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6.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MARIA\Documents\Información Contable\Sistema Estatal de Evalaución\2020\CUENTA PÚBLICA 2020\"/>
    </mc:Choice>
  </mc:AlternateContent>
  <bookViews>
    <workbookView xWindow="0" yWindow="0" windowWidth="25200" windowHeight="11685" tabRatio="898" activeTab="1"/>
  </bookViews>
  <sheets>
    <sheet name="Lista  FORMATOS  " sheetId="68" r:id="rId1"/>
    <sheet name="CPCA-I-01" sheetId="2" r:id="rId2"/>
    <sheet name="CPCA-I-02" sheetId="98" r:id="rId3"/>
    <sheet name="CPCA-I-03" sheetId="1" r:id="rId4"/>
    <sheet name="CPCA-I-04" sheetId="80" r:id="rId5"/>
    <sheet name="CPCA-I-05" sheetId="74" r:id="rId6"/>
    <sheet name="CPCA-I-06" sheetId="23" r:id="rId7"/>
    <sheet name="CPCA-I-07" sheetId="6" r:id="rId8"/>
    <sheet name="CPCA-I-08" sheetId="75" r:id="rId9"/>
    <sheet name="CPCA-I-09" sheetId="99" r:id="rId10"/>
    <sheet name="CPCA-I-10" sheetId="100" r:id="rId11"/>
    <sheet name="CPCA-I-11" sheetId="26" r:id="rId12"/>
    <sheet name="CPCA-I-12 (NOTAS)" sheetId="94" r:id="rId13"/>
    <sheet name="CPCA-II-01" sheetId="67" r:id="rId14"/>
    <sheet name="CPCA-II-02" sheetId="101" r:id="rId15"/>
    <sheet name="CPCA-II-03" sheetId="21" r:id="rId16"/>
    <sheet name="CPCA II-04" sheetId="70" r:id="rId17"/>
    <sheet name="CPCA-II-05 " sheetId="112" r:id="rId18"/>
    <sheet name="CPCA-II-06" sheetId="37" r:id="rId19"/>
    <sheet name="CPCA-II-07" sheetId="95" r:id="rId20"/>
    <sheet name="CPCA-II-08" sheetId="113" r:id="rId21"/>
    <sheet name="CPCA-II-09" sheetId="44" r:id="rId22"/>
    <sheet name="CPCA-II-10" sheetId="45" r:id="rId23"/>
    <sheet name="CPCA-II-11" sheetId="72" r:id="rId24"/>
    <sheet name="CPCA-II-12" sheetId="114" r:id="rId25"/>
    <sheet name="CPCA-II-13" sheetId="96" r:id="rId26"/>
    <sheet name="CPCA-II-14" sheetId="105" r:id="rId27"/>
    <sheet name="CPCA-II-15" sheetId="24" r:id="rId28"/>
    <sheet name="CPCA-II-16" sheetId="16" r:id="rId29"/>
    <sheet name="CPCA-II-17" sheetId="19" r:id="rId30"/>
    <sheet name="CPCA-III-01" sheetId="42" r:id="rId31"/>
    <sheet name="CPCA-III-03" sheetId="32" r:id="rId32"/>
    <sheet name="CPCA-III-04" sheetId="87" r:id="rId33"/>
    <sheet name="CPCA-III-05" sheetId="97" r:id="rId34"/>
    <sheet name="CPCA-IV-01" sheetId="20" r:id="rId35"/>
    <sheet name="CPCA-IV-02" sheetId="115" r:id="rId36"/>
    <sheet name="CPCA-IV-03" sheetId="27" r:id="rId37"/>
    <sheet name="CPCA-IV-04" sheetId="111" r:id="rId38"/>
    <sheet name="CPCA-IV-06 FORMULADO" sheetId="92" r:id="rId39"/>
    <sheet name="ANEXO A" sheetId="86" r:id="rId40"/>
    <sheet name="ANEXO B" sheetId="108" r:id="rId41"/>
    <sheet name="ANEXO C" sheetId="110" r:id="rId42"/>
  </sheets>
  <externalReferences>
    <externalReference r:id="rId43"/>
    <externalReference r:id="rId44"/>
    <externalReference r:id="rId45"/>
    <externalReference r:id="rId46"/>
    <externalReference r:id="rId47"/>
  </externalReferences>
  <definedNames>
    <definedName name="_xlnm._FilterDatabase" localSheetId="41" hidden="1">'ANEXO C'!$A$2:$V$4829</definedName>
    <definedName name="_xlnm._FilterDatabase" localSheetId="1" hidden="1">'CPCA-I-01'!#REF!</definedName>
    <definedName name="_xlnm._FilterDatabase" localSheetId="37" hidden="1">'CPCA-IV-04'!$B$1:$B$2775</definedName>
    <definedName name="_ftn1" localSheetId="3">'CPCA-I-03'!#REF!</definedName>
    <definedName name="_ftn1" localSheetId="38">'CPCA-IV-06 FORMULADO'!$A$43</definedName>
    <definedName name="_ftn2" localSheetId="38">'CPCA-IV-06 FORMULADO'!#REF!</definedName>
    <definedName name="_ftnref1" localSheetId="3">'CPCA-I-03'!#REF!</definedName>
    <definedName name="_ftnref1" localSheetId="38">'CPCA-IV-06 FORMULADO'!#REF!</definedName>
    <definedName name="_ftnref2" localSheetId="38">'CPCA-IV-06 FORMULADO'!#REF!</definedName>
    <definedName name="_Toc478717399" localSheetId="0">'Lista  FORMATOS  '!#REF!</definedName>
    <definedName name="_xlnm.Print_Area" localSheetId="40">'ANEXO B'!$A$1:$E$80</definedName>
    <definedName name="_xlnm.Print_Area" localSheetId="16">'CPCA II-04'!$A$1:$G$86</definedName>
    <definedName name="_xlnm.Print_Area" localSheetId="1">'CPCA-I-01'!$A$1:$G$57</definedName>
    <definedName name="_xlnm.Print_Area" localSheetId="3">'CPCA-I-03'!$A$1:$D$69</definedName>
    <definedName name="_xlnm.Print_Area" localSheetId="4">'CPCA-I-04'!$A$1:$F$46</definedName>
    <definedName name="_xlnm.Print_Area" localSheetId="6">'CPCA-I-06'!$A$1:$D$70</definedName>
    <definedName name="_xlnm.Print_Area" localSheetId="7">'CPCA-I-07'!$A$1:$G$33</definedName>
    <definedName name="_xlnm.Print_Area" localSheetId="8">'CPCA-I-08'!$A$1:$F$47</definedName>
    <definedName name="_xlnm.Print_Area" localSheetId="11">'CPCA-I-11'!$A$1:$I$50</definedName>
    <definedName name="_xlnm.Print_Area" localSheetId="13">'CPCA-II-01'!$A$1:$H$52</definedName>
    <definedName name="_xlnm.Print_Area" localSheetId="15">'CPCA-II-03'!$A$1:$D$34</definedName>
    <definedName name="_xlnm.Print_Area" localSheetId="18">'CPCA-II-06'!$A$1:$G$25</definedName>
    <definedName name="_xlnm.Print_Area" localSheetId="19">'CPCA-II-07'!$A$1:$G$38</definedName>
    <definedName name="_xlnm.Print_Area" localSheetId="21">'CPCA-II-09'!$A$1:$G$20</definedName>
    <definedName name="_xlnm.Print_Area" localSheetId="22">'CPCA-II-10'!$A$1:$G$26</definedName>
    <definedName name="_xlnm.Print_Area" localSheetId="23">'CPCA-II-11'!$A$1:$G$49</definedName>
    <definedName name="_xlnm.Print_Area" localSheetId="25">'CPCA-II-13'!$A$1:$J$119</definedName>
    <definedName name="_xlnm.Print_Area" localSheetId="26">'CPCA-II-14'!$A$1:$G$38</definedName>
    <definedName name="_xlnm.Print_Area" localSheetId="27">'CPCA-II-15'!$A$1:$C$46</definedName>
    <definedName name="_xlnm.Print_Area" localSheetId="28">'CPCA-II-16'!$A$1:$E$36</definedName>
    <definedName name="_xlnm.Print_Area" localSheetId="29">'CPCA-II-17'!$A$1:$D$37</definedName>
    <definedName name="_xlnm.Print_Area" localSheetId="30">'CPCA-III-01'!$A$1:$G$44</definedName>
    <definedName name="_xlnm.Print_Area" localSheetId="31">'CPCA-III-03'!$A$1:$E$43</definedName>
    <definedName name="_xlnm.Print_Area" localSheetId="33">'CPCA-III-05'!$A$1:$M$17</definedName>
    <definedName name="_xlnm.Print_Area" localSheetId="34">'CPCA-IV-01'!$A$1:$E$31</definedName>
    <definedName name="_xlnm.Print_Area" localSheetId="36">'CPCA-IV-03'!$A$1:$D$30</definedName>
    <definedName name="_xlnm.Print_Area" localSheetId="0">'Lista  FORMATOS  '!$A$1:$C$59</definedName>
    <definedName name="_xlnm.Database" localSheetId="40">#REF!</definedName>
    <definedName name="_xlnm.Database" localSheetId="41">#REF!</definedName>
    <definedName name="_xlnm.Database" localSheetId="2">#REF!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8">#REF!</definedName>
    <definedName name="_xlnm.Database" localSheetId="19">#REF!</definedName>
    <definedName name="_xlnm.Database" localSheetId="25">#REF!</definedName>
    <definedName name="_xlnm.Database" localSheetId="26">#REF!</definedName>
    <definedName name="_xlnm.Database" localSheetId="27">#REF!</definedName>
    <definedName name="_xlnm.Database" localSheetId="29">#REF!</definedName>
    <definedName name="_xlnm.Database" localSheetId="31">#REF!</definedName>
    <definedName name="_xlnm.Database" localSheetId="33">#REF!</definedName>
    <definedName name="_xlnm.Database" localSheetId="34">#REF!</definedName>
    <definedName name="_xlnm.Database" localSheetId="36">#REF!</definedName>
    <definedName name="_xlnm.Database" localSheetId="37">#REF!</definedName>
    <definedName name="_xlnm.Database">#REF!</definedName>
    <definedName name="OLE_LINK1" localSheetId="39">'ANEXO A'!#REF!</definedName>
    <definedName name="ppto" localSheetId="37">[1]Hoja2!$B$3:$M$95</definedName>
    <definedName name="ppto">[2]Hoja2!$B$3:$M$95</definedName>
    <definedName name="qw" localSheetId="40">#REF!</definedName>
    <definedName name="qw" localSheetId="41">#REF!</definedName>
    <definedName name="qw" localSheetId="2">#REF!</definedName>
    <definedName name="qw" localSheetId="9">#REF!</definedName>
    <definedName name="qw" localSheetId="10">#REF!</definedName>
    <definedName name="qw" localSheetId="12">#REF!</definedName>
    <definedName name="qw" localSheetId="14">#REF!</definedName>
    <definedName name="qw" localSheetId="19">#REF!</definedName>
    <definedName name="qw" localSheetId="25">#REF!</definedName>
    <definedName name="qw" localSheetId="26">#REF!</definedName>
    <definedName name="qw" localSheetId="33">#REF!</definedName>
    <definedName name="qw">#REF!</definedName>
    <definedName name="_xlnm.Print_Titles" localSheetId="2">'CPCA-I-02'!$2:$5</definedName>
    <definedName name="_xlnm.Print_Titles" localSheetId="3">'CPCA-I-03'!$2:$4</definedName>
    <definedName name="_xlnm.Print_Titles" localSheetId="13">'CPCA-II-01'!$1:$4</definedName>
    <definedName name="_xlnm.Print_Titles" localSheetId="14">'CPCA-II-02'!$2:$8</definedName>
    <definedName name="_xlnm.Print_Titles" localSheetId="17">'CPCA-II-05 '!$2:$9</definedName>
    <definedName name="_xlnm.Print_Titles" localSheetId="24">'CPCA-II-12'!$2:$9</definedName>
    <definedName name="_xlnm.Print_Titles" localSheetId="25">'CPCA-II-13'!$6:$7</definedName>
    <definedName name="_xlnm.Print_Titles" localSheetId="32">'CPCA-III-04'!$1:$10</definedName>
    <definedName name="_xlnm.Print_Titles" localSheetId="33">'CPCA-III-05'!$8:$9</definedName>
    <definedName name="_xlnm.Print_Titles" localSheetId="38">'CPCA-IV-06 FORMULADO'!$5:$6</definedName>
  </definedNames>
  <calcPr calcId="152511"/>
</workbook>
</file>

<file path=xl/calcChain.xml><?xml version="1.0" encoding="utf-8"?>
<calcChain xmlns="http://schemas.openxmlformats.org/spreadsheetml/2006/main">
  <c r="Q3388" i="110" l="1"/>
  <c r="E80" i="115"/>
  <c r="D80" i="115"/>
  <c r="E78" i="115"/>
  <c r="D78" i="115"/>
  <c r="C78" i="115"/>
  <c r="E76" i="115"/>
  <c r="D76" i="115"/>
  <c r="C76" i="115"/>
  <c r="E75" i="115"/>
  <c r="E74" i="115" s="1"/>
  <c r="D75" i="115"/>
  <c r="D74" i="115" s="1"/>
  <c r="C75" i="115"/>
  <c r="C74" i="115" s="1"/>
  <c r="E72" i="115"/>
  <c r="E82" i="115" s="1"/>
  <c r="E84" i="115" s="1"/>
  <c r="D72" i="115"/>
  <c r="D82" i="115" s="1"/>
  <c r="D84" i="115" s="1"/>
  <c r="C72" i="115"/>
  <c r="E62" i="115"/>
  <c r="D62" i="115"/>
  <c r="E60" i="115"/>
  <c r="D60" i="115"/>
  <c r="C60" i="115"/>
  <c r="E58" i="115"/>
  <c r="D58" i="115"/>
  <c r="C58" i="115"/>
  <c r="E57" i="115"/>
  <c r="D57" i="115"/>
  <c r="C57" i="115"/>
  <c r="E56" i="115"/>
  <c r="D56" i="115"/>
  <c r="C56" i="115"/>
  <c r="E54" i="115"/>
  <c r="E64" i="115" s="1"/>
  <c r="E66" i="115" s="1"/>
  <c r="D54" i="115"/>
  <c r="D64" i="115" s="1"/>
  <c r="D66" i="115" s="1"/>
  <c r="C54" i="115"/>
  <c r="C64" i="115" s="1"/>
  <c r="C66" i="115" s="1"/>
  <c r="E48" i="115"/>
  <c r="E12" i="115" s="1"/>
  <c r="E9" i="115" s="1"/>
  <c r="E22" i="115" s="1"/>
  <c r="E24" i="115" s="1"/>
  <c r="E26" i="115" s="1"/>
  <c r="E35" i="115" s="1"/>
  <c r="D48" i="115"/>
  <c r="D12" i="115" s="1"/>
  <c r="D9" i="115" s="1"/>
  <c r="D22" i="115" s="1"/>
  <c r="D24" i="115" s="1"/>
  <c r="D26" i="115" s="1"/>
  <c r="D35" i="115" s="1"/>
  <c r="C48" i="115"/>
  <c r="C12" i="115" s="1"/>
  <c r="C9" i="115" s="1"/>
  <c r="C22" i="115" s="1"/>
  <c r="C24" i="115" s="1"/>
  <c r="C26" i="115" s="1"/>
  <c r="C35" i="115" s="1"/>
  <c r="E44" i="115"/>
  <c r="D44" i="115"/>
  <c r="C44" i="115"/>
  <c r="E41" i="115"/>
  <c r="D41" i="115"/>
  <c r="C41" i="115"/>
  <c r="E31" i="115"/>
  <c r="D31" i="115"/>
  <c r="C31" i="115"/>
  <c r="E18" i="115"/>
  <c r="D18" i="115"/>
  <c r="E14" i="115"/>
  <c r="D14" i="115"/>
  <c r="C14" i="115"/>
  <c r="C14" i="42"/>
  <c r="G83" i="114"/>
  <c r="D83" i="114"/>
  <c r="D82" i="114"/>
  <c r="G82" i="114" s="1"/>
  <c r="D81" i="114"/>
  <c r="D79" i="114" s="1"/>
  <c r="G79" i="114" s="1"/>
  <c r="D80" i="114"/>
  <c r="G80" i="114" s="1"/>
  <c r="F79" i="114"/>
  <c r="E79" i="114"/>
  <c r="C79" i="114"/>
  <c r="B79" i="114"/>
  <c r="D77" i="114"/>
  <c r="G77" i="114" s="1"/>
  <c r="G76" i="114"/>
  <c r="D76" i="114"/>
  <c r="D75" i="114"/>
  <c r="G75" i="114" s="1"/>
  <c r="D74" i="114"/>
  <c r="G74" i="114" s="1"/>
  <c r="D73" i="114"/>
  <c r="G73" i="114" s="1"/>
  <c r="G72" i="114"/>
  <c r="D72" i="114"/>
  <c r="D71" i="114"/>
  <c r="G71" i="114" s="1"/>
  <c r="D70" i="114"/>
  <c r="D68" i="114" s="1"/>
  <c r="G68" i="114" s="1"/>
  <c r="D69" i="114"/>
  <c r="G69" i="114" s="1"/>
  <c r="F68" i="114"/>
  <c r="E68" i="114"/>
  <c r="C68" i="114"/>
  <c r="B68" i="114"/>
  <c r="D66" i="114"/>
  <c r="G66" i="114" s="1"/>
  <c r="G65" i="114"/>
  <c r="D65" i="114"/>
  <c r="D64" i="114"/>
  <c r="G64" i="114" s="1"/>
  <c r="D63" i="114"/>
  <c r="G63" i="114" s="1"/>
  <c r="D62" i="114"/>
  <c r="G62" i="114" s="1"/>
  <c r="G61" i="114"/>
  <c r="D61" i="114"/>
  <c r="D60" i="114"/>
  <c r="D59" i="114" s="1"/>
  <c r="G59" i="114" s="1"/>
  <c r="F59" i="114"/>
  <c r="E59" i="114"/>
  <c r="C59" i="114"/>
  <c r="B59" i="114"/>
  <c r="D57" i="114"/>
  <c r="G57" i="114" s="1"/>
  <c r="D56" i="114"/>
  <c r="G56" i="114" s="1"/>
  <c r="D55" i="114"/>
  <c r="G55" i="114" s="1"/>
  <c r="G54" i="114"/>
  <c r="D54" i="114"/>
  <c r="D53" i="114"/>
  <c r="G53" i="114" s="1"/>
  <c r="D52" i="114"/>
  <c r="G52" i="114" s="1"/>
  <c r="D51" i="114"/>
  <c r="G51" i="114" s="1"/>
  <c r="G50" i="114"/>
  <c r="D50" i="114"/>
  <c r="F49" i="114"/>
  <c r="F48" i="114" s="1"/>
  <c r="E49" i="114"/>
  <c r="E48" i="114" s="1"/>
  <c r="D49" i="114"/>
  <c r="G49" i="114" s="1"/>
  <c r="C49" i="114"/>
  <c r="B49" i="114"/>
  <c r="C48" i="114"/>
  <c r="B48" i="114"/>
  <c r="D46" i="114"/>
  <c r="G46" i="114" s="1"/>
  <c r="G45" i="114"/>
  <c r="D45" i="114"/>
  <c r="D44" i="114"/>
  <c r="G44" i="114" s="1"/>
  <c r="D43" i="114"/>
  <c r="D42" i="114" s="1"/>
  <c r="G42" i="114" s="1"/>
  <c r="F42" i="114"/>
  <c r="E42" i="114"/>
  <c r="C42" i="114"/>
  <c r="B42" i="114"/>
  <c r="D40" i="114"/>
  <c r="G40" i="114" s="1"/>
  <c r="D39" i="114"/>
  <c r="G39" i="114" s="1"/>
  <c r="G38" i="114"/>
  <c r="D38" i="114"/>
  <c r="D37" i="114"/>
  <c r="G37" i="114" s="1"/>
  <c r="D36" i="114"/>
  <c r="G36" i="114" s="1"/>
  <c r="D35" i="114"/>
  <c r="G35" i="114" s="1"/>
  <c r="G34" i="114"/>
  <c r="D34" i="114"/>
  <c r="D33" i="114"/>
  <c r="G33" i="114" s="1"/>
  <c r="D32" i="114"/>
  <c r="G32" i="114" s="1"/>
  <c r="F31" i="114"/>
  <c r="E31" i="114"/>
  <c r="C31" i="114"/>
  <c r="B31" i="114"/>
  <c r="D29" i="114"/>
  <c r="G29" i="114" s="1"/>
  <c r="D28" i="114"/>
  <c r="G28" i="114" s="1"/>
  <c r="G27" i="114"/>
  <c r="D27" i="114"/>
  <c r="D26" i="114"/>
  <c r="G26" i="114" s="1"/>
  <c r="D25" i="114"/>
  <c r="G25" i="114" s="1"/>
  <c r="D24" i="114"/>
  <c r="G24" i="114" s="1"/>
  <c r="G23" i="114"/>
  <c r="D23" i="114"/>
  <c r="F22" i="114"/>
  <c r="F11" i="114" s="1"/>
  <c r="F85" i="114" s="1"/>
  <c r="E22" i="114"/>
  <c r="E11" i="114" s="1"/>
  <c r="E85" i="114" s="1"/>
  <c r="D22" i="114"/>
  <c r="G22" i="114" s="1"/>
  <c r="C22" i="114"/>
  <c r="B22" i="114"/>
  <c r="G20" i="114"/>
  <c r="D20" i="114"/>
  <c r="D19" i="114"/>
  <c r="G19" i="114" s="1"/>
  <c r="D18" i="114"/>
  <c r="G18" i="114" s="1"/>
  <c r="D17" i="114"/>
  <c r="G17" i="114" s="1"/>
  <c r="G16" i="114"/>
  <c r="D16" i="114"/>
  <c r="D15" i="114"/>
  <c r="G15" i="114" s="1"/>
  <c r="D14" i="114"/>
  <c r="G14" i="114" s="1"/>
  <c r="D13" i="114"/>
  <c r="G13" i="114" s="1"/>
  <c r="F12" i="114"/>
  <c r="E12" i="114"/>
  <c r="C12" i="114"/>
  <c r="C11" i="114" s="1"/>
  <c r="C85" i="114" s="1"/>
  <c r="B12" i="114"/>
  <c r="B11" i="114" s="1"/>
  <c r="B85" i="114" s="1"/>
  <c r="E64" i="113"/>
  <c r="H64" i="113" s="1"/>
  <c r="E63" i="113"/>
  <c r="H63" i="113" s="1"/>
  <c r="H62" i="113"/>
  <c r="E62" i="113"/>
  <c r="E61" i="113"/>
  <c r="H61" i="113" s="1"/>
  <c r="E60" i="113"/>
  <c r="H60" i="113" s="1"/>
  <c r="E59" i="113"/>
  <c r="H59" i="113" s="1"/>
  <c r="H58" i="113"/>
  <c r="E58" i="113"/>
  <c r="E57" i="113"/>
  <c r="H57" i="113" s="1"/>
  <c r="E56" i="113"/>
  <c r="H56" i="113" s="1"/>
  <c r="E55" i="113"/>
  <c r="H55" i="113" s="1"/>
  <c r="H54" i="113"/>
  <c r="E54" i="113"/>
  <c r="E53" i="113"/>
  <c r="H53" i="113" s="1"/>
  <c r="E52" i="113"/>
  <c r="H52" i="113" s="1"/>
  <c r="E51" i="113"/>
  <c r="H51" i="113" s="1"/>
  <c r="H50" i="113"/>
  <c r="E50" i="113"/>
  <c r="E49" i="113"/>
  <c r="H49" i="113" s="1"/>
  <c r="E48" i="113"/>
  <c r="H48" i="113" s="1"/>
  <c r="E47" i="113"/>
  <c r="H47" i="113" s="1"/>
  <c r="H46" i="113"/>
  <c r="E46" i="113"/>
  <c r="E45" i="113"/>
  <c r="H45" i="113" s="1"/>
  <c r="E44" i="113"/>
  <c r="H44" i="113" s="1"/>
  <c r="E43" i="113"/>
  <c r="H43" i="113" s="1"/>
  <c r="H42" i="113"/>
  <c r="E42" i="113"/>
  <c r="E41" i="113"/>
  <c r="H41" i="113" s="1"/>
  <c r="E40" i="113"/>
  <c r="H40" i="113" s="1"/>
  <c r="E39" i="113"/>
  <c r="H39" i="113" s="1"/>
  <c r="H38" i="113"/>
  <c r="E38" i="113"/>
  <c r="G37" i="113"/>
  <c r="F37" i="113"/>
  <c r="E37" i="113"/>
  <c r="D37" i="113"/>
  <c r="C37" i="113"/>
  <c r="H36" i="113"/>
  <c r="E36" i="113"/>
  <c r="E35" i="113"/>
  <c r="H35" i="113" s="1"/>
  <c r="E34" i="113"/>
  <c r="H34" i="113" s="1"/>
  <c r="H33" i="113"/>
  <c r="E33" i="113"/>
  <c r="H32" i="113"/>
  <c r="E32" i="113"/>
  <c r="E31" i="113"/>
  <c r="H31" i="113" s="1"/>
  <c r="E30" i="113"/>
  <c r="H30" i="113" s="1"/>
  <c r="H29" i="113"/>
  <c r="E29" i="113"/>
  <c r="H28" i="113"/>
  <c r="E28" i="113"/>
  <c r="E27" i="113"/>
  <c r="H27" i="113" s="1"/>
  <c r="E26" i="113"/>
  <c r="H26" i="113" s="1"/>
  <c r="H25" i="113"/>
  <c r="E25" i="113"/>
  <c r="H24" i="113"/>
  <c r="E24" i="113"/>
  <c r="E23" i="113"/>
  <c r="H23" i="113" s="1"/>
  <c r="E22" i="113"/>
  <c r="H22" i="113" s="1"/>
  <c r="H21" i="113"/>
  <c r="E21" i="113"/>
  <c r="H20" i="113"/>
  <c r="E20" i="113"/>
  <c r="E19" i="113"/>
  <c r="H19" i="113" s="1"/>
  <c r="E18" i="113"/>
  <c r="H18" i="113" s="1"/>
  <c r="H17" i="113"/>
  <c r="E17" i="113"/>
  <c r="H16" i="113"/>
  <c r="E16" i="113"/>
  <c r="E15" i="113"/>
  <c r="H15" i="113" s="1"/>
  <c r="E14" i="113"/>
  <c r="H14" i="113" s="1"/>
  <c r="H13" i="113"/>
  <c r="E13" i="113"/>
  <c r="H12" i="113"/>
  <c r="E12" i="113"/>
  <c r="E11" i="113"/>
  <c r="H11" i="113" s="1"/>
  <c r="E10" i="113"/>
  <c r="E9" i="113" s="1"/>
  <c r="E66" i="113" s="1"/>
  <c r="G9" i="113"/>
  <c r="G66" i="113" s="1"/>
  <c r="F9" i="113"/>
  <c r="F66" i="113" s="1"/>
  <c r="D9" i="113"/>
  <c r="D66" i="113" s="1"/>
  <c r="C9" i="113"/>
  <c r="C66" i="113" s="1"/>
  <c r="F158" i="112"/>
  <c r="I158" i="112" s="1"/>
  <c r="I157" i="112"/>
  <c r="F157" i="112"/>
  <c r="F156" i="112"/>
  <c r="I156" i="112" s="1"/>
  <c r="F155" i="112"/>
  <c r="I155" i="112" s="1"/>
  <c r="F154" i="112"/>
  <c r="I154" i="112" s="1"/>
  <c r="I153" i="112"/>
  <c r="F153" i="112"/>
  <c r="F152" i="112"/>
  <c r="I152" i="112" s="1"/>
  <c r="H151" i="112"/>
  <c r="G151" i="112"/>
  <c r="F151" i="112"/>
  <c r="I151" i="112" s="1"/>
  <c r="E151" i="112"/>
  <c r="D151" i="112"/>
  <c r="F150" i="112"/>
  <c r="I150" i="112" s="1"/>
  <c r="F149" i="112"/>
  <c r="I149" i="112" s="1"/>
  <c r="F148" i="112"/>
  <c r="F147" i="112" s="1"/>
  <c r="I147" i="112" s="1"/>
  <c r="H147" i="112"/>
  <c r="G147" i="112"/>
  <c r="E147" i="112"/>
  <c r="D147" i="112"/>
  <c r="F146" i="112"/>
  <c r="I146" i="112" s="1"/>
  <c r="I145" i="112"/>
  <c r="F145" i="112"/>
  <c r="F144" i="112"/>
  <c r="I144" i="112" s="1"/>
  <c r="F143" i="112"/>
  <c r="I143" i="112" s="1"/>
  <c r="F142" i="112"/>
  <c r="I142" i="112" s="1"/>
  <c r="I141" i="112"/>
  <c r="F141" i="112"/>
  <c r="F140" i="112"/>
  <c r="I140" i="112" s="1"/>
  <c r="F139" i="112"/>
  <c r="F138" i="112" s="1"/>
  <c r="I138" i="112" s="1"/>
  <c r="H138" i="112"/>
  <c r="G138" i="112"/>
  <c r="E138" i="112"/>
  <c r="D138" i="112"/>
  <c r="F137" i="112"/>
  <c r="I137" i="112" s="1"/>
  <c r="F136" i="112"/>
  <c r="I136" i="112" s="1"/>
  <c r="I135" i="112"/>
  <c r="F135" i="112"/>
  <c r="H134" i="112"/>
  <c r="G134" i="112"/>
  <c r="E134" i="112"/>
  <c r="D134" i="112"/>
  <c r="I133" i="112"/>
  <c r="F133" i="112"/>
  <c r="F132" i="112"/>
  <c r="I132" i="112" s="1"/>
  <c r="F131" i="112"/>
  <c r="I131" i="112" s="1"/>
  <c r="F130" i="112"/>
  <c r="I130" i="112" s="1"/>
  <c r="I129" i="112"/>
  <c r="F129" i="112"/>
  <c r="F128" i="112"/>
  <c r="I128" i="112" s="1"/>
  <c r="F127" i="112"/>
  <c r="I127" i="112" s="1"/>
  <c r="F126" i="112"/>
  <c r="F124" i="112" s="1"/>
  <c r="I124" i="112" s="1"/>
  <c r="I125" i="112"/>
  <c r="F125" i="112"/>
  <c r="H124" i="112"/>
  <c r="G124" i="112"/>
  <c r="E124" i="112"/>
  <c r="D124" i="112"/>
  <c r="I123" i="112"/>
  <c r="F123" i="112"/>
  <c r="F122" i="112"/>
  <c r="I122" i="112" s="1"/>
  <c r="F121" i="112"/>
  <c r="I121" i="112" s="1"/>
  <c r="F120" i="112"/>
  <c r="I120" i="112" s="1"/>
  <c r="I119" i="112"/>
  <c r="F119" i="112"/>
  <c r="F118" i="112"/>
  <c r="I118" i="112" s="1"/>
  <c r="F117" i="112"/>
  <c r="I117" i="112" s="1"/>
  <c r="F116" i="112"/>
  <c r="I116" i="112" s="1"/>
  <c r="I115" i="112"/>
  <c r="F115" i="112"/>
  <c r="H114" i="112"/>
  <c r="G114" i="112"/>
  <c r="E114" i="112"/>
  <c r="D114" i="112"/>
  <c r="I113" i="112"/>
  <c r="F113" i="112"/>
  <c r="F112" i="112"/>
  <c r="I112" i="112" s="1"/>
  <c r="F111" i="112"/>
  <c r="I111" i="112" s="1"/>
  <c r="F110" i="112"/>
  <c r="I110" i="112" s="1"/>
  <c r="I109" i="112"/>
  <c r="F109" i="112"/>
  <c r="F108" i="112"/>
  <c r="I108" i="112" s="1"/>
  <c r="F107" i="112"/>
  <c r="I107" i="112" s="1"/>
  <c r="F106" i="112"/>
  <c r="I106" i="112" s="1"/>
  <c r="I105" i="112"/>
  <c r="F105" i="112"/>
  <c r="H104" i="112"/>
  <c r="G104" i="112"/>
  <c r="E104" i="112"/>
  <c r="D104" i="112"/>
  <c r="I103" i="112"/>
  <c r="F103" i="112"/>
  <c r="F102" i="112"/>
  <c r="I102" i="112" s="1"/>
  <c r="F101" i="112"/>
  <c r="I101" i="112" s="1"/>
  <c r="F100" i="112"/>
  <c r="I100" i="112" s="1"/>
  <c r="I99" i="112"/>
  <c r="F99" i="112"/>
  <c r="F98" i="112"/>
  <c r="I98" i="112" s="1"/>
  <c r="F97" i="112"/>
  <c r="I97" i="112" s="1"/>
  <c r="F96" i="112"/>
  <c r="F94" i="112" s="1"/>
  <c r="I94" i="112" s="1"/>
  <c r="I95" i="112"/>
  <c r="F95" i="112"/>
  <c r="H94" i="112"/>
  <c r="G94" i="112"/>
  <c r="E94" i="112"/>
  <c r="D94" i="112"/>
  <c r="I93" i="112"/>
  <c r="F93" i="112"/>
  <c r="F92" i="112"/>
  <c r="I92" i="112" s="1"/>
  <c r="F91" i="112"/>
  <c r="I91" i="112" s="1"/>
  <c r="F90" i="112"/>
  <c r="I90" i="112" s="1"/>
  <c r="I89" i="112"/>
  <c r="F89" i="112"/>
  <c r="F88" i="112"/>
  <c r="I88" i="112" s="1"/>
  <c r="F87" i="112"/>
  <c r="F86" i="112" s="1"/>
  <c r="H86" i="112"/>
  <c r="H85" i="112" s="1"/>
  <c r="G86" i="112"/>
  <c r="G85" i="112" s="1"/>
  <c r="E86" i="112"/>
  <c r="D86" i="112"/>
  <c r="D85" i="112" s="1"/>
  <c r="E85" i="112"/>
  <c r="F83" i="112"/>
  <c r="I83" i="112" s="1"/>
  <c r="F82" i="112"/>
  <c r="I82" i="112" s="1"/>
  <c r="F81" i="112"/>
  <c r="I81" i="112" s="1"/>
  <c r="I80" i="112"/>
  <c r="F80" i="112"/>
  <c r="F79" i="112"/>
  <c r="I79" i="112" s="1"/>
  <c r="F78" i="112"/>
  <c r="I78" i="112" s="1"/>
  <c r="F77" i="112"/>
  <c r="F76" i="112" s="1"/>
  <c r="I76" i="112" s="1"/>
  <c r="H76" i="112"/>
  <c r="G76" i="112"/>
  <c r="E76" i="112"/>
  <c r="D76" i="112"/>
  <c r="F75" i="112"/>
  <c r="I75" i="112" s="1"/>
  <c r="I74" i="112"/>
  <c r="F74" i="112"/>
  <c r="F73" i="112"/>
  <c r="I73" i="112" s="1"/>
  <c r="H72" i="112"/>
  <c r="G72" i="112"/>
  <c r="E72" i="112"/>
  <c r="D72" i="112"/>
  <c r="F71" i="112"/>
  <c r="I71" i="112" s="1"/>
  <c r="F70" i="112"/>
  <c r="I70" i="112" s="1"/>
  <c r="F69" i="112"/>
  <c r="I69" i="112" s="1"/>
  <c r="I68" i="112"/>
  <c r="F68" i="112"/>
  <c r="F67" i="112"/>
  <c r="I67" i="112" s="1"/>
  <c r="F66" i="112"/>
  <c r="I66" i="112" s="1"/>
  <c r="F65" i="112"/>
  <c r="I65" i="112" s="1"/>
  <c r="I64" i="112"/>
  <c r="F64" i="112"/>
  <c r="H63" i="112"/>
  <c r="G63" i="112"/>
  <c r="E63" i="112"/>
  <c r="D63" i="112"/>
  <c r="I62" i="112"/>
  <c r="F62" i="112"/>
  <c r="F61" i="112"/>
  <c r="I61" i="112" s="1"/>
  <c r="F60" i="112"/>
  <c r="F59" i="112" s="1"/>
  <c r="I59" i="112" s="1"/>
  <c r="H59" i="112"/>
  <c r="G59" i="112"/>
  <c r="E59" i="112"/>
  <c r="D59" i="112"/>
  <c r="F58" i="112"/>
  <c r="I58" i="112" s="1"/>
  <c r="F57" i="112"/>
  <c r="I57" i="112" s="1"/>
  <c r="I56" i="112"/>
  <c r="F56" i="112"/>
  <c r="F55" i="112"/>
  <c r="I55" i="112" s="1"/>
  <c r="F54" i="112"/>
  <c r="I54" i="112" s="1"/>
  <c r="F53" i="112"/>
  <c r="I53" i="112" s="1"/>
  <c r="I52" i="112"/>
  <c r="F52" i="112"/>
  <c r="F51" i="112"/>
  <c r="I51" i="112" s="1"/>
  <c r="F50" i="112"/>
  <c r="F49" i="112" s="1"/>
  <c r="H49" i="112"/>
  <c r="G49" i="112"/>
  <c r="E49" i="112"/>
  <c r="D49" i="112"/>
  <c r="F48" i="112"/>
  <c r="I48" i="112" s="1"/>
  <c r="F47" i="112"/>
  <c r="I47" i="112" s="1"/>
  <c r="I46" i="112"/>
  <c r="F46" i="112"/>
  <c r="F45" i="112"/>
  <c r="I45" i="112" s="1"/>
  <c r="F44" i="112"/>
  <c r="I44" i="112" s="1"/>
  <c r="F43" i="112"/>
  <c r="I43" i="112" s="1"/>
  <c r="I42" i="112"/>
  <c r="F42" i="112"/>
  <c r="F41" i="112"/>
  <c r="I41" i="112" s="1"/>
  <c r="F40" i="112"/>
  <c r="F39" i="112" s="1"/>
  <c r="H39" i="112"/>
  <c r="G39" i="112"/>
  <c r="E39" i="112"/>
  <c r="D39" i="112"/>
  <c r="F38" i="112"/>
  <c r="I38" i="112" s="1"/>
  <c r="F37" i="112"/>
  <c r="I37" i="112" s="1"/>
  <c r="I36" i="112"/>
  <c r="F36" i="112"/>
  <c r="F35" i="112"/>
  <c r="I35" i="112" s="1"/>
  <c r="F34" i="112"/>
  <c r="I34" i="112" s="1"/>
  <c r="F33" i="112"/>
  <c r="I33" i="112" s="1"/>
  <c r="I32" i="112"/>
  <c r="F32" i="112"/>
  <c r="F31" i="112"/>
  <c r="I31" i="112" s="1"/>
  <c r="F30" i="112"/>
  <c r="F29" i="112" s="1"/>
  <c r="H29" i="112"/>
  <c r="G29" i="112"/>
  <c r="E29" i="112"/>
  <c r="D29" i="112"/>
  <c r="F28" i="112"/>
  <c r="I28" i="112" s="1"/>
  <c r="F27" i="112"/>
  <c r="I27" i="112" s="1"/>
  <c r="I26" i="112"/>
  <c r="F26" i="112"/>
  <c r="F25" i="112"/>
  <c r="I25" i="112" s="1"/>
  <c r="F24" i="112"/>
  <c r="I24" i="112" s="1"/>
  <c r="F23" i="112"/>
  <c r="I23" i="112" s="1"/>
  <c r="I22" i="112"/>
  <c r="F22" i="112"/>
  <c r="F21" i="112"/>
  <c r="I21" i="112" s="1"/>
  <c r="F20" i="112"/>
  <c r="F19" i="112" s="1"/>
  <c r="H19" i="112"/>
  <c r="G19" i="112"/>
  <c r="E19" i="112"/>
  <c r="D19" i="112"/>
  <c r="F18" i="112"/>
  <c r="I18" i="112" s="1"/>
  <c r="F17" i="112"/>
  <c r="I17" i="112" s="1"/>
  <c r="I16" i="112"/>
  <c r="F16" i="112"/>
  <c r="F15" i="112"/>
  <c r="I15" i="112" s="1"/>
  <c r="F14" i="112"/>
  <c r="I14" i="112" s="1"/>
  <c r="F13" i="112"/>
  <c r="I13" i="112" s="1"/>
  <c r="I12" i="112"/>
  <c r="F12" i="112"/>
  <c r="H11" i="112"/>
  <c r="H10" i="112" s="1"/>
  <c r="H160" i="112" s="1"/>
  <c r="G11" i="112"/>
  <c r="G10" i="112" s="1"/>
  <c r="G160" i="112" s="1"/>
  <c r="E11" i="112"/>
  <c r="E10" i="112" s="1"/>
  <c r="E160" i="112" s="1"/>
  <c r="D11" i="112"/>
  <c r="D10" i="112" s="1"/>
  <c r="D160" i="112" s="1"/>
  <c r="C24" i="72"/>
  <c r="C9" i="45"/>
  <c r="C9" i="44"/>
  <c r="C9" i="95"/>
  <c r="C8" i="37"/>
  <c r="C27" i="70"/>
  <c r="C82" i="115" l="1"/>
  <c r="C84" i="115" s="1"/>
  <c r="G43" i="114"/>
  <c r="G70" i="114"/>
  <c r="G81" i="114"/>
  <c r="D12" i="114"/>
  <c r="D48" i="114"/>
  <c r="G48" i="114" s="1"/>
  <c r="G60" i="114"/>
  <c r="D31" i="114"/>
  <c r="G31" i="114" s="1"/>
  <c r="H37" i="113"/>
  <c r="H10" i="113"/>
  <c r="H9" i="113" s="1"/>
  <c r="H66" i="113" s="1"/>
  <c r="I11" i="112"/>
  <c r="I86" i="112"/>
  <c r="F72" i="112"/>
  <c r="I72" i="112" s="1"/>
  <c r="I77" i="112"/>
  <c r="I96" i="112"/>
  <c r="I126" i="112"/>
  <c r="I148" i="112"/>
  <c r="F11" i="112"/>
  <c r="F63" i="112"/>
  <c r="I63" i="112" s="1"/>
  <c r="F104" i="112"/>
  <c r="I104" i="112" s="1"/>
  <c r="F114" i="112"/>
  <c r="I114" i="112" s="1"/>
  <c r="F134" i="112"/>
  <c r="I134" i="112" s="1"/>
  <c r="I20" i="112"/>
  <c r="I19" i="112" s="1"/>
  <c r="I30" i="112"/>
  <c r="I29" i="112" s="1"/>
  <c r="I40" i="112"/>
  <c r="I39" i="112" s="1"/>
  <c r="I50" i="112"/>
  <c r="I49" i="112" s="1"/>
  <c r="I60" i="112"/>
  <c r="I87" i="112"/>
  <c r="I139" i="112"/>
  <c r="D2764" i="111"/>
  <c r="D2762" i="111"/>
  <c r="D2754" i="111"/>
  <c r="D2747" i="111"/>
  <c r="D2757" i="111" s="1"/>
  <c r="D2706" i="111"/>
  <c r="F2534" i="111"/>
  <c r="F2497" i="111"/>
  <c r="F2475" i="111"/>
  <c r="F2455" i="111"/>
  <c r="F2430" i="111"/>
  <c r="F2393" i="111"/>
  <c r="F2372" i="111"/>
  <c r="F2366" i="111"/>
  <c r="F2336" i="111"/>
  <c r="F2314" i="111"/>
  <c r="F2308" i="111"/>
  <c r="F2299" i="111"/>
  <c r="F2297" i="111"/>
  <c r="F2294" i="111"/>
  <c r="F2292" i="111"/>
  <c r="F2279" i="111"/>
  <c r="F2264" i="111"/>
  <c r="F2260" i="111"/>
  <c r="F2258" i="111"/>
  <c r="F2257" i="111"/>
  <c r="F2253" i="111"/>
  <c r="F2252" i="111"/>
  <c r="F2251" i="111"/>
  <c r="F2249" i="111"/>
  <c r="F2246" i="111"/>
  <c r="F2242" i="111"/>
  <c r="F2238" i="111"/>
  <c r="F2236" i="111"/>
  <c r="F2225" i="111"/>
  <c r="F2216" i="111"/>
  <c r="F2208" i="111"/>
  <c r="F2201" i="111"/>
  <c r="D2181" i="111"/>
  <c r="F2182" i="111" s="1"/>
  <c r="F2170" i="111"/>
  <c r="F2164" i="111"/>
  <c r="F2147" i="111"/>
  <c r="G12" i="114" l="1"/>
  <c r="G11" i="114" s="1"/>
  <c r="G85" i="114" s="1"/>
  <c r="D11" i="114"/>
  <c r="D85" i="114" s="1"/>
  <c r="F85" i="112"/>
  <c r="I85" i="112"/>
  <c r="F10" i="112"/>
  <c r="F160" i="112" s="1"/>
  <c r="I10" i="112"/>
  <c r="I160" i="112" s="1"/>
  <c r="C454" i="92"/>
  <c r="C453" i="92" s="1"/>
  <c r="C444" i="92"/>
  <c r="C284" i="92"/>
  <c r="C203" i="92"/>
  <c r="C202" i="92"/>
  <c r="C195" i="92" s="1"/>
  <c r="C131" i="92"/>
  <c r="V4829" i="110"/>
  <c r="U4829" i="110"/>
  <c r="T4829" i="110"/>
  <c r="S4829" i="110"/>
  <c r="Q4829" i="110"/>
  <c r="P4829" i="110"/>
  <c r="R4828" i="110"/>
  <c r="R4827" i="110"/>
  <c r="R4826" i="110"/>
  <c r="R4825" i="110"/>
  <c r="R4824" i="110"/>
  <c r="R4823" i="110"/>
  <c r="R4822" i="110"/>
  <c r="R4821" i="110"/>
  <c r="R4820" i="110"/>
  <c r="R4819" i="110"/>
  <c r="R4818" i="110"/>
  <c r="R4817" i="110"/>
  <c r="R4816" i="110"/>
  <c r="R4815" i="110"/>
  <c r="R4814" i="110"/>
  <c r="R4813" i="110"/>
  <c r="R4812" i="110"/>
  <c r="R4811" i="110"/>
  <c r="R4810" i="110"/>
  <c r="R4809" i="110"/>
  <c r="R4808" i="110"/>
  <c r="R4807" i="110"/>
  <c r="R4806" i="110"/>
  <c r="R4805" i="110"/>
  <c r="R4804" i="110"/>
  <c r="R4803" i="110"/>
  <c r="R4802" i="110"/>
  <c r="R4801" i="110"/>
  <c r="R4800" i="110"/>
  <c r="R4799" i="110"/>
  <c r="R4798" i="110"/>
  <c r="R4797" i="110"/>
  <c r="R4796" i="110"/>
  <c r="R4795" i="110"/>
  <c r="R4794" i="110"/>
  <c r="R4793" i="110"/>
  <c r="R4792" i="110"/>
  <c r="R4791" i="110"/>
  <c r="R4790" i="110"/>
  <c r="R4789" i="110"/>
  <c r="R4788" i="110"/>
  <c r="R4787" i="110"/>
  <c r="R4786" i="110"/>
  <c r="R4785" i="110"/>
  <c r="R4784" i="110"/>
  <c r="R4783" i="110"/>
  <c r="R4782" i="110"/>
  <c r="R4781" i="110"/>
  <c r="R4780" i="110"/>
  <c r="R4779" i="110"/>
  <c r="R4778" i="110"/>
  <c r="R4777" i="110"/>
  <c r="R4776" i="110"/>
  <c r="R4775" i="110"/>
  <c r="R4774" i="110"/>
  <c r="R4773" i="110"/>
  <c r="R4772" i="110"/>
  <c r="R4771" i="110"/>
  <c r="R4770" i="110"/>
  <c r="R4769" i="110"/>
  <c r="R4768" i="110"/>
  <c r="R4767" i="110"/>
  <c r="R4766" i="110"/>
  <c r="R4765" i="110"/>
  <c r="R4764" i="110"/>
  <c r="R4763" i="110"/>
  <c r="R4762" i="110"/>
  <c r="R4761" i="110"/>
  <c r="R4760" i="110"/>
  <c r="R4759" i="110"/>
  <c r="R4758" i="110"/>
  <c r="R4757" i="110"/>
  <c r="R4756" i="110"/>
  <c r="R4755" i="110"/>
  <c r="R4754" i="110"/>
  <c r="R4753" i="110"/>
  <c r="R4752" i="110"/>
  <c r="R4751" i="110"/>
  <c r="R4750" i="110"/>
  <c r="R4749" i="110"/>
  <c r="R4748" i="110"/>
  <c r="R4747" i="110"/>
  <c r="R4746" i="110"/>
  <c r="R4745" i="110"/>
  <c r="R4744" i="110"/>
  <c r="R4743" i="110"/>
  <c r="R4742" i="110"/>
  <c r="R4741" i="110"/>
  <c r="R4740" i="110"/>
  <c r="R4739" i="110"/>
  <c r="R4738" i="110"/>
  <c r="R4737" i="110"/>
  <c r="R4736" i="110"/>
  <c r="R4735" i="110"/>
  <c r="R4734" i="110"/>
  <c r="R4733" i="110"/>
  <c r="R4732" i="110"/>
  <c r="R4731" i="110"/>
  <c r="R4730" i="110"/>
  <c r="R4729" i="110"/>
  <c r="R4728" i="110"/>
  <c r="R4727" i="110"/>
  <c r="R4726" i="110"/>
  <c r="R4725" i="110"/>
  <c r="R4724" i="110"/>
  <c r="R4723" i="110"/>
  <c r="R4722" i="110"/>
  <c r="R4721" i="110"/>
  <c r="R4720" i="110"/>
  <c r="R4719" i="110"/>
  <c r="R4718" i="110"/>
  <c r="R4717" i="110"/>
  <c r="R4716" i="110"/>
  <c r="R4715" i="110"/>
  <c r="R4714" i="110"/>
  <c r="R4713" i="110"/>
  <c r="R4712" i="110"/>
  <c r="R4711" i="110"/>
  <c r="R4710" i="110"/>
  <c r="R4709" i="110"/>
  <c r="R4708" i="110"/>
  <c r="R4707" i="110"/>
  <c r="R4706" i="110"/>
  <c r="R4705" i="110"/>
  <c r="R4704" i="110"/>
  <c r="R4703" i="110"/>
  <c r="R4702" i="110"/>
  <c r="R4701" i="110"/>
  <c r="R4700" i="110"/>
  <c r="R4699" i="110"/>
  <c r="R4698" i="110"/>
  <c r="R4697" i="110"/>
  <c r="R4696" i="110"/>
  <c r="R4695" i="110"/>
  <c r="R4694" i="110"/>
  <c r="R4693" i="110"/>
  <c r="R4692" i="110"/>
  <c r="R4691" i="110"/>
  <c r="R4690" i="110"/>
  <c r="R4689" i="110"/>
  <c r="R4688" i="110"/>
  <c r="R4687" i="110"/>
  <c r="R4686" i="110"/>
  <c r="R4685" i="110"/>
  <c r="R4684" i="110"/>
  <c r="R4683" i="110"/>
  <c r="R4682" i="110"/>
  <c r="R4681" i="110"/>
  <c r="R4680" i="110"/>
  <c r="R4679" i="110"/>
  <c r="R4678" i="110"/>
  <c r="R4677" i="110"/>
  <c r="R4676" i="110"/>
  <c r="R4675" i="110"/>
  <c r="R4674" i="110"/>
  <c r="R4673" i="110"/>
  <c r="R4672" i="110"/>
  <c r="R4671" i="110"/>
  <c r="R4670" i="110"/>
  <c r="R4669" i="110"/>
  <c r="R4668" i="110"/>
  <c r="R4667" i="110"/>
  <c r="R4666" i="110"/>
  <c r="R4665" i="110"/>
  <c r="R4664" i="110"/>
  <c r="R4663" i="110"/>
  <c r="R4662" i="110"/>
  <c r="R4661" i="110"/>
  <c r="R4660" i="110"/>
  <c r="R4659" i="110"/>
  <c r="R4658" i="110"/>
  <c r="R4657" i="110"/>
  <c r="R4656" i="110"/>
  <c r="R4655" i="110"/>
  <c r="R4654" i="110"/>
  <c r="R4653" i="110"/>
  <c r="R4652" i="110"/>
  <c r="R4651" i="110"/>
  <c r="R4650" i="110"/>
  <c r="R4649" i="110"/>
  <c r="R4648" i="110"/>
  <c r="R4647" i="110"/>
  <c r="R4646" i="110"/>
  <c r="R4645" i="110"/>
  <c r="R4644" i="110"/>
  <c r="R4643" i="110"/>
  <c r="R4642" i="110"/>
  <c r="R4641" i="110"/>
  <c r="R4640" i="110"/>
  <c r="R4639" i="110"/>
  <c r="R4638" i="110"/>
  <c r="R4637" i="110"/>
  <c r="R4636" i="110"/>
  <c r="R4635" i="110"/>
  <c r="R4634" i="110"/>
  <c r="R4633" i="110"/>
  <c r="R4632" i="110"/>
  <c r="R4631" i="110"/>
  <c r="R4630" i="110"/>
  <c r="R4629" i="110"/>
  <c r="R4628" i="110"/>
  <c r="R4627" i="110"/>
  <c r="R4626" i="110"/>
  <c r="R4625" i="110"/>
  <c r="R4624" i="110"/>
  <c r="R4623" i="110"/>
  <c r="R4622" i="110"/>
  <c r="R4621" i="110"/>
  <c r="R4620" i="110"/>
  <c r="R4619" i="110"/>
  <c r="R4618" i="110"/>
  <c r="R4617" i="110"/>
  <c r="R4616" i="110"/>
  <c r="R4615" i="110"/>
  <c r="R4614" i="110"/>
  <c r="R4613" i="110"/>
  <c r="R4612" i="110"/>
  <c r="R4611" i="110"/>
  <c r="R4610" i="110"/>
  <c r="R4609" i="110"/>
  <c r="R4608" i="110"/>
  <c r="R4607" i="110"/>
  <c r="R4606" i="110"/>
  <c r="R4605" i="110"/>
  <c r="R4604" i="110"/>
  <c r="R4603" i="110"/>
  <c r="R4602" i="110"/>
  <c r="R4601" i="110"/>
  <c r="R4600" i="110"/>
  <c r="R4599" i="110"/>
  <c r="R4598" i="110"/>
  <c r="R4597" i="110"/>
  <c r="R4596" i="110"/>
  <c r="R4595" i="110"/>
  <c r="R4594" i="110"/>
  <c r="R4593" i="110"/>
  <c r="R4592" i="110"/>
  <c r="R4591" i="110"/>
  <c r="R4590" i="110"/>
  <c r="R4589" i="110"/>
  <c r="R4588" i="110"/>
  <c r="R4587" i="110"/>
  <c r="R4586" i="110"/>
  <c r="R4585" i="110"/>
  <c r="R4584" i="110"/>
  <c r="R4583" i="110"/>
  <c r="R4582" i="110"/>
  <c r="R4581" i="110"/>
  <c r="R4580" i="110"/>
  <c r="R4579" i="110"/>
  <c r="R4578" i="110"/>
  <c r="R4577" i="110"/>
  <c r="R4576" i="110"/>
  <c r="R4575" i="110"/>
  <c r="R4574" i="110"/>
  <c r="R4573" i="110"/>
  <c r="R4572" i="110"/>
  <c r="R4571" i="110"/>
  <c r="R4570" i="110"/>
  <c r="R4569" i="110"/>
  <c r="R4568" i="110"/>
  <c r="R4567" i="110"/>
  <c r="R4566" i="110"/>
  <c r="R4565" i="110"/>
  <c r="R4564" i="110"/>
  <c r="R4563" i="110"/>
  <c r="R4562" i="110"/>
  <c r="R4561" i="110"/>
  <c r="R4560" i="110"/>
  <c r="R4559" i="110"/>
  <c r="R4558" i="110"/>
  <c r="R4557" i="110"/>
  <c r="R4556" i="110"/>
  <c r="R4555" i="110"/>
  <c r="R4554" i="110"/>
  <c r="R4553" i="110"/>
  <c r="R4552" i="110"/>
  <c r="R4551" i="110"/>
  <c r="R4550" i="110"/>
  <c r="R4549" i="110"/>
  <c r="R4548" i="110"/>
  <c r="R4547" i="110"/>
  <c r="R4546" i="110"/>
  <c r="R4545" i="110"/>
  <c r="R4544" i="110"/>
  <c r="R4543" i="110"/>
  <c r="R4542" i="110"/>
  <c r="R4541" i="110"/>
  <c r="R4540" i="110"/>
  <c r="R4539" i="110"/>
  <c r="R4538" i="110"/>
  <c r="R4537" i="110"/>
  <c r="R4536" i="110"/>
  <c r="R4535" i="110"/>
  <c r="R4534" i="110"/>
  <c r="R4533" i="110"/>
  <c r="R4532" i="110"/>
  <c r="R4531" i="110"/>
  <c r="R4530" i="110"/>
  <c r="R4529" i="110"/>
  <c r="R4528" i="110"/>
  <c r="R4527" i="110"/>
  <c r="R4526" i="110"/>
  <c r="R4525" i="110"/>
  <c r="R4524" i="110"/>
  <c r="R4523" i="110"/>
  <c r="R4522" i="110"/>
  <c r="R4521" i="110"/>
  <c r="R4520" i="110"/>
  <c r="R4519" i="110"/>
  <c r="R4518" i="110"/>
  <c r="R4517" i="110"/>
  <c r="R4516" i="110"/>
  <c r="R4515" i="110"/>
  <c r="R4514" i="110"/>
  <c r="R4513" i="110"/>
  <c r="R4512" i="110"/>
  <c r="R4511" i="110"/>
  <c r="R4510" i="110"/>
  <c r="R4509" i="110"/>
  <c r="R4508" i="110"/>
  <c r="R4507" i="110"/>
  <c r="R4506" i="110"/>
  <c r="R4505" i="110"/>
  <c r="R4504" i="110"/>
  <c r="R4503" i="110"/>
  <c r="R4502" i="110"/>
  <c r="R4501" i="110"/>
  <c r="R4500" i="110"/>
  <c r="R4499" i="110"/>
  <c r="R4498" i="110"/>
  <c r="R4497" i="110"/>
  <c r="R4496" i="110"/>
  <c r="R4495" i="110"/>
  <c r="R4494" i="110"/>
  <c r="R4493" i="110"/>
  <c r="R4492" i="110"/>
  <c r="R4491" i="110"/>
  <c r="R4490" i="110"/>
  <c r="R4489" i="110"/>
  <c r="R4488" i="110"/>
  <c r="R4487" i="110"/>
  <c r="R4486" i="110"/>
  <c r="R4485" i="110"/>
  <c r="R4484" i="110"/>
  <c r="R4483" i="110"/>
  <c r="R4482" i="110"/>
  <c r="R4481" i="110"/>
  <c r="R4480" i="110"/>
  <c r="R4479" i="110"/>
  <c r="R4478" i="110"/>
  <c r="R4477" i="110"/>
  <c r="R4476" i="110"/>
  <c r="R4475" i="110"/>
  <c r="R4474" i="110"/>
  <c r="R4473" i="110"/>
  <c r="R4472" i="110"/>
  <c r="R4471" i="110"/>
  <c r="R4470" i="110"/>
  <c r="R4469" i="110"/>
  <c r="R4468" i="110"/>
  <c r="R4467" i="110"/>
  <c r="R4466" i="110"/>
  <c r="R4465" i="110"/>
  <c r="R4464" i="110"/>
  <c r="R4463" i="110"/>
  <c r="R4462" i="110"/>
  <c r="R4461" i="110"/>
  <c r="R4460" i="110"/>
  <c r="R4459" i="110"/>
  <c r="R4458" i="110"/>
  <c r="R4457" i="110"/>
  <c r="R4456" i="110"/>
  <c r="R4455" i="110"/>
  <c r="R4454" i="110"/>
  <c r="R4453" i="110"/>
  <c r="R4452" i="110"/>
  <c r="R4451" i="110"/>
  <c r="R4450" i="110"/>
  <c r="R4449" i="110"/>
  <c r="R4448" i="110"/>
  <c r="R4447" i="110"/>
  <c r="R4446" i="110"/>
  <c r="R4445" i="110"/>
  <c r="R4444" i="110"/>
  <c r="R4443" i="110"/>
  <c r="R4442" i="110"/>
  <c r="R4441" i="110"/>
  <c r="R4440" i="110"/>
  <c r="R4439" i="110"/>
  <c r="R4438" i="110"/>
  <c r="R4437" i="110"/>
  <c r="R4436" i="110"/>
  <c r="R4435" i="110"/>
  <c r="R4434" i="110"/>
  <c r="R4433" i="110"/>
  <c r="R4432" i="110"/>
  <c r="R4431" i="110"/>
  <c r="R4430" i="110"/>
  <c r="R4429" i="110"/>
  <c r="R4428" i="110"/>
  <c r="R4427" i="110"/>
  <c r="R4426" i="110"/>
  <c r="R4425" i="110"/>
  <c r="R4424" i="110"/>
  <c r="R4423" i="110"/>
  <c r="R4422" i="110"/>
  <c r="R4421" i="110"/>
  <c r="R4420" i="110"/>
  <c r="R4419" i="110"/>
  <c r="R4418" i="110"/>
  <c r="R4417" i="110"/>
  <c r="R4416" i="110"/>
  <c r="R4415" i="110"/>
  <c r="R4414" i="110"/>
  <c r="R4413" i="110"/>
  <c r="R4412" i="110"/>
  <c r="R4411" i="110"/>
  <c r="R4410" i="110"/>
  <c r="R4409" i="110"/>
  <c r="R4408" i="110"/>
  <c r="R4407" i="110"/>
  <c r="R4406" i="110"/>
  <c r="R4405" i="110"/>
  <c r="R4404" i="110"/>
  <c r="R4403" i="110"/>
  <c r="R4402" i="110"/>
  <c r="R4401" i="110"/>
  <c r="R4400" i="110"/>
  <c r="R4399" i="110"/>
  <c r="R4398" i="110"/>
  <c r="R4397" i="110"/>
  <c r="R4396" i="110"/>
  <c r="R4395" i="110"/>
  <c r="R4394" i="110"/>
  <c r="R4393" i="110"/>
  <c r="R4392" i="110"/>
  <c r="R4391" i="110"/>
  <c r="R4390" i="110"/>
  <c r="R4389" i="110"/>
  <c r="R4388" i="110"/>
  <c r="R4387" i="110"/>
  <c r="R4386" i="110"/>
  <c r="R4385" i="110"/>
  <c r="R4384" i="110"/>
  <c r="R4383" i="110"/>
  <c r="R4382" i="110"/>
  <c r="R4381" i="110"/>
  <c r="R4380" i="110"/>
  <c r="R4379" i="110"/>
  <c r="R4378" i="110"/>
  <c r="R4377" i="110"/>
  <c r="R4376" i="110"/>
  <c r="R4375" i="110"/>
  <c r="R4374" i="110"/>
  <c r="R4373" i="110"/>
  <c r="R4372" i="110"/>
  <c r="R4371" i="110"/>
  <c r="R4370" i="110"/>
  <c r="R4369" i="110"/>
  <c r="R4368" i="110"/>
  <c r="R4367" i="110"/>
  <c r="R4366" i="110"/>
  <c r="R4365" i="110"/>
  <c r="R4364" i="110"/>
  <c r="R4363" i="110"/>
  <c r="R4362" i="110"/>
  <c r="R4361" i="110"/>
  <c r="R4360" i="110"/>
  <c r="R4359" i="110"/>
  <c r="R4358" i="110"/>
  <c r="R4357" i="110"/>
  <c r="R4356" i="110"/>
  <c r="R4355" i="110"/>
  <c r="R4354" i="110"/>
  <c r="R4353" i="110"/>
  <c r="R4352" i="110"/>
  <c r="R4351" i="110"/>
  <c r="R4350" i="110"/>
  <c r="R4349" i="110"/>
  <c r="R4348" i="110"/>
  <c r="R4347" i="110"/>
  <c r="R4346" i="110"/>
  <c r="R4345" i="110"/>
  <c r="R4344" i="110"/>
  <c r="R4343" i="110"/>
  <c r="R4342" i="110"/>
  <c r="R4341" i="110"/>
  <c r="R4340" i="110"/>
  <c r="R4339" i="110"/>
  <c r="R4338" i="110"/>
  <c r="R4337" i="110"/>
  <c r="R4336" i="110"/>
  <c r="R4335" i="110"/>
  <c r="R4334" i="110"/>
  <c r="R4333" i="110"/>
  <c r="R4332" i="110"/>
  <c r="R4331" i="110"/>
  <c r="R4330" i="110"/>
  <c r="R4329" i="110"/>
  <c r="R4328" i="110"/>
  <c r="R4327" i="110"/>
  <c r="R4326" i="110"/>
  <c r="R4325" i="110"/>
  <c r="R4324" i="110"/>
  <c r="R4323" i="110"/>
  <c r="R4322" i="110"/>
  <c r="R4321" i="110"/>
  <c r="R4320" i="110"/>
  <c r="R4319" i="110"/>
  <c r="R4318" i="110"/>
  <c r="R4317" i="110"/>
  <c r="R4316" i="110"/>
  <c r="R4315" i="110"/>
  <c r="R4314" i="110"/>
  <c r="R4313" i="110"/>
  <c r="R4312" i="110"/>
  <c r="R4311" i="110"/>
  <c r="R4310" i="110"/>
  <c r="R4309" i="110"/>
  <c r="R4308" i="110"/>
  <c r="R4307" i="110"/>
  <c r="R4306" i="110"/>
  <c r="R4305" i="110"/>
  <c r="R4304" i="110"/>
  <c r="R4303" i="110"/>
  <c r="R4302" i="110"/>
  <c r="R4301" i="110"/>
  <c r="R4300" i="110"/>
  <c r="R4299" i="110"/>
  <c r="R4298" i="110"/>
  <c r="R4297" i="110"/>
  <c r="R4296" i="110"/>
  <c r="R4295" i="110"/>
  <c r="R4294" i="110"/>
  <c r="R4293" i="110"/>
  <c r="R4292" i="110"/>
  <c r="R4291" i="110"/>
  <c r="R4290" i="110"/>
  <c r="R4289" i="110"/>
  <c r="R4288" i="110"/>
  <c r="R4287" i="110"/>
  <c r="R4286" i="110"/>
  <c r="R4285" i="110"/>
  <c r="R4284" i="110"/>
  <c r="R4283" i="110"/>
  <c r="R4282" i="110"/>
  <c r="R4281" i="110"/>
  <c r="R4280" i="110"/>
  <c r="R4279" i="110"/>
  <c r="R4278" i="110"/>
  <c r="R4277" i="110"/>
  <c r="R4276" i="110"/>
  <c r="R4275" i="110"/>
  <c r="R4274" i="110"/>
  <c r="R4273" i="110"/>
  <c r="R4272" i="110"/>
  <c r="R4271" i="110"/>
  <c r="R4270" i="110"/>
  <c r="R4269" i="110"/>
  <c r="R4268" i="110"/>
  <c r="R4267" i="110"/>
  <c r="R4266" i="110"/>
  <c r="R4265" i="110"/>
  <c r="R4264" i="110"/>
  <c r="R4263" i="110"/>
  <c r="R4262" i="110"/>
  <c r="R4261" i="110"/>
  <c r="R4260" i="110"/>
  <c r="R4259" i="110"/>
  <c r="R4258" i="110"/>
  <c r="R4257" i="110"/>
  <c r="R4256" i="110"/>
  <c r="R4255" i="110"/>
  <c r="R4254" i="110"/>
  <c r="R4253" i="110"/>
  <c r="R4252" i="110"/>
  <c r="R4251" i="110"/>
  <c r="R4250" i="110"/>
  <c r="R4249" i="110"/>
  <c r="R4248" i="110"/>
  <c r="R4247" i="110"/>
  <c r="R4246" i="110"/>
  <c r="R4245" i="110"/>
  <c r="R4244" i="110"/>
  <c r="R4243" i="110"/>
  <c r="R4242" i="110"/>
  <c r="R4241" i="110"/>
  <c r="R4240" i="110"/>
  <c r="R4239" i="110"/>
  <c r="R4238" i="110"/>
  <c r="R4237" i="110"/>
  <c r="R4236" i="110"/>
  <c r="R4235" i="110"/>
  <c r="R4234" i="110"/>
  <c r="R4233" i="110"/>
  <c r="R4232" i="110"/>
  <c r="R4231" i="110"/>
  <c r="R4230" i="110"/>
  <c r="R4229" i="110"/>
  <c r="R4228" i="110"/>
  <c r="R4227" i="110"/>
  <c r="R4226" i="110"/>
  <c r="R4225" i="110"/>
  <c r="R4224" i="110"/>
  <c r="R4223" i="110"/>
  <c r="R4222" i="110"/>
  <c r="R4221" i="110"/>
  <c r="R4220" i="110"/>
  <c r="R4219" i="110"/>
  <c r="R4218" i="110"/>
  <c r="R4217" i="110"/>
  <c r="R4216" i="110"/>
  <c r="R4215" i="110"/>
  <c r="R4214" i="110"/>
  <c r="R4213" i="110"/>
  <c r="R4212" i="110"/>
  <c r="R4211" i="110"/>
  <c r="R4210" i="110"/>
  <c r="R4209" i="110"/>
  <c r="R4208" i="110"/>
  <c r="R4207" i="110"/>
  <c r="R4206" i="110"/>
  <c r="R4205" i="110"/>
  <c r="R4204" i="110"/>
  <c r="R4203" i="110"/>
  <c r="R4202" i="110"/>
  <c r="R4201" i="110"/>
  <c r="R4200" i="110"/>
  <c r="R4199" i="110"/>
  <c r="R4198" i="110"/>
  <c r="R4197" i="110"/>
  <c r="R4196" i="110"/>
  <c r="R4195" i="110"/>
  <c r="R4194" i="110"/>
  <c r="R4193" i="110"/>
  <c r="R4192" i="110"/>
  <c r="R4191" i="110"/>
  <c r="R4190" i="110"/>
  <c r="R4189" i="110"/>
  <c r="R4188" i="110"/>
  <c r="R4187" i="110"/>
  <c r="R4186" i="110"/>
  <c r="R4185" i="110"/>
  <c r="R4184" i="110"/>
  <c r="R4183" i="110"/>
  <c r="R4182" i="110"/>
  <c r="R4181" i="110"/>
  <c r="R4180" i="110"/>
  <c r="R4179" i="110"/>
  <c r="R4178" i="110"/>
  <c r="R4177" i="110"/>
  <c r="R4176" i="110"/>
  <c r="R4175" i="110"/>
  <c r="R4174" i="110"/>
  <c r="R4173" i="110"/>
  <c r="R4172" i="110"/>
  <c r="R4171" i="110"/>
  <c r="R4170" i="110"/>
  <c r="R4169" i="110"/>
  <c r="R4168" i="110"/>
  <c r="R4167" i="110"/>
  <c r="R4166" i="110"/>
  <c r="R4165" i="110"/>
  <c r="R4164" i="110"/>
  <c r="R4163" i="110"/>
  <c r="R4162" i="110"/>
  <c r="R4161" i="110"/>
  <c r="R4160" i="110"/>
  <c r="R4159" i="110"/>
  <c r="R4158" i="110"/>
  <c r="R4157" i="110"/>
  <c r="R4156" i="110"/>
  <c r="R4155" i="110"/>
  <c r="R4154" i="110"/>
  <c r="R4153" i="110"/>
  <c r="R4152" i="110"/>
  <c r="R4151" i="110"/>
  <c r="R4150" i="110"/>
  <c r="R4149" i="110"/>
  <c r="R4148" i="110"/>
  <c r="R4147" i="110"/>
  <c r="R4146" i="110"/>
  <c r="R4145" i="110"/>
  <c r="R4144" i="110"/>
  <c r="R4143" i="110"/>
  <c r="R4142" i="110"/>
  <c r="R4141" i="110"/>
  <c r="R4140" i="110"/>
  <c r="R4139" i="110"/>
  <c r="R4138" i="110"/>
  <c r="R4137" i="110"/>
  <c r="R4136" i="110"/>
  <c r="R4135" i="110"/>
  <c r="R4134" i="110"/>
  <c r="R4133" i="110"/>
  <c r="R4132" i="110"/>
  <c r="R4131" i="110"/>
  <c r="R4130" i="110"/>
  <c r="R4129" i="110"/>
  <c r="R4128" i="110"/>
  <c r="R4127" i="110"/>
  <c r="R4126" i="110"/>
  <c r="R4125" i="110"/>
  <c r="R4124" i="110"/>
  <c r="R4123" i="110"/>
  <c r="R4122" i="110"/>
  <c r="R4121" i="110"/>
  <c r="R4120" i="110"/>
  <c r="R4119" i="110"/>
  <c r="R4118" i="110"/>
  <c r="R4117" i="110"/>
  <c r="R4116" i="110"/>
  <c r="R4115" i="110"/>
  <c r="R4114" i="110"/>
  <c r="R4113" i="110"/>
  <c r="R4112" i="110"/>
  <c r="R4111" i="110"/>
  <c r="R4110" i="110"/>
  <c r="R4109" i="110"/>
  <c r="R4108" i="110"/>
  <c r="R4107" i="110"/>
  <c r="R4106" i="110"/>
  <c r="R4105" i="110"/>
  <c r="R4104" i="110"/>
  <c r="R4103" i="110"/>
  <c r="R4102" i="110"/>
  <c r="R4101" i="110"/>
  <c r="R4100" i="110"/>
  <c r="R4099" i="110"/>
  <c r="R4098" i="110"/>
  <c r="R4097" i="110"/>
  <c r="R4096" i="110"/>
  <c r="R4095" i="110"/>
  <c r="R4094" i="110"/>
  <c r="R4093" i="110"/>
  <c r="R4092" i="110"/>
  <c r="R4091" i="110"/>
  <c r="R4090" i="110"/>
  <c r="R4089" i="110"/>
  <c r="R4088" i="110"/>
  <c r="R4087" i="110"/>
  <c r="R4086" i="110"/>
  <c r="R4085" i="110"/>
  <c r="R4084" i="110"/>
  <c r="R4083" i="110"/>
  <c r="R4082" i="110"/>
  <c r="R4081" i="110"/>
  <c r="R4080" i="110"/>
  <c r="R4079" i="110"/>
  <c r="R4078" i="110"/>
  <c r="R4077" i="110"/>
  <c r="R4076" i="110"/>
  <c r="R4075" i="110"/>
  <c r="R4074" i="110"/>
  <c r="R4073" i="110"/>
  <c r="R4072" i="110"/>
  <c r="R4071" i="110"/>
  <c r="R4070" i="110"/>
  <c r="R4069" i="110"/>
  <c r="R4068" i="110"/>
  <c r="R4067" i="110"/>
  <c r="R4066" i="110"/>
  <c r="R4065" i="110"/>
  <c r="R4064" i="110"/>
  <c r="R4063" i="110"/>
  <c r="R4062" i="110"/>
  <c r="R4061" i="110"/>
  <c r="R4060" i="110"/>
  <c r="R4059" i="110"/>
  <c r="R4058" i="110"/>
  <c r="R4057" i="110"/>
  <c r="R4056" i="110"/>
  <c r="R4055" i="110"/>
  <c r="R4054" i="110"/>
  <c r="R4053" i="110"/>
  <c r="R4052" i="110"/>
  <c r="R4051" i="110"/>
  <c r="R4050" i="110"/>
  <c r="R4049" i="110"/>
  <c r="R4048" i="110"/>
  <c r="R4047" i="110"/>
  <c r="R4046" i="110"/>
  <c r="R4045" i="110"/>
  <c r="R4044" i="110"/>
  <c r="R4043" i="110"/>
  <c r="R4042" i="110"/>
  <c r="R4041" i="110"/>
  <c r="R4040" i="110"/>
  <c r="R4039" i="110"/>
  <c r="R4038" i="110"/>
  <c r="R4037" i="110"/>
  <c r="R4036" i="110"/>
  <c r="R4035" i="110"/>
  <c r="R4034" i="110"/>
  <c r="R4033" i="110"/>
  <c r="R4032" i="110"/>
  <c r="R4031" i="110"/>
  <c r="R4030" i="110"/>
  <c r="R4029" i="110"/>
  <c r="R4028" i="110"/>
  <c r="R4027" i="110"/>
  <c r="R4026" i="110"/>
  <c r="R4025" i="110"/>
  <c r="R4024" i="110"/>
  <c r="R4023" i="110"/>
  <c r="R4022" i="110"/>
  <c r="R4021" i="110"/>
  <c r="R4020" i="110"/>
  <c r="R4019" i="110"/>
  <c r="R4018" i="110"/>
  <c r="R4017" i="110"/>
  <c r="R4016" i="110"/>
  <c r="R4015" i="110"/>
  <c r="R4014" i="110"/>
  <c r="R4013" i="110"/>
  <c r="R4012" i="110"/>
  <c r="R4011" i="110"/>
  <c r="R4010" i="110"/>
  <c r="R4009" i="110"/>
  <c r="R4008" i="110"/>
  <c r="R4007" i="110"/>
  <c r="R4006" i="110"/>
  <c r="R4005" i="110"/>
  <c r="R4004" i="110"/>
  <c r="R4003" i="110"/>
  <c r="R4002" i="110"/>
  <c r="R4001" i="110"/>
  <c r="R4000" i="110"/>
  <c r="R3999" i="110"/>
  <c r="R3998" i="110"/>
  <c r="R3997" i="110"/>
  <c r="R3996" i="110"/>
  <c r="R3995" i="110"/>
  <c r="R3994" i="110"/>
  <c r="R3993" i="110"/>
  <c r="R3992" i="110"/>
  <c r="R3991" i="110"/>
  <c r="R3990" i="110"/>
  <c r="R3989" i="110"/>
  <c r="R3988" i="110"/>
  <c r="R3987" i="110"/>
  <c r="R3986" i="110"/>
  <c r="R3985" i="110"/>
  <c r="R3984" i="110"/>
  <c r="R3983" i="110"/>
  <c r="R3982" i="110"/>
  <c r="R3981" i="110"/>
  <c r="R3980" i="110"/>
  <c r="R3979" i="110"/>
  <c r="R3978" i="110"/>
  <c r="R3977" i="110"/>
  <c r="R3976" i="110"/>
  <c r="R3975" i="110"/>
  <c r="R3974" i="110"/>
  <c r="R3973" i="110"/>
  <c r="R3972" i="110"/>
  <c r="R3971" i="110"/>
  <c r="R3970" i="110"/>
  <c r="R3969" i="110"/>
  <c r="R3968" i="110"/>
  <c r="R3967" i="110"/>
  <c r="R3966" i="110"/>
  <c r="R3965" i="110"/>
  <c r="R3964" i="110"/>
  <c r="R3963" i="110"/>
  <c r="R3962" i="110"/>
  <c r="R3961" i="110"/>
  <c r="R3960" i="110"/>
  <c r="R3959" i="110"/>
  <c r="R3958" i="110"/>
  <c r="R3957" i="110"/>
  <c r="R3956" i="110"/>
  <c r="R3955" i="110"/>
  <c r="R3954" i="110"/>
  <c r="R3953" i="110"/>
  <c r="R3952" i="110"/>
  <c r="R3951" i="110"/>
  <c r="R3950" i="110"/>
  <c r="R3949" i="110"/>
  <c r="R3948" i="110"/>
  <c r="R3947" i="110"/>
  <c r="R3946" i="110"/>
  <c r="R3945" i="110"/>
  <c r="R3944" i="110"/>
  <c r="R3943" i="110"/>
  <c r="R3942" i="110"/>
  <c r="R3941" i="110"/>
  <c r="R3940" i="110"/>
  <c r="R3939" i="110"/>
  <c r="R3938" i="110"/>
  <c r="R3937" i="110"/>
  <c r="R3936" i="110"/>
  <c r="R3935" i="110"/>
  <c r="R3934" i="110"/>
  <c r="R3933" i="110"/>
  <c r="R3932" i="110"/>
  <c r="R3931" i="110"/>
  <c r="R3930" i="110"/>
  <c r="R3929" i="110"/>
  <c r="R3928" i="110"/>
  <c r="R3927" i="110"/>
  <c r="R3926" i="110"/>
  <c r="R3925" i="110"/>
  <c r="R3924" i="110"/>
  <c r="R3923" i="110"/>
  <c r="R3922" i="110"/>
  <c r="R3921" i="110"/>
  <c r="R3920" i="110"/>
  <c r="R3919" i="110"/>
  <c r="R3918" i="110"/>
  <c r="R3917" i="110"/>
  <c r="R3916" i="110"/>
  <c r="R3915" i="110"/>
  <c r="R3914" i="110"/>
  <c r="R3913" i="110"/>
  <c r="R3912" i="110"/>
  <c r="R3911" i="110"/>
  <c r="R3910" i="110"/>
  <c r="R3909" i="110"/>
  <c r="R3908" i="110"/>
  <c r="R3907" i="110"/>
  <c r="R3906" i="110"/>
  <c r="R3905" i="110"/>
  <c r="R3904" i="110"/>
  <c r="R3903" i="110"/>
  <c r="R3902" i="110"/>
  <c r="R3901" i="110"/>
  <c r="R3900" i="110"/>
  <c r="R3899" i="110"/>
  <c r="R3898" i="110"/>
  <c r="R3897" i="110"/>
  <c r="R3896" i="110"/>
  <c r="R3895" i="110"/>
  <c r="R3894" i="110"/>
  <c r="R3893" i="110"/>
  <c r="R3892" i="110"/>
  <c r="R3891" i="110"/>
  <c r="R3890" i="110"/>
  <c r="R3889" i="110"/>
  <c r="R3888" i="110"/>
  <c r="R3887" i="110"/>
  <c r="R3886" i="110"/>
  <c r="R3885" i="110"/>
  <c r="R3884" i="110"/>
  <c r="R3883" i="110"/>
  <c r="R3882" i="110"/>
  <c r="R3881" i="110"/>
  <c r="R3880" i="110"/>
  <c r="R3879" i="110"/>
  <c r="R3878" i="110"/>
  <c r="R3877" i="110"/>
  <c r="R3876" i="110"/>
  <c r="R3875" i="110"/>
  <c r="R3874" i="110"/>
  <c r="R3873" i="110"/>
  <c r="R3872" i="110"/>
  <c r="R3871" i="110"/>
  <c r="R3870" i="110"/>
  <c r="R3869" i="110"/>
  <c r="R3868" i="110"/>
  <c r="R3867" i="110"/>
  <c r="R3866" i="110"/>
  <c r="R3865" i="110"/>
  <c r="R3864" i="110"/>
  <c r="R3863" i="110"/>
  <c r="R3862" i="110"/>
  <c r="R3861" i="110"/>
  <c r="R3860" i="110"/>
  <c r="R3859" i="110"/>
  <c r="R3858" i="110"/>
  <c r="R3857" i="110"/>
  <c r="R3856" i="110"/>
  <c r="R3855" i="110"/>
  <c r="R3854" i="110"/>
  <c r="R3853" i="110"/>
  <c r="R3852" i="110"/>
  <c r="R3851" i="110"/>
  <c r="R3850" i="110"/>
  <c r="R3849" i="110"/>
  <c r="R3848" i="110"/>
  <c r="R3847" i="110"/>
  <c r="R3846" i="110"/>
  <c r="R3845" i="110"/>
  <c r="R3844" i="110"/>
  <c r="R3843" i="110"/>
  <c r="R3842" i="110"/>
  <c r="R3841" i="110"/>
  <c r="R3840" i="110"/>
  <c r="R3839" i="110"/>
  <c r="R3838" i="110"/>
  <c r="R3837" i="110"/>
  <c r="R3836" i="110"/>
  <c r="R3835" i="110"/>
  <c r="R3834" i="110"/>
  <c r="R3833" i="110"/>
  <c r="R3832" i="110"/>
  <c r="R3831" i="110"/>
  <c r="R3830" i="110"/>
  <c r="R3829" i="110"/>
  <c r="R3828" i="110"/>
  <c r="R3827" i="110"/>
  <c r="R3826" i="110"/>
  <c r="R3825" i="110"/>
  <c r="R3824" i="110"/>
  <c r="R3823" i="110"/>
  <c r="R3822" i="110"/>
  <c r="R3821" i="110"/>
  <c r="R3820" i="110"/>
  <c r="R3819" i="110"/>
  <c r="R3818" i="110"/>
  <c r="R3817" i="110"/>
  <c r="R3816" i="110"/>
  <c r="R3815" i="110"/>
  <c r="R3814" i="110"/>
  <c r="R3813" i="110"/>
  <c r="R3812" i="110"/>
  <c r="R3811" i="110"/>
  <c r="R3810" i="110"/>
  <c r="R3809" i="110"/>
  <c r="R3808" i="110"/>
  <c r="R3807" i="110"/>
  <c r="R3806" i="110"/>
  <c r="R3805" i="110"/>
  <c r="R3804" i="110"/>
  <c r="R3803" i="110"/>
  <c r="R3802" i="110"/>
  <c r="R3801" i="110"/>
  <c r="R3800" i="110"/>
  <c r="R3799" i="110"/>
  <c r="R3798" i="110"/>
  <c r="R3797" i="110"/>
  <c r="R3796" i="110"/>
  <c r="R3795" i="110"/>
  <c r="R3794" i="110"/>
  <c r="R3793" i="110"/>
  <c r="R3792" i="110"/>
  <c r="R3791" i="110"/>
  <c r="R3790" i="110"/>
  <c r="R3789" i="110"/>
  <c r="R3788" i="110"/>
  <c r="R3787" i="110"/>
  <c r="R3786" i="110"/>
  <c r="R3785" i="110"/>
  <c r="R3784" i="110"/>
  <c r="R3783" i="110"/>
  <c r="R3782" i="110"/>
  <c r="R3781" i="110"/>
  <c r="R3780" i="110"/>
  <c r="R3779" i="110"/>
  <c r="R3778" i="110"/>
  <c r="R3777" i="110"/>
  <c r="R3776" i="110"/>
  <c r="R3775" i="110"/>
  <c r="R3774" i="110"/>
  <c r="R3773" i="110"/>
  <c r="R3772" i="110"/>
  <c r="R3771" i="110"/>
  <c r="R3770" i="110"/>
  <c r="R3769" i="110"/>
  <c r="R3768" i="110"/>
  <c r="R3767" i="110"/>
  <c r="R3766" i="110"/>
  <c r="R3765" i="110"/>
  <c r="R3764" i="110"/>
  <c r="R3763" i="110"/>
  <c r="R3762" i="110"/>
  <c r="R3761" i="110"/>
  <c r="R3760" i="110"/>
  <c r="R3759" i="110"/>
  <c r="R3758" i="110"/>
  <c r="R3757" i="110"/>
  <c r="R3756" i="110"/>
  <c r="R3755" i="110"/>
  <c r="R3754" i="110"/>
  <c r="R3753" i="110"/>
  <c r="R3752" i="110"/>
  <c r="R3751" i="110"/>
  <c r="R3750" i="110"/>
  <c r="R3749" i="110"/>
  <c r="R3748" i="110"/>
  <c r="R3747" i="110"/>
  <c r="R3746" i="110"/>
  <c r="R3745" i="110"/>
  <c r="R3744" i="110"/>
  <c r="R3743" i="110"/>
  <c r="R3742" i="110"/>
  <c r="R3741" i="110"/>
  <c r="R3740" i="110"/>
  <c r="R3739" i="110"/>
  <c r="R3738" i="110"/>
  <c r="R3737" i="110"/>
  <c r="R3736" i="110"/>
  <c r="R3735" i="110"/>
  <c r="R3734" i="110"/>
  <c r="R3733" i="110"/>
  <c r="R3732" i="110"/>
  <c r="R3731" i="110"/>
  <c r="R3730" i="110"/>
  <c r="R3729" i="110"/>
  <c r="R3728" i="110"/>
  <c r="R3727" i="110"/>
  <c r="R3726" i="110"/>
  <c r="R3725" i="110"/>
  <c r="R3724" i="110"/>
  <c r="R3723" i="110"/>
  <c r="R3722" i="110"/>
  <c r="R3721" i="110"/>
  <c r="R3720" i="110"/>
  <c r="R3719" i="110"/>
  <c r="R3718" i="110"/>
  <c r="R3717" i="110"/>
  <c r="R3716" i="110"/>
  <c r="R3715" i="110"/>
  <c r="R3714" i="110"/>
  <c r="R3713" i="110"/>
  <c r="R3712" i="110"/>
  <c r="R3711" i="110"/>
  <c r="R3710" i="110"/>
  <c r="R3709" i="110"/>
  <c r="R3708" i="110"/>
  <c r="R3707" i="110"/>
  <c r="R3706" i="110"/>
  <c r="R3705" i="110"/>
  <c r="R3704" i="110"/>
  <c r="R3703" i="110"/>
  <c r="R3702" i="110"/>
  <c r="R3701" i="110"/>
  <c r="R3700" i="110"/>
  <c r="R3699" i="110"/>
  <c r="R3698" i="110"/>
  <c r="R3697" i="110"/>
  <c r="R3696" i="110"/>
  <c r="R3695" i="110"/>
  <c r="R3694" i="110"/>
  <c r="R3693" i="110"/>
  <c r="R3692" i="110"/>
  <c r="R3691" i="110"/>
  <c r="R3690" i="110"/>
  <c r="R3689" i="110"/>
  <c r="R3688" i="110"/>
  <c r="R3687" i="110"/>
  <c r="R3686" i="110"/>
  <c r="R3685" i="110"/>
  <c r="R3684" i="110"/>
  <c r="R3683" i="110"/>
  <c r="R3682" i="110"/>
  <c r="R3681" i="110"/>
  <c r="R3680" i="110"/>
  <c r="R3679" i="110"/>
  <c r="R3678" i="110"/>
  <c r="R3677" i="110"/>
  <c r="R3676" i="110"/>
  <c r="R3675" i="110"/>
  <c r="R3674" i="110"/>
  <c r="R3673" i="110"/>
  <c r="R3672" i="110"/>
  <c r="R3671" i="110"/>
  <c r="R3670" i="110"/>
  <c r="R3669" i="110"/>
  <c r="R3668" i="110"/>
  <c r="R3667" i="110"/>
  <c r="R3666" i="110"/>
  <c r="R3665" i="110"/>
  <c r="R3664" i="110"/>
  <c r="R3663" i="110"/>
  <c r="R3662" i="110"/>
  <c r="R3661" i="110"/>
  <c r="R3660" i="110"/>
  <c r="R3659" i="110"/>
  <c r="R3658" i="110"/>
  <c r="R3657" i="110"/>
  <c r="R3656" i="110"/>
  <c r="R3655" i="110"/>
  <c r="R3654" i="110"/>
  <c r="R3653" i="110"/>
  <c r="R3652" i="110"/>
  <c r="R3651" i="110"/>
  <c r="R3650" i="110"/>
  <c r="R3649" i="110"/>
  <c r="R3648" i="110"/>
  <c r="R3647" i="110"/>
  <c r="R3646" i="110"/>
  <c r="R3645" i="110"/>
  <c r="R3644" i="110"/>
  <c r="R3643" i="110"/>
  <c r="R3642" i="110"/>
  <c r="R3641" i="110"/>
  <c r="R3640" i="110"/>
  <c r="R3639" i="110"/>
  <c r="R3638" i="110"/>
  <c r="R3637" i="110"/>
  <c r="R3636" i="110"/>
  <c r="R3635" i="110"/>
  <c r="R3634" i="110"/>
  <c r="R3633" i="110"/>
  <c r="R3632" i="110"/>
  <c r="R3631" i="110"/>
  <c r="R3630" i="110"/>
  <c r="R3629" i="110"/>
  <c r="R3628" i="110"/>
  <c r="R3627" i="110"/>
  <c r="R3626" i="110"/>
  <c r="R3625" i="110"/>
  <c r="R3624" i="110"/>
  <c r="R3623" i="110"/>
  <c r="R3622" i="110"/>
  <c r="R3621" i="110"/>
  <c r="R3620" i="110"/>
  <c r="R3619" i="110"/>
  <c r="R3618" i="110"/>
  <c r="R3617" i="110"/>
  <c r="R3616" i="110"/>
  <c r="R3615" i="110"/>
  <c r="R3614" i="110"/>
  <c r="R3613" i="110"/>
  <c r="R3612" i="110"/>
  <c r="R3611" i="110"/>
  <c r="R3610" i="110"/>
  <c r="R3609" i="110"/>
  <c r="R3608" i="110"/>
  <c r="R3607" i="110"/>
  <c r="R3606" i="110"/>
  <c r="R3605" i="110"/>
  <c r="R3604" i="110"/>
  <c r="R3603" i="110"/>
  <c r="R3602" i="110"/>
  <c r="R3601" i="110"/>
  <c r="R3600" i="110"/>
  <c r="R3599" i="110"/>
  <c r="R3598" i="110"/>
  <c r="R3597" i="110"/>
  <c r="R3596" i="110"/>
  <c r="R3595" i="110"/>
  <c r="R3594" i="110"/>
  <c r="R3593" i="110"/>
  <c r="R3592" i="110"/>
  <c r="R3591" i="110"/>
  <c r="R3590" i="110"/>
  <c r="R3589" i="110"/>
  <c r="R3588" i="110"/>
  <c r="R3587" i="110"/>
  <c r="R3586" i="110"/>
  <c r="R3585" i="110"/>
  <c r="R3584" i="110"/>
  <c r="R3583" i="110"/>
  <c r="R3582" i="110"/>
  <c r="R3581" i="110"/>
  <c r="R3580" i="110"/>
  <c r="R3579" i="110"/>
  <c r="R3578" i="110"/>
  <c r="R3577" i="110"/>
  <c r="R3576" i="110"/>
  <c r="R3575" i="110"/>
  <c r="R3574" i="110"/>
  <c r="R3573" i="110"/>
  <c r="R3572" i="110"/>
  <c r="R3571" i="110"/>
  <c r="R3570" i="110"/>
  <c r="R3569" i="110"/>
  <c r="R3568" i="110"/>
  <c r="R3567" i="110"/>
  <c r="R3566" i="110"/>
  <c r="R3565" i="110"/>
  <c r="R3564" i="110"/>
  <c r="R3563" i="110"/>
  <c r="R3562" i="110"/>
  <c r="R3561" i="110"/>
  <c r="R3560" i="110"/>
  <c r="R3559" i="110"/>
  <c r="R3558" i="110"/>
  <c r="R3557" i="110"/>
  <c r="R3556" i="110"/>
  <c r="R3555" i="110"/>
  <c r="R3554" i="110"/>
  <c r="R3553" i="110"/>
  <c r="R3552" i="110"/>
  <c r="R3551" i="110"/>
  <c r="R3550" i="110"/>
  <c r="R3549" i="110"/>
  <c r="R3548" i="110"/>
  <c r="R3547" i="110"/>
  <c r="R3546" i="110"/>
  <c r="R3545" i="110"/>
  <c r="R3544" i="110"/>
  <c r="R3543" i="110"/>
  <c r="R3542" i="110"/>
  <c r="R3541" i="110"/>
  <c r="R3540" i="110"/>
  <c r="R3539" i="110"/>
  <c r="R3538" i="110"/>
  <c r="R3537" i="110"/>
  <c r="R3536" i="110"/>
  <c r="R3535" i="110"/>
  <c r="R3534" i="110"/>
  <c r="R3533" i="110"/>
  <c r="R3532" i="110"/>
  <c r="R3531" i="110"/>
  <c r="R3530" i="110"/>
  <c r="R3529" i="110"/>
  <c r="R3528" i="110"/>
  <c r="R3527" i="110"/>
  <c r="R3526" i="110"/>
  <c r="R3525" i="110"/>
  <c r="R3524" i="110"/>
  <c r="R3523" i="110"/>
  <c r="R3522" i="110"/>
  <c r="R3521" i="110"/>
  <c r="R3520" i="110"/>
  <c r="R3519" i="110"/>
  <c r="R3518" i="110"/>
  <c r="R3517" i="110"/>
  <c r="R3516" i="110"/>
  <c r="R3515" i="110"/>
  <c r="R3514" i="110"/>
  <c r="R3513" i="110"/>
  <c r="R3512" i="110"/>
  <c r="R3511" i="110"/>
  <c r="R3510" i="110"/>
  <c r="R3509" i="110"/>
  <c r="R3508" i="110"/>
  <c r="R3507" i="110"/>
  <c r="R3506" i="110"/>
  <c r="R3505" i="110"/>
  <c r="R3504" i="110"/>
  <c r="R3503" i="110"/>
  <c r="R3502" i="110"/>
  <c r="R3501" i="110"/>
  <c r="R3500" i="110"/>
  <c r="R3499" i="110"/>
  <c r="R3498" i="110"/>
  <c r="R3497" i="110"/>
  <c r="R3496" i="110"/>
  <c r="R3495" i="110"/>
  <c r="R3494" i="110"/>
  <c r="R3493" i="110"/>
  <c r="R3492" i="110"/>
  <c r="R3491" i="110"/>
  <c r="R3490" i="110"/>
  <c r="R3489" i="110"/>
  <c r="R3488" i="110"/>
  <c r="R3487" i="110"/>
  <c r="R3486" i="110"/>
  <c r="R3485" i="110"/>
  <c r="R3484" i="110"/>
  <c r="R3483" i="110"/>
  <c r="R3482" i="110"/>
  <c r="R3481" i="110"/>
  <c r="R3480" i="110"/>
  <c r="R3479" i="110"/>
  <c r="R3478" i="110"/>
  <c r="R3477" i="110"/>
  <c r="R3476" i="110"/>
  <c r="R3475" i="110"/>
  <c r="R3474" i="110"/>
  <c r="R3473" i="110"/>
  <c r="R3472" i="110"/>
  <c r="R3471" i="110"/>
  <c r="R3470" i="110"/>
  <c r="R3469" i="110"/>
  <c r="R3468" i="110"/>
  <c r="R3467" i="110"/>
  <c r="R3466" i="110"/>
  <c r="R3465" i="110"/>
  <c r="R3464" i="110"/>
  <c r="R3463" i="110"/>
  <c r="R3462" i="110"/>
  <c r="R3461" i="110"/>
  <c r="R3460" i="110"/>
  <c r="R3459" i="110"/>
  <c r="R3458" i="110"/>
  <c r="R3457" i="110"/>
  <c r="R3456" i="110"/>
  <c r="R3455" i="110"/>
  <c r="R3454" i="110"/>
  <c r="R3453" i="110"/>
  <c r="R3452" i="110"/>
  <c r="R3451" i="110"/>
  <c r="R3450" i="110"/>
  <c r="R3449" i="110"/>
  <c r="R3448" i="110"/>
  <c r="R3447" i="110"/>
  <c r="R3446" i="110"/>
  <c r="R3445" i="110"/>
  <c r="R3444" i="110"/>
  <c r="R3443" i="110"/>
  <c r="R3442" i="110"/>
  <c r="R3441" i="110"/>
  <c r="R3440" i="110"/>
  <c r="R3439" i="110"/>
  <c r="R3438" i="110"/>
  <c r="R3437" i="110"/>
  <c r="R3436" i="110"/>
  <c r="R3435" i="110"/>
  <c r="R3434" i="110"/>
  <c r="R3433" i="110"/>
  <c r="R3432" i="110"/>
  <c r="R3431" i="110"/>
  <c r="R3430" i="110"/>
  <c r="R3429" i="110"/>
  <c r="R3428" i="110"/>
  <c r="R3427" i="110"/>
  <c r="R3426" i="110"/>
  <c r="R3425" i="110"/>
  <c r="R3424" i="110"/>
  <c r="R3423" i="110"/>
  <c r="R3422" i="110"/>
  <c r="R3421" i="110"/>
  <c r="R3420" i="110"/>
  <c r="R3419" i="110"/>
  <c r="R3418" i="110"/>
  <c r="R3417" i="110"/>
  <c r="R3416" i="110"/>
  <c r="R3415" i="110"/>
  <c r="R3414" i="110"/>
  <c r="R3413" i="110"/>
  <c r="R3412" i="110"/>
  <c r="R3411" i="110"/>
  <c r="R3410" i="110"/>
  <c r="R3409" i="110"/>
  <c r="R3408" i="110"/>
  <c r="R3407" i="110"/>
  <c r="R3406" i="110"/>
  <c r="R3405" i="110"/>
  <c r="R3404" i="110"/>
  <c r="R3403" i="110"/>
  <c r="R3402" i="110"/>
  <c r="R3401" i="110"/>
  <c r="R3400" i="110"/>
  <c r="R3399" i="110"/>
  <c r="R3398" i="110"/>
  <c r="R3397" i="110"/>
  <c r="R3396" i="110"/>
  <c r="R3395" i="110"/>
  <c r="R3394" i="110"/>
  <c r="R3393" i="110"/>
  <c r="R3392" i="110"/>
  <c r="R3391" i="110"/>
  <c r="R3390" i="110"/>
  <c r="R3389" i="110"/>
  <c r="R3388" i="110"/>
  <c r="R3387" i="110"/>
  <c r="R3386" i="110"/>
  <c r="R3385" i="110"/>
  <c r="R3384" i="110"/>
  <c r="R3383" i="110"/>
  <c r="R3382" i="110"/>
  <c r="R3381" i="110"/>
  <c r="R3380" i="110"/>
  <c r="R3379" i="110"/>
  <c r="R3378" i="110"/>
  <c r="R3377" i="110"/>
  <c r="R3376" i="110"/>
  <c r="R3375" i="110"/>
  <c r="R3374" i="110"/>
  <c r="R3373" i="110"/>
  <c r="R3372" i="110"/>
  <c r="R3371" i="110"/>
  <c r="R3370" i="110"/>
  <c r="R3369" i="110"/>
  <c r="R3368" i="110"/>
  <c r="R3367" i="110"/>
  <c r="R3366" i="110"/>
  <c r="R3365" i="110"/>
  <c r="R3364" i="110"/>
  <c r="R3363" i="110"/>
  <c r="R3362" i="110"/>
  <c r="R3361" i="110"/>
  <c r="R3360" i="110"/>
  <c r="R3359" i="110"/>
  <c r="R3358" i="110"/>
  <c r="R3357" i="110"/>
  <c r="R3356" i="110"/>
  <c r="R3355" i="110"/>
  <c r="R3354" i="110"/>
  <c r="R3353" i="110"/>
  <c r="R3352" i="110"/>
  <c r="R3351" i="110"/>
  <c r="R3350" i="110"/>
  <c r="R3349" i="110"/>
  <c r="R3348" i="110"/>
  <c r="R3347" i="110"/>
  <c r="R3346" i="110"/>
  <c r="R3345" i="110"/>
  <c r="R3344" i="110"/>
  <c r="R3343" i="110"/>
  <c r="R3342" i="110"/>
  <c r="R3341" i="110"/>
  <c r="R3340" i="110"/>
  <c r="R3339" i="110"/>
  <c r="R3338" i="110"/>
  <c r="R3337" i="110"/>
  <c r="R3336" i="110"/>
  <c r="R3335" i="110"/>
  <c r="R3334" i="110"/>
  <c r="R3333" i="110"/>
  <c r="R3332" i="110"/>
  <c r="R3331" i="110"/>
  <c r="R3330" i="110"/>
  <c r="R3329" i="110"/>
  <c r="R3328" i="110"/>
  <c r="R3327" i="110"/>
  <c r="R3326" i="110"/>
  <c r="R3325" i="110"/>
  <c r="R3324" i="110"/>
  <c r="R3323" i="110"/>
  <c r="R3322" i="110"/>
  <c r="R3321" i="110"/>
  <c r="R3320" i="110"/>
  <c r="R3319" i="110"/>
  <c r="R3318" i="110"/>
  <c r="R3317" i="110"/>
  <c r="R3316" i="110"/>
  <c r="R3315" i="110"/>
  <c r="R3314" i="110"/>
  <c r="R3313" i="110"/>
  <c r="R3312" i="110"/>
  <c r="R3311" i="110"/>
  <c r="R3310" i="110"/>
  <c r="R3309" i="110"/>
  <c r="R3308" i="110"/>
  <c r="R3307" i="110"/>
  <c r="R3306" i="110"/>
  <c r="R3305" i="110"/>
  <c r="R3304" i="110"/>
  <c r="R3303" i="110"/>
  <c r="R3302" i="110"/>
  <c r="R3301" i="110"/>
  <c r="R3300" i="110"/>
  <c r="R3299" i="110"/>
  <c r="R3298" i="110"/>
  <c r="R3297" i="110"/>
  <c r="R3296" i="110"/>
  <c r="R3295" i="110"/>
  <c r="R3294" i="110"/>
  <c r="R3293" i="110"/>
  <c r="R3292" i="110"/>
  <c r="R3291" i="110"/>
  <c r="R3290" i="110"/>
  <c r="R3289" i="110"/>
  <c r="R3288" i="110"/>
  <c r="R3287" i="110"/>
  <c r="R3286" i="110"/>
  <c r="R3285" i="110"/>
  <c r="R3284" i="110"/>
  <c r="R3283" i="110"/>
  <c r="R3282" i="110"/>
  <c r="R3281" i="110"/>
  <c r="R3280" i="110"/>
  <c r="R3279" i="110"/>
  <c r="R3278" i="110"/>
  <c r="R3277" i="110"/>
  <c r="R3276" i="110"/>
  <c r="R3275" i="110"/>
  <c r="R3274" i="110"/>
  <c r="R3273" i="110"/>
  <c r="R3272" i="110"/>
  <c r="R3271" i="110"/>
  <c r="R3270" i="110"/>
  <c r="R3269" i="110"/>
  <c r="R3268" i="110"/>
  <c r="R3267" i="110"/>
  <c r="R3266" i="110"/>
  <c r="R3265" i="110"/>
  <c r="R3264" i="110"/>
  <c r="R3263" i="110"/>
  <c r="R3262" i="110"/>
  <c r="R3261" i="110"/>
  <c r="R3260" i="110"/>
  <c r="R3259" i="110"/>
  <c r="R3258" i="110"/>
  <c r="R3257" i="110"/>
  <c r="R3256" i="110"/>
  <c r="R3255" i="110"/>
  <c r="R3254" i="110"/>
  <c r="R3253" i="110"/>
  <c r="R3252" i="110"/>
  <c r="R3251" i="110"/>
  <c r="R3250" i="110"/>
  <c r="R3249" i="110"/>
  <c r="R3248" i="110"/>
  <c r="R3247" i="110"/>
  <c r="R3246" i="110"/>
  <c r="R3245" i="110"/>
  <c r="R3244" i="110"/>
  <c r="R3243" i="110"/>
  <c r="R3242" i="110"/>
  <c r="R3241" i="110"/>
  <c r="R3240" i="110"/>
  <c r="R3239" i="110"/>
  <c r="R3238" i="110"/>
  <c r="R3237" i="110"/>
  <c r="R3236" i="110"/>
  <c r="R3235" i="110"/>
  <c r="R3234" i="110"/>
  <c r="R3233" i="110"/>
  <c r="R3232" i="110"/>
  <c r="R3231" i="110"/>
  <c r="R3230" i="110"/>
  <c r="R3229" i="110"/>
  <c r="R3228" i="110"/>
  <c r="R3227" i="110"/>
  <c r="R3226" i="110"/>
  <c r="R3225" i="110"/>
  <c r="R3224" i="110"/>
  <c r="R3223" i="110"/>
  <c r="R3222" i="110"/>
  <c r="R3221" i="110"/>
  <c r="R3220" i="110"/>
  <c r="R3219" i="110"/>
  <c r="R3218" i="110"/>
  <c r="R3217" i="110"/>
  <c r="R3216" i="110"/>
  <c r="R3215" i="110"/>
  <c r="R3214" i="110"/>
  <c r="R3213" i="110"/>
  <c r="R3212" i="110"/>
  <c r="R3211" i="110"/>
  <c r="R3210" i="110"/>
  <c r="R3209" i="110"/>
  <c r="R3208" i="110"/>
  <c r="R3207" i="110"/>
  <c r="R3206" i="110"/>
  <c r="R3205" i="110"/>
  <c r="R3204" i="110"/>
  <c r="R3203" i="110"/>
  <c r="R3202" i="110"/>
  <c r="R3201" i="110"/>
  <c r="R3200" i="110"/>
  <c r="R3199" i="110"/>
  <c r="R3198" i="110"/>
  <c r="R3197" i="110"/>
  <c r="R3196" i="110"/>
  <c r="R3195" i="110"/>
  <c r="R3194" i="110"/>
  <c r="R3193" i="110"/>
  <c r="R3192" i="110"/>
  <c r="R3191" i="110"/>
  <c r="R3190" i="110"/>
  <c r="R3189" i="110"/>
  <c r="R3188" i="110"/>
  <c r="R3187" i="110"/>
  <c r="R3186" i="110"/>
  <c r="R3185" i="110"/>
  <c r="R3184" i="110"/>
  <c r="R3183" i="110"/>
  <c r="R3182" i="110"/>
  <c r="R3181" i="110"/>
  <c r="R3180" i="110"/>
  <c r="R3179" i="110"/>
  <c r="R3178" i="110"/>
  <c r="R3177" i="110"/>
  <c r="R3176" i="110"/>
  <c r="R3175" i="110"/>
  <c r="R3174" i="110"/>
  <c r="R3173" i="110"/>
  <c r="R3172" i="110"/>
  <c r="R3171" i="110"/>
  <c r="R3170" i="110"/>
  <c r="R3169" i="110"/>
  <c r="R3168" i="110"/>
  <c r="R3167" i="110"/>
  <c r="R3166" i="110"/>
  <c r="R3165" i="110"/>
  <c r="R3164" i="110"/>
  <c r="R3163" i="110"/>
  <c r="R3162" i="110"/>
  <c r="R3161" i="110"/>
  <c r="R3160" i="110"/>
  <c r="R3159" i="110"/>
  <c r="R3158" i="110"/>
  <c r="R3157" i="110"/>
  <c r="R3156" i="110"/>
  <c r="R3155" i="110"/>
  <c r="R3154" i="110"/>
  <c r="R3153" i="110"/>
  <c r="R3152" i="110"/>
  <c r="R3151" i="110"/>
  <c r="R3150" i="110"/>
  <c r="R3149" i="110"/>
  <c r="R3148" i="110"/>
  <c r="R3147" i="110"/>
  <c r="R3146" i="110"/>
  <c r="R3145" i="110"/>
  <c r="R3144" i="110"/>
  <c r="R3143" i="110"/>
  <c r="R3142" i="110"/>
  <c r="R3141" i="110"/>
  <c r="R3140" i="110"/>
  <c r="R3139" i="110"/>
  <c r="R3138" i="110"/>
  <c r="R3137" i="110"/>
  <c r="R3136" i="110"/>
  <c r="R3135" i="110"/>
  <c r="R3134" i="110"/>
  <c r="R3133" i="110"/>
  <c r="R3132" i="110"/>
  <c r="R3131" i="110"/>
  <c r="R3130" i="110"/>
  <c r="R3129" i="110"/>
  <c r="R3128" i="110"/>
  <c r="R3127" i="110"/>
  <c r="R3126" i="110"/>
  <c r="R3125" i="110"/>
  <c r="R3124" i="110"/>
  <c r="R3123" i="110"/>
  <c r="R3122" i="110"/>
  <c r="R3121" i="110"/>
  <c r="R3120" i="110"/>
  <c r="R3119" i="110"/>
  <c r="R3118" i="110"/>
  <c r="R3117" i="110"/>
  <c r="R3116" i="110"/>
  <c r="R3115" i="110"/>
  <c r="R3114" i="110"/>
  <c r="R3113" i="110"/>
  <c r="R3112" i="110"/>
  <c r="R3111" i="110"/>
  <c r="R3110" i="110"/>
  <c r="R3109" i="110"/>
  <c r="R3108" i="110"/>
  <c r="R3107" i="110"/>
  <c r="R3106" i="110"/>
  <c r="R3105" i="110"/>
  <c r="R3104" i="110"/>
  <c r="R3103" i="110"/>
  <c r="R3102" i="110"/>
  <c r="R3101" i="110"/>
  <c r="R3100" i="110"/>
  <c r="R3099" i="110"/>
  <c r="R3098" i="110"/>
  <c r="R3097" i="110"/>
  <c r="R3096" i="110"/>
  <c r="R3095" i="110"/>
  <c r="R3094" i="110"/>
  <c r="R3093" i="110"/>
  <c r="R3092" i="110"/>
  <c r="R3091" i="110"/>
  <c r="R3090" i="110"/>
  <c r="R3089" i="110"/>
  <c r="R3088" i="110"/>
  <c r="R3087" i="110"/>
  <c r="R3086" i="110"/>
  <c r="R3085" i="110"/>
  <c r="R3084" i="110"/>
  <c r="R3083" i="110"/>
  <c r="R3082" i="110"/>
  <c r="R3081" i="110"/>
  <c r="R3080" i="110"/>
  <c r="R3079" i="110"/>
  <c r="R3078" i="110"/>
  <c r="R3077" i="110"/>
  <c r="R3076" i="110"/>
  <c r="R3075" i="110"/>
  <c r="R3074" i="110"/>
  <c r="R3073" i="110"/>
  <c r="R3072" i="110"/>
  <c r="R3071" i="110"/>
  <c r="R3070" i="110"/>
  <c r="R3069" i="110"/>
  <c r="R3068" i="110"/>
  <c r="R3067" i="110"/>
  <c r="R3066" i="110"/>
  <c r="R3065" i="110"/>
  <c r="R3064" i="110"/>
  <c r="R3063" i="110"/>
  <c r="R3062" i="110"/>
  <c r="R3061" i="110"/>
  <c r="R3060" i="110"/>
  <c r="R3059" i="110"/>
  <c r="R3058" i="110"/>
  <c r="R3057" i="110"/>
  <c r="R3056" i="110"/>
  <c r="R3055" i="110"/>
  <c r="R3054" i="110"/>
  <c r="R3053" i="110"/>
  <c r="R3052" i="110"/>
  <c r="R3051" i="110"/>
  <c r="R3050" i="110"/>
  <c r="R3049" i="110"/>
  <c r="R3048" i="110"/>
  <c r="R3047" i="110"/>
  <c r="R3046" i="110"/>
  <c r="R3045" i="110"/>
  <c r="R3044" i="110"/>
  <c r="R3043" i="110"/>
  <c r="R3042" i="110"/>
  <c r="R3041" i="110"/>
  <c r="R3040" i="110"/>
  <c r="R3039" i="110"/>
  <c r="R3038" i="110"/>
  <c r="R3037" i="110"/>
  <c r="R3036" i="110"/>
  <c r="R3035" i="110"/>
  <c r="R3034" i="110"/>
  <c r="R3033" i="110"/>
  <c r="R3032" i="110"/>
  <c r="R3031" i="110"/>
  <c r="R3030" i="110"/>
  <c r="R3029" i="110"/>
  <c r="R3028" i="110"/>
  <c r="R3027" i="110"/>
  <c r="R3026" i="110"/>
  <c r="R3025" i="110"/>
  <c r="R3024" i="110"/>
  <c r="R3023" i="110"/>
  <c r="R3022" i="110"/>
  <c r="R3021" i="110"/>
  <c r="R3020" i="110"/>
  <c r="R3019" i="110"/>
  <c r="R3018" i="110"/>
  <c r="R3017" i="110"/>
  <c r="R3016" i="110"/>
  <c r="R3015" i="110"/>
  <c r="R3014" i="110"/>
  <c r="R3013" i="110"/>
  <c r="R3012" i="110"/>
  <c r="R3011" i="110"/>
  <c r="R3010" i="110"/>
  <c r="R3009" i="110"/>
  <c r="R3008" i="110"/>
  <c r="R3007" i="110"/>
  <c r="R3006" i="110"/>
  <c r="R3005" i="110"/>
  <c r="R3004" i="110"/>
  <c r="R3003" i="110"/>
  <c r="R3002" i="110"/>
  <c r="R3001" i="110"/>
  <c r="R3000" i="110"/>
  <c r="R2999" i="110"/>
  <c r="R2998" i="110"/>
  <c r="R2997" i="110"/>
  <c r="R2996" i="110"/>
  <c r="R2995" i="110"/>
  <c r="R2994" i="110"/>
  <c r="R2993" i="110"/>
  <c r="R2992" i="110"/>
  <c r="R2991" i="110"/>
  <c r="R2990" i="110"/>
  <c r="R2989" i="110"/>
  <c r="R2988" i="110"/>
  <c r="R2987" i="110"/>
  <c r="R2986" i="110"/>
  <c r="R2985" i="110"/>
  <c r="R2984" i="110"/>
  <c r="R2983" i="110"/>
  <c r="R2982" i="110"/>
  <c r="R2981" i="110"/>
  <c r="R2980" i="110"/>
  <c r="R2979" i="110"/>
  <c r="R2978" i="110"/>
  <c r="R2977" i="110"/>
  <c r="R2976" i="110"/>
  <c r="R2975" i="110"/>
  <c r="R2974" i="110"/>
  <c r="R2973" i="110"/>
  <c r="R2972" i="110"/>
  <c r="R2971" i="110"/>
  <c r="R2970" i="110"/>
  <c r="R2969" i="110"/>
  <c r="R2968" i="110"/>
  <c r="R2967" i="110"/>
  <c r="R2966" i="110"/>
  <c r="R2965" i="110"/>
  <c r="R2964" i="110"/>
  <c r="R2963" i="110"/>
  <c r="R2962" i="110"/>
  <c r="R2961" i="110"/>
  <c r="R2960" i="110"/>
  <c r="R2959" i="110"/>
  <c r="R2958" i="110"/>
  <c r="R2957" i="110"/>
  <c r="R2956" i="110"/>
  <c r="R2955" i="110"/>
  <c r="R2954" i="110"/>
  <c r="R2953" i="110"/>
  <c r="R2952" i="110"/>
  <c r="R2951" i="110"/>
  <c r="R2950" i="110"/>
  <c r="R2949" i="110"/>
  <c r="R2948" i="110"/>
  <c r="R2947" i="110"/>
  <c r="R2946" i="110"/>
  <c r="R2945" i="110"/>
  <c r="R2944" i="110"/>
  <c r="R2943" i="110"/>
  <c r="R2942" i="110"/>
  <c r="R2941" i="110"/>
  <c r="R2940" i="110"/>
  <c r="R2939" i="110"/>
  <c r="R2938" i="110"/>
  <c r="R2937" i="110"/>
  <c r="R2936" i="110"/>
  <c r="R2935" i="110"/>
  <c r="R2934" i="110"/>
  <c r="R2933" i="110"/>
  <c r="R2932" i="110"/>
  <c r="R2931" i="110"/>
  <c r="R2930" i="110"/>
  <c r="R2929" i="110"/>
  <c r="R2928" i="110"/>
  <c r="R2927" i="110"/>
  <c r="R2926" i="110"/>
  <c r="R2925" i="110"/>
  <c r="R2924" i="110"/>
  <c r="R2923" i="110"/>
  <c r="R2922" i="110"/>
  <c r="R2921" i="110"/>
  <c r="R2920" i="110"/>
  <c r="R2919" i="110"/>
  <c r="R2918" i="110"/>
  <c r="R2917" i="110"/>
  <c r="R2916" i="110"/>
  <c r="R2915" i="110"/>
  <c r="R2914" i="110"/>
  <c r="R2913" i="110"/>
  <c r="R2912" i="110"/>
  <c r="R2911" i="110"/>
  <c r="R2910" i="110"/>
  <c r="R2909" i="110"/>
  <c r="R2908" i="110"/>
  <c r="R2907" i="110"/>
  <c r="R2906" i="110"/>
  <c r="R2905" i="110"/>
  <c r="R2904" i="110"/>
  <c r="R2903" i="110"/>
  <c r="R2902" i="110"/>
  <c r="R2901" i="110"/>
  <c r="R2900" i="110"/>
  <c r="R2899" i="110"/>
  <c r="R2898" i="110"/>
  <c r="R2897" i="110"/>
  <c r="R2896" i="110"/>
  <c r="R2895" i="110"/>
  <c r="R2894" i="110"/>
  <c r="R2893" i="110"/>
  <c r="R2892" i="110"/>
  <c r="R2891" i="110"/>
  <c r="R2890" i="110"/>
  <c r="R2889" i="110"/>
  <c r="R2888" i="110"/>
  <c r="R2887" i="110"/>
  <c r="R2886" i="110"/>
  <c r="R2885" i="110"/>
  <c r="R2884" i="110"/>
  <c r="R2883" i="110"/>
  <c r="R2882" i="110"/>
  <c r="R2881" i="110"/>
  <c r="R2880" i="110"/>
  <c r="R2879" i="110"/>
  <c r="R2878" i="110"/>
  <c r="R2877" i="110"/>
  <c r="R2876" i="110"/>
  <c r="R2875" i="110"/>
  <c r="R2874" i="110"/>
  <c r="R2873" i="110"/>
  <c r="R2872" i="110"/>
  <c r="R2871" i="110"/>
  <c r="R2870" i="110"/>
  <c r="R2869" i="110"/>
  <c r="R2868" i="110"/>
  <c r="R2867" i="110"/>
  <c r="R2866" i="110"/>
  <c r="R2865" i="110"/>
  <c r="R2864" i="110"/>
  <c r="R2863" i="110"/>
  <c r="R2862" i="110"/>
  <c r="R2861" i="110"/>
  <c r="R2860" i="110"/>
  <c r="R2859" i="110"/>
  <c r="R2858" i="110"/>
  <c r="R2857" i="110"/>
  <c r="R2856" i="110"/>
  <c r="R2855" i="110"/>
  <c r="R2854" i="110"/>
  <c r="R2853" i="110"/>
  <c r="R2852" i="110"/>
  <c r="R2851" i="110"/>
  <c r="R2850" i="110"/>
  <c r="R2849" i="110"/>
  <c r="R2848" i="110"/>
  <c r="R2847" i="110"/>
  <c r="R2846" i="110"/>
  <c r="R2845" i="110"/>
  <c r="R2844" i="110"/>
  <c r="R2843" i="110"/>
  <c r="R2842" i="110"/>
  <c r="R2841" i="110"/>
  <c r="R2840" i="110"/>
  <c r="R2839" i="110"/>
  <c r="R2838" i="110"/>
  <c r="R2837" i="110"/>
  <c r="R2836" i="110"/>
  <c r="R2835" i="110"/>
  <c r="R2834" i="110"/>
  <c r="R2833" i="110"/>
  <c r="R2832" i="110"/>
  <c r="R2831" i="110"/>
  <c r="R2830" i="110"/>
  <c r="R2829" i="110"/>
  <c r="R2828" i="110"/>
  <c r="R2827" i="110"/>
  <c r="R2826" i="110"/>
  <c r="R2825" i="110"/>
  <c r="R2824" i="110"/>
  <c r="R2823" i="110"/>
  <c r="R2822" i="110"/>
  <c r="R2821" i="110"/>
  <c r="R2820" i="110"/>
  <c r="R2819" i="110"/>
  <c r="R2818" i="110"/>
  <c r="R2817" i="110"/>
  <c r="R2816" i="110"/>
  <c r="R2815" i="110"/>
  <c r="R2814" i="110"/>
  <c r="R2813" i="110"/>
  <c r="R2812" i="110"/>
  <c r="R2811" i="110"/>
  <c r="R2810" i="110"/>
  <c r="R2809" i="110"/>
  <c r="R2808" i="110"/>
  <c r="R2807" i="110"/>
  <c r="R2806" i="110"/>
  <c r="R2805" i="110"/>
  <c r="R2804" i="110"/>
  <c r="R2803" i="110"/>
  <c r="R2802" i="110"/>
  <c r="R2801" i="110"/>
  <c r="R2800" i="110"/>
  <c r="R2799" i="110"/>
  <c r="R2798" i="110"/>
  <c r="R2797" i="110"/>
  <c r="R2796" i="110"/>
  <c r="R2795" i="110"/>
  <c r="R2794" i="110"/>
  <c r="R2793" i="110"/>
  <c r="R2792" i="110"/>
  <c r="R2791" i="110"/>
  <c r="R2790" i="110"/>
  <c r="R2789" i="110"/>
  <c r="R2788" i="110"/>
  <c r="R2787" i="110"/>
  <c r="R2786" i="110"/>
  <c r="R2785" i="110"/>
  <c r="R2784" i="110"/>
  <c r="R2783" i="110"/>
  <c r="R2782" i="110"/>
  <c r="R2781" i="110"/>
  <c r="R2780" i="110"/>
  <c r="R2779" i="110"/>
  <c r="R2778" i="110"/>
  <c r="R2777" i="110"/>
  <c r="R2776" i="110"/>
  <c r="R2775" i="110"/>
  <c r="R2774" i="110"/>
  <c r="R2773" i="110"/>
  <c r="R2772" i="110"/>
  <c r="R2771" i="110"/>
  <c r="R2770" i="110"/>
  <c r="R2769" i="110"/>
  <c r="R2768" i="110"/>
  <c r="R2767" i="110"/>
  <c r="R2766" i="110"/>
  <c r="R2765" i="110"/>
  <c r="R2764" i="110"/>
  <c r="R2763" i="110"/>
  <c r="R2762" i="110"/>
  <c r="R2761" i="110"/>
  <c r="R2760" i="110"/>
  <c r="R2759" i="110"/>
  <c r="R2758" i="110"/>
  <c r="R2757" i="110"/>
  <c r="R2756" i="110"/>
  <c r="R2755" i="110"/>
  <c r="R2754" i="110"/>
  <c r="R2753" i="110"/>
  <c r="R2752" i="110"/>
  <c r="R2751" i="110"/>
  <c r="R2750" i="110"/>
  <c r="R2749" i="110"/>
  <c r="R2748" i="110"/>
  <c r="R2747" i="110"/>
  <c r="R2746" i="110"/>
  <c r="R2745" i="110"/>
  <c r="R2744" i="110"/>
  <c r="R2743" i="110"/>
  <c r="R2742" i="110"/>
  <c r="R2741" i="110"/>
  <c r="R2740" i="110"/>
  <c r="R2739" i="110"/>
  <c r="R2738" i="110"/>
  <c r="R2737" i="110"/>
  <c r="R2736" i="110"/>
  <c r="R2735" i="110"/>
  <c r="R2734" i="110"/>
  <c r="R2733" i="110"/>
  <c r="R2732" i="110"/>
  <c r="R2731" i="110"/>
  <c r="R2730" i="110"/>
  <c r="R2729" i="110"/>
  <c r="R2728" i="110"/>
  <c r="R2727" i="110"/>
  <c r="R2726" i="110"/>
  <c r="R2725" i="110"/>
  <c r="R2724" i="110"/>
  <c r="R2723" i="110"/>
  <c r="R2722" i="110"/>
  <c r="R2721" i="110"/>
  <c r="R2720" i="110"/>
  <c r="R2719" i="110"/>
  <c r="R2718" i="110"/>
  <c r="R2717" i="110"/>
  <c r="R2716" i="110"/>
  <c r="R2715" i="110"/>
  <c r="R2714" i="110"/>
  <c r="R2713" i="110"/>
  <c r="R2712" i="110"/>
  <c r="R2711" i="110"/>
  <c r="R2710" i="110"/>
  <c r="R2709" i="110"/>
  <c r="R2708" i="110"/>
  <c r="R2707" i="110"/>
  <c r="R2706" i="110"/>
  <c r="R2705" i="110"/>
  <c r="R2704" i="110"/>
  <c r="R2703" i="110"/>
  <c r="R2702" i="110"/>
  <c r="R2701" i="110"/>
  <c r="R2700" i="110"/>
  <c r="R2699" i="110"/>
  <c r="R2698" i="110"/>
  <c r="R2697" i="110"/>
  <c r="R2696" i="110"/>
  <c r="R2695" i="110"/>
  <c r="R2694" i="110"/>
  <c r="R2693" i="110"/>
  <c r="R2692" i="110"/>
  <c r="R2691" i="110"/>
  <c r="R2690" i="110"/>
  <c r="R2689" i="110"/>
  <c r="R2688" i="110"/>
  <c r="R2687" i="110"/>
  <c r="R2686" i="110"/>
  <c r="R2685" i="110"/>
  <c r="R2684" i="110"/>
  <c r="R2683" i="110"/>
  <c r="R2682" i="110"/>
  <c r="R2681" i="110"/>
  <c r="R2680" i="110"/>
  <c r="R2679" i="110"/>
  <c r="R2678" i="110"/>
  <c r="R2677" i="110"/>
  <c r="R2676" i="110"/>
  <c r="R2675" i="110"/>
  <c r="R2674" i="110"/>
  <c r="R2673" i="110"/>
  <c r="R2672" i="110"/>
  <c r="R2671" i="110"/>
  <c r="R2670" i="110"/>
  <c r="R2669" i="110"/>
  <c r="R2668" i="110"/>
  <c r="R2667" i="110"/>
  <c r="R2666" i="110"/>
  <c r="R2665" i="110"/>
  <c r="R2664" i="110"/>
  <c r="R2663" i="110"/>
  <c r="R2662" i="110"/>
  <c r="R2661" i="110"/>
  <c r="R2660" i="110"/>
  <c r="R2659" i="110"/>
  <c r="R2658" i="110"/>
  <c r="R2657" i="110"/>
  <c r="R2656" i="110"/>
  <c r="R2655" i="110"/>
  <c r="R2654" i="110"/>
  <c r="R2653" i="110"/>
  <c r="R2652" i="110"/>
  <c r="R2651" i="110"/>
  <c r="R2650" i="110"/>
  <c r="R2649" i="110"/>
  <c r="R2648" i="110"/>
  <c r="R2647" i="110"/>
  <c r="R2646" i="110"/>
  <c r="R2645" i="110"/>
  <c r="R2644" i="110"/>
  <c r="R2643" i="110"/>
  <c r="R2642" i="110"/>
  <c r="R2641" i="110"/>
  <c r="R2640" i="110"/>
  <c r="R2639" i="110"/>
  <c r="R2638" i="110"/>
  <c r="R2637" i="110"/>
  <c r="R2636" i="110"/>
  <c r="R2635" i="110"/>
  <c r="R2634" i="110"/>
  <c r="R2633" i="110"/>
  <c r="R2632" i="110"/>
  <c r="R2631" i="110"/>
  <c r="R2630" i="110"/>
  <c r="R2629" i="110"/>
  <c r="R2628" i="110"/>
  <c r="R2627" i="110"/>
  <c r="R2626" i="110"/>
  <c r="R2625" i="110"/>
  <c r="R2624" i="110"/>
  <c r="R2623" i="110"/>
  <c r="R2622" i="110"/>
  <c r="R2621" i="110"/>
  <c r="R2620" i="110"/>
  <c r="R2619" i="110"/>
  <c r="R2618" i="110"/>
  <c r="R2617" i="110"/>
  <c r="R2616" i="110"/>
  <c r="R2615" i="110"/>
  <c r="R2614" i="110"/>
  <c r="R2613" i="110"/>
  <c r="R2612" i="110"/>
  <c r="R2611" i="110"/>
  <c r="R2610" i="110"/>
  <c r="R2609" i="110"/>
  <c r="R2608" i="110"/>
  <c r="R2607" i="110"/>
  <c r="R2606" i="110"/>
  <c r="R2605" i="110"/>
  <c r="R2604" i="110"/>
  <c r="R2603" i="110"/>
  <c r="R2602" i="110"/>
  <c r="R2601" i="110"/>
  <c r="R2600" i="110"/>
  <c r="R2599" i="110"/>
  <c r="R2598" i="110"/>
  <c r="R2597" i="110"/>
  <c r="R2596" i="110"/>
  <c r="R2595" i="110"/>
  <c r="R2594" i="110"/>
  <c r="R2593" i="110"/>
  <c r="R2592" i="110"/>
  <c r="R2591" i="110"/>
  <c r="R2590" i="110"/>
  <c r="R2589" i="110"/>
  <c r="R2588" i="110"/>
  <c r="R2587" i="110"/>
  <c r="R2586" i="110"/>
  <c r="R2585" i="110"/>
  <c r="R2584" i="110"/>
  <c r="R2583" i="110"/>
  <c r="R2582" i="110"/>
  <c r="R2581" i="110"/>
  <c r="R2580" i="110"/>
  <c r="R2579" i="110"/>
  <c r="R2578" i="110"/>
  <c r="R2577" i="110"/>
  <c r="R2576" i="110"/>
  <c r="R2575" i="110"/>
  <c r="R2574" i="110"/>
  <c r="R2573" i="110"/>
  <c r="R2572" i="110"/>
  <c r="R2571" i="110"/>
  <c r="R2570" i="110"/>
  <c r="R2569" i="110"/>
  <c r="R2568" i="110"/>
  <c r="R2567" i="110"/>
  <c r="R2566" i="110"/>
  <c r="R2565" i="110"/>
  <c r="R2564" i="110"/>
  <c r="R2563" i="110"/>
  <c r="R2562" i="110"/>
  <c r="R2561" i="110"/>
  <c r="R2560" i="110"/>
  <c r="R2559" i="110"/>
  <c r="R2558" i="110"/>
  <c r="R2557" i="110"/>
  <c r="R2556" i="110"/>
  <c r="R2555" i="110"/>
  <c r="R2554" i="110"/>
  <c r="R2553" i="110"/>
  <c r="R2552" i="110"/>
  <c r="R2551" i="110"/>
  <c r="R2550" i="110"/>
  <c r="R2549" i="110"/>
  <c r="R2548" i="110"/>
  <c r="R2547" i="110"/>
  <c r="R2546" i="110"/>
  <c r="R2545" i="110"/>
  <c r="R2544" i="110"/>
  <c r="R2543" i="110"/>
  <c r="R2542" i="110"/>
  <c r="R2541" i="110"/>
  <c r="R2540" i="110"/>
  <c r="R2539" i="110"/>
  <c r="R2538" i="110"/>
  <c r="R2537" i="110"/>
  <c r="R2536" i="110"/>
  <c r="R2535" i="110"/>
  <c r="R2534" i="110"/>
  <c r="R2533" i="110"/>
  <c r="R2532" i="110"/>
  <c r="R2531" i="110"/>
  <c r="R2530" i="110"/>
  <c r="R2529" i="110"/>
  <c r="R2528" i="110"/>
  <c r="R2527" i="110"/>
  <c r="R2526" i="110"/>
  <c r="R2525" i="110"/>
  <c r="R2524" i="110"/>
  <c r="R2523" i="110"/>
  <c r="R2522" i="110"/>
  <c r="R2521" i="110"/>
  <c r="R2520" i="110"/>
  <c r="R2519" i="110"/>
  <c r="R2518" i="110"/>
  <c r="R2517" i="110"/>
  <c r="R2516" i="110"/>
  <c r="R2515" i="110"/>
  <c r="R2514" i="110"/>
  <c r="R2513" i="110"/>
  <c r="R2512" i="110"/>
  <c r="R2511" i="110"/>
  <c r="R2510" i="110"/>
  <c r="R2509" i="110"/>
  <c r="R2508" i="110"/>
  <c r="R2507" i="110"/>
  <c r="R2506" i="110"/>
  <c r="R2505" i="110"/>
  <c r="R2504" i="110"/>
  <c r="R2503" i="110"/>
  <c r="R2502" i="110"/>
  <c r="R2501" i="110"/>
  <c r="R2500" i="110"/>
  <c r="R2499" i="110"/>
  <c r="R2498" i="110"/>
  <c r="R2497" i="110"/>
  <c r="R2496" i="110"/>
  <c r="R2495" i="110"/>
  <c r="R2494" i="110"/>
  <c r="R2493" i="110"/>
  <c r="R2492" i="110"/>
  <c r="R2491" i="110"/>
  <c r="R2490" i="110"/>
  <c r="R2489" i="110"/>
  <c r="R2488" i="110"/>
  <c r="R2487" i="110"/>
  <c r="R2486" i="110"/>
  <c r="R2485" i="110"/>
  <c r="R2484" i="110"/>
  <c r="R2483" i="110"/>
  <c r="R2482" i="110"/>
  <c r="R2481" i="110"/>
  <c r="R2480" i="110"/>
  <c r="R2479" i="110"/>
  <c r="R2478" i="110"/>
  <c r="R2477" i="110"/>
  <c r="R2476" i="110"/>
  <c r="R2475" i="110"/>
  <c r="R2474" i="110"/>
  <c r="R2473" i="110"/>
  <c r="R2472" i="110"/>
  <c r="R2471" i="110"/>
  <c r="R2470" i="110"/>
  <c r="R2469" i="110"/>
  <c r="R2468" i="110"/>
  <c r="R2467" i="110"/>
  <c r="R2466" i="110"/>
  <c r="R2465" i="110"/>
  <c r="R2464" i="110"/>
  <c r="R2463" i="110"/>
  <c r="R2462" i="110"/>
  <c r="R2461" i="110"/>
  <c r="R2460" i="110"/>
  <c r="R2459" i="110"/>
  <c r="R2458" i="110"/>
  <c r="R2457" i="110"/>
  <c r="R2456" i="110"/>
  <c r="R2455" i="110"/>
  <c r="R2454" i="110"/>
  <c r="R2453" i="110"/>
  <c r="R2452" i="110"/>
  <c r="R2451" i="110"/>
  <c r="R2450" i="110"/>
  <c r="R2449" i="110"/>
  <c r="R2448" i="110"/>
  <c r="R2447" i="110"/>
  <c r="R2446" i="110"/>
  <c r="R2445" i="110"/>
  <c r="R2444" i="110"/>
  <c r="R2443" i="110"/>
  <c r="R2442" i="110"/>
  <c r="R2441" i="110"/>
  <c r="R2440" i="110"/>
  <c r="R2439" i="110"/>
  <c r="R2438" i="110"/>
  <c r="R2437" i="110"/>
  <c r="R2436" i="110"/>
  <c r="R2435" i="110"/>
  <c r="R2434" i="110"/>
  <c r="R2433" i="110"/>
  <c r="R2432" i="110"/>
  <c r="R2431" i="110"/>
  <c r="R2430" i="110"/>
  <c r="R2429" i="110"/>
  <c r="R2428" i="110"/>
  <c r="R2427" i="110"/>
  <c r="R2426" i="110"/>
  <c r="R2425" i="110"/>
  <c r="R2424" i="110"/>
  <c r="R2423" i="110"/>
  <c r="R2422" i="110"/>
  <c r="R2421" i="110"/>
  <c r="R2420" i="110"/>
  <c r="R2419" i="110"/>
  <c r="R2418" i="110"/>
  <c r="R2417" i="110"/>
  <c r="R2416" i="110"/>
  <c r="R2415" i="110"/>
  <c r="R2414" i="110"/>
  <c r="R2413" i="110"/>
  <c r="R2412" i="110"/>
  <c r="R2411" i="110"/>
  <c r="R2410" i="110"/>
  <c r="R2409" i="110"/>
  <c r="R2408" i="110"/>
  <c r="R2407" i="110"/>
  <c r="R2406" i="110"/>
  <c r="R2405" i="110"/>
  <c r="R2404" i="110"/>
  <c r="R2403" i="110"/>
  <c r="R2402" i="110"/>
  <c r="R2401" i="110"/>
  <c r="R2400" i="110"/>
  <c r="R2399" i="110"/>
  <c r="R2398" i="110"/>
  <c r="R2397" i="110"/>
  <c r="R2396" i="110"/>
  <c r="R2395" i="110"/>
  <c r="R2394" i="110"/>
  <c r="R2393" i="110"/>
  <c r="R2392" i="110"/>
  <c r="R2391" i="110"/>
  <c r="R2390" i="110"/>
  <c r="R2389" i="110"/>
  <c r="R2388" i="110"/>
  <c r="R2387" i="110"/>
  <c r="R2386" i="110"/>
  <c r="R2385" i="110"/>
  <c r="R2384" i="110"/>
  <c r="R2383" i="110"/>
  <c r="R2382" i="110"/>
  <c r="R2381" i="110"/>
  <c r="R2380" i="110"/>
  <c r="R2379" i="110"/>
  <c r="R2378" i="110"/>
  <c r="R2377" i="110"/>
  <c r="R2376" i="110"/>
  <c r="R2375" i="110"/>
  <c r="R2374" i="110"/>
  <c r="R2373" i="110"/>
  <c r="R2372" i="110"/>
  <c r="R2371" i="110"/>
  <c r="R2370" i="110"/>
  <c r="R2369" i="110"/>
  <c r="R2368" i="110"/>
  <c r="R2367" i="110"/>
  <c r="R2366" i="110"/>
  <c r="R2365" i="110"/>
  <c r="R2364" i="110"/>
  <c r="R2363" i="110"/>
  <c r="R2362" i="110"/>
  <c r="R2361" i="110"/>
  <c r="R2360" i="110"/>
  <c r="R2359" i="110"/>
  <c r="R2358" i="110"/>
  <c r="R2357" i="110"/>
  <c r="R2356" i="110"/>
  <c r="R2355" i="110"/>
  <c r="R2354" i="110"/>
  <c r="R2353" i="110"/>
  <c r="R2352" i="110"/>
  <c r="R2351" i="110"/>
  <c r="R2350" i="110"/>
  <c r="R2349" i="110"/>
  <c r="R2348" i="110"/>
  <c r="R2347" i="110"/>
  <c r="R2346" i="110"/>
  <c r="R2345" i="110"/>
  <c r="R2344" i="110"/>
  <c r="R2343" i="110"/>
  <c r="R2342" i="110"/>
  <c r="R2341" i="110"/>
  <c r="R2340" i="110"/>
  <c r="R2339" i="110"/>
  <c r="R2338" i="110"/>
  <c r="R2337" i="110"/>
  <c r="R2336" i="110"/>
  <c r="R2335" i="110"/>
  <c r="R2334" i="110"/>
  <c r="R2333" i="110"/>
  <c r="R2332" i="110"/>
  <c r="R2331" i="110"/>
  <c r="R2330" i="110"/>
  <c r="R2329" i="110"/>
  <c r="R2328" i="110"/>
  <c r="R2327" i="110"/>
  <c r="R2326" i="110"/>
  <c r="R2325" i="110"/>
  <c r="R2324" i="110"/>
  <c r="R2323" i="110"/>
  <c r="R2322" i="110"/>
  <c r="R2321" i="110"/>
  <c r="R2320" i="110"/>
  <c r="R2319" i="110"/>
  <c r="R2318" i="110"/>
  <c r="R2317" i="110"/>
  <c r="R2316" i="110"/>
  <c r="R2315" i="110"/>
  <c r="R2314" i="110"/>
  <c r="R2313" i="110"/>
  <c r="R2312" i="110"/>
  <c r="R2311" i="110"/>
  <c r="R2310" i="110"/>
  <c r="R2309" i="110"/>
  <c r="R2308" i="110"/>
  <c r="R2307" i="110"/>
  <c r="R2306" i="110"/>
  <c r="R2305" i="110"/>
  <c r="R2304" i="110"/>
  <c r="R2303" i="110"/>
  <c r="R2302" i="110"/>
  <c r="R2301" i="110"/>
  <c r="R2300" i="110"/>
  <c r="R2299" i="110"/>
  <c r="R2298" i="110"/>
  <c r="R2297" i="110"/>
  <c r="R2296" i="110"/>
  <c r="R2295" i="110"/>
  <c r="R2294" i="110"/>
  <c r="R2293" i="110"/>
  <c r="R2292" i="110"/>
  <c r="R2291" i="110"/>
  <c r="R2290" i="110"/>
  <c r="R2289" i="110"/>
  <c r="R2288" i="110"/>
  <c r="R2287" i="110"/>
  <c r="R2286" i="110"/>
  <c r="R2285" i="110"/>
  <c r="R2284" i="110"/>
  <c r="R2283" i="110"/>
  <c r="R2282" i="110"/>
  <c r="R2281" i="110"/>
  <c r="R2280" i="110"/>
  <c r="R2279" i="110"/>
  <c r="R2278" i="110"/>
  <c r="R2277" i="110"/>
  <c r="R2276" i="110"/>
  <c r="R2275" i="110"/>
  <c r="R2274" i="110"/>
  <c r="R2273" i="110"/>
  <c r="R2272" i="110"/>
  <c r="R2271" i="110"/>
  <c r="R2270" i="110"/>
  <c r="R2269" i="110"/>
  <c r="R2268" i="110"/>
  <c r="R2267" i="110"/>
  <c r="R2266" i="110"/>
  <c r="R2265" i="110"/>
  <c r="R2264" i="110"/>
  <c r="R2263" i="110"/>
  <c r="R2262" i="110"/>
  <c r="R2261" i="110"/>
  <c r="R2260" i="110"/>
  <c r="R2259" i="110"/>
  <c r="R2258" i="110"/>
  <c r="R2257" i="110"/>
  <c r="R2256" i="110"/>
  <c r="R2255" i="110"/>
  <c r="R2254" i="110"/>
  <c r="R2253" i="110"/>
  <c r="R2252" i="110"/>
  <c r="R2251" i="110"/>
  <c r="R2250" i="110"/>
  <c r="R2249" i="110"/>
  <c r="R2248" i="110"/>
  <c r="R2247" i="110"/>
  <c r="R2246" i="110"/>
  <c r="R2245" i="110"/>
  <c r="R2244" i="110"/>
  <c r="R2243" i="110"/>
  <c r="R2242" i="110"/>
  <c r="R2241" i="110"/>
  <c r="R2240" i="110"/>
  <c r="R2239" i="110"/>
  <c r="R2238" i="110"/>
  <c r="R2237" i="110"/>
  <c r="R2236" i="110"/>
  <c r="R2235" i="110"/>
  <c r="R2234" i="110"/>
  <c r="R2233" i="110"/>
  <c r="R2232" i="110"/>
  <c r="R2231" i="110"/>
  <c r="R2230" i="110"/>
  <c r="R2229" i="110"/>
  <c r="R2228" i="110"/>
  <c r="R2227" i="110"/>
  <c r="R2226" i="110"/>
  <c r="R2225" i="110"/>
  <c r="R2224" i="110"/>
  <c r="R2223" i="110"/>
  <c r="R2222" i="110"/>
  <c r="R2221" i="110"/>
  <c r="R2220" i="110"/>
  <c r="R2219" i="110"/>
  <c r="R2218" i="110"/>
  <c r="R2217" i="110"/>
  <c r="R2216" i="110"/>
  <c r="R2215" i="110"/>
  <c r="R2214" i="110"/>
  <c r="R2213" i="110"/>
  <c r="R2212" i="110"/>
  <c r="R2211" i="110"/>
  <c r="R2210" i="110"/>
  <c r="R2209" i="110"/>
  <c r="R2208" i="110"/>
  <c r="R2207" i="110"/>
  <c r="R2206" i="110"/>
  <c r="R2205" i="110"/>
  <c r="R2204" i="110"/>
  <c r="R2203" i="110"/>
  <c r="R2202" i="110"/>
  <c r="R2201" i="110"/>
  <c r="R2200" i="110"/>
  <c r="R2199" i="110"/>
  <c r="R2198" i="110"/>
  <c r="R2197" i="110"/>
  <c r="R2196" i="110"/>
  <c r="R2195" i="110"/>
  <c r="R2194" i="110"/>
  <c r="R2193" i="110"/>
  <c r="R2192" i="110"/>
  <c r="R2191" i="110"/>
  <c r="R2190" i="110"/>
  <c r="R2189" i="110"/>
  <c r="R2188" i="110"/>
  <c r="R2187" i="110"/>
  <c r="R2186" i="110"/>
  <c r="R2185" i="110"/>
  <c r="R2184" i="110"/>
  <c r="R2183" i="110"/>
  <c r="R2182" i="110"/>
  <c r="R2181" i="110"/>
  <c r="R2180" i="110"/>
  <c r="R2179" i="110"/>
  <c r="R2178" i="110"/>
  <c r="R2177" i="110"/>
  <c r="R2176" i="110"/>
  <c r="R2175" i="110"/>
  <c r="R2174" i="110"/>
  <c r="R2173" i="110"/>
  <c r="R2172" i="110"/>
  <c r="R2171" i="110"/>
  <c r="R2170" i="110"/>
  <c r="R2169" i="110"/>
  <c r="R2168" i="110"/>
  <c r="R2167" i="110"/>
  <c r="R2166" i="110"/>
  <c r="R2165" i="110"/>
  <c r="R2164" i="110"/>
  <c r="R2163" i="110"/>
  <c r="R2162" i="110"/>
  <c r="R2161" i="110"/>
  <c r="R2160" i="110"/>
  <c r="R2159" i="110"/>
  <c r="R2158" i="110"/>
  <c r="R2157" i="110"/>
  <c r="R2156" i="110"/>
  <c r="R2155" i="110"/>
  <c r="R2154" i="110"/>
  <c r="R2153" i="110"/>
  <c r="R2152" i="110"/>
  <c r="R2151" i="110"/>
  <c r="R2150" i="110"/>
  <c r="R2149" i="110"/>
  <c r="R2148" i="110"/>
  <c r="R2147" i="110"/>
  <c r="R2146" i="110"/>
  <c r="R2145" i="110"/>
  <c r="R2144" i="110"/>
  <c r="R2143" i="110"/>
  <c r="R2142" i="110"/>
  <c r="R2141" i="110"/>
  <c r="R2140" i="110"/>
  <c r="R2139" i="110"/>
  <c r="R2138" i="110"/>
  <c r="R2137" i="110"/>
  <c r="R2136" i="110"/>
  <c r="R2135" i="110"/>
  <c r="R2134" i="110"/>
  <c r="R2133" i="110"/>
  <c r="R2132" i="110"/>
  <c r="R2131" i="110"/>
  <c r="R2130" i="110"/>
  <c r="R2129" i="110"/>
  <c r="R2128" i="110"/>
  <c r="R2127" i="110"/>
  <c r="R2126" i="110"/>
  <c r="R2125" i="110"/>
  <c r="R2124" i="110"/>
  <c r="R2123" i="110"/>
  <c r="R2122" i="110"/>
  <c r="R2121" i="110"/>
  <c r="R2120" i="110"/>
  <c r="R2119" i="110"/>
  <c r="R2118" i="110"/>
  <c r="R2117" i="110"/>
  <c r="R2116" i="110"/>
  <c r="R2115" i="110"/>
  <c r="R2114" i="110"/>
  <c r="R2113" i="110"/>
  <c r="R2112" i="110"/>
  <c r="R2111" i="110"/>
  <c r="R2110" i="110"/>
  <c r="R2109" i="110"/>
  <c r="R2108" i="110"/>
  <c r="R2107" i="110"/>
  <c r="R2106" i="110"/>
  <c r="R2105" i="110"/>
  <c r="R2104" i="110"/>
  <c r="R2103" i="110"/>
  <c r="R2102" i="110"/>
  <c r="R2101" i="110"/>
  <c r="R2100" i="110"/>
  <c r="R2099" i="110"/>
  <c r="R2098" i="110"/>
  <c r="R2097" i="110"/>
  <c r="R2096" i="110"/>
  <c r="R2095" i="110"/>
  <c r="R2094" i="110"/>
  <c r="R2093" i="110"/>
  <c r="R2092" i="110"/>
  <c r="R2091" i="110"/>
  <c r="R2090" i="110"/>
  <c r="R2089" i="110"/>
  <c r="R2088" i="110"/>
  <c r="R2087" i="110"/>
  <c r="R2086" i="110"/>
  <c r="R2085" i="110"/>
  <c r="R2084" i="110"/>
  <c r="R2083" i="110"/>
  <c r="R2082" i="110"/>
  <c r="R2081" i="110"/>
  <c r="R2080" i="110"/>
  <c r="R2079" i="110"/>
  <c r="R2078" i="110"/>
  <c r="R2077" i="110"/>
  <c r="R2076" i="110"/>
  <c r="R2075" i="110"/>
  <c r="R2074" i="110"/>
  <c r="R2073" i="110"/>
  <c r="R2072" i="110"/>
  <c r="R2071" i="110"/>
  <c r="R2070" i="110"/>
  <c r="R2069" i="110"/>
  <c r="R2068" i="110"/>
  <c r="R2067" i="110"/>
  <c r="R2066" i="110"/>
  <c r="R2065" i="110"/>
  <c r="R2064" i="110"/>
  <c r="R2063" i="110"/>
  <c r="R2062" i="110"/>
  <c r="R2061" i="110"/>
  <c r="R2060" i="110"/>
  <c r="R2059" i="110"/>
  <c r="R2058" i="110"/>
  <c r="R2057" i="110"/>
  <c r="R2056" i="110"/>
  <c r="R2055" i="110"/>
  <c r="R2054" i="110"/>
  <c r="R2053" i="110"/>
  <c r="R2052" i="110"/>
  <c r="R2051" i="110"/>
  <c r="R2050" i="110"/>
  <c r="R2049" i="110"/>
  <c r="R2048" i="110"/>
  <c r="R2047" i="110"/>
  <c r="R2046" i="110"/>
  <c r="R2045" i="110"/>
  <c r="R2044" i="110"/>
  <c r="R2043" i="110"/>
  <c r="R2042" i="110"/>
  <c r="R2041" i="110"/>
  <c r="R2040" i="110"/>
  <c r="R2039" i="110"/>
  <c r="R2038" i="110"/>
  <c r="R2037" i="110"/>
  <c r="R2036" i="110"/>
  <c r="R2035" i="110"/>
  <c r="R2034" i="110"/>
  <c r="R2033" i="110"/>
  <c r="R2032" i="110"/>
  <c r="R2031" i="110"/>
  <c r="R2030" i="110"/>
  <c r="R2029" i="110"/>
  <c r="R2028" i="110"/>
  <c r="R2027" i="110"/>
  <c r="R2026" i="110"/>
  <c r="R2025" i="110"/>
  <c r="R2024" i="110"/>
  <c r="R2023" i="110"/>
  <c r="R2022" i="110"/>
  <c r="R2021" i="110"/>
  <c r="R2020" i="110"/>
  <c r="R2019" i="110"/>
  <c r="R2018" i="110"/>
  <c r="R2017" i="110"/>
  <c r="R2016" i="110"/>
  <c r="R2015" i="110"/>
  <c r="R2014" i="110"/>
  <c r="R2013" i="110"/>
  <c r="R2012" i="110"/>
  <c r="R2011" i="110"/>
  <c r="R2010" i="110"/>
  <c r="R2009" i="110"/>
  <c r="R2008" i="110"/>
  <c r="R2007" i="110"/>
  <c r="R2006" i="110"/>
  <c r="R2005" i="110"/>
  <c r="R2004" i="110"/>
  <c r="R2003" i="110"/>
  <c r="R2002" i="110"/>
  <c r="R2001" i="110"/>
  <c r="R2000" i="110"/>
  <c r="R1999" i="110"/>
  <c r="R1998" i="110"/>
  <c r="R1997" i="110"/>
  <c r="R1996" i="110"/>
  <c r="R1995" i="110"/>
  <c r="R1994" i="110"/>
  <c r="R1993" i="110"/>
  <c r="R1992" i="110"/>
  <c r="R1991" i="110"/>
  <c r="R1990" i="110"/>
  <c r="R1989" i="110"/>
  <c r="R1988" i="110"/>
  <c r="R1987" i="110"/>
  <c r="R1986" i="110"/>
  <c r="R1985" i="110"/>
  <c r="R1984" i="110"/>
  <c r="R1983" i="110"/>
  <c r="R1982" i="110"/>
  <c r="R1981" i="110"/>
  <c r="R1980" i="110"/>
  <c r="R1979" i="110"/>
  <c r="R1978" i="110"/>
  <c r="R1977" i="110"/>
  <c r="R1976" i="110"/>
  <c r="R1975" i="110"/>
  <c r="R1974" i="110"/>
  <c r="R1973" i="110"/>
  <c r="R1972" i="110"/>
  <c r="R1971" i="110"/>
  <c r="R1970" i="110"/>
  <c r="R1969" i="110"/>
  <c r="R1968" i="110"/>
  <c r="R1967" i="110"/>
  <c r="R1966" i="110"/>
  <c r="R1965" i="110"/>
  <c r="R1964" i="110"/>
  <c r="R1963" i="110"/>
  <c r="R1962" i="110"/>
  <c r="R1961" i="110"/>
  <c r="R1960" i="110"/>
  <c r="R1959" i="110"/>
  <c r="R1958" i="110"/>
  <c r="R1957" i="110"/>
  <c r="R1956" i="110"/>
  <c r="R1955" i="110"/>
  <c r="R1954" i="110"/>
  <c r="R1953" i="110"/>
  <c r="R1952" i="110"/>
  <c r="R1951" i="110"/>
  <c r="R1950" i="110"/>
  <c r="R1949" i="110"/>
  <c r="R1948" i="110"/>
  <c r="R1947" i="110"/>
  <c r="R1946" i="110"/>
  <c r="R1945" i="110"/>
  <c r="R1944" i="110"/>
  <c r="R1943" i="110"/>
  <c r="R1942" i="110"/>
  <c r="R1941" i="110"/>
  <c r="R1940" i="110"/>
  <c r="R1939" i="110"/>
  <c r="R1938" i="110"/>
  <c r="R1937" i="110"/>
  <c r="R1936" i="110"/>
  <c r="R1935" i="110"/>
  <c r="R1934" i="110"/>
  <c r="R1933" i="110"/>
  <c r="R1932" i="110"/>
  <c r="R1931" i="110"/>
  <c r="R1930" i="110"/>
  <c r="R1929" i="110"/>
  <c r="R1928" i="110"/>
  <c r="R1927" i="110"/>
  <c r="R1926" i="110"/>
  <c r="R1925" i="110"/>
  <c r="R1924" i="110"/>
  <c r="R1923" i="110"/>
  <c r="R1922" i="110"/>
  <c r="R1921" i="110"/>
  <c r="R1920" i="110"/>
  <c r="R1919" i="110"/>
  <c r="R1918" i="110"/>
  <c r="R1917" i="110"/>
  <c r="R1916" i="110"/>
  <c r="R1915" i="110"/>
  <c r="R1914" i="110"/>
  <c r="R1913" i="110"/>
  <c r="R1912" i="110"/>
  <c r="R1911" i="110"/>
  <c r="R1910" i="110"/>
  <c r="R1909" i="110"/>
  <c r="R1908" i="110"/>
  <c r="R1907" i="110"/>
  <c r="R1906" i="110"/>
  <c r="R1905" i="110"/>
  <c r="R1904" i="110"/>
  <c r="R1903" i="110"/>
  <c r="R1902" i="110"/>
  <c r="R1901" i="110"/>
  <c r="R1900" i="110"/>
  <c r="R1899" i="110"/>
  <c r="R1898" i="110"/>
  <c r="R1897" i="110"/>
  <c r="R1896" i="110"/>
  <c r="R1895" i="110"/>
  <c r="R1894" i="110"/>
  <c r="R1893" i="110"/>
  <c r="R1892" i="110"/>
  <c r="R1891" i="110"/>
  <c r="R1890" i="110"/>
  <c r="R1889" i="110"/>
  <c r="R1888" i="110"/>
  <c r="R1887" i="110"/>
  <c r="R1886" i="110"/>
  <c r="R1885" i="110"/>
  <c r="R1884" i="110"/>
  <c r="R1883" i="110"/>
  <c r="R1882" i="110"/>
  <c r="R1881" i="110"/>
  <c r="R1880" i="110"/>
  <c r="R1879" i="110"/>
  <c r="R1878" i="110"/>
  <c r="R1877" i="110"/>
  <c r="R1876" i="110"/>
  <c r="R1875" i="110"/>
  <c r="R1874" i="110"/>
  <c r="R1873" i="110"/>
  <c r="R1872" i="110"/>
  <c r="R1871" i="110"/>
  <c r="R1870" i="110"/>
  <c r="R1869" i="110"/>
  <c r="R1868" i="110"/>
  <c r="R1867" i="110"/>
  <c r="R1866" i="110"/>
  <c r="R1865" i="110"/>
  <c r="R1864" i="110"/>
  <c r="R1863" i="110"/>
  <c r="R1862" i="110"/>
  <c r="R1861" i="110"/>
  <c r="R1860" i="110"/>
  <c r="R1859" i="110"/>
  <c r="R1858" i="110"/>
  <c r="R1857" i="110"/>
  <c r="R1856" i="110"/>
  <c r="R1855" i="110"/>
  <c r="R1854" i="110"/>
  <c r="R1853" i="110"/>
  <c r="R1852" i="110"/>
  <c r="R1851" i="110"/>
  <c r="R1850" i="110"/>
  <c r="R1849" i="110"/>
  <c r="R1848" i="110"/>
  <c r="R1847" i="110"/>
  <c r="R1846" i="110"/>
  <c r="R1845" i="110"/>
  <c r="R1844" i="110"/>
  <c r="R1843" i="110"/>
  <c r="R1842" i="110"/>
  <c r="R1841" i="110"/>
  <c r="R1840" i="110"/>
  <c r="R1839" i="110"/>
  <c r="R1838" i="110"/>
  <c r="R1837" i="110"/>
  <c r="R1836" i="110"/>
  <c r="R1835" i="110"/>
  <c r="R1834" i="110"/>
  <c r="R1833" i="110"/>
  <c r="R1832" i="110"/>
  <c r="R1831" i="110"/>
  <c r="R1830" i="110"/>
  <c r="R1829" i="110"/>
  <c r="R1828" i="110"/>
  <c r="R1827" i="110"/>
  <c r="R1826" i="110"/>
  <c r="R1825" i="110"/>
  <c r="R1824" i="110"/>
  <c r="R1823" i="110"/>
  <c r="R1822" i="110"/>
  <c r="R1821" i="110"/>
  <c r="R1820" i="110"/>
  <c r="R1819" i="110"/>
  <c r="R1818" i="110"/>
  <c r="R1817" i="110"/>
  <c r="R1816" i="110"/>
  <c r="R1815" i="110"/>
  <c r="R1814" i="110"/>
  <c r="R1813" i="110"/>
  <c r="R1812" i="110"/>
  <c r="R1811" i="110"/>
  <c r="R1810" i="110"/>
  <c r="R1809" i="110"/>
  <c r="R1808" i="110"/>
  <c r="R1807" i="110"/>
  <c r="R1806" i="110"/>
  <c r="R1805" i="110"/>
  <c r="R1804" i="110"/>
  <c r="R1803" i="110"/>
  <c r="R1802" i="110"/>
  <c r="R1801" i="110"/>
  <c r="R1800" i="110"/>
  <c r="R1799" i="110"/>
  <c r="R1798" i="110"/>
  <c r="R1797" i="110"/>
  <c r="R1796" i="110"/>
  <c r="R1795" i="110"/>
  <c r="R1794" i="110"/>
  <c r="R1793" i="110"/>
  <c r="R1792" i="110"/>
  <c r="R1791" i="110"/>
  <c r="R1790" i="110"/>
  <c r="R1789" i="110"/>
  <c r="R1788" i="110"/>
  <c r="R1787" i="110"/>
  <c r="R1786" i="110"/>
  <c r="R1785" i="110"/>
  <c r="R1784" i="110"/>
  <c r="R1783" i="110"/>
  <c r="R1782" i="110"/>
  <c r="R1781" i="110"/>
  <c r="R1780" i="110"/>
  <c r="R1779" i="110"/>
  <c r="R1778" i="110"/>
  <c r="R1777" i="110"/>
  <c r="R1776" i="110"/>
  <c r="R1775" i="110"/>
  <c r="R1774" i="110"/>
  <c r="R1773" i="110"/>
  <c r="R1772" i="110"/>
  <c r="R1771" i="110"/>
  <c r="R1770" i="110"/>
  <c r="R1769" i="110"/>
  <c r="R1768" i="110"/>
  <c r="R1767" i="110"/>
  <c r="R1766" i="110"/>
  <c r="R1765" i="110"/>
  <c r="R1764" i="110"/>
  <c r="R1763" i="110"/>
  <c r="R1762" i="110"/>
  <c r="R1761" i="110"/>
  <c r="R1760" i="110"/>
  <c r="R1759" i="110"/>
  <c r="R1758" i="110"/>
  <c r="R1757" i="110"/>
  <c r="R1756" i="110"/>
  <c r="R1755" i="110"/>
  <c r="R1754" i="110"/>
  <c r="R1753" i="110"/>
  <c r="R1752" i="110"/>
  <c r="R1751" i="110"/>
  <c r="R1750" i="110"/>
  <c r="R1749" i="110"/>
  <c r="R1748" i="110"/>
  <c r="R1747" i="110"/>
  <c r="R1746" i="110"/>
  <c r="R1745" i="110"/>
  <c r="R1744" i="110"/>
  <c r="R1743" i="110"/>
  <c r="R1742" i="110"/>
  <c r="R1741" i="110"/>
  <c r="R1740" i="110"/>
  <c r="R1739" i="110"/>
  <c r="R1738" i="110"/>
  <c r="R1737" i="110"/>
  <c r="R1736" i="110"/>
  <c r="R1735" i="110"/>
  <c r="R1734" i="110"/>
  <c r="R1733" i="110"/>
  <c r="R1732" i="110"/>
  <c r="R1731" i="110"/>
  <c r="R1730" i="110"/>
  <c r="R1729" i="110"/>
  <c r="R1728" i="110"/>
  <c r="R1727" i="110"/>
  <c r="R1726" i="110"/>
  <c r="R1725" i="110"/>
  <c r="R1724" i="110"/>
  <c r="R1723" i="110"/>
  <c r="R1722" i="110"/>
  <c r="R1721" i="110"/>
  <c r="R1720" i="110"/>
  <c r="R1719" i="110"/>
  <c r="R1718" i="110"/>
  <c r="R1717" i="110"/>
  <c r="R1716" i="110"/>
  <c r="R1715" i="110"/>
  <c r="R1714" i="110"/>
  <c r="R1713" i="110"/>
  <c r="R1712" i="110"/>
  <c r="R1711" i="110"/>
  <c r="R1710" i="110"/>
  <c r="R1709" i="110"/>
  <c r="R1708" i="110"/>
  <c r="R1707" i="110"/>
  <c r="R1706" i="110"/>
  <c r="R1705" i="110"/>
  <c r="R1704" i="110"/>
  <c r="R1703" i="110"/>
  <c r="R1702" i="110"/>
  <c r="R1701" i="110"/>
  <c r="R1700" i="110"/>
  <c r="R1699" i="110"/>
  <c r="R1698" i="110"/>
  <c r="R1697" i="110"/>
  <c r="R1696" i="110"/>
  <c r="R1695" i="110"/>
  <c r="R1694" i="110"/>
  <c r="R1693" i="110"/>
  <c r="R1692" i="110"/>
  <c r="R1691" i="110"/>
  <c r="R1690" i="110"/>
  <c r="R1689" i="110"/>
  <c r="R1688" i="110"/>
  <c r="R1687" i="110"/>
  <c r="R1686" i="110"/>
  <c r="R1685" i="110"/>
  <c r="R1684" i="110"/>
  <c r="R1683" i="110"/>
  <c r="R1682" i="110"/>
  <c r="R1681" i="110"/>
  <c r="R1680" i="110"/>
  <c r="R1679" i="110"/>
  <c r="R1678" i="110"/>
  <c r="R1677" i="110"/>
  <c r="R1676" i="110"/>
  <c r="R1675" i="110"/>
  <c r="R1674" i="110"/>
  <c r="R1673" i="110"/>
  <c r="R1672" i="110"/>
  <c r="R1671" i="110"/>
  <c r="R1670" i="110"/>
  <c r="R1669" i="110"/>
  <c r="R1668" i="110"/>
  <c r="R1667" i="110"/>
  <c r="R1666" i="110"/>
  <c r="R1665" i="110"/>
  <c r="R1664" i="110"/>
  <c r="R1663" i="110"/>
  <c r="R1662" i="110"/>
  <c r="R1661" i="110"/>
  <c r="R1660" i="110"/>
  <c r="R1659" i="110"/>
  <c r="R1658" i="110"/>
  <c r="R1657" i="110"/>
  <c r="R1656" i="110"/>
  <c r="R1655" i="110"/>
  <c r="R1654" i="110"/>
  <c r="R1653" i="110"/>
  <c r="R1652" i="110"/>
  <c r="R1651" i="110"/>
  <c r="R1650" i="110"/>
  <c r="R1649" i="110"/>
  <c r="R1648" i="110"/>
  <c r="R1647" i="110"/>
  <c r="R1646" i="110"/>
  <c r="R1645" i="110"/>
  <c r="R1644" i="110"/>
  <c r="R1643" i="110"/>
  <c r="R1642" i="110"/>
  <c r="R1641" i="110"/>
  <c r="R1640" i="110"/>
  <c r="R1639" i="110"/>
  <c r="R1638" i="110"/>
  <c r="R1637" i="110"/>
  <c r="R1636" i="110"/>
  <c r="R1635" i="110"/>
  <c r="R1634" i="110"/>
  <c r="R1633" i="110"/>
  <c r="R1632" i="110"/>
  <c r="R1631" i="110"/>
  <c r="R1630" i="110"/>
  <c r="R1629" i="110"/>
  <c r="R1628" i="110"/>
  <c r="R1627" i="110"/>
  <c r="R1626" i="110"/>
  <c r="R1625" i="110"/>
  <c r="R1624" i="110"/>
  <c r="R1623" i="110"/>
  <c r="R1622" i="110"/>
  <c r="R1621" i="110"/>
  <c r="R1620" i="110"/>
  <c r="R1619" i="110"/>
  <c r="R1618" i="110"/>
  <c r="R1617" i="110"/>
  <c r="R1616" i="110"/>
  <c r="R1615" i="110"/>
  <c r="R1614" i="110"/>
  <c r="R1613" i="110"/>
  <c r="R1612" i="110"/>
  <c r="R1611" i="110"/>
  <c r="R1610" i="110"/>
  <c r="R1609" i="110"/>
  <c r="R1608" i="110"/>
  <c r="R1607" i="110"/>
  <c r="R1606" i="110"/>
  <c r="R1605" i="110"/>
  <c r="R1604" i="110"/>
  <c r="R1603" i="110"/>
  <c r="R1602" i="110"/>
  <c r="R1601" i="110"/>
  <c r="R1600" i="110"/>
  <c r="R1599" i="110"/>
  <c r="R1598" i="110"/>
  <c r="R1597" i="110"/>
  <c r="R1596" i="110"/>
  <c r="R1595" i="110"/>
  <c r="R1594" i="110"/>
  <c r="R1593" i="110"/>
  <c r="R1592" i="110"/>
  <c r="R1591" i="110"/>
  <c r="R1590" i="110"/>
  <c r="R1589" i="110"/>
  <c r="R1588" i="110"/>
  <c r="R1587" i="110"/>
  <c r="R1586" i="110"/>
  <c r="R1585" i="110"/>
  <c r="R1584" i="110"/>
  <c r="R1583" i="110"/>
  <c r="R1582" i="110"/>
  <c r="R1581" i="110"/>
  <c r="R1580" i="110"/>
  <c r="R1579" i="110"/>
  <c r="R1578" i="110"/>
  <c r="R1577" i="110"/>
  <c r="R1576" i="110"/>
  <c r="R1575" i="110"/>
  <c r="R1574" i="110"/>
  <c r="R1573" i="110"/>
  <c r="R1572" i="110"/>
  <c r="R1571" i="110"/>
  <c r="R1570" i="110"/>
  <c r="R1569" i="110"/>
  <c r="R1568" i="110"/>
  <c r="R1567" i="110"/>
  <c r="R1566" i="110"/>
  <c r="R1565" i="110"/>
  <c r="R1564" i="110"/>
  <c r="R1563" i="110"/>
  <c r="R1562" i="110"/>
  <c r="R1561" i="110"/>
  <c r="R1560" i="110"/>
  <c r="R1559" i="110"/>
  <c r="R1558" i="110"/>
  <c r="R1557" i="110"/>
  <c r="R1556" i="110"/>
  <c r="R1555" i="110"/>
  <c r="R1554" i="110"/>
  <c r="R1553" i="110"/>
  <c r="R1552" i="110"/>
  <c r="R1551" i="110"/>
  <c r="R1550" i="110"/>
  <c r="R1549" i="110"/>
  <c r="R1548" i="110"/>
  <c r="R1547" i="110"/>
  <c r="R1546" i="110"/>
  <c r="R1545" i="110"/>
  <c r="R1544" i="110"/>
  <c r="R1543" i="110"/>
  <c r="R1542" i="110"/>
  <c r="R1541" i="110"/>
  <c r="R1540" i="110"/>
  <c r="R1539" i="110"/>
  <c r="R1538" i="110"/>
  <c r="R1537" i="110"/>
  <c r="R1536" i="110"/>
  <c r="R1535" i="110"/>
  <c r="R1534" i="110"/>
  <c r="R1533" i="110"/>
  <c r="R1532" i="110"/>
  <c r="R1531" i="110"/>
  <c r="R1530" i="110"/>
  <c r="R1529" i="110"/>
  <c r="R1528" i="110"/>
  <c r="R1527" i="110"/>
  <c r="R1526" i="110"/>
  <c r="R1525" i="110"/>
  <c r="R1524" i="110"/>
  <c r="R1523" i="110"/>
  <c r="R1522" i="110"/>
  <c r="R1521" i="110"/>
  <c r="R1520" i="110"/>
  <c r="R1519" i="110"/>
  <c r="R1518" i="110"/>
  <c r="R1517" i="110"/>
  <c r="R1516" i="110"/>
  <c r="R1515" i="110"/>
  <c r="R1514" i="110"/>
  <c r="R1513" i="110"/>
  <c r="R1512" i="110"/>
  <c r="R1511" i="110"/>
  <c r="R1510" i="110"/>
  <c r="R1509" i="110"/>
  <c r="R1508" i="110"/>
  <c r="R1507" i="110"/>
  <c r="R1506" i="110"/>
  <c r="R1505" i="110"/>
  <c r="R1504" i="110"/>
  <c r="R1503" i="110"/>
  <c r="R1502" i="110"/>
  <c r="R1501" i="110"/>
  <c r="R1500" i="110"/>
  <c r="R1499" i="110"/>
  <c r="R1498" i="110"/>
  <c r="R1497" i="110"/>
  <c r="R1496" i="110"/>
  <c r="R1495" i="110"/>
  <c r="R1494" i="110"/>
  <c r="R1493" i="110"/>
  <c r="R1492" i="110"/>
  <c r="R1491" i="110"/>
  <c r="R1490" i="110"/>
  <c r="R1489" i="110"/>
  <c r="R1488" i="110"/>
  <c r="R1487" i="110"/>
  <c r="R1486" i="110"/>
  <c r="R1485" i="110"/>
  <c r="R1484" i="110"/>
  <c r="R1483" i="110"/>
  <c r="R1482" i="110"/>
  <c r="R1481" i="110"/>
  <c r="R1480" i="110"/>
  <c r="R1479" i="110"/>
  <c r="R1478" i="110"/>
  <c r="R1477" i="110"/>
  <c r="R1476" i="110"/>
  <c r="R1475" i="110"/>
  <c r="R1474" i="110"/>
  <c r="R1473" i="110"/>
  <c r="R1472" i="110"/>
  <c r="R1471" i="110"/>
  <c r="R1470" i="110"/>
  <c r="R1469" i="110"/>
  <c r="R1468" i="110"/>
  <c r="R1467" i="110"/>
  <c r="R1466" i="110"/>
  <c r="R1465" i="110"/>
  <c r="R1464" i="110"/>
  <c r="R1463" i="110"/>
  <c r="R1462" i="110"/>
  <c r="R1461" i="110"/>
  <c r="R1460" i="110"/>
  <c r="R1459" i="110"/>
  <c r="R1458" i="110"/>
  <c r="R1457" i="110"/>
  <c r="R1456" i="110"/>
  <c r="R1455" i="110"/>
  <c r="R1454" i="110"/>
  <c r="R1453" i="110"/>
  <c r="R1452" i="110"/>
  <c r="R1451" i="110"/>
  <c r="R1450" i="110"/>
  <c r="R1449" i="110"/>
  <c r="R1448" i="110"/>
  <c r="R1447" i="110"/>
  <c r="R1446" i="110"/>
  <c r="R1445" i="110"/>
  <c r="R1444" i="110"/>
  <c r="R1443" i="110"/>
  <c r="R1442" i="110"/>
  <c r="R1441" i="110"/>
  <c r="R1440" i="110"/>
  <c r="R1439" i="110"/>
  <c r="R1438" i="110"/>
  <c r="R1437" i="110"/>
  <c r="R1436" i="110"/>
  <c r="R1435" i="110"/>
  <c r="R1434" i="110"/>
  <c r="R1433" i="110"/>
  <c r="R1432" i="110"/>
  <c r="R1431" i="110"/>
  <c r="R1430" i="110"/>
  <c r="R1429" i="110"/>
  <c r="R1428" i="110"/>
  <c r="R1427" i="110"/>
  <c r="R1426" i="110"/>
  <c r="R1425" i="110"/>
  <c r="R1424" i="110"/>
  <c r="R1423" i="110"/>
  <c r="R1422" i="110"/>
  <c r="R1421" i="110"/>
  <c r="R1420" i="110"/>
  <c r="R1419" i="110"/>
  <c r="R1418" i="110"/>
  <c r="R1417" i="110"/>
  <c r="R1416" i="110"/>
  <c r="R1415" i="110"/>
  <c r="R1414" i="110"/>
  <c r="R1413" i="110"/>
  <c r="R1412" i="110"/>
  <c r="R1411" i="110"/>
  <c r="R1410" i="110"/>
  <c r="R1409" i="110"/>
  <c r="R1408" i="110"/>
  <c r="R1407" i="110"/>
  <c r="R1406" i="110"/>
  <c r="R1405" i="110"/>
  <c r="R1404" i="110"/>
  <c r="R1403" i="110"/>
  <c r="R1402" i="110"/>
  <c r="R1401" i="110"/>
  <c r="R1400" i="110"/>
  <c r="R1399" i="110"/>
  <c r="R1398" i="110"/>
  <c r="R1397" i="110"/>
  <c r="R1396" i="110"/>
  <c r="R1395" i="110"/>
  <c r="R1394" i="110"/>
  <c r="R1393" i="110"/>
  <c r="R1392" i="110"/>
  <c r="R1391" i="110"/>
  <c r="R1390" i="110"/>
  <c r="R1389" i="110"/>
  <c r="R1388" i="110"/>
  <c r="R1387" i="110"/>
  <c r="R1386" i="110"/>
  <c r="R1385" i="110"/>
  <c r="R1384" i="110"/>
  <c r="R1383" i="110"/>
  <c r="R1382" i="110"/>
  <c r="R1381" i="110"/>
  <c r="R1380" i="110"/>
  <c r="R1379" i="110"/>
  <c r="R1378" i="110"/>
  <c r="R1377" i="110"/>
  <c r="R1376" i="110"/>
  <c r="R1375" i="110"/>
  <c r="R1374" i="110"/>
  <c r="R1373" i="110"/>
  <c r="R1372" i="110"/>
  <c r="R1371" i="110"/>
  <c r="R1370" i="110"/>
  <c r="R1369" i="110"/>
  <c r="R1368" i="110"/>
  <c r="R1367" i="110"/>
  <c r="R1366" i="110"/>
  <c r="R1365" i="110"/>
  <c r="R1364" i="110"/>
  <c r="R1363" i="110"/>
  <c r="R1362" i="110"/>
  <c r="R1361" i="110"/>
  <c r="R1360" i="110"/>
  <c r="R1359" i="110"/>
  <c r="R1358" i="110"/>
  <c r="R1357" i="110"/>
  <c r="R1356" i="110"/>
  <c r="R1355" i="110"/>
  <c r="R1354" i="110"/>
  <c r="R1353" i="110"/>
  <c r="R1352" i="110"/>
  <c r="R1351" i="110"/>
  <c r="R1350" i="110"/>
  <c r="R1349" i="110"/>
  <c r="R1348" i="110"/>
  <c r="R1347" i="110"/>
  <c r="R1346" i="110"/>
  <c r="R1345" i="110"/>
  <c r="R1344" i="110"/>
  <c r="R1343" i="110"/>
  <c r="R1342" i="110"/>
  <c r="R1341" i="110"/>
  <c r="R1340" i="110"/>
  <c r="R1339" i="110"/>
  <c r="R1338" i="110"/>
  <c r="R1337" i="110"/>
  <c r="R1336" i="110"/>
  <c r="R1335" i="110"/>
  <c r="R1334" i="110"/>
  <c r="R1333" i="110"/>
  <c r="R1332" i="110"/>
  <c r="R1331" i="110"/>
  <c r="R1330" i="110"/>
  <c r="R1329" i="110"/>
  <c r="R1328" i="110"/>
  <c r="R1327" i="110"/>
  <c r="R1326" i="110"/>
  <c r="R1325" i="110"/>
  <c r="R1324" i="110"/>
  <c r="R1323" i="110"/>
  <c r="R1322" i="110"/>
  <c r="R1321" i="110"/>
  <c r="R1320" i="110"/>
  <c r="R1319" i="110"/>
  <c r="R1318" i="110"/>
  <c r="R1317" i="110"/>
  <c r="R1316" i="110"/>
  <c r="R1315" i="110"/>
  <c r="R1314" i="110"/>
  <c r="R1313" i="110"/>
  <c r="R1312" i="110"/>
  <c r="R1311" i="110"/>
  <c r="R1310" i="110"/>
  <c r="R1309" i="110"/>
  <c r="R1308" i="110"/>
  <c r="R1307" i="110"/>
  <c r="R1306" i="110"/>
  <c r="R1305" i="110"/>
  <c r="R1304" i="110"/>
  <c r="R1303" i="110"/>
  <c r="R1302" i="110"/>
  <c r="R1301" i="110"/>
  <c r="R1300" i="110"/>
  <c r="R1299" i="110"/>
  <c r="R1298" i="110"/>
  <c r="R1297" i="110"/>
  <c r="R1296" i="110"/>
  <c r="R1295" i="110"/>
  <c r="R1294" i="110"/>
  <c r="R1293" i="110"/>
  <c r="R1292" i="110"/>
  <c r="R1291" i="110"/>
  <c r="R1290" i="110"/>
  <c r="R1289" i="110"/>
  <c r="R1288" i="110"/>
  <c r="R1287" i="110"/>
  <c r="R1286" i="110"/>
  <c r="R1285" i="110"/>
  <c r="R1284" i="110"/>
  <c r="R1283" i="110"/>
  <c r="R1282" i="110"/>
  <c r="R1281" i="110"/>
  <c r="R1280" i="110"/>
  <c r="R1279" i="110"/>
  <c r="R1278" i="110"/>
  <c r="R1277" i="110"/>
  <c r="R1276" i="110"/>
  <c r="R1275" i="110"/>
  <c r="R1274" i="110"/>
  <c r="R1273" i="110"/>
  <c r="R1272" i="110"/>
  <c r="R1271" i="110"/>
  <c r="R1270" i="110"/>
  <c r="R1269" i="110"/>
  <c r="R1268" i="110"/>
  <c r="R1267" i="110"/>
  <c r="R1266" i="110"/>
  <c r="R1265" i="110"/>
  <c r="R1264" i="110"/>
  <c r="R1263" i="110"/>
  <c r="R1262" i="110"/>
  <c r="R1261" i="110"/>
  <c r="R1260" i="110"/>
  <c r="R1259" i="110"/>
  <c r="R1258" i="110"/>
  <c r="R1257" i="110"/>
  <c r="R1256" i="110"/>
  <c r="R1255" i="110"/>
  <c r="R1254" i="110"/>
  <c r="R1253" i="110"/>
  <c r="R1252" i="110"/>
  <c r="R1251" i="110"/>
  <c r="R1250" i="110"/>
  <c r="R1249" i="110"/>
  <c r="R1248" i="110"/>
  <c r="R1247" i="110"/>
  <c r="R1246" i="110"/>
  <c r="R1245" i="110"/>
  <c r="R1244" i="110"/>
  <c r="R1243" i="110"/>
  <c r="R1242" i="110"/>
  <c r="R1241" i="110"/>
  <c r="R1240" i="110"/>
  <c r="R1239" i="110"/>
  <c r="R1238" i="110"/>
  <c r="R1237" i="110"/>
  <c r="R1236" i="110"/>
  <c r="R1235" i="110"/>
  <c r="R1234" i="110"/>
  <c r="R1233" i="110"/>
  <c r="R1232" i="110"/>
  <c r="R1231" i="110"/>
  <c r="R1230" i="110"/>
  <c r="R1229" i="110"/>
  <c r="R1228" i="110"/>
  <c r="R1227" i="110"/>
  <c r="R1226" i="110"/>
  <c r="R1225" i="110"/>
  <c r="R1224" i="110"/>
  <c r="R1223" i="110"/>
  <c r="R1222" i="110"/>
  <c r="R1221" i="110"/>
  <c r="R1220" i="110"/>
  <c r="R1219" i="110"/>
  <c r="R1218" i="110"/>
  <c r="R1217" i="110"/>
  <c r="R1216" i="110"/>
  <c r="R1215" i="110"/>
  <c r="R1214" i="110"/>
  <c r="R1213" i="110"/>
  <c r="R1212" i="110"/>
  <c r="R1211" i="110"/>
  <c r="R1210" i="110"/>
  <c r="R1209" i="110"/>
  <c r="R1208" i="110"/>
  <c r="R1207" i="110"/>
  <c r="R1206" i="110"/>
  <c r="R1205" i="110"/>
  <c r="R1204" i="110"/>
  <c r="R1203" i="110"/>
  <c r="R1202" i="110"/>
  <c r="R1201" i="110"/>
  <c r="R1200" i="110"/>
  <c r="R1199" i="110"/>
  <c r="R1198" i="110"/>
  <c r="R1197" i="110"/>
  <c r="R1196" i="110"/>
  <c r="R1195" i="110"/>
  <c r="R1194" i="110"/>
  <c r="R1193" i="110"/>
  <c r="R1192" i="110"/>
  <c r="R1191" i="110"/>
  <c r="R1190" i="110"/>
  <c r="R1189" i="110"/>
  <c r="R1188" i="110"/>
  <c r="R1187" i="110"/>
  <c r="R1186" i="110"/>
  <c r="R1185" i="110"/>
  <c r="R1184" i="110"/>
  <c r="R1183" i="110"/>
  <c r="R1182" i="110"/>
  <c r="R1181" i="110"/>
  <c r="R1180" i="110"/>
  <c r="R1179" i="110"/>
  <c r="R1178" i="110"/>
  <c r="R1177" i="110"/>
  <c r="R1176" i="110"/>
  <c r="R1175" i="110"/>
  <c r="R1174" i="110"/>
  <c r="R1173" i="110"/>
  <c r="R1172" i="110"/>
  <c r="R1171" i="110"/>
  <c r="R1170" i="110"/>
  <c r="R1169" i="110"/>
  <c r="R1168" i="110"/>
  <c r="R1167" i="110"/>
  <c r="R1166" i="110"/>
  <c r="R1165" i="110"/>
  <c r="R1164" i="110"/>
  <c r="R1163" i="110"/>
  <c r="R1162" i="110"/>
  <c r="R1161" i="110"/>
  <c r="R1160" i="110"/>
  <c r="R1159" i="110"/>
  <c r="R1158" i="110"/>
  <c r="R1157" i="110"/>
  <c r="R1156" i="110"/>
  <c r="R1155" i="110"/>
  <c r="R1154" i="110"/>
  <c r="R1153" i="110"/>
  <c r="R1152" i="110"/>
  <c r="R1151" i="110"/>
  <c r="R1150" i="110"/>
  <c r="R1149" i="110"/>
  <c r="R1148" i="110"/>
  <c r="R1147" i="110"/>
  <c r="R1146" i="110"/>
  <c r="R1145" i="110"/>
  <c r="R1144" i="110"/>
  <c r="R1143" i="110"/>
  <c r="R1142" i="110"/>
  <c r="R1141" i="110"/>
  <c r="R1140" i="110"/>
  <c r="R1139" i="110"/>
  <c r="R1138" i="110"/>
  <c r="R1137" i="110"/>
  <c r="R1136" i="110"/>
  <c r="R1135" i="110"/>
  <c r="R1134" i="110"/>
  <c r="R1133" i="110"/>
  <c r="R1132" i="110"/>
  <c r="R1131" i="110"/>
  <c r="R1130" i="110"/>
  <c r="R1129" i="110"/>
  <c r="R1128" i="110"/>
  <c r="R1127" i="110"/>
  <c r="R1126" i="110"/>
  <c r="R1125" i="110"/>
  <c r="R1124" i="110"/>
  <c r="R1123" i="110"/>
  <c r="R1122" i="110"/>
  <c r="R1121" i="110"/>
  <c r="R1120" i="110"/>
  <c r="R1119" i="110"/>
  <c r="R1118" i="110"/>
  <c r="R1117" i="110"/>
  <c r="R1116" i="110"/>
  <c r="R1115" i="110"/>
  <c r="R1114" i="110"/>
  <c r="R1113" i="110"/>
  <c r="R1112" i="110"/>
  <c r="R1111" i="110"/>
  <c r="R1110" i="110"/>
  <c r="R1109" i="110"/>
  <c r="R1108" i="110"/>
  <c r="R1107" i="110"/>
  <c r="R1106" i="110"/>
  <c r="R1105" i="110"/>
  <c r="R1104" i="110"/>
  <c r="R1103" i="110"/>
  <c r="R1102" i="110"/>
  <c r="R1101" i="110"/>
  <c r="R1100" i="110"/>
  <c r="R1099" i="110"/>
  <c r="R1098" i="110"/>
  <c r="R1097" i="110"/>
  <c r="R1096" i="110"/>
  <c r="R1095" i="110"/>
  <c r="R1094" i="110"/>
  <c r="R1093" i="110"/>
  <c r="R1092" i="110"/>
  <c r="R1091" i="110"/>
  <c r="R1090" i="110"/>
  <c r="R1089" i="110"/>
  <c r="R1088" i="110"/>
  <c r="R1087" i="110"/>
  <c r="R1086" i="110"/>
  <c r="R1085" i="110"/>
  <c r="R1084" i="110"/>
  <c r="R1083" i="110"/>
  <c r="R1082" i="110"/>
  <c r="R1081" i="110"/>
  <c r="R1080" i="110"/>
  <c r="R1079" i="110"/>
  <c r="R1078" i="110"/>
  <c r="R1077" i="110"/>
  <c r="R1076" i="110"/>
  <c r="R1075" i="110"/>
  <c r="R1074" i="110"/>
  <c r="R1073" i="110"/>
  <c r="R1072" i="110"/>
  <c r="R1071" i="110"/>
  <c r="R1070" i="110"/>
  <c r="R1069" i="110"/>
  <c r="R1068" i="110"/>
  <c r="R1067" i="110"/>
  <c r="R1066" i="110"/>
  <c r="R1065" i="110"/>
  <c r="R1064" i="110"/>
  <c r="R1063" i="110"/>
  <c r="R1062" i="110"/>
  <c r="R1061" i="110"/>
  <c r="R1060" i="110"/>
  <c r="R1059" i="110"/>
  <c r="R1058" i="110"/>
  <c r="R1057" i="110"/>
  <c r="R1056" i="110"/>
  <c r="R1055" i="110"/>
  <c r="R1054" i="110"/>
  <c r="R1053" i="110"/>
  <c r="R1052" i="110"/>
  <c r="R1051" i="110"/>
  <c r="R1050" i="110"/>
  <c r="R1049" i="110"/>
  <c r="R1048" i="110"/>
  <c r="R1047" i="110"/>
  <c r="R1046" i="110"/>
  <c r="R1045" i="110"/>
  <c r="R1044" i="110"/>
  <c r="R1043" i="110"/>
  <c r="R1042" i="110"/>
  <c r="R1041" i="110"/>
  <c r="R1040" i="110"/>
  <c r="R1039" i="110"/>
  <c r="R1038" i="110"/>
  <c r="R1037" i="110"/>
  <c r="R1036" i="110"/>
  <c r="R1035" i="110"/>
  <c r="R1034" i="110"/>
  <c r="R1033" i="110"/>
  <c r="R1032" i="110"/>
  <c r="R1031" i="110"/>
  <c r="R1030" i="110"/>
  <c r="R1029" i="110"/>
  <c r="R1028" i="110"/>
  <c r="R1027" i="110"/>
  <c r="R1026" i="110"/>
  <c r="R1025" i="110"/>
  <c r="R1024" i="110"/>
  <c r="R1023" i="110"/>
  <c r="R1022" i="110"/>
  <c r="R1021" i="110"/>
  <c r="R1020" i="110"/>
  <c r="R1019" i="110"/>
  <c r="R1018" i="110"/>
  <c r="R1017" i="110"/>
  <c r="R1016" i="110"/>
  <c r="R1015" i="110"/>
  <c r="R1014" i="110"/>
  <c r="R1013" i="110"/>
  <c r="R1012" i="110"/>
  <c r="R1011" i="110"/>
  <c r="R1010" i="110"/>
  <c r="R1009" i="110"/>
  <c r="R1008" i="110"/>
  <c r="R1007" i="110"/>
  <c r="R1006" i="110"/>
  <c r="R1005" i="110"/>
  <c r="R1004" i="110"/>
  <c r="R1003" i="110"/>
  <c r="R1002" i="110"/>
  <c r="R1001" i="110"/>
  <c r="R1000" i="110"/>
  <c r="R999" i="110"/>
  <c r="R998" i="110"/>
  <c r="R997" i="110"/>
  <c r="R996" i="110"/>
  <c r="R995" i="110"/>
  <c r="R994" i="110"/>
  <c r="R993" i="110"/>
  <c r="R992" i="110"/>
  <c r="R991" i="110"/>
  <c r="R990" i="110"/>
  <c r="R989" i="110"/>
  <c r="R988" i="110"/>
  <c r="R987" i="110"/>
  <c r="R986" i="110"/>
  <c r="R985" i="110"/>
  <c r="R984" i="110"/>
  <c r="R983" i="110"/>
  <c r="R982" i="110"/>
  <c r="R981" i="110"/>
  <c r="R980" i="110"/>
  <c r="R979" i="110"/>
  <c r="R978" i="110"/>
  <c r="R977" i="110"/>
  <c r="R976" i="110"/>
  <c r="R975" i="110"/>
  <c r="R974" i="110"/>
  <c r="R973" i="110"/>
  <c r="R972" i="110"/>
  <c r="R971" i="110"/>
  <c r="R970" i="110"/>
  <c r="R969" i="110"/>
  <c r="R968" i="110"/>
  <c r="R967" i="110"/>
  <c r="R966" i="110"/>
  <c r="R965" i="110"/>
  <c r="R964" i="110"/>
  <c r="R963" i="110"/>
  <c r="R962" i="110"/>
  <c r="R961" i="110"/>
  <c r="R960" i="110"/>
  <c r="R959" i="110"/>
  <c r="R958" i="110"/>
  <c r="R957" i="110"/>
  <c r="R956" i="110"/>
  <c r="R955" i="110"/>
  <c r="R954" i="110"/>
  <c r="R953" i="110"/>
  <c r="R952" i="110"/>
  <c r="R951" i="110"/>
  <c r="R950" i="110"/>
  <c r="R949" i="110"/>
  <c r="R948" i="110"/>
  <c r="R947" i="110"/>
  <c r="R946" i="110"/>
  <c r="R945" i="110"/>
  <c r="R944" i="110"/>
  <c r="R943" i="110"/>
  <c r="R942" i="110"/>
  <c r="R941" i="110"/>
  <c r="R940" i="110"/>
  <c r="R939" i="110"/>
  <c r="R938" i="110"/>
  <c r="R937" i="110"/>
  <c r="R936" i="110"/>
  <c r="R935" i="110"/>
  <c r="R934" i="110"/>
  <c r="R933" i="110"/>
  <c r="R932" i="110"/>
  <c r="R931" i="110"/>
  <c r="R930" i="110"/>
  <c r="R929" i="110"/>
  <c r="R928" i="110"/>
  <c r="R927" i="110"/>
  <c r="R926" i="110"/>
  <c r="R925" i="110"/>
  <c r="R924" i="110"/>
  <c r="R923" i="110"/>
  <c r="R922" i="110"/>
  <c r="R921" i="110"/>
  <c r="R920" i="110"/>
  <c r="R919" i="110"/>
  <c r="R918" i="110"/>
  <c r="R917" i="110"/>
  <c r="R916" i="110"/>
  <c r="R915" i="110"/>
  <c r="R914" i="110"/>
  <c r="R913" i="110"/>
  <c r="R912" i="110"/>
  <c r="R911" i="110"/>
  <c r="R910" i="110"/>
  <c r="R909" i="110"/>
  <c r="R908" i="110"/>
  <c r="R907" i="110"/>
  <c r="R906" i="110"/>
  <c r="R905" i="110"/>
  <c r="R904" i="110"/>
  <c r="R903" i="110"/>
  <c r="R902" i="110"/>
  <c r="R901" i="110"/>
  <c r="R900" i="110"/>
  <c r="R899" i="110"/>
  <c r="R898" i="110"/>
  <c r="R897" i="110"/>
  <c r="R896" i="110"/>
  <c r="R895" i="110"/>
  <c r="R894" i="110"/>
  <c r="R893" i="110"/>
  <c r="R892" i="110"/>
  <c r="R891" i="110"/>
  <c r="R890" i="110"/>
  <c r="R889" i="110"/>
  <c r="R888" i="110"/>
  <c r="R887" i="110"/>
  <c r="R886" i="110"/>
  <c r="R885" i="110"/>
  <c r="R884" i="110"/>
  <c r="R883" i="110"/>
  <c r="R882" i="110"/>
  <c r="R881" i="110"/>
  <c r="R880" i="110"/>
  <c r="R879" i="110"/>
  <c r="R878" i="110"/>
  <c r="R877" i="110"/>
  <c r="R876" i="110"/>
  <c r="R875" i="110"/>
  <c r="R874" i="110"/>
  <c r="R873" i="110"/>
  <c r="R872" i="110"/>
  <c r="R871" i="110"/>
  <c r="R870" i="110"/>
  <c r="R869" i="110"/>
  <c r="R868" i="110"/>
  <c r="R867" i="110"/>
  <c r="R866" i="110"/>
  <c r="R865" i="110"/>
  <c r="R864" i="110"/>
  <c r="R863" i="110"/>
  <c r="R862" i="110"/>
  <c r="R861" i="110"/>
  <c r="R860" i="110"/>
  <c r="R859" i="110"/>
  <c r="R858" i="110"/>
  <c r="R857" i="110"/>
  <c r="R856" i="110"/>
  <c r="R855" i="110"/>
  <c r="R854" i="110"/>
  <c r="R853" i="110"/>
  <c r="R852" i="110"/>
  <c r="R851" i="110"/>
  <c r="R850" i="110"/>
  <c r="R849" i="110"/>
  <c r="R848" i="110"/>
  <c r="R847" i="110"/>
  <c r="R846" i="110"/>
  <c r="R845" i="110"/>
  <c r="R844" i="110"/>
  <c r="R843" i="110"/>
  <c r="R842" i="110"/>
  <c r="R841" i="110"/>
  <c r="R840" i="110"/>
  <c r="R839" i="110"/>
  <c r="R838" i="110"/>
  <c r="R837" i="110"/>
  <c r="R836" i="110"/>
  <c r="R835" i="110"/>
  <c r="R834" i="110"/>
  <c r="R833" i="110"/>
  <c r="R832" i="110"/>
  <c r="R831" i="110"/>
  <c r="R830" i="110"/>
  <c r="R829" i="110"/>
  <c r="R828" i="110"/>
  <c r="R827" i="110"/>
  <c r="R826" i="110"/>
  <c r="R825" i="110"/>
  <c r="R824" i="110"/>
  <c r="R823" i="110"/>
  <c r="R822" i="110"/>
  <c r="R821" i="110"/>
  <c r="R820" i="110"/>
  <c r="R819" i="110"/>
  <c r="R818" i="110"/>
  <c r="R817" i="110"/>
  <c r="R816" i="110"/>
  <c r="R815" i="110"/>
  <c r="R814" i="110"/>
  <c r="R813" i="110"/>
  <c r="R812" i="110"/>
  <c r="R811" i="110"/>
  <c r="R810" i="110"/>
  <c r="R809" i="110"/>
  <c r="R808" i="110"/>
  <c r="R807" i="110"/>
  <c r="R806" i="110"/>
  <c r="R805" i="110"/>
  <c r="R804" i="110"/>
  <c r="R803" i="110"/>
  <c r="R802" i="110"/>
  <c r="R801" i="110"/>
  <c r="R800" i="110"/>
  <c r="R799" i="110"/>
  <c r="R798" i="110"/>
  <c r="R797" i="110"/>
  <c r="R796" i="110"/>
  <c r="R795" i="110"/>
  <c r="R794" i="110"/>
  <c r="R793" i="110"/>
  <c r="R792" i="110"/>
  <c r="R791" i="110"/>
  <c r="R790" i="110"/>
  <c r="R789" i="110"/>
  <c r="R788" i="110"/>
  <c r="R787" i="110"/>
  <c r="R786" i="110"/>
  <c r="R785" i="110"/>
  <c r="R784" i="110"/>
  <c r="R783" i="110"/>
  <c r="R782" i="110"/>
  <c r="R781" i="110"/>
  <c r="R780" i="110"/>
  <c r="R779" i="110"/>
  <c r="R778" i="110"/>
  <c r="R777" i="110"/>
  <c r="R776" i="110"/>
  <c r="R775" i="110"/>
  <c r="R774" i="110"/>
  <c r="R773" i="110"/>
  <c r="R772" i="110"/>
  <c r="R771" i="110"/>
  <c r="R770" i="110"/>
  <c r="R769" i="110"/>
  <c r="R768" i="110"/>
  <c r="R767" i="110"/>
  <c r="R766" i="110"/>
  <c r="R765" i="110"/>
  <c r="R764" i="110"/>
  <c r="R763" i="110"/>
  <c r="R762" i="110"/>
  <c r="R761" i="110"/>
  <c r="R760" i="110"/>
  <c r="R759" i="110"/>
  <c r="R758" i="110"/>
  <c r="R757" i="110"/>
  <c r="R756" i="110"/>
  <c r="R755" i="110"/>
  <c r="R754" i="110"/>
  <c r="R753" i="110"/>
  <c r="R752" i="110"/>
  <c r="R751" i="110"/>
  <c r="R750" i="110"/>
  <c r="R749" i="110"/>
  <c r="R748" i="110"/>
  <c r="R747" i="110"/>
  <c r="R746" i="110"/>
  <c r="R745" i="110"/>
  <c r="R744" i="110"/>
  <c r="R743" i="110"/>
  <c r="R742" i="110"/>
  <c r="R741" i="110"/>
  <c r="R740" i="110"/>
  <c r="R739" i="110"/>
  <c r="R738" i="110"/>
  <c r="R737" i="110"/>
  <c r="R736" i="110"/>
  <c r="R735" i="110"/>
  <c r="R734" i="110"/>
  <c r="R733" i="110"/>
  <c r="R732" i="110"/>
  <c r="R731" i="110"/>
  <c r="R730" i="110"/>
  <c r="R729" i="110"/>
  <c r="R728" i="110"/>
  <c r="R727" i="110"/>
  <c r="R726" i="110"/>
  <c r="R725" i="110"/>
  <c r="R724" i="110"/>
  <c r="R723" i="110"/>
  <c r="R722" i="110"/>
  <c r="R721" i="110"/>
  <c r="R720" i="110"/>
  <c r="R719" i="110"/>
  <c r="R718" i="110"/>
  <c r="R717" i="110"/>
  <c r="R716" i="110"/>
  <c r="R715" i="110"/>
  <c r="R714" i="110"/>
  <c r="R713" i="110"/>
  <c r="R712" i="110"/>
  <c r="R711" i="110"/>
  <c r="R710" i="110"/>
  <c r="R709" i="110"/>
  <c r="R708" i="110"/>
  <c r="R707" i="110"/>
  <c r="R706" i="110"/>
  <c r="R705" i="110"/>
  <c r="R704" i="110"/>
  <c r="R703" i="110"/>
  <c r="R702" i="110"/>
  <c r="R701" i="110"/>
  <c r="R700" i="110"/>
  <c r="R699" i="110"/>
  <c r="R698" i="110"/>
  <c r="R697" i="110"/>
  <c r="R696" i="110"/>
  <c r="R695" i="110"/>
  <c r="R694" i="110"/>
  <c r="R693" i="110"/>
  <c r="R692" i="110"/>
  <c r="R691" i="110"/>
  <c r="R690" i="110"/>
  <c r="R689" i="110"/>
  <c r="R688" i="110"/>
  <c r="R687" i="110"/>
  <c r="R686" i="110"/>
  <c r="R685" i="110"/>
  <c r="R684" i="110"/>
  <c r="R683" i="110"/>
  <c r="R682" i="110"/>
  <c r="R681" i="110"/>
  <c r="R680" i="110"/>
  <c r="R679" i="110"/>
  <c r="R678" i="110"/>
  <c r="R677" i="110"/>
  <c r="R676" i="110"/>
  <c r="R675" i="110"/>
  <c r="R674" i="110"/>
  <c r="R673" i="110"/>
  <c r="R672" i="110"/>
  <c r="R671" i="110"/>
  <c r="R670" i="110"/>
  <c r="R669" i="110"/>
  <c r="R668" i="110"/>
  <c r="R667" i="110"/>
  <c r="R666" i="110"/>
  <c r="R665" i="110"/>
  <c r="R664" i="110"/>
  <c r="R663" i="110"/>
  <c r="R662" i="110"/>
  <c r="R661" i="110"/>
  <c r="R660" i="110"/>
  <c r="R659" i="110"/>
  <c r="R658" i="110"/>
  <c r="R657" i="110"/>
  <c r="R656" i="110"/>
  <c r="R655" i="110"/>
  <c r="R654" i="110"/>
  <c r="R653" i="110"/>
  <c r="R652" i="110"/>
  <c r="R651" i="110"/>
  <c r="R650" i="110"/>
  <c r="R649" i="110"/>
  <c r="R648" i="110"/>
  <c r="R647" i="110"/>
  <c r="R646" i="110"/>
  <c r="R645" i="110"/>
  <c r="R644" i="110"/>
  <c r="R643" i="110"/>
  <c r="R642" i="110"/>
  <c r="R641" i="110"/>
  <c r="R640" i="110"/>
  <c r="R639" i="110"/>
  <c r="R638" i="110"/>
  <c r="R637" i="110"/>
  <c r="R636" i="110"/>
  <c r="R635" i="110"/>
  <c r="R634" i="110"/>
  <c r="R633" i="110"/>
  <c r="R632" i="110"/>
  <c r="R631" i="110"/>
  <c r="R630" i="110"/>
  <c r="R629" i="110"/>
  <c r="R628" i="110"/>
  <c r="R627" i="110"/>
  <c r="R626" i="110"/>
  <c r="R625" i="110"/>
  <c r="R624" i="110"/>
  <c r="R623" i="110"/>
  <c r="R622" i="110"/>
  <c r="R621" i="110"/>
  <c r="R620" i="110"/>
  <c r="R619" i="110"/>
  <c r="R618" i="110"/>
  <c r="R617" i="110"/>
  <c r="R616" i="110"/>
  <c r="R615" i="110"/>
  <c r="R614" i="110"/>
  <c r="R613" i="110"/>
  <c r="R612" i="110"/>
  <c r="R611" i="110"/>
  <c r="R610" i="110"/>
  <c r="R609" i="110"/>
  <c r="R608" i="110"/>
  <c r="R607" i="110"/>
  <c r="R606" i="110"/>
  <c r="R605" i="110"/>
  <c r="R604" i="110"/>
  <c r="R603" i="110"/>
  <c r="R602" i="110"/>
  <c r="R601" i="110"/>
  <c r="R600" i="110"/>
  <c r="R599" i="110"/>
  <c r="R598" i="110"/>
  <c r="R597" i="110"/>
  <c r="R596" i="110"/>
  <c r="R595" i="110"/>
  <c r="R594" i="110"/>
  <c r="R593" i="110"/>
  <c r="R592" i="110"/>
  <c r="R591" i="110"/>
  <c r="R590" i="110"/>
  <c r="R589" i="110"/>
  <c r="R588" i="110"/>
  <c r="R587" i="110"/>
  <c r="R586" i="110"/>
  <c r="R585" i="110"/>
  <c r="R584" i="110"/>
  <c r="R583" i="110"/>
  <c r="R582" i="110"/>
  <c r="R581" i="110"/>
  <c r="R580" i="110"/>
  <c r="R579" i="110"/>
  <c r="R578" i="110"/>
  <c r="R577" i="110"/>
  <c r="R576" i="110"/>
  <c r="R575" i="110"/>
  <c r="R574" i="110"/>
  <c r="R573" i="110"/>
  <c r="R572" i="110"/>
  <c r="R571" i="110"/>
  <c r="R570" i="110"/>
  <c r="R569" i="110"/>
  <c r="R568" i="110"/>
  <c r="R567" i="110"/>
  <c r="R566" i="110"/>
  <c r="R565" i="110"/>
  <c r="R564" i="110"/>
  <c r="R563" i="110"/>
  <c r="R562" i="110"/>
  <c r="R561" i="110"/>
  <c r="R560" i="110"/>
  <c r="R559" i="110"/>
  <c r="R558" i="110"/>
  <c r="R557" i="110"/>
  <c r="R556" i="110"/>
  <c r="R555" i="110"/>
  <c r="R554" i="110"/>
  <c r="R553" i="110"/>
  <c r="R552" i="110"/>
  <c r="R551" i="110"/>
  <c r="R550" i="110"/>
  <c r="R549" i="110"/>
  <c r="R548" i="110"/>
  <c r="R547" i="110"/>
  <c r="R546" i="110"/>
  <c r="R545" i="110"/>
  <c r="R544" i="110"/>
  <c r="R543" i="110"/>
  <c r="R542" i="110"/>
  <c r="R541" i="110"/>
  <c r="R540" i="110"/>
  <c r="R539" i="110"/>
  <c r="R538" i="110"/>
  <c r="R537" i="110"/>
  <c r="R536" i="110"/>
  <c r="R535" i="110"/>
  <c r="R534" i="110"/>
  <c r="R533" i="110"/>
  <c r="R532" i="110"/>
  <c r="R531" i="110"/>
  <c r="R530" i="110"/>
  <c r="R529" i="110"/>
  <c r="R528" i="110"/>
  <c r="R527" i="110"/>
  <c r="R526" i="110"/>
  <c r="R525" i="110"/>
  <c r="R524" i="110"/>
  <c r="R523" i="110"/>
  <c r="R522" i="110"/>
  <c r="R521" i="110"/>
  <c r="R520" i="110"/>
  <c r="R519" i="110"/>
  <c r="R518" i="110"/>
  <c r="R517" i="110"/>
  <c r="R516" i="110"/>
  <c r="R515" i="110"/>
  <c r="R514" i="110"/>
  <c r="R513" i="110"/>
  <c r="R512" i="110"/>
  <c r="R511" i="110"/>
  <c r="R510" i="110"/>
  <c r="R509" i="110"/>
  <c r="R508" i="110"/>
  <c r="R507" i="110"/>
  <c r="R506" i="110"/>
  <c r="R505" i="110"/>
  <c r="R504" i="110"/>
  <c r="R503" i="110"/>
  <c r="R502" i="110"/>
  <c r="R501" i="110"/>
  <c r="R500" i="110"/>
  <c r="R499" i="110"/>
  <c r="R498" i="110"/>
  <c r="R497" i="110"/>
  <c r="R496" i="110"/>
  <c r="R495" i="110"/>
  <c r="R494" i="110"/>
  <c r="R493" i="110"/>
  <c r="R492" i="110"/>
  <c r="R491" i="110"/>
  <c r="R490" i="110"/>
  <c r="R489" i="110"/>
  <c r="R488" i="110"/>
  <c r="R487" i="110"/>
  <c r="R486" i="110"/>
  <c r="R485" i="110"/>
  <c r="R484" i="110"/>
  <c r="R483" i="110"/>
  <c r="R482" i="110"/>
  <c r="R481" i="110"/>
  <c r="R480" i="110"/>
  <c r="R479" i="110"/>
  <c r="R478" i="110"/>
  <c r="R477" i="110"/>
  <c r="R476" i="110"/>
  <c r="R475" i="110"/>
  <c r="R474" i="110"/>
  <c r="R473" i="110"/>
  <c r="R472" i="110"/>
  <c r="R471" i="110"/>
  <c r="R470" i="110"/>
  <c r="R469" i="110"/>
  <c r="R468" i="110"/>
  <c r="R467" i="110"/>
  <c r="R466" i="110"/>
  <c r="R465" i="110"/>
  <c r="R464" i="110"/>
  <c r="R463" i="110"/>
  <c r="R462" i="110"/>
  <c r="R461" i="110"/>
  <c r="R460" i="110"/>
  <c r="R459" i="110"/>
  <c r="R458" i="110"/>
  <c r="R457" i="110"/>
  <c r="R456" i="110"/>
  <c r="R455" i="110"/>
  <c r="R454" i="110"/>
  <c r="R453" i="110"/>
  <c r="R452" i="110"/>
  <c r="R451" i="110"/>
  <c r="R450" i="110"/>
  <c r="R449" i="110"/>
  <c r="R448" i="110"/>
  <c r="R447" i="110"/>
  <c r="R446" i="110"/>
  <c r="R445" i="110"/>
  <c r="R444" i="110"/>
  <c r="R443" i="110"/>
  <c r="R442" i="110"/>
  <c r="R441" i="110"/>
  <c r="R440" i="110"/>
  <c r="R439" i="110"/>
  <c r="R438" i="110"/>
  <c r="R437" i="110"/>
  <c r="R436" i="110"/>
  <c r="R435" i="110"/>
  <c r="R434" i="110"/>
  <c r="R433" i="110"/>
  <c r="R432" i="110"/>
  <c r="R431" i="110"/>
  <c r="R430" i="110"/>
  <c r="R429" i="110"/>
  <c r="R428" i="110"/>
  <c r="R427" i="110"/>
  <c r="R426" i="110"/>
  <c r="R425" i="110"/>
  <c r="R424" i="110"/>
  <c r="R423" i="110"/>
  <c r="R422" i="110"/>
  <c r="R421" i="110"/>
  <c r="R420" i="110"/>
  <c r="R419" i="110"/>
  <c r="R418" i="110"/>
  <c r="R417" i="110"/>
  <c r="R416" i="110"/>
  <c r="R415" i="110"/>
  <c r="R414" i="110"/>
  <c r="R413" i="110"/>
  <c r="R412" i="110"/>
  <c r="R411" i="110"/>
  <c r="R410" i="110"/>
  <c r="R409" i="110"/>
  <c r="R408" i="110"/>
  <c r="R407" i="110"/>
  <c r="R406" i="110"/>
  <c r="R405" i="110"/>
  <c r="R404" i="110"/>
  <c r="R403" i="110"/>
  <c r="R402" i="110"/>
  <c r="R401" i="110"/>
  <c r="R400" i="110"/>
  <c r="R399" i="110"/>
  <c r="R398" i="110"/>
  <c r="R397" i="110"/>
  <c r="R396" i="110"/>
  <c r="R395" i="110"/>
  <c r="R394" i="110"/>
  <c r="R393" i="110"/>
  <c r="R392" i="110"/>
  <c r="R391" i="110"/>
  <c r="R390" i="110"/>
  <c r="R389" i="110"/>
  <c r="R388" i="110"/>
  <c r="R387" i="110"/>
  <c r="R386" i="110"/>
  <c r="R385" i="110"/>
  <c r="R384" i="110"/>
  <c r="R383" i="110"/>
  <c r="R382" i="110"/>
  <c r="R381" i="110"/>
  <c r="R380" i="110"/>
  <c r="R379" i="110"/>
  <c r="R378" i="110"/>
  <c r="R377" i="110"/>
  <c r="R376" i="110"/>
  <c r="R375" i="110"/>
  <c r="R374" i="110"/>
  <c r="R373" i="110"/>
  <c r="R372" i="110"/>
  <c r="R371" i="110"/>
  <c r="R370" i="110"/>
  <c r="R369" i="110"/>
  <c r="R368" i="110"/>
  <c r="R367" i="110"/>
  <c r="R366" i="110"/>
  <c r="R365" i="110"/>
  <c r="R364" i="110"/>
  <c r="R363" i="110"/>
  <c r="R362" i="110"/>
  <c r="R361" i="110"/>
  <c r="R360" i="110"/>
  <c r="R359" i="110"/>
  <c r="R358" i="110"/>
  <c r="R357" i="110"/>
  <c r="R356" i="110"/>
  <c r="R355" i="110"/>
  <c r="R354" i="110"/>
  <c r="R353" i="110"/>
  <c r="R352" i="110"/>
  <c r="R351" i="110"/>
  <c r="R350" i="110"/>
  <c r="R349" i="110"/>
  <c r="R348" i="110"/>
  <c r="R347" i="110"/>
  <c r="R346" i="110"/>
  <c r="R345" i="110"/>
  <c r="R344" i="110"/>
  <c r="R343" i="110"/>
  <c r="R342" i="110"/>
  <c r="R341" i="110"/>
  <c r="R340" i="110"/>
  <c r="R339" i="110"/>
  <c r="R338" i="110"/>
  <c r="R337" i="110"/>
  <c r="R336" i="110"/>
  <c r="R335" i="110"/>
  <c r="R334" i="110"/>
  <c r="R333" i="110"/>
  <c r="R332" i="110"/>
  <c r="R331" i="110"/>
  <c r="R330" i="110"/>
  <c r="R329" i="110"/>
  <c r="R328" i="110"/>
  <c r="R327" i="110"/>
  <c r="R326" i="110"/>
  <c r="R325" i="110"/>
  <c r="R324" i="110"/>
  <c r="R323" i="110"/>
  <c r="R322" i="110"/>
  <c r="R321" i="110"/>
  <c r="R320" i="110"/>
  <c r="R319" i="110"/>
  <c r="R318" i="110"/>
  <c r="R317" i="110"/>
  <c r="R316" i="110"/>
  <c r="R315" i="110"/>
  <c r="R314" i="110"/>
  <c r="R313" i="110"/>
  <c r="R312" i="110"/>
  <c r="R311" i="110"/>
  <c r="R310" i="110"/>
  <c r="R309" i="110"/>
  <c r="R308" i="110"/>
  <c r="R307" i="110"/>
  <c r="R306" i="110"/>
  <c r="R305" i="110"/>
  <c r="R304" i="110"/>
  <c r="R303" i="110"/>
  <c r="R302" i="110"/>
  <c r="R301" i="110"/>
  <c r="R300" i="110"/>
  <c r="R299" i="110"/>
  <c r="R298" i="110"/>
  <c r="R297" i="110"/>
  <c r="R296" i="110"/>
  <c r="R295" i="110"/>
  <c r="R294" i="110"/>
  <c r="R293" i="110"/>
  <c r="R292" i="110"/>
  <c r="R291" i="110"/>
  <c r="R290" i="110"/>
  <c r="R289" i="110"/>
  <c r="R288" i="110"/>
  <c r="R287" i="110"/>
  <c r="R286" i="110"/>
  <c r="R285" i="110"/>
  <c r="R284" i="110"/>
  <c r="R283" i="110"/>
  <c r="R282" i="110"/>
  <c r="R281" i="110"/>
  <c r="R280" i="110"/>
  <c r="R279" i="110"/>
  <c r="R278" i="110"/>
  <c r="R277" i="110"/>
  <c r="R276" i="110"/>
  <c r="R275" i="110"/>
  <c r="R274" i="110"/>
  <c r="R273" i="110"/>
  <c r="R272" i="110"/>
  <c r="R271" i="110"/>
  <c r="R270" i="110"/>
  <c r="R269" i="110"/>
  <c r="R268" i="110"/>
  <c r="R267" i="110"/>
  <c r="R266" i="110"/>
  <c r="R265" i="110"/>
  <c r="R264" i="110"/>
  <c r="R263" i="110"/>
  <c r="R262" i="110"/>
  <c r="R261" i="110"/>
  <c r="R260" i="110"/>
  <c r="R259" i="110"/>
  <c r="R258" i="110"/>
  <c r="R257" i="110"/>
  <c r="R256" i="110"/>
  <c r="R255" i="110"/>
  <c r="R254" i="110"/>
  <c r="R253" i="110"/>
  <c r="R252" i="110"/>
  <c r="R251" i="110"/>
  <c r="R250" i="110"/>
  <c r="R249" i="110"/>
  <c r="R248" i="110"/>
  <c r="R247" i="110"/>
  <c r="R246" i="110"/>
  <c r="R245" i="110"/>
  <c r="R244" i="110"/>
  <c r="R243" i="110"/>
  <c r="R242" i="110"/>
  <c r="R241" i="110"/>
  <c r="R240" i="110"/>
  <c r="R239" i="110"/>
  <c r="R238" i="110"/>
  <c r="R237" i="110"/>
  <c r="R236" i="110"/>
  <c r="R235" i="110"/>
  <c r="R234" i="110"/>
  <c r="R233" i="110"/>
  <c r="R232" i="110"/>
  <c r="R231" i="110"/>
  <c r="R230" i="110"/>
  <c r="R229" i="110"/>
  <c r="R228" i="110"/>
  <c r="R227" i="110"/>
  <c r="R226" i="110"/>
  <c r="R225" i="110"/>
  <c r="R224" i="110"/>
  <c r="R223" i="110"/>
  <c r="R222" i="110"/>
  <c r="R221" i="110"/>
  <c r="R220" i="110"/>
  <c r="R219" i="110"/>
  <c r="R218" i="110"/>
  <c r="R217" i="110"/>
  <c r="R216" i="110"/>
  <c r="R215" i="110"/>
  <c r="R214" i="110"/>
  <c r="R213" i="110"/>
  <c r="R212" i="110"/>
  <c r="R211" i="110"/>
  <c r="R210" i="110"/>
  <c r="R209" i="110"/>
  <c r="R208" i="110"/>
  <c r="R207" i="110"/>
  <c r="R206" i="110"/>
  <c r="R205" i="110"/>
  <c r="R204" i="110"/>
  <c r="R203" i="110"/>
  <c r="R202" i="110"/>
  <c r="R201" i="110"/>
  <c r="R200" i="110"/>
  <c r="R199" i="110"/>
  <c r="R198" i="110"/>
  <c r="R197" i="110"/>
  <c r="R196" i="110"/>
  <c r="R195" i="110"/>
  <c r="R194" i="110"/>
  <c r="R193" i="110"/>
  <c r="R192" i="110"/>
  <c r="R191" i="110"/>
  <c r="R190" i="110"/>
  <c r="R189" i="110"/>
  <c r="R188" i="110"/>
  <c r="R187" i="110"/>
  <c r="R186" i="110"/>
  <c r="R185" i="110"/>
  <c r="R184" i="110"/>
  <c r="R183" i="110"/>
  <c r="R182" i="110"/>
  <c r="R181" i="110"/>
  <c r="R180" i="110"/>
  <c r="R179" i="110"/>
  <c r="R178" i="110"/>
  <c r="R177" i="110"/>
  <c r="R176" i="110"/>
  <c r="R175" i="110"/>
  <c r="R174" i="110"/>
  <c r="R173" i="110"/>
  <c r="R172" i="110"/>
  <c r="R171" i="110"/>
  <c r="R170" i="110"/>
  <c r="R169" i="110"/>
  <c r="R168" i="110"/>
  <c r="R167" i="110"/>
  <c r="R166" i="110"/>
  <c r="R165" i="110"/>
  <c r="R164" i="110"/>
  <c r="R163" i="110"/>
  <c r="R162" i="110"/>
  <c r="R161" i="110"/>
  <c r="R160" i="110"/>
  <c r="R159" i="110"/>
  <c r="R158" i="110"/>
  <c r="R157" i="110"/>
  <c r="R156" i="110"/>
  <c r="R155" i="110"/>
  <c r="R154" i="110"/>
  <c r="R153" i="110"/>
  <c r="R152" i="110"/>
  <c r="R151" i="110"/>
  <c r="R150" i="110"/>
  <c r="R149" i="110"/>
  <c r="R148" i="110"/>
  <c r="R147" i="110"/>
  <c r="R146" i="110"/>
  <c r="R145" i="110"/>
  <c r="R144" i="110"/>
  <c r="R143" i="110"/>
  <c r="R142" i="110"/>
  <c r="R141" i="110"/>
  <c r="R140" i="110"/>
  <c r="R139" i="110"/>
  <c r="R138" i="110"/>
  <c r="R137" i="110"/>
  <c r="R136" i="110"/>
  <c r="R135" i="110"/>
  <c r="R134" i="110"/>
  <c r="R133" i="110"/>
  <c r="R132" i="110"/>
  <c r="R131" i="110"/>
  <c r="R130" i="110"/>
  <c r="R129" i="110"/>
  <c r="R128" i="110"/>
  <c r="R127" i="110"/>
  <c r="R126" i="110"/>
  <c r="R125" i="110"/>
  <c r="R124" i="110"/>
  <c r="R123" i="110"/>
  <c r="R122" i="110"/>
  <c r="R121" i="110"/>
  <c r="R120" i="110"/>
  <c r="R119" i="110"/>
  <c r="R118" i="110"/>
  <c r="R117" i="110"/>
  <c r="R116" i="110"/>
  <c r="R115" i="110"/>
  <c r="R114" i="110"/>
  <c r="R113" i="110"/>
  <c r="R112" i="110"/>
  <c r="R111" i="110"/>
  <c r="R110" i="110"/>
  <c r="R109" i="110"/>
  <c r="R108" i="110"/>
  <c r="R107" i="110"/>
  <c r="R106" i="110"/>
  <c r="R105" i="110"/>
  <c r="R104" i="110"/>
  <c r="R103" i="110"/>
  <c r="R102" i="110"/>
  <c r="R101" i="110"/>
  <c r="R100" i="110"/>
  <c r="R99" i="110"/>
  <c r="R98" i="110"/>
  <c r="R97" i="110"/>
  <c r="R96" i="110"/>
  <c r="R95" i="110"/>
  <c r="R94" i="110"/>
  <c r="R93" i="110"/>
  <c r="R92" i="110"/>
  <c r="R91" i="110"/>
  <c r="R90" i="110"/>
  <c r="R89" i="110"/>
  <c r="R88" i="110"/>
  <c r="R87" i="110"/>
  <c r="R86" i="110"/>
  <c r="R85" i="110"/>
  <c r="R84" i="110"/>
  <c r="R83" i="110"/>
  <c r="R82" i="110"/>
  <c r="R81" i="110"/>
  <c r="R80" i="110"/>
  <c r="R79" i="110"/>
  <c r="R78" i="110"/>
  <c r="R77" i="110"/>
  <c r="R76" i="110"/>
  <c r="R75" i="110"/>
  <c r="R74" i="110"/>
  <c r="R73" i="110"/>
  <c r="R72" i="110"/>
  <c r="R71" i="110"/>
  <c r="R70" i="110"/>
  <c r="R69" i="110"/>
  <c r="R68" i="110"/>
  <c r="R67" i="110"/>
  <c r="R66" i="110"/>
  <c r="R65" i="110"/>
  <c r="R64" i="110"/>
  <c r="R63" i="110"/>
  <c r="R62" i="110"/>
  <c r="R61" i="110"/>
  <c r="R60" i="110"/>
  <c r="R59" i="110"/>
  <c r="R58" i="110"/>
  <c r="R57" i="110"/>
  <c r="R56" i="110"/>
  <c r="R55" i="110"/>
  <c r="R54" i="110"/>
  <c r="R53" i="110"/>
  <c r="R52" i="110"/>
  <c r="R51" i="110"/>
  <c r="R50" i="110"/>
  <c r="R49" i="110"/>
  <c r="R48" i="110"/>
  <c r="R47" i="110"/>
  <c r="R46" i="110"/>
  <c r="R45" i="110"/>
  <c r="R44" i="110"/>
  <c r="R43" i="110"/>
  <c r="R42" i="110"/>
  <c r="R41" i="110"/>
  <c r="R40" i="110"/>
  <c r="R39" i="110"/>
  <c r="R38" i="110"/>
  <c r="R37" i="110"/>
  <c r="R36" i="110"/>
  <c r="R35" i="110"/>
  <c r="R34" i="110"/>
  <c r="R33" i="110"/>
  <c r="R32" i="110"/>
  <c r="R31" i="110"/>
  <c r="R30" i="110"/>
  <c r="R29" i="110"/>
  <c r="R28" i="110"/>
  <c r="R27" i="110"/>
  <c r="R26" i="110"/>
  <c r="R25" i="110"/>
  <c r="R24" i="110"/>
  <c r="R23" i="110"/>
  <c r="R22" i="110"/>
  <c r="R21" i="110"/>
  <c r="R20" i="110"/>
  <c r="R19" i="110"/>
  <c r="R18" i="110"/>
  <c r="R17" i="110"/>
  <c r="R16" i="110"/>
  <c r="R15" i="110"/>
  <c r="R14" i="110"/>
  <c r="R13" i="110"/>
  <c r="R12" i="110"/>
  <c r="R11" i="110"/>
  <c r="R10" i="110"/>
  <c r="R9" i="110"/>
  <c r="R8" i="110"/>
  <c r="R7" i="110"/>
  <c r="R6" i="110"/>
  <c r="R5" i="110"/>
  <c r="R4" i="110"/>
  <c r="D74" i="108"/>
  <c r="F74" i="108" s="1"/>
  <c r="D60" i="108"/>
  <c r="F60" i="108" s="1"/>
  <c r="D46" i="108"/>
  <c r="F46" i="108" s="1"/>
  <c r="D29" i="108"/>
  <c r="F29" i="108" s="1"/>
  <c r="A3" i="108"/>
  <c r="A1" i="108"/>
  <c r="D30" i="105"/>
  <c r="G30" i="105" s="1"/>
  <c r="D29" i="105"/>
  <c r="G29" i="105" s="1"/>
  <c r="G28" i="105"/>
  <c r="G27" i="105" s="1"/>
  <c r="D28" i="105"/>
  <c r="F27" i="105"/>
  <c r="E27" i="105"/>
  <c r="E20" i="105" s="1"/>
  <c r="D27" i="105"/>
  <c r="C27" i="105"/>
  <c r="B27" i="105"/>
  <c r="B20" i="105" s="1"/>
  <c r="G26" i="105"/>
  <c r="D26" i="105"/>
  <c r="D25" i="105"/>
  <c r="G25" i="105" s="1"/>
  <c r="D24" i="105"/>
  <c r="G24" i="105" s="1"/>
  <c r="D23" i="105"/>
  <c r="G23" i="105" s="1"/>
  <c r="G22" i="105"/>
  <c r="D22" i="105"/>
  <c r="D21" i="105"/>
  <c r="D20" i="105" s="1"/>
  <c r="F20" i="105"/>
  <c r="C20" i="105"/>
  <c r="D18" i="105"/>
  <c r="G18" i="105" s="1"/>
  <c r="D17" i="105"/>
  <c r="D15" i="105" s="1"/>
  <c r="D8" i="105" s="1"/>
  <c r="D16" i="105"/>
  <c r="G16" i="105" s="1"/>
  <c r="F15" i="105"/>
  <c r="E15" i="105"/>
  <c r="C15" i="105"/>
  <c r="C8" i="105" s="1"/>
  <c r="C31" i="105" s="1"/>
  <c r="B15" i="105"/>
  <c r="B8" i="105" s="1"/>
  <c r="B31" i="105" s="1"/>
  <c r="D14" i="105"/>
  <c r="G14" i="105" s="1"/>
  <c r="G13" i="105"/>
  <c r="D13" i="105"/>
  <c r="D12" i="105"/>
  <c r="G12" i="105" s="1"/>
  <c r="D11" i="105"/>
  <c r="G11" i="105" s="1"/>
  <c r="D10" i="105"/>
  <c r="G10" i="105" s="1"/>
  <c r="G9" i="105"/>
  <c r="D9" i="105"/>
  <c r="F8" i="105"/>
  <c r="F31" i="105" s="1"/>
  <c r="E8" i="105"/>
  <c r="A4" i="105"/>
  <c r="A1" i="105"/>
  <c r="G77" i="101"/>
  <c r="F77" i="101"/>
  <c r="D77" i="101"/>
  <c r="C77" i="101"/>
  <c r="H76" i="101"/>
  <c r="E76" i="101"/>
  <c r="H75" i="101"/>
  <c r="H77" i="101" s="1"/>
  <c r="E75" i="101"/>
  <c r="E77" i="101" s="1"/>
  <c r="H70" i="101"/>
  <c r="H69" i="101" s="1"/>
  <c r="E70" i="101"/>
  <c r="G69" i="101"/>
  <c r="F69" i="101"/>
  <c r="E69" i="101"/>
  <c r="D69" i="101"/>
  <c r="C69" i="101"/>
  <c r="H65" i="101"/>
  <c r="E65" i="101"/>
  <c r="H64" i="101"/>
  <c r="E64" i="101"/>
  <c r="H63" i="101"/>
  <c r="E63" i="101"/>
  <c r="H62" i="101"/>
  <c r="E62" i="101"/>
  <c r="E61" i="101" s="1"/>
  <c r="H61" i="101"/>
  <c r="G61" i="101"/>
  <c r="F61" i="101"/>
  <c r="D61" i="101"/>
  <c r="C61" i="101"/>
  <c r="H60" i="101"/>
  <c r="E60" i="101"/>
  <c r="H59" i="101"/>
  <c r="E59" i="101"/>
  <c r="H58" i="101"/>
  <c r="H56" i="101" s="1"/>
  <c r="E58" i="101"/>
  <c r="H57" i="101"/>
  <c r="E57" i="101"/>
  <c r="G56" i="101"/>
  <c r="F56" i="101"/>
  <c r="E56" i="101"/>
  <c r="D56" i="101"/>
  <c r="C56" i="101"/>
  <c r="H55" i="101"/>
  <c r="E55" i="101"/>
  <c r="H54" i="101"/>
  <c r="E54" i="101"/>
  <c r="H53" i="101"/>
  <c r="E53" i="101"/>
  <c r="H52" i="101"/>
  <c r="E52" i="101"/>
  <c r="H51" i="101"/>
  <c r="E51" i="101"/>
  <c r="H50" i="101"/>
  <c r="E50" i="101"/>
  <c r="H49" i="101"/>
  <c r="E49" i="101"/>
  <c r="E47" i="101" s="1"/>
  <c r="E67" i="101" s="1"/>
  <c r="H48" i="101"/>
  <c r="H47" i="101" s="1"/>
  <c r="E48" i="101"/>
  <c r="G47" i="101"/>
  <c r="G67" i="101" s="1"/>
  <c r="F47" i="101"/>
  <c r="F67" i="101" s="1"/>
  <c r="D47" i="101"/>
  <c r="D67" i="101" s="1"/>
  <c r="C47" i="101"/>
  <c r="C67" i="101" s="1"/>
  <c r="H40" i="101"/>
  <c r="E40" i="101"/>
  <c r="E38" i="101" s="1"/>
  <c r="H39" i="101"/>
  <c r="H38" i="101" s="1"/>
  <c r="E39" i="101"/>
  <c r="G38" i="101"/>
  <c r="F38" i="101"/>
  <c r="D38" i="101"/>
  <c r="C38" i="101"/>
  <c r="H37" i="101"/>
  <c r="H36" i="101" s="1"/>
  <c r="E37" i="101"/>
  <c r="G36" i="101"/>
  <c r="F36" i="101"/>
  <c r="E36" i="101"/>
  <c r="D36" i="101"/>
  <c r="C36" i="101"/>
  <c r="H35" i="101"/>
  <c r="E35" i="101"/>
  <c r="H34" i="101"/>
  <c r="E34" i="101"/>
  <c r="H33" i="101"/>
  <c r="E33" i="101"/>
  <c r="H32" i="101"/>
  <c r="E32" i="101"/>
  <c r="H31" i="101"/>
  <c r="H29" i="101" s="1"/>
  <c r="E31" i="101"/>
  <c r="H30" i="101"/>
  <c r="E30" i="101"/>
  <c r="G29" i="101"/>
  <c r="F29" i="101"/>
  <c r="E29" i="101"/>
  <c r="D29" i="101"/>
  <c r="C29" i="101"/>
  <c r="H28" i="101"/>
  <c r="E28" i="101"/>
  <c r="H27" i="101"/>
  <c r="E27" i="101"/>
  <c r="H26" i="101"/>
  <c r="E26" i="101"/>
  <c r="H25" i="101"/>
  <c r="E25" i="101"/>
  <c r="H24" i="101"/>
  <c r="E24" i="101"/>
  <c r="H23" i="101"/>
  <c r="E23" i="101"/>
  <c r="H22" i="101"/>
  <c r="E22" i="101"/>
  <c r="H21" i="101"/>
  <c r="E21" i="101"/>
  <c r="H20" i="101"/>
  <c r="E20" i="101"/>
  <c r="H19" i="101"/>
  <c r="E19" i="101"/>
  <c r="H18" i="101"/>
  <c r="E18" i="101"/>
  <c r="E17" i="101" s="1"/>
  <c r="H17" i="101"/>
  <c r="G17" i="101"/>
  <c r="G42" i="101" s="1"/>
  <c r="G72" i="101" s="1"/>
  <c r="F17" i="101"/>
  <c r="F42" i="101" s="1"/>
  <c r="F72" i="101" s="1"/>
  <c r="D17" i="101"/>
  <c r="D42" i="101" s="1"/>
  <c r="D72" i="101" s="1"/>
  <c r="C17" i="101"/>
  <c r="C42" i="101" s="1"/>
  <c r="C72" i="101" s="1"/>
  <c r="H16" i="101"/>
  <c r="E16" i="101"/>
  <c r="H15" i="101"/>
  <c r="E15" i="101"/>
  <c r="H14" i="101"/>
  <c r="E14" i="101"/>
  <c r="H13" i="101"/>
  <c r="E13" i="101"/>
  <c r="H12" i="101"/>
  <c r="E12" i="101"/>
  <c r="H11" i="101"/>
  <c r="E11" i="101"/>
  <c r="H10" i="101"/>
  <c r="E10" i="101"/>
  <c r="F19" i="100"/>
  <c r="E19" i="100"/>
  <c r="D19" i="100"/>
  <c r="K17" i="100"/>
  <c r="K16" i="100"/>
  <c r="K15" i="100"/>
  <c r="K14" i="100"/>
  <c r="J13" i="100"/>
  <c r="K13" i="100" s="1"/>
  <c r="I13" i="100"/>
  <c r="H13" i="100"/>
  <c r="G13" i="100"/>
  <c r="G19" i="100" s="1"/>
  <c r="F13" i="100"/>
  <c r="E13" i="100"/>
  <c r="D13" i="100"/>
  <c r="C13" i="100"/>
  <c r="B13" i="100"/>
  <c r="K11" i="100"/>
  <c r="K10" i="100"/>
  <c r="K9" i="100"/>
  <c r="K8" i="100"/>
  <c r="J7" i="100"/>
  <c r="K7" i="100" s="1"/>
  <c r="I7" i="100"/>
  <c r="I19" i="100" s="1"/>
  <c r="H7" i="100"/>
  <c r="H19" i="100" s="1"/>
  <c r="G7" i="100"/>
  <c r="F7" i="100"/>
  <c r="E7" i="100"/>
  <c r="D7" i="100"/>
  <c r="C7" i="100"/>
  <c r="C19" i="100" s="1"/>
  <c r="B7" i="100"/>
  <c r="B19" i="100" s="1"/>
  <c r="A1" i="100"/>
  <c r="G36" i="99"/>
  <c r="F36" i="99"/>
  <c r="E36" i="99"/>
  <c r="D36" i="99"/>
  <c r="C36" i="99"/>
  <c r="G29" i="99"/>
  <c r="G28" i="99"/>
  <c r="G27" i="99"/>
  <c r="G26" i="99" s="1"/>
  <c r="I26" i="99"/>
  <c r="H26" i="99"/>
  <c r="F26" i="99"/>
  <c r="E26" i="99"/>
  <c r="D26" i="99"/>
  <c r="C26" i="99"/>
  <c r="G24" i="99"/>
  <c r="G23" i="99"/>
  <c r="G21" i="99" s="1"/>
  <c r="G22" i="99"/>
  <c r="I21" i="99"/>
  <c r="H21" i="99"/>
  <c r="F21" i="99"/>
  <c r="E21" i="99"/>
  <c r="D21" i="99"/>
  <c r="C21" i="99"/>
  <c r="E19" i="99"/>
  <c r="I13" i="99"/>
  <c r="H13" i="99"/>
  <c r="G13" i="99"/>
  <c r="F13" i="99"/>
  <c r="E13" i="99"/>
  <c r="D13" i="99"/>
  <c r="C13" i="99"/>
  <c r="I9" i="99"/>
  <c r="I8" i="99" s="1"/>
  <c r="I19" i="99" s="1"/>
  <c r="H9" i="99"/>
  <c r="G9" i="99"/>
  <c r="F9" i="99"/>
  <c r="F8" i="99" s="1"/>
  <c r="F19" i="99" s="1"/>
  <c r="E9" i="99"/>
  <c r="D9" i="99"/>
  <c r="D8" i="99" s="1"/>
  <c r="D19" i="99" s="1"/>
  <c r="C9" i="99"/>
  <c r="C8" i="99" s="1"/>
  <c r="C19" i="99" s="1"/>
  <c r="H8" i="99"/>
  <c r="H19" i="99" s="1"/>
  <c r="G8" i="99"/>
  <c r="G19" i="99" s="1"/>
  <c r="E8" i="99"/>
  <c r="G75" i="98"/>
  <c r="F75" i="98"/>
  <c r="G68" i="98"/>
  <c r="F68" i="98"/>
  <c r="F79" i="98" s="1"/>
  <c r="G63" i="98"/>
  <c r="G79" i="98" s="1"/>
  <c r="F63" i="98"/>
  <c r="D60" i="98"/>
  <c r="C60" i="98"/>
  <c r="G57" i="98"/>
  <c r="F57" i="98"/>
  <c r="G42" i="98"/>
  <c r="F42" i="98"/>
  <c r="D41" i="98"/>
  <c r="C41" i="98"/>
  <c r="G38" i="98"/>
  <c r="F38" i="98"/>
  <c r="D38" i="98"/>
  <c r="C38" i="98"/>
  <c r="G31" i="98"/>
  <c r="F31" i="98"/>
  <c r="D31" i="98"/>
  <c r="C31" i="98"/>
  <c r="G27" i="98"/>
  <c r="F27" i="98"/>
  <c r="D25" i="98"/>
  <c r="C25" i="98"/>
  <c r="G23" i="98"/>
  <c r="F23" i="98"/>
  <c r="G19" i="98"/>
  <c r="F19" i="98"/>
  <c r="D17" i="98"/>
  <c r="C17" i="98"/>
  <c r="G9" i="98"/>
  <c r="G47" i="98" s="1"/>
  <c r="G59" i="98" s="1"/>
  <c r="G81" i="98" s="1"/>
  <c r="F9" i="98"/>
  <c r="F47" i="98" s="1"/>
  <c r="F59" i="98" s="1"/>
  <c r="F81" i="98" s="1"/>
  <c r="D9" i="98"/>
  <c r="D47" i="98" s="1"/>
  <c r="D62" i="98" s="1"/>
  <c r="C9" i="98"/>
  <c r="C47" i="98" s="1"/>
  <c r="C62" i="98" s="1"/>
  <c r="R4829" i="110" l="1"/>
  <c r="D31" i="105"/>
  <c r="E31" i="105"/>
  <c r="G21" i="105"/>
  <c r="G20" i="105" s="1"/>
  <c r="G17" i="105"/>
  <c r="G15" i="105" s="1"/>
  <c r="G8" i="105" s="1"/>
  <c r="G31" i="105" s="1"/>
  <c r="H67" i="101"/>
  <c r="E42" i="101"/>
  <c r="E72" i="101" s="1"/>
  <c r="H42" i="101"/>
  <c r="J19" i="100"/>
  <c r="K19" i="100" s="1"/>
  <c r="H72" i="101" l="1"/>
  <c r="G109" i="96" l="1"/>
  <c r="I108" i="96"/>
  <c r="H108" i="96"/>
  <c r="I107" i="96"/>
  <c r="H107" i="96"/>
  <c r="I106" i="96"/>
  <c r="H106" i="96"/>
  <c r="I105" i="96"/>
  <c r="H105" i="96"/>
  <c r="I104" i="96"/>
  <c r="H104" i="96"/>
  <c r="I103" i="96"/>
  <c r="H103" i="96"/>
  <c r="G102" i="96"/>
  <c r="F102" i="96"/>
  <c r="E102" i="96"/>
  <c r="D102" i="96"/>
  <c r="C102" i="96"/>
  <c r="E100" i="96"/>
  <c r="I100" i="96" s="1"/>
  <c r="E99" i="96"/>
  <c r="I99" i="96" s="1"/>
  <c r="I98" i="96"/>
  <c r="E98" i="96"/>
  <c r="H98" i="96" s="1"/>
  <c r="I97" i="96"/>
  <c r="E97" i="96"/>
  <c r="H97" i="96" s="1"/>
  <c r="E96" i="96"/>
  <c r="E95" i="96"/>
  <c r="E94" i="96"/>
  <c r="I94" i="96" s="1"/>
  <c r="I93" i="96"/>
  <c r="H93" i="96"/>
  <c r="E93" i="96"/>
  <c r="I92" i="96"/>
  <c r="H92" i="96"/>
  <c r="E92" i="96"/>
  <c r="E91" i="96"/>
  <c r="I91" i="96" s="1"/>
  <c r="I90" i="96"/>
  <c r="E90" i="96"/>
  <c r="H90" i="96" s="1"/>
  <c r="I89" i="96"/>
  <c r="E89" i="96"/>
  <c r="H89" i="96" s="1"/>
  <c r="E88" i="96"/>
  <c r="E87" i="96"/>
  <c r="E86" i="96"/>
  <c r="I86" i="96" s="1"/>
  <c r="I85" i="96"/>
  <c r="H85" i="96"/>
  <c r="E85" i="96"/>
  <c r="I84" i="96"/>
  <c r="H84" i="96"/>
  <c r="E84" i="96"/>
  <c r="E83" i="96"/>
  <c r="I83" i="96" s="1"/>
  <c r="I82" i="96"/>
  <c r="E82" i="96"/>
  <c r="H82" i="96" s="1"/>
  <c r="I81" i="96"/>
  <c r="E81" i="96"/>
  <c r="H81" i="96" s="1"/>
  <c r="E80" i="96"/>
  <c r="E79" i="96"/>
  <c r="E78" i="96"/>
  <c r="I78" i="96" s="1"/>
  <c r="I77" i="96"/>
  <c r="H77" i="96"/>
  <c r="E77" i="96"/>
  <c r="I76" i="96"/>
  <c r="H76" i="96"/>
  <c r="E76" i="96"/>
  <c r="E75" i="96"/>
  <c r="I75" i="96" s="1"/>
  <c r="I74" i="96"/>
  <c r="E74" i="96"/>
  <c r="H74" i="96" s="1"/>
  <c r="I73" i="96"/>
  <c r="E73" i="96"/>
  <c r="H73" i="96" s="1"/>
  <c r="E72" i="96"/>
  <c r="E71" i="96"/>
  <c r="E70" i="96"/>
  <c r="I70" i="96" s="1"/>
  <c r="I69" i="96"/>
  <c r="H69" i="96"/>
  <c r="E69" i="96"/>
  <c r="I68" i="96"/>
  <c r="H68" i="96"/>
  <c r="E68" i="96"/>
  <c r="E67" i="96"/>
  <c r="I67" i="96" s="1"/>
  <c r="I66" i="96"/>
  <c r="E66" i="96"/>
  <c r="H66" i="96" s="1"/>
  <c r="E65" i="96"/>
  <c r="H65" i="96" s="1"/>
  <c r="E64" i="96"/>
  <c r="G63" i="96"/>
  <c r="G101" i="96" s="1"/>
  <c r="F63" i="96"/>
  <c r="D63" i="96"/>
  <c r="D109" i="96" s="1"/>
  <c r="C63" i="96"/>
  <c r="I62" i="96"/>
  <c r="E62" i="96"/>
  <c r="H62" i="96" s="1"/>
  <c r="I61" i="96"/>
  <c r="E61" i="96"/>
  <c r="H61" i="96" s="1"/>
  <c r="E60" i="96"/>
  <c r="I60" i="96" s="1"/>
  <c r="E59" i="96"/>
  <c r="E58" i="96"/>
  <c r="I58" i="96" s="1"/>
  <c r="I57" i="96"/>
  <c r="H57" i="96"/>
  <c r="E57" i="96"/>
  <c r="I56" i="96"/>
  <c r="H56" i="96"/>
  <c r="E56" i="96"/>
  <c r="E55" i="96"/>
  <c r="I54" i="96"/>
  <c r="E54" i="96"/>
  <c r="H54" i="96" s="1"/>
  <c r="I53" i="96"/>
  <c r="E53" i="96"/>
  <c r="H53" i="96" s="1"/>
  <c r="E52" i="96"/>
  <c r="I52" i="96" s="1"/>
  <c r="I51" i="96"/>
  <c r="E51" i="96"/>
  <c r="H51" i="96" s="1"/>
  <c r="I50" i="96"/>
  <c r="E50" i="96"/>
  <c r="H50" i="96" s="1"/>
  <c r="E49" i="96"/>
  <c r="I49" i="96" s="1"/>
  <c r="E48" i="96"/>
  <c r="E47" i="96"/>
  <c r="I47" i="96" s="1"/>
  <c r="I46" i="96"/>
  <c r="H46" i="96"/>
  <c r="E46" i="96"/>
  <c r="I45" i="96"/>
  <c r="H45" i="96"/>
  <c r="E45" i="96"/>
  <c r="E44" i="96"/>
  <c r="I43" i="96"/>
  <c r="E43" i="96"/>
  <c r="H43" i="96" s="1"/>
  <c r="I42" i="96"/>
  <c r="E42" i="96"/>
  <c r="H42" i="96" s="1"/>
  <c r="E41" i="96"/>
  <c r="I41" i="96" s="1"/>
  <c r="E40" i="96"/>
  <c r="G39" i="96"/>
  <c r="F39" i="96"/>
  <c r="F101" i="96" s="1"/>
  <c r="E39" i="96"/>
  <c r="D39" i="96"/>
  <c r="C39" i="96"/>
  <c r="I38" i="96"/>
  <c r="E38" i="96"/>
  <c r="H38" i="96" s="1"/>
  <c r="H37" i="96"/>
  <c r="E37" i="96"/>
  <c r="I37" i="96" s="1"/>
  <c r="E36" i="96"/>
  <c r="E35" i="96"/>
  <c r="I35" i="96" s="1"/>
  <c r="I34" i="96"/>
  <c r="H34" i="96"/>
  <c r="E34" i="96"/>
  <c r="I33" i="96"/>
  <c r="H33" i="96"/>
  <c r="E33" i="96"/>
  <c r="E32" i="96"/>
  <c r="I31" i="96"/>
  <c r="E31" i="96"/>
  <c r="H31" i="96" s="1"/>
  <c r="I30" i="96"/>
  <c r="E30" i="96"/>
  <c r="H30" i="96" s="1"/>
  <c r="E29" i="96"/>
  <c r="I29" i="96" s="1"/>
  <c r="E28" i="96"/>
  <c r="I28" i="96" s="1"/>
  <c r="E27" i="96"/>
  <c r="I27" i="96" s="1"/>
  <c r="I26" i="96"/>
  <c r="H26" i="96"/>
  <c r="E26" i="96"/>
  <c r="I25" i="96"/>
  <c r="H25" i="96"/>
  <c r="E25" i="96"/>
  <c r="E24" i="96"/>
  <c r="E23" i="96"/>
  <c r="H23" i="96" s="1"/>
  <c r="I22" i="96"/>
  <c r="E22" i="96"/>
  <c r="H22" i="96" s="1"/>
  <c r="E21" i="96"/>
  <c r="I21" i="96" s="1"/>
  <c r="E20" i="96"/>
  <c r="I20" i="96" s="1"/>
  <c r="E19" i="96"/>
  <c r="I19" i="96" s="1"/>
  <c r="I18" i="96"/>
  <c r="H18" i="96"/>
  <c r="E18" i="96"/>
  <c r="I17" i="96"/>
  <c r="H17" i="96"/>
  <c r="E17" i="96"/>
  <c r="E16" i="96"/>
  <c r="E15" i="96"/>
  <c r="H15" i="96" s="1"/>
  <c r="I14" i="96"/>
  <c r="E14" i="96"/>
  <c r="H14" i="96" s="1"/>
  <c r="E13" i="96"/>
  <c r="I13" i="96" s="1"/>
  <c r="E12" i="96"/>
  <c r="I12" i="96" s="1"/>
  <c r="E11" i="96"/>
  <c r="I11" i="96" s="1"/>
  <c r="I10" i="96"/>
  <c r="H10" i="96"/>
  <c r="E10" i="96"/>
  <c r="I9" i="96"/>
  <c r="H9" i="96"/>
  <c r="G9" i="96"/>
  <c r="F9" i="96"/>
  <c r="D9" i="96"/>
  <c r="C9" i="96"/>
  <c r="E9" i="96" s="1"/>
  <c r="A4" i="96"/>
  <c r="A1" i="96"/>
  <c r="H100" i="96" l="1"/>
  <c r="D101" i="96"/>
  <c r="I65" i="96"/>
  <c r="I40" i="96"/>
  <c r="H40" i="96"/>
  <c r="H13" i="96"/>
  <c r="H21" i="96"/>
  <c r="C101" i="96"/>
  <c r="E63" i="96"/>
  <c r="I80" i="96"/>
  <c r="H80" i="96"/>
  <c r="I55" i="96"/>
  <c r="H55" i="96"/>
  <c r="I59" i="96"/>
  <c r="H59" i="96"/>
  <c r="I71" i="96"/>
  <c r="H71" i="96"/>
  <c r="I72" i="96"/>
  <c r="H72" i="96"/>
  <c r="F109" i="96"/>
  <c r="I15" i="96"/>
  <c r="I23" i="96"/>
  <c r="I39" i="96"/>
  <c r="H39" i="96"/>
  <c r="H60" i="96"/>
  <c r="I95" i="96"/>
  <c r="H95" i="96"/>
  <c r="I88" i="96"/>
  <c r="H88" i="96"/>
  <c r="H29" i="96"/>
  <c r="H49" i="96"/>
  <c r="I79" i="96"/>
  <c r="H79" i="96"/>
  <c r="H41" i="96"/>
  <c r="I102" i="96"/>
  <c r="H102" i="96"/>
  <c r="I16" i="96"/>
  <c r="H16" i="96"/>
  <c r="I24" i="96"/>
  <c r="H24" i="96"/>
  <c r="I32" i="96"/>
  <c r="H32" i="96"/>
  <c r="I36" i="96"/>
  <c r="H36" i="96"/>
  <c r="I64" i="96"/>
  <c r="H64" i="96"/>
  <c r="I96" i="96"/>
  <c r="H96" i="96"/>
  <c r="H12" i="96"/>
  <c r="H20" i="96"/>
  <c r="H28" i="96"/>
  <c r="I44" i="96"/>
  <c r="H44" i="96"/>
  <c r="I48" i="96"/>
  <c r="H48" i="96"/>
  <c r="I87" i="96"/>
  <c r="H87" i="96"/>
  <c r="H67" i="96"/>
  <c r="H75" i="96"/>
  <c r="H83" i="96"/>
  <c r="H91" i="96"/>
  <c r="H99" i="96"/>
  <c r="H11" i="96"/>
  <c r="H19" i="96"/>
  <c r="H27" i="96"/>
  <c r="H35" i="96"/>
  <c r="H47" i="96"/>
  <c r="H58" i="96"/>
  <c r="H70" i="96"/>
  <c r="H78" i="96"/>
  <c r="H86" i="96"/>
  <c r="H94" i="96"/>
  <c r="I63" i="96" l="1"/>
  <c r="H63" i="96"/>
  <c r="C109" i="96"/>
  <c r="E109" i="96" s="1"/>
  <c r="E101" i="96"/>
  <c r="H101" i="96" l="1"/>
  <c r="I101" i="96"/>
  <c r="I109" i="96"/>
  <c r="H109" i="96"/>
  <c r="H37" i="95" l="1"/>
  <c r="H36" i="95"/>
  <c r="F33" i="95"/>
  <c r="E33" i="95"/>
  <c r="C33" i="95"/>
  <c r="D33" i="95" s="1"/>
  <c r="B33" i="95"/>
  <c r="H33" i="95" s="1"/>
  <c r="G32" i="95"/>
  <c r="D32" i="95"/>
  <c r="D31" i="95"/>
  <c r="G31" i="95" s="1"/>
  <c r="D30" i="95"/>
  <c r="G30" i="95" s="1"/>
  <c r="G29" i="95"/>
  <c r="D29" i="95"/>
  <c r="G28" i="95"/>
  <c r="D28" i="95"/>
  <c r="D27" i="95"/>
  <c r="G27" i="95" s="1"/>
  <c r="D26" i="95"/>
  <c r="G26" i="95" s="1"/>
  <c r="G25" i="95"/>
  <c r="D25" i="95"/>
  <c r="G24" i="95"/>
  <c r="D24" i="95"/>
  <c r="D23" i="95"/>
  <c r="G23" i="95" s="1"/>
  <c r="D22" i="95"/>
  <c r="G22" i="95" s="1"/>
  <c r="G21" i="95"/>
  <c r="D21" i="95"/>
  <c r="G20" i="95"/>
  <c r="D20" i="95"/>
  <c r="D19" i="95"/>
  <c r="G19" i="95" s="1"/>
  <c r="D18" i="95"/>
  <c r="G18" i="95" s="1"/>
  <c r="G17" i="95"/>
  <c r="D17" i="95"/>
  <c r="G16" i="95"/>
  <c r="D16" i="95"/>
  <c r="D15" i="95"/>
  <c r="G15" i="95" s="1"/>
  <c r="D14" i="95"/>
  <c r="G14" i="95" s="1"/>
  <c r="G13" i="95"/>
  <c r="D13" i="95"/>
  <c r="G12" i="95"/>
  <c r="D12" i="95"/>
  <c r="D11" i="95"/>
  <c r="G11" i="95" s="1"/>
  <c r="D10" i="95"/>
  <c r="G10" i="95" s="1"/>
  <c r="D9" i="95"/>
  <c r="G9" i="95" s="1"/>
  <c r="G8" i="95"/>
  <c r="D8" i="95"/>
  <c r="A4" i="95"/>
  <c r="A1" i="95"/>
  <c r="G619" i="94"/>
  <c r="N356" i="94"/>
  <c r="K355" i="94"/>
  <c r="K354" i="94"/>
  <c r="M304" i="94"/>
  <c r="G622" i="94" s="1"/>
  <c r="M302" i="94"/>
  <c r="G621" i="94" s="1"/>
  <c r="M301" i="94"/>
  <c r="G620" i="94" s="1"/>
  <c r="M292" i="94"/>
  <c r="M293" i="94" s="1"/>
  <c r="M171" i="94"/>
  <c r="M170" i="94"/>
  <c r="M169" i="94"/>
  <c r="M168" i="94"/>
  <c r="L161" i="94"/>
  <c r="I160" i="94"/>
  <c r="I159" i="94"/>
  <c r="M137" i="94"/>
  <c r="J136" i="94"/>
  <c r="J135" i="94"/>
  <c r="J137" i="94" s="1"/>
  <c r="M128" i="94"/>
  <c r="J127" i="94"/>
  <c r="M125" i="94"/>
  <c r="J124" i="94"/>
  <c r="J125" i="94" s="1"/>
  <c r="M123" i="94"/>
  <c r="J122" i="94"/>
  <c r="J121" i="94"/>
  <c r="J120" i="94"/>
  <c r="J119" i="94"/>
  <c r="N111" i="94"/>
  <c r="K110" i="94"/>
  <c r="K109" i="94"/>
  <c r="M61" i="94"/>
  <c r="J60" i="94"/>
  <c r="J59" i="94"/>
  <c r="K52" i="94"/>
  <c r="K51" i="94"/>
  <c r="K50" i="94"/>
  <c r="K49" i="94"/>
  <c r="K48" i="94"/>
  <c r="K47" i="94"/>
  <c r="K46" i="94"/>
  <c r="K45" i="94"/>
  <c r="K44" i="94"/>
  <c r="K35" i="94"/>
  <c r="K34" i="94"/>
  <c r="K33" i="94"/>
  <c r="K32" i="94"/>
  <c r="K31" i="94"/>
  <c r="K30" i="94"/>
  <c r="K29" i="94"/>
  <c r="K28" i="94"/>
  <c r="K27" i="94"/>
  <c r="K26" i="94"/>
  <c r="K25" i="94"/>
  <c r="M18" i="94"/>
  <c r="J17" i="94"/>
  <c r="J16" i="94"/>
  <c r="J61" i="94" l="1"/>
  <c r="I161" i="94"/>
  <c r="K111" i="94"/>
  <c r="M172" i="94"/>
  <c r="J18" i="94"/>
  <c r="K356" i="94"/>
  <c r="J123" i="94"/>
  <c r="J128" i="94" s="1"/>
  <c r="M305" i="94"/>
  <c r="K36" i="94"/>
  <c r="K53" i="94"/>
  <c r="G623" i="94"/>
  <c r="G33" i="95"/>
  <c r="M303" i="94"/>
  <c r="M306" i="94" l="1"/>
  <c r="A3" i="92"/>
  <c r="A1" i="92"/>
  <c r="C499" i="92"/>
  <c r="C496" i="92"/>
  <c r="C493" i="92"/>
  <c r="C492" i="92"/>
  <c r="C488" i="92"/>
  <c r="C485" i="92"/>
  <c r="C484" i="92" s="1"/>
  <c r="C479" i="92"/>
  <c r="C476" i="92"/>
  <c r="C473" i="92"/>
  <c r="C472" i="92" s="1"/>
  <c r="C465" i="92"/>
  <c r="C441" i="92"/>
  <c r="C436" i="92"/>
  <c r="C426" i="92"/>
  <c r="C422" i="92"/>
  <c r="C416" i="92"/>
  <c r="C411" i="92"/>
  <c r="C402" i="92"/>
  <c r="C387" i="92"/>
  <c r="C383" i="92"/>
  <c r="C380" i="92"/>
  <c r="C374" i="92"/>
  <c r="C370" i="92"/>
  <c r="C362" i="92"/>
  <c r="C359" i="92"/>
  <c r="C356" i="92"/>
  <c r="C348" i="92"/>
  <c r="C337" i="92"/>
  <c r="C326" i="92"/>
  <c r="C323" i="92"/>
  <c r="C318" i="92"/>
  <c r="C317" i="92" s="1"/>
  <c r="C307" i="92"/>
  <c r="C303" i="92"/>
  <c r="C297" i="92"/>
  <c r="C292" i="92"/>
  <c r="C269" i="92"/>
  <c r="C268" i="92" s="1"/>
  <c r="C262" i="92"/>
  <c r="C261" i="92" s="1"/>
  <c r="C255" i="92"/>
  <c r="C249" i="92"/>
  <c r="C248" i="92" s="1"/>
  <c r="C243" i="92"/>
  <c r="C236" i="92"/>
  <c r="C230" i="92"/>
  <c r="C229" i="92" s="1"/>
  <c r="C224" i="92"/>
  <c r="C215" i="92"/>
  <c r="C205" i="92"/>
  <c r="C196" i="92"/>
  <c r="C186" i="92"/>
  <c r="C177" i="92"/>
  <c r="C170" i="92"/>
  <c r="C169" i="92" s="1"/>
  <c r="C161" i="92"/>
  <c r="C156" i="92"/>
  <c r="C153" i="92"/>
  <c r="C152" i="92" s="1"/>
  <c r="C148" i="92"/>
  <c r="C145" i="92"/>
  <c r="C144" i="92" s="1"/>
  <c r="C120" i="92"/>
  <c r="C115" i="92"/>
  <c r="C108" i="92"/>
  <c r="C107" i="92"/>
  <c r="C104" i="92" s="1"/>
  <c r="C98" i="92"/>
  <c r="C88" i="92"/>
  <c r="C83" i="92"/>
  <c r="C74" i="92"/>
  <c r="C66" i="92"/>
  <c r="C64" i="92" s="1"/>
  <c r="C60" i="92"/>
  <c r="C9" i="92" s="1"/>
  <c r="C55" i="92"/>
  <c r="C48" i="92"/>
  <c r="C47" i="92" s="1"/>
  <c r="C42" i="92"/>
  <c r="C34" i="92"/>
  <c r="C26" i="92"/>
  <c r="C22" i="92"/>
  <c r="C21" i="92" s="1"/>
  <c r="C18" i="92"/>
  <c r="C15" i="92"/>
  <c r="C13" i="92"/>
  <c r="B1" i="92"/>
  <c r="C316" i="92" l="1"/>
  <c r="C192" i="92"/>
  <c r="C81" i="92"/>
  <c r="C242" i="92"/>
  <c r="C452" i="92"/>
  <c r="C160" i="92"/>
  <c r="C355" i="92"/>
  <c r="C336" i="92" s="1"/>
  <c r="C260" i="92"/>
  <c r="C435" i="92"/>
  <c r="C434" i="92" s="1"/>
  <c r="C12" i="92"/>
  <c r="C11" i="92" s="1"/>
  <c r="C7" i="92" s="1"/>
  <c r="C126" i="92" s="1"/>
  <c r="C401" i="92"/>
  <c r="C400" i="92" s="1"/>
  <c r="C283" i="92"/>
  <c r="C368" i="92"/>
  <c r="C130" i="92"/>
  <c r="C282" i="92" l="1"/>
  <c r="C280" i="92" s="1"/>
  <c r="C395" i="92" s="1"/>
  <c r="C335" i="92"/>
  <c r="C128" i="92"/>
  <c r="C274" i="92" s="1"/>
  <c r="C398" i="92"/>
  <c r="C506" i="92" s="1"/>
  <c r="C278" i="92" l="1"/>
  <c r="H38" i="67"/>
  <c r="E38" i="67"/>
  <c r="H37" i="67"/>
  <c r="E37" i="67"/>
  <c r="A1" i="80"/>
  <c r="B1" i="20"/>
  <c r="A1" i="27" l="1"/>
  <c r="A1" i="32"/>
  <c r="A1" i="42"/>
  <c r="B1" i="19"/>
  <c r="A1" i="16"/>
  <c r="A1" i="24"/>
  <c r="A1" i="72"/>
  <c r="A1" i="45"/>
  <c r="A1" i="44"/>
  <c r="A1" i="37" l="1"/>
  <c r="A1" i="70"/>
  <c r="A1" i="21"/>
  <c r="A1" i="67"/>
  <c r="A1" i="26"/>
  <c r="A1" i="75" l="1"/>
  <c r="A3" i="75"/>
  <c r="A1" i="6"/>
  <c r="A1" i="23"/>
  <c r="A1" i="74"/>
  <c r="A1" i="1"/>
  <c r="A3" i="23" l="1"/>
  <c r="E12" i="21" l="1"/>
  <c r="E11" i="21"/>
  <c r="E9" i="21"/>
  <c r="D55" i="23" l="1"/>
  <c r="D54" i="23" s="1"/>
  <c r="C55" i="23"/>
  <c r="C54" i="23" s="1"/>
  <c r="D50" i="23"/>
  <c r="D49" i="23" s="1"/>
  <c r="C50" i="23"/>
  <c r="C49" i="23" s="1"/>
  <c r="D18" i="23" l="1"/>
  <c r="C18" i="23"/>
  <c r="D7" i="23"/>
  <c r="C7" i="23"/>
  <c r="G25" i="67" l="1"/>
  <c r="F25" i="67"/>
  <c r="D25" i="67"/>
  <c r="C25" i="67"/>
  <c r="G19" i="67"/>
  <c r="F19" i="67"/>
  <c r="D19" i="67"/>
  <c r="C19" i="67"/>
  <c r="F9" i="42" l="1"/>
  <c r="E9" i="42"/>
  <c r="C9" i="42"/>
  <c r="B9" i="42"/>
  <c r="D9" i="42" l="1"/>
  <c r="G9" i="42" s="1"/>
  <c r="A3" i="80" l="1"/>
  <c r="F38" i="80" l="1"/>
  <c r="F37" i="80"/>
  <c r="E36" i="80"/>
  <c r="F36" i="80" s="1"/>
  <c r="F34" i="80"/>
  <c r="F33" i="80"/>
  <c r="F32" i="80"/>
  <c r="F31" i="80"/>
  <c r="F30" i="80"/>
  <c r="D29" i="80"/>
  <c r="C29" i="80"/>
  <c r="F27" i="80"/>
  <c r="F26" i="80"/>
  <c r="F25" i="80"/>
  <c r="B24" i="80"/>
  <c r="F24" i="80" s="1"/>
  <c r="F20" i="80"/>
  <c r="F19" i="80"/>
  <c r="E18" i="80"/>
  <c r="F18" i="80" s="1"/>
  <c r="F16" i="80"/>
  <c r="F15" i="80"/>
  <c r="F14" i="80"/>
  <c r="F13" i="80"/>
  <c r="F12" i="80"/>
  <c r="D11" i="80"/>
  <c r="C11" i="80"/>
  <c r="C22" i="80" s="1"/>
  <c r="C40" i="80" s="1"/>
  <c r="F9" i="80"/>
  <c r="F8" i="80"/>
  <c r="F7" i="80"/>
  <c r="B6" i="80"/>
  <c r="B22" i="80" s="1"/>
  <c r="F29" i="80" l="1"/>
  <c r="E22" i="80"/>
  <c r="E40" i="80" s="1"/>
  <c r="F11" i="80"/>
  <c r="B40" i="80"/>
  <c r="D22" i="80"/>
  <c r="D40" i="80" s="1"/>
  <c r="F6" i="80"/>
  <c r="F40" i="80" l="1"/>
  <c r="F22" i="80"/>
  <c r="H20" i="44" l="1"/>
  <c r="F28" i="75"/>
  <c r="E28" i="75"/>
  <c r="F23" i="75"/>
  <c r="E23" i="75"/>
  <c r="F14" i="75"/>
  <c r="E14" i="75"/>
  <c r="F9" i="75"/>
  <c r="E9" i="75"/>
  <c r="A3" i="74"/>
  <c r="C58" i="74"/>
  <c r="B58" i="74"/>
  <c r="C51" i="74"/>
  <c r="B51" i="74"/>
  <c r="C46" i="74"/>
  <c r="B46" i="74"/>
  <c r="C37" i="74"/>
  <c r="B37" i="74"/>
  <c r="C27" i="74"/>
  <c r="B27" i="74"/>
  <c r="C15" i="74"/>
  <c r="B15" i="74"/>
  <c r="C6" i="74"/>
  <c r="B6" i="74"/>
  <c r="C45" i="74" l="1"/>
  <c r="B5" i="74"/>
  <c r="E20" i="75"/>
  <c r="E34" i="75"/>
  <c r="E38" i="75" s="1"/>
  <c r="B26" i="74"/>
  <c r="F20" i="75"/>
  <c r="F34" i="75"/>
  <c r="C26" i="74"/>
  <c r="B45" i="74"/>
  <c r="C5" i="74"/>
  <c r="F38" i="75" l="1"/>
  <c r="D43" i="72"/>
  <c r="G43" i="72" s="1"/>
  <c r="D42" i="72"/>
  <c r="G42" i="72" s="1"/>
  <c r="D41" i="72"/>
  <c r="G41" i="72" s="1"/>
  <c r="D40" i="72"/>
  <c r="G40" i="72" s="1"/>
  <c r="F39" i="72"/>
  <c r="E39" i="72"/>
  <c r="C39" i="72"/>
  <c r="B39" i="72"/>
  <c r="G38" i="72"/>
  <c r="D38" i="72"/>
  <c r="D37" i="72"/>
  <c r="G37" i="72" s="1"/>
  <c r="D36" i="72"/>
  <c r="G36" i="72" s="1"/>
  <c r="D35" i="72"/>
  <c r="G35" i="72" s="1"/>
  <c r="D34" i="72"/>
  <c r="G34" i="72" s="1"/>
  <c r="D33" i="72"/>
  <c r="G33" i="72" s="1"/>
  <c r="D32" i="72"/>
  <c r="G32" i="72" s="1"/>
  <c r="D31" i="72"/>
  <c r="G31" i="72" s="1"/>
  <c r="D30" i="72"/>
  <c r="G30" i="72" s="1"/>
  <c r="D29" i="72"/>
  <c r="G29" i="72" s="1"/>
  <c r="F28" i="72"/>
  <c r="E28" i="72"/>
  <c r="C28" i="72"/>
  <c r="B28" i="72"/>
  <c r="G27" i="72"/>
  <c r="D27" i="72"/>
  <c r="D26" i="72"/>
  <c r="G26" i="72" s="1"/>
  <c r="D25" i="72"/>
  <c r="G25" i="72" s="1"/>
  <c r="D24" i="72"/>
  <c r="G24" i="72" s="1"/>
  <c r="D23" i="72"/>
  <c r="G23" i="72" s="1"/>
  <c r="D22" i="72"/>
  <c r="G22" i="72" s="1"/>
  <c r="D21" i="72"/>
  <c r="G21" i="72" s="1"/>
  <c r="D20" i="72"/>
  <c r="G20" i="72" s="1"/>
  <c r="F19" i="72"/>
  <c r="E19" i="72"/>
  <c r="C19" i="72"/>
  <c r="B19" i="72"/>
  <c r="G18" i="72"/>
  <c r="D18" i="72"/>
  <c r="D17" i="72"/>
  <c r="G17" i="72" s="1"/>
  <c r="D16" i="72"/>
  <c r="G16" i="72" s="1"/>
  <c r="D15" i="72"/>
  <c r="G15" i="72" s="1"/>
  <c r="D14" i="72"/>
  <c r="G14" i="72" s="1"/>
  <c r="D13" i="72"/>
  <c r="G13" i="72" s="1"/>
  <c r="D12" i="72"/>
  <c r="G12" i="72" s="1"/>
  <c r="D11" i="72"/>
  <c r="G11" i="72" s="1"/>
  <c r="D10" i="72"/>
  <c r="G10" i="72" s="1"/>
  <c r="F9" i="72"/>
  <c r="E9" i="72"/>
  <c r="C9" i="72"/>
  <c r="B9" i="72"/>
  <c r="A4" i="72"/>
  <c r="E44" i="72" l="1"/>
  <c r="D28" i="72"/>
  <c r="G28" i="72" s="1"/>
  <c r="D9" i="72"/>
  <c r="G9" i="72" s="1"/>
  <c r="C44" i="72"/>
  <c r="D19" i="72"/>
  <c r="G19" i="72" s="1"/>
  <c r="D39" i="72"/>
  <c r="G39" i="72" s="1"/>
  <c r="F44" i="72"/>
  <c r="B44" i="72"/>
  <c r="D79" i="70"/>
  <c r="G79" i="70" s="1"/>
  <c r="D78" i="70"/>
  <c r="G78" i="70" s="1"/>
  <c r="D77" i="70"/>
  <c r="G77" i="70" s="1"/>
  <c r="D76" i="70"/>
  <c r="G76" i="70" s="1"/>
  <c r="D75" i="70"/>
  <c r="G75" i="70" s="1"/>
  <c r="D74" i="70"/>
  <c r="G74" i="70" s="1"/>
  <c r="D73" i="70"/>
  <c r="G73" i="70" s="1"/>
  <c r="F72" i="70"/>
  <c r="E72" i="70"/>
  <c r="C72" i="70"/>
  <c r="B72" i="70"/>
  <c r="D71" i="70"/>
  <c r="G71" i="70" s="1"/>
  <c r="D70" i="70"/>
  <c r="G70" i="70" s="1"/>
  <c r="D69" i="70"/>
  <c r="G69" i="70" s="1"/>
  <c r="F68" i="70"/>
  <c r="E68" i="70"/>
  <c r="C68" i="70"/>
  <c r="B68" i="70"/>
  <c r="D67" i="70"/>
  <c r="G67" i="70" s="1"/>
  <c r="D66" i="70"/>
  <c r="G66" i="70" s="1"/>
  <c r="D65" i="70"/>
  <c r="G65" i="70" s="1"/>
  <c r="D64" i="70"/>
  <c r="G64" i="70" s="1"/>
  <c r="D63" i="70"/>
  <c r="G63" i="70" s="1"/>
  <c r="D62" i="70"/>
  <c r="G62" i="70" s="1"/>
  <c r="D61" i="70"/>
  <c r="G61" i="70" s="1"/>
  <c r="F60" i="70"/>
  <c r="E60" i="70"/>
  <c r="C60" i="70"/>
  <c r="B60" i="70"/>
  <c r="D59" i="70"/>
  <c r="G59" i="70" s="1"/>
  <c r="D58" i="70"/>
  <c r="G58" i="70" s="1"/>
  <c r="D57" i="70"/>
  <c r="G57" i="70" s="1"/>
  <c r="F56" i="70"/>
  <c r="E56" i="70"/>
  <c r="C56" i="70"/>
  <c r="B56" i="70"/>
  <c r="D55" i="70"/>
  <c r="G55" i="70" s="1"/>
  <c r="D54" i="70"/>
  <c r="G54" i="70" s="1"/>
  <c r="D53" i="70"/>
  <c r="G53" i="70" s="1"/>
  <c r="D52" i="70"/>
  <c r="G52" i="70" s="1"/>
  <c r="D51" i="70"/>
  <c r="G51" i="70" s="1"/>
  <c r="D50" i="70"/>
  <c r="G50" i="70" s="1"/>
  <c r="D49" i="70"/>
  <c r="G49" i="70" s="1"/>
  <c r="D48" i="70"/>
  <c r="G48" i="70" s="1"/>
  <c r="D47" i="70"/>
  <c r="G47" i="70" s="1"/>
  <c r="F46" i="70"/>
  <c r="E46" i="70"/>
  <c r="C46" i="70"/>
  <c r="B46" i="70"/>
  <c r="D45" i="70"/>
  <c r="G45" i="70" s="1"/>
  <c r="D44" i="70"/>
  <c r="G44" i="70" s="1"/>
  <c r="D43" i="70"/>
  <c r="G43" i="70" s="1"/>
  <c r="D42" i="70"/>
  <c r="G42" i="70" s="1"/>
  <c r="D41" i="70"/>
  <c r="G41" i="70" s="1"/>
  <c r="D40" i="70"/>
  <c r="G40" i="70" s="1"/>
  <c r="D39" i="70"/>
  <c r="G39" i="70" s="1"/>
  <c r="D38" i="70"/>
  <c r="G38" i="70" s="1"/>
  <c r="D37" i="70"/>
  <c r="G37" i="70" s="1"/>
  <c r="F36" i="70"/>
  <c r="E36" i="70"/>
  <c r="C36" i="70"/>
  <c r="B36" i="70"/>
  <c r="D35" i="70"/>
  <c r="G35" i="70" s="1"/>
  <c r="D34" i="70"/>
  <c r="G34" i="70" s="1"/>
  <c r="D33" i="70"/>
  <c r="G33" i="70" s="1"/>
  <c r="D32" i="70"/>
  <c r="G32" i="70" s="1"/>
  <c r="D31" i="70"/>
  <c r="G31" i="70" s="1"/>
  <c r="D30" i="70"/>
  <c r="G30" i="70" s="1"/>
  <c r="D29" i="70"/>
  <c r="G29" i="70" s="1"/>
  <c r="D28" i="70"/>
  <c r="G28" i="70" s="1"/>
  <c r="D27" i="70"/>
  <c r="G27" i="70" s="1"/>
  <c r="F26" i="70"/>
  <c r="E26" i="70"/>
  <c r="C26" i="70"/>
  <c r="B26" i="70"/>
  <c r="D25" i="70"/>
  <c r="G25" i="70" s="1"/>
  <c r="D24" i="70"/>
  <c r="G24" i="70" s="1"/>
  <c r="D23" i="70"/>
  <c r="G23" i="70" s="1"/>
  <c r="D22" i="70"/>
  <c r="G22" i="70" s="1"/>
  <c r="D21" i="70"/>
  <c r="G21" i="70" s="1"/>
  <c r="D20" i="70"/>
  <c r="G20" i="70" s="1"/>
  <c r="D19" i="70"/>
  <c r="G19" i="70" s="1"/>
  <c r="D18" i="70"/>
  <c r="G18" i="70" s="1"/>
  <c r="D17" i="70"/>
  <c r="G17" i="70" s="1"/>
  <c r="F16" i="70"/>
  <c r="E16" i="70"/>
  <c r="C16" i="70"/>
  <c r="B16" i="70"/>
  <c r="D15" i="70"/>
  <c r="G15" i="70" s="1"/>
  <c r="D14" i="70"/>
  <c r="G14" i="70" s="1"/>
  <c r="D13" i="70"/>
  <c r="G13" i="70" s="1"/>
  <c r="D12" i="70"/>
  <c r="G12" i="70" s="1"/>
  <c r="D11" i="70"/>
  <c r="G11" i="70" s="1"/>
  <c r="D10" i="70"/>
  <c r="G10" i="70" s="1"/>
  <c r="D9" i="70"/>
  <c r="G9" i="70" s="1"/>
  <c r="F8" i="70"/>
  <c r="E8" i="70"/>
  <c r="C8" i="70"/>
  <c r="B8" i="70"/>
  <c r="A4" i="70"/>
  <c r="D68" i="70" l="1"/>
  <c r="G68" i="70" s="1"/>
  <c r="D46" i="70"/>
  <c r="G46" i="70" s="1"/>
  <c r="D60" i="70"/>
  <c r="G60" i="70" s="1"/>
  <c r="D26" i="70"/>
  <c r="G26" i="70" s="1"/>
  <c r="D72" i="70"/>
  <c r="G72" i="70" s="1"/>
  <c r="D16" i="70"/>
  <c r="G16" i="70" s="1"/>
  <c r="D56" i="70"/>
  <c r="G56" i="70" s="1"/>
  <c r="F80" i="70"/>
  <c r="D44" i="72"/>
  <c r="D36" i="70"/>
  <c r="G36" i="70" s="1"/>
  <c r="D8" i="70"/>
  <c r="G8" i="70" s="1"/>
  <c r="C80" i="70"/>
  <c r="E80" i="70"/>
  <c r="B80" i="70"/>
  <c r="H44" i="72" s="1"/>
  <c r="H46" i="72" l="1"/>
  <c r="H45" i="72"/>
  <c r="H47" i="72"/>
  <c r="G44" i="72"/>
  <c r="D80" i="70"/>
  <c r="C5" i="24"/>
  <c r="D5" i="24" s="1"/>
  <c r="G80" i="70" l="1"/>
  <c r="H28" i="67"/>
  <c r="E28" i="67"/>
  <c r="A3" i="67"/>
  <c r="G35" i="67"/>
  <c r="G41" i="67"/>
  <c r="C35" i="67"/>
  <c r="C41" i="67"/>
  <c r="H26" i="67"/>
  <c r="H29" i="67"/>
  <c r="H30" i="67"/>
  <c r="H31" i="67"/>
  <c r="H32" i="67"/>
  <c r="H33" i="67"/>
  <c r="H36" i="67"/>
  <c r="H39" i="67"/>
  <c r="H42" i="67"/>
  <c r="H41" i="67" s="1"/>
  <c r="F35" i="67"/>
  <c r="F41" i="67"/>
  <c r="E26" i="67"/>
  <c r="E29" i="67"/>
  <c r="E30" i="67"/>
  <c r="E31" i="67"/>
  <c r="E32" i="67"/>
  <c r="E33" i="67"/>
  <c r="E36" i="67"/>
  <c r="E39" i="67"/>
  <c r="E42" i="67"/>
  <c r="E41" i="67" s="1"/>
  <c r="D35" i="67"/>
  <c r="D41" i="67"/>
  <c r="H18" i="67"/>
  <c r="E18" i="67"/>
  <c r="H17" i="67"/>
  <c r="E17" i="67"/>
  <c r="H16" i="67"/>
  <c r="E16" i="67"/>
  <c r="H15" i="67"/>
  <c r="E15" i="67"/>
  <c r="H14" i="67"/>
  <c r="E14" i="67"/>
  <c r="H13" i="67"/>
  <c r="E13" i="67"/>
  <c r="H12" i="67"/>
  <c r="E12" i="67"/>
  <c r="H11" i="67"/>
  <c r="E11" i="67"/>
  <c r="H10" i="67"/>
  <c r="E10" i="67"/>
  <c r="H9" i="67"/>
  <c r="E9" i="67"/>
  <c r="E8" i="20"/>
  <c r="E11" i="20"/>
  <c r="D11" i="20"/>
  <c r="C11" i="20"/>
  <c r="F11" i="20" s="1"/>
  <c r="D8" i="20"/>
  <c r="C8" i="20"/>
  <c r="F44" i="2"/>
  <c r="F38" i="2"/>
  <c r="F34" i="2"/>
  <c r="F29" i="2"/>
  <c r="F16" i="2"/>
  <c r="B29" i="2"/>
  <c r="B16" i="2"/>
  <c r="G44" i="2"/>
  <c r="G38" i="2"/>
  <c r="G34" i="2"/>
  <c r="G29" i="2"/>
  <c r="G16" i="2"/>
  <c r="C18" i="6"/>
  <c r="D18" i="6"/>
  <c r="E18" i="6"/>
  <c r="C29" i="2"/>
  <c r="C16" i="2"/>
  <c r="A3" i="27"/>
  <c r="A3" i="20"/>
  <c r="A3" i="32"/>
  <c r="A3" i="42"/>
  <c r="B3" i="19"/>
  <c r="A3" i="16"/>
  <c r="A4" i="45"/>
  <c r="A4" i="44"/>
  <c r="A4" i="37"/>
  <c r="A3" i="6"/>
  <c r="A3" i="24"/>
  <c r="A3" i="21"/>
  <c r="A3" i="26"/>
  <c r="D38" i="42"/>
  <c r="G38" i="42" s="1"/>
  <c r="D37" i="42"/>
  <c r="G37" i="42" s="1"/>
  <c r="D36" i="42"/>
  <c r="G36" i="42" s="1"/>
  <c r="D9" i="6"/>
  <c r="D7" i="6" s="1"/>
  <c r="F22" i="45"/>
  <c r="H26" i="45" s="1"/>
  <c r="E22" i="45"/>
  <c r="H25" i="45" s="1"/>
  <c r="C22" i="45"/>
  <c r="H23" i="45" s="1"/>
  <c r="B22" i="45"/>
  <c r="H22" i="45" s="1"/>
  <c r="D58" i="1"/>
  <c r="C58" i="1"/>
  <c r="C51" i="1"/>
  <c r="C45" i="1"/>
  <c r="F19" i="20" s="1"/>
  <c r="C31" i="1"/>
  <c r="C27" i="1"/>
  <c r="C41" i="1"/>
  <c r="C8" i="24"/>
  <c r="C32" i="24"/>
  <c r="D51" i="1"/>
  <c r="D45" i="1"/>
  <c r="D31" i="1"/>
  <c r="D27" i="1"/>
  <c r="D41" i="1"/>
  <c r="D18" i="1"/>
  <c r="D15" i="1"/>
  <c r="D7" i="1"/>
  <c r="C18" i="1"/>
  <c r="C15" i="1"/>
  <c r="C7" i="1"/>
  <c r="D12" i="42"/>
  <c r="G12" i="42" s="1"/>
  <c r="D11" i="42"/>
  <c r="G11" i="42" s="1"/>
  <c r="D21" i="42"/>
  <c r="G21" i="42" s="1"/>
  <c r="D20" i="42"/>
  <c r="G20" i="42" s="1"/>
  <c r="D19" i="42"/>
  <c r="G19" i="42" s="1"/>
  <c r="D18" i="42"/>
  <c r="G18" i="42" s="1"/>
  <c r="D17" i="42"/>
  <c r="G17" i="42" s="1"/>
  <c r="D16" i="42"/>
  <c r="G16" i="42" s="1"/>
  <c r="D15" i="42"/>
  <c r="G15" i="42" s="1"/>
  <c r="D14" i="42"/>
  <c r="G14" i="42" s="1"/>
  <c r="D25" i="42"/>
  <c r="G25" i="42" s="1"/>
  <c r="D24" i="42"/>
  <c r="G24" i="42" s="1"/>
  <c r="D23" i="42"/>
  <c r="G23" i="42" s="1"/>
  <c r="D28" i="42"/>
  <c r="G28" i="42" s="1"/>
  <c r="D27" i="42"/>
  <c r="D35" i="42"/>
  <c r="D34" i="42" s="1"/>
  <c r="D32" i="42"/>
  <c r="G32" i="42" s="1"/>
  <c r="D31" i="42"/>
  <c r="D30" i="42"/>
  <c r="G30" i="42" s="1"/>
  <c r="D33" i="42"/>
  <c r="G33" i="42" s="1"/>
  <c r="F34" i="42"/>
  <c r="E34" i="42"/>
  <c r="C34" i="42"/>
  <c r="B34" i="42"/>
  <c r="F29" i="42"/>
  <c r="E29" i="42"/>
  <c r="C29" i="42"/>
  <c r="B29" i="42"/>
  <c r="F26" i="42"/>
  <c r="E26" i="42"/>
  <c r="C26" i="42"/>
  <c r="B26" i="42"/>
  <c r="F22" i="42"/>
  <c r="E22" i="42"/>
  <c r="C22" i="42"/>
  <c r="B22" i="42"/>
  <c r="F13" i="42"/>
  <c r="F39" i="42" s="1"/>
  <c r="H43" i="42" s="1"/>
  <c r="E13" i="42"/>
  <c r="C13" i="42"/>
  <c r="B13" i="42"/>
  <c r="D34" i="24"/>
  <c r="E63" i="23"/>
  <c r="E26" i="20"/>
  <c r="D26" i="20"/>
  <c r="C26" i="20"/>
  <c r="D31" i="19"/>
  <c r="D19" i="19"/>
  <c r="C31" i="19"/>
  <c r="C19" i="19"/>
  <c r="E29" i="16"/>
  <c r="E28" i="16"/>
  <c r="E27" i="16"/>
  <c r="E26" i="16"/>
  <c r="E25" i="16"/>
  <c r="E24" i="16"/>
  <c r="E23" i="16"/>
  <c r="E22" i="16"/>
  <c r="E21" i="16"/>
  <c r="E20" i="16"/>
  <c r="E9" i="16"/>
  <c r="E10" i="16"/>
  <c r="E11" i="16"/>
  <c r="E12" i="16"/>
  <c r="E13" i="16"/>
  <c r="E14" i="16"/>
  <c r="E15" i="16"/>
  <c r="E16" i="16"/>
  <c r="E17" i="16"/>
  <c r="E8" i="16"/>
  <c r="D30" i="16"/>
  <c r="D18" i="16"/>
  <c r="C30" i="16"/>
  <c r="C18" i="16"/>
  <c r="G10" i="45"/>
  <c r="G12" i="45"/>
  <c r="G14" i="45"/>
  <c r="G16" i="45"/>
  <c r="G18" i="45"/>
  <c r="G20" i="45"/>
  <c r="D10" i="45"/>
  <c r="D11" i="45"/>
  <c r="G11" i="45" s="1"/>
  <c r="D12" i="45"/>
  <c r="D13" i="45"/>
  <c r="G13" i="45" s="1"/>
  <c r="D14" i="45"/>
  <c r="D15" i="45"/>
  <c r="G15" i="45" s="1"/>
  <c r="D16" i="45"/>
  <c r="D17" i="45"/>
  <c r="G17" i="45" s="1"/>
  <c r="D18" i="45"/>
  <c r="D19" i="45"/>
  <c r="G19" i="45" s="1"/>
  <c r="D20" i="45"/>
  <c r="D21" i="45"/>
  <c r="G21" i="45" s="1"/>
  <c r="D9" i="45"/>
  <c r="G9" i="45" s="1"/>
  <c r="F14" i="44"/>
  <c r="H18" i="44" s="1"/>
  <c r="E14" i="44"/>
  <c r="H17" i="44" s="1"/>
  <c r="C14" i="44"/>
  <c r="H15" i="44" s="1"/>
  <c r="B14" i="44"/>
  <c r="H14" i="44" s="1"/>
  <c r="D10" i="44"/>
  <c r="G10" i="44" s="1"/>
  <c r="D11" i="44"/>
  <c r="G11" i="44" s="1"/>
  <c r="D12" i="44"/>
  <c r="G12" i="44" s="1"/>
  <c r="D9" i="44"/>
  <c r="G9" i="44" s="1"/>
  <c r="F26" i="6"/>
  <c r="G26" i="6" s="1"/>
  <c r="F27" i="6"/>
  <c r="G27" i="6" s="1"/>
  <c r="F25" i="6"/>
  <c r="G25" i="6" s="1"/>
  <c r="F24" i="6"/>
  <c r="G24" i="6" s="1"/>
  <c r="F23" i="6"/>
  <c r="G23" i="6" s="1"/>
  <c r="F22" i="6"/>
  <c r="G22" i="6" s="1"/>
  <c r="F21" i="6"/>
  <c r="G21" i="6" s="1"/>
  <c r="F20" i="6"/>
  <c r="G20" i="6" s="1"/>
  <c r="F19" i="6"/>
  <c r="G19" i="6" s="1"/>
  <c r="F11" i="6"/>
  <c r="G11" i="6" s="1"/>
  <c r="F12" i="6"/>
  <c r="G12" i="6" s="1"/>
  <c r="F13" i="6"/>
  <c r="G13" i="6" s="1"/>
  <c r="F14" i="6"/>
  <c r="G14" i="6" s="1"/>
  <c r="F15" i="6"/>
  <c r="G15" i="6" s="1"/>
  <c r="F16" i="6"/>
  <c r="G16" i="6" s="1"/>
  <c r="F10" i="6"/>
  <c r="G10" i="6" s="1"/>
  <c r="F14" i="37"/>
  <c r="E14" i="37"/>
  <c r="C14" i="37"/>
  <c r="B14" i="37"/>
  <c r="H14" i="37" s="1"/>
  <c r="D12" i="37"/>
  <c r="G12" i="37" s="1"/>
  <c r="D11" i="37"/>
  <c r="G11" i="37" s="1"/>
  <c r="D10" i="37"/>
  <c r="G10" i="37" s="1"/>
  <c r="D9" i="37"/>
  <c r="G9" i="37" s="1"/>
  <c r="D8" i="37"/>
  <c r="G8" i="37" s="1"/>
  <c r="D8" i="21"/>
  <c r="D17" i="21"/>
  <c r="E9" i="6"/>
  <c r="C9" i="6"/>
  <c r="D38" i="23"/>
  <c r="D42" i="23"/>
  <c r="C38" i="23"/>
  <c r="C42" i="23"/>
  <c r="G31" i="42"/>
  <c r="G35" i="42"/>
  <c r="G34" i="42" s="1"/>
  <c r="D14" i="20" l="1"/>
  <c r="D18" i="20" s="1"/>
  <c r="D20" i="20" s="1"/>
  <c r="C7" i="6"/>
  <c r="B39" i="42"/>
  <c r="H39" i="42" s="1"/>
  <c r="H28" i="37"/>
  <c r="H18" i="37"/>
  <c r="H25" i="37"/>
  <c r="H15" i="37"/>
  <c r="H17" i="37"/>
  <c r="D61" i="1"/>
  <c r="F18" i="6"/>
  <c r="G18" i="6" s="1"/>
  <c r="D46" i="23"/>
  <c r="D59" i="23"/>
  <c r="C31" i="16"/>
  <c r="D26" i="42"/>
  <c r="C24" i="1"/>
  <c r="H25" i="67"/>
  <c r="E25" i="67"/>
  <c r="E19" i="67"/>
  <c r="H35" i="67"/>
  <c r="D24" i="1"/>
  <c r="C41" i="24"/>
  <c r="F48" i="2"/>
  <c r="G40" i="80" s="1"/>
  <c r="D22" i="42"/>
  <c r="G27" i="42"/>
  <c r="G26" i="42" s="1"/>
  <c r="D22" i="45"/>
  <c r="H24" i="45" s="1"/>
  <c r="E14" i="20"/>
  <c r="E18" i="20" s="1"/>
  <c r="E20" i="20" s="1"/>
  <c r="D13" i="42"/>
  <c r="D29" i="42"/>
  <c r="C35" i="23"/>
  <c r="D31" i="16"/>
  <c r="D32" i="19"/>
  <c r="C59" i="23"/>
  <c r="D35" i="23"/>
  <c r="G13" i="42"/>
  <c r="C61" i="1"/>
  <c r="F31" i="2"/>
  <c r="D5" i="21"/>
  <c r="D44" i="67"/>
  <c r="F44" i="67"/>
  <c r="G48" i="2"/>
  <c r="G22" i="80" s="1"/>
  <c r="C46" i="23"/>
  <c r="C31" i="2"/>
  <c r="G31" i="2"/>
  <c r="C44" i="67"/>
  <c r="F8" i="20" s="1"/>
  <c r="G44" i="67"/>
  <c r="H48" i="72"/>
  <c r="D14" i="44"/>
  <c r="H16" i="44" s="1"/>
  <c r="G29" i="42"/>
  <c r="B31" i="2"/>
  <c r="E18" i="16"/>
  <c r="C14" i="20"/>
  <c r="C18" i="20" s="1"/>
  <c r="C20" i="20" s="1"/>
  <c r="E7" i="6"/>
  <c r="E30" i="16"/>
  <c r="C39" i="42"/>
  <c r="H40" i="42" s="1"/>
  <c r="E39" i="42"/>
  <c r="H42" i="42" s="1"/>
  <c r="C32" i="19"/>
  <c r="E35" i="67"/>
  <c r="F9" i="6"/>
  <c r="H9" i="6" s="1"/>
  <c r="D14" i="37"/>
  <c r="G22" i="42"/>
  <c r="G22" i="45" l="1"/>
  <c r="H27" i="45" s="1"/>
  <c r="H18" i="6"/>
  <c r="D63" i="1"/>
  <c r="E64" i="1" s="1"/>
  <c r="H26" i="37"/>
  <c r="H16" i="37"/>
  <c r="D61" i="23"/>
  <c r="D64" i="23" s="1"/>
  <c r="D39" i="42"/>
  <c r="H41" i="42" s="1"/>
  <c r="H45" i="67"/>
  <c r="H20" i="67"/>
  <c r="H19" i="67"/>
  <c r="E5" i="21"/>
  <c r="C63" i="1"/>
  <c r="E63" i="1" s="1"/>
  <c r="D42" i="24"/>
  <c r="G50" i="2"/>
  <c r="D22" i="21"/>
  <c r="E22" i="21" s="1"/>
  <c r="H44" i="67"/>
  <c r="G39" i="42"/>
  <c r="H44" i="42" s="1"/>
  <c r="C61" i="23"/>
  <c r="C64" i="23" s="1"/>
  <c r="E64" i="23" s="1"/>
  <c r="E44" i="67"/>
  <c r="F50" i="2"/>
  <c r="H50" i="2" s="1"/>
  <c r="G38" i="75"/>
  <c r="G14" i="44"/>
  <c r="H19" i="44" s="1"/>
  <c r="E31" i="16"/>
  <c r="G14" i="37"/>
  <c r="H29" i="37" s="1"/>
  <c r="F7" i="6"/>
  <c r="H7" i="6" s="1"/>
  <c r="G9" i="6"/>
  <c r="G7" i="6" s="1"/>
  <c r="H51" i="2" l="1"/>
  <c r="H21" i="44"/>
</calcChain>
</file>

<file path=xl/comments1.xml><?xml version="1.0" encoding="utf-8"?>
<comments xmlns="http://schemas.openxmlformats.org/spreadsheetml/2006/main">
  <authors>
    <author>Claudia</author>
  </authors>
  <commentList>
    <comment ref="C63" authorId="0" shapeId="0">
      <text>
        <r>
          <rPr>
            <b/>
            <sz val="9"/>
            <color indexed="81"/>
            <rFont val="Tahoma"/>
            <family val="2"/>
          </rPr>
          <t>EVALUACIÓN:
VERIFICAR QUE COINCIDA EL MONTO CON LO REPORTADO EN EL FORMATO ETCA-I-01 EN EL EJERCICIO ACTUAL.</t>
        </r>
        <r>
          <rPr>
            <sz val="9"/>
            <color indexed="81"/>
            <rFont val="Tahoma"/>
            <family val="2"/>
          </rPr>
          <t xml:space="preserve">
</t>
        </r>
      </text>
    </comment>
  </commentList>
</comments>
</file>

<file path=xl/comments2.xml><?xml version="1.0" encoding="utf-8"?>
<comments xmlns="http://schemas.openxmlformats.org/spreadsheetml/2006/main">
  <authors>
    <author>Claudia</author>
  </authors>
  <commentList>
    <comment ref="F9" authorId="0" shapeId="0">
      <text>
        <r>
          <rPr>
            <b/>
            <sz val="9"/>
            <color indexed="81"/>
            <rFont val="Tahoma"/>
            <family val="2"/>
          </rPr>
          <t>Evaluación:
Verificar que coincida este monto con lo reportado en el formato ETCA-I-01 en el ejercicio actual en el mismo rubro</t>
        </r>
      </text>
    </comment>
    <comment ref="F18" authorId="0" shapeId="0">
      <text>
        <r>
          <rPr>
            <b/>
            <sz val="9"/>
            <color indexed="81"/>
            <rFont val="Tahoma"/>
            <family val="2"/>
          </rPr>
          <t>Evaluación:
Verificar que coincida este monto con lo reportado en el formato ETCA-I-01 en el ejercicio actual en el mismo rubro</t>
        </r>
      </text>
    </comment>
  </commentList>
</comments>
</file>

<file path=xl/comments3.xml><?xml version="1.0" encoding="utf-8"?>
<comments xmlns="http://schemas.openxmlformats.org/spreadsheetml/2006/main">
  <authors>
    <author>Claudia</author>
  </authors>
  <commentList>
    <comment ref="F38" authorId="0" shapeId="0">
      <text>
        <r>
          <rPr>
            <b/>
            <sz val="9"/>
            <color indexed="81"/>
            <rFont val="Tahoma"/>
            <family val="2"/>
          </rPr>
          <t>Evaluación:
Verificar que coincida este monto con lo reportado en el formato ETCA-I-01 en el ejercicio actual Total de Pasivo</t>
        </r>
      </text>
    </comment>
  </commentList>
</comments>
</file>

<file path=xl/comments4.xml><?xml version="1.0" encoding="utf-8"?>
<comments xmlns="http://schemas.openxmlformats.org/spreadsheetml/2006/main">
  <authors>
    <author>Claudia</author>
  </authors>
  <commentList>
    <comment ref="G20" authorId="0" shapeId="0">
      <text>
        <r>
          <rPr>
            <b/>
            <sz val="9"/>
            <color indexed="81"/>
            <rFont val="Tahoma"/>
            <family val="2"/>
          </rPr>
          <t xml:space="preserve">Evaluación:
</t>
        </r>
        <r>
          <rPr>
            <sz val="9"/>
            <color indexed="81"/>
            <rFont val="Tahoma"/>
            <family val="2"/>
          </rPr>
          <t xml:space="preserve">Total Ingreso Recaudado Anual - Total Ingreso Estimado Anual
</t>
        </r>
      </text>
    </comment>
    <comment ref="G45" authorId="0" shapeId="0">
      <text>
        <r>
          <rPr>
            <b/>
            <sz val="9"/>
            <color indexed="81"/>
            <rFont val="Tahoma"/>
            <family val="2"/>
          </rPr>
          <t>Evaluación:
Total Ingreso Recaudado Anual - Total Ingreso Estimado Anual</t>
        </r>
      </text>
    </comment>
  </commentList>
</comments>
</file>

<file path=xl/comments5.xml><?xml version="1.0" encoding="utf-8"?>
<comments xmlns="http://schemas.openxmlformats.org/spreadsheetml/2006/main">
  <authors>
    <author>Claudia</author>
  </authors>
  <commentList>
    <comment ref="D5" authorId="0" shapeId="0">
      <text>
        <r>
          <rPr>
            <b/>
            <sz val="9"/>
            <color indexed="81"/>
            <rFont val="Tahoma"/>
            <family val="2"/>
          </rPr>
          <t>EVALUACIÓN:
VERIFICA QUE COINCIDAN LAS CANTIDADES  DE TOTAL DE INGRESOS CON LO REPORTADO EN EL FORMATO ETCA-II-01 EN EL TOTAL DE LA COLUMNA DE TOTAL DE INGRESOS DEVENGADO ANUAL (4)</t>
        </r>
        <r>
          <rPr>
            <sz val="9"/>
            <color indexed="81"/>
            <rFont val="Tahoma"/>
            <family val="2"/>
          </rPr>
          <t xml:space="preserve">
</t>
        </r>
      </text>
    </comment>
    <comment ref="D22" authorId="0" shapeId="0">
      <text>
        <r>
          <rPr>
            <b/>
            <sz val="9"/>
            <color indexed="81"/>
            <rFont val="Tahoma"/>
            <family val="2"/>
          </rPr>
          <t>EVALUACIÓN:
VERIFICA QUE COINCIDAN LAS CANTIDADES  DE TOTAL DE INGRESOS CON LO REPORTADO EN EL FORMATO ETCA-I-03 EN EL MISMO RUBRO</t>
        </r>
      </text>
    </comment>
  </commentList>
</comments>
</file>

<file path=xl/comments6.xml><?xml version="1.0" encoding="utf-8"?>
<comments xmlns="http://schemas.openxmlformats.org/spreadsheetml/2006/main">
  <authors>
    <author>Claudia</author>
  </authors>
  <commentList>
    <comment ref="C5" authorId="0" shapeId="0">
      <text>
        <r>
          <rPr>
            <b/>
            <sz val="9"/>
            <color indexed="81"/>
            <rFont val="Tahoma"/>
            <family val="2"/>
          </rPr>
          <t>EVALUACIÓN:
VERIFICA QUE COINCIDAN LAS CANTIDADES  DE TOTAL DE EGRESOS CON LO REPORTADO EN EL FORMATO ETCA-II-04 EN EL TOTAL DE LA COLUMNA DE EGRESOS DEVENGADO ANUAL.</t>
        </r>
      </text>
    </comment>
    <comment ref="C41" authorId="0" shapeId="0">
      <text>
        <r>
          <rPr>
            <b/>
            <sz val="9"/>
            <color indexed="81"/>
            <rFont val="Tahoma"/>
            <family val="2"/>
          </rPr>
          <t>EVALUACIÓN:
VERIFICA QUE COINCIDAN LAS CANTIDADES  DEL TOTAL GASTO CONTABLE CON LO REPORTADO EN EL FORMATO ETCA-I-03 EN EL TOTAL DE GASTOS Y OTRAS PÉRDIDAS</t>
        </r>
        <r>
          <rPr>
            <sz val="9"/>
            <color indexed="81"/>
            <rFont val="Tahoma"/>
            <family val="2"/>
          </rPr>
          <t xml:space="preserve">
</t>
        </r>
      </text>
    </comment>
  </commentList>
</comments>
</file>

<file path=xl/sharedStrings.xml><?xml version="1.0" encoding="utf-8"?>
<sst xmlns="http://schemas.openxmlformats.org/spreadsheetml/2006/main" count="21250" uniqueCount="4595">
  <si>
    <t>Formatos</t>
  </si>
  <si>
    <t>Estado de Actividades</t>
  </si>
  <si>
    <t xml:space="preserve">Estado de Variación en la Hacienda Pública </t>
  </si>
  <si>
    <t>Estado de Cambios en la Situación Financiera</t>
  </si>
  <si>
    <t>Estado de Flujos de Efectivo</t>
  </si>
  <si>
    <t>Estado Analítico del Activo</t>
  </si>
  <si>
    <t>Estado Analítico de la Deuda y Otros Pasivos</t>
  </si>
  <si>
    <t>Informe Analítico de la Deuda y Otros Pasivos-Detallado-LDF</t>
  </si>
  <si>
    <t>Informe sobre Pasivos Contingentes</t>
  </si>
  <si>
    <t>Notas a los Estados Financieros</t>
  </si>
  <si>
    <t>II.- Información Presupuestaria</t>
  </si>
  <si>
    <t>Estado Analítico de Ingresos</t>
  </si>
  <si>
    <t>Estado Analítico del Ejercicio Presupuesto de Egresos Detallado-LDF Por Unidad Administrativa</t>
  </si>
  <si>
    <t>Conciliacion entre los Egresos Presupuestarios y los Gastos Contables</t>
  </si>
  <si>
    <t xml:space="preserve">Endeudamiento Neto                                                             </t>
  </si>
  <si>
    <t>III.- Información Programática</t>
  </si>
  <si>
    <t xml:space="preserve">Gasto por Categoría Programática    </t>
  </si>
  <si>
    <t xml:space="preserve">Gasto por Proyectos de Inversión   </t>
  </si>
  <si>
    <t xml:space="preserve">Indicadores de Postura Fiscal                                               </t>
  </si>
  <si>
    <t xml:space="preserve">Balance Presupuestario-LDF                                                            </t>
  </si>
  <si>
    <t>Relación de Cuentas Bancarias Productivas Específicas</t>
  </si>
  <si>
    <t>Análisis de variaciones Programático-Presupuestal</t>
  </si>
  <si>
    <t>Estado de Situación Financiera</t>
  </si>
  <si>
    <t>ACTIVO</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</si>
  <si>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</si>
  <si>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</si>
  <si>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</si>
  <si>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</si>
  <si>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</si>
  <si>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</si>
  <si>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</si>
  <si>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</si>
  <si>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</si>
  <si>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Inventarios</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</si>
  <si>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</si>
  <si>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</si>
  <si>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</si>
  <si>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</si>
  <si>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</si>
  <si>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</si>
  <si>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</si>
  <si>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</si>
  <si>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 xml:space="preserve">     Total de Activos Circulantes</t>
  </si>
  <si>
    <t xml:space="preserve">     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</si>
  <si>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</si>
  <si>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</si>
  <si>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</si>
  <si>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</si>
  <si>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</si>
  <si>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</si>
  <si>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</si>
  <si>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</si>
  <si>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</si>
  <si>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</si>
  <si>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</si>
  <si>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</si>
  <si>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</si>
  <si>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</si>
  <si>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</si>
  <si>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</si>
  <si>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Otros Activos no Circulantes</t>
  </si>
  <si>
    <t>Total de Activos No Circulantes</t>
  </si>
  <si>
    <t>Total de Pasivos No Circulantes</t>
  </si>
  <si>
    <t>Total de Activos</t>
  </si>
  <si>
    <t>Total de Pasivo</t>
  </si>
  <si>
    <t>Hacienda Pública/Patrimonio</t>
  </si>
  <si>
    <t>Hacienda Pública/Patrimonio Contribuido</t>
  </si>
  <si>
    <t>Aportaciones</t>
  </si>
  <si>
    <t>Donaciones de Capital</t>
  </si>
  <si>
    <t>Actualización de la Hacienda Pública/Patrimonio</t>
  </si>
  <si>
    <t>Hacienda Pública/Patrimonio Generado</t>
  </si>
  <si>
    <t>Resultados del Ejercicio (Ahorro/ Desahorro)</t>
  </si>
  <si>
    <t>Resultados de Ejercicios Anteriores</t>
  </si>
  <si>
    <t>Revalúos</t>
  </si>
  <si>
    <t>Reservas</t>
  </si>
  <si>
    <t>Rectificaciones de Resultados de Ejercicios Anteriores</t>
  </si>
  <si>
    <t>Exceso o Insuficiencia en la Actualización de la Hacienda Pública/Patrimonio</t>
  </si>
  <si>
    <t>Resultado por Posición Monetaria</t>
  </si>
  <si>
    <t>Resultado por Tenencia de Activos no Monetarios</t>
  </si>
  <si>
    <t>Total Hacienda Pública/Patrimonio</t>
  </si>
  <si>
    <t>Total de Pasivo y Hacienda Pública/Patrimonio</t>
  </si>
  <si>
    <t>"Bajo protesta de decir verdad declaramos que los Estados Financieros y sus Notas, son razonablemente correctos y son responsabilidad del emisor"</t>
  </si>
  <si>
    <t>Celdas Protegidas</t>
  </si>
  <si>
    <t>(PESOS)</t>
  </si>
  <si>
    <t>Concepto (c)</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</si>
  <si>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</si>
  <si>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</si>
  <si>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</si>
  <si>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</si>
  <si>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</si>
  <si>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</si>
  <si>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</si>
  <si>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</si>
  <si>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</si>
  <si>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</si>
  <si>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</si>
  <si>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</si>
  <si>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</si>
  <si>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</si>
  <si>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</si>
  <si>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</si>
  <si>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</si>
  <si>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</si>
  <si>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</si>
  <si>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</si>
  <si>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</si>
  <si>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</si>
  <si>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</si>
  <si>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</si>
  <si>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</si>
  <si>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</si>
  <si>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</si>
  <si>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</si>
  <si>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</si>
  <si>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</si>
  <si>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</si>
  <si>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</si>
  <si>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</si>
  <si>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</si>
  <si>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</si>
  <si>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</si>
  <si>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</si>
  <si>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</si>
  <si>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</si>
  <si>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</si>
  <si>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</si>
  <si>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</si>
  <si>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</si>
  <si>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</si>
  <si>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</si>
  <si>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</si>
  <si>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</si>
  <si>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</si>
  <si>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</si>
  <si>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</si>
  <si>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</si>
  <si>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</si>
  <si>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</si>
  <si>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</si>
  <si>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</si>
  <si>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</si>
  <si>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</si>
  <si>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</si>
  <si>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</si>
  <si>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</si>
  <si>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</si>
  <si>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</si>
  <si>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</si>
  <si>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</si>
  <si>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</si>
  <si>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</si>
  <si>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</si>
  <si>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</si>
  <si>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</si>
  <si>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</si>
  <si>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</si>
  <si>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</si>
  <si>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</si>
  <si>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</si>
  <si>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</si>
  <si>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</si>
  <si>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</si>
  <si>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</si>
  <si>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</si>
  <si>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</si>
  <si>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</si>
  <si>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</si>
  <si>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</si>
  <si>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</si>
  <si>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</si>
  <si>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</si>
  <si>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</si>
  <si>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</si>
  <si>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</si>
  <si>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 Otros Activos no Circulantes</t>
  </si>
  <si>
    <t>IB. Total de Activos No Circulantes (IB = a + b + c + d + e + f + g + h + i)</t>
  </si>
  <si>
    <t>II. Total del Pasivo (II = IIA + IIB)</t>
  </si>
  <si>
    <t>HACIENDA PÚBLICA/PATRIMONIO</t>
  </si>
  <si>
    <t>I. Total del Activo (I = IA + IB)</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</si>
  <si>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</si>
  <si>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</si>
  <si>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</si>
  <si>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</si>
  <si>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</si>
  <si>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</si>
  <si>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</si>
  <si>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</si>
  <si>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</si>
  <si>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</si>
  <si>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</si>
  <si>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</si>
  <si>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</si>
  <si>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INGRESOS Y OTROS BENEFICIOS</t>
  </si>
  <si>
    <t>Impuestos</t>
  </si>
  <si>
    <t>Cuotas y Aportaciones de Seguridad Social</t>
  </si>
  <si>
    <t xml:space="preserve">Contribuciones de Mejoras </t>
  </si>
  <si>
    <t>Derechos</t>
  </si>
  <si>
    <t>Participaciones y Aportaciones</t>
  </si>
  <si>
    <t>Otros Ingresos y Beneficios</t>
  </si>
  <si>
    <t>Ingresos Financieros</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</si>
  <si>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</si>
  <si>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</si>
  <si>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</si>
  <si>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</si>
  <si>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</si>
  <si>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</si>
  <si>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</si>
  <si>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Servicios Personales</t>
  </si>
  <si>
    <t>Materiales y Suministros</t>
  </si>
  <si>
    <t>Servicios Generales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</si>
  <si>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</si>
  <si>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</si>
  <si>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</si>
  <si>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</si>
  <si>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</si>
  <si>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</si>
  <si>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</si>
  <si>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</si>
  <si>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</si>
  <si>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 xml:space="preserve">Participaciones y Aportaciones </t>
  </si>
  <si>
    <t>Participaciones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</si>
  <si>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</si>
  <si>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</si>
  <si>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</si>
  <si>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</si>
  <si>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</si>
  <si>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</si>
  <si>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</si>
  <si>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</si>
  <si>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</si>
  <si>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</si>
  <si>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</si>
  <si>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Provisiones</t>
  </si>
  <si>
    <t>Otros Gastos</t>
  </si>
  <si>
    <t>Inversión Pública</t>
  </si>
  <si>
    <t>Inversión Pública no Capitalizable</t>
  </si>
  <si>
    <t>Total de Gastos y Otras Pérdidas</t>
  </si>
  <si>
    <t>Resultados del Ejercicio (Ahorro/Desahorro)</t>
  </si>
  <si>
    <t>Bajo protesta de decir verdad declaramos que los Estados Financieros y sus Notas, son razonablemente correctos y son responsabilidad del emisor</t>
  </si>
  <si>
    <t xml:space="preserve"> </t>
  </si>
  <si>
    <t>Estado de Variación en la Hacienda Pública</t>
  </si>
  <si>
    <t>Concepto</t>
  </si>
  <si>
    <t>Hacienda Pública / Patrimonio Contribuido</t>
  </si>
  <si>
    <t>Hacienda Pública / Patrimonio Generado del Ejercicio</t>
  </si>
  <si>
    <t>Total</t>
  </si>
  <si>
    <t>Origen</t>
  </si>
  <si>
    <t>Aplicación</t>
  </si>
  <si>
    <t>Activo</t>
  </si>
  <si>
    <t>Inventario</t>
  </si>
  <si>
    <t>Pasivo</t>
  </si>
  <si>
    <t>HACIENDA PUBLICA/PATRIMONIO</t>
  </si>
  <si>
    <t>Excesos o Insuficiencia en la Actualización de la Hacienda Pública/Patrimonio</t>
  </si>
  <si>
    <t xml:space="preserve">Flujos de Efectivo de las Actividades de Operación </t>
  </si>
  <si>
    <t>Contribuciones de mejoras</t>
  </si>
  <si>
    <t>Otros Orígenes de Operación</t>
  </si>
  <si>
    <t>Transferencias al resto del Sector Público</t>
  </si>
  <si>
    <t xml:space="preserve">Subsidios y Subvenciones </t>
  </si>
  <si>
    <t xml:space="preserve">Participaciones </t>
  </si>
  <si>
    <t>Otras Aplicaciones de Operación</t>
  </si>
  <si>
    <t>Flujos Netos de Efectivo por Actividades de Operación</t>
  </si>
  <si>
    <t xml:space="preserve">Flujos de Efectivo de las Actividades de Inversión </t>
  </si>
  <si>
    <t>Otros Orígenes de Inversión</t>
  </si>
  <si>
    <t>Otras Aplicaciones de Inversión</t>
  </si>
  <si>
    <t>Flujos Netos de Efectivo por Actividades de Inversión</t>
  </si>
  <si>
    <t>Flujo de Efectivo de las Actividades de Financiamiento</t>
  </si>
  <si>
    <t>Endeudamiento Neto</t>
  </si>
  <si>
    <t>Otros Orígenes de Financiamiento</t>
  </si>
  <si>
    <t>Servicios de la Deuda</t>
  </si>
  <si>
    <t>Otras Aplicaciones de Financiamiento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</si>
  <si>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</si>
  <si>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</si>
  <si>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</si>
  <si>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</si>
  <si>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Saldo
Inicial
1</t>
  </si>
  <si>
    <t>Cargos del Periodo
2</t>
  </si>
  <si>
    <t>Abonos del Periodo
3</t>
  </si>
  <si>
    <t>Saldo
Final
4 (1+2-3)</t>
  </si>
  <si>
    <t>Variación del Periodo
(4-1)</t>
  </si>
  <si>
    <t>DENOMINACIÓN DE LAS DEUDAS</t>
  </si>
  <si>
    <t>MONEDA DE CONTRATACIÓN</t>
  </si>
  <si>
    <t>INSTITUCIÓN O PAÍS ACREEDOR</t>
  </si>
  <si>
    <t>SALDO INICIAL DEL PERIODO</t>
  </si>
  <si>
    <t>SALDO FINAL DEL PERIODO</t>
  </si>
  <si>
    <t>DEUDA PÚBLICA</t>
  </si>
  <si>
    <t>Corto Plazo</t>
  </si>
  <si>
    <t>Deuda Interna</t>
  </si>
  <si>
    <t>Instituciones de Crédito</t>
  </si>
  <si>
    <t>Títulos y Valores</t>
  </si>
  <si>
    <t>Arrendamientos Financieros</t>
  </si>
  <si>
    <t>Deuda Externa</t>
  </si>
  <si>
    <t>Organismos Financieros Internacionales</t>
  </si>
  <si>
    <t>Deuda Bilateral</t>
  </si>
  <si>
    <t>Subtotal Corto Plazo</t>
  </si>
  <si>
    <t>Largo Plazo</t>
  </si>
  <si>
    <t>Subtotal Lago Plazo</t>
  </si>
  <si>
    <t>Otros Pasivos</t>
  </si>
  <si>
    <t>Total Deuda y Otros Pasivos</t>
  </si>
  <si>
    <t>Informe Analítico de la Deuda Pública y Otros Pasivos - LDF</t>
  </si>
  <si>
    <t>Saldo</t>
  </si>
  <si>
    <t>Saldo Final del Periodo (h)</t>
  </si>
  <si>
    <t>h=d+e-f+g</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</si>
  <si>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</si>
  <si>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</si>
  <si>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</si>
  <si>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</si>
  <si>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</si>
  <si>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</si>
  <si>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</si>
  <si>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</si>
  <si>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</si>
  <si>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</si>
  <si>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</si>
  <si>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</si>
  <si>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</si>
  <si>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</si>
  <si>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</si>
  <si>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</si>
  <si>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</si>
  <si>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</si>
  <si>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</si>
  <si>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Obligaciones a Corto Plazo (k)</t>
  </si>
  <si>
    <t>Tasa de Interés</t>
  </si>
  <si>
    <t>Comisiones y Costos Relacionados (o)</t>
  </si>
  <si>
    <t>Tasa Efectiva</t>
  </si>
  <si>
    <t>(n)</t>
  </si>
  <si>
    <t>(p)</t>
  </si>
  <si>
    <t>6. Obligaciones a Corto Plazo (Informativo)</t>
  </si>
  <si>
    <t>A. Crédito 1</t>
  </si>
  <si>
    <t>B. Crédito 2</t>
  </si>
  <si>
    <t>C. Crédito XX</t>
  </si>
  <si>
    <t>Informe Analítico de Obligaciones Diferentes de Financiamientos – LDF</t>
  </si>
  <si>
    <t>Denominación de las Obligaciones Diferentes de Financiamiento (c)</t>
  </si>
  <si>
    <t>Fecha del Contrato (d)</t>
  </si>
  <si>
    <t>Fecha de inicio de operación del proyecto (e)</t>
  </si>
  <si>
    <t>Fecha de vencimiento (f)</t>
  </si>
  <si>
    <t>Monto de la inversión pactado (g)</t>
  </si>
  <si>
    <t>Plazo pactado (h)</t>
  </si>
  <si>
    <t>Monto promedio mensual del pago de la contraprestación (i)</t>
  </si>
  <si>
    <t>Monto promedio mensual del pago de la contraprestación correspondiente al pago de inversión (j)</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</si>
  <si>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</si>
  <si>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</si>
  <si>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</si>
  <si>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</si>
  <si>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</si>
  <si>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</si>
  <si>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</si>
  <si>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</si>
  <si>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</si>
  <si>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</si>
  <si>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</si>
  <si>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A Corto Plazo</t>
  </si>
  <si>
    <t>INFORME SOBRE PASIVOS CONTINGENTES:  Informar las obligaciones que tienen su origen en  hechos específicos e independientes del pasado que en el futuro pueden ocurrir o no, y de acuerdo con lo que acontezca, desaparecen o se convierten en pasivos reales por ejemplo, juicios, garantías, avales, costos de planes de pensiones, jubilaciones, etc.</t>
  </si>
  <si>
    <t>A Mediano Plazo</t>
  </si>
  <si>
    <t>A Largo Plazo</t>
  </si>
  <si>
    <t>1.</t>
  </si>
  <si>
    <t>5.</t>
  </si>
  <si>
    <t>6.</t>
  </si>
  <si>
    <t>Ampliaciones y Reducciones           (+ ó -)</t>
  </si>
  <si>
    <t>Diferencia</t>
  </si>
  <si>
    <t>(1)</t>
  </si>
  <si>
    <t>(2)</t>
  </si>
  <si>
    <t>(3= 1 +2)</t>
  </si>
  <si>
    <t>(4)</t>
  </si>
  <si>
    <t>(5)</t>
  </si>
  <si>
    <t>(6= 5 - 1 )</t>
  </si>
  <si>
    <t>Contribuciones de Mejoras</t>
  </si>
  <si>
    <t>Productos</t>
  </si>
  <si>
    <t>Aprovechamientos</t>
  </si>
  <si>
    <t>Ingresos Derivados de Financiamientos</t>
  </si>
  <si>
    <t xml:space="preserve">Impuestos </t>
  </si>
  <si>
    <t>Capital</t>
  </si>
  <si>
    <t>Transferencias, Asignaciones, Subsidios y Otras Ayudas</t>
  </si>
  <si>
    <t>Ingresos  derivados de Financiamiento</t>
  </si>
  <si>
    <t>Los Ingresos Excedentes  se presentan para efectos de cumplimiento de la Ley de Ingresos del Estado y Ley de Contabilidad Gubernamental.</t>
  </si>
  <si>
    <t>El importe reflejado siempre debe ser mayor a cero. Nunca en rojo.</t>
  </si>
  <si>
    <t>Ingreso</t>
  </si>
  <si>
    <t>Diferencia (e)</t>
  </si>
  <si>
    <t>Estimado (d)</t>
  </si>
  <si>
    <t>Ampliaciones/ (Reducciones)</t>
  </si>
  <si>
    <t>Modificado</t>
  </si>
  <si>
    <t>Devengado</t>
  </si>
  <si>
    <t>Recaudado</t>
  </si>
  <si>
    <t>(c)</t>
  </si>
  <si>
    <t>Ingresos de Libre Disposición</t>
  </si>
  <si>
    <t>A. Impuestos</t>
  </si>
  <si>
    <t>B. Cuotas y Aportaciones de Seguridad Social</t>
  </si>
  <si>
    <t>C. Contribuciones de Mejoras</t>
  </si>
  <si>
    <t>D. Derechos</t>
  </si>
  <si>
    <t>E. Productos</t>
  </si>
  <si>
    <t>F. Aprovechamientos</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</si>
  <si>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</si>
  <si>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</si>
  <si>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</si>
  <si>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</si>
  <si>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</si>
  <si>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</si>
  <si>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</si>
  <si>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</si>
  <si>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</si>
  <si>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</si>
  <si>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</si>
  <si>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</si>
  <si>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</si>
  <si>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</si>
  <si>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</si>
  <si>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</si>
  <si>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</si>
  <si>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K. Convenios</t>
  </si>
  <si>
    <t>k1) Otros Convenios y Subsidios</t>
  </si>
  <si>
    <t>L. Otros Ingresos de Libre Disposición (L=l1+l2)</t>
  </si>
  <si>
    <t xml:space="preserve">l1) Participaciones en Ingresos Locales </t>
  </si>
  <si>
    <t>l2) Otros Ingresos de Libre Disposición</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</si>
  <si>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</si>
  <si>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</si>
  <si>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</si>
  <si>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</si>
  <si>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</si>
  <si>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</si>
  <si>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</si>
  <si>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</si>
  <si>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</si>
  <si>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</si>
  <si>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</si>
  <si>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</si>
  <si>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</si>
  <si>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</si>
  <si>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</si>
  <si>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</si>
  <si>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</si>
  <si>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</si>
  <si>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</si>
  <si>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</si>
  <si>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</si>
  <si>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</si>
  <si>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</si>
  <si>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</si>
  <si>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</si>
  <si>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</si>
  <si>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</si>
  <si>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</si>
  <si>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Conciliacion entre los Ingresos Presupuestarios y Contables</t>
  </si>
  <si>
    <t>Estado Analítico del Ejercicio Presupuesto de Egresos</t>
  </si>
  <si>
    <t>Clasificación por Objeto del Gasto (Capítulo y Concepto)</t>
  </si>
  <si>
    <t>Ejercicio del Presupuesto por
Capítulo del Gasto</t>
  </si>
  <si>
    <t>Egresos Aprobado   Anual</t>
  </si>
  <si>
    <t>Egresos Modificado   Anual</t>
  </si>
  <si>
    <t>Egresos Devengado Acumulado</t>
  </si>
  <si>
    <t>Egresos Pagado     Acumulado</t>
  </si>
  <si>
    <t>Subejercicio</t>
  </si>
  <si>
    <t>(3=1+2)</t>
  </si>
  <si>
    <t>( 6 = 3 - 4 )</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</si>
  <si>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</si>
  <si>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</si>
  <si>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</si>
  <si>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</si>
  <si>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</si>
  <si>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</si>
  <si>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</si>
  <si>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</si>
  <si>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</si>
  <si>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</si>
  <si>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</si>
  <si>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</si>
  <si>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</si>
  <si>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</si>
  <si>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</si>
  <si>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</si>
  <si>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</si>
  <si>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</si>
  <si>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</si>
  <si>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</si>
  <si>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</si>
  <si>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</si>
  <si>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</si>
  <si>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</si>
  <si>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</si>
  <si>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</si>
  <si>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</si>
  <si>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</si>
  <si>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</si>
  <si>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</si>
  <si>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</si>
  <si>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</si>
  <si>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</si>
  <si>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</si>
  <si>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</si>
  <si>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</si>
  <si>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</si>
  <si>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</si>
  <si>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</si>
  <si>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</si>
  <si>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</si>
  <si>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</si>
  <si>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</si>
  <si>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</si>
  <si>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</si>
  <si>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</si>
  <si>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</si>
  <si>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</si>
  <si>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</si>
  <si>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 del Gasto</t>
  </si>
  <si>
    <t>Estado Analítico del Ejercicio del Presupuesto de Egresos Detallado - LDF</t>
  </si>
  <si>
    <t xml:space="preserve">Clasificación por Objeto del Gasto (Capítulo y Concepto) </t>
  </si>
  <si>
    <t>Egresos</t>
  </si>
  <si>
    <t>Subejercicio (e)</t>
  </si>
  <si>
    <t>Aprobado (d)</t>
  </si>
  <si>
    <t xml:space="preserve">Ampliaciones/ (Reducciones) </t>
  </si>
  <si>
    <t xml:space="preserve">Modificado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</si>
  <si>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</si>
  <si>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</si>
  <si>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</si>
  <si>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</si>
  <si>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</si>
  <si>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</si>
  <si>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</si>
  <si>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</si>
  <si>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</si>
  <si>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</si>
  <si>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</si>
  <si>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</si>
  <si>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</si>
  <si>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</si>
  <si>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</si>
  <si>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</si>
  <si>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</si>
  <si>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</si>
  <si>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</si>
  <si>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</si>
  <si>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</si>
  <si>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</si>
  <si>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</si>
  <si>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</si>
  <si>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</si>
  <si>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</si>
  <si>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</si>
  <si>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</si>
  <si>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</si>
  <si>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</si>
  <si>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</si>
  <si>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</si>
  <si>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</si>
  <si>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</si>
  <si>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</si>
  <si>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</si>
  <si>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</si>
  <si>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</si>
  <si>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</si>
  <si>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</si>
  <si>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</si>
  <si>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</si>
  <si>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</si>
  <si>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</si>
  <si>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</si>
  <si>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</si>
  <si>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</si>
  <si>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</si>
  <si>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</si>
  <si>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</si>
  <si>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</si>
  <si>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</si>
  <si>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</si>
  <si>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</si>
  <si>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</si>
  <si>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</si>
  <si>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</si>
  <si>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</si>
  <si>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</si>
  <si>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</si>
  <si>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</si>
  <si>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</si>
  <si>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</si>
  <si>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</si>
  <si>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</si>
  <si>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</si>
  <si>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</si>
  <si>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</si>
  <si>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</si>
  <si>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</si>
  <si>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</si>
  <si>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</si>
  <si>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</si>
  <si>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</si>
  <si>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</si>
  <si>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</si>
  <si>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</si>
  <si>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Clasificación Económica (por Tipo de Gasto)</t>
  </si>
  <si>
    <t>Gasto Corriente</t>
  </si>
  <si>
    <t>Gasto de Capital</t>
  </si>
  <si>
    <t>Amortización del la Deuda y Disminución de Pasivos</t>
  </si>
  <si>
    <t>A continuación se conceptualizan las siguientes categorías:</t>
  </si>
  <si>
    <t>1. Gasto Corriente</t>
  </si>
  <si>
    <t>Son los gastos de consumo y/o de operación, el arrendamiento de la propiedad y las transferencias otorgadas a los otros componentes institucionales del sistema económico para financiar gastos de esas características.</t>
  </si>
  <si>
    <t>2. Gasto de Capital</t>
  </si>
  <si>
    <t>Son los gastos destinados a la inversión de capital y las transferencias a los otros componentes institucionales del sistema económico que se efectúan para financiar gastos de éstos con tal propósito.</t>
  </si>
  <si>
    <t>3. Amortización de la deuda y disminución de pasivos</t>
  </si>
  <si>
    <t>Comprende la amortización de la deuda adquirida y disminución de pasivos con el sector privado, público y externo.</t>
  </si>
  <si>
    <t>4. Pensiones y Jubilaciones</t>
  </si>
  <si>
    <t>Son los gastos destinados para el pago a pensionistas y jubilados o a sus familiares, que cubren los gobiernos Federal, Estatal y Municipal, o bien el Instituto de Seguridad Social correspondiente.</t>
  </si>
  <si>
    <t>Punto Adicionado DOF 30-09-2015</t>
  </si>
  <si>
    <t xml:space="preserve">5. Participaciones </t>
  </si>
  <si>
    <t>Son los gastos destinados a cubrir las participaciones para las entidades federativas y/o los municipios.</t>
  </si>
  <si>
    <t>Clasificación Administrativa (Por Unidad Administrativa)</t>
  </si>
  <si>
    <t>Clasificación Administrativa</t>
  </si>
  <si>
    <t>Pagado</t>
  </si>
  <si>
    <t>Clasificación Administrativa (Por Poderes)</t>
  </si>
  <si>
    <t>Poder Ejecutivo</t>
  </si>
  <si>
    <t>Poder Legislativo</t>
  </si>
  <si>
    <t>Poder Judicial</t>
  </si>
  <si>
    <t>Órganos Autónomos</t>
  </si>
  <si>
    <t>Clasificación Administrativa (Por Tipo de Organismos o Entidad Paraestatal)</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</si>
  <si>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</si>
  <si>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</si>
  <si>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</si>
  <si>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</si>
  <si>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</si>
  <si>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 Monetarias con Participación Estatal Mayoritaria</t>
  </si>
  <si>
    <t>Fideicomisos Financieros Públicos con Participación Estatal Mayoritaria</t>
  </si>
  <si>
    <t>Clasificación Funcional (Finalidad y Función)</t>
  </si>
  <si>
    <t>Gobierno</t>
  </si>
  <si>
    <t>Legislación</t>
  </si>
  <si>
    <t>Justicia</t>
  </si>
  <si>
    <t>Coordinación de la Politica de Gobierno</t>
  </si>
  <si>
    <t>Relaciones Exteriores</t>
  </si>
  <si>
    <t>Asuntos Financieros y Hacendarios</t>
  </si>
  <si>
    <t>Seguridad Nacional</t>
  </si>
  <si>
    <t>Asuntos de Orden Público y Seguridad Interior</t>
  </si>
  <si>
    <t>Desarrollo Social</t>
  </si>
  <si>
    <t>Protección Ambiental</t>
  </si>
  <si>
    <t>Viviendas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</si>
  <si>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</si>
  <si>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</si>
  <si>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</si>
  <si>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</si>
  <si>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</si>
  <si>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</si>
  <si>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</si>
  <si>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</si>
  <si>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</si>
  <si>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</si>
  <si>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</si>
  <si>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</si>
  <si>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</si>
  <si>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Tencología e Innovación</t>
  </si>
  <si>
    <t>Otras Industrias y Otros Asuntos Económicos</t>
  </si>
  <si>
    <t>Otras No Clasificadas en funciones anteriores</t>
  </si>
  <si>
    <t>Transacdciones de la Deuda Pública / Costo financiero de la Deuda</t>
  </si>
  <si>
    <t>Transferencias, Participaciones y Aportaciones entre Diferentes Niveles y Órdenes de gobierno</t>
  </si>
  <si>
    <t>Saneamiento del Sistema Financiero</t>
  </si>
  <si>
    <t>Adeudos de ejercicios Fiscales Anteriores</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</si>
  <si>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</si>
  <si>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</si>
  <si>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</si>
  <si>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</si>
  <si>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</si>
  <si>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</si>
  <si>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</si>
  <si>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</si>
  <si>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</si>
  <si>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</si>
  <si>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</si>
  <si>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</si>
  <si>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</si>
  <si>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</si>
  <si>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</si>
  <si>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</si>
  <si>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</si>
  <si>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</si>
  <si>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</si>
  <si>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</si>
  <si>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</si>
  <si>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</si>
  <si>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</si>
  <si>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</si>
  <si>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</si>
  <si>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</si>
  <si>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</si>
  <si>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</si>
  <si>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</si>
  <si>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</si>
  <si>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</si>
  <si>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</si>
  <si>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</si>
  <si>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</si>
  <si>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Por Partida del Gasto</t>
  </si>
  <si>
    <t>Ejercicio del Presupuesto por
Partida  /  Descripción</t>
  </si>
  <si>
    <t>% Avance Anual</t>
  </si>
  <si>
    <t>(7= 4/3)</t>
  </si>
  <si>
    <t>Estado Analítico del Ejercicio de Presupuesto de Egresos- Detallado – LDF</t>
  </si>
  <si>
    <t>(Clasificación de Servicios Personales por Categoría)</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</si>
  <si>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</si>
  <si>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</si>
  <si>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</si>
  <si>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</si>
  <si>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</si>
  <si>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</si>
  <si>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</si>
  <si>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</si>
  <si>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</si>
  <si>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</si>
  <si>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</si>
  <si>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</si>
  <si>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</si>
  <si>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</si>
  <si>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1. Total de Egresos Presupuestarios</t>
  </si>
  <si>
    <t>Otros Egresos Presupuestales No Contables</t>
  </si>
  <si>
    <t>Otros Gastos Contables No Presupuestales</t>
  </si>
  <si>
    <t>4. Total de Gasto Contable  (4=  1  -  2  +  3 )</t>
  </si>
  <si>
    <t xml:space="preserve">                                                  (pesos)</t>
  </si>
  <si>
    <t>Identificacion del crédito o Instrumento</t>
  </si>
  <si>
    <t>Contratacion / Colocación</t>
  </si>
  <si>
    <t>Amortización</t>
  </si>
  <si>
    <t>A</t>
  </si>
  <si>
    <t>B</t>
  </si>
  <si>
    <t>C=A-B</t>
  </si>
  <si>
    <t>Créditos Bancarios</t>
  </si>
  <si>
    <t>Total Créditos Bancarios</t>
  </si>
  <si>
    <t>Otros Instrumentos de Deuda</t>
  </si>
  <si>
    <t>Total Otros Instrumentos de Deuda</t>
  </si>
  <si>
    <t>TOTAL</t>
  </si>
  <si>
    <t>Intereses de la Deuda</t>
  </si>
  <si>
    <t>Total de Interéses Créditos Bancarios</t>
  </si>
  <si>
    <t>Total Intereses Otros Instrumentos de Deuda</t>
  </si>
  <si>
    <t>Gasto Por Categoría Programática</t>
  </si>
  <si>
    <t xml:space="preserve">                 (PESOS)</t>
  </si>
  <si>
    <t>Egresos Devengado     Anual</t>
  </si>
  <si>
    <t>Egresos Pagado     Anual</t>
  </si>
  <si>
    <t>Programas</t>
  </si>
  <si>
    <t>Sujetos a Reglas de Operación</t>
  </si>
  <si>
    <t>Otros Subsidios</t>
  </si>
  <si>
    <t xml:space="preserve">   Desempeño de las Funciones:</t>
  </si>
  <si>
    <t>Prestación de Servicios Públicos</t>
  </si>
  <si>
    <t>Provisión de Bienes Públics</t>
  </si>
  <si>
    <t>Planeación, Seguimiento y Evaluación de Políticas Públicas</t>
  </si>
  <si>
    <t>Promoción y Fomento</t>
  </si>
  <si>
    <t>Regulación y Supervisión</t>
  </si>
  <si>
    <t>Funciones de las Fuerzas Armadas (Unicamente el Gobierno Federal)</t>
  </si>
  <si>
    <t>Específicos</t>
  </si>
  <si>
    <t>Proyectos de Inversión</t>
  </si>
  <si>
    <t xml:space="preserve">   Administrativos y de Apoyos</t>
  </si>
  <si>
    <t>Apoyo al Proceso Presupuestario y para Mejorar la Eficiencia Institucional</t>
  </si>
  <si>
    <t>Apoyo a la Función Pública y al Mejoramiento de la Gestión</t>
  </si>
  <si>
    <t>Operaciones Ajenas</t>
  </si>
  <si>
    <t xml:space="preserve">   Compromisos</t>
  </si>
  <si>
    <t>Obligaciones de Cumplimiento de Resolición Jurisdiccional</t>
  </si>
  <si>
    <t>Desastres Naturales</t>
  </si>
  <si>
    <t xml:space="preserve">   Obligaciones</t>
  </si>
  <si>
    <t>Aportaciones a la Seguridad Social</t>
  </si>
  <si>
    <t>Aportaciones a Fondos de Estabilización</t>
  </si>
  <si>
    <t>Aportaciones a Fondos de Inversión y Reestructura de Pensiones</t>
  </si>
  <si>
    <t xml:space="preserve">   Programas de gasto Federalizado ( Gobierno Federal)</t>
  </si>
  <si>
    <t>Gasto Federalizado</t>
  </si>
  <si>
    <t xml:space="preserve">   Participaciones a Entidades Federativas y Municipios</t>
  </si>
  <si>
    <t xml:space="preserve">   Costo Financiero, Deuda o Apoyo a Deudores y Ahorradores de la Banca</t>
  </si>
  <si>
    <t xml:space="preserve">   Adeudos de Ejercicios Fiscales Anteriores</t>
  </si>
  <si>
    <t>Gastos por proyectos de Inversión</t>
  </si>
  <si>
    <t>GASTO DE INVERSION EJERCIDO:</t>
  </si>
  <si>
    <t xml:space="preserve">NOMBRE DEL PROYECTO </t>
  </si>
  <si>
    <t xml:space="preserve">MONTO EROGADO </t>
  </si>
  <si>
    <r>
      <t>ORIGEN DEL RECURSO</t>
    </r>
    <r>
      <rPr>
        <b/>
        <sz val="14"/>
        <rFont val="Arial Narrow"/>
        <family val="2"/>
      </rPr>
      <t>*</t>
    </r>
  </si>
  <si>
    <t>*</t>
  </si>
  <si>
    <t>Se deberán informar con todas las fuentes del recurso.</t>
  </si>
  <si>
    <t>Ya sean obras con Recurso Federal, Recurso Estatal e Ingresos Propios del ente Público.</t>
  </si>
  <si>
    <t>Indicadores de Postura Fiscal</t>
  </si>
  <si>
    <t>Estimado Original Anual</t>
  </si>
  <si>
    <t>Pagado 3</t>
  </si>
  <si>
    <t>I. Ingresos Presupuestarios (I= 1 + 2 )</t>
  </si>
  <si>
    <t>1. Ingresos Gobierno del Estado 1</t>
  </si>
  <si>
    <t>2. Ingresos Sector Paraestatal  1</t>
  </si>
  <si>
    <t>II. Egresos Presupuestarios ( II= 3+4 )</t>
  </si>
  <si>
    <t>3. Egresos del Gobierno de la Entidad Federativa 2</t>
  </si>
  <si>
    <t>4. Egresos  del Sector Paraestatal  2</t>
  </si>
  <si>
    <t>III. Balance Presupuestario (Superávit o Déficit)  (III= I-II)</t>
  </si>
  <si>
    <t>III. Balance Presupuestario (Superávit o Déficit)</t>
  </si>
  <si>
    <t>IV. Interéses, Comisiones y Gastos de la Deuda</t>
  </si>
  <si>
    <t>V. Balance Primario (superávit o Déficit)   (V= III-IV)</t>
  </si>
  <si>
    <t>A. Financiamiento</t>
  </si>
  <si>
    <t>B. Amortización de la Deuda</t>
  </si>
  <si>
    <t>C. Endeudamiento o Desendeudamiento   (C=A-B)</t>
  </si>
  <si>
    <t>RECOMENDACIONES CONAC</t>
  </si>
  <si>
    <t xml:space="preserve">1 Los Ingresos que se presentan son los ingresos presupuestario totales sin incluir los ingresos por financiamientos. Los Ingresos del Gobierno de la Entidad Federativa corresponden a los del Poder Ejecutivo, Legislativo Judicial y Autónomos. </t>
  </si>
  <si>
    <t>2 Los egresos que se presentan son los egresos presupuestarios totales sin incluir los egresos por amortización. Los egresos del Gobierno de la Entidad Federativa corresponden a los del Poder Ejecutivo, Legislativo, Judicial y Órganos Autónomos 3 Para Ingresos se reportan los ingresos recaudados; para egresos se reportan los egresos pagados</t>
  </si>
  <si>
    <t>3 Para Ingresos se reportan los ingresos recaudados; para egresos se reportan los egresos pagados.</t>
  </si>
  <si>
    <t>Balance Presupuestario - LDF</t>
  </si>
  <si>
    <t>Estimado/</t>
  </si>
  <si>
    <t>Recaudado/</t>
  </si>
  <si>
    <t>A. Ingresos Totales (A = A1+A2+A3)</t>
  </si>
  <si>
    <t>A1. Ingresos de Libre Disposición</t>
  </si>
  <si>
    <t>A2. Transferencias Federales Etiquetadas</t>
  </si>
  <si>
    <t>A3. Financiamiento Neto</t>
  </si>
  <si>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</si>
  <si>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</si>
  <si>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</si>
  <si>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</si>
  <si>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</si>
  <si>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</si>
  <si>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</si>
  <si>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</si>
  <si>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Aprobado</t>
  </si>
  <si>
    <t>E. Intereses, Comisiones y Gastos de la Deuda (E = E1+E2)</t>
  </si>
  <si>
    <t>E1. Intereses, Comisiones y Gastos de la Deuda con Gasto No Etiquetado</t>
  </si>
  <si>
    <t>E2. Intereses, Comisiones y Gastos de la Deuda con Gasto Etiquetado</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</si>
  <si>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</si>
  <si>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</si>
  <si>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</si>
  <si>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</si>
  <si>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</si>
  <si>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</si>
  <si>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</si>
  <si>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</si>
  <si>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</si>
  <si>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</si>
  <si>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</si>
  <si>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</si>
  <si>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</si>
  <si>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</si>
  <si>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</si>
  <si>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</si>
  <si>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 xml:space="preserve">                                        (pesos)</t>
  </si>
  <si>
    <t>Fondo, Programa o Convenio</t>
  </si>
  <si>
    <t>Datos de la Cuenta Bancaria</t>
  </si>
  <si>
    <t>Institución Bancaria</t>
  </si>
  <si>
    <t>Número de Cuenta</t>
  </si>
  <si>
    <t>NOTA: La información de este formato es ACUMULADA</t>
  </si>
  <si>
    <t>Código</t>
  </si>
  <si>
    <t>Descripción del Bien</t>
  </si>
  <si>
    <t>BIENES MUEBLES</t>
  </si>
  <si>
    <t>BIENES INMUEBLES</t>
  </si>
  <si>
    <t>Matriz de Indicadores de Resultados</t>
  </si>
  <si>
    <t>I.- Información contable</t>
  </si>
  <si>
    <t>Estado de Situación Financiera-Detallado-LDF</t>
  </si>
  <si>
    <t>Informe Analítico de Obligaciones Diferentes de Financiamiento-LDF</t>
  </si>
  <si>
    <t xml:space="preserve">Estado Analítico de Ingresos Detallado-LDF                                 </t>
  </si>
  <si>
    <t xml:space="preserve">Conciliación entre los Ingresos Presupuestarios y Contables      </t>
  </si>
  <si>
    <t>Estado Analítico del Ejercicio Presupuesto de Egresos Detallado-LDF</t>
  </si>
  <si>
    <t>Clasificación Por Objeto del Gasto</t>
  </si>
  <si>
    <t>Clasificación Económica (Por Tipo de Gasto)</t>
  </si>
  <si>
    <t>Por Unidad Administrativa</t>
  </si>
  <si>
    <t>Clasificación Administrativa, Por Poderes</t>
  </si>
  <si>
    <t>Clasificación Administrativa, Por tipo de Organismo o Entidad Paraestatal</t>
  </si>
  <si>
    <t>Estado Analítico del Ejercicio Presupuesto de Egresos -Detallado-LDF</t>
  </si>
  <si>
    <t xml:space="preserve">Estado Analítico del Ejercicio Presupuesto de Egresos - Detallado-LDF  </t>
  </si>
  <si>
    <t>Conciliación entre los Egresos Presupuestarios y los Gastos Contables</t>
  </si>
  <si>
    <t xml:space="preserve">Intereses de la Deuda                                                        </t>
  </si>
  <si>
    <t xml:space="preserve">Informe de Avance Programático </t>
  </si>
  <si>
    <t xml:space="preserve">IV.- Información Complementaria-Anexos. </t>
  </si>
  <si>
    <t>Hacienda Pública / Patrimonio Generado de Ejercicios Anteriores</t>
  </si>
  <si>
    <t>Exceso o Insuficiencia en la Actualización de la Hacienda Pública / Patrimonio</t>
  </si>
  <si>
    <t>Gasto por Programa Presupuestario (NO APLICA)</t>
  </si>
  <si>
    <t>Relación de esquemas bursátiles y de coberturas financieras (SOLO EN CUENTA PÚBLICA)</t>
  </si>
  <si>
    <t>Relación de Bienes que Componen su Patrimonio (SEGUNDO TRIMESTRE y CUENTA PÚBLICA)</t>
  </si>
  <si>
    <t xml:space="preserve">   Subsidios: Sector Social y Privado o Estados y Municipios</t>
  </si>
  <si>
    <t>Ingresos Finanacieros</t>
  </si>
  <si>
    <t xml:space="preserve">Aprovechamientos Patrimoniales </t>
  </si>
  <si>
    <t>1. Total de Ingresos Presupuestarios</t>
  </si>
  <si>
    <t>2.Mas Ingresos contables No Presupuestarios</t>
  </si>
  <si>
    <t>3.Menos Ingresos Presupuestarios No Contables</t>
  </si>
  <si>
    <t>4. Total de Ingresos Contables  (4=  1  +  2  -  3 )</t>
  </si>
  <si>
    <t xml:space="preserve">2. Menos Egresos Presupuestarios No Contables </t>
  </si>
  <si>
    <t xml:space="preserve">Materias Primas y Materiales de Producción y Comercializacíon </t>
  </si>
  <si>
    <t xml:space="preserve">Materiales y Suministros </t>
  </si>
  <si>
    <t>3. Más Gastos Contables No Presupuestarios</t>
  </si>
  <si>
    <t xml:space="preserve">Productos </t>
  </si>
  <si>
    <t xml:space="preserve">Aprovechamientos </t>
  </si>
  <si>
    <t xml:space="preserve">Participaciones, Aportaciones, Convenios, Incentivos Derivados de la Colaboración Fiscal, Fondos Distintos de Aportaciones, Transferencias, Asignaciones, Subsidios y Subvenciones, y Pensiones y Juvilaciones </t>
  </si>
  <si>
    <t xml:space="preserve">Participaciones,  Aportaciones, Convenios, Incentivos Derivados de la Colaboracion Fiscal y Fondos Distintos de Aportaciones </t>
  </si>
  <si>
    <t>Rubros de  Ingresos</t>
  </si>
  <si>
    <t>Estimado</t>
  </si>
  <si>
    <t xml:space="preserve">Recaudado </t>
  </si>
  <si>
    <t>Ingresos por Ventas de Bienes, Prestacion de Servicios y Otros Ingresos</t>
  </si>
  <si>
    <t xml:space="preserve">Participaciones, Aportaciones, Convenios, Incentivos Derivados de la Colaboracción Fiscal y Fondos Distintos de Aportaciones </t>
  </si>
  <si>
    <t xml:space="preserve">Ingresos Excedentes </t>
  </si>
  <si>
    <t>Estado Analitico de Ingresos Por Fuente de Financiamiento</t>
  </si>
  <si>
    <t xml:space="preserve">Ingresos del Poder Ejecutivo Federal o Estatal y de los Municipios </t>
  </si>
  <si>
    <t xml:space="preserve">Transferencias, Asignaciones, Subsidios y Subvenciones, y Pensiones y Jubilaciones </t>
  </si>
  <si>
    <t>Ingresos De los Entes Públicos de los Poderes Legislativo y Judicial, de los Órganos Autonomos y del Sector Paraestatal o Paramunicipal, asi como de las Empresas Productivas del Estado</t>
  </si>
  <si>
    <t>J. Transferencias y Asignaciones</t>
  </si>
  <si>
    <t>Ingresos de  Gestión</t>
  </si>
  <si>
    <t>Ingresos por Venta de Bienes y Prestación de Servicios</t>
  </si>
  <si>
    <t>Transferencias, Asignaciones, Subsidios y Subvenciones, y Pensiones y Jubilaciones</t>
  </si>
  <si>
    <t xml:space="preserve">Participaciones, Aportaciones, Convenios, Incentivos Derivados de la Colaboración Fiscal y Fondos Distintos de Aportaciones </t>
  </si>
  <si>
    <t>Aumento por Insuficiencia de Estimaciones por Pérdida o Deterioro u Obsolescencia</t>
  </si>
  <si>
    <t xml:space="preserve">     Interno</t>
  </si>
  <si>
    <t xml:space="preserve">     Externo</t>
  </si>
  <si>
    <r>
      <t>Productos</t>
    </r>
    <r>
      <rPr>
        <vertAlign val="superscript"/>
        <sz val="10"/>
        <color theme="1"/>
        <rFont val="Arial Narrow"/>
        <family val="2"/>
      </rPr>
      <t>1</t>
    </r>
  </si>
  <si>
    <r>
      <t>Aprovechamientos</t>
    </r>
    <r>
      <rPr>
        <vertAlign val="superscript"/>
        <sz val="10"/>
        <color theme="1"/>
        <rFont val="Arial Narrow"/>
        <family val="2"/>
      </rPr>
      <t>2</t>
    </r>
  </si>
  <si>
    <r>
      <t>Ingresos por ventas de Bienes, Prestación de Servicios y Otros Ingresos</t>
    </r>
    <r>
      <rPr>
        <vertAlign val="superscript"/>
        <sz val="10"/>
        <color theme="1"/>
        <rFont val="Arial Narrow"/>
        <family val="2"/>
      </rPr>
      <t>3</t>
    </r>
  </si>
  <si>
    <t>Otros Ingresos Contables No Presupuestarios</t>
  </si>
  <si>
    <t>Otros Ingresos Presupuestarios No Contables</t>
  </si>
  <si>
    <t>Arctivos Biológicos</t>
  </si>
  <si>
    <t>Armonización de la Deuda Pública</t>
  </si>
  <si>
    <t>Adeudos de Ejercicios Fiscales Anteriores (ADEFAS)</t>
  </si>
  <si>
    <r>
      <rPr>
        <b/>
        <vertAlign val="superscript"/>
        <sz val="9"/>
        <color theme="0" tint="-0.34998626667073579"/>
        <rFont val="Arial Narrow"/>
        <family val="2"/>
      </rPr>
      <t>1</t>
    </r>
    <r>
      <rPr>
        <b/>
        <sz val="9"/>
        <color theme="0" tint="-0.34998626667073579"/>
        <rFont val="Arial Narrow"/>
        <family val="2"/>
      </rPr>
      <t xml:space="preserve"> </t>
    </r>
    <r>
      <rPr>
        <sz val="9"/>
        <color theme="0" tint="-0.34998626667073579"/>
        <rFont val="Arial Narrow"/>
        <family val="2"/>
      </rPr>
      <t>Incluye interesesque generan las cuentas bancarias de los entes públicos en productos.</t>
    </r>
  </si>
  <si>
    <r>
      <rPr>
        <b/>
        <vertAlign val="superscript"/>
        <sz val="9"/>
        <color theme="0" tint="-0.34998626667073579"/>
        <rFont val="Arial Narrow"/>
        <family val="2"/>
      </rPr>
      <t>2</t>
    </r>
    <r>
      <rPr>
        <vertAlign val="superscript"/>
        <sz val="9"/>
        <color theme="0" tint="-0.34998626667073579"/>
        <rFont val="Arial Narrow"/>
        <family val="2"/>
      </rPr>
      <t xml:space="preserve"> </t>
    </r>
    <r>
      <rPr>
        <sz val="9"/>
        <color theme="0" tint="-0.34998626667073579"/>
        <rFont val="Arial Narrow"/>
        <family val="2"/>
      </rPr>
      <t>Incluye donativos en efectivo del Poder Ejecutivo, entre otros aprovechamientos.</t>
    </r>
  </si>
  <si>
    <r>
      <rPr>
        <b/>
        <vertAlign val="superscript"/>
        <sz val="9"/>
        <color theme="0" tint="-0.34998626667073579"/>
        <rFont val="Arial Narrow"/>
        <family val="2"/>
      </rPr>
      <t>3</t>
    </r>
    <r>
      <rPr>
        <sz val="9"/>
        <color theme="0" tint="-0.34998626667073579"/>
        <rFont val="Arial Narrow"/>
        <family val="2"/>
      </rPr>
      <t xml:space="preserve"> Se refiere a los ingresos propios obtenidos por los Poderes Legislativo y Judicial, los Organos Autónomos y las entidades de la administracion pública paraestataly paramunicipal, por sus actividades diversas no inherentes a su operación que general recursos y que no sean ingresos por venta de bienes o prestación de servicios, tales como donativos en efectivo, entre otros.</t>
    </r>
  </si>
  <si>
    <r>
      <rPr>
        <b/>
        <sz val="9"/>
        <color theme="0" tint="-0.34998626667073579"/>
        <rFont val="Arial Narrow"/>
        <family val="2"/>
      </rPr>
      <t>1</t>
    </r>
    <r>
      <rPr>
        <sz val="9"/>
        <color theme="0" tint="-0.34998626667073579"/>
        <rFont val="Arial Narrow"/>
        <family val="2"/>
      </rPr>
      <t>. Se deberán incluir los Ingresos Contables No Presupuestarios que no se regularizaron presupuestariamente durante el ejercicio</t>
    </r>
  </si>
  <si>
    <r>
      <rPr>
        <b/>
        <sz val="9"/>
        <color theme="0" tint="-0.34998626667073579"/>
        <rFont val="Arial Narrow"/>
        <family val="2"/>
      </rPr>
      <t>2</t>
    </r>
    <r>
      <rPr>
        <sz val="9"/>
        <color theme="0" tint="-0.34998626667073579"/>
        <rFont val="Arial Narrow"/>
        <family val="2"/>
      </rPr>
      <t>. Los Ingresos Financieros y otros ingresos se regularizarán presupuestariamente de acuerdo a la legislacion aplicable</t>
    </r>
  </si>
  <si>
    <t>Pagado
Acumulado al periodo</t>
  </si>
  <si>
    <t>Ejercido
Acumulado al periodo</t>
  </si>
  <si>
    <t>Devengado
Acumulado al periodo</t>
  </si>
  <si>
    <t>Comprometido
Acumulado al Periodo</t>
  </si>
  <si>
    <t>Modificado Anual</t>
  </si>
  <si>
    <t>Ampliaciones / Reducciones</t>
  </si>
  <si>
    <t>Aprobado Anual</t>
  </si>
  <si>
    <t>Área y/o Ubicación Geográfica</t>
  </si>
  <si>
    <t>Fondo (Aportaciones Multiples, Convenios,etc..) (Alfanumerico) (FASS, FASP,etc)</t>
  </si>
  <si>
    <t>Fuente de Financiamiento (Federal, Estatal, Ingresos Propios)</t>
  </si>
  <si>
    <t>Tipo de Financiamiento (1. Gasto No Etiquetado, 2 Gasto Etiquetado)</t>
  </si>
  <si>
    <t>Año
Año de origen del recurso</t>
  </si>
  <si>
    <t>Tipo de Gasto
(1 Gto Corriente, 2 Gto de Capital)</t>
  </si>
  <si>
    <t>Clasificador por Objeto del Gasto
(Partida del Gasto)</t>
  </si>
  <si>
    <t>Servicios Personales por Categoría</t>
  </si>
  <si>
    <t>Tipo de Beneficiario</t>
  </si>
  <si>
    <t>Actividad o Proyecto</t>
  </si>
  <si>
    <t>Programa Presupuestario</t>
  </si>
  <si>
    <t>Subfunción</t>
  </si>
  <si>
    <t>Función</t>
  </si>
  <si>
    <t>Finalidad</t>
  </si>
  <si>
    <t>CENTRO GESTOR
Unidad Administrativa</t>
  </si>
  <si>
    <t>PRESUPUESTO DE EGRESOS</t>
  </si>
  <si>
    <t>FONDO</t>
  </si>
  <si>
    <t>POSICION PRESUPUESTARIA</t>
  </si>
  <si>
    <t>AREA FUNCIONAL</t>
  </si>
  <si>
    <t xml:space="preserve">CLASIFICACIÓN ADMINISTRATIVA </t>
  </si>
  <si>
    <t>Tipo de Recurso (1)</t>
  </si>
  <si>
    <t>Desglose de saldo en Bancos e Inversiones</t>
  </si>
  <si>
    <t>Desglose del saldo presentado en el formato ETCA-I-02, en el inciso A2), de la Cuenta:
BANCOS/TESORERÍA</t>
  </si>
  <si>
    <t>Desglose del saldo presentado en el formato ETCA-I-02, en el inciso A4), de la Cuenta:
INVERSIONES TEMPORALES (HASTA 3 MESES)</t>
  </si>
  <si>
    <t>Desglose del saldo presentado en el formato ETCA-I-02, en el inciso B1), de la Cuenta:
INVERSIONES FINANCIERAS DE CORTO PLAZO</t>
  </si>
  <si>
    <t>Desglose del saldo presentado en el formato ETCA-I-02, en el inciso A) del Activo No Circulante, de la Cuenta:
INVERSIONES FINANCIERAS A LARGO PLAZO</t>
  </si>
  <si>
    <t>Nota: En caso de que la cuenta bancaria tenga los dos tipos de recursos, presentar dos veces la misma cuenta separando los saldos por tipo de recurso.</t>
  </si>
  <si>
    <t>1) Tipo de Recurso: Federal o Estatal (incluye Ingresos Propios)</t>
  </si>
  <si>
    <t>Hacienda Pública / Patrimonio Neto Final de 2019</t>
  </si>
  <si>
    <t>Anexo A</t>
  </si>
  <si>
    <t>Anexo B</t>
  </si>
  <si>
    <t xml:space="preserve">Desglose de saldo en Bancos e Inversiones </t>
  </si>
  <si>
    <t>Gasto de acuerdo a la Estructura Programática (LAYOUT EXCEL)</t>
  </si>
  <si>
    <t>Anexo C</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</si>
  <si>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</si>
  <si>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</si>
  <si>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</si>
  <si>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</si>
  <si>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</si>
  <si>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</si>
  <si>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</si>
  <si>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</si>
  <si>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</si>
  <si>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</si>
  <si>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</si>
  <si>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</si>
  <si>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</si>
  <si>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</si>
  <si>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</si>
  <si>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Hacienda Pública / Patrimonio Contribuido Neto de 2019</t>
  </si>
  <si>
    <t>Cambios en la Hacienda Pública / Patrimonio Contribuido Neto de 2020</t>
  </si>
  <si>
    <t>Variaciones de la Hacienda Pública / Patrimonio Generado Neto de 2020</t>
  </si>
  <si>
    <t>Hacienda Pública / Patrimonio Neto Final de 2020</t>
  </si>
  <si>
    <t>Cambios en el Exceso o Insuficiencia en la Actualización de la Hacienda Pública / Patrimonio Neto de 2020</t>
  </si>
  <si>
    <t>Monto pagado de la inversión al XX de XXXXXX de 2020 (k)</t>
  </si>
  <si>
    <t>Monto pagado de la inversión actualizado al XX de XXXXXX de 2020 (l)</t>
  </si>
  <si>
    <t>Saldo pendiente por pagar de la inversión al XX de XXXXXX de 2020 (m = g – l)</t>
  </si>
  <si>
    <t>DEPENDENCIA / ENTIDAD</t>
  </si>
  <si>
    <t>UNIDAD ADMINISTRATIVA</t>
  </si>
  <si>
    <t>CLAVE</t>
  </si>
  <si>
    <t>NOMBRE DEL INDICADOR</t>
  </si>
  <si>
    <t>UNI. MEDIDA</t>
  </si>
  <si>
    <t>TIPO META</t>
  </si>
  <si>
    <t>VAL. ACUM.</t>
  </si>
  <si>
    <t>DATOS</t>
  </si>
  <si>
    <t>PROGRAMADO ORIGINAL</t>
  </si>
  <si>
    <t>MODIFICADO</t>
  </si>
  <si>
    <t>REALIZADO</t>
  </si>
  <si>
    <t xml:space="preserve">% DE AVANCE </t>
  </si>
  <si>
    <t>PRIMERO</t>
  </si>
  <si>
    <t>SEGUNDO</t>
  </si>
  <si>
    <t>TERCERO</t>
  </si>
  <si>
    <t>CUARTO</t>
  </si>
  <si>
    <t>ANUAL</t>
  </si>
  <si>
    <t>TRIM</t>
  </si>
  <si>
    <t>MET</t>
  </si>
  <si>
    <t>NUM</t>
  </si>
  <si>
    <t>DEN</t>
  </si>
  <si>
    <t>EVALUACIÓN CUALITATIVA</t>
  </si>
  <si>
    <t>Este formato se genera desde el sistema   http://presupuesto.sonora.gob.mx</t>
  </si>
  <si>
    <t>ACTIVIDADES</t>
  </si>
  <si>
    <t>COMPONENTES</t>
  </si>
  <si>
    <t>PROPÓSITO</t>
  </si>
  <si>
    <t>FIN</t>
  </si>
  <si>
    <t>(Fuentes)</t>
  </si>
  <si>
    <t>Valor 2016</t>
  </si>
  <si>
    <t>Frecuencia</t>
  </si>
  <si>
    <t>Unidad de medida</t>
  </si>
  <si>
    <t xml:space="preserve">Sentido </t>
  </si>
  <si>
    <t>Fórmula</t>
  </si>
  <si>
    <t>Nombre</t>
  </si>
  <si>
    <t>(Objetivos)</t>
  </si>
  <si>
    <t>Supuestos</t>
  </si>
  <si>
    <t>Medios de verificación</t>
  </si>
  <si>
    <t>Meta Anual</t>
  </si>
  <si>
    <t>Línea base</t>
  </si>
  <si>
    <t>Indicadores</t>
  </si>
  <si>
    <t>Resumen narrativo</t>
  </si>
  <si>
    <t>Beneficiarios:</t>
  </si>
  <si>
    <t>Reto del PED:</t>
  </si>
  <si>
    <t>Eje del PED:</t>
  </si>
  <si>
    <t>Programa Presupuestario:</t>
  </si>
  <si>
    <t>Dependencia y/o Entidad:</t>
  </si>
  <si>
    <t>Hacienda Pública / Patrimonio Generado Neto de 2019</t>
  </si>
  <si>
    <t>Exceso o Insuficiencia en la Actualización de la Hacienda Pública / Patrimonio Neto de 2019</t>
  </si>
  <si>
    <t xml:space="preserve">CLASIFICACION ECONOMICA DE LOS INGRESOS, DE LOS GASTOS Y DEL FINANCIAMIENTO </t>
  </si>
  <si>
    <t>INGRESOS</t>
  </si>
  <si>
    <t>INGRESOS CORRIENTES</t>
  </si>
  <si>
    <t>1.1.1</t>
  </si>
  <si>
    <t>1.1.1.1</t>
  </si>
  <si>
    <t xml:space="preserve">Impuesto sobre el Ingreso, las Utilidades y las Ganancias de Capital  </t>
  </si>
  <si>
    <t>1.1.1.1.1</t>
  </si>
  <si>
    <t>De Personas Físicas</t>
  </si>
  <si>
    <t>1.1.1.1.1.1</t>
  </si>
  <si>
    <t>Impuesto sobre los Ingresos</t>
  </si>
  <si>
    <t>1.1.1.1.2</t>
  </si>
  <si>
    <t>De Empresas y Otras Corporaciones (Personas Morales)</t>
  </si>
  <si>
    <t>1.1.1.1.2.1</t>
  </si>
  <si>
    <t>1.1.1.1.3</t>
  </si>
  <si>
    <t>No Clasificables</t>
  </si>
  <si>
    <t>1.1.1.2</t>
  </si>
  <si>
    <t xml:space="preserve">Impuesto sobre Nómina y la Fuerza de Trabajo  </t>
  </si>
  <si>
    <t>1.1.1.2.1</t>
  </si>
  <si>
    <t>Impuesto sobre Nómina y Asimilables</t>
  </si>
  <si>
    <t>1.1.1.3</t>
  </si>
  <si>
    <t>Impuesto sobre la Propiedad</t>
  </si>
  <si>
    <t>1.1.1.4</t>
  </si>
  <si>
    <t>Impuesto sobre los Bienes y Servicios</t>
  </si>
  <si>
    <t>1.1.1.4.1</t>
  </si>
  <si>
    <t>Impuesto sobre la Producción, el Consumo y las Transacciones</t>
  </si>
  <si>
    <t>1.1.1.4.1.1</t>
  </si>
  <si>
    <t>Impuesto al Valor Agregado</t>
  </si>
  <si>
    <t>1.1.1.4.1.2</t>
  </si>
  <si>
    <t>Impuesto especial sobre Producción y Servicios</t>
  </si>
  <si>
    <t xml:space="preserve">1.1.1.4.1.3 </t>
  </si>
  <si>
    <t>Otros Impuestos Sobre Bienes y Servicios</t>
  </si>
  <si>
    <t>1.1.1.5</t>
  </si>
  <si>
    <t>Impuesto sobre el Comercio y las Transacciones Internacionales / Comercio Exterior</t>
  </si>
  <si>
    <t>1.1.1.5.1</t>
  </si>
  <si>
    <t xml:space="preserve">Impuesto a la Importación </t>
  </si>
  <si>
    <t>1.1.1.5.2</t>
  </si>
  <si>
    <t>Impuesto a la Exportación</t>
  </si>
  <si>
    <t>1.1.1.6</t>
  </si>
  <si>
    <t>Impuestos Ecológicos</t>
  </si>
  <si>
    <t>1.1.1.7</t>
  </si>
  <si>
    <t>Impuesto a los Rendimientos Petroleros</t>
  </si>
  <si>
    <t xml:space="preserve">1.1.1.8 </t>
  </si>
  <si>
    <t>Otros Impuestos</t>
  </si>
  <si>
    <t>1.1.1.9</t>
  </si>
  <si>
    <t>Accesorios</t>
  </si>
  <si>
    <t>1.1.2</t>
  </si>
  <si>
    <t xml:space="preserve">Contribuciones a la Seguridad Social  </t>
  </si>
  <si>
    <t>1.1.2.1</t>
  </si>
  <si>
    <t>Contribuciones de los Empleados</t>
  </si>
  <si>
    <t>1.1.2.2</t>
  </si>
  <si>
    <t>Contribuciones de los Empleadores</t>
  </si>
  <si>
    <t xml:space="preserve">1.1.2.3 </t>
  </si>
  <si>
    <t>Contribuciones de los Trabajadores Por Cuenta Propia o No Empleados</t>
  </si>
  <si>
    <t xml:space="preserve">1.1.2.4 </t>
  </si>
  <si>
    <t>Contribuciones no Clasificables</t>
  </si>
  <si>
    <t>1.1.3</t>
  </si>
  <si>
    <t>1.1.4</t>
  </si>
  <si>
    <t>Derechos, Productos y Aprovechamientos Corrientes</t>
  </si>
  <si>
    <t>1.1.4.1</t>
  </si>
  <si>
    <t>Derechos No Incluidos en Otros Conceptos</t>
  </si>
  <si>
    <t>1.1.4.2</t>
  </si>
  <si>
    <t>Productos Corrientes No Incluidos en Otros Conceptos</t>
  </si>
  <si>
    <t>1.1.4.3</t>
  </si>
  <si>
    <t>Aprovechamientos Corrientes No Incluidos en Otros Conceptos</t>
  </si>
  <si>
    <t>1.1.5</t>
  </si>
  <si>
    <t>Rentas de la Propiedad</t>
  </si>
  <si>
    <t>1.1.5.1</t>
  </si>
  <si>
    <t>Intereses</t>
  </si>
  <si>
    <t>1.1.5.1.1</t>
  </si>
  <si>
    <t>Internos</t>
  </si>
  <si>
    <t>1.1.5.1.2</t>
  </si>
  <si>
    <t>Externos</t>
  </si>
  <si>
    <t>1.1.5.2</t>
  </si>
  <si>
    <t>Dividendos y Retiros de las Cuasisociedades</t>
  </si>
  <si>
    <t>1.1.5.3</t>
  </si>
  <si>
    <t>Arrendamiento de Tierras y Terrenos</t>
  </si>
  <si>
    <t>1.1.5.4</t>
  </si>
  <si>
    <t>Otros</t>
  </si>
  <si>
    <t xml:space="preserve">1.1.6 </t>
  </si>
  <si>
    <t>Venta de Bienes y Servicios de Entidades del Gobierno General / Ingresos de Explotación de Entidades Empresariales</t>
  </si>
  <si>
    <t>1.1.6.1</t>
  </si>
  <si>
    <t>Venta de Establecimientos No de Mercado</t>
  </si>
  <si>
    <t>1.1.6.2</t>
  </si>
  <si>
    <t>Venta de Establecimientos de Mercado</t>
  </si>
  <si>
    <t>1.1.6.3</t>
  </si>
  <si>
    <t>Derechos Administrativos</t>
  </si>
  <si>
    <t>1.1.7</t>
  </si>
  <si>
    <t>Subsidios y Subvenciones Recibidos por Entidades Empresariales Públicas</t>
  </si>
  <si>
    <t>1.1.7.1</t>
  </si>
  <si>
    <t>Subsidios y Subvenciones Recibidos por Entidades Empresariales Públicas No Financieras</t>
  </si>
  <si>
    <t>1.1.7.2</t>
  </si>
  <si>
    <t>Subsidios y Subvenciones Recibidos por Entidades Empresariales Públicas Financieras</t>
  </si>
  <si>
    <t xml:space="preserve">1.1.8 </t>
  </si>
  <si>
    <t>Transferencias, Asignaciones y Donativos Corrientes Recibidos</t>
  </si>
  <si>
    <t>1.1.8.1</t>
  </si>
  <si>
    <t>Del Sector Privado</t>
  </si>
  <si>
    <t>1.1.8.2</t>
  </si>
  <si>
    <t>Del Sector Público</t>
  </si>
  <si>
    <t>1.1.8.2.1</t>
  </si>
  <si>
    <t>De la Federación</t>
  </si>
  <si>
    <t>1.1.8.2.1.1</t>
  </si>
  <si>
    <t xml:space="preserve">Transferencias Internas y Asignaciones </t>
  </si>
  <si>
    <t>1.1.8.2.1.2</t>
  </si>
  <si>
    <t>Transferencias del Resto del Sector Público</t>
  </si>
  <si>
    <t>1.1.8.2.1.3</t>
  </si>
  <si>
    <t>1.1.8.2.1.4</t>
  </si>
  <si>
    <t>Transferencias de Fideicomisos, Mandatos y Contratos Análogos</t>
  </si>
  <si>
    <t>1.1.8.2.2</t>
  </si>
  <si>
    <t>De Entidades Federativas</t>
  </si>
  <si>
    <t>1.1.8.2.3</t>
  </si>
  <si>
    <t>De Municipios</t>
  </si>
  <si>
    <t>1.1.8.3</t>
  </si>
  <si>
    <t>Del Sector Externo</t>
  </si>
  <si>
    <t>1.1.8.3.1</t>
  </si>
  <si>
    <t>De Gobiernos Extranjeros</t>
  </si>
  <si>
    <t>1.1.8.3.2</t>
  </si>
  <si>
    <t>De Organismos Internacionales</t>
  </si>
  <si>
    <t>1.1.8.3.3</t>
  </si>
  <si>
    <t>Del Sector Privado Externo</t>
  </si>
  <si>
    <t>1.1.9</t>
  </si>
  <si>
    <t>INGRESOS DE CAPITAL</t>
  </si>
  <si>
    <t>1.2.1</t>
  </si>
  <si>
    <t>Venta (Disposición) de Activos</t>
  </si>
  <si>
    <t>1.2.1.1</t>
  </si>
  <si>
    <t>Venta de Activos Fijos</t>
  </si>
  <si>
    <t>1.2.1.2</t>
  </si>
  <si>
    <t>Venta de Objetos de Valor</t>
  </si>
  <si>
    <t>1.2.1.3</t>
  </si>
  <si>
    <t>Venta de Activos No Producidos</t>
  </si>
  <si>
    <t>1.2.2</t>
  </si>
  <si>
    <t>Disminución de Existencias</t>
  </si>
  <si>
    <t>1.2.2.1</t>
  </si>
  <si>
    <t>1.2.2.2</t>
  </si>
  <si>
    <t>Materias Primas</t>
  </si>
  <si>
    <t>1.2.2.3</t>
  </si>
  <si>
    <t>Trabajos en Curso</t>
  </si>
  <si>
    <t>1.2.2.4</t>
  </si>
  <si>
    <t>Bienes Terminados</t>
  </si>
  <si>
    <t>1.2.2.5</t>
  </si>
  <si>
    <t>Bienes para venta</t>
  </si>
  <si>
    <t>1.2.2.6</t>
  </si>
  <si>
    <t>Bienes en tránsito</t>
  </si>
  <si>
    <t>1.2.2.7</t>
  </si>
  <si>
    <t>Existencias de Material de Seguridad y Defensa</t>
  </si>
  <si>
    <t>1.2.3</t>
  </si>
  <si>
    <t>Incremento de la Depreciación, Amortización, Estimaciones y Provisiones Acumuladas</t>
  </si>
  <si>
    <t>1.2.3.1</t>
  </si>
  <si>
    <t>Depreciación y Amortización</t>
  </si>
  <si>
    <t>1.2.3.2</t>
  </si>
  <si>
    <t>Estimaciones por Deterioro de Inventarios</t>
  </si>
  <si>
    <t>1.2.3.3</t>
  </si>
  <si>
    <t>Otras Estimaciones por pérdida o deterioro</t>
  </si>
  <si>
    <t>1.2.3.4</t>
  </si>
  <si>
    <t>1.2.4</t>
  </si>
  <si>
    <t>Transferencias, Asignaciones y Donativos de Capital Recibidas</t>
  </si>
  <si>
    <t xml:space="preserve">1.2.4.1 </t>
  </si>
  <si>
    <t>1.2.4.2</t>
  </si>
  <si>
    <t>1.2.4.2.1</t>
  </si>
  <si>
    <t xml:space="preserve">De la Federación </t>
  </si>
  <si>
    <t>1.2.4.2.1.1</t>
  </si>
  <si>
    <t>1.2.4.2.1.2</t>
  </si>
  <si>
    <t>1.2.4.2.1.3</t>
  </si>
  <si>
    <t>1.2.4.2.1.4</t>
  </si>
  <si>
    <t xml:space="preserve">1.2.4.2.2 </t>
  </si>
  <si>
    <t>1.2.4.2.3</t>
  </si>
  <si>
    <t>1.2.4.3</t>
  </si>
  <si>
    <t>1.2.4.3.1</t>
  </si>
  <si>
    <t>1.2.4.3.2</t>
  </si>
  <si>
    <t>1.2.4.3.3</t>
  </si>
  <si>
    <t>1.2.5</t>
  </si>
  <si>
    <t>Recuperación de Inversiones Financieras Realizadas con Fines de Política</t>
  </si>
  <si>
    <t>1.2.5.1</t>
  </si>
  <si>
    <t>Venta de Acciones y Participaciones de Capital Adquiridas con Fines de Política</t>
  </si>
  <si>
    <t>1.2.5.2</t>
  </si>
  <si>
    <t>Valores Representativos de Deuda Adquiridos con Fines de Política</t>
  </si>
  <si>
    <t>1.2.5.3</t>
  </si>
  <si>
    <t>Venta de Obligaciones Negociables Adquiridas con Fines de Política</t>
  </si>
  <si>
    <t>1.2.5.4</t>
  </si>
  <si>
    <t>Recuperación de Préstamos Realizados con Fines de Política</t>
  </si>
  <si>
    <t>TOTAL DE INGRESOS</t>
  </si>
  <si>
    <t>GASTOS</t>
  </si>
  <si>
    <t>GASTOS CORRIENTES</t>
  </si>
  <si>
    <t>2.1.1</t>
  </si>
  <si>
    <t>Gastos de Consumo de los Entes del Gobierno General/ Gastos de Explotación de las Entidades Empresariales</t>
  </si>
  <si>
    <t>2.1.1.1</t>
  </si>
  <si>
    <t>Remuneraciones</t>
  </si>
  <si>
    <t>2.1.1.1.1</t>
  </si>
  <si>
    <t>Sueldos y Salarios</t>
  </si>
  <si>
    <t>2.1.1.1.2</t>
  </si>
  <si>
    <t>Contribuciones Sociales</t>
  </si>
  <si>
    <t xml:space="preserve">2.1.1.1.3 </t>
  </si>
  <si>
    <t>Impuestos sobre Nóminas</t>
  </si>
  <si>
    <t>2.1.1.2</t>
  </si>
  <si>
    <t>Compra de Bienes y Servicios</t>
  </si>
  <si>
    <t>2.1.1.3</t>
  </si>
  <si>
    <t>Variación de Existencias (Disminución (+) Incremento (-))</t>
  </si>
  <si>
    <t>2.1.1.4</t>
  </si>
  <si>
    <t>2.1.1.5</t>
  </si>
  <si>
    <t>2.1.1.6</t>
  </si>
  <si>
    <t>Impuestos sobre los Productos, la Producción y las Importaciones de las Entidades Empresariales</t>
  </si>
  <si>
    <t>2.1.2</t>
  </si>
  <si>
    <t>Prestaciones de la Seguridad Social  (MEFP 6.69)</t>
  </si>
  <si>
    <t>2.1.3</t>
  </si>
  <si>
    <t>Gasto de la Propiedad</t>
  </si>
  <si>
    <t>2.1.3.1</t>
  </si>
  <si>
    <t>2.1.3.1.1</t>
  </si>
  <si>
    <t>Intereses de la Deuda Interna</t>
  </si>
  <si>
    <t>2.1.3.1.2</t>
  </si>
  <si>
    <t>Intereses de la Deuda Externa</t>
  </si>
  <si>
    <t>2.1.3.2</t>
  </si>
  <si>
    <t>Gastos de la Propiedad Distintos de Intereses</t>
  </si>
  <si>
    <t>2.1.3.2.1</t>
  </si>
  <si>
    <t>2.1.3.2.2</t>
  </si>
  <si>
    <t>Arrendamientos de Tierras y Terrenos  (MEFP 6.81)</t>
  </si>
  <si>
    <t>2.1.4</t>
  </si>
  <si>
    <t>Subsidios y Subvenciones a Empresas (MEFP 6.61)</t>
  </si>
  <si>
    <t>2.1.4.1</t>
  </si>
  <si>
    <t xml:space="preserve">A Entidades Empresariales del Sector Privado </t>
  </si>
  <si>
    <t>2.1.4.1.1</t>
  </si>
  <si>
    <t>A Entidades Empresariales no Financieras</t>
  </si>
  <si>
    <t>2.1.4.1.2</t>
  </si>
  <si>
    <t>A Entidades Empresariales Financieras</t>
  </si>
  <si>
    <t>2.1.4.2</t>
  </si>
  <si>
    <t>A Entidades Empresariales del Sector Público</t>
  </si>
  <si>
    <t>2.1.4.2.1</t>
  </si>
  <si>
    <t>A Entidades Empresariales No Financieras</t>
  </si>
  <si>
    <t>2.1.4.2.2</t>
  </si>
  <si>
    <t>2.1.5</t>
  </si>
  <si>
    <t xml:space="preserve">Transferencias, Asignaciones y Donativos Corrientes Otorgados </t>
  </si>
  <si>
    <t xml:space="preserve">2.1.5.1 </t>
  </si>
  <si>
    <t>Al Sector Privado</t>
  </si>
  <si>
    <t>2.1.5.1.1</t>
  </si>
  <si>
    <t>Ayuda a Personas</t>
  </si>
  <si>
    <t>2.1.5.1.2</t>
  </si>
  <si>
    <t>Becas</t>
  </si>
  <si>
    <t>2.1.5.1.3</t>
  </si>
  <si>
    <t>Ayuda a Instituciones</t>
  </si>
  <si>
    <t xml:space="preserve">2.1.5.1.4 </t>
  </si>
  <si>
    <t>Instituciones de Interés Público</t>
  </si>
  <si>
    <t>2.1.5.1.5</t>
  </si>
  <si>
    <t>2.1.5.1.6</t>
  </si>
  <si>
    <t>Fideicomisos, Mandatos y Contratos Análogos</t>
  </si>
  <si>
    <t>2.1.5.1.7</t>
  </si>
  <si>
    <t>Otras</t>
  </si>
  <si>
    <t>2.1.5.2</t>
  </si>
  <si>
    <t>Al Sector Público</t>
  </si>
  <si>
    <t>2.1.5.2.1</t>
  </si>
  <si>
    <t>A la Federación</t>
  </si>
  <si>
    <t>2.1.5.2.1.1</t>
  </si>
  <si>
    <t>2.1.5.2.1.2</t>
  </si>
  <si>
    <t>2.1.5.2.1.3</t>
  </si>
  <si>
    <t>Organismos de la Seguridad Social</t>
  </si>
  <si>
    <t>2.1.5.2.1.4</t>
  </si>
  <si>
    <t>2.1.5.2.2</t>
  </si>
  <si>
    <t>A Entidades Federativas</t>
  </si>
  <si>
    <t>2.1.5.2.3</t>
  </si>
  <si>
    <t>A Municipios</t>
  </si>
  <si>
    <t>2.1.5.3</t>
  </si>
  <si>
    <t>Al Sector Externo</t>
  </si>
  <si>
    <t>2.1.5.3.1</t>
  </si>
  <si>
    <t>A Gobiernos Extranjeros</t>
  </si>
  <si>
    <t>2.1.5.3.2</t>
  </si>
  <si>
    <t>A Organismos Internacionales</t>
  </si>
  <si>
    <t>2.1.5.3.3</t>
  </si>
  <si>
    <t>Al Sector Privado Externo</t>
  </si>
  <si>
    <t>2.1.6</t>
  </si>
  <si>
    <t xml:space="preserve">Impuesto sobre los Ingresos, la Riqueza y Otros a las Entidades Empresariales Públicas </t>
  </si>
  <si>
    <t>2.1.7</t>
  </si>
  <si>
    <t>2.1.8</t>
  </si>
  <si>
    <t>Provisiones y Otras Estimaciones</t>
  </si>
  <si>
    <t>2.1.8.1</t>
  </si>
  <si>
    <t>2.1.8.2</t>
  </si>
  <si>
    <t>2.1.8.3</t>
  </si>
  <si>
    <t>Estimaciones por Pérdida o Deterioro a Corto Plazo</t>
  </si>
  <si>
    <t>2.1.8.4</t>
  </si>
  <si>
    <t>Estimaciones por Pérdida o Deterioro a Largo Plazo</t>
  </si>
  <si>
    <t>GASTOS DE CAPITAL</t>
  </si>
  <si>
    <t>2.2.1</t>
  </si>
  <si>
    <t>Construcciones en Proceso</t>
  </si>
  <si>
    <t>2.2.2</t>
  </si>
  <si>
    <t>Activos Fijos (Formación Bruta de Capital Fijo)</t>
  </si>
  <si>
    <t>2.2.2.1</t>
  </si>
  <si>
    <t>Viviendas, Edificios y Estructuras</t>
  </si>
  <si>
    <t>2.2.2.1.1</t>
  </si>
  <si>
    <t>Viviendas</t>
  </si>
  <si>
    <t>2.2.2.1.2</t>
  </si>
  <si>
    <t>Edificios No Residenciales</t>
  </si>
  <si>
    <t>2.2.2.1.3</t>
  </si>
  <si>
    <t>Otras Estructuras</t>
  </si>
  <si>
    <t>2.2.2.2</t>
  </si>
  <si>
    <t>Maquinaria y Equipo</t>
  </si>
  <si>
    <t>2.2.2.2.1</t>
  </si>
  <si>
    <t>Equipo de Transporte</t>
  </si>
  <si>
    <t>2.2.2.2.2</t>
  </si>
  <si>
    <t xml:space="preserve">Equipo de Tecnología de la Información y Comunicaciones </t>
  </si>
  <si>
    <t>2.2.2.2.3</t>
  </si>
  <si>
    <t xml:space="preserve">Otra Maquinaria y Equipo </t>
  </si>
  <si>
    <t xml:space="preserve">2.2.2.3 </t>
  </si>
  <si>
    <t xml:space="preserve">Equipo de Defensa y Seguridad </t>
  </si>
  <si>
    <t>2.2.2.4</t>
  </si>
  <si>
    <t>Activos Biológicos Cultivados</t>
  </si>
  <si>
    <t>2.2.2.4.1</t>
  </si>
  <si>
    <t>Ganado para Cría, Leche, Tiro, etc., que dan Productos Recurrentes</t>
  </si>
  <si>
    <t>2.2.2.4.2</t>
  </si>
  <si>
    <t>Árboles, Cultivos y Otras Plantaciones que dan Productos Recurrentes</t>
  </si>
  <si>
    <t>2.2.2.5</t>
  </si>
  <si>
    <t>Activos Fijos Intangibles</t>
  </si>
  <si>
    <t>2.2.2.5.1</t>
  </si>
  <si>
    <t>Investigación y Desarrollo</t>
  </si>
  <si>
    <t>2.2.2.5.2</t>
  </si>
  <si>
    <t>Exploración y Evaluación Minera</t>
  </si>
  <si>
    <t>2.2.2.5.3</t>
  </si>
  <si>
    <t>Programas de Informática y Base de Datos</t>
  </si>
  <si>
    <t>2.2.2.5.4</t>
  </si>
  <si>
    <t>Originales para Esparcimiento, Literarios o Artísticos</t>
  </si>
  <si>
    <t>2.2.2.5.5</t>
  </si>
  <si>
    <t>Otros Activos Fijos Intangibles</t>
  </si>
  <si>
    <t>2.2.3</t>
  </si>
  <si>
    <t>Incremento de Existencias</t>
  </si>
  <si>
    <t>2.2.3.1</t>
  </si>
  <si>
    <t>2.2.3.2</t>
  </si>
  <si>
    <t>2.2.3.3</t>
  </si>
  <si>
    <t>2.2.3.4</t>
  </si>
  <si>
    <t>2.2.3.5</t>
  </si>
  <si>
    <t>Bienes de Venta</t>
  </si>
  <si>
    <t>2.2.3.6</t>
  </si>
  <si>
    <t>Bienes en Tránsito</t>
  </si>
  <si>
    <t>2.2.3.7</t>
  </si>
  <si>
    <t xml:space="preserve">Existencias de Materiales de Seguridad y Defensa </t>
  </si>
  <si>
    <t>2.2.4</t>
  </si>
  <si>
    <t>Objetos de Valor</t>
  </si>
  <si>
    <t>2.2.4.1</t>
  </si>
  <si>
    <t>Metales y Piedras Preciosas</t>
  </si>
  <si>
    <t>2.2.4.2</t>
  </si>
  <si>
    <t>Antigüedades y Otros Objetos de Arte</t>
  </si>
  <si>
    <t>2.2.4.3</t>
  </si>
  <si>
    <t>Otros Objetos de Valor</t>
  </si>
  <si>
    <t>2.2.5</t>
  </si>
  <si>
    <t>Activos No Producidos</t>
  </si>
  <si>
    <t>2.2.5.1</t>
  </si>
  <si>
    <t>Activos Intangibles No Producidos de Origen Natural</t>
  </si>
  <si>
    <t>2.2.5.1.1</t>
  </si>
  <si>
    <t>Tierras y Terrenos  (MEFP 7.70)</t>
  </si>
  <si>
    <t>2.2.5.1.2</t>
  </si>
  <si>
    <t>Recursos Minerales y Energéticos</t>
  </si>
  <si>
    <t>2.2.5.1.3</t>
  </si>
  <si>
    <t>Recursos Biológicos No Cultivados</t>
  </si>
  <si>
    <t>2.2.5.1.4</t>
  </si>
  <si>
    <t>Recursos Hídricos</t>
  </si>
  <si>
    <t>2.2.5.1.5</t>
  </si>
  <si>
    <t>Otros Activos de Origen Natural</t>
  </si>
  <si>
    <t>2.2.5.2</t>
  </si>
  <si>
    <t>Activos Intangibles No Producidos  (MEFP 7.78)</t>
  </si>
  <si>
    <t>2.2.5.2.1</t>
  </si>
  <si>
    <t>Derechos Patentados</t>
  </si>
  <si>
    <t>2.2.5.2.2</t>
  </si>
  <si>
    <t>Arrendamientos Operativos Comerciales</t>
  </si>
  <si>
    <t>2.2.5.2.3</t>
  </si>
  <si>
    <t>Fondos de Comercio Adquiridos</t>
  </si>
  <si>
    <t>2.2.5.2.4</t>
  </si>
  <si>
    <t>Otros Activos Intangibles No Producidos</t>
  </si>
  <si>
    <t>2.2.6</t>
  </si>
  <si>
    <t>Transferencias y Asignaciones y Donativos de Capital Otorgados</t>
  </si>
  <si>
    <t>2.2.6.1</t>
  </si>
  <si>
    <t>2.2.6.1.1</t>
  </si>
  <si>
    <t>2.2.6.1.2</t>
  </si>
  <si>
    <t>2.2.6.1.3</t>
  </si>
  <si>
    <t>2.2.6.1.4</t>
  </si>
  <si>
    <t>2.2.6.2</t>
  </si>
  <si>
    <t>2.2.6.2.1</t>
  </si>
  <si>
    <t>2.1.6.2.1.1</t>
  </si>
  <si>
    <t>2.1.6.2.1.2</t>
  </si>
  <si>
    <t>Transferencias al resto del sector público</t>
  </si>
  <si>
    <t>2.1.6.2.1.3</t>
  </si>
  <si>
    <t>Transferencias de Fideicomisos, Mandatos y Contratos análogos</t>
  </si>
  <si>
    <t>2.2.6.2.2</t>
  </si>
  <si>
    <t>2.2.6.2.3</t>
  </si>
  <si>
    <t>2.2.6.3</t>
  </si>
  <si>
    <t>2.2.6.3.1</t>
  </si>
  <si>
    <t>2.2.6.3.2</t>
  </si>
  <si>
    <t>2.2.6.3.3</t>
  </si>
  <si>
    <t>2.2.7</t>
  </si>
  <si>
    <t>Inversión Financiera con Fines de Política Económica</t>
  </si>
  <si>
    <t>2.2.7.1</t>
  </si>
  <si>
    <t>2.2.7.1.1</t>
  </si>
  <si>
    <t>Interna</t>
  </si>
  <si>
    <t>2.2.7.1.1.1</t>
  </si>
  <si>
    <t>Sector Público</t>
  </si>
  <si>
    <t>2.2.7.1.1.2</t>
  </si>
  <si>
    <t>Sector Privado</t>
  </si>
  <si>
    <t>2.2.7.1.2</t>
  </si>
  <si>
    <t>Externa</t>
  </si>
  <si>
    <t>2.2.7.2</t>
  </si>
  <si>
    <t>Valores Representativos de Deuda Adquiridos con Fines de Política Económica</t>
  </si>
  <si>
    <t>2.2.7.3</t>
  </si>
  <si>
    <t>Obligaciones Negociables Adquiridas con Fines de Política Económica</t>
  </si>
  <si>
    <t xml:space="preserve">2.2.7.4 </t>
  </si>
  <si>
    <t>2.2.7.4.1</t>
  </si>
  <si>
    <t>2.2.7.4.1.1</t>
  </si>
  <si>
    <t>2.2.7.4.1.2</t>
  </si>
  <si>
    <t>2.2.7.4.2</t>
  </si>
  <si>
    <t>TOTAL DEL GASTO</t>
  </si>
  <si>
    <t>FINANCIAMIENTO</t>
  </si>
  <si>
    <t>FUENTES FINANCIERAS</t>
  </si>
  <si>
    <t>3.1.1</t>
  </si>
  <si>
    <t>Disminución de Activos Financieros</t>
  </si>
  <si>
    <t>3.1.1.1</t>
  </si>
  <si>
    <t>Disminución de Activos Financieros Corrientes (Circulantes)</t>
  </si>
  <si>
    <t>3.1.1.1.1</t>
  </si>
  <si>
    <t>Disminución de Caja y Bancos (Efectivo y Equivalentes)</t>
  </si>
  <si>
    <t>3.1.1.1.1.1</t>
  </si>
  <si>
    <t>Efectivo</t>
  </si>
  <si>
    <t>3.1.1.1.1.2</t>
  </si>
  <si>
    <t>Bancos / Tesorería</t>
  </si>
  <si>
    <t>3.1.1.1.1.3</t>
  </si>
  <si>
    <t>Bancos / Dependencias y Otros</t>
  </si>
  <si>
    <t>3.1.1.1.1.4</t>
  </si>
  <si>
    <t>Inversiones Temporales (Hasta 3 meses)</t>
  </si>
  <si>
    <t>3.1.1.1.1.5</t>
  </si>
  <si>
    <t>Fondos con Afectación Específica</t>
  </si>
  <si>
    <t>3.1.1.1.1.6</t>
  </si>
  <si>
    <t>Depósitos de Fondos de Terceros en garantía y Administración</t>
  </si>
  <si>
    <t>3.1.1.1.1.7</t>
  </si>
  <si>
    <t>Otro Efectivo y Equivalentes</t>
  </si>
  <si>
    <t>3.1.1.1.2</t>
  </si>
  <si>
    <t>Disminución de Inversiones Financieras de Corto Plazo (Derechos a Recibir Efectivo o Equivalentes)</t>
  </si>
  <si>
    <t>3.1.1.1.2.1</t>
  </si>
  <si>
    <t>3.1.1.1.2.2</t>
  </si>
  <si>
    <t xml:space="preserve">Acciones y Participaciones de Capital </t>
  </si>
  <si>
    <t>3.1.1.1.2.3</t>
  </si>
  <si>
    <t>3.1.1.1.3</t>
  </si>
  <si>
    <t>Disminución de Cuentas por Cobrar</t>
  </si>
  <si>
    <t>3.1.1.1.3.1</t>
  </si>
  <si>
    <t>Cuentas por Cobrar</t>
  </si>
  <si>
    <t>3.1.1.1.3.2</t>
  </si>
  <si>
    <t>Deudores Diversos por Cobrar</t>
  </si>
  <si>
    <t>3.1.1.1.3.3</t>
  </si>
  <si>
    <t>Ingresos por Recuperar</t>
  </si>
  <si>
    <t>3.1.1.1.3.4</t>
  </si>
  <si>
    <t>Deudores por Anticipos de la Tesorería</t>
  </si>
  <si>
    <t>3.1.1.1.4</t>
  </si>
  <si>
    <t xml:space="preserve">Disminución de Documentos por Cobrar </t>
  </si>
  <si>
    <t>3.1.1.1.4.1</t>
  </si>
  <si>
    <t>Otros Derechos a Recibir Efectivo o Equivalentes</t>
  </si>
  <si>
    <t>3.1.1.1.5</t>
  </si>
  <si>
    <t>Recuperación de Préstamos Otorgados de Corto Plazo</t>
  </si>
  <si>
    <t>3.1.1.1.6</t>
  </si>
  <si>
    <t xml:space="preserve">Disminución de Otros Activos Financieros Corrientes </t>
  </si>
  <si>
    <t>3.1.1.1.6.1</t>
  </si>
  <si>
    <t>Anticipo a Proveedores por Adquisición de Bienes y Prestación de Servicios</t>
  </si>
  <si>
    <t>3.1.1.1.6.2</t>
  </si>
  <si>
    <t>Anticipo a Proveedores por Adquisición de Bienes Inmuebles y Muebles</t>
  </si>
  <si>
    <t>3.1.1.1.6.3</t>
  </si>
  <si>
    <t>Anticipo a Proveedores por Adquisición de Bienes Intangibles</t>
  </si>
  <si>
    <t>3.1.1.1.6.4</t>
  </si>
  <si>
    <t>Anticipo a Contratistas por Obras Públicas</t>
  </si>
  <si>
    <t>3.1.1.1.6.5</t>
  </si>
  <si>
    <t>Otros Derechos a Recibir Bienes o Servicios</t>
  </si>
  <si>
    <t>3.1.1.1.6.6</t>
  </si>
  <si>
    <t>Disminución de Otros Activos Circulantes</t>
  </si>
  <si>
    <t>3.1.1.2</t>
  </si>
  <si>
    <t>Disminución de Activos Financieros No Corrientes</t>
  </si>
  <si>
    <t>3.1.1.2.1</t>
  </si>
  <si>
    <t xml:space="preserve">Recuperación de Inversiones Financieras a Largo Plazo con Fines de Liquidez </t>
  </si>
  <si>
    <t>3.1.1.2.1.1</t>
  </si>
  <si>
    <t>Venta de Acciones y Participaciones de Capital</t>
  </si>
  <si>
    <t>3.1.1.2.1.1.1</t>
  </si>
  <si>
    <t>3.1.1.2.1.1.2</t>
  </si>
  <si>
    <t>3.1.1.2.1.2</t>
  </si>
  <si>
    <t>Venta de Títulos y Valores Representativos de la Deuda</t>
  </si>
  <si>
    <t>3.1.1.2.1.3</t>
  </si>
  <si>
    <t xml:space="preserve">Venta de Obligaciones Negociables </t>
  </si>
  <si>
    <t>3.1.1.2.1.4</t>
  </si>
  <si>
    <t>Recuperación de Préstamos</t>
  </si>
  <si>
    <t>3.1.1.2.1.4.1</t>
  </si>
  <si>
    <t>3.1.1.2.1.4.2</t>
  </si>
  <si>
    <t>3.1.1.2.2</t>
  </si>
  <si>
    <t>Disminución de Otros Activos Financieros No Corrientes</t>
  </si>
  <si>
    <t>3.1.1.2.2.1</t>
  </si>
  <si>
    <t>Documentos por Cobrar</t>
  </si>
  <si>
    <t>3.1.1.2.2.2</t>
  </si>
  <si>
    <t>Deudores Diversos</t>
  </si>
  <si>
    <t>3.1.1.2.2.3</t>
  </si>
  <si>
    <t>3.1.1.2.2.4</t>
  </si>
  <si>
    <t>3.1.1.2.2.5</t>
  </si>
  <si>
    <t>Otros Activos</t>
  </si>
  <si>
    <t xml:space="preserve">3.1.2 </t>
  </si>
  <si>
    <t>Incremento de Pasivos</t>
  </si>
  <si>
    <t>3.1.2.1</t>
  </si>
  <si>
    <t>Incremento de Pasivos Corrientes</t>
  </si>
  <si>
    <t>3.1.2.1.1</t>
  </si>
  <si>
    <t>Incremento de Cuentas por Pagar</t>
  </si>
  <si>
    <t>3.1.2.1.1.1</t>
  </si>
  <si>
    <t>3.1.2.1.1.2</t>
  </si>
  <si>
    <t>Proveedores por Pagar</t>
  </si>
  <si>
    <t>3.1.2.1.1.3</t>
  </si>
  <si>
    <t>Contratistas por Obras Públicas por Pagar</t>
  </si>
  <si>
    <t>3.1.2.1.1.4</t>
  </si>
  <si>
    <t>Participaciones y Aportaciones por Pagar</t>
  </si>
  <si>
    <t>3.1.2.1.1.5</t>
  </si>
  <si>
    <t>Transferencias Otorgadas por Pagar</t>
  </si>
  <si>
    <t>3.1.2.1.1.6</t>
  </si>
  <si>
    <t>Intereses y Comisiones por Pagar</t>
  </si>
  <si>
    <t>3.1.2.1.1.7</t>
  </si>
  <si>
    <t>Retenciones y Contribuciones por Pagar</t>
  </si>
  <si>
    <t>3.1.2.1.1.8</t>
  </si>
  <si>
    <t>Devoluciones de Contribuciones por Pagar</t>
  </si>
  <si>
    <t>3.1.2.1.1.9</t>
  </si>
  <si>
    <t>Otras Cuentas por Pagar</t>
  </si>
  <si>
    <t>3.1.2.1.2</t>
  </si>
  <si>
    <t>Incremento de Documentos por Pagar</t>
  </si>
  <si>
    <t>3.1.2.1.2.1</t>
  </si>
  <si>
    <t>Documentos Comerciales por Pagar</t>
  </si>
  <si>
    <t>3.1.2.1.2.2</t>
  </si>
  <si>
    <t>Documentos con Contratistas por Obras Públicas por Pagar</t>
  </si>
  <si>
    <t>3.1.2.1.2.3</t>
  </si>
  <si>
    <t>Otros Documentos por Pagar</t>
  </si>
  <si>
    <t>3.1.2.1.2.4</t>
  </si>
  <si>
    <t>Títulos y Valores de la Deuda Pública Interna</t>
  </si>
  <si>
    <t>3.1.2.1.2.5</t>
  </si>
  <si>
    <t>Títulos y Valores de la Deuda Pública Externa</t>
  </si>
  <si>
    <t>3.1.2.1.3</t>
  </si>
  <si>
    <t>Conversión de Deuda Pública a Largo Plazo en Porción Circulante</t>
  </si>
  <si>
    <t>3.1.2.1.3.1</t>
  </si>
  <si>
    <t>Conversión de Títulos y Valores de Largo Plazo en Corto Plazo</t>
  </si>
  <si>
    <t>3.1.2.1.3.1.1</t>
  </si>
  <si>
    <t>Porción de Corto Plazo de Títulos y Valores de la Deuda Pública Interna de L.P.</t>
  </si>
  <si>
    <t>3.1.2.1.3.1.2</t>
  </si>
  <si>
    <t>Porción de Corto Plazo de Títulos y Valores de la Deuda Pública Externa de L.P.</t>
  </si>
  <si>
    <t>3.1.2.1.3.2</t>
  </si>
  <si>
    <t>Conversión de Préstamos de Largo Plazo en Corto Plazo</t>
  </si>
  <si>
    <t>3.1.2.1.3.2.1</t>
  </si>
  <si>
    <t>Porción a Corto Plazo de Préstamos de la Deuda Pública Interna de L.P.</t>
  </si>
  <si>
    <t>3.1.2.1.3.2.2</t>
  </si>
  <si>
    <t>Porción a Corto Plazo de Préstamos de la Deuda Pública Externa de L.P.</t>
  </si>
  <si>
    <t>3.1.2.1.4</t>
  </si>
  <si>
    <t>Incremento de Otros Pasivos de Corto Plazo</t>
  </si>
  <si>
    <t>3.1.2.1.4.1</t>
  </si>
  <si>
    <t>Pasivos Diferidos</t>
  </si>
  <si>
    <t xml:space="preserve">3.1.2.1.4.2 </t>
  </si>
  <si>
    <t>Fondos y Bienes de Terceros</t>
  </si>
  <si>
    <t>3.1.2.1.4.3</t>
  </si>
  <si>
    <t>3.1.2.2</t>
  </si>
  <si>
    <t xml:space="preserve">Incremento de Pasivo No Corrientes </t>
  </si>
  <si>
    <t>3.1.2.2.1</t>
  </si>
  <si>
    <t xml:space="preserve">Incremento de Cuentas por Pagar a Largo Plazo </t>
  </si>
  <si>
    <t>3.1.2.2.1.1</t>
  </si>
  <si>
    <t xml:space="preserve">Proveedores por Pagar </t>
  </si>
  <si>
    <t>3.1.2.2.1.2</t>
  </si>
  <si>
    <t>3.1.2.2.2</t>
  </si>
  <si>
    <t>Incremento de Documentos por Pagar a Largo Plazo</t>
  </si>
  <si>
    <t>3.1.2.2.2.1</t>
  </si>
  <si>
    <t>3.1.2.2.2.2</t>
  </si>
  <si>
    <t>3.1.2.2.2.3</t>
  </si>
  <si>
    <t>Otros documentos por Pagar</t>
  </si>
  <si>
    <t>3.1.2.2.3</t>
  </si>
  <si>
    <t>Colocación de Títulos y Valores a Largo Plazo</t>
  </si>
  <si>
    <t>3.1.2.2.3.1</t>
  </si>
  <si>
    <t>Colocación de Títulos y Valores de la Deuda Pública Interna</t>
  </si>
  <si>
    <t>3.1.2.2.3.2</t>
  </si>
  <si>
    <t>Colocación de Títulos y Valores de la Deuda Pública Externa</t>
  </si>
  <si>
    <t>3.1.2.2.4</t>
  </si>
  <si>
    <t>Obtención de Préstamos de la Deuda Pública a Largo Plazo</t>
  </si>
  <si>
    <t>3.1.2.2.4.1</t>
  </si>
  <si>
    <t>Obtención de Préstamos Internos</t>
  </si>
  <si>
    <t>3.1.2.2.4.2</t>
  </si>
  <si>
    <t>Obtención de Préstamos Externos</t>
  </si>
  <si>
    <t>3.1.2.2.5</t>
  </si>
  <si>
    <t>Incremento de Otros Pasivos a Largo Plazo</t>
  </si>
  <si>
    <t>3.1.2.2.5.1</t>
  </si>
  <si>
    <t>3.1.2.2.5.2</t>
  </si>
  <si>
    <t>3.1.2.2.5.3</t>
  </si>
  <si>
    <t>3.1.3</t>
  </si>
  <si>
    <t>Incremento de Patrimonio</t>
  </si>
  <si>
    <t>TOTAL DE FUENTES FINANCIERAS</t>
  </si>
  <si>
    <t>APLICACIONES FINANCIERAS    (Usos)</t>
  </si>
  <si>
    <t>3.2.1</t>
  </si>
  <si>
    <t>Incremento de Activos Financieros</t>
  </si>
  <si>
    <t>3.2.1.1</t>
  </si>
  <si>
    <t>Incremento de Activos Financieros Corrientes  (Circulantes)</t>
  </si>
  <si>
    <t>3.2.1.1.1</t>
  </si>
  <si>
    <t>Incremento de Caja y Bancos (Efectivo y Equivalentes)</t>
  </si>
  <si>
    <t>3.2.1.1.1.1</t>
  </si>
  <si>
    <t>3.2.1.1.1.2</t>
  </si>
  <si>
    <t>3.2.1.1.1.3</t>
  </si>
  <si>
    <t>3.2.1.1.1.4</t>
  </si>
  <si>
    <t>Inversiones Temporales ( Hasta 3 Meses)</t>
  </si>
  <si>
    <t>3.2.1.1.1.5</t>
  </si>
  <si>
    <t>3.2.1.1.1.6</t>
  </si>
  <si>
    <t>Depósitos de Fondo de Terceros en Garantía y/o Administración</t>
  </si>
  <si>
    <t>3.2.1.1.1.7</t>
  </si>
  <si>
    <t>3.2.1.1.2</t>
  </si>
  <si>
    <t>Incremento de Inversiones Financieras de Corto Plazo (Derechos a recibir Efectivo o Equivalentes)</t>
  </si>
  <si>
    <t>3.2.1.1.2.1</t>
  </si>
  <si>
    <t>3.2.1.1.2.2</t>
  </si>
  <si>
    <t>3.2.1.1.2.3</t>
  </si>
  <si>
    <t>3.2.1.1.3</t>
  </si>
  <si>
    <t>Incremento de Cuentas por Cobrar</t>
  </si>
  <si>
    <t>3.2.1.1.3.1</t>
  </si>
  <si>
    <t>3.2.1.1.3.2</t>
  </si>
  <si>
    <t>3.2.1.1.3.3</t>
  </si>
  <si>
    <t>3.2.1.1.3.4</t>
  </si>
  <si>
    <t>Deudores por Anticipos de Tesorería</t>
  </si>
  <si>
    <t>3.2.1.1.4</t>
  </si>
  <si>
    <t>Incremento de Documentos por Cobrar</t>
  </si>
  <si>
    <t>3.2.1.1.4.1</t>
  </si>
  <si>
    <t>3.2.1.1.5</t>
  </si>
  <si>
    <t>Préstamos Otorgados de Corto Plazo</t>
  </si>
  <si>
    <t>3.2.1.1.6</t>
  </si>
  <si>
    <t>Incremento de Otros Activos Financieros Corrientes</t>
  </si>
  <si>
    <t>3.2.1.1.6.1</t>
  </si>
  <si>
    <t>3.2.1.1.6.2</t>
  </si>
  <si>
    <t>3.2.1.1.6.3</t>
  </si>
  <si>
    <t>3.2.1.1.6.4</t>
  </si>
  <si>
    <t>3.2.1.1.6.5</t>
  </si>
  <si>
    <t>Otros Derechos a Recibir Bienes y Servicios</t>
  </si>
  <si>
    <t>3.2.1.1.6.6</t>
  </si>
  <si>
    <t>3.2.1.2</t>
  </si>
  <si>
    <t>Incremento de Activos Financieros No Corrientes</t>
  </si>
  <si>
    <t>3.2.1.2.1</t>
  </si>
  <si>
    <t>Inversiones Financieras a Largo Plazo con Fines de Liquidez</t>
  </si>
  <si>
    <t>3.2.1.2.1.1</t>
  </si>
  <si>
    <t>Compra de Acciones y Participaciones de Capital</t>
  </si>
  <si>
    <t>3.2.1.2.1.1.1</t>
  </si>
  <si>
    <t>3.2.1.2.1.1.2</t>
  </si>
  <si>
    <t>3.2.1.2.1.2</t>
  </si>
  <si>
    <t>Compra de Títulos y Valores Representativos de la Deuda</t>
  </si>
  <si>
    <t>3.2.1.2.1.3</t>
  </si>
  <si>
    <t>Compra de Obligaciones negociables</t>
  </si>
  <si>
    <t>3.2.1.2.1.4</t>
  </si>
  <si>
    <t xml:space="preserve">3.2.1.2.1.4.1 </t>
  </si>
  <si>
    <t xml:space="preserve">3.2.1.2.1.4.2 </t>
  </si>
  <si>
    <t>3.2.1.2.2</t>
  </si>
  <si>
    <t>Incremento de Otros Activos Financieros No Corrientes</t>
  </si>
  <si>
    <t>3.2.1.2.2.1</t>
  </si>
  <si>
    <t>3.2.1.2.2.2</t>
  </si>
  <si>
    <t>3.2.1.2.2.3</t>
  </si>
  <si>
    <t>Otros Derechos a Recibir Efectivo y Equivalentes</t>
  </si>
  <si>
    <t>3.2.1.2.2.4</t>
  </si>
  <si>
    <t>3.2.1.2.2.5</t>
  </si>
  <si>
    <t>3.2.2</t>
  </si>
  <si>
    <t>Disminución de Pasivos</t>
  </si>
  <si>
    <t>3.2.2.1</t>
  </si>
  <si>
    <t>Disminución de Pasivos Corrientes</t>
  </si>
  <si>
    <t>3.2.2.1.1</t>
  </si>
  <si>
    <t>Disminución de Cuentas por Pagar</t>
  </si>
  <si>
    <t>3.2.2.1.1.1</t>
  </si>
  <si>
    <t>Servicios Personales por Pagar</t>
  </si>
  <si>
    <t>3.2.2.1.1.2</t>
  </si>
  <si>
    <t>3.2.2.1.1.3</t>
  </si>
  <si>
    <t>3.2.2.1.1.4</t>
  </si>
  <si>
    <t>3.2.2.1.1.5</t>
  </si>
  <si>
    <t>3.2.2.1.1.6</t>
  </si>
  <si>
    <t>Intereses y Comisiones y otros gastos de la Deuda Pública por Pagar</t>
  </si>
  <si>
    <t>3.2.2.1.1.7</t>
  </si>
  <si>
    <t>3.2.2.1.1.8</t>
  </si>
  <si>
    <t>Devoluciones de la Ley de Ingresos por Pagar</t>
  </si>
  <si>
    <t>3.2.2.1.1.9</t>
  </si>
  <si>
    <t>3.2.2.1.2</t>
  </si>
  <si>
    <t>Disminución de Documentos por Pagar</t>
  </si>
  <si>
    <t>3.2.2.1.2.1</t>
  </si>
  <si>
    <t>3.2.2.1.2.2</t>
  </si>
  <si>
    <t>3.2.2.1.2.3</t>
  </si>
  <si>
    <t>3.2.2.1.2.4</t>
  </si>
  <si>
    <t>3.2.2.1.2.5</t>
  </si>
  <si>
    <t>3.2.2.1.3</t>
  </si>
  <si>
    <t>Amortización de la Porción Circulante de la Deuda Pública de Largo Plazo</t>
  </si>
  <si>
    <t>3.2.2.1.3.1</t>
  </si>
  <si>
    <t>Amortización de la Porción Circulante de la Deuda Pública de L.P. en Títulos y Valores</t>
  </si>
  <si>
    <t>3.2.2.1.3.1.1</t>
  </si>
  <si>
    <t>Amortización de la Porción Circulante de la Deuda Pública Interna de L.P. en Títulos y Valores</t>
  </si>
  <si>
    <t>3.2.2.1.3.1.2</t>
  </si>
  <si>
    <t>Amortización de la Porción de la Deuda Pública Externa de L.P. En Títulos y Valores</t>
  </si>
  <si>
    <t>3.2.2.1.3.2</t>
  </si>
  <si>
    <t xml:space="preserve">Amortización de la Porción Circulante de la Deuda Pública de L.P. en Préstamos </t>
  </si>
  <si>
    <t>3.2.2.1.3.2.1</t>
  </si>
  <si>
    <t xml:space="preserve">Amortización de la Porción Circulante de la Deuda Pública Interna de L.P en Préstamos </t>
  </si>
  <si>
    <t>3.2.2.1.3.2.2</t>
  </si>
  <si>
    <t xml:space="preserve">Amortización de la Porción Circulante de la Deuda Pública Externa de L.P. en Préstamos </t>
  </si>
  <si>
    <t>3.2.2.1.4</t>
  </si>
  <si>
    <t xml:space="preserve">Disminución de Otros Pasivos de Corto Plazo </t>
  </si>
  <si>
    <t>3.2.2.1.4.1</t>
  </si>
  <si>
    <t>3.2.2.1.4.2</t>
  </si>
  <si>
    <t>Fondos y Bienes de Terceros en Garantía y/o Administración</t>
  </si>
  <si>
    <t>3.2.2.1.4.3</t>
  </si>
  <si>
    <t>3.2.2.2</t>
  </si>
  <si>
    <t>Disminución de Pasivos No Corrientes</t>
  </si>
  <si>
    <t xml:space="preserve">3.2.2.2.1 </t>
  </si>
  <si>
    <t>Disminución de Cuentas por Pagar a Largo Plazo</t>
  </si>
  <si>
    <t>3.2.2.2.1.1</t>
  </si>
  <si>
    <t>3.2.2.2.1.2</t>
  </si>
  <si>
    <t>3.2.2.2.2</t>
  </si>
  <si>
    <t>Disminución de Documentos por Pagar a  Largo Plazo</t>
  </si>
  <si>
    <t>3.2.2.2.2.1</t>
  </si>
  <si>
    <t>3.2.2.2.2.2</t>
  </si>
  <si>
    <t>3.2.2.2.2.3</t>
  </si>
  <si>
    <t>3.2.2.2.3</t>
  </si>
  <si>
    <t>Conversión de Deuda Pública de Largo Plazo en Porción Circulante</t>
  </si>
  <si>
    <t>3.2.2.2.3.1</t>
  </si>
  <si>
    <t xml:space="preserve">Conversión de Títulos y Valores de Largo Plazo en Corto Plazo </t>
  </si>
  <si>
    <t>3.2.2.2.3.1.1</t>
  </si>
  <si>
    <t>Porción de Corto Plazo de Títulos y Valores de la Deuda Pública Interna</t>
  </si>
  <si>
    <t>3.2.2.2.3.1.2</t>
  </si>
  <si>
    <t>Porción de Corto Plazo de Títulos y Valores de la Deuda Pública Externa</t>
  </si>
  <si>
    <t>3.2.2.2.3.2</t>
  </si>
  <si>
    <t>3.2.2.2.3.2.1</t>
  </si>
  <si>
    <t xml:space="preserve">Porción a Corto Plazo de Préstamos de la Deuda Pública Interna </t>
  </si>
  <si>
    <t>3.2.2.2.3.2.2</t>
  </si>
  <si>
    <t xml:space="preserve">Porción a Corto Plazo de Préstamos de la Deuda Pública Externa </t>
  </si>
  <si>
    <t>3.2.2.2.4</t>
  </si>
  <si>
    <t xml:space="preserve">Disminución de Otros Pasivos de Largo Plazo </t>
  </si>
  <si>
    <t>3.2.2.2.4.1</t>
  </si>
  <si>
    <t>3.2.2.2.4.2</t>
  </si>
  <si>
    <t>3.2.2.2.4.3</t>
  </si>
  <si>
    <t>3.2.3</t>
  </si>
  <si>
    <t>Disminución de Patrimonio</t>
  </si>
  <si>
    <t>TOTAL APLICACIONES FINANCIERAS</t>
  </si>
  <si>
    <r>
      <t>X</t>
    </r>
    <r>
      <rPr>
        <vertAlign val="superscript"/>
        <sz val="10"/>
        <color theme="1"/>
        <rFont val="Symbol"/>
        <family val="1"/>
        <charset val="2"/>
      </rPr>
      <t>*</t>
    </r>
    <r>
      <rPr>
        <sz val="10"/>
        <color theme="1"/>
        <rFont val="Verdana"/>
        <family val="2"/>
      </rPr>
      <t xml:space="preserve"> </t>
    </r>
    <r>
      <rPr>
        <sz val="7"/>
        <color theme="1"/>
        <rFont val="Arial"/>
        <family val="2"/>
      </rPr>
      <t>Refiere a la desagregación que obtuvieron las unidades administrativas o instancias competentes en materia de Contabilidad Gubernamental y de Ingresos, de cada orden de gobierno, del Clasificador por Rubros de Ingresos, armonizado a 2 dígitos, de acuerdo a sus necesidades en tercer y cuarto dígito, Clase y Concepto respectivamente.</t>
    </r>
  </si>
  <si>
    <r>
      <t>X</t>
    </r>
    <r>
      <rPr>
        <vertAlign val="superscript"/>
        <sz val="9"/>
        <color theme="1"/>
        <rFont val="Arial"/>
        <family val="2"/>
      </rPr>
      <t>†</t>
    </r>
    <r>
      <rPr>
        <sz val="12"/>
        <color theme="1"/>
        <rFont val="Times New Roman"/>
        <family val="1"/>
      </rPr>
      <t xml:space="preserve"> </t>
    </r>
    <r>
      <rPr>
        <sz val="7"/>
        <color theme="1"/>
        <rFont val="Arial"/>
        <family val="2"/>
      </rPr>
      <t>Refiere a la desagregación que obtuvieron las unidades administrativas o instancias competentes en materia de Contabilidad Gubernamental y de Ingresos, de cada orden de gobierno, del Clasificador por Rubros de Ingresos, armonizado a 2 dígitos, de acuerdo a sus necesidades en tercer y cuarto dígito, Clase y Concepto respectivamente.</t>
    </r>
  </si>
  <si>
    <t xml:space="preserve">Clasificación Económica de los Ingresos , de los Gastos y del Financiamiento  </t>
  </si>
  <si>
    <t>CPCA-I-01</t>
  </si>
  <si>
    <t>CPCA-I-02</t>
  </si>
  <si>
    <t>CPCA-I-03</t>
  </si>
  <si>
    <t>CPCA-I-04</t>
  </si>
  <si>
    <t>CPCA-I-05</t>
  </si>
  <si>
    <t>CPCA-I-06</t>
  </si>
  <si>
    <t>CPCA-I-07</t>
  </si>
  <si>
    <t>CPCA-I-08</t>
  </si>
  <si>
    <t>CPCA-I-09</t>
  </si>
  <si>
    <t>CPCA-I-10</t>
  </si>
  <si>
    <t>CPCA-I-11</t>
  </si>
  <si>
    <t>CPCA-I-12</t>
  </si>
  <si>
    <t>CPCA-II-01</t>
  </si>
  <si>
    <t>CPCA-II-02</t>
  </si>
  <si>
    <t>CPCA-II-03</t>
  </si>
  <si>
    <t>CPCA-II-04</t>
  </si>
  <si>
    <t>CPCA-II-05</t>
  </si>
  <si>
    <t>CPCA-II-06</t>
  </si>
  <si>
    <t>CPCA-II-07</t>
  </si>
  <si>
    <t>CPCA-II-08</t>
  </si>
  <si>
    <t>CPCA-II-09</t>
  </si>
  <si>
    <t>CPCA-II-10</t>
  </si>
  <si>
    <t>CPCA-II-11</t>
  </si>
  <si>
    <t>CPCA-II-12</t>
  </si>
  <si>
    <t>CPCA-II-13</t>
  </si>
  <si>
    <t>CPCA-II-14</t>
  </si>
  <si>
    <t>CPCA-II-15</t>
  </si>
  <si>
    <t>CPCA-II-16</t>
  </si>
  <si>
    <t>CPCA-II-17</t>
  </si>
  <si>
    <t>CPCA-III-01</t>
  </si>
  <si>
    <t>CPCA-III-02</t>
  </si>
  <si>
    <t>CPCA-III-03</t>
  </si>
  <si>
    <t>CPCA-III-04</t>
  </si>
  <si>
    <t>CPCA-III-05</t>
  </si>
  <si>
    <t>CPCA-IV-01</t>
  </si>
  <si>
    <t>CPCA-IV-02</t>
  </si>
  <si>
    <t>CPCA-IV-03</t>
  </si>
  <si>
    <t>CPCA-IV-04</t>
  </si>
  <si>
    <t>CPCA-IV-05</t>
  </si>
  <si>
    <t>CPCA-IV-06</t>
  </si>
  <si>
    <t>Listado de Formatos CPCA "Cuenta Pública Contabilidad Armonizada"</t>
  </si>
  <si>
    <t>Al 31 de Diciembre de 2020</t>
  </si>
  <si>
    <t>Del 01 de Enero al 31 de Diciembre de 2020</t>
  </si>
  <si>
    <t>AL 31 DE DICIEMBRE 2020</t>
  </si>
  <si>
    <t>a) NOTAS DE DESGLOSE</t>
  </si>
  <si>
    <r>
      <t xml:space="preserve">I)     </t>
    </r>
    <r>
      <rPr>
        <b/>
        <sz val="7"/>
        <rFont val="Times New Roman"/>
        <family val="1"/>
      </rPr>
      <t/>
    </r>
  </si>
  <si>
    <t>NOTAS AL ESTADO DE SITUACIÓN FINANCIERA</t>
  </si>
  <si>
    <t>·</t>
  </si>
  <si>
    <t>A continuación se relacionan las cuentas que integran el rubro de efectivo y equivalentes:</t>
  </si>
  <si>
    <t>EFECTIVO (1111)</t>
  </si>
  <si>
    <t>BANCOS (1112)</t>
  </si>
  <si>
    <t>Suma</t>
  </si>
  <si>
    <t>Bancos/Tesorería</t>
  </si>
  <si>
    <r>
      <t xml:space="preserve">Representa el monto de efectivo disponible propiedad de </t>
    </r>
    <r>
      <rPr>
        <b/>
        <i/>
        <sz val="9"/>
        <color theme="1"/>
        <rFont val="Arial"/>
        <family val="2"/>
      </rPr>
      <t>ICATSON</t>
    </r>
    <r>
      <rPr>
        <sz val="9"/>
        <color theme="1"/>
        <rFont val="Arial"/>
        <family val="2"/>
      </rPr>
      <t>, en instituciones bancarias, su importe se integra por:</t>
    </r>
  </si>
  <si>
    <t>Banco</t>
  </si>
  <si>
    <t>Importe</t>
  </si>
  <si>
    <t>CUENTA 0447871031 FEDERAL (1112-01-0001)</t>
  </si>
  <si>
    <t xml:space="preserve">CUENTA 0142407264 ESTATAL (1112-01-0002) </t>
  </si>
  <si>
    <t>CUENTA 0136718019 INGRSOS PROPIOS (1112-01-0003 )</t>
  </si>
  <si>
    <t>CUENTA 0148934789 CURSOS CAE (1112-01-0004)</t>
  </si>
  <si>
    <t>CUENTA 0154985877 FONDO CONTINGENCIAS (1112-01-0005)</t>
  </si>
  <si>
    <t>CUENTA 0111600168 DISPERSORA (1112-01-0006)</t>
  </si>
  <si>
    <t>CUENTA 0114100816 ESTATAL GASTOS OPERACIÓN 2019(1112-01-0011)</t>
  </si>
  <si>
    <t>CUENTA 0114625641 ESTATAL 2020(1112-01-0012)</t>
  </si>
  <si>
    <t>CUENTA 0114625692 FEDERAL GASTOS DE OPERACIÓN 2020 (1112-01-0013)</t>
  </si>
  <si>
    <t>CUENTA 0114625706 FEDERAL  2020 (1112-01-0014)</t>
  </si>
  <si>
    <t>CUENTA 4065460198 ESTATAL 2020 (1112-04-00001)</t>
  </si>
  <si>
    <t xml:space="preserve">Representan el monto de los fondos con afectación específica que deben financiar determinados gastos o actividades. </t>
  </si>
  <si>
    <t>FONDO REVOLVENTE DIRECCION GENERAL(1111-01)</t>
  </si>
  <si>
    <t>FONDO REVOLVENTE DIRECCION ADMINISTRATIVA(1111-02)</t>
  </si>
  <si>
    <t>FONDO REVOLVENTE HERMOSILLO (1111-03)</t>
  </si>
  <si>
    <t>FONDO REVOLVENTE AGUA PRIETA (111-04)</t>
  </si>
  <si>
    <t>FONDO REVOLVENTE CANANEA (111-05)</t>
  </si>
  <si>
    <t>FONDO REVOLVENTE CABORCA (111-06)</t>
  </si>
  <si>
    <t>FONDO REVOLVENTE CAJEME (111-07)</t>
  </si>
  <si>
    <t>FONDO REVOLVENTE NAVOJOA (111-08)</t>
  </si>
  <si>
    <t>FONDO REVOLVENTE EMPALME (111-09)</t>
  </si>
  <si>
    <t>Derechos a recibir Efectivo y Equivalentes y Bienes o Servicios a Recibir</t>
  </si>
  <si>
    <t>DEUDORES DIVERSOS (1123)</t>
  </si>
  <si>
    <t>DERECHOS A RECIBIR BIENES O SERVICIOS (1131)</t>
  </si>
  <si>
    <t>Las Cuentas por Cobrar a Corto Plazo se integran por:</t>
  </si>
  <si>
    <t>C</t>
  </si>
  <si>
    <t>Se integra de la siguiente manera:</t>
  </si>
  <si>
    <t>Terrenos (1231)</t>
  </si>
  <si>
    <t>Edificios no Habitacionales(1233)</t>
  </si>
  <si>
    <t>Subtotal #NOMBRE(1230)</t>
  </si>
  <si>
    <t>Bienes Muebles, Intangibles y Depreciaciones</t>
  </si>
  <si>
    <t>Se integras de la siguiente manera:</t>
  </si>
  <si>
    <t>MOBILIARIO Y EQUIPO DE ADMINISTRACION(1241)</t>
  </si>
  <si>
    <t>MOBILIARIO Y EQUIPO EDUCACIONAL Y RECREATIVO(1242)</t>
  </si>
  <si>
    <t>VEHICULOS Y EQUPO DE TRANSPORTE(1244)</t>
  </si>
  <si>
    <t>MAQUINARIA OTROS EQUIPOS Y HERRAMIENTAS(1246)</t>
  </si>
  <si>
    <t>Subtotal BIENES MUEBLES(1240)</t>
  </si>
  <si>
    <t>SOFTWARE(1251)</t>
  </si>
  <si>
    <t>Subtotal ACTIVOS INTANGIBLES(1250)</t>
  </si>
  <si>
    <t>DEPRECIACION ACUMULADA DE BIENES MUEBLES(1263)</t>
  </si>
  <si>
    <t>Subtotal DEPRECIACION,DETERIORO Y AMORTIZACION ACUMULADA DE BIENES(1260)</t>
  </si>
  <si>
    <t>Activo Diferido</t>
  </si>
  <si>
    <t>DEPOSITOS EN GARANTIA(1270-02)</t>
  </si>
  <si>
    <t>IMPUESTOS A FAVOR(1279-01)</t>
  </si>
  <si>
    <t>Este género se compone de dos grupos, el Pasivo Circulante y el Pasivo No Circulante, en éstos inciden pasivos derivados de operaciones por servicios personales, cuentas por pagar por operaciones presupuestarias devengadas y contabilizadas al 31 de Diciembre del ejercicio correspondiente; pasivos por obligaciones laborales, a continuación se presenta la integración del pasivo:</t>
  </si>
  <si>
    <t>PASIVO CIRCULANTE(2100)</t>
  </si>
  <si>
    <t>PASIVO NO CIRCULANTE(2200)</t>
  </si>
  <si>
    <t>Suma de Pasivo</t>
  </si>
  <si>
    <t>Destacan entre las principales partidas del Pasivo Circulante las siguientes:</t>
  </si>
  <si>
    <t>SERVICIOS PERSONALES POR PAGAR A CORTO PLAZO(2111)</t>
  </si>
  <si>
    <t>RETENCIONES Y CONTRIBUCIONES POR PAGAR A CORTO PLAZO(2117)</t>
  </si>
  <si>
    <t>PROVEEDORES POR PAGAR A CORTO PLAZO(2112)</t>
  </si>
  <si>
    <t>OTRAS CUENTAS POR PAGAR A CORTO PLAZO(2119)</t>
  </si>
  <si>
    <t>Suma PASIVO CIRCULANTE(2100)</t>
  </si>
  <si>
    <t>Destacan entre las principales partidas del Pasivo No Circulante las siguientes:</t>
  </si>
  <si>
    <t>PROVISION PARA DEMANDAS Y JUICIOS A LARGO PLAZO (2261)</t>
  </si>
  <si>
    <t>Suma de Pasivos a Largo Plazo</t>
  </si>
  <si>
    <r>
      <t xml:space="preserve">II)    </t>
    </r>
    <r>
      <rPr>
        <b/>
        <sz val="7"/>
        <rFont val="Times New Roman"/>
        <family val="1"/>
      </rPr>
      <t/>
    </r>
  </si>
  <si>
    <t>NOTAS AL ESTADO DE ACTIVIDADES</t>
  </si>
  <si>
    <t>Ingresos de Gestión</t>
  </si>
  <si>
    <t>RECURSO ESTATAL(4213-02)</t>
  </si>
  <si>
    <t>RECURSO FEDERAL(4213-01)</t>
  </si>
  <si>
    <t>Subtotal Aportaciones</t>
  </si>
  <si>
    <t>PRODUCTOS FINANCIEROS(4319-02-01)</t>
  </si>
  <si>
    <t>Subtotal Productos Financieros</t>
  </si>
  <si>
    <t xml:space="preserve">III)   </t>
  </si>
  <si>
    <t>NOTAS AL ESTADO DE VARIACIÓN EN LA HACIENDA PÚBLICA</t>
  </si>
  <si>
    <t>VI) Notas al Estado Analítico de Ingresos</t>
  </si>
  <si>
    <t>Se Presenta ampliación por $3,584,942.93 por concepto de política salarial 2019, recibida en el presente ejercicio.</t>
  </si>
  <si>
    <t>Se Presenta ampliación Estatal por $283,231  de complemento de gastos de Operación de Nov. 2019, recibida en el presente ejercicio.</t>
  </si>
  <si>
    <t>Al 31 de Diciembre se presenta ampliacion Estatal de complemento de gastos de Operación de $649,861 para el ejercicio 2020.</t>
  </si>
  <si>
    <t>Al 31 de Diciembre se presenta ampliacion Estatal de complemento de gastos de Operación por $5,396,997.99 y $5,438,549.80</t>
  </si>
  <si>
    <t>Al 31 de Diciembre se presenta ampliacion Federal por política salarial 2020 de $3,458,197.80 y diferencia decreto vs convenio de $3,757,509.41</t>
  </si>
  <si>
    <t xml:space="preserve">Al 31 de Diciembre se presenta ampliacion de Ingreso Propio de $555,908.92, al superar la meta presupuestada para el ejercicio 2020. </t>
  </si>
  <si>
    <t xml:space="preserve">IV)   </t>
  </si>
  <si>
    <t>NOTAS AL ESTADO DE FLUJOS DE EFECTIVO</t>
  </si>
  <si>
    <t>Efectivo y equivalentes</t>
  </si>
  <si>
    <t xml:space="preserve">V) </t>
  </si>
  <si>
    <t>CONCILIACIÓN ENTRE LOS INGRESOS PRESUPUESTARIOS Y CONTABLES, ASÍ COMO ENTRE LOS EGRESOS PRESUPUESTARIOS Y LOS GASTOS CONTABLES</t>
  </si>
  <si>
    <t>La conciliación se presentará atendiendo a lo dispuesto por el Acuerdo por el que se emite el formato de conciliación entre los ingresos presupuestarios y contables, así como entre los egresos presupuestarios y los gastos contables.</t>
  </si>
  <si>
    <t>b) NOTAS DE MEMORIA (CUENTAS DE ORDEN)</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</si>
  <si>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</si>
  <si>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Las cuentas que se manejan para efectos de estas Notas son las siguientes:</t>
  </si>
  <si>
    <t>Pesupuestales:</t>
  </si>
  <si>
    <t>c) NOTAS DE GESTIÓN ADMINISTRATIVA</t>
  </si>
  <si>
    <t xml:space="preserve"> Introducción</t>
  </si>
  <si>
    <t>Los  Estados  Financieros  de  los  entes  públicos,  proveen  de  información  financiera  a  los  principales usuarios de la misma, al Congreso y a los ciudadanos.</t>
  </si>
  <si>
    <t>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t>
  </si>
  <si>
    <t>De esta manera, se informa y explica la respuesta del gobierno a las condiciones relacionadas con la información financiera de cada período de gestión; además, de exponer aquellas políticas que podrían afectar la toma de decisiones en períodos posteriores.</t>
  </si>
  <si>
    <t xml:space="preserve">2.     </t>
  </si>
  <si>
    <t>Panorama Económico y Financiero</t>
  </si>
  <si>
    <t>Al 31 de Enero este Instituto de Capacitacion Para el Trabajo del Estado de Sonora a recibido por parte del Gobierno  Estatal  $ 945,000.00</t>
  </si>
  <si>
    <t>Al 31 de Enero este Instituto de Capacitacion Para el Trabajo del Estado de Sonora a captado un ingresos propio por $ 2,617,417.00 por concepto de Inscripciones.</t>
  </si>
  <si>
    <t>Al 29 de Febrero este Instituto de Capacitacion Para el Trabajo del Estado de Sonora a recibido por parte del Gobierno  Estatal  $ 4,153,231</t>
  </si>
  <si>
    <t>Al 29 de Febrero este Instituto de Capacitacion Para el Trabajo del Estado de Sonora a captado un ingresos propio por $ 3,078,081.00 por concepto de Inscripciones.</t>
  </si>
  <si>
    <t>Al 29 de Febrero este Instituto de Capacitacion Para el Trabajo del Estado de Sonora a recibido por parte del Gobierno  Federal  $ 3,584,942.93 por concepto de Politica</t>
  </si>
  <si>
    <t xml:space="preserve">salarial 2019, recibida en el presente ejrecicio. </t>
  </si>
  <si>
    <t>Al 31 de Marzo este Instituto de Capacitacion Para el Trabajo del Estado de Sonora a recibido por parte del Gobierno  Estatal  $12,625,258</t>
  </si>
  <si>
    <t xml:space="preserve">Al 31 de Marzo este Instituto de Capacitacion Para el Trabajo del Estado de Sonora a recibido por parte del Gobierno  Federal  $ 3,584,942.93 por concepto de Politica  </t>
  </si>
  <si>
    <t>Al 31 de Marzo este Instituto de Capacitacion Para el Trabajo del Estado de Sonora a captado un ingresos propio por $ 4,825,860 por concepto de Inscripciones.</t>
  </si>
  <si>
    <t>Al 30 de Abril este Instituto de Capacitacion Para el Trabajo del Estado de Sonora a recibido por parte del Gobierno  Estatal  $ 12,763.86</t>
  </si>
  <si>
    <t>Al 30 de Abril este Instituto de Capacitacion Para el Trabajo del Estado de Sonora a captado un ingresos propio por $ 5,270,301.00 por concepto de Inscripciones.</t>
  </si>
  <si>
    <t>Al 30 de Abril este Instituto de Capacitacion Para el Trabajo del Estado de Sonora a recibido por parte del Gobierno  Federal  $ 33,184,729.00</t>
  </si>
  <si>
    <t>Al 31 de Mayo este Instituto de Capacitacion Para el Trabajo del Estado de Sonora a recibido por parte del Gobierno  Estatal  $ 12,763.86</t>
  </si>
  <si>
    <t>Al 31 de Mayo este Instituto de Capacitacion Para el Trabajo del Estado de Sonora a captado un ingresos propio por $ 5,364,812.40 por concepto de Inscripciones.</t>
  </si>
  <si>
    <t>Al 31 de Mayo este Instituto de Capacitacion Para el Trabajo del Estado de Sonora a recibido por parte del Gobierno  Federal  $ 39,847,150.93</t>
  </si>
  <si>
    <t>Al 30 de Junio este Instituto de Capacitacion Para el Trabajo del Estado de Sonora a recibido por parte del Gobierno  Estatal  $ 12,918,714.00</t>
  </si>
  <si>
    <t>Al 30 de Junio este Instituto de Capacitacion Para el Trabajo del Estado de Sonora a captado un ingresos propio por $ 5,911,049.80 por concepto de Inscripciones.</t>
  </si>
  <si>
    <t>Al 30 de Junio este Instituto de Capacitacion Para el Trabajo del Estado de Sonora a recibido por parte del Gobierno  Federal  $ 46,509,572.93</t>
  </si>
  <si>
    <t>Al 31 de Julio este Instituto de Capacitacion Para el Trabajo del Estado de Sonora a recibido por parte del Gobierno  Estatal  $ 16,810,679.00</t>
  </si>
  <si>
    <t>Al 31 de Julio este Instituto de Capacitacion Para el Trabajo del Estado de Sonora a captado un ingresos propio por $ 7,157,195.10 por concepto de Inscripciones.</t>
  </si>
  <si>
    <t>Al 31 de Julio este Instituto de Capacitacion Para el Trabajo del Estado de Sonora a recibido por parte del Gobierno  Federal  $ 56,614,244.93</t>
  </si>
  <si>
    <t>Al 30 de Agosto este Instituto de Capacitacion Para el Trabajo del Estado de Sonora a recibido por parte del Gobierno  Estatal  $ 24,187,676.99</t>
  </si>
  <si>
    <t>Al 30 de Agosto este Instituto de Capacitacion Para el Trabajo del Estado de Sonora a captado un ingresos propio por $ 7,719,207.53 por concepto de Inscripciones.</t>
  </si>
  <si>
    <t>Al 30 de Agosto este Instituto de Capacitacion Para el Trabajo del Estado de Sonora a recibido por parte del Gobierno  Federal  $ 62,973,829.93</t>
  </si>
  <si>
    <t>Al 30 de Septiembre este Instituto de Capacitacion Para el Trabajo del Estado de Sonora a recibido por parte del Gobierno  Estatal  $ 27,017,929.99</t>
  </si>
  <si>
    <t>Al 30 de Septiembre este Instituto de Capacitacion Para el Trabajo del Estado de Sonora a captado un ingresos propio por $ 8,435,057.73 por concepto de Inscripciones.</t>
  </si>
  <si>
    <t>Al 30 de Septiembre este Instituto de Capacitacion Para el Trabajo del Estado de Sonora a recibido por parte del Gobierno  Federal  $ 69,333,414.93</t>
  </si>
  <si>
    <t>Al 30 de Octubre este Instituto de Capacitacion Para el Trabajo del Estado de Sonora a recibido por parte del Gobierno  Estatal  $ 29,154,392.99</t>
  </si>
  <si>
    <t>Al 30 deOctubre este Instituto de Capacitacion Para el Trabajo del Estado de Sonora a captado un ingresos propio por $ 9,788,203.75 por concepto de Inscripciones.</t>
  </si>
  <si>
    <t>Al 30 de Octubre este Instituto de Capacitacion Para el Trabajo del Estado de Sonora a recibido por parte del Gobierno  Federal  $ 81,188,404.93</t>
  </si>
  <si>
    <t>Al 30 de Noviembre este Instituto de Capacitacion Para el Trabajo del Estado de Sonora a recibido por parte del Gobierno  Estatal  $ 34,197,870.49</t>
  </si>
  <si>
    <t>Al 30 de Noviembre este Instituto de Capacitacion Para el Trabajo del Estado de Sonora a captado un ingresos propio por $ 10,090,098.75 por concepto de Inscripciones.</t>
  </si>
  <si>
    <t>Al 30 de Noviembre este Instituto de Capacitacion Para el Trabajo del Estado de Sonora a recibido por parte del Gobierno  Federal  $ 93,043,400.93</t>
  </si>
  <si>
    <t>Al 31 de Diciembre este Instituto de Capacitacion Para el Trabajo del Estado de Sonora a recibido por parte del Gobierno  Estatal  $ 42,383,683.79</t>
  </si>
  <si>
    <t>Al 31 de Diciembre este Instituto de Capacitacion Para el Trabajo del Estado de Sonora a captado un ingresos propio por $ 11,284,465.92 por concepto de Inscripciones.</t>
  </si>
  <si>
    <t>Al 31 de Diciembre este Instituto de Capacitacion Para el Trabajo del Estado de Sonora a recibido por parte del Gobierno  Federal  $ 96,501,598.73</t>
  </si>
  <si>
    <t xml:space="preserve">3.     </t>
  </si>
  <si>
    <t>Autorización e Historia</t>
  </si>
  <si>
    <t xml:space="preserve">El Gobierno del Estado de Sonora celebró con la Secretaría de Educación Pública del Gobierno Federal en el año de 1993, convenio de coordinación para la creación, </t>
  </si>
  <si>
    <t>operación y apoyo financiero del  Instituto de Capacitación para el Trabajo del Estado de Sonora Federal en el año de 1993, convenio de coordinación</t>
  </si>
  <si>
    <t xml:space="preserve">para la creación, operación y apoyo financiero del Instituto de Capacitación para el Trabajo del Estado de Sonora, estableciendo dicho convenio en su cláusula </t>
  </si>
  <si>
    <t xml:space="preserve">segunda la obligación del Gobierno del Estado de Sonora de crear “EL ICATSON”. </t>
  </si>
  <si>
    <t xml:space="preserve">El Instituto de Capacitación para el Trabajo del Estado de Sonora, fue creado con el carácter de Organismo Público Descentralizado (O.P.D.) con personalidad jurídica </t>
  </si>
  <si>
    <t xml:space="preserve"> y patrimonio propio, según decreto No. 48, sección IV del Poder Ejecutivo del Estado de Sonora, publicado en el Boletín del día 15 de diciembre de 1994.</t>
  </si>
  <si>
    <t xml:space="preserve">4.     </t>
  </si>
  <si>
    <t>Organización y Objeto Social</t>
  </si>
  <si>
    <t xml:space="preserve">La actividad principal del Instituto es impartir e impulsar la capacitación formal para y en el </t>
  </si>
  <si>
    <t xml:space="preserve"> trabajo en el Estado de Sonora, propiciando su mejor calidad y su vinculación con el aparato </t>
  </si>
  <si>
    <t>productivo y las necesidades del mercado laboral.</t>
  </si>
  <si>
    <t>La máxima autoridad del Instituto es la H. Junta Directiva que está integrada de la siguiente manera:</t>
  </si>
  <si>
    <t>a)</t>
  </si>
  <si>
    <t xml:space="preserve">Tres representantes del Gobierno del Estado que son los Secretarios </t>
  </si>
  <si>
    <t>de Educación y Cultura, de Hacienda y de Economía.</t>
  </si>
  <si>
    <t>b)</t>
  </si>
  <si>
    <t xml:space="preserve">Dos representantes del Gobierno Federal que serán designados por el </t>
  </si>
  <si>
    <t>Secretario de Educación Pública.</t>
  </si>
  <si>
    <t>c)</t>
  </si>
  <si>
    <t>Un representante de Sector Social, éste nombrado por el Gobierno del Estado y,</t>
  </si>
  <si>
    <t>d)</t>
  </si>
  <si>
    <t xml:space="preserve">Dos representantes del Sector Productivo que participen en el Financiamiento </t>
  </si>
  <si>
    <t>del Instituto mediante un patronato para apoyar a la operación del mismo.</t>
  </si>
  <si>
    <t>Los órganos de Gobierno del Organismo Público descentralizados son:</t>
  </si>
  <si>
    <t>La Junta Directiva</t>
  </si>
  <si>
    <t>Un Director General.</t>
  </si>
  <si>
    <t>Los Directores del Plantel.</t>
  </si>
  <si>
    <t xml:space="preserve">El Instituto cuenta actualmente con 7 planteles y 11 Acciones Móviles en todo el Estado que le </t>
  </si>
  <si>
    <t>permite poner al alcance de los sonorenses la capacitación técnica y son:</t>
  </si>
  <si>
    <t>Ref</t>
  </si>
  <si>
    <t>ACCIÓN MÓVIL</t>
  </si>
  <si>
    <t>DEPENDE DEL PLANTEL</t>
  </si>
  <si>
    <t>Hermosillo</t>
  </si>
  <si>
    <t>Agua Prieta</t>
  </si>
  <si>
    <t>Cananea</t>
  </si>
  <si>
    <t>Arivechi</t>
  </si>
  <si>
    <t>Cajeme</t>
  </si>
  <si>
    <t>Guaymas</t>
  </si>
  <si>
    <t>Empalme</t>
  </si>
  <si>
    <t>Huatabampo</t>
  </si>
  <si>
    <t>Navojoa</t>
  </si>
  <si>
    <t>Moctezuma</t>
  </si>
  <si>
    <t>Caborca</t>
  </si>
  <si>
    <t>Nogales</t>
  </si>
  <si>
    <t>Puerto Peñasco</t>
  </si>
  <si>
    <t>San Luís Río Colorado</t>
  </si>
  <si>
    <t>Santa Ana</t>
  </si>
  <si>
    <t>Magdalena</t>
  </si>
  <si>
    <t>Bases de Preparación de los Estados Financieros</t>
  </si>
  <si>
    <t>Los Estados Financieros están preparados de acuerdo con las normas de información financiera gubernamental derivados de la normatividad aplicable para la Entidad.</t>
  </si>
  <si>
    <r>
      <t xml:space="preserve">Los estados financieros adjuntos de la Entidad </t>
    </r>
    <r>
      <rPr>
        <b/>
        <sz val="8"/>
        <color theme="1"/>
        <rFont val="Arial"/>
        <family val="2"/>
      </rPr>
      <t>Instituto de Capacitación para el Trabajo del</t>
    </r>
    <r>
      <rPr>
        <sz val="8"/>
        <color theme="1"/>
        <rFont val="Arial"/>
        <family val="2"/>
      </rPr>
      <t xml:space="preserve"> </t>
    </r>
    <r>
      <rPr>
        <b/>
        <sz val="8"/>
        <color theme="1"/>
        <rFont val="Arial"/>
        <family val="2"/>
      </rPr>
      <t>Estado de Sonora</t>
    </r>
    <r>
      <rPr>
        <sz val="8"/>
        <color theme="1"/>
        <rFont val="Arial"/>
        <family val="2"/>
      </rPr>
      <t xml:space="preserve"> se prepararon de conformidad con las siguientes disposiciones normativas que le son aplicables en su carácter de Organismo Público Descentralizado creado por el Gobierno del Estado de Sonora: </t>
    </r>
  </si>
  <si>
    <t>a.      Las disposiciones vigentes de la Ley General de Contabilidad Gubernamental (LGCG).</t>
  </si>
  <si>
    <t>b.     Las Normas de Información Financiera Gubernamental Generales (NIFGG) y las Normas de Información Financieras Gubernamentales Específicas  para el Sector Paraestatal (NIFGE), emitidas por la Unidad de Contabilidad Gubernamental e Informes sobre la Gestión Pública (UCG) de la Secretaría de Hacienda y Crédito Público (SHCP).</t>
  </si>
  <si>
    <t>c.      Las Normas de Información Financiera emitidas por el Consejo Mexicano  de Normas de Información Financiera, A. C., que son aplicadas de manera supletoria y que han sido autorizadas por la UCG de la SHCP.</t>
  </si>
  <si>
    <t>d.     Normas Internacionales de Contabilidad para el Sector Público (NICSP).</t>
  </si>
  <si>
    <t>Ley General de Contabilidad Gubernamental (LGCG)</t>
  </si>
  <si>
    <t>El 31 de diciembre de 2008 se publicó en el Diario Oficial de la Federación la LGCG, que entró en vigor el 1 de enero de 2009, y es de observancia obligatoria para los poderes Ejecutivo, Legislativo y Judicial de la Federación, los Estados y el Distrito Federal; los Ayuntamientos de los Municipios; los Órganos Político Administrativos de las Demarcaciones Territoriales del Distrito Federal; las Entidades de la Administración Pública Paraestatal, ya sean federales, estatales o municipales y los Órganos Autónomos Federales y Estatales.</t>
  </si>
  <si>
    <t>La Ley tiene como objeto establecer los criterios generales que regirán la contabilidad gubernamental y la emisión de la información financiera de los entes públicos, con la finalidad de lograr la armonización contable a nivel nacional, para lo cual fue creado el Consejo Nacional de Armonización Contable (CONAC) como órgano de coordinación para la armonización de la contabilidad  gubernamental, el cual tiene por objeto la emisión de las normas contables y las disposiciones presupuestales que se aplicarán para la generación de información financiera y presupuestal que emitirán los entes públicos.</t>
  </si>
  <si>
    <t>Con la finalidad de dar cumplimiento al objetivo de la armonización contable y establecer los ejercicios sociales en que tendrá aplicación efectiva el conjunto de normas aplicables, el 15 de diciembre de 2010 el CONAC emitió el Acuerdo de Interpretación sobre las obligaciones establecidas en los artículos transitorios de la LGCG, en el cual interpretó que las entidades paraestatales del Gobierno Estatal tienen la obligación, en cuanto al ámbito de su aplicación correspondientes al del inciso “A”, a partir del 1 de enero de 2012, de realizar registros contables con base acumulativa, apegándose al marco conceptual y a los postulados básicos de contabilidad gubernamental, así como a las normas y metodologías que establezcan los momentos contables, los clasificadores y los manuales de contabilidad gubernamental armonizados, y de acuerdo con las respectivas matrices de conversión con las características señaladas en los artículos 40 y 41 de la LGCG. Consecuentemente, a partir de la fecha señalada tienen la obligación de emitir información contable, presupuestaria y programática sobre la base técnica prevista en los documentos técnico-contables siguientes:</t>
  </si>
  <si>
    <t xml:space="preserve"> 1.- Marco Conceptual</t>
  </si>
  <si>
    <t xml:space="preserve">2.- Postulados Básicos de Contabilidad Gubernamental </t>
  </si>
  <si>
    <t>3.- Clasificador por Objeto del Gasto</t>
  </si>
  <si>
    <t>4.- Clasificador por Tipo del Gasto</t>
  </si>
  <si>
    <t>5.- Clasificador por Rubro de Ingreso</t>
  </si>
  <si>
    <t xml:space="preserve">6.- Catálogo de Cuentas de Contabilidad </t>
  </si>
  <si>
    <t>7.- Momentos Contables de los Egresos</t>
  </si>
  <si>
    <t>8.- Momentos Contables de los Ingresos</t>
  </si>
  <si>
    <t>9.- Manual de Contabilidad Gubernamental</t>
  </si>
  <si>
    <t>Políticas de Contabilidad Significativas</t>
  </si>
  <si>
    <r>
      <rPr>
        <b/>
        <sz val="8"/>
        <color theme="1"/>
        <rFont val="Arial"/>
        <family val="2"/>
      </rPr>
      <t>Control Presupuestal</t>
    </r>
    <r>
      <rPr>
        <sz val="8"/>
        <color theme="1"/>
        <rFont val="Arial"/>
        <family val="2"/>
      </rPr>
      <t>.-En la Administración del Instituto se estructuran y formulan los presupuestos de Egresos Federales, Estatales e Ingresos Propios para cada ejercicio a fin de contar con los recursos necesarios para el control presupuestal por medio de registros contables en cuentas de orden como las siguientes:</t>
    </r>
  </si>
  <si>
    <t>Cuentas de Orden Contables:</t>
  </si>
  <si>
    <t>Avales y Garantías</t>
  </si>
  <si>
    <t>Bienes concesionados o en comodato</t>
  </si>
  <si>
    <t>Cuentas de orden presupuestarias:</t>
  </si>
  <si>
    <t>Ley de Ingresos:</t>
  </si>
  <si>
    <t>Ley de Ingresos Estimada</t>
  </si>
  <si>
    <t>Ley de Ingresos por Ejecutar</t>
  </si>
  <si>
    <t>Modificaciones a la Ley de Ingresos</t>
  </si>
  <si>
    <t>Ley de Ingresos Devengada</t>
  </si>
  <si>
    <t>Ley de Ingresos Recaudada</t>
  </si>
  <si>
    <t>Presupuesto de Egresos:</t>
  </si>
  <si>
    <t>Presupuesto de Egresos Aprobado</t>
  </si>
  <si>
    <t>Presupuesto de Egresos por Ejercer</t>
  </si>
  <si>
    <t>Modificaciones al Presupuesto de Egresos</t>
  </si>
  <si>
    <t>Presupuesto de Egresos Comprometido</t>
  </si>
  <si>
    <t>Presupuesto de Egresos Devengado</t>
  </si>
  <si>
    <t>Presupuesto de Egresos Ejercido</t>
  </si>
  <si>
    <t>Presupuesto de Egresos Pagado</t>
  </si>
  <si>
    <r>
      <rPr>
        <b/>
        <sz val="8"/>
        <color theme="1"/>
        <rFont val="Arial"/>
        <family val="2"/>
      </rPr>
      <t>Inversiones de inmediata realización.-</t>
    </r>
    <r>
      <rPr>
        <sz val="8"/>
        <color theme="1"/>
        <rFont val="Arial"/>
        <family val="2"/>
      </rPr>
      <t>Se registran en su caso al costo de adquisición el cual no excede a su valor en el mercado. Los intereses ganados se registran conforme se devengan, los cuales son considerados como productos financieros.</t>
    </r>
  </si>
  <si>
    <r>
      <rPr>
        <b/>
        <sz val="8"/>
        <color theme="1"/>
        <rFont val="Arial"/>
        <family val="2"/>
      </rPr>
      <t>Bienes muebles e inmuebles.-</t>
    </r>
    <r>
      <rPr>
        <sz val="8"/>
        <color theme="1"/>
        <rFont val="Arial"/>
        <family val="2"/>
      </rPr>
      <t>Los adquiridos por el ICATSON se registran a su costo de adquisición y los donados por el Instituto Sonorense de Infraestructura Educativa (ISIE)  al costo que ellos indican en el acta entrega y recepción, no actualizándose la inversión al cierre del año de acuerdo a Normas de Información Financiera Gubernamentales.</t>
    </r>
  </si>
  <si>
    <r>
      <rPr>
        <b/>
        <sz val="8"/>
        <color theme="1"/>
        <rFont val="Arial"/>
        <family val="2"/>
      </rPr>
      <t>Pagos por servicios al personal.-</t>
    </r>
    <r>
      <rPr>
        <sz val="8"/>
        <color theme="1"/>
        <rFont val="Arial"/>
        <family val="2"/>
      </rPr>
      <t>Las compensaciones a favor del personal por pagos de prima vacacional, vacaciones, aguinaldos y otras compensaciones por concepto de terminación de la relación de trabajo del personal del ICATSON, se cargan a los remanentes del año en que se pagan.</t>
    </r>
  </si>
  <si>
    <r>
      <rPr>
        <b/>
        <sz val="8"/>
        <color theme="1"/>
        <rFont val="Arial"/>
        <family val="2"/>
      </rPr>
      <t>Ley General de Contabilidad Gubernamental.-</t>
    </r>
    <r>
      <rPr>
        <sz val="8"/>
        <color theme="1"/>
        <rFont val="Arial"/>
        <family val="2"/>
      </rPr>
      <t>Cabe hacer mención que al 31 de diciembre de 2014, el ICATSON se encuentra trabajando para hacerle frente a los cambios trascendentes en los registros contables para lograr la Armonización Contable en los tres niveles de Gobierno para este ejercicio.  Cambios contenidos en la Ley General de Contabilidad Gubernamental y el Organo de Coordinación para la Armonización de la Contabilidad Gubernamental, normatividad emitida por el Consejo Nacional de Armonización Contable (CONAC) como son: Lista de cuentas alineadas al plan de cuentas.</t>
    </r>
  </si>
  <si>
    <t>Lista de cuentas alineadas al plan de cuentas</t>
  </si>
  <si>
    <t>Clasificadores presupuestarios armonizados</t>
  </si>
  <si>
    <t>Catálogos de bienes y matrices de conversión</t>
  </si>
  <si>
    <t>Contar con indicadores para medir los avances físicos-financieros relacionados con los recursos Federales y</t>
  </si>
  <si>
    <t>Emitir información contable y presupuestaria en forma periódica.</t>
  </si>
  <si>
    <t xml:space="preserve">7.     </t>
  </si>
  <si>
    <t>Posición en Moneda Extranjera y Protección por Riesgo Cambiario</t>
  </si>
  <si>
    <t>No aplica para esta Institución</t>
  </si>
  <si>
    <t xml:space="preserve">8. </t>
  </si>
  <si>
    <t>Reporte Analítico del Activo</t>
  </si>
  <si>
    <t>a) Vida útil o porcentaje de depreciación</t>
  </si>
  <si>
    <t>Tipo de bien</t>
  </si>
  <si>
    <t>Clave</t>
  </si>
  <si>
    <t>% Depreciación</t>
  </si>
  <si>
    <t>Nombre de la cuenta</t>
  </si>
  <si>
    <t>MOBILIARIO Y EQ. DE ADMINISTRACION</t>
  </si>
  <si>
    <t>Muebles de Oficina y Estantería</t>
  </si>
  <si>
    <t>Muebles excepto de Oficina y Estantería</t>
  </si>
  <si>
    <t>Equipo de Cómputo</t>
  </si>
  <si>
    <t>Otro Mobioliarios y equipos</t>
  </si>
  <si>
    <t>Equipo de Comunicación y Telecomunicación</t>
  </si>
  <si>
    <t>Otros Bienes Muebles</t>
  </si>
  <si>
    <t>MOBILIARIO Y EQ. EDUCACIONA Y RECREATIVO</t>
  </si>
  <si>
    <t>Otro mobiliario y equipo educacional</t>
  </si>
  <si>
    <t>Bienes artístico y culturales</t>
  </si>
  <si>
    <t>Camaras fotográficas y de video</t>
  </si>
  <si>
    <t>Equipos y aparatos audiovisuales</t>
  </si>
  <si>
    <t>Mobiliario y Equipo para Escuelas y Laboratorios</t>
  </si>
  <si>
    <t>EQUIPO DE TRANSPORTE</t>
  </si>
  <si>
    <t>Carrocerías y remolques</t>
  </si>
  <si>
    <t>SOFTWARE</t>
  </si>
  <si>
    <t>Software</t>
  </si>
  <si>
    <t>MAQUINARIA Y OTROS EQUIPOS</t>
  </si>
  <si>
    <t>Sistema de aire Acondicionado</t>
  </si>
  <si>
    <t>Herramientas</t>
  </si>
  <si>
    <t>Maquinaria y equipo electrónico</t>
  </si>
  <si>
    <t>b) Reporte analítico del Activo</t>
  </si>
  <si>
    <t xml:space="preserve">9.     </t>
  </si>
  <si>
    <t>Fideicomisos, Mandatos y Análogos</t>
  </si>
  <si>
    <t xml:space="preserve">10.   </t>
  </si>
  <si>
    <t>Reporte de la Recaudación</t>
  </si>
  <si>
    <t>Al 31 de Diciembre de 2020, se han obtenido los siguientes ingresos:</t>
  </si>
  <si>
    <t>Ingresos Propios</t>
  </si>
  <si>
    <t>Estatales</t>
  </si>
  <si>
    <t>Federales</t>
  </si>
  <si>
    <t>Otros Ingresos</t>
  </si>
  <si>
    <t xml:space="preserve">11.   </t>
  </si>
  <si>
    <t>Información sobre la Deuda y el Reporte Analítico de la Deuda</t>
  </si>
  <si>
    <t xml:space="preserve">12. </t>
  </si>
  <si>
    <t>Calificaciones otorgadas</t>
  </si>
  <si>
    <t xml:space="preserve">13.   </t>
  </si>
  <si>
    <t>Proceso de Mejora</t>
  </si>
  <si>
    <t>Revisión de los documentos probatorios del ejercicio del gasto</t>
  </si>
  <si>
    <t>Control de pedidos para adquisición de materiales y suministros</t>
  </si>
  <si>
    <t>Cumplimiento de la normatividad fiscal</t>
  </si>
  <si>
    <t>Revisión de nóminas</t>
  </si>
  <si>
    <t>Bitácoras de consumo de gasolina, Teléfono</t>
  </si>
  <si>
    <t>Control de correspondencia recibida</t>
  </si>
  <si>
    <t>Control de Activo Fijo</t>
  </si>
  <si>
    <t xml:space="preserve">14.   </t>
  </si>
  <si>
    <t>Información por Segmentos</t>
  </si>
  <si>
    <t xml:space="preserve">15.   </t>
  </si>
  <si>
    <t>Eventos Posteriores al Cierre</t>
  </si>
  <si>
    <t>En los presentes Estados Financieros no aplica</t>
  </si>
  <si>
    <t xml:space="preserve">16.   </t>
  </si>
  <si>
    <t>Partes Relacionadas</t>
  </si>
  <si>
    <t>No existen partes relacionadas que pudieran ejercer influencia significativa sobre la toma de decisiones financieras operativas</t>
  </si>
  <si>
    <t xml:space="preserve">17.   </t>
  </si>
  <si>
    <t>Responsabilidad Sobre la Presentación Razonable de la Información Contable</t>
  </si>
  <si>
    <t>“Bajo protesta de decir verdad declaramos que los Estados Financieros y sus notas, son razonablemente correctos y son responsabilidad del emisor”.</t>
  </si>
  <si>
    <t>DIRECCION GENERAL</t>
  </si>
  <si>
    <t>DIRECCION ADMINISTRATIVA</t>
  </si>
  <si>
    <t>DIRECCION ACADEMICA</t>
  </si>
  <si>
    <t>DIRECCION DE PLANEACION</t>
  </si>
  <si>
    <t>DIRECCION DE VINCULACION</t>
  </si>
  <si>
    <t>UAJ</t>
  </si>
  <si>
    <t>OCDA</t>
  </si>
  <si>
    <t>SUICATSON</t>
  </si>
  <si>
    <t>PLANTEL HERMOSILLO</t>
  </si>
  <si>
    <t>PLANTEL CANANEA</t>
  </si>
  <si>
    <t>PLANTEL CAJEME</t>
  </si>
  <si>
    <t>PLANEL AGUA PRIETA</t>
  </si>
  <si>
    <t>PLANTEL NAVOJOA</t>
  </si>
  <si>
    <t>PLANTEL CABORCA</t>
  </si>
  <si>
    <t>ACCION MOVIL AGUA PRIETA</t>
  </si>
  <si>
    <t>ACCION MOVIL NAVOJOA</t>
  </si>
  <si>
    <t>ACCION MOVIL HUATABAMPO</t>
  </si>
  <si>
    <t>ACCION MOVIL MOCTEZUMA</t>
  </si>
  <si>
    <t>ACCION MOVIL ARIVECHI</t>
  </si>
  <si>
    <t>ACCION MOVIL GUAYMAS</t>
  </si>
  <si>
    <t>ACCION MOVIL NOGALES</t>
  </si>
  <si>
    <t>PLANTEL EMPALME</t>
  </si>
  <si>
    <t>ACCION MOVIL PUERTO PEÑASCO</t>
  </si>
  <si>
    <t>SAN LUIS</t>
  </si>
  <si>
    <t>SANTA ANA</t>
  </si>
  <si>
    <t>10000</t>
  </si>
  <si>
    <t>SERVICIOS PERSONALES</t>
  </si>
  <si>
    <t>11301</t>
  </si>
  <si>
    <t>SUELDOS AL PERSONAL DE BASE</t>
  </si>
  <si>
    <t>11303</t>
  </si>
  <si>
    <t>REMUNERACIONES DIVERSAS</t>
  </si>
  <si>
    <t>11306</t>
  </si>
  <si>
    <t>RIESGO LABORAL</t>
  </si>
  <si>
    <t>11307</t>
  </si>
  <si>
    <t>AYUDA PARA HABITACION</t>
  </si>
  <si>
    <t>11310</t>
  </si>
  <si>
    <t>AYUDA PARA ENERGIA ELECTRICA</t>
  </si>
  <si>
    <t>12201</t>
  </si>
  <si>
    <t>SUELDOS AL PERSONAL EVENTUAL</t>
  </si>
  <si>
    <t>13101</t>
  </si>
  <si>
    <t>PRIMAS POR AÑOS DE SERVICIOS PRESTADOS</t>
  </si>
  <si>
    <t>13201</t>
  </si>
  <si>
    <t>PRIMAS DE VACACIONES</t>
  </si>
  <si>
    <t>13202</t>
  </si>
  <si>
    <t>GRATIFICACION POR FIN DE AÑO</t>
  </si>
  <si>
    <t>13203</t>
  </si>
  <si>
    <t>COMPENSACION POR AJUSTE DE CALENDARIO</t>
  </si>
  <si>
    <t>13204</t>
  </si>
  <si>
    <t>DÍAS DINÁMICOS</t>
  </si>
  <si>
    <t>13403</t>
  </si>
  <si>
    <t>COMPENSACIONES AL PERSONAL DE CONFIANZA</t>
  </si>
  <si>
    <t>14101</t>
  </si>
  <si>
    <t>APORTACIONES AL ISSSTESON</t>
  </si>
  <si>
    <t>14103</t>
  </si>
  <si>
    <t>APORTACIONES DE SEGURO DE RETIRO AL ISSSTESON</t>
  </si>
  <si>
    <t>14104</t>
  </si>
  <si>
    <t>ASIGNACION PARA PRESTAMOS A CORTO PLAZO</t>
  </si>
  <si>
    <t>14105</t>
  </si>
  <si>
    <t>ASIGNACION PARA PRESTAMO PRENDARIO</t>
  </si>
  <si>
    <t>14106</t>
  </si>
  <si>
    <t>OTRAS PRESTACIONES DE SEGURIDAD SOCIAL</t>
  </si>
  <si>
    <t>14107</t>
  </si>
  <si>
    <t>CUOTAS PARA INFRA. EQUIP., Y MOBILIARIO HOSPITALARIO</t>
  </si>
  <si>
    <t>14108</t>
  </si>
  <si>
    <t>ATENCION DE ENFERMEDADES PREEXISTENTES</t>
  </si>
  <si>
    <t>14201</t>
  </si>
  <si>
    <t>CUOTAS INFONAVIT</t>
  </si>
  <si>
    <t>14301</t>
  </si>
  <si>
    <t>PAGAS DE DEFUNCION, PENSIONES Y JUBILACIONES</t>
  </si>
  <si>
    <t>14404</t>
  </si>
  <si>
    <t>SEGUROS DE ASISTENCIA LEGAL</t>
  </si>
  <si>
    <t>15202</t>
  </si>
  <si>
    <t>PAGO DE LIQUIDACIONES</t>
  </si>
  <si>
    <t>15404</t>
  </si>
  <si>
    <t>DIAS ECONOMICOS Y DE DESCANSO OBLIGATORIOS NO DISFRUTADOS</t>
  </si>
  <si>
    <t>15418</t>
  </si>
  <si>
    <t>COMPENSACION ESPECIFICA A PERSONAL DE BASE</t>
  </si>
  <si>
    <t>15501</t>
  </si>
  <si>
    <t>APOYOS A LA CAPACITACIÓN DE LOS SERVIDORES PÚBLICOS</t>
  </si>
  <si>
    <t>15901</t>
  </si>
  <si>
    <t>OTRAS PRESTACIONES SOCIALES Y ECONOMICAS</t>
  </si>
  <si>
    <t>17102</t>
  </si>
  <si>
    <t>ESTÍMULOS AL PERSONAL</t>
  </si>
  <si>
    <t xml:space="preserve">  COMPENSACION POR TITULACION A NIVEL LICENCIATURA</t>
  </si>
  <si>
    <t>20000</t>
  </si>
  <si>
    <t>MATERIALES Y SUMINISTROS</t>
  </si>
  <si>
    <t>21101</t>
  </si>
  <si>
    <t>MATERIALES PARA SERVICIO EN GENERAL</t>
  </si>
  <si>
    <t>21201</t>
  </si>
  <si>
    <t>MATERIALES PARA IMPRESIÓN Y REPRODUCCIÓN</t>
  </si>
  <si>
    <t>21401</t>
  </si>
  <si>
    <t>SUMINISTROS INFORMÁTICOS</t>
  </si>
  <si>
    <t>21601</t>
  </si>
  <si>
    <t>MATERIALES Y ARTÍCULOS DE LIMPIEZA</t>
  </si>
  <si>
    <t>21701</t>
  </si>
  <si>
    <t>MATERIALES PARA ENSEÑANZA</t>
  </si>
  <si>
    <t>21801</t>
  </si>
  <si>
    <t>ELABORACIÓN DE PLACAS Y CALCOMANÍAS</t>
  </si>
  <si>
    <t>22101</t>
  </si>
  <si>
    <t>PRODUCTOS ALIMENTICIOS PARA EL PERSONAL EN LAS INSTALACIONES</t>
  </si>
  <si>
    <t>22106</t>
  </si>
  <si>
    <t>ADQUISICION DE AGUA POTABLE</t>
  </si>
  <si>
    <t>22301</t>
  </si>
  <si>
    <t>UTENSILIOS DIVERSOS DE CARÁCTER COMERCIAL</t>
  </si>
  <si>
    <t>24601</t>
  </si>
  <si>
    <t>ACCESORIOS Y MATERIAL ELÉCTRICO</t>
  </si>
  <si>
    <t>24801</t>
  </si>
  <si>
    <t>ARTÍCULOS COMPLEMENTARIOS PARA SERVICIOS GENERALES</t>
  </si>
  <si>
    <t>24901</t>
  </si>
  <si>
    <t>OTROS MATERIALES DE FERRETERÍA PARA CONSTRUCCIÓN Y REPARACIÓN</t>
  </si>
  <si>
    <t xml:space="preserve">  MEDICINAS Y PRODUCTOS FARMACÉUTICOS DE APLICACIÓN HUMANA</t>
  </si>
  <si>
    <t>MATERIAL QUIRÚRGICO Y DE LABORATORIO DE USO EN EL ÁREA MÉDICA</t>
  </si>
  <si>
    <t>26101</t>
  </si>
  <si>
    <t>COMBUSTIBLES, LUBRICANTES Y ADITIVOS</t>
  </si>
  <si>
    <t>26102</t>
  </si>
  <si>
    <t>LUBRICANTES Y ADITIVOS</t>
  </si>
  <si>
    <t>ARTÍCULOS PARA SERVICIOS GENERALES</t>
  </si>
  <si>
    <t>27201</t>
  </si>
  <si>
    <t>ARTÍCULOS PARA SERVICIOS GENERALES PARA SEGURIDAD Y PROTECCIÓN PERSONAL</t>
  </si>
  <si>
    <t>29101</t>
  </si>
  <si>
    <t>ACCESORIOS Y MATERIALES MENORES</t>
  </si>
  <si>
    <t>29201</t>
  </si>
  <si>
    <t>REFACC Y ACC MENORES DE EDIFICIOS</t>
  </si>
  <si>
    <t>29401</t>
  </si>
  <si>
    <t>REFACC Y ACCESORIOS MENORES DE EQUIPO DE COMPUTO Y TECNOLOGIAS DE LA INFORMACION</t>
  </si>
  <si>
    <t>29601</t>
  </si>
  <si>
    <t>REFACC. Y ACCESORIOS MENORES PARA EQUIPO DE TRANSPORTE</t>
  </si>
  <si>
    <t>29801</t>
  </si>
  <si>
    <t>ARTÍCULOS MENORES DE SERVICIO GENERAL PARA MAQUINARIA Y OTROS EQUIPOS</t>
  </si>
  <si>
    <t>30000</t>
  </si>
  <si>
    <t>SERVICIOS GENERALES</t>
  </si>
  <si>
    <t>31101</t>
  </si>
  <si>
    <t>ENERGÍA ELÉCTRICA</t>
  </si>
  <si>
    <t>31201</t>
  </si>
  <si>
    <t>GAS</t>
  </si>
  <si>
    <t>31301</t>
  </si>
  <si>
    <t>AGUA</t>
  </si>
  <si>
    <t>31401</t>
  </si>
  <si>
    <t>TELEFONÍA TRADICIONAL</t>
  </si>
  <si>
    <t>31701</t>
  </si>
  <si>
    <t>SERVICIOS DE ACCESO DE INTERNET, REDES Y PROCESAMIENTO DE INFORMACIÓN</t>
  </si>
  <si>
    <t>31801</t>
  </si>
  <si>
    <t>SERVICIO POSTAL</t>
  </si>
  <si>
    <t>32201</t>
  </si>
  <si>
    <t>ARRENDAMIENTO DE EDIFICIOS</t>
  </si>
  <si>
    <t>32302</t>
  </si>
  <si>
    <t>ARRENDAMIENTO DE INFORMATICA</t>
  </si>
  <si>
    <t>32501</t>
  </si>
  <si>
    <t>ARRENDAMIENTO DE EQUIPO DE TRANSPORTE</t>
  </si>
  <si>
    <t>32901</t>
  </si>
  <si>
    <t>OTROS ARRENDAMIENTOS</t>
  </si>
  <si>
    <t>33101</t>
  </si>
  <si>
    <t>ASESORÍAS ASOCIADAS A CONVENIOS, TRATADOS O ACUERDOS</t>
  </si>
  <si>
    <t>33301</t>
  </si>
  <si>
    <t>SERVICIOS DE INFORMÁTICA</t>
  </si>
  <si>
    <t>33401</t>
  </si>
  <si>
    <t>SERVICIOS DE CAPACITACIÓN</t>
  </si>
  <si>
    <t>33603</t>
  </si>
  <si>
    <t>IMPRESIONES DE DOCTOS.OFICIALES PARA LA PRESTACIÓN DE SER. PÚB., IDENTIFICACIÓN, FORMATOS ADMINISTRATIVOS Y FISCALES, …</t>
  </si>
  <si>
    <t>33801</t>
  </si>
  <si>
    <t>SERVICIOS DE VIGILANCIA</t>
  </si>
  <si>
    <t>34101</t>
  </si>
  <si>
    <t>COMISIONES BANCARIAS</t>
  </si>
  <si>
    <t>34501</t>
  </si>
  <si>
    <t>SEGUROS DE BIENES PATRIMONIALES</t>
  </si>
  <si>
    <t>34701</t>
  </si>
  <si>
    <t>FLETES Y MANIOBRAS</t>
  </si>
  <si>
    <t>COMISIONES POR VENTAS</t>
  </si>
  <si>
    <t>35101</t>
  </si>
  <si>
    <t>MANTENIMIENTO Y CONSERVACIÓN DE INMUEBLES PARA LA PRESTACIÓN DE SERVICIOS ADMINISTRATIVOS</t>
  </si>
  <si>
    <t>35103</t>
  </si>
  <si>
    <t>MANTENIMIENTO Y CONSERVACION DE PLANTELES ESCOLARES</t>
  </si>
  <si>
    <t>35201</t>
  </si>
  <si>
    <t>INSTALACIÓN, REPARACIÓN Y MANTENIMIENTO DE MOBILIARIO Y EQUIPO DE ADMINISTRACIÓN, EDUCACIONAL Y RECREATIVO</t>
  </si>
  <si>
    <t>35501</t>
  </si>
  <si>
    <t>REPARACIÓN Y MANTENIMIENTO DE EQUIPO DE TRANSPORTE</t>
  </si>
  <si>
    <t>35701</t>
  </si>
  <si>
    <t>MANTENIMIENTO Y CONSERVACIÓN DE MAQUINARIA Y EQUIPO</t>
  </si>
  <si>
    <t>35901</t>
  </si>
  <si>
    <t>SERVICIOS DE JARDINERÍA Y FUMIGACIÓN</t>
  </si>
  <si>
    <t>36201</t>
  </si>
  <si>
    <t>DIFUSIÓN POR RADIO, TELEVISIÓN Y OTROS MEDIOS DE MENSAJES COMERCIALES PARA PROMOVER LA VENTA DE BIENES O SERVICIOS</t>
  </si>
  <si>
    <t>37101</t>
  </si>
  <si>
    <t>PASAJES AÉREOS</t>
  </si>
  <si>
    <t>37201</t>
  </si>
  <si>
    <t>PASAJES TERRESTRES</t>
  </si>
  <si>
    <t>37501</t>
  </si>
  <si>
    <t>VIÁTICOS EN EL PAÍS</t>
  </si>
  <si>
    <t>37502</t>
  </si>
  <si>
    <t>GASTOS DE CAMINO</t>
  </si>
  <si>
    <t>37901</t>
  </si>
  <si>
    <t>OTROS SERVICIOS DE TRASLADO Y HOSPEDAJE</t>
  </si>
  <si>
    <t>38101</t>
  </si>
  <si>
    <t>GASTOS DE CEREMONIAL</t>
  </si>
  <si>
    <t>38201</t>
  </si>
  <si>
    <t>GASTOS DE ORDEN SOCIAL Y CULTURAL</t>
  </si>
  <si>
    <t>38501</t>
  </si>
  <si>
    <t>GASTOS DE REPRESENTACIÓN</t>
  </si>
  <si>
    <t>39101</t>
  </si>
  <si>
    <t>SERVICIOS FUNERARIOS Y DE CEMENTERIOS</t>
  </si>
  <si>
    <t>39202</t>
  </si>
  <si>
    <t>OTROS IMPUESTOS Y DERECHOS</t>
  </si>
  <si>
    <t>39801</t>
  </si>
  <si>
    <t>IMPUESTO SOBRE NÓMINAS Y OTROS QUE SE DERIVEN DE UNA RELACIÓN LABORAL</t>
  </si>
  <si>
    <t>50000</t>
  </si>
  <si>
    <t>BIENES MUEBLES, INMUEBLES E INTANGIBLES</t>
  </si>
  <si>
    <t>51107</t>
  </si>
  <si>
    <t>MOBILIARIO Y EQUIPO</t>
  </si>
  <si>
    <t>51503</t>
  </si>
  <si>
    <t>EQUIPO DE COMPUTACIÓN</t>
  </si>
  <si>
    <t>51908</t>
  </si>
  <si>
    <t>OTRO MOBILIARIO Y EQUIPO</t>
  </si>
  <si>
    <t>52101</t>
  </si>
  <si>
    <t>EQUIPOS Y APARATOS AUDIOVISUALES</t>
  </si>
  <si>
    <t xml:space="preserve">  CARROCERÍAS Y REMOLQUES</t>
  </si>
  <si>
    <t>56704</t>
  </si>
  <si>
    <t>HERRAMIENTAS Y MÁQUINAS - HERRAMIENTA</t>
  </si>
  <si>
    <t>TOTAL GASTO</t>
  </si>
  <si>
    <t>Instituto de Capacitación par el Trabajo del Estado de Sonora</t>
  </si>
  <si>
    <t>INSTITUTO DE CAPACITACIÓN PARA EL TRABAJO DEL ESTADO DE SONORA</t>
  </si>
  <si>
    <t>E110E20 FORMACIÓN Y CERTIFICACION PARA EL TRABAJO</t>
  </si>
  <si>
    <t>EJE 1:ECONOMIA CON FUTURO</t>
  </si>
  <si>
    <t>RETO 3:FOMENTAR LA PROFESIONALIZACIÓN Y EL DESARROLLO DEL CAPITAL HUMANO DE ACUERDO A LAS NECESIDADES DE LAS EMPRESAS ASI COMO DISPONER DE LAS CAPACIDADES CIENTIFICAS QUE CONTRIBUYAN A IMPULSAR LA COMPETITIVIDAD</t>
  </si>
  <si>
    <t>Población abierta</t>
  </si>
  <si>
    <t>Avance del Período</t>
  </si>
  <si>
    <t>% de Avance</t>
  </si>
  <si>
    <t>Contribuir al incremento de la calidad  de la fuerza laboral de Sonora para su   inserción el aparato productivo en respuesta a las  necesidades regionales para el desarrollo económico  y sustentable,  mediante el impulso a la formación y profesionalización del capital humano con equidad de genero</t>
  </si>
  <si>
    <t xml:space="preserve">Porcentaje de egresados ocupados  </t>
  </si>
  <si>
    <t>Número de egresados empleados y/o autoempleados  / Número de egresados x 100</t>
  </si>
  <si>
    <t>Ascendente</t>
  </si>
  <si>
    <t>Porcentaje</t>
  </si>
  <si>
    <t>Anual</t>
  </si>
  <si>
    <t xml:space="preserve">Dirección de Vinculación                      ( estadisticas trimestrales del ICATSON)                        Censo de población y vivienda del INEGI.           </t>
  </si>
  <si>
    <t>Todos los alumnos egresados del ICATSON, logran integrarse al sector productivo</t>
  </si>
  <si>
    <t xml:space="preserve"> Las personas  de 15 años a más que solicitan capacitación para el trabajo, son atendidas por el Instituto sin distinción de  genero</t>
  </si>
  <si>
    <t>Porcentaje de personas atendidas por el ICATSON  con  algún curso de capacitación para el trabajo</t>
  </si>
  <si>
    <t>Número de personas de 15 años a más  atendidas por el ICATSON  en los diversos cursos de  capacitación / total de la población de 15 años a más x 100</t>
  </si>
  <si>
    <t>32,371 / 1,874, 387*100=1.73%</t>
  </si>
  <si>
    <t>34106/1,874, 387*100=1.82%</t>
  </si>
  <si>
    <t xml:space="preserve">Dirección Académica ( estadisticas trimestrales del ICATSON)                         Censo de población y vivienda del INEGI.        </t>
  </si>
  <si>
    <t>Participación en apoyo del sector productivo del Estado de Sonora en la formación y actualización de las fuerza laboral.</t>
  </si>
  <si>
    <t xml:space="preserve">C1:Acreditación en cursos de capacitación en los planteles y acciones móviles del Instituto, con base en campaña de promoción de cursos sin esteriotipo de de genero. </t>
  </si>
  <si>
    <t>Poncentaje de acreditaciones realizadas en los diversos cursos de capacitación  en los Planteles y Acciones Moviles del Instituto.</t>
  </si>
  <si>
    <t>Número de personas acreditadas con  capacitación / personas programadas para su acreditación x 100</t>
  </si>
  <si>
    <t>Trimestral</t>
  </si>
  <si>
    <t>27.470 / 17,561 = 156%</t>
  </si>
  <si>
    <t>27,859/ 27,859= 100%</t>
  </si>
  <si>
    <t xml:space="preserve">Dirección Académica ( estadisticas trimestrales del ICATSON)                                </t>
  </si>
  <si>
    <t>A1C1:Capacitación para el trabajo ofertada por el Instituto de Capacitación para el Trabajo del Estado de Sonora,    ( ICATSON) respecto a las  necesidades de la población en general, basada en  la campañas de promoción y difusión de  cursos sin estereotipos de género</t>
  </si>
  <si>
    <t>Número de especialidades de capacitación ofertadas por el Instituto</t>
  </si>
  <si>
    <t>Número de especialidades de capacitación ofertadas por el Instituto x 100</t>
  </si>
  <si>
    <t>Especialidad</t>
  </si>
  <si>
    <t xml:space="preserve">Dirección Académica y Planeación,  ( estadisticas trimestrales del ICATSON)                                     </t>
  </si>
  <si>
    <t>A2 C1:Inscripción a cursos de capacitación en los planteles y acciones móviles del Instituto con promoción y difusión de cursos sin estereotipos de genero.</t>
  </si>
  <si>
    <t>Poncentaje de personas inscritas  en los diversos cursos de capacitación  en los Planteles y Acciones Moviles del Instituto.</t>
  </si>
  <si>
    <t>Número de personas inscritas en los cursos de capacitación / personas programadas para su inscripción x 100</t>
  </si>
  <si>
    <t>Persona</t>
  </si>
  <si>
    <t>32,371 / 25,069*100=
129.12%</t>
  </si>
  <si>
    <t>34,106 / 34,106 =100%</t>
  </si>
  <si>
    <t xml:space="preserve">Dirección Académica y Planeación,  ( estadisticas trimestrales del ICATSON)                                    </t>
  </si>
  <si>
    <t>A3 C1: Campañas de promoción y difusión de cursos con lenguaje incluyente y sin estereotipos de género</t>
  </si>
  <si>
    <t>Campañas de promoción y difusión programadas/ realizadas</t>
  </si>
  <si>
    <t>Campañas de promoción y difusión programadas / campañas realizadas</t>
  </si>
  <si>
    <t>Campaña</t>
  </si>
  <si>
    <t>4/4=100%</t>
  </si>
  <si>
    <t xml:space="preserve">Dirección de Vinculación de ICATSÓN.                                    </t>
  </si>
  <si>
    <t>Autorización y liberación oportuna de los recursos asignados</t>
  </si>
  <si>
    <t>Nota: la población total de 15 años a más de Sonora es aprox. de 1,874, 387 personas, según censo de población 2010</t>
  </si>
  <si>
    <t>CPCA-III-05 CUENTA PÚBLICA 2020</t>
  </si>
  <si>
    <t>ESTATAL</t>
  </si>
  <si>
    <t>BBVA BANCOMER</t>
  </si>
  <si>
    <t>INGRESOS PROPIOS</t>
  </si>
  <si>
    <t>CURSOS CAE</t>
  </si>
  <si>
    <t>DISPERSORA</t>
  </si>
  <si>
    <t>ESTATAL GTOS OPERACIÓN 2019</t>
  </si>
  <si>
    <t>ESTATAL 2020</t>
  </si>
  <si>
    <t>FEDERAL GTOS OP 2020</t>
  </si>
  <si>
    <t>FEDERAL 2020</t>
  </si>
  <si>
    <t>HSBC</t>
  </si>
  <si>
    <t>INSTITUTO DE CAPACITACIÓN PARA EL TRABAJO DEL ESTADO DE SONORA (a)</t>
  </si>
  <si>
    <t>Estado de Situación Financiera Detallado - LDF</t>
  </si>
  <si>
    <t>Al 31 de diciembre de 2019 y al 31 de Diciembre de 2020 (b)</t>
  </si>
  <si>
    <t>2020 (d)</t>
  </si>
  <si>
    <t>31 de diciembre de 2019 (e)</t>
  </si>
  <si>
    <t>IIA. Total de Pasivos Circulantes (IIA = a + b + c + d + e + f + g + h)</t>
  </si>
  <si>
    <t>IIB. Total de Pasivos No Circulantes (IIB = a + b + c + d + e + f)</t>
  </si>
  <si>
    <t>IIIA. Hacienda Pública/Patrimonio Contribuido (IIIA = a + b + c)</t>
  </si>
  <si>
    <t>IV. Total del Pasivo y Hacienda Pública/Patrimonio (IV = II + III)</t>
  </si>
  <si>
    <t>Del 1 de Enero al 31 de Diciembre de 2020 (b)</t>
  </si>
  <si>
    <t>Denominación de la Deuda Pública y Otros Pasivos</t>
  </si>
  <si>
    <t>Saldo al 31 de diciembre de 2019 (d)</t>
  </si>
  <si>
    <t>Disposiciones del Periodo</t>
  </si>
  <si>
    <t>Amortizaciones del Periodo</t>
  </si>
  <si>
    <t>Revaluaciones, Reclasificaciones y Otros Ajustes</t>
  </si>
  <si>
    <t>Pago de Intereses del Periodo</t>
  </si>
  <si>
    <t>Pago de Comisiones y demás costos asociados durante el Periodo</t>
  </si>
  <si>
    <t>(d)</t>
  </si>
  <si>
    <t>(e)</t>
  </si>
  <si>
    <t>(f)</t>
  </si>
  <si>
    <t>(g)</t>
  </si>
  <si>
    <t>(i)</t>
  </si>
  <si>
    <t>(j)</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</si>
  <si>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</si>
  <si>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2. Se refiere al valor del Bono Cupón Cero que respalda el pago de los créditos asociados al mismo (Activo).</t>
  </si>
  <si>
    <t>Monto Contratado (l)</t>
  </si>
  <si>
    <t>Plazo Pactado                (m)</t>
  </si>
  <si>
    <t>Estado Analítico de Ingresos Detallado - LDF</t>
  </si>
  <si>
    <t>G. Ingresos por Ventas de Bienes y Prestación Servicios</t>
  </si>
  <si>
    <t>H. Participaciones   (H=h1+h2+h3+h4+h5+h6+h7+h8+h9+h10+h11)</t>
  </si>
  <si>
    <t>I. Total de Ingresos de Libre Disposición  (I=A+B+C+D+E+F+G+H+I+J+K+L)</t>
  </si>
  <si>
    <t>D.  Transferencias, Asignaciones, Subsidios y Subvenciones,
y Pensiones y Jubilaciones</t>
  </si>
  <si>
    <t>I. Gasto No Etiquetado  (I=A+B+C+D+E+F+G+H)</t>
  </si>
  <si>
    <t>PLANTEL CANENEA II</t>
  </si>
  <si>
    <t>MAGDALENA</t>
  </si>
  <si>
    <t>II. Gasto Etiquetado     (II=A+B+C+D+E+F+G+H)</t>
  </si>
  <si>
    <r>
      <t>B. Egresos Presupuestarios</t>
    </r>
    <r>
      <rPr>
        <b/>
        <vertAlign val="superscript"/>
        <sz val="10"/>
        <color indexed="8"/>
        <rFont val="Arial Narrow"/>
        <family val="2"/>
      </rPr>
      <t>1</t>
    </r>
    <r>
      <rPr>
        <b/>
        <sz val="10"/>
        <color indexed="8"/>
        <rFont val="Arial Narrow"/>
        <family val="2"/>
      </rPr>
      <t xml:space="preserve"> (B = B1+B2)</t>
    </r>
  </si>
  <si>
    <t>IV. Balance Primario (IV = III - E)</t>
  </si>
  <si>
    <t>CURSOS CAE PROPIO</t>
  </si>
  <si>
    <t xml:space="preserve">ESTATAL </t>
  </si>
  <si>
    <t>E110E20</t>
  </si>
  <si>
    <t>A0</t>
  </si>
  <si>
    <t>JL</t>
  </si>
  <si>
    <t>Z1</t>
  </si>
  <si>
    <t>Sistema Estatal de Evaluación</t>
  </si>
  <si>
    <t>Relación de Bienes que Componen su Patrimonio</t>
  </si>
  <si>
    <t>Instituto de Capacitación para el Trabajo del Estado de Sonora</t>
  </si>
  <si>
    <t>al 31 de Diciembre de 2020</t>
  </si>
  <si>
    <t>(pesos)</t>
  </si>
  <si>
    <r>
      <t xml:space="preserve">Valor </t>
    </r>
    <r>
      <rPr>
        <b/>
        <i/>
        <u/>
        <sz val="9"/>
        <rFont val="Arial"/>
        <family val="2"/>
      </rPr>
      <t>HISTORICO</t>
    </r>
  </si>
  <si>
    <t>CPU LANIX TITAN N/S-0809530048  MTOR FAABU7015399U MD-4030 LCD 17"</t>
  </si>
  <si>
    <t>gral</t>
  </si>
  <si>
    <t>CPU LANIX TITAN N/S- 808529430 MTOR FAABU87015478U LCD 17" MD- 4044 PLANTEL</t>
  </si>
  <si>
    <t>ROUTER LINKSYS  N/S 12A0609317702  EA4500 802,11N 900MBPS DOBLE BANDA</t>
  </si>
  <si>
    <t>COMPUTADORA HP DESKTOP ALL IN ONE, MODELO 223121, SERIAL N° 3CR54508M4</t>
  </si>
  <si>
    <t>MESA PARA COMPUTADORA UNITARIA CON PORTATECLADO</t>
  </si>
  <si>
    <t>admtiva</t>
  </si>
  <si>
    <t>MESA PARA COMPUTADORA UNITARIA CON PORTATECLADO ( ESTA MESA FUE ENVIADA A PLANTEL HERMOSILLO. 15/07/2005)</t>
  </si>
  <si>
    <t xml:space="preserve">CPU MARCA TRUE BASIX MODELO CITRON N° DE SERIE WHO027934, MONITOR 15" MARCA  GEM MODELO GM1556 N° DE SERIE U4720215  </t>
  </si>
  <si>
    <t>LANIX TITAN  2700  CPU 00608308617 MONITOR DE 17 " FYWL64162691U</t>
  </si>
  <si>
    <t>EQUIPO DE COMPUTO  MOTHERBOARD INTEL 775  GABINETE NEGRO   DD. DE 80 GB, MEMORIA DDR256MG. PC3200. CHECADOR</t>
  </si>
  <si>
    <t>LAP TOP HP COMPAQ  TURION N/S- CNU6370S8Z NX6325  INCLUYE MALETIN Y MINI MOUSE</t>
  </si>
  <si>
    <t>CPU LANIX TITAN N/S-0808529411 MTOR FAABU7015251 MD-4030 LCD 17"</t>
  </si>
  <si>
    <t>CPU LANIX TITAN N/S-0809530059 MTOR FAABU7015969U MD-4030 LCD 17"</t>
  </si>
  <si>
    <t>CPU LANIX TITAN N/S-0808529402   MTOR FAABU7015536U MD-4030 LCD 17"</t>
  </si>
  <si>
    <t>RACK PARA SERVIDORES CON CHAROLAS Y ORGANIZADOR DE CABLES</t>
  </si>
  <si>
    <t>SERVIDOR PROCESADOR INTEL XEON N/S- 6N9ZNH1</t>
  </si>
  <si>
    <t>SEVIDOR INTEL XEON QUAD 2GHZ N/S- DKKHDH1</t>
  </si>
  <si>
    <t>MONITOR  ACER 17" CTR</t>
  </si>
  <si>
    <t>IMPRESORA EPSON FX890  E8BY298961</t>
  </si>
  <si>
    <t xml:space="preserve">CPU LANIX TITAN N/S- 808529369 MTOR FAABU87015273U LCD 17" MD- 4030  </t>
  </si>
  <si>
    <t>CPU LANIX TITAN N/S- 808529444  MD- 4030</t>
  </si>
  <si>
    <t xml:space="preserve">CPU LANIX TITAN N/S-808529368 MTOR FAABU87015236U LCD 17" MD- 4044  </t>
  </si>
  <si>
    <t xml:space="preserve">CPU LANIX TITAN N/S- 808529409 MTOR FAABU87015461U LCD 17" MD- 4044. ( SE ENCUENTRA PRESTADO EN CAJEME)  </t>
  </si>
  <si>
    <t xml:space="preserve">CPU LANIX TITAN N/S- 808529405 MTOR FAABU87015455U LCD 17" MD- 4044  </t>
  </si>
  <si>
    <t xml:space="preserve">CPU LANIX TITAN N/S- 808529463 MTOR FAABU87014769U LCD 17" MD- 4044 EXT.PEÑASCO  </t>
  </si>
  <si>
    <t>CPU GHIA CORE I7, 3.4GHZ 8GB, 1TB NS/ 195880, MONITOR LED GHIA 18.5"WIDE SCREEN, NEGRO ACABADO PIANO</t>
  </si>
  <si>
    <t>CPU GHIA CORE I7, 3.4GHZ, 8GB, 1TB NS/195140 MONITOR LED GHIA 18.5, WIDE SCREEN, NEGRO ACABADO PIANO</t>
  </si>
  <si>
    <t>PROCESADOR Y MEMORIA</t>
  </si>
  <si>
    <t>CPU GHIA CORE I7-3770, 3.4 GHZ/2, S/N 206412, MONITOR GHIA LED 18.5" S/N  H1812140400053</t>
  </si>
  <si>
    <t>CPU GHIA CORE I7-3770, 3.4 GHZ/2, S/N 206412, MONITOR GHIA LED 15.6" S/N 230365</t>
  </si>
  <si>
    <t>CPU GHIA CORE I7-3770, 3.4 GHZ/2, S/N 206412, MONITOR GHIA LED 15.6" S/N 230358</t>
  </si>
  <si>
    <t>CPU GHIA CORE I7-3770, 3.4 GHZ/2, S/N 206412, MONITOR GHIA LED 15.6" S/N 230559</t>
  </si>
  <si>
    <t>MONITOR GHIA  LCD SERIE-  H1812140400053</t>
  </si>
  <si>
    <t>LAPTOP PORTATIL HP Nª CNN631113K   440 G1 PROBOCK CORE I5 4200M 2.0GHZ SERIAL</t>
  </si>
  <si>
    <t>CPU GHIA CORE I3 4150 3.5GHZ/4GB/1TB/DVDRW SERIAL Nª 236358</t>
  </si>
  <si>
    <t xml:space="preserve">CPU GHIA CORE N/S 241922  17 4970 3,6,GHZ/8GB/2TB/DCD-RM     </t>
  </si>
  <si>
    <t xml:space="preserve">CPU GHIA DESKTOP CORE 17 4770  N/S 234746 .GHZ/4GBTBDVDRWMONITOR LED HP COMPAC  N/S-6CM4271X9P  PROVEEDOR SIMSON  </t>
  </si>
  <si>
    <t>MONITOR TOUCH SCREEN LED EC LINE 15 C-TS-1510 N/S-14090859  PROV. SIMPSON</t>
  </si>
  <si>
    <t xml:space="preserve">CPU DESKTOP CORE 13 4150 3.5 GHZ/4GB/1TB/DVDRWE, SERIE 247976, MONITOR LED DE 18.5" WS NEGRO, SERIE H1812141101686  </t>
  </si>
  <si>
    <t>1 MONITOR LED SAMSUNG 24"  WIDESCREEN FULL HD MNL-695 Y TECLADO MICROSOFT USB KB-384</t>
  </si>
  <si>
    <t>1 CPU DESKTOP PCGHIA-1954 CORE I3 4150 3.5 GHZ/4GB/1TB/DVDRWE</t>
  </si>
  <si>
    <t>UN CPU PCGUIA-1954 DESKTOP CORE I3 4150 3.5 GHZ/4GB/1TB/DVDRWE</t>
  </si>
  <si>
    <t>NOBREAKDE 2000 VA. 1400 WATS</t>
  </si>
  <si>
    <t>IMPRESORA LASERJET PRO M402N SERIAL PHBH00223</t>
  </si>
  <si>
    <t>IMPRESORA HP OFICE JET PRO 8610 S/N- CN49NDXOQ8</t>
  </si>
  <si>
    <t>PROCESADOR INTEL CORE I7, MOTHER BOARD, MEMORIA RAM DE 8GB, DD DE 1TB, GABINETE ACTECK</t>
  </si>
  <si>
    <t>EQUIPO DE COMPUTO  MOTHERBOARD INTEL 775  GABINETE NEGRO   DD. DE 80 GB, MEMORIA DDR256MG. PC3200.</t>
  </si>
  <si>
    <t>acad</t>
  </si>
  <si>
    <t>CPU HP N/S- MXL645062BHP DX22OO, MONITOR LCD. 17" N/S- CNN6440CC2</t>
  </si>
  <si>
    <t>CPU LANIX TITAN N/S-  809530040  MTOR  FAABU87015392U LCD 17" MD- 4030 ( EN DGN. PRESTADA AL EREA ACDEMICA TOÑO GARCIA) DEL PLANTEL CABORCA</t>
  </si>
  <si>
    <t>CPU GHIA NS/ 206413 Y MOTINOR GHIA NS/ ETW8D04209019</t>
  </si>
  <si>
    <t xml:space="preserve">CPU GHIA CORE I7-3770, 3.4 GHZ/2, S/N 220988   </t>
  </si>
  <si>
    <t>1 CPU DESKTOP CORE I3 4150 3.5 GHZ/4GB/1TB/DVDRWE, SERIE 247275 PC GUIA 1954, UN MONITOR MNLG-9 LED 18.5 WS NEGRO SERIE: 141100202</t>
  </si>
  <si>
    <t>LAP TOP NETE BOOCK PAVILON 14-R016LA CELERON N2815S-CND4263ZZR PROVEEDOR SIMSON</t>
  </si>
  <si>
    <t>LAP TOP HP PROBOOK N/S- CND5072BZG  440GS CORE I5-4210U  1.7GHZ 14/8GB/1TB</t>
  </si>
  <si>
    <t>IMPRESORA HP MULTIFINCIONAL PRO 8610 SERIAL CN573FX3S7</t>
  </si>
  <si>
    <t>CPU LANIX TITAN 2700 N° DE SERIE 00505212215, MONITOR LANIX 17" N° DE SERIE 412MXEZ1Z588 QUIMICO</t>
  </si>
  <si>
    <t>plan</t>
  </si>
  <si>
    <t>COMPUTADORA COMPAC HP N/S. MXL6370Q36W, DD.80GB. MB. 512 EN RAM WINDOWS XP.  MONITOR LANIX FAABU87015952U LCD 17" MD-4044(DGN CABORCA # INV 557</t>
  </si>
  <si>
    <t>MULTIFUNCIONAL HP N/S CN2C0BWK83  (PRO 8600)</t>
  </si>
  <si>
    <t>CPU GHIA CORE DESKTOP  N/S- 234751   I7, 3.4GHZ, 8GB, 1TB S/N 195140, MONITOR LED HP COMPAC 18.5 W 1952</t>
  </si>
  <si>
    <t>CPU GHIA DESKTOP CORE I7 4770 3.4 GHZ/8GB/1TB SERIAL Nª235116</t>
  </si>
  <si>
    <t>COMPUTADORA TODO EN UNO, MARCA LANIX, MODELO AIO195, SERIAL N° 43070000000000008</t>
  </si>
  <si>
    <t>EQUIPO DE COMPUTO MOTHERBOARD INTEL 775, GABINETE KNOX NEGRO 400W CON TECLADO,MOUSE OPTICO,MONITOR LCD DE 17" BENQ.Y REGULADOR DE VOLTAJE.( TEMPORALMENTE EN PLANTEL HERMOSILLO FECHA DE TRASLADO 03-02-2011)</t>
  </si>
  <si>
    <t>vinc</t>
  </si>
  <si>
    <t>CPU LANIX TITAN N/S- 809530050 MTOR FAABU87015398U LCD 17" MD- 4044</t>
  </si>
  <si>
    <t>MULTIFUNCIONAL N/S: CN34QBWH8D</t>
  </si>
  <si>
    <t>LAPTOP MARCA DELL TIPO NOTEBOOK MODELO INSPIRON 1505000 SERIAL GWTQ462</t>
  </si>
  <si>
    <t>DICO DURO EXTERNO MARCA ADATA MODELO HV100 SERIAL 1F4020154454</t>
  </si>
  <si>
    <t>MOUSE</t>
  </si>
  <si>
    <t>PC ACER, MOD ATC-710-M604 AISPIRE T, I3, 6GB EN RAM, 1TB EN DD, SERIAL N° DTB15AL00461001F493000, MONITOR DE 19.5", MCA ACER, MOD V206HQL, SERIAL N° MMLXKAM001609048334225</t>
  </si>
  <si>
    <t>PC ACER, MOD ATC-710-M604 AISPIRE T, I3, 6GB EN RAM, 1TB EN DD, SERIAL N° DTB15AL00460703C63000, MONITOR DE 19.5", MCA ACER, MOD V206HQL, SERIAL N° MMLXKAM001609048514225</t>
  </si>
  <si>
    <t>CPU LANIX TITAN N/S- 808529458 MTOR FAABU87015970U LCD 17" MD- 4044</t>
  </si>
  <si>
    <t>oic</t>
  </si>
  <si>
    <t>LAPTOP HP 1000-1220LA CORE I3,4G,500GB,WIN 8, COLOR NEGRO</t>
  </si>
  <si>
    <t>ESCANER PORTATIL BROTHER DSMOBILE 600,600 DPI</t>
  </si>
  <si>
    <t>CPU DESKTOP CORE 13 4150 N/SERIE247054 MONITOR LED 18.5 NEGRO N/S 2141100928</t>
  </si>
  <si>
    <t>CPU DESKTOP CORE 13 4150 N/SERIE247998 MONITOR LED 18.5 NEGRO N/S 2141102769</t>
  </si>
  <si>
    <t>CPU DESKTOP CORE 13 4150 N/SERIE248965 MONITOR LED 18.5 NEGRO N/S 2141102068</t>
  </si>
  <si>
    <t xml:space="preserve">CPU LANIX TITAN N/S- 808529403 MTOR FAABU87015450U LCD 17" MD- 4030   </t>
  </si>
  <si>
    <t>jurid</t>
  </si>
  <si>
    <t>FORD 250, 4X4  2008 N/S- 3FTGF18W28M-A23395. COLOR BLANCO,2 PUERTAS,MOTOR V8 4.6 LTS. RINES 16 X 7" SIN TAPA CUBOS.</t>
  </si>
  <si>
    <t>a.p.</t>
  </si>
  <si>
    <t>CAMIONETA FORD RANGER DOBLE CABINA  N/S- 8AFDT50D176-053895. 4 PUERTAS M.D.MOTOR 4 CILINDROS, COLOR BLANCO</t>
  </si>
  <si>
    <t>emp</t>
  </si>
  <si>
    <t>CAMIONETA FORD RANGER DOBLE CABINA  N/S- 8AFDT50D876-057779. 4 PUERTAS M.D.MOTOR 4 CILINDROS, COLOR BLANCO</t>
  </si>
  <si>
    <t>caj</t>
  </si>
  <si>
    <t>CAMIONETA FORD RANGER DOBLE CABINA  N/S- 8AFDT50D776-057790. 4 PUERTAS M.D.MOTOR 4 CILINDROS, COLOR BLANCO.</t>
  </si>
  <si>
    <t>nav</t>
  </si>
  <si>
    <t>CAMIONETA FORD RANGER DOBLE CABINA  N/S- 8AFDT50D976-057810. 4 PUERTAS M.D.MOTOR 4 CILINDROS, COLOR BLANCO</t>
  </si>
  <si>
    <t>REMOLQUE LIGERO MARCA KUZZY N° SERIE 3ANXB1612726, CERRADO EN ALUMINIO CON JALON DE BOLA REFORZADO</t>
  </si>
  <si>
    <t>REMOLQUE LIGERO MARCA KUZZY N° SERIE 3ANXB1612724</t>
  </si>
  <si>
    <t>DODGE RAM 1500 MD-2010 N/S- AG564933 COLOR BLANCO</t>
  </si>
  <si>
    <t>hillo</t>
  </si>
  <si>
    <t>CAMIONETA FORD RANGER DOBLE CABINA  N/S- 8AFDT50DX76047836. 4 PUERTAS M.D.MOTOR 4 CILINDROS, COLOR BLANCO</t>
  </si>
  <si>
    <t>FORD FOCUS EUROPA  2007 N/S- WFOLT27H371-103751 AUTOMATICO,4 PUERTAS, MOTOR DURATEC 2.0L.</t>
  </si>
  <si>
    <t>AUTOMOVIL FORD FOCUS EUROPA 2009 COLOR AZUL MARINO  N/S- WFOLT27H291112704, TRASMISION AUTOMATICA</t>
  </si>
  <si>
    <t>FORD LOBO XLT 2010 4X2 SUPER CREW N/S-1FTW1C85AKB14058,  COLOR BLANCO MOTOR 4.6L. 3V IFI V8. CON RINES DE ALUMUNIO R171</t>
  </si>
  <si>
    <t>MESA PARA JUNTAS DE DOS PIEZAS COLOR CAOBA</t>
  </si>
  <si>
    <t>dg</t>
  </si>
  <si>
    <t>ESCRITORIO SECRETARIAL EN " L " PUNTA DE BALA COLOR CAOBA DE 2 CAJONES</t>
  </si>
  <si>
    <t>SILLAS NEGRAS DE PIEL PARA JUNTAS</t>
  </si>
  <si>
    <t>ESCRITORIO EJECUTIVO COLOR  CAOBA CON 4 CAJONES</t>
  </si>
  <si>
    <t>PERCHERO DE COLOR CAOBA</t>
  </si>
  <si>
    <t>LIBRERO QUE CONSTA DE CREDENZA CON 4 PUERTAS ABATIBLES DE COLOR CAOBA</t>
  </si>
  <si>
    <t>MESA PARA IMPRESORA MEDIDA DE .80 X .40 EN TABLERO DE MELAMINA COLOR CAOBA.</t>
  </si>
  <si>
    <t>SILLON DE RECEPCION MODELO BRION DE 2 PLAZAS,TAPIZ VINIL NEGRO</t>
  </si>
  <si>
    <t>ARCHIVERO VERTICAL DE 4 CAJONES COLOR CAOBA NEGRO</t>
  </si>
  <si>
    <t>ESCRITORIO EN L. PUNTA DE BALA MADERA, COLOR CAOBA/NEGRO CON 2 CAJONES</t>
  </si>
  <si>
    <t xml:space="preserve">CAJONERA LINEA ELECUTIVA FACTURA 2071  </t>
  </si>
  <si>
    <t xml:space="preserve">SOFA CAMA OTOMAN PIEL CAFÉ  FACTURA  2632  </t>
  </si>
  <si>
    <t>SILLON EJECUTIVO PIEL RESPELDO ALTO CON BRAZOS CON PAD ACOJINADOS, RECLINABLE OFIJOS</t>
  </si>
  <si>
    <t>SILLON VISITANTE PIEL RESPALDO MEDIO,BRAZOS CON PAD ACOJINADOS BASE TRINEOS, COLOR NEGRO</t>
  </si>
  <si>
    <t>SILLA SECRETARIAL  TELA CON PISTON Y RODAJAS AOM115</t>
  </si>
  <si>
    <t xml:space="preserve">Minisplit   DIFUSOR NS/8011101738  CONDENSADOR NS/8021100333  MIRAGE  </t>
  </si>
  <si>
    <t xml:space="preserve">Minisplit   DIFUSOR NS/8111010636  CONDENSADOR NS/8021120222  MIRAGE    </t>
  </si>
  <si>
    <t>SILLON EJECUTIVO RESPALDO ALTO TAPIZADO EN SENSAPIEL COLOR NEGRO</t>
  </si>
  <si>
    <t>BANCA PARA VISITANTE DE TRES PLAZAS, SIN DESCANSA BRAZOS</t>
  </si>
  <si>
    <t xml:space="preserve">FRIGOBAR 4.4 PIES CUBICOS DANBY  </t>
  </si>
  <si>
    <t>ACRILETA DE 1.20 .90 Y DE 1.20 1.10</t>
  </si>
  <si>
    <t>CAMARA RFLEX 18-55BM55-200VR NIKON SERIE AF-SDXVR55-200-4-5.8GIF-ED</t>
  </si>
  <si>
    <t>MICROGRABADORA SONY ICD-TX50</t>
  </si>
  <si>
    <t>KIT DE DOS LENTES CAMARA FOTOGRAFICA</t>
  </si>
  <si>
    <t>ESCRITORIO SECRETARIAL EN " L " PUNTA DE BALA COLOR CAOBA CON 2 CAJONERAS</t>
  </si>
  <si>
    <t>ARCHIVERO METALICO DE 4 GAVETAS</t>
  </si>
  <si>
    <t>ESCRITORIO SECRETARIAL EN " L " CON PUNTA DE BALA  COLOR CAOBA CON 2 CAJONES</t>
  </si>
  <si>
    <t>ARCHIVERO EMPOTRABLE COLOR CAOBA</t>
  </si>
  <si>
    <t>ESCRITORIO SECRETARIAL  COLOR CAOBA DE 3 CAJONES ( LOS CAJONES SE ENCUENTRAN EN REC HUM A CARGO DE ISMENA CABRERA</t>
  </si>
  <si>
    <t xml:space="preserve">ARCHIVERO METALICO DE 4 GAVETAS  </t>
  </si>
  <si>
    <t>ESCRITORIO SECRETARIAL EN " L" PUNTA DE BALA COLOR CAOBA CON 2 CAJONES</t>
  </si>
  <si>
    <t>ESCRITORIO SECRETARIAL EN " L " PUNTA DE BALA COLOR CAOBA ( LA PARTE COMPLEMENTARIA SE ENCUENTRA EN REC HUM A CARGO DE ANA VASQUEZ )</t>
  </si>
  <si>
    <t>ARCHIVERO EMPOTRABLE DE COLOR CAOBA</t>
  </si>
  <si>
    <t>ENFRIADOR DE AGUA MARCA CHICAGO, MODELO 20SE N° SERIE 0205200260130   COCINA</t>
  </si>
  <si>
    <t>IMPRESORA HP INYECCION A TINTA, MODELO 6540, N° DE SERIE MY48B3R0WN</t>
  </si>
  <si>
    <t>ARCHIVERO DE 3 CAJONES COLOR CAOBA NEGRO</t>
  </si>
  <si>
    <t>SILLAS DE PIEL COLOR NEGRO PARA VISITA</t>
  </si>
  <si>
    <t>LIBRERO DE COLOR CAOBA DE 2 PUERTAS</t>
  </si>
  <si>
    <t>ESCRITORIO EJECUTIVO EN "L" DE PENINSULA COLOR CAOBA CON 2 CAJONES</t>
  </si>
  <si>
    <t>IMPRESORA HP LASEJET 1200 SERIE N° SERIE VA2369-04</t>
  </si>
  <si>
    <t xml:space="preserve">ESCRITORIO SECRETARIAL EN " L " PUNTA DE BALA COLOR CAOBA CON 2 CAJONES  </t>
  </si>
  <si>
    <t>ARCHIVERO METALICO DE 2 PUERTAS</t>
  </si>
  <si>
    <t>ENGARGOLADORA PARA ARILLO METALICO, MARCA 7WINBINDER 2003, N° SERIE 916489 ()ALMACEN)</t>
  </si>
  <si>
    <t>MESA CON RUEDAS DE COLOR CAFE</t>
  </si>
  <si>
    <t>ARCHIVERO METALICO DE 4 CAJONES</t>
  </si>
  <si>
    <t>ARCHIVERO METALICO DE 2 PUERTAS EN ALMACEN</t>
  </si>
  <si>
    <t>ARCHIVERO METALICO DE 2 PUERTAS (ALMACEN)</t>
  </si>
  <si>
    <t>ARCHIVERO METALICO CON 2 PUERTAS (ALMACEN)</t>
  </si>
  <si>
    <t>MESA PARA COMPUTADORA616 UNITARIA CON PORTATECLADO</t>
  </si>
  <si>
    <t>CONJUNTO COMEDOR ( BARRA DE COCINA  Y 4 BANCOS )</t>
  </si>
  <si>
    <t>SILLAS DE COLOR ROJO PARA SALA DE JUNTAS     (  5 SILLAS SE ENCUENTRAN EN EL ALMACEN, LAS 2 RESTANTES ESTAN CON MONICA MARTINEZ )</t>
  </si>
  <si>
    <t>SILLA SECRETARIAL DE PIEL COLOR NEGRA CON RUEDAS</t>
  </si>
  <si>
    <t>ARCHIVERO METALICO DE 4 GAVETAS COLOR ARENA</t>
  </si>
  <si>
    <t xml:space="preserve">ARCHIVERO METALICO DE 4 GAVETAS COLOR ARENA   </t>
  </si>
  <si>
    <t>LIBRERO VERTICAL LINEA EJECUTIVA MARCA IDESA DE 1.80 X X70 X 30 FONDO  COLOR CAOBA-NEGRO</t>
  </si>
  <si>
    <t>LIBRERO  VERTICAL LINEA EJECUTIVA MARCA IDESA  DE 1.80 X  70 X 30 DE FONDO COLOR CAOBA- NEGRO</t>
  </si>
  <si>
    <t>GABINETE DE METAL UNIVERSAL DE 1.80 COLOR ARENA  ( EN ALMACEN )</t>
  </si>
  <si>
    <t>A/C MINISPLIT DE 1.5 TON N/S- SMCC-18216 MIRAGE</t>
  </si>
  <si>
    <t>SILLA EJECUTIVA CON BRAZOS AJUSTABLES</t>
  </si>
  <si>
    <t xml:space="preserve">A/C. MINISPLIT, MIRAGE,  N/S- SMCC1221J807602045 DE  220 VOLTS, PH 1 DE 1.0 TON, CON CONTROL REMOTO  </t>
  </si>
  <si>
    <t>A/C. MINISPLIT, MIRAGE,  N/S-  SMCC1221J807602217 DE  220 VOLTS, PH 1 DE 1.0 TON, CON CONTROL</t>
  </si>
  <si>
    <t>A/C. MINISPLIT, MIRAGE,  N/S-  SMCC1221J807602616 DE  220 VOLTS, PH 1 DE 1.0 TON, CON CONTROL REMOTO  EN ALMACEN PARA BAJA</t>
  </si>
  <si>
    <t>A/C. MINISPLIT, MIRAGE,  N/S-  SMCC1221J807602572 DE  220 VOLTS, PH 1 DE 1.0 TON, CON CONTROL REMOTO EN ALMACEN PARA BAJA</t>
  </si>
  <si>
    <t>A/C. MINISPLIT, MIRAGE,  N/S- SMCC1821J805600638 DE  220 VOLTS, PH 1 DE 1.5 TON, CON CONTROL REMOTO.</t>
  </si>
  <si>
    <t>GABINETE METALICO COLOR ARENA DE 2 PUERTAS ( PARA  MANTENIMIENTO)</t>
  </si>
  <si>
    <t>ESCRITORIO GRAPA COLOR CAOBA  RECTANGULAR DE 160 X  75 2 CAJONES LAPICEROS Y UNA GAVETA.</t>
  </si>
  <si>
    <t>SILLA SECRETARIAL ERGONOMICA</t>
  </si>
  <si>
    <t xml:space="preserve">ESCRITORIO SEMI EJECUTIVO PUNTA DE BALA DE 1.60 X .60  CON LATERAL DE 80 X 45, SIN CAJONES EN MELAMINA COLOR CAOBA NEGRO.  </t>
  </si>
  <si>
    <t>ARCHIVERO VERTICAL DE DOS CAJONES Y UNA GAVETA DE ARCHIVO TAMAÑO OFICIO CON CERRADURA, MELAMINA COLOR CAOBA</t>
  </si>
  <si>
    <t>IMPRESORA EPSON FX890 680CP N/S- E8BY276425</t>
  </si>
  <si>
    <t>ESCRITORIO SECRETARIAL TIPO GRAPA,DE 160 X 60 X 75 MELAMINA  DE 28 MM ESPESOR,CERRADURA COLOR CAOBA NEGRO.</t>
  </si>
  <si>
    <t>LIBRERO ABIERTO LINEA EJECUTIVA DE 1.80 X 86 X75  5 NIVELES,EN MELAMINA DE 28MM COLOR CAOBA NEGRO.</t>
  </si>
  <si>
    <t>ARCHIVERO VERTICAL DE 2 GAVETAS 1 CAJONERA , CON CERRADURA, MELAMINA COLOR CAOBA NEGO</t>
  </si>
  <si>
    <t>LIBRERO VERTICAL DE 1.80 X 70 X .30, CON ENTRE PAÑO MELAMINA COLOR  CAOBA NEGRO      ( OFIDISEÑOS )</t>
  </si>
  <si>
    <t>A/C MINISPLIT DE 1 TON  S- SMCC1221F806802524  DF- SMC1221F806803613 ABSOLUT SOLO FRIO MIRAGE</t>
  </si>
  <si>
    <t>ARCHIVERO  HORIZONTAL DE 2 GAVETAS TAMAÑO OFICIO COLOR CAOBA NEGRO</t>
  </si>
  <si>
    <t>MUEBLE LATERAL PARA IMPRESORA,LINEA EJECUTIVA DE 1 X .50. X .75 DE 2 CAJONES Y UNA GAVETA TAMAÑO OFICIO.COLOR CAOBA.</t>
  </si>
  <si>
    <t>ESTANTE METALICO DE 40 X 85  X 1.98, ( ARNULFO YEOMANS TIENE 4 PIEZAS)</t>
  </si>
  <si>
    <t xml:space="preserve">CREDENZA EJECUTIVA EN MADERA COLOR CAOBA DE 2.00 X .45 CON DOS CAJONES Y UNA GAVETA, ENTRE PAÑOS AL CENTRO Y PUERTA  AL EXTREMO </t>
  </si>
  <si>
    <t>LIBRERO SOBRE CREDENZA  COLOR CAOBA DE 2.00 X 1.10X35 CON PUERTAS  ABATIBLES AERAS</t>
  </si>
  <si>
    <t xml:space="preserve">ENMICADORA MEDIANA 40 GBC   </t>
  </si>
  <si>
    <t xml:space="preserve">MESA PARA IMPRESORA COLOR CAOBA NEGRO FAC- 539  </t>
  </si>
  <si>
    <t xml:space="preserve">SILLAS SECRETARIALES CON LATERALES FIJAS FAC- 456  </t>
  </si>
  <si>
    <t xml:space="preserve">EXTINGUIDOR CAPACIDAD 41/2 K.  </t>
  </si>
  <si>
    <t xml:space="preserve">LIBRERO VERTICAL LINEA EJECUTIVA, 5 ESPACIOS COLOR CAOBA NEGRO FAC  210  </t>
  </si>
  <si>
    <t>ARCHIVERO VERTICAL LINEA EJECUTIVA 3 GAVETS MELAMINA COLOR CAOBA DE 1.50</t>
  </si>
  <si>
    <t>SILLA SECRETARIAL TELA, CON PISTON Y RODAJAS  AOM115</t>
  </si>
  <si>
    <t>ESCRITORIO PENINSULA DE BALA</t>
  </si>
  <si>
    <t xml:space="preserve">IMPRESORA LASER HP MD1320 NS/ CNHC61R2TX  </t>
  </si>
  <si>
    <t>CHECADOR DE HUELLA DIGITAL, MCA, FINGERPRINT READER HAMSTER II, MODELO HFDU06M, S/N 13341HP0247</t>
  </si>
  <si>
    <t>SILLON EJECUTIVO RESPALDO ALTO TAPIZADO EN SENSAPIEL COLOR NEGRO.    PROVEEDOR   OFIDISEÑOS      ENRRIQUE ESPINOZA MELENDRES</t>
  </si>
  <si>
    <t>ESCRITORIO SECRETARIAL CON CAJONERA Y 1 GABETA DE ARCHIVO MELAMINA COLOR CAOBA NEGRO</t>
  </si>
  <si>
    <t>SILLA OPERATIVA ASIENTO Y RESPALDO TAPIZADOS EN TELA</t>
  </si>
  <si>
    <t>SILLA OPERATIVA ASIENTO Y RESPALDO</t>
  </si>
  <si>
    <t>SILLON EJECUTIVO TAPIZADO EN TELA CON BRAZOS Y SISTEMA DE ELEVACION</t>
  </si>
  <si>
    <t>TELEFONO INALAMBRICO CON ALTAVOZ</t>
  </si>
  <si>
    <t>IMPRESORA MULTIFUNCIONAL OFFICEJET</t>
  </si>
  <si>
    <t>SILLAS DE VISITA COLOR NEGRO</t>
  </si>
  <si>
    <t>SILLA OPERATIVA, TAPIZADA EN TELA CON ASIENTO EN POLIURETANO INYECTADO INDEFORMABLE DE USO RUDO</t>
  </si>
  <si>
    <t>SILLA OPERATIVA TAPIZADA EN TELA CON ASIENTO EN POLIURETANO INYECTADO INDEFORMABLE DE USO RUDO</t>
  </si>
  <si>
    <t>ESCRITORIO SECRETARIAL DE 1.20 X 60 X 75 EN MELAMINA COLOR CAOBA NEGRO CON PEDESTAL CAJONERO DE UN CAJON - UNA GAVETA CON CERRADURA</t>
  </si>
  <si>
    <t>TELEFONO INALAMBRICO CON ALTA VOZ</t>
  </si>
  <si>
    <t>SILLA OPERATIVA MD- 650/RA08 COLOR ONIX PROV. OFILLAMAS S.A. DE C.V.</t>
  </si>
  <si>
    <t>2 SILLAS MONACO COLOR AZUL SE FACTURO 50% EN FACTURA 795 Y 50% EN FACTURA 969</t>
  </si>
  <si>
    <t>1 MESA LATERAL COD.702587, SE FACTURO 50% EN FACTURA 795 Y 50% EN FACTURA 969</t>
  </si>
  <si>
    <t>SILLA SECRETARIAL TAPIZADA EN TELA COLOR NEGRO CON SISTEMA DE ELEVACION NEUMATICO</t>
  </si>
  <si>
    <t>CALCULADORA DE 12 DIGITOS CASIO DR-210L</t>
  </si>
  <si>
    <t>TELEFONO MULTILINEA MARCA PANASONIC MODELO KXT7730  SERIAL Nª 3IBTH223189 ( CONMUTADOR )</t>
  </si>
  <si>
    <t xml:space="preserve">Minisplit DIFUSOR NS/8111010640  CONDENSADOR NS/8021120001  MIRAGE  </t>
  </si>
  <si>
    <t xml:space="preserve">ESTANTES METALICOS PARA AREA DE ARCHIVO  </t>
  </si>
  <si>
    <t>ESTANTE METALICO 45 X 100 X 1.80</t>
  </si>
  <si>
    <t xml:space="preserve">Minisplit    DIFUSOR NS/8041108713  CONDENSADOR NS/8041101543  MIRAGE  </t>
  </si>
  <si>
    <t xml:space="preserve">ARCHIVERO EMPOTRABLE COLOR CAOBA  </t>
  </si>
  <si>
    <t>ESCRITORIO EN " L " PUNTA DE BALA, COLOR CAOBA</t>
  </si>
  <si>
    <t>SILLON EJECUTIVO COLOR NEGRO, MARCA BOSS  PARA BAJA</t>
  </si>
  <si>
    <t>ESCRITORIO EN " L " EN PUNTA DE BALA COLOR CAOBA CON 3 CAJONES</t>
  </si>
  <si>
    <t xml:space="preserve">HUB DE 6 PUERTOS N° DE SERIE 0326001850 </t>
  </si>
  <si>
    <t>ESCRITORIO SECRETARIAL EN " L " PUNTA DE BALA COLOR CAOBA CON 3 CAJONES</t>
  </si>
  <si>
    <t>ESCRITORIO EJECUTIVO DE COLOR CAOBA CON 2 CAJONERAS</t>
  </si>
  <si>
    <t xml:space="preserve">LIBRERO DE COLOR CAOBA CON 2 PUERTAS   </t>
  </si>
  <si>
    <t>CREDENZA  DE COLOR CAOBA CON 2 CAJONES</t>
  </si>
  <si>
    <t>ESCRITORIO EN " L" PUNTA DE BALA COLOR CAOBA DE 2 CAJONES</t>
  </si>
  <si>
    <t>ARCHIVERO COLOR CAFE DE 3 CAJONES</t>
  </si>
  <si>
    <t>ESCRITORIO SECRETARIAL PUNTA DE BALA COLOR CAOBA EN ALMACEN</t>
  </si>
  <si>
    <t xml:space="preserve">ARCHIVERO METALICO DE 4 CAJONES  </t>
  </si>
  <si>
    <t>ARCHIVERO DE 2 CAJONES COLOR CAOBA ( PARTE COMPLEMENTARIA DE UN ESCRITORIO)</t>
  </si>
  <si>
    <t>LIBRERO MARCA PRINTAFORM DE 2 PUERTAS DE COLOR MIEL</t>
  </si>
  <si>
    <t>ARCHIVERO EMPOTRABLE DE COLOR CAOBA ,</t>
  </si>
  <si>
    <t>SILLA SECRETARIAL ERGONOMICA COLOR AZUL CON RUEDAS</t>
  </si>
  <si>
    <t>SILLA SECRETARIAL ERGONOMICA COLOR AZUL</t>
  </si>
  <si>
    <t>GABINETE METALICO DE DOS PUERTAS COLOR ARENA</t>
  </si>
  <si>
    <t>CONJUNTO SEMI EJECUTIVO COLOR CAOBA CON  PENINSULA DE BALA DE 1.60 X .60 CON PUENTE LATERAL DE 10.10 X .45, CAJON LAPICERO Y 2 GAVETAS DE ARCHIVO CON PORTA TECLADO. ( TEMPORALMENTE EN PLANTEL HERMOSILLO FECHA DE TRASLADO  03-02-2011)</t>
  </si>
  <si>
    <t>SILLON EJECUTIVO GERENCIAL MD- E-50 RESPALDO MEDIO CON BRAZOS Y RODAJAS, RECLINABLE O FIJO COLOR NEGRO</t>
  </si>
  <si>
    <t>ARCHIVERO VERTICAL DE 02 CAJONES Y UNA GAVETA T. OFICIO DE 72 AL X .50 X .50 COLOR CAOBA</t>
  </si>
  <si>
    <t>SILLA SECRETARIAL ERGONOMICA COLOR AZUL CON RUEDAS  PARA BAJA EN PATIO DGN</t>
  </si>
  <si>
    <t xml:space="preserve">SILLA SECRETARIAL ERGONOMICA COLOR AZUL CON RUEDAS  </t>
  </si>
  <si>
    <t>SILLA  SECRETARIAL ERGONOMICA COLOR AZUL</t>
  </si>
  <si>
    <t>SILLA SECRETARIAL TAPIZ TELA COLOR NEGRO , CON BRAZOS FIJOS</t>
  </si>
  <si>
    <t xml:space="preserve">ARCHIVERO METALICO DE 4 GAVETAS COLOR ARENA FAC- 618 ( COST 749)  </t>
  </si>
  <si>
    <t xml:space="preserve">Minisplit   DIFUSOR NS/ 8041103413      CONDENSADOR SN/8041106593  MIRAGE     </t>
  </si>
  <si>
    <t>A/C. MINISPLIT, MIRAGE,  N/S- SMCC1221J807602122  DE  220 VOLTS, PH 1 DE 1.0 TON, CON CONTROL REMOTO.</t>
  </si>
  <si>
    <t xml:space="preserve">Minisplit  NS/8111020932  CONDENSADOR NS/8021120557  MIRAGE    </t>
  </si>
  <si>
    <t xml:space="preserve">SILLA OPERATIVA ASIENTO Y RESPALDO TAPIZADOS EN TELA   </t>
  </si>
  <si>
    <t>IMPRESORA HP OFICE JET PRO 8100-N811A S/N- CN43PFV2KB</t>
  </si>
  <si>
    <t>A/C. MINISPLIT, MIRAGE,  N/S- SMCC1821J805600590 DE  220 VOLTS, PH 1 DE 1.5  TON, CON CONTROL REMOTO.</t>
  </si>
  <si>
    <t>TORRE DE CERAMICA CRANE ROJA ( calentador de ambiente )</t>
  </si>
  <si>
    <t>A/C MINISPLIT MIRAGE  N/S-   P9041500596   COMPRESOR 181P9041500584 VLU 1.5 TON. SOLO FRIO V220</t>
  </si>
  <si>
    <t>A/C MINISPLIT MIRAGE DE 2 TON S/F V220</t>
  </si>
  <si>
    <t>A/C MINISPLIT MIRAGE DE 2 TON S/F V221</t>
  </si>
  <si>
    <t>A/C MINISPLIT MIRAGE DE 2 TON S/F V222</t>
  </si>
  <si>
    <t>A/C MINISPLIT MIRAGE DE 2 TON S/F V223</t>
  </si>
  <si>
    <t>MINISPLIT MIDEA 2.0 TONELADAS SERIAL Nª D21456300412607130576</t>
  </si>
  <si>
    <t>MESA DE MADERA REDONDA</t>
  </si>
  <si>
    <t>ESCRITORIO EJECUTIVO COLOR CAFE CON CAJONERAS</t>
  </si>
  <si>
    <t>ARCHIVERO COLOR CAOBA DE 2 CAJONES</t>
  </si>
  <si>
    <t>SILLONES PARA VISITA COLOR NEGRO</t>
  </si>
  <si>
    <t>ARCHIVERO EMPOTRABLE COLOR CAOBA  EN ALMACEN</t>
  </si>
  <si>
    <t>ARCHIVERO EMPOTRABLE COLOR  CAOBA</t>
  </si>
  <si>
    <t>ESCRITORIO SECRETARIAL EN " L" PUNTA DE BALA COLOR CAOBA CON 2 CAJONES EN ALMACEN DAÑADA</t>
  </si>
  <si>
    <t>ESCRITORIO SECRETARIAL EN " L " PUNTA DE BALA COLOR CAOBA CON 2 CAJONES</t>
  </si>
  <si>
    <t>ARCHIVERO EMPOTRABLE  COLOR CAOBA</t>
  </si>
  <si>
    <t>ESCRITORIO SECRETARIAL EN " L " PUNTA DE BALA, COLOR CAOBA CON 2 CAJONES</t>
  </si>
  <si>
    <t>SILLON DE 2 PLAZAS PARA VISITAS, EN TELA COLOR NEGRO</t>
  </si>
  <si>
    <t>GABINETE METALICO COLOR ARENADE 1.80 X  .38 X 86.</t>
  </si>
  <si>
    <t>ARCHIVERO VERTICAL DE 2 CAJONES Y UNA GAVETA OFICIO, DE .75 DE ALTO X  .50 DE FRENTE X .45 DE FONDO EN MELAMINA COLOR CAOBA</t>
  </si>
  <si>
    <t>ARCHIVERO VERTICAL DE 2 CAJONES Y UNA GAVETA OFICIO  EN MELAMINA COLOR CAOBA</t>
  </si>
  <si>
    <t>IMPRESORA HP LASER MODELO P2015  N/S- CNB1R97055</t>
  </si>
  <si>
    <t>ARCHIVERO HORIZONTAL DE 2 GAVETAS T/OFICIO, CERRADURA SISTEMA DE ARCHIVO SUSPENDIDO,CORREDERAS DE EXTENSION USO RUDO COLOR CAOBA NEGRO</t>
  </si>
  <si>
    <t>LIBRERO VERTICAL PARA SOBREPONER ENARCHIVERO HORIZONTAL,CON PUERTAS ABATIBLES Y CHAPA, DE 1.10 X 80 X 50 MELAMINA COLOR CAOBA NEGRO</t>
  </si>
  <si>
    <t xml:space="preserve">LIBRERO VERTICAL EJECUTIVA,DE 2.15  X 1.80 X .35 CON MEDIAS PUERTAS COLOR CAOBA  </t>
  </si>
  <si>
    <t>SIILA VICITANTE DE TELA COLOR NEGRO MODELO AB 400 TUBULAR</t>
  </si>
  <si>
    <t xml:space="preserve">ENFRIADOR DE AGUA PURESA  /HC-500 N/S 3-051466-4    </t>
  </si>
  <si>
    <t xml:space="preserve">GUILLOTINA DE MADERA   </t>
  </si>
  <si>
    <t>ARCHIVERO METALICO 4 GAVETAS COLOR ARENA</t>
  </si>
  <si>
    <t xml:space="preserve">Minisplit  DIFUSOR NS/8011101596  CONDENSADOR NS/8021100442  MIRAGE ( DESTINADO PARA ARCHIVO ).    </t>
  </si>
  <si>
    <t xml:space="preserve">TV PANASONIC N/S 19C30X LED 19" INCLUYE                                                                               DVDSONY DVPSR110  </t>
  </si>
  <si>
    <t>ESTANTES DE DIFERENTES MEDIDAS PARA ARCHIVO GENERAL</t>
  </si>
  <si>
    <t>FRIGOBAR COLOR CAFE N° SERIE 9709A010898</t>
  </si>
  <si>
    <t>SILLON EJECUTIVO COLOR ROJO</t>
  </si>
  <si>
    <t>ESCRITORIO SECRETARIAL DE 3  CAJONES COLOR CAOBA</t>
  </si>
  <si>
    <t>ARCHIVERO DE COLOR CAOBA DE 3 CAJONES</t>
  </si>
  <si>
    <t>ESCRITORIO SECRETARIAL EN " L" PUNTA DE BALA COLOR CAOBA , CON DOS CAJONES</t>
  </si>
  <si>
    <t>MESA REDONDA DE COLOR CAOBA</t>
  </si>
  <si>
    <t>ESCRITORIO EN " L" PUNTA DE BALA COLOR CAOBA DE 2   CAJONES</t>
  </si>
  <si>
    <t>CREDENZA DE COLOR CAOBA CON 2 CAJONES</t>
  </si>
  <si>
    <t xml:space="preserve">ARCHIVERO EMPOTRABLE DE COLOR CAOBA   </t>
  </si>
  <si>
    <t>GABINETE METALICO  UNIVERSAL COLOR  ARENA CON SEGURIDAD</t>
  </si>
  <si>
    <t>MONITOR LCD  DE 17" COLOR NEGRO N/S- ( SE PERDIO)  DENUNCIA PRECENTADA  EL 4 DE FEBRERO DEL 2008 ANTE EL SECTOR 4 DE LA PROCURADURIA DEL ESTADO</t>
  </si>
  <si>
    <t>ESCRITORIO EN L ,PUNTA DE BALA COLOR CAOBA DE 1.60 X .60 CON LATERAL DE 1.10 X .45CON  UN CAJON Y 2 GAVETAS TAMAÑO OFICIO. (TEMPORALMENTE ENPLANTELHERMOSILLO FECHA DE TRASLADO 03-02-2011)</t>
  </si>
  <si>
    <t>A/C MINISPLIT GALANZ MD- 12C83F</t>
  </si>
  <si>
    <t>MINISPLIT MIRAGE N/S- SMCC-2621J</t>
  </si>
  <si>
    <t>LIBRERO VERTICAL LINEA EJECUTIVA MARCA IDESA DE 1.80 X .70 X .30 COLOR CAOBA</t>
  </si>
  <si>
    <t>GABINETE METALICO LINEA ANAQUELES, 2 PUERTAS COLOR ARENA CHAPA DE BALLONETA CHECAR COSTO( 6233.50)</t>
  </si>
  <si>
    <t xml:space="preserve">MESA DE CENTRO LINEA EJECUTIVA	0.90 X 0.60 MELAMINA COLOR CAOBA  </t>
  </si>
  <si>
    <t>SILLA VISITANTE ASIENTO Y RESPALDO TAPIZADOS EN TELA</t>
  </si>
  <si>
    <t xml:space="preserve">ARCHIVERO VERTICAL DE 2 GAVETAS CON CORREDERA DE EXT.DE  50X60X63   </t>
  </si>
  <si>
    <t>A/C. MINISPLITE DE 1 TON. MIRAGE S-EXF121D8121303471</t>
  </si>
  <si>
    <t>ESCRITORIO SECRETARIAL EN " L" COLOR CAOBA CON 2 CAJONES</t>
  </si>
  <si>
    <t>SILLA CON CODERAS PARA VISITA</t>
  </si>
  <si>
    <t>ESCRITORIO SECRETARIAL EN " L " DE DOS CAJONES COLOR CAOBA</t>
  </si>
  <si>
    <t>PIZARRON DE CORCHO DE .90 X  .60</t>
  </si>
  <si>
    <t>ESCRITORIO SEMI EJECUTIVO EN PUNTA DE BALA COLOR CAOBA DE 1.60 X .60 CON PUENTE LATERAL DE 1.10 X .45</t>
  </si>
  <si>
    <t>SILLA OPERATIVA OFICHAIRS,MD- BM2360 CON 3 PLACAS SOPORTE LUMBAR, RECLINABLE ASIENTO Y RESPALDO CON BRAZOS TAPIZ TELA NEGRO, MULTIFUNCIONAL RESPALDO ALTO.</t>
  </si>
  <si>
    <t>LIBRERO VERTICAL LINEA EJECUTIVA, DE 1.80 X .70 X .30 DE FONDO EN MELANINA COLOR CAOBA  - NEGRO.</t>
  </si>
  <si>
    <t>ESCRITORIO SECRETARIAL  EN " L " PUNTA DE BALA COLOR CAOBA CON 2 CAJONES</t>
  </si>
  <si>
    <t>ARCHIVERO DE DOS CAJONES DE COLOR CAOBA</t>
  </si>
  <si>
    <t xml:space="preserve">ESCRITORIO SECRETARIAL EN " L" COLOR CAOBA CON 3 CAJONES  </t>
  </si>
  <si>
    <t xml:space="preserve">Minisplit DIFUSOR NS/8111010926  CONDENSADOR NS/8021120235  MIRAGE    </t>
  </si>
  <si>
    <t>MUILTIFUNCIONAL HP OFICEJET  PRO 2610</t>
  </si>
  <si>
    <t>LIBRERO VERTICAL A PISO, CON 4 ENTREPAÑOS PARA CONFIGURAR 5 CLAROS DE ARCHIVO, EN MELAMINA COLOR CAOBA NEGRO, MEDIDA 85 X 32 X 1.80</t>
  </si>
  <si>
    <t>LIBRERO VERTICAL A PISO CON 4 ENTREPAÑOS PARA CONFIGURAR 5 CLAROS DE ARCHIVO, EN MELAMINA COLOR CAOBA NEGRO, MEDIDAS DE 85 X 32 X 1.80</t>
  </si>
  <si>
    <t>A/C MINISPLIT X MIRAGE 2 TON SOLO FRIO  CX F261D</t>
  </si>
  <si>
    <t>sindicato</t>
  </si>
  <si>
    <t>BUZON DE QUEJAS Y SUGERENCIAS ELABORASO EN ACRILICO CRISTAL DE 3MM, MEDIDAS DE 25X25X17 Y 4 HERRAJES DE ACERO INOXIDABLE</t>
  </si>
  <si>
    <t>TRITURADORA DE PAPEL PARA 16 HOJAS, MARCA ROYAL</t>
  </si>
  <si>
    <t>FRIGOBAR DE 4 PIES CUBICOS, MARCA BABE</t>
  </si>
  <si>
    <t>VIDEOPROYECTOR BENQ NS/PDG7C03194000</t>
  </si>
  <si>
    <t>MONITOR LANIX 521X N° DE SERIE LX00809936</t>
  </si>
  <si>
    <t>MESA UNITARIA PARA COMPUTADORA CON PORTATECLADO DE COLOR MIEL</t>
  </si>
  <si>
    <t>MESA DIDACTICA BINARIA PARA COMPUTADORA, CON PORTATECLADO, PORTA CPU AL PISO, CON BASE PARA MONITOR COLGANTE CON PROTECTOR VIDRIO.DE COLOR GRIS. CAPACIDAD PARA 2 EQUIPOS.</t>
  </si>
  <si>
    <t>CPU LANIX TITAN 2700 SERIE 0505212226,   MONITOR SERIE 412MXVW1W967,  TECLADO, MOUSE.</t>
  </si>
  <si>
    <t xml:space="preserve">CPU LANIX TITAN N/S 0808529438, MTOR FAABU87015234, LCD 17" MD-4030  </t>
  </si>
  <si>
    <t>CPU LANIX TITAN N/S 0808529423, MTOR FAABU87015089, LCD 17" MD-4030</t>
  </si>
  <si>
    <t>CPU LANIX TITAN N/S 0808529424, MTOR FAABU87014511, LCD 17" MD-4030</t>
  </si>
  <si>
    <t>CPU LANIX TITAN N/S 0808529987</t>
  </si>
  <si>
    <t>CPU LANIX TITAN N/S 0808529994, MTOR FAABU87015389, LCD 17" MD-4030</t>
  </si>
  <si>
    <t>CPU LANIX TITAN N/S 0808529996, MTOR FAABU87015401, LCD 17" MD-4030</t>
  </si>
  <si>
    <t>CPU LANIX TITAN N/S 0808530003, MTOR FAABU87015403, LCD 17" MD-4030</t>
  </si>
  <si>
    <t>CPU LANIX TITAN N/S 0808530004, MTOR FAABU87015424, LCD 17" MD-4030</t>
  </si>
  <si>
    <t>CPU LANIX TITAN N/S 0808530007, MTOR FAABU87015431, LCD 17" MD-4030</t>
  </si>
  <si>
    <t>CPU LANIX TITAN N/S 0808530015, MTOR FAABU87015445, LCD 17" MD-4030</t>
  </si>
  <si>
    <t>CPU LANIX TITAN N/S 0808530035, MTOR FAABU87015474, LCD 17" MD-4030</t>
  </si>
  <si>
    <t>CPU LANIX TITAN N/S 0808530041, MTOR FAABU87015527, LCD 17" MD-4030</t>
  </si>
  <si>
    <t>CPU LANIX TITAN N/S 0808530058, MTOR FAABU87015966, LCD 17" MD-4030</t>
  </si>
  <si>
    <t>CHECADOR HUELLA DIGITAL, N/S 13341HP0246, MARCA FINGERPRINT READER HAMSTER II, MOD, HFDU06M</t>
  </si>
  <si>
    <t>LAPTOP NOTEBOOK HP 14-R016 LA  N2815 CELERON NS-CND426322ZR</t>
  </si>
  <si>
    <t>EQUIPO DE COMPUTO COMPLETO HP DESKTOP 192052LA NS- 3CR4220CRY</t>
  </si>
  <si>
    <t xml:space="preserve">EQUIPO DE COMPUTO COMPLETO HP  DESKTOP 19-2052LA 3CR40304FJ  </t>
  </si>
  <si>
    <t>EQUIPO DE COMPUTO COMPLETO DESKTOP  MD-192052LA 3CR40304F</t>
  </si>
  <si>
    <t>CPU LANIX TITAN 2700 N° DE SERIE 00505212269, MONITOR LANIX 17" N° DE SERIE 502MXSK0Z502  ( FECHA DE TRASLADO  20/04/2015)</t>
  </si>
  <si>
    <t>CPU  GHIA -1962 INTEL CORE N/S- 255309  I34150 A 3.5GHZ MEMORIA 8GB. DDR 3-DD-1Tb, SATA -111 6GBPS-DVD-RW VIDEO INTEL HD TECLADO USB. MOUSE OPTOCO GABINETE MONITORRE N/S- H2112141100833  WINDOWS 8.1 PRO MONITOR GHUIA 21.5" LED, GARANTIA 3 AÑOS</t>
  </si>
  <si>
    <t>CPU GHIA -1962 INTEL CORE  N/S- 255310 I34150 A 3.5GHZ MEMORIA 8GB. DDR 3-DD-1Tb, SATA -111 6GBPS- DVD-RW VIDEO INTEL HD TECLADO USB. MOUSE OPTOCO GABINETE MINITORRE N/S- H2112150300572  WINDOWS 8.1 PRO MONITOR GHUIA 21.5" LED, GARANTIA 3 AÑOS</t>
  </si>
  <si>
    <t>CPU  GHIA -1962 INTEL CORE N/S- 255311  I34150 A 3.5GHZ MEMORIA 8GB. DDR 3-DD-1Tb, SATA -111 6GBPS- DVD-RW VIDEO INTEL HD TECLADO USB. MOUSE OPTOCO GABINETE MINITORRE WINDOWS 8.1 PRO MONITOR N/S- H2112150300066 GHUIA 21.5" LED, GARANTIA 3 AÑOS</t>
  </si>
  <si>
    <t>CPU  GHIA -1962 INTEL CORE N/S- 255312I3 4150 A 3.5GHZ MEMORIA 8GB. DDR 3-DD-1Tb, SATA -111 6GBPS- DVD-RW VIDEO INTEL HD TECLADO USB. MOUSE OPTOCO GABINETE MINITORRE WINDOWS 8.1 PRO MONITOR N/S-H2112141100671 GHUIA 21.5" LED, GARANTIA 3 AÑOS</t>
  </si>
  <si>
    <t>CPU   GHIA -1962 INTEL CORE N/S- 255313 I34150 A 3.5GHZ MEMORIA 8GB. DDR 3-DD-1Tb, SATA -111 6GBPS- DVD-RW VIDEO INTEL HD TECLADO USB. MOUSE OPTOCO GABINETE MINITORRE WINDOWS 8.1 PRO MONITOR N/S- H21121501300452 GHUIA 21.5" LED, GARANTIA 3 AÑOS</t>
  </si>
  <si>
    <t>CHECADOR FINGERPRINT READER MAMSTER II NIGTGEN</t>
  </si>
  <si>
    <t>LECTOR DE HUELLA DIGITAL</t>
  </si>
  <si>
    <t>PC ACER, MOD ATC-710-M064 AISPIRE T, I3, 6GB EN RAM, 1TB EN DD, SERIAL N° DTB15AL004607030CB3000, MONITOR DE 19.5", MCA ACER, MOD V206HQL, SERIAL N° MMLXKAM001609043A64225</t>
  </si>
  <si>
    <t>PC ACER, MOD ATC-710-M064 AISPIRE T, I3, 6GB EN RAM, 1TB EN DD, SERIAL N° DTB15AL004607030D23000, MONITOR DE 19.5", MCA ACER, MOD V206HQL, SERIAL N° MMLXKAM001609043A54225</t>
  </si>
  <si>
    <t>PC ACER, MOD ATC-710-M064 AISPIRE T, I3, 6GB EN RAM, 1TB EN DD, SERIAL N° DTB15AL004607030E03000, MONITOR DE 19.5", MCA ACER, MOD V206HQL, SERIAL N° MMLXKAM001609043C74225</t>
  </si>
  <si>
    <t>PC ACER, MOD ATC-710-M064 AISPIRE T, I3, 6GB EN RAM, 1TB EN DD, SERIAL N° DTB15AL004607030F43000, MONITOR DE 19.5", MCA ACER, MOD V206HQL, SERIAL N° MMLXKAM0016090484C4225</t>
  </si>
  <si>
    <t>PC ACER, MOD ATC-710-M064 AISPIRE T, I3, 6GB EN RAM, 1TB EN DD, SERIAL N° DTB15AL00461001EFD3000, MONITOR DE 19.5", MCA ACER, MOD V206HQL, SERIAL N° MMLXKAM001609048504225</t>
  </si>
  <si>
    <t>PC ACER, MOD ATC-710-M064 AISPIRE T, I3, 6GB EN RAM, 1TB EN DD, SERIAL N° DTB15AL00461001EFE3000, MONITOR DE 19.5", MCA ACER, MOD V206HQL, SERIAL N° MMLXKAM0016090484F4225</t>
  </si>
  <si>
    <t>PC ACER, MOD ATC-710-M064 AISPIRE T, I3, 6GB EN RAM, 1TB EN DD, SERIAL N° DTB15AL00461001EFF3000, MONITOR DE 19.5", MCA ACER, MOD V206HQL, SERIAL N° MMLXKAM001609048384225</t>
  </si>
  <si>
    <t>PC ACER, MOD ATC-710-M064 AISPIRE T, I3, 6GB EN RAM, 1TB EN DD, SERIAL N° DTB15AL00461001F023000, MONITOR DE 19.5", MCA ACER, MOD V206HQL, SERIAL N° MMLXKAM0016090483A4225</t>
  </si>
  <si>
    <t>PC ACER, MOD ATC-710-M064 AISPIRE T, I3, 6GB EN RAM, 1TB EN DD, SERIAL N° DTB15AL00461001F023000, MONITOR DE 19.5", MCA ACER, MOD V206HQL, SERIAL N° MMLXKAM001609048394225</t>
  </si>
  <si>
    <t>PC ACER, MOD ATC-710-M064 AISPIRE T, I3, 6GB EN RAM, 1TB EN DD, SERIAL N° DTB15AL00461001F083000, MONITOR DE 19.5", MCA ACER, MOD V206HQL, SERIAL N° MMLXKAM0016090485C4225</t>
  </si>
  <si>
    <t>PC ACER, MOD ATC-710-M064 AISPIRE T, I3, 6GB EN RAM, 1TB EN DD, SERIAL N° DTB15AL00461001F4F3000, MONITOR DE 19.5", MCA ACER, MOD V206HQL, SERIAL N° MMLXKAM0016090485A4225</t>
  </si>
  <si>
    <t>PC ACER, MOD ATC-710-M064 AISPIRE T, I3, 6GB EN RAM, 1TB EN DD, SERIAL N° DTB15AL00461001F5E3000, MONITOR DE 19.5", MCA ACER, MOD V206HQL, SERIAL N° MMLXKAM001609048354225</t>
  </si>
  <si>
    <t>PC ACER, MOD ATC-710-M064 AISPIRE T, I3, 6GB EN RAM, 1TB EN DD, SERIAL N° DTB15AL00461001F5F3000, MONITOR DE 19.5", MCA ACER, MOD V206HQL, SERIAL N° MMLXKAM001609048344225</t>
  </si>
  <si>
    <t>PC ACER, MOD ATC-710-M064 AISPIRE T, I3, 6GB EN RAM, 1TB EN DD, SERIAL N° DTB15AL00461001F6D3000, MONITOR DE 19.5", MCA ACER, MOD V206HQL, SERIAL N° MMLXKAM0016090478B4225</t>
  </si>
  <si>
    <t>PC ACER, MOD ATC-710-M064 AISPIRE T, I3, 6GB EN RAM, 1TB EN DD, SERIAL N° DTB15AL00461001F6E3000, MONITOR DE 19.5", MCA ACER, MOD V206HQL, SERIAL N° MMLXKAM0016090478F4225</t>
  </si>
  <si>
    <t>PC ACER, MOD ATC-710-M064 AISPIRE T, I3, 6GB EN RAM, 1TB EN DD, SERIAL N° DTB15AL00461001F703000, MONITOR DE 19.5", MCA ACER, MOD V206HQL, SERIAL N° MMLY6AM0015381185C8504</t>
  </si>
  <si>
    <t>PC ACER, MOD ATC-710-M064 AISPIRE T, I3, 6GB EN RAM, 1TB EN DD, SERIAL N° DTB15AL00461001F723000, MONITOR DE 19.5", MCA ACER, MOD V206HQL, SERIAL N° MMLY6AM001538118718504</t>
  </si>
  <si>
    <t>PC ACER, MOD ATC-710-M064 AISPIRE T, I3, 6GB EN RAM, 1TB EN DD, SERIAL N° DTB15AL00461001F7B3000, MONITOR DE 19.5", MCA ACER, MOD V206HQL, SERIAL N° MMLY6AM00153811BE8504</t>
  </si>
  <si>
    <t>PC ACER, MOD ATC-710-M064 AISPIRE T, I3, 6GB EN RAM, 1TB EN DD, SERIAL N° DTB15AL00461001F7D3000, MONITOR DE 19.5", MCA ACER, MOD V206HQL, SERIAL N° MMLY6AM00153811BE38504</t>
  </si>
  <si>
    <t>PC ACER, MOD ATC-710-M064 AISPIRE T, I3, 6GB EN RAM, 1TB EN DD, SERIAL N° DTB15AL00461001F843000, MONITOR DE 19.5", MCA ACER, MOD V206HQL, SERIAL N° MMLY6AM001602045D28504</t>
  </si>
  <si>
    <t>PC ACER, MOD ATC-710-M064 AISPIRE T, I3, 6GB EN RAM, 1TB EN DD, SERIAL N° DTB15AL00461001F8A3000, MONITOR DE 19.5", MCA ACER, MOD V206HQL, SERIAL N° MMLY6AM001602045E48504</t>
  </si>
  <si>
    <t>PC ACER, MOD ATC-710-M064 AISPIRE T, I3, 6GB EN RAM, 1TB EN DD, SERIAL N° DTB15AL00461001F993000, MONITOR DE 19.5", MCA ACER, MOD V206HQL, SERIAL N° MMLY6AM001602045EB8504</t>
  </si>
  <si>
    <t>PC ACER, MOD ATC-710-M064 AISPIRE T, I3, 6GB EN RAM, 1TB EN DD, SERIAL N° DTB15AL00461001F9B3000, MONITOR DE 19.5", MCA ACER, MOD V206HQL, SERIAL N° MMLY6AM00160204C278504</t>
  </si>
  <si>
    <t>PC ACER, MOD ATC-710-M064 AISPIRE T, I3, 6GB EN RAM, 1TB EN DD, SERIAL N° DTB15AL00461001FA03000, MONITOR DE 19.5", MCA ACER, MOD V206HQL, SERIAL N° MMLY6AM00160204C2D8504</t>
  </si>
  <si>
    <t>PC ACER, MOD ATC-710-M064 AISPIRE T, I3, 6GB EN RAM, 1TB EN DD, SERIAL N° DTB15AL00461001FA23000, MONITOR DE 19.5", MCA ACER, MOD V206HQL, SERIAL N° MMLY6AM00160204C3D8504</t>
  </si>
  <si>
    <t>PC ACER, MOD ATC-710-M064 AISPIRE T, I3, 6GB EN RAM, 1TB EN DD, SERIAL N° DTB15AL00461001FA63000, MONITOR DE 19.5", MCA ACER, MOD V206HQL, SERIAL N° MMLY6AM00160204C568504</t>
  </si>
  <si>
    <t>PC ACER, MOD ATC-710-M064 AISPIRE T, I3, 6GB EN RAM, 1TB EN DD, SERIAL N° DTB15AL00461001FBD3000, MONITOR DE 19.5", MCA ACER, MOD V206HQL, SERIAL N° MMLY6AM00160204C428504</t>
  </si>
  <si>
    <t>PC ACER, MOD ATC-710-M064 AISPIRE T, I3, 6GB EN RAM, 1TB EN DD, SERIAL N° DTB15AL00461001F853000, MONITOR DE 19.5", MCA ACER, MOD V206HQL, SERIAL N° MMLY6AM00161501D618504</t>
  </si>
  <si>
    <t>DECADA DE RESISTENCIA</t>
  </si>
  <si>
    <t>FRECUENCIOMETRO</t>
  </si>
  <si>
    <t>TRAZADOR DE SEÑALES F-35 Y 35A</t>
  </si>
  <si>
    <t>TV   A  COLOR F-31</t>
  </si>
  <si>
    <t>ANAQUEL TIPO ESQUELETO</t>
  </si>
  <si>
    <t>BANCO EST. TUBULAR ASIENTO MADERA  ( 12  CARPINTERIA  Y 8 EN BELLEZA )</t>
  </si>
  <si>
    <t>MESA MOVIL P/MOTOR M10400033</t>
  </si>
  <si>
    <t>ESTANTE TIPO D</t>
  </si>
  <si>
    <t>BANCO DE TRABAJO M10400173</t>
  </si>
  <si>
    <t>PAQ. HERRAMIENTAS M20100777 FOLIO 17</t>
  </si>
  <si>
    <t>HORNO DE CAMARA M30100460 F.40</t>
  </si>
  <si>
    <t>AP. PROBADOR  M30300007 F.23</t>
  </si>
  <si>
    <t>CAJA DE BOMBAS M30300015</t>
  </si>
  <si>
    <t>LABORATORIO AUTOTRONICA M30400622 F.-25</t>
  </si>
  <si>
    <t>MOTRO DETROIT DIESEL M 96000006</t>
  </si>
  <si>
    <t>MESA BINARIA M10600015</t>
  </si>
  <si>
    <t>COMPRESORA M30100023</t>
  </si>
  <si>
    <t>SINCOGRAFO M30100108 FOLIO 02</t>
  </si>
  <si>
    <t>MOTOR DE GASOLINA M40800028</t>
  </si>
  <si>
    <t>PLUMA LEVANTADORA M30100080</t>
  </si>
  <si>
    <t>PRENSA "H" M</t>
  </si>
  <si>
    <t>BOMBA DE INYECCION M30300010</t>
  </si>
  <si>
    <t>BOMBA INYECCION   M30300013</t>
  </si>
  <si>
    <t>SOLDADORA ELECTRICA M30100111</t>
  </si>
  <si>
    <t>TABLERO DIDACTICO M30400401</t>
  </si>
  <si>
    <t>FUENTE REGULADA M30200023</t>
  </si>
  <si>
    <t>TV. MODULAR   M30200054 FOLIO 30</t>
  </si>
  <si>
    <t>ESTRUCTURA P/CARGA PESADA  M10400057</t>
  </si>
  <si>
    <t>BANCO DE TRABAJO  M10400158</t>
  </si>
  <si>
    <t>TINACOS ROTOPLAST 1100 LTS</t>
  </si>
  <si>
    <t>BANCO TRABAJO B-4 CUBIERTA LAMINA</t>
  </si>
  <si>
    <t>BANCO TRABAJO B-4</t>
  </si>
  <si>
    <t>MESA CONFECCION DE ROPA 2440X1015X915</t>
  </si>
  <si>
    <t>MAQUINA  COSTURA RECTA BRAZOLARGO DOBLEDESPUNTE( NO SE ENCONTRO)</t>
  </si>
  <si>
    <t>MAQUINA COSTURA . SOBREHILADORA 3HILOS AGUJA-RECT</t>
  </si>
  <si>
    <t>MAQ- P/HACER OJALES DESDE 1/4 A 1/2</t>
  </si>
  <si>
    <t>MAQUINA COSTURA . RECTA BRAZO-CORTO DOBLE-DESPUNTE C/DIFERENCIA( SE ENCUENTRAN 13 MAQUINAS CON EL MISMO MARBETE)</t>
  </si>
  <si>
    <t>MAQ-COST. CADENETA UNA AGUJAPOSIBLE 2</t>
  </si>
  <si>
    <t>MAQ-COST. SOBREHILADORA 5 HILOS</t>
  </si>
  <si>
    <t>MAQ- CANGREJO ROTATIVO ESP. TODO MATER 01 CABORCA ( NO SE ENCUENTRA LA DEL PLANTEL HERMOSILLO)</t>
  </si>
  <si>
    <t>MANIQUI T-TALLER MUJER CARTON REFORZADO</t>
  </si>
  <si>
    <t>TALADRO P/TELA 6"</t>
  </si>
  <si>
    <t>MAQ- COLLARETE 5000 AUTOMATICA</t>
  </si>
  <si>
    <t>BANCO P/LABORAT. TUBULAR C/MADERA</t>
  </si>
  <si>
    <t>BANCO TRABAJO B-9 CUBIERTA MADERA</t>
  </si>
  <si>
    <t>AIRE ACOND. CARRIER 5 TONELADAS N° DE SERIE 1197G41107</t>
  </si>
  <si>
    <t>MESAS MADERA CONFECC. DE ROPA</t>
  </si>
  <si>
    <t>CILINDROS P/GAS</t>
  </si>
  <si>
    <t>ENFRIADOR MASTERCOOL MOTOR IHP</t>
  </si>
  <si>
    <t>AEROCOOLERS MASTER COOL 6800 PCM 1HP</t>
  </si>
  <si>
    <t>ANAQUEL T./ESQUELETO 915X600X2210 MM ALTURA ( 2 NO SE ENCONTRARON)</t>
  </si>
  <si>
    <t>COMPRESOR AIRE TANQUE DE 30 LTS 1.5 HP MOTOR</t>
  </si>
  <si>
    <t>ESCOPLO C/CABEZAL OSCILANTE P/TRABAJO HORIZ. Y VERTICAL</t>
  </si>
  <si>
    <t>TALADRO COLUMNA TRIFASICO 1.25 HP,</t>
  </si>
  <si>
    <t>TROMPO P/MADERA MONT. GAB. HUSILLO BAJO CUERDA 4"</t>
  </si>
  <si>
    <t>ESCOPLOS C/BROCAS P/MADERA DE16X200 MM</t>
  </si>
  <si>
    <t>ESCOPLOS C/BROCAS MADERA DE 30X177 MM</t>
  </si>
  <si>
    <t>SIERRA ELECT. CALADORA PORT. 110VTS ( NO SE ENCONTRARON)</t>
  </si>
  <si>
    <t>SIERRA RADIAL UNIVERSAL DISCO 11" MOTOR 2HP</t>
  </si>
  <si>
    <t>AEROCOOLER WINCOOL WH70C08. S. 4110</t>
  </si>
  <si>
    <t>YUNQUET/CUERNO P/HERRERO ARCO FORJADO 110 K  D.G</t>
  </si>
  <si>
    <t>DOBLADORA UNIVERSAL P/LAMINA 1.22 MTS. M30100031</t>
  </si>
  <si>
    <t>FUENTE DE PODER MASTECH MOD-HY 3003</t>
  </si>
  <si>
    <t>SOLDAD. OXIACETIL CORT. -SOLDAR WELDER M30100112 CAB.</t>
  </si>
  <si>
    <t>ESMERIL BANCO PARAMOUNT 0.95 CF PH-212 M30100336</t>
  </si>
  <si>
    <t>ANAQUEL T/COMODA C/PUERTAS 8 1 EN REFRIGERACION Y  1 EN CARPINTERIA )</t>
  </si>
  <si>
    <t>ARMAZON P/PRACTICAS DE ELECTRICIDAD</t>
  </si>
  <si>
    <t>INTERRUPTOR FOTOELECTRCICO 20 AMPS Y 110 VOLTS, SIN MARCA Y MODELO</t>
  </si>
  <si>
    <t>PERTIGA PROF. KEARNY</t>
  </si>
  <si>
    <t>BALANCEADOR ARMADURAS  INPASA MOD.BDA-305</t>
  </si>
  <si>
    <t>TORNO PARA  ARMADURAS TIPO BANCO DIAM. DE  VOLTEO MARCA  INPASA  MODELO TA-1</t>
  </si>
  <si>
    <t>WATTIMETRO PARA MEDICION  DE POTENCIA ACTIVA CON MEDICION ELECTRODIN ,  MARCA TELETERNIK ITK, MODELO W IF-POR</t>
  </si>
  <si>
    <t>WATTIMETRO ELECTRODINAMICO MONOFASICO PARA C.A CON ACCESORIOS MARCA TELETERNIK , MODELO W1F-POR</t>
  </si>
  <si>
    <t>TAB. MODULAR P/AUTOMATISMO CONT. ELECT. CLAVE 450-456</t>
  </si>
  <si>
    <t>MOTOR TRIFASICO JAULA ARDILLA</t>
  </si>
  <si>
    <t>SIST. ENTRENAMIENTO MODULAR MOTORES ELECT CLAV 457-472</t>
  </si>
  <si>
    <t>TABLERO ENTRENAMIENTO PRINCIPAL</t>
  </si>
  <si>
    <t>FUENTE O TRANSFORMADOR DE VOLTAJES</t>
  </si>
  <si>
    <t>MOTOR SINCRONICO ALTERNADOR</t>
  </si>
  <si>
    <t>MOTOR ASINCRONICO TRIFASICO</t>
  </si>
  <si>
    <t>MOTOR MONOFASICO ARRANQUE CAPACITIVO</t>
  </si>
  <si>
    <t>MOTOR MONOFASICO</t>
  </si>
  <si>
    <t>MESA MONTAJE MODULOS</t>
  </si>
  <si>
    <t>MULTIMETRO</t>
  </si>
  <si>
    <t>MOTOR DE CORRIENTE CONTINUA INDEPENDIENTE</t>
  </si>
  <si>
    <t>MOTOR UNIVERS. O MOTOR ROTOR DEBANADOR</t>
  </si>
  <si>
    <t>BANCO ALINEACION Y REP P/TV Y AP. ELECTS. DELORENZO</t>
  </si>
  <si>
    <t>BANCO DE TRABAJO</t>
  </si>
  <si>
    <t>EQ. DE REF. CENTRAL 5 TNLS</t>
  </si>
  <si>
    <t>SURTIDOR DE AGUA FRIA Y CALIENTE</t>
  </si>
  <si>
    <t>EXTINGUIDOR CAPACIDAD 8.5KG</t>
  </si>
  <si>
    <t>EQ. DE SONIDO MEZCLADORA-AMP, MIC DE MANO</t>
  </si>
  <si>
    <t>ENTRENADOR DE FRENOS DE DISCO Y TAMBOR MOD.DEM-100(CAN)</t>
  </si>
  <si>
    <t>ENTRENADOR ABS MOD. EB-563</t>
  </si>
  <si>
    <t>ENTRENADOR DE INYECCIÓN DE COMBUSTIBLE MOD.EB-561(CANA)</t>
  </si>
  <si>
    <t>ENTRENADOR EN SISTEMAS DE ARRANQUE MOD. ATECH-811(CANA)</t>
  </si>
  <si>
    <t>ENTRENADOR DE CARGA MOD: ATECH-812 (CANANEA)</t>
  </si>
  <si>
    <t>ENTRENADOR DE SENSORES  Y SIST´S DE CRTL DE POTENC(CAN)</t>
  </si>
  <si>
    <t>ENTRENADOR INTERACTIVO MODELO. ATECH-611 CON VEHICULO  REAL</t>
  </si>
  <si>
    <t>ENTRENADOR EN SISTEMAS DE INST, LUCES Y ACCE(CANANEA)</t>
  </si>
  <si>
    <t>MODELO SECCIONADO DE FRENOS MOD. 1420(CANANEA)</t>
  </si>
  <si>
    <t>MOD.SECCIONADO DE MOTOR A COMBUSTIÓN MOD. 1204(CANA)</t>
  </si>
  <si>
    <t>MOD.SECCIONADO DE MOTOR DE ARRANQUE  MOD. 1432(CANANEA)</t>
  </si>
  <si>
    <t>MOD.SECCIONADO DE TRANSMISIÓN MANUAL MOD. 1207(CANANEA)</t>
  </si>
  <si>
    <t>ESPEJO PROBADOR T. BIOMBO</t>
  </si>
  <si>
    <t>AIRE ACONDICIONADO MARCA CARRIER DE 5 TONELADAS N° DE SERIE 0701G40261</t>
  </si>
  <si>
    <t>BANDERA NAL. MOÑO TRICOLOR, ASTA DE LATON, NICHO DE MAD</t>
  </si>
  <si>
    <t>GENERADOR DE FUNCIONES</t>
  </si>
  <si>
    <t>EQUIPO DIAGNOSTICO FUEL INJECTION TIPO SCANNER MCA. OTC MOD. 3352</t>
  </si>
  <si>
    <t>EXTRACTORES DE UNIONES PARA ROTULAS MCA. ATD (JUEGO)</t>
  </si>
  <si>
    <t>MESA MOVIL PARA MOTOR VIVO MCA. ATD</t>
  </si>
  <si>
    <t>MESA IND. DE TRABAJO C/CUB. DE FORMAICA</t>
  </si>
  <si>
    <t>MAQUINA COSTURA . RECTA BRAZO-CORTO DOBLE-DESPUNTE C/DIFERENCIA</t>
  </si>
  <si>
    <t>MAQUINA COSTURA . RECTA BRAZO-CORTO DOBLE-DESPUNTE C/DIFERENCIA   (EN SANTA ANA)</t>
  </si>
  <si>
    <t>MAQUINA COSTURA . RECTA BRAZO-CORTO DOBLE-DESPUNTE C/DIFERENCIA (EN SANTA ANA)</t>
  </si>
  <si>
    <t>MAQUINA COSTURA . RECTA BRAZO-CORTO DOBLE-DESPUNTE C/DIFERENCIA  (EN SANTA ANA)</t>
  </si>
  <si>
    <t>MAQUINA COSTURA . RECTA BRAZO-CORTO DOBLE-DESPUNTE C/DIFERENCIA EN MAGDALENA</t>
  </si>
  <si>
    <t>MAQUINA COSTURA . PEGAR BOTONES 2-4 ORIFICIOS</t>
  </si>
  <si>
    <t>TORNO TIPO BANCO M30100123 F-37</t>
  </si>
  <si>
    <t>TORNO TIPO BANCO MM30100123</t>
  </si>
  <si>
    <t>AIRE ACONDICIONADO MARCA CARRIER DE 5 TONELADAS N° DE SERIE 0701G40260</t>
  </si>
  <si>
    <t>Escalera De tijera, de aluminio, de 2 Metros, con 5 pasos</t>
  </si>
  <si>
    <t>Pértiga profesional De 5 metros, para 13,000 Volts  JYR</t>
  </si>
  <si>
    <t>Tornillos de banco giratorioDel número 4  TRUPER</t>
  </si>
  <si>
    <t xml:space="preserve">Sargento de tubo Truper 3/4 de Pulgada, 1.20 mts. De largo      </t>
  </si>
  <si>
    <t xml:space="preserve">Sargento de tuboTruper  1/2 pulgada 1.20 mts. De largo      </t>
  </si>
  <si>
    <t xml:space="preserve">Biombos  B madera  Base de madera de 1.5" de espesor, dimensiones: ancho central 31.½ ", ancho lateral 15", alto 55".    </t>
  </si>
  <si>
    <t xml:space="preserve">Fuentes de poder variables  DE 0-30 VOLTS A 3 AMPERES Power Supply N/S 100190    Fuentes de poder variables Power Supply    </t>
  </si>
  <si>
    <t xml:space="preserve">Esmeril eléctrico tipo pedestal  Dewalt DW 752    </t>
  </si>
  <si>
    <t>Tornillos de banco giratorio  Del número 4</t>
  </si>
  <si>
    <t>Bancos combinados (madera y metal)  Para sentarse, sin respaldo, metálico con asiento de madera, altura estándar</t>
  </si>
  <si>
    <t xml:space="preserve">Esmeril Dewalt De dos piedras con disco de 4"        </t>
  </si>
  <si>
    <t>Gato (hidráulico y mecánico) Tipo patín, para 4 toneladas CRAFTSMAN 50156</t>
  </si>
  <si>
    <t xml:space="preserve">Pluma Good Year  Capacidad de 1 tonelada, para motores 35423TL      </t>
  </si>
  <si>
    <t>Gato (hidráulico y mecánico) Para de transmisión automotriz, de altura ajustable, tipo mecánico BIG RED 0.5 TON</t>
  </si>
  <si>
    <t>FUENTE DE PODER VARIABLE DE 0-30 VOLTS A 3 AMPERES POWER SUPPLY N/ S 100192</t>
  </si>
  <si>
    <t>FUENTE DE PODER VARIABLE DE 0-30 VOLTS A 3 AMPERES POWER SUPPLY N/ S100197</t>
  </si>
  <si>
    <t>FUENTE DE PODER VARIABLE DE 0-30 VOLTS A 3 AMPERES POWER SUPPLY N/S 100184</t>
  </si>
  <si>
    <t>GATO DE PATIN DE 4 TON. CRAFTSMAN 50156</t>
  </si>
  <si>
    <t>PLUMA P/ MOTORES PRO SERIES 4000A DE 2 TONELADAS T3200</t>
  </si>
  <si>
    <t>OSILOSCOPIO MARCA EZ 05 5020 N/S. 0096620</t>
  </si>
  <si>
    <t>OSILOSCOPIO ESCORT EAS-1001 N/S. 10128987</t>
  </si>
  <si>
    <t>SIERRA DE MESA MARCA ENCO MD- 199-8DID</t>
  </si>
  <si>
    <t>TORNO PARA METALES DE PISO DIST 1000MM VOLT565985</t>
  </si>
  <si>
    <t>EQUIPO DIDACTICO P/ ADIESTRAMIENTO EN HID</t>
  </si>
  <si>
    <t>CORTADORA DE METAL MAKITA DE 14" N/S- 808151K</t>
  </si>
  <si>
    <t>EQUIPO COMPLETO DESOLDADURA  AUTOGENA ,CON MANOMETROS,EQUIPO DE CORTE,MANGUERAS,BOQUILLAS Y CARRO PORTA CILINDROS.</t>
  </si>
  <si>
    <t xml:space="preserve">7 PAQUETES DE HERRAMIENTAS PARA  MECANICA .CAJA METALICA 62X24.5X24.5  JUEGOS DE DADOS 3/8 12 PUNTAS METRICOS  JUEGOS DE DADOS DE ½ 12 PUNTAS   JUEGOS DE LLAVES COMB.  7 A 21 MM   JUEGOS DE LLAVES COMB. ESTANDAR   EXTENSIÓN DE ¼ X 3 </t>
  </si>
  <si>
    <t>LAVA CABEZAS CON SILLON INTEGRADO INCLUYE (LLVES Y MANGUERAS)</t>
  </si>
  <si>
    <t>ASPIRADORA DATA VAC/2 1.17 HP.</t>
  </si>
  <si>
    <t>SCANER NEMISYS AMERICANO,ASIATICO Y LATIN</t>
  </si>
  <si>
    <t xml:space="preserve">AEROCOOLER WINCOOL WH70C08. S. 4107 DE CABORCA  </t>
  </si>
  <si>
    <t xml:space="preserve">AEROCOOLER WINCOOL WH70C08 S. 4109  </t>
  </si>
  <si>
    <t>BOMBA DE VACIO	DE 3 .15 CFM 1/3 HP 115-220-1</t>
  </si>
  <si>
    <t>AEROCOOLRER MAXXCOOL NO- 045 DE NAVOJOA</t>
  </si>
  <si>
    <t>REBANADORA INDUSTRIAL 2-1/2 ( ROUTER) ROU-NX2</t>
  </si>
  <si>
    <t>SIERRA ANGULAR COMPUESTA 10"</t>
  </si>
  <si>
    <t>CORTADORA DE METAL DE 14 "</t>
  </si>
  <si>
    <t>BOMBA DE VACIO 7.5 CFM MARS</t>
  </si>
  <si>
    <t xml:space="preserve">4 MESAS DE TRBAJO  </t>
  </si>
  <si>
    <t xml:space="preserve">SILLAS BANCO SIN RESPALDO  </t>
  </si>
  <si>
    <t>GENERADOR 8000W BRIGSS &amp;STRATION 30625</t>
  </si>
  <si>
    <t>REFLECTOR SMD POWERLED 50W BLANCO AD1797B</t>
  </si>
  <si>
    <t>GATO PATIN CORTO DE TRES TON. MD- G-489 MARCA MIKELS PROVEEDOR HSO</t>
  </si>
  <si>
    <t>CARGADOR DE BATERIAS MIKELS MD- CBAP- 225  SE-2158 2-1050-125 AMP. 6 Y 12 VOLTIOS</t>
  </si>
  <si>
    <t xml:space="preserve">CABEZAL COMPRESOR MD- TB-30 3HP HIG POWER PROVEEDOR  HSO  </t>
  </si>
  <si>
    <t xml:space="preserve">TORNO PARA METALES DE PISO DIST 1000MM VOLT SERIE 565992  </t>
  </si>
  <si>
    <t xml:space="preserve">TORNO PARA METALES DE PISO DIST 1000MM VOLT  SERIE  565986  </t>
  </si>
  <si>
    <t xml:space="preserve">MAQUNA DE COCER JUKI MD- DDLN-5410N-7  S/N- DLNAL40122  </t>
  </si>
  <si>
    <t xml:space="preserve">MAQUNA DE COCER JUKI MD- DDL-8500-7 S/N- 4DORA01717  </t>
  </si>
  <si>
    <t xml:space="preserve">MAQUNA DE COCER BROTHER  MD- DB2-B737-933  S/N- J3513834  </t>
  </si>
  <si>
    <t xml:space="preserve">MAQUNA DE COCER JUKI MD- DDL-8500-7 S/N- 4DORB04681  </t>
  </si>
  <si>
    <t xml:space="preserve">MAQUNA DE COCER JUKI MD- DB2-737-413  S/N- D7087749  </t>
  </si>
  <si>
    <t>COMPRESOR EVANS VERTICAL 5HP 235LT E170ME500-235V</t>
  </si>
  <si>
    <t>CORTADORA DE METAL DE 14" 2000 W15 AMPS</t>
  </si>
  <si>
    <t>AEROCOOLER 6800 DESCARGA ORIZONTAL GOLDEN COOLMOTOR 1HP. LENOXX GH-68-2</t>
  </si>
  <si>
    <t xml:space="preserve">AEROCOOLER 6800 DESCARGA ORIZONTAL GOLDEN COOLMOTOR 1HP. LENOXX GH-68-2  </t>
  </si>
  <si>
    <t>ASTA BANDERA LATON</t>
  </si>
  <si>
    <t>EXTINGUIDOR DE GAS ARGON</t>
  </si>
  <si>
    <t>MESA REDONDA DE COLOR MIEL</t>
  </si>
  <si>
    <t>CONJUNTO DE ESCRITORIO EJECUTIVO EN "L" DE 2 CAJONES Y, ARCHIVERO Y CESTO DE BASURA ,COLOR MIEL</t>
  </si>
  <si>
    <t>ESCRITORIO SECRETARIAL METALICO CON DETALLES EN  MADERA DE 2 CAJONES</t>
  </si>
  <si>
    <t>AIRE ACONDICIONADO DE VENTANA 1 TONELADA MCA. AMANA</t>
  </si>
  <si>
    <t>ARCHIVERO VERTICAL METALICO 4 GAVETAS MOD ZAM4GM MCA. ZAMOFI</t>
  </si>
  <si>
    <t>MESA PARA COMPUTADORA CON ESTRUCTURA METALICA Y DETALLES DE MADERA COLOR CAFE</t>
  </si>
  <si>
    <t>ENFRIADOR MASTER COOL IHP</t>
  </si>
  <si>
    <t>LIBRERO COLOR MIEL MARCA PRINTAFORM, DE 2 PUERTAS</t>
  </si>
  <si>
    <t>TELEFONO SECRETARIAL  MARCA INDETEL CON INTERFON MD- 23.54</t>
  </si>
  <si>
    <t>ARCHIVEROS METALICOS TAMAÑO OFICIO COLO ARENA</t>
  </si>
  <si>
    <t>BANCO LABORATORIO LINEA ESTUDIANTIL CON  ASIENTO DE MADERA ESTRUCCTURA TUBULAR COLOR NEGRO</t>
  </si>
  <si>
    <t>IMPRESORA HP 1320 N/S- CNL1J17328</t>
  </si>
  <si>
    <t>SILLA  APILABLE MD-AB-400 ASIENTO Y RESPALDO EN TELA COLOR NEGRO</t>
  </si>
  <si>
    <t>ARCHIVERO METALICO DE 4 GAVETAS  TAMAÑO OFICIO COLOR ARENA CON LLAVE</t>
  </si>
  <si>
    <t>GAVETA METALICA DE DOS PUERTAS CON LLAVE DE COLOR ARENA</t>
  </si>
  <si>
    <t>ESCRITORIO S- EJECUTIVO COLOR CAOBA BASE DE METAL</t>
  </si>
  <si>
    <t>SILLA SECRETARIAL CON RUEDAS  COLOR NEGRO</t>
  </si>
  <si>
    <t>IMPRESORA HP LASER MD.P2015 N/S- CNB1R97052</t>
  </si>
  <si>
    <t>1mpresora de Punto, Epson, Modelo LX-300, N/S- G8DY257478</t>
  </si>
  <si>
    <t>MINISPLIT MIRAGE 1.5  N/S- DIFUSOR - SMCC1821F803803423 SMCC1821F805800413  ABSOLUT SOLO FRIO</t>
  </si>
  <si>
    <t>CAMARA DIGITAL SONY N/S- S01-1284300-4 MD-DSC-730/C 7.2MP.</t>
  </si>
  <si>
    <t>ARCHIVEROS METALICOS DE 4 GAVETAS TAMAÑO OFICIO COLOR ARENA</t>
  </si>
  <si>
    <t xml:space="preserve">EXTINTOR"GAS HALON, 1 KGS EXAIN"  </t>
  </si>
  <si>
    <t xml:space="preserve">Minisplit NS/ DIFUSOR 8041112707   NS/ CONDENSADOR 8041106600  MIRAGE      </t>
  </si>
  <si>
    <t>Minisplit  NS/DIFUSOR 8011101602  NS/CONDESADOR 8021100343  MIRAGE</t>
  </si>
  <si>
    <t xml:space="preserve">Minisplit NS DIFUSOR 8011101597 NS/CONDENSADOR 8021100445  MIRAGE  </t>
  </si>
  <si>
    <t xml:space="preserve">Minisplit NS/DIFUSOR 8011101615  NS/CONDESADOR 8021100014  MIRAGE  </t>
  </si>
  <si>
    <t xml:space="preserve">AC VENTAN  ns/8111000249	 MIRAGE  modelo MACC2421J    </t>
  </si>
  <si>
    <t>AC VENTANA ns/8111000258 MIRAGE  modelo MACC2421J</t>
  </si>
  <si>
    <t>AC VENTANA ns/8111000028 MIRAGE  modelo MACC2421J AULA B  COMPUTO</t>
  </si>
  <si>
    <t>AC VENTANA ns/8111000187 MIRAGE MECANICA  modelo MACC2421J</t>
  </si>
  <si>
    <t>AC VENTANA ns/8111000189 MIRAGEmodelo MACC2421J AULA  A   DE COMPUTO</t>
  </si>
  <si>
    <t>AC VENTANA ns/8111000183 MIRAGE  modelo MACC2421J</t>
  </si>
  <si>
    <t>AC VENTANA ns/8111000033 MIRAGE modelo MACC2421J  AULA  A  DE COMPUTO</t>
  </si>
  <si>
    <t>AC VENTANA ns/8111000332 MIRAGE  modelo MACC2421J</t>
  </si>
  <si>
    <t>CONMUTADOR PANASONIC CON TELEFONO MULTIMEDIA N/S 1EBCE544381, TARJETA IDENTIFICADOR DE LLAMADAS CALL ID P/3 LINEAS Y 4 TELEFONOS MODELO TS500 COLOR BLANCO.</t>
  </si>
  <si>
    <t>4 MESAS LIFETIME   DE TRABAJO 243CM DE LARGO</t>
  </si>
  <si>
    <t>MULTIFUNCIONAL HP PRO 8600 NS/ CN2ARBUHYW</t>
  </si>
  <si>
    <t>SILLAS PARA VISITAS COLOR NEGRO</t>
  </si>
  <si>
    <t>6 ESTANTES METALICOS  CON 5 ENTREPAÑOS DE  .60 X.80 CON REFUERZO EN PARTE INFERIOR.                 PROVEEDOR- OFICINAS Y MAS</t>
  </si>
  <si>
    <t>SILLLAS PALANQUERAS ASIENTO Y RESPALDO EN LAMINA COLOR NEGRO</t>
  </si>
  <si>
    <t xml:space="preserve">ESCRITORIO ACTIVO  </t>
  </si>
  <si>
    <t xml:space="preserve">ARCHIVERO DE TRES GAVETAS  </t>
  </si>
  <si>
    <t xml:space="preserve">SILLON EJECUTIVO RESPALDO ALTO  </t>
  </si>
  <si>
    <t>BOCINA CON MICROFONO MD- PJ15AU MARCA BKL</t>
  </si>
  <si>
    <t>A/C MINISPLIT AUX MOD-ASW-24B2/HSA</t>
  </si>
  <si>
    <t>A/C MINISPLIT PRIME   L2014/09/ID/04/0352</t>
  </si>
  <si>
    <t>A/C MINI SPLIT PRIME CMPRC242-EMPRC242-LT 220V</t>
  </si>
  <si>
    <t>GABINETE Y MESA AERODINAMICO  MARBETE ANTERIOR  78</t>
  </si>
  <si>
    <t>ARCHIVERO VERTICAL METALICO 4 GAVETAS MARBETE ANTERIOR  499  SITEMA  2</t>
  </si>
  <si>
    <t xml:space="preserve">CESTO DE PLÁSTICO P/PAPELES RECTANGULAR  MARBETE ANTERIOR  504 SISTEMA 2  </t>
  </si>
  <si>
    <t xml:space="preserve">ESCRITORIO EJEC. METAL CON UN PEDESTALE    MARBETE ANTERIOR  507  SISTEMA  2  </t>
  </si>
  <si>
    <t xml:space="preserve">SILLON EJ. RESPALDO ALTO  MARBETE ANTERIOR  515 SISTEMA 2  </t>
  </si>
  <si>
    <t>SILLON EJ. P/SALA DE JUNTAS COLOR NEGRO MARBETE ANTERIOR 539 SISTEMA 2</t>
  </si>
  <si>
    <t xml:space="preserve">SILLON EJ. P/SALA DE JUNTAS COLOR NEGRO MARBETE ANTERIOR  539 SISTEMA 2    </t>
  </si>
  <si>
    <t xml:space="preserve">MESA CON RUEDAS COLOR CAOBA   MARBETE ANTERIOR 564 SISTEMA ANTERIOR  </t>
  </si>
  <si>
    <t>CALCULADORA L. TEXAS INSTR. 5032-SVC  MARBETE ANTERIOR 567  SISTEMA 2</t>
  </si>
  <si>
    <t>MESA DE JUNTAS CIRCULAR MARBETE ANTERIOR  631  SISTEMA 2</t>
  </si>
  <si>
    <t xml:space="preserve">SILLA SEC. RESPALDO FIJO MARBETE ANTERIOR 637 SISTEMA ANTERIOR  </t>
  </si>
  <si>
    <t>ARCHIVERO DE METAL M10100034  MARBETE ANTERIOR 802 SISTEMA ANTERIOR</t>
  </si>
  <si>
    <t>VIDEO CAMARA MARCA SONY N° DE SERIE 1002453 ( SE ENCUENTRA EN DIRECCION DE VINCULACION)  MARBETE ANTERIOR 906 SISTEMA 2</t>
  </si>
  <si>
    <t xml:space="preserve">IMPRESORA OFICEJET 8100 </t>
  </si>
  <si>
    <t>SILLA TUBULAR COLOR NEGRO ( PAQUETE DE 4 PIEZAS CADA UNO)</t>
  </si>
  <si>
    <t xml:space="preserve">SILLAS FIJAS PARA VISITA	TAPIZ ENTELA COLOR NEGRO ESTRUCCTURA TUBULAR  </t>
  </si>
  <si>
    <t>AIRE ACONDICIONADO  MINI-SPLIT DE 2 TONELADAS</t>
  </si>
  <si>
    <t>VIDEO PROYECTOR MARCA BENQ</t>
  </si>
  <si>
    <t>VIDEOPROYECTOR BENQ NS/PDMAC01215000</t>
  </si>
  <si>
    <t>PARRILLA DE 3 QUEMADORES EN LINEA CON RESPALDO, FABRICADO TOTALMENTE EN ACERO INOXIDABLE CON ENTREPAÑO Y BASE TUBULAR DEL MISMO MATERIAL MEDIDAS DE 1.5X.60X.90M TS DE ALTO</t>
  </si>
  <si>
    <t>CAMPANA DE EXTRACCION EN ACERO INOXIDADABLE CON 2 FILTROS TIPO LABERINTO MEDIDAS 1.20X .65X .60MTS</t>
  </si>
  <si>
    <t>MESA DE TRABAJO RUDO DE ACERO INOXIDABLE</t>
  </si>
  <si>
    <t>44 BANCOS DE ACERO INOXIDABLE</t>
  </si>
  <si>
    <t>DISPENSADOR DE PISO ( DESPACHADOR DE AGUA )</t>
  </si>
  <si>
    <t>PINTARRON BLANCO DE 2.40  X 1.20</t>
  </si>
  <si>
    <t>TV. COLOR DIDADC. EN GABINETE</t>
  </si>
  <si>
    <t>A/C MINISPLIT  MIRAGE TITANIUM DE 1 TON  N/S DIFUSOR - EBF121T5140603445  N/S COMPRESOR CBF121T5140603545 ( SALA DE JUNTAS)</t>
  </si>
  <si>
    <t>A/C MINISPLIT  MIRAGE TITANIUM DE 1 TON  N/S DIFUSOR - EBF121T5140603561  N/S COMPRESOR CBF121T5140603665  ( SALA DE JUNTAS)</t>
  </si>
  <si>
    <t>TELEVISION DE 32" MARCA PHILIPS</t>
  </si>
  <si>
    <t>VIDEO  PROYECTOR INFOCUS N/S- AZNB83000085 MD- W2100</t>
  </si>
  <si>
    <t>FRIGOBAR MARCA SANYO , MODELO SR-3661SM, N° DE SERIE 020808743</t>
  </si>
  <si>
    <t>A/C MINISPLIT DE 2TON SOLO FRIO</t>
  </si>
  <si>
    <t>LAVACABEZAS CON TINA Y TAPIZADO</t>
  </si>
  <si>
    <t>SILLA HIDRAULICA PARA CORTE DE CABELLO</t>
  </si>
  <si>
    <t>AEROCOOLER DE 4,800PIES, MARCA MAXICOOL, MOTOR TRIFASICO</t>
  </si>
  <si>
    <t>PARRILLA DE 3 QUEMADORES EN LINEA EN ACERO INOXIDABLE,MEDIDAS DE 1.50 X .60 X .90M TS DE ALTO</t>
  </si>
  <si>
    <t>CAMPANA DE EXTRACCION EN ACERO INOXIDADABLE CON 3 FILTROS TIPO LABERINTO, INCLUYE DUSCTO Y ECTRACTOS AXIAL 1500PCM, MEDIDAS 1.50X .65X .60MTS</t>
  </si>
  <si>
    <t>MAQUINA CANTEADORA DE 12" MOTOR 3HP, 220V. 60HZ, 3 FASES, 4 CUCHILLAS, MARCA SILVERLINE, MODELO DC-WJ12-3</t>
  </si>
  <si>
    <t>MAQUINA CEPILLO MOLDURADOR DE 13", CON 3 CUCHILLAS, 1.5HP, 220V, 1 FASE, MARCA SILVERLINE, MODELO DC-WPM13</t>
  </si>
  <si>
    <t>MAQUINA SIERRA INGLETEADORA DE 10"DESLIZANTE, MOTOR DE 2HP, 110V, MONOFASICO, MARCA SILVERLINE, MODELO DC-SL10-D</t>
  </si>
  <si>
    <t>PANTALLA DE PROYECCION DE TRIPIE</t>
  </si>
  <si>
    <t>MESA BINARIA PARA COMPUTADORA CON PORTATECLADO, PORTA CPU AL PISO Y BASE PARA MONITOR COLGANTE Y PROTECTOR DE VIDRIO</t>
  </si>
  <si>
    <t>MESAS PARA COMPUTADORA COLOR MIEL</t>
  </si>
  <si>
    <t>MESAS PARA COMPUTADORA  COLOR MIEL</t>
  </si>
  <si>
    <t>1mpresora de Punto, Epson, Modelo LX-300, N/S- G8DY207027 EMPALME</t>
  </si>
  <si>
    <t xml:space="preserve">CPU LANIX TITAN NS-808529360 MTOR- FAABU87014483U MD-4030 LCD 17"  </t>
  </si>
  <si>
    <t xml:space="preserve">CPU LANIX TITAN NS- 808529364 MTOR- FAABU87014498U MD-4030 LCD 17"    </t>
  </si>
  <si>
    <t xml:space="preserve">CPU LANIX TITAN NS-808529365 MTOR- FAABU87014751U MD-4030 LCD 17"    </t>
  </si>
  <si>
    <t xml:space="preserve">CPU LANIX TITAN NS- 808529373 MTOR- FAABU87014756U MD-4030 LCD 17"    </t>
  </si>
  <si>
    <t xml:space="preserve">CPU LANIX TITAN NS- 808529378 MTOR- FAABU87014826U MD-4030 LCD 17"    </t>
  </si>
  <si>
    <t xml:space="preserve">CPU LANIX TITAN NS- 808529385 MTOR- FAABU87014833U MD-4030 LCD 17"    </t>
  </si>
  <si>
    <t xml:space="preserve">CPU LANIX TITAN NS- 808529387 MTOR- FAABU87015057U MD-4030 LCD 17"    </t>
  </si>
  <si>
    <t xml:space="preserve">CPU LANIX TITAN NS- 808529388 MTOR- FAABU87015069U MD-4030 LCD 17"    </t>
  </si>
  <si>
    <t xml:space="preserve">CPU LANIX TITAN NS- 808529394 MTOR- FAABU87015076U MD-4030 LCD 17"    </t>
  </si>
  <si>
    <t xml:space="preserve">CPU LANIX TITAN NS- 808529401 MTOR- FAABU87015091U MD-4030 LCD 17"    </t>
  </si>
  <si>
    <t xml:space="preserve">CPU LANIX TITAN NS- 808529413 MTOR- FAABU87015215U MD-4030 LCD 17"      </t>
  </si>
  <si>
    <t xml:space="preserve">CPU LANIX TITAN NS- 808529416 MTOR- FAABU87015230U MD-4030 LCD 17"    </t>
  </si>
  <si>
    <t xml:space="preserve">CPU LANIX TITAN NS- 808529418 MTOR- FAABU87015231U MD-4030 LCD 17"    </t>
  </si>
  <si>
    <t xml:space="preserve">CPU LANIX TITAN NS- 808529419 MTOR- FAABU87015233U MD-4030 LCD 17"    </t>
  </si>
  <si>
    <t xml:space="preserve">CPU LANIX TITAN NS-808529425 MTOR- FAABU87015235U MD-4030 LCD 17"      </t>
  </si>
  <si>
    <t xml:space="preserve">CPU LANIX TITAN NS- 808529426 MTOR- FAABU87015315U MD-4030 LCD 17"    </t>
  </si>
  <si>
    <t xml:space="preserve">CPU LANIX TITAN NS- 808529429 MTOR- FAABU87015324U MD-4030 LCD 17"      </t>
  </si>
  <si>
    <t xml:space="preserve">CPU LANIX TITAN NS- 808529433 MTOR- FAABU87015339U MD-4030 LCD 17"    </t>
  </si>
  <si>
    <t xml:space="preserve">CPU LANIX TITAN NS- 808529434 MTOR- FAABU87015491U MD-4030 LCD 17"    </t>
  </si>
  <si>
    <t xml:space="preserve">CPU LANIX TITAN NS- 808529440 MTOR- FAABU87015503U MD-4030 LCD 17"      </t>
  </si>
  <si>
    <t xml:space="preserve">CPU LANIX TITAN NS- 808529448 MTOR- FAABU87015507U MD-4030 LCD 17"      </t>
  </si>
  <si>
    <t xml:space="preserve">CPU LANIX TITAN NS- 808529453 MTOR- FAABU87015509U MD-4030 LCD 17"      </t>
  </si>
  <si>
    <t xml:space="preserve">CPU LANIX TITAN NS- 808529480 MTOR- FAABU87015512U MD-4030 LCD 17"      </t>
  </si>
  <si>
    <t xml:space="preserve">CPU LANIX TITAN NS- 808530074 MTOR- FAABU87015515U MD-4030 LCD 17"    </t>
  </si>
  <si>
    <t>CHECADOR DE HUELLA DIGITAL, MCA, FINGERPRINT READER HAMSTER II, MOD, HFDU06M, S/N 13421HP0136</t>
  </si>
  <si>
    <t>CPU  GHIA -1962 INTEL CORE N/S- 255314  I34150 A 3.5GHZ MEMORIA 8GB. DDR 3-DD-1Tb, SATA -111 6GBPS- DVD-RW VIDEO INTEL HD TECLADO USB. MOUSE OPTOCO GABINETE MINITORRE WINDOWS 8.1 PRO MONITOR N/S- H211215030 0912 GHUIA 21.5" LED, GARANTIA 3 AÑOS</t>
  </si>
  <si>
    <t>CPU  GHIA -1962 INTEL CORE N/S- 255315  I34150 A 3.5GHZ MEMORIA 8GB. DDR 3-DD-1Tb, SATA -111 6GBPS- DVD-RW VIDEO INTEL HD TECLADO USB. MOUSE OPTOCO GABINETE MINITORRE WINDOWS 8.1 PRO MONITOR N/S- H2112150300953  GHUIA 21.5" LED, GARANTIA 3 AÑOS</t>
  </si>
  <si>
    <t>CPU  GHIA -1962 INTEL CORE N/S- 253316 I34150 A 3.5GHZ MEMORIA 8GB. DDR 3-DD-1Tb, SATA -111 6GBPS- DVD-RW VIDEO INTEL HD TECLADO USB. MOUSE OPTOCO GABINETE MINITORRE WINDOWS 8.1 PRO MONITOR N/S- H2112141100010  GHUIA 21.5" LED, GARANTIA 3 AÑOS</t>
  </si>
  <si>
    <t>CPU  GHIA -1962 INTEL CORE N/S- 255317  I34150 A 3.5GHZ MEMORIA 8GB. DDR 3-DD-1Tb, SATA -111 6GBPS- DVD-RW VIDEO INTEL HD TECLADO USB. MOUSE OPTOCO GABINETE MINITORRE WINDOWS 8.1 PRO MONITOR N/S- H211214110008 GHUIA 21.5" LED, GARANTIA 3 AÑOS</t>
  </si>
  <si>
    <t>CPU  GHIA -1962 INTEL CORE N/S- 255318  I34150 A 3.5GHZ MEMORIA 8GB. DDR 3-DD-1Tb, SATA -111 6GBPS- DVD-RW VIDEO INTEL HD TECLADO USB. MOUSE OPTOCO GABINETE MINITORRE WINDOWS 8.1 PRO MONITOR N/S- H211214 110018 GHUIA 21.5" LED, GARANTIA 3 AÑOS</t>
  </si>
  <si>
    <t>ENFRIADOR CALENTADOR AGUA MABE</t>
  </si>
  <si>
    <t>GABINETE METALICO (BODEGA)</t>
  </si>
  <si>
    <t>EQUIPO DE  SONIDO COMPLETO ( REPRODUCTOR Y GRABADORA DE CASETTE, REPRODUCTOR DE DISCO, BOCINAS)</t>
  </si>
  <si>
    <t>M. COSER IND. BROTHER PEGABOTONES M. CB3916A,</t>
  </si>
  <si>
    <t>M. OVER 5 HILOS YAMATO M. YA6500H S. 902160(CABORCA)</t>
  </si>
  <si>
    <t>M. BROTHER RECTA MARK III M. DB2B755-5 S. G0028700</t>
  </si>
  <si>
    <t>VENTILADORES</t>
  </si>
  <si>
    <t>BIOMBO PEGADISO DE MADERA</t>
  </si>
  <si>
    <t>BANCO DE TRABAJO (MESA)</t>
  </si>
  <si>
    <t>BANCO DE TRABAJO  (MESA)</t>
  </si>
  <si>
    <t>Sillas para corte de peloBase de campana y descansa brazos cromados, forro vinyl color negro,  alto 90 cm. Ancho 57 cm. y largo 57 cm..</t>
  </si>
  <si>
    <t>Extinguidor    Capacidad  8  kg., polvo químico ABC</t>
  </si>
  <si>
    <t>Librero de madera  COLOR VINO  De 1.6 x 1.1 x 40,  con llave, con 4 divisiones.</t>
  </si>
  <si>
    <t>AIRE A/C  TRANER MINI  DE 1 TONELADA N/S- 3554060001350 ( 3653050000393 )</t>
  </si>
  <si>
    <t>AIRE A/C TRANER DE 1.5 TONELADAS  N/S- 3514960006023   ( 3616260000911 )</t>
  </si>
  <si>
    <t>SILLA DE PALETA PUPITRE</t>
  </si>
  <si>
    <t>ENFRIADOR DE AGUA  N/S- ST0704J01803   MARCA GENERAL -ELECTRIC, DE 02 TOMAS AGUA FRIA Y CALIENTE</t>
  </si>
  <si>
    <t>LAVACABEZAS CON SILLON INTEGRADO Y JUEGO DE LLAVES</t>
  </si>
  <si>
    <t xml:space="preserve">TORNO PARALELO CONT.NUMERO M30100311 F-38  </t>
  </si>
  <si>
    <t xml:space="preserve">FRESADORA UNIVERSAL M30100312 F-36  </t>
  </si>
  <si>
    <t xml:space="preserve">ELECTROEROSIONADORA M30100436 F-39  </t>
  </si>
  <si>
    <t xml:space="preserve">BANCO DE TRABAJO MESA     (MARBETE ANTERIOR 330)  </t>
  </si>
  <si>
    <t xml:space="preserve">BANCO DE TRABAJO MESA     (MARBETE ANTERIOR 337)  </t>
  </si>
  <si>
    <t>CONJUNTO EJECUTIVO FORMADO POR: ESCRITORIO EJEC. , ARCHIVERO HORIZONTAL, CESTO PARA PAPELES, COLOR CAOBA</t>
  </si>
  <si>
    <t>ESCRITORIO SECRETARIAL METALICO (CHICO)</t>
  </si>
  <si>
    <t>SILLA SECRETARIAL RESPALDO ALTO COLOR NREGRO</t>
  </si>
  <si>
    <t>ARCHIVERO METALICO DE CUATRO GAVETAS TAMAÑO OFICIO</t>
  </si>
  <si>
    <t>BANCO LABORATORIO LINEA ESTUDIANTIL  ASIENTO DE MADERA,EXTRUCTURA TUBULAR COLOR NEGRO</t>
  </si>
  <si>
    <t>SILLA PLEGABLE DE LAMINA COLOR  ARENA</t>
  </si>
  <si>
    <t>ESCRITORIO TIPO GRAPA DE 1.20 X 60 CON UN CAJON Y UNA GAVETA DE ARCHIVO COLOR CAOBA NEGRO</t>
  </si>
  <si>
    <t>MESA MULTIUSOS DE 60 X 40 EN MELAMINA COLOR CAOBA NEGRO</t>
  </si>
  <si>
    <t>SILLA DE  PLSTICO CON BASE TUBULAR COLOR NEGRO</t>
  </si>
  <si>
    <t>A/C MINISPLIT MIRAGE SMEC 1821F803803479, UNIDAD S-SMCC1821802801324</t>
  </si>
  <si>
    <t>A/C MINISPLIT MIRAGE SMEC -1821F803803364, UNIDAD S-SMCC1821F803801273</t>
  </si>
  <si>
    <t>A/C MINISPLIT MIRAGE SMEC 1821F803803371, UNIDAD S-SMCC1821802800146</t>
  </si>
  <si>
    <t>A/C MINISPLIT MIRAGE SMEC 1821F803803370, UNIDAD S-SMCC1821F803801108</t>
  </si>
  <si>
    <t>MESAS PLEGABLES DE 1.20 X 74 X 75,CON CUBIERTA DE PLASTICO,BASE TUBULAR DE 3/4",CAL. 18 TERMINADOS EN PINTURA  EPOXICA</t>
  </si>
  <si>
    <t>ENFRIADOR DE AGUA MARCA GE. DE DOS TOMAS AGUA FRIA Y CALIENTE COLOR ALMENDRA</t>
  </si>
  <si>
    <t xml:space="preserve">AC VENTANA ns/81111000166 MIRAGE  </t>
  </si>
  <si>
    <t xml:space="preserve">AC VENTANA ns/81111000170 MIRAGE  </t>
  </si>
  <si>
    <t xml:space="preserve">AC VENTANA ns/81111000024 MIRAGE  </t>
  </si>
  <si>
    <t xml:space="preserve">AC VENTANA ns/81111000032 MIRAGE  </t>
  </si>
  <si>
    <t>Minisplit  NS/DIFUSOR 8011101610  NS/ CONDESADOR 8021100269  MIRAGE</t>
  </si>
  <si>
    <t xml:space="preserve">Minisplit  NS/ DIFUSOR 8011101592  NS/CONDESADOR  8021100268  MIRAGE    </t>
  </si>
  <si>
    <t>TV DAEWOO 20" SERIE MTO1DA1120  CHECAR PUEDE ESTAR REPETIDA DE AREA DE INGLES</t>
  </si>
  <si>
    <t>MESAS PLEGABLES    (MARBETE ANT 474    ) DE 1.20 X 74 X 75,CON CUBIERTA DE PLASTICO,BASE TUBULAR DE 3/4",CAL. 18 TERMINADOS EN PINTURA  EPOXICA.</t>
  </si>
  <si>
    <t>ESTANTES METALICOS CON 5 ENTREPAÑOS CALIBRE 24 REFUERZO  INFERIOR 0.40X0.85</t>
  </si>
  <si>
    <t>A/C MINISPLIT MIRAGE</t>
  </si>
  <si>
    <t>TANQUE DE GAS DE 45KG VERTICAL</t>
  </si>
  <si>
    <t>ALACENA DE DOS PUERTAS CON LLAVE</t>
  </si>
  <si>
    <t>BANCOS PARA LABORATORIO</t>
  </si>
  <si>
    <t>CAMA PARA MASAJES</t>
  </si>
  <si>
    <t>MESA PARA EMPOTRAR MANIQUIES</t>
  </si>
  <si>
    <t>PUPITRES PARA ADULTO</t>
  </si>
  <si>
    <t>MAQUINA DE COCER FACILITA</t>
  </si>
  <si>
    <t>MAQUINA DE COSTURA MARCA SINGER, MODELO FACILITA PRO 4411, SERIAL 4411ZHC1530006082</t>
  </si>
  <si>
    <t>MAQUINA DE COSTURA MARCA SINGER, MODELO FACILITA PRO 4411, SERIAL 4411ZHC1530006038</t>
  </si>
  <si>
    <t>REFRIGERADOR VERTICAL DE 1 PUERTA MARCA NIETO</t>
  </si>
  <si>
    <t>BATIDORA DE 4.5LTS MARCA KITCHEN AID</t>
  </si>
  <si>
    <t>LAVACABEZAS CON TINA EN FIBRA DE VIDRIO Y ESTRUCTURA EN MDF, COLOR NEGRO</t>
  </si>
  <si>
    <t>ESTUFA MARCA MABE, MODELO EM7600NIE, SERIAL 1510L087881</t>
  </si>
  <si>
    <t>REFRIGERADOR DE 16 MARCA WHIRLPOOL MODELO WT6007D SERIAL V553738906</t>
  </si>
  <si>
    <t>PROYECTOR INFOCUS IN112A 3000 LUMENES N/S BMYB42900550</t>
  </si>
  <si>
    <t>MESA PARA COMPUTADORA COLOR MIEL CON PORTATECLADO Y PORTA CPU</t>
  </si>
  <si>
    <t>MESA PARA COMPUTADORA COLOR MIEL</t>
  </si>
  <si>
    <t>MESA PARA COMPUTADORA COLOR MIEL CON PORTATECLADO Y PORTA CPUCA</t>
  </si>
  <si>
    <t>CPU LANIX TITAN 2700 SERIE 0505212265, MONITOR SERIE 412MXZJ1Z605, TECLADO MOUSE ( EN MAGDALENA )</t>
  </si>
  <si>
    <t>CPU LANIX TITAN 2700 SERIE 0505212244 ,  MONITOR SERIE 412MXQA1Z604, TECLADO MOUSE MAGDALENA )</t>
  </si>
  <si>
    <t>CPU LANIX TITAN 2700 SERIE 0505212188,  MONITOR SERIE 412MXJX1V724 TECLADO MOUSE ( MAGDALENA )</t>
  </si>
  <si>
    <t>CPU LANIX TITAN 2700 SERIE 0505212104,  MONITOR SERIE 412MXWE1V745, TECLADO MOUSE ( MAGDALENA )</t>
  </si>
  <si>
    <t>CPU LANIX TITAN 2700 SERIE 0505212065,  MONITOR SERIE 412MXKD1V741, TECLADO MOUSE ( MAGDALENA )</t>
  </si>
  <si>
    <t>CPU LANIX TITAN 2700 SERIE 0505212067,   MONITOR SERIE 412MXFV1Z595 TECLADO MOUSE</t>
  </si>
  <si>
    <t xml:space="preserve">CPU LANIX TITAN N/S-  809529992 MTOR FAABU87015237U LCD 17" MD- 4030  </t>
  </si>
  <si>
    <t xml:space="preserve">CPU LANIX TITAN N/S-  809530008 MTOR FAABU87015441U LCD 17" MD- 4030  </t>
  </si>
  <si>
    <t xml:space="preserve">CPU LANIX TITAN N/S-  809530018 MTOR FAABU87015988U LCD 17" MD- 4030  </t>
  </si>
  <si>
    <t xml:space="preserve">CPU LANIX TITAN N/S-  809530009 MTOR FAABU87015216U LCD 17" MD- 4030  </t>
  </si>
  <si>
    <t xml:space="preserve">CPU LANIX TITAN N/S-  809530026 MTOR FAABU87015411U LCD 17" MD- 4030  </t>
  </si>
  <si>
    <t xml:space="preserve">CPU LANIX TITAN N/S-  809530002 MTOR FAABU87015427U LCD 17" MD- 4030  </t>
  </si>
  <si>
    <t xml:space="preserve">CPU LANIX TITAN N/S-  809530027 MTOR FAABU87015732U LCD 17" MD- 4030  </t>
  </si>
  <si>
    <t xml:space="preserve">CPU LANIX TITAN N/S-  809530028 MTOR FAABU87016166U LCD 17" MD- 4030  </t>
  </si>
  <si>
    <t xml:space="preserve">CPU LANIX TITAN N/S-  809530043 MTOR FAABU87015380U LCD 17" MD- 4030  </t>
  </si>
  <si>
    <t xml:space="preserve">CPU LANIX TITAN N/S-  809530034 MTOR FAABU87015402U LCD 17" MD- 4030  </t>
  </si>
  <si>
    <t xml:space="preserve">CPU LANIX TITAN N/S-  809530044 MTOR FAABU87015412U LCD 17" MD- 4030  </t>
  </si>
  <si>
    <t xml:space="preserve">CPU LANIX TITAN N/S-  809530049 MTOR FAABU87016008U LCD 17" MD- 4030  </t>
  </si>
  <si>
    <t xml:space="preserve">CPU LANIX TITAN N/S-  809530055 MTOR FAABU87015322U LCD 17" MD- 4030  </t>
  </si>
  <si>
    <t xml:space="preserve">CPU LANIX TITAN N/S-  809530046 MTOR FAABU87015616U LCD 17" MD- 4030  </t>
  </si>
  <si>
    <t xml:space="preserve">CPU LANIX TITAN N/S-  809530051 MTOR  FAABU87015430U LCD 17" MD- 4030  </t>
  </si>
  <si>
    <t xml:space="preserve">CPU LANIX TITAN N/S-  809530061 MTOR FAABU87015351U LCD 17" MD- 4030  </t>
  </si>
  <si>
    <t xml:space="preserve">CPU LANIX TITAN N/S-  809530047 MTOR FAABU87016337U LCD 17" MD- 4030  </t>
  </si>
  <si>
    <t xml:space="preserve">CPU LANIX TITAN N/S-  809530052 MTOR FAABU87016330U LCD 17" MD- 4030  </t>
  </si>
  <si>
    <t xml:space="preserve">CPU LANIX TITAN N/S-  809530078 MTOR FAABU87016352U LCD 17" MD- 4030  </t>
  </si>
  <si>
    <t>CHECADOR DE HUELLA DIGITAL, MCA, FINGERPRINT READER HAMSTER II, MOD. HFDU06M, S/N 13421HP0132</t>
  </si>
  <si>
    <t xml:space="preserve">EQUIPO DE COMPUTO DELL NS-00172831125787  </t>
  </si>
  <si>
    <t>MONITOR LANIX LX700T LCD 17-BOCINAS</t>
  </si>
  <si>
    <t>CPU GHIA  N/S 328467 134150.GHZ/4GBTBDVDRW  PROVEEDOR SIMSON</t>
  </si>
  <si>
    <t xml:space="preserve">CPU LANIX TITAN N/S-  809530014 MTOR FAABU87015406U LCD 17" MD- 4030  ANTES 478  </t>
  </si>
  <si>
    <t xml:space="preserve">CPU LANIX TITAN N/S-  809530024 MTOR FAABU87015435U LCD 17" MD- 4030  (MARBETE ANTERIOR 479)  </t>
  </si>
  <si>
    <t xml:space="preserve">CPU LANIX TITAN N/S-  809529989 MTOR FAABU87015949U LCD 17" MD- 4030  MARBETE ANTERIOR 480)  </t>
  </si>
  <si>
    <t>CPU LANIX TITAN N/S-  809530005 MTOR FAABU87015458U LCD 17" MD- 4030  ( MARBETE ANT. 481)</t>
  </si>
  <si>
    <t xml:space="preserve">CPU LANIX TITAN N/S-  809530016 MTOR FAABU87015391U LCD 17" MD- 4030  (MARBETE ANT. 483)  </t>
  </si>
  <si>
    <t xml:space="preserve">CPU LANIX TITAN N/S-  809529990 MTOR FAABU87015996U LCD 17" MD- 4030    </t>
  </si>
  <si>
    <t xml:space="preserve">CPU  GHIA -1962 INTEL CORE N/S 255334 I34150 A 3.5GHZ MEMORIA 8GB. DDR 3-DD-1Tb, SATA -111 6GBPS- DVD-RW VIDEO INTEL HD TECLADO USB. MOUSE OPTOCO GABINETE MINITORRE WINDOWS 8.1 PRO MONITOR N/S- H2112141100290  GHUIA 21.5" LED, GARANTIA 3 AÑOS    </t>
  </si>
  <si>
    <t xml:space="preserve">CPU  GHIA -1962 INTEL CORE N/S- 255335   I34150 A 3.5GHZ MEMORIA 8GB. DDR 3-DD-1Tb, SATA -111 6GBPS- DVD-RW VIDEO INTEL HD TECLADO USB. MOUSE OPTOCO GABINETE MINITORRE WINDOWS 8.1 PRO MONITOR N/S- H2112141100284  GHUIA 21.5" LED, GARANTIA 3 AÑOS    </t>
  </si>
  <si>
    <t xml:space="preserve">CPU  GHIA -1962 INTEL CORE N/S- 255336   I34150 A 3.5GHZ MEMORIA 8GB. DDR 3-DD-1Tb, SATA -111 6GBPS- DVD-RW VIDEO INTEL HD TECLADO USB. MOUSE OPTOCO GABINETE MINITORRE WINDOWS 8.1 PRO MONITOR N/S- H2112141100045  GHUIA 21.5" LED, GARANTIA 3 AÑOS    </t>
  </si>
  <si>
    <t xml:space="preserve">CPU  GHIA -1962 INTEL CORE N/S 255337   I34150 A 3.5GHZ MEMORIA 8GB. DDR 3-DD-1Tb, SATA -111 6GBPS- DVD-RW VIDEO INTEL HD TECLADO USB. MOUSE OPTOCO GABINETE MINITORRE WINDOWS 8.1 PRO MONITOR N/S- H2112141100014  GHUIA 21.5" LED, GARANTIA 3 AÑOS    </t>
  </si>
  <si>
    <t xml:space="preserve">CPU  GHIA -1962 INTEL COREN/S- 255338   I34150 A 3.5GHZ MEMORIA 8GB. DDR 3-DD-1Tb, SATA -111 6GBPS- DVD-RW VIDEO INTEL HD TECLADO USB. MOUSE OPTOCO GABINETE MINITORRE WINDOWS 8.1 PRO MONITOR N/S- H2112141100155   GHUIA 21.5" LED, GARANTIA 3 AÑOS      </t>
  </si>
  <si>
    <t>CHECADOR FINGERPRINT READER HAMNSTER II NITGEN</t>
  </si>
  <si>
    <t>MULTIFUNCIONAL MARCA CANON MOD. MG2410 SERIAL N° KKDJ35666</t>
  </si>
  <si>
    <t>LAP TOP MARCA ACER MOD. ES1 531 SERIAL N° NXMZ8AL02254114AEC6600</t>
  </si>
  <si>
    <t>SILLA APILABLE PLASTICO COLOR NARANJA M10400175 (01 MAL ESTADO)</t>
  </si>
  <si>
    <t>ANALIZADOR OSCILOSCOPIO M30100004</t>
  </si>
  <si>
    <t>ANALIZADOR MULTIPLE M30100004</t>
  </si>
  <si>
    <t>ADITAMENTO DE MONYAJE M30300005</t>
  </si>
  <si>
    <t>MAQ. COST. DE COLLARETE M31000005</t>
  </si>
  <si>
    <t>ESMERIL DOBLE M 30100038</t>
  </si>
  <si>
    <t>REFRESCADOR DE ROSCAS  M20200541</t>
  </si>
  <si>
    <t>MESA MOVIL PARA MOTOR  M1040033</t>
  </si>
  <si>
    <t>ESTANTE TIPO D M10400048</t>
  </si>
  <si>
    <t>ANAQUEL DE 60 CMS M10400055</t>
  </si>
  <si>
    <t>BANCO DE COMPROBACION   M30300008</t>
  </si>
  <si>
    <t>CAJA DE BOMBAS  M30300015</t>
  </si>
  <si>
    <t>MAQUINA  SOBREHILADORA M31000003</t>
  </si>
  <si>
    <t>MOTRO DETROIT  M96000006</t>
  </si>
  <si>
    <t>KIT DIAGNOTICO DETROIT M96000500</t>
  </si>
  <si>
    <t>PIZARRON BLANCO</t>
  </si>
  <si>
    <t>MAQ. SUPER RAPIDA M31000015</t>
  </si>
  <si>
    <t>CALEFACTOR AMBIENTE</t>
  </si>
  <si>
    <t>AEROCOOLER MARCA MASTER COOL SIN NUMERO DE SERIE</t>
  </si>
  <si>
    <t>BURO (PARTE DEL PAQUETE DE BELLEZA)</t>
  </si>
  <si>
    <t xml:space="preserve">MESA MOVIL PARA MOTOR </t>
  </si>
  <si>
    <t>MESA MOVIL PARA MOTOR</t>
  </si>
  <si>
    <t>MAQUINA DE COSER,  JANOME, MD-3004, N/S- 810006993  (SANTA ANA )</t>
  </si>
  <si>
    <t>MAQUINA DE COSER, JANOME, MD- 3004, NS-810006886  (IMURIS)</t>
  </si>
  <si>
    <t>MAQUINA DE COSER, JANOME, MD-3004, N/S- 810002629  (SANTA ANA )</t>
  </si>
  <si>
    <t>MAQUINA DE COSER, JANOME, MD- 3004, N/S 810006931  (SANTA ANA )</t>
  </si>
  <si>
    <t>MAQUINA DE COSER, JANOME, MD- 3004, N/S-810007033</t>
  </si>
  <si>
    <t>MAQUINA DE COSER,JANOME, 3004,N/S 810006913</t>
  </si>
  <si>
    <t>MAQUINA DE COSER, JANOME, MD- 3004,N/S- 810006956  (IMURIS)</t>
  </si>
  <si>
    <t xml:space="preserve">ESTUFA MARCA ACROS DE 6 HORNILLAS Y HORNO ( SE ENCUENTRA EN SANTA ANA )  </t>
  </si>
  <si>
    <t>EQUIPO MILLER  CON PISTOLA MCA.  Q-300 BERNARD,  SERIE- ME040148UV</t>
  </si>
  <si>
    <t>MAQ.ELECTRICA DE CORTE X PLASMA , THERMAL DYNAMIC CUTMASTER 52.  SERIE. MXI408034942</t>
  </si>
  <si>
    <t>MAQ.SOLDADORA DIALARC  250 AC/DC, STOCK 97034 SERIE.ME030261N</t>
  </si>
  <si>
    <t>MAQ.SOLDADORA DIALARD 250 AC/DC, STOCK 97034 SERIE.ME030261N</t>
  </si>
  <si>
    <t>MAQ.SOLDADORA MIG MILLERMATIC 252  SERIE MD231328V</t>
  </si>
  <si>
    <t>MAQ.SOLDADORA TIG MAXSTAR  SERIE MD250233V</t>
  </si>
  <si>
    <t>MAQ.ELECTRICA DE CORTE RECTO Y BISELADO OXICORTE TORTUGA  SERIE 201309</t>
  </si>
  <si>
    <t xml:space="preserve">Careta para soldadura.     ( tipo electronica)  </t>
  </si>
  <si>
    <t xml:space="preserve">Equipo de oxiacetiléno de corte  </t>
  </si>
  <si>
    <t xml:space="preserve">Esmeril de banco   (Para piedra de 6´´)  </t>
  </si>
  <si>
    <t xml:space="preserve">Esmeriladora manual industrial  (pulidor)  7´´   </t>
  </si>
  <si>
    <t xml:space="preserve">Taladro de 1/2"  </t>
  </si>
  <si>
    <t xml:space="preserve">Tarraja  CABEZA 1/2 - 3/4 - 1´´ - 1 1/4  - 1  1/2 - 2´´  </t>
  </si>
  <si>
    <t xml:space="preserve">MESA DE TRABAJO CON CUBIERTA DE MADERA  </t>
  </si>
  <si>
    <t xml:space="preserve">MAQUINA DE SOLDAR 0.045 VK DRIVE ROLL LILLER  </t>
  </si>
  <si>
    <t xml:space="preserve">RERIGERADOR TIPO COCINA INDUSTRIAL  </t>
  </si>
  <si>
    <t>ESTUFA TIPO COCINA INDUSTRIAL  4 QUEMADORES MARCA NARESA MD- 4QSH</t>
  </si>
  <si>
    <t>HORNO MICROHONDAS TIPO COCINA INDUSTRIAL MAGIC CHEF MD-B-953-972</t>
  </si>
  <si>
    <t xml:space="preserve">BATIDORA PARA COCINA INDUSTRIAL KITCHEND AID MD-575W  </t>
  </si>
  <si>
    <t>FREGADERO  COCINA INDUSTRIAL NARESA MD-FRSE1079</t>
  </si>
  <si>
    <t>HORNO INDISTRIAL DE GAS</t>
  </si>
  <si>
    <t>PODADORA EVANS DE 20" FECHA DE ADQUISICION 11-11-2014</t>
  </si>
  <si>
    <t>DESBROZADORA CURVA DE 17"31CC MTD</t>
  </si>
  <si>
    <t>CALEFACTOR SI 315 LP</t>
  </si>
  <si>
    <t>CALEFACTOR SI  315 LP</t>
  </si>
  <si>
    <t>BOILER DE GAS</t>
  </si>
  <si>
    <t>CESTO MTALICO P/BASURA</t>
  </si>
  <si>
    <t>ESCRITORIO DOS PEDESTALEE M10100002</t>
  </si>
  <si>
    <t>ESCRITORIO UN PEDESTAL  CON GAVETA1.20 X.60 X.75</t>
  </si>
  <si>
    <t>ARCHIVERO METALICO  4 GAVETAS LINEA Z</t>
  </si>
  <si>
    <t>CREDENZA DOS PUERTAS CORREDIZAS . 1.80 X 0.40 X 0.75</t>
  </si>
  <si>
    <t>ENFRIADOR DE AGUA</t>
  </si>
  <si>
    <t>VIDEOCASETERA MARCA MITSUBICHI</t>
  </si>
  <si>
    <t>ARCHIVERO DE LAMINA 4 CAJONES</t>
  </si>
  <si>
    <t>ARCHIVERO DE LAMINA DE 4 CAJONES</t>
  </si>
  <si>
    <t>Archivero  Metálico, COLOR ARENA tres cajones, dimensiones ancho 19.½" y profundidad del cajón 24", alto 36".</t>
  </si>
  <si>
    <t>Pintarron  Grande, blanco, con bastidor de aluminio, de 1.20 x 2.40 Mtrs.</t>
  </si>
  <si>
    <t>Extinguidor  Capacidad  8  kg., polvo químico ABC</t>
  </si>
  <si>
    <t>ARCHIVERO VERTICAL DE 4 GAVETAS TAMAÑO OFICIO  COLOR ARENA</t>
  </si>
  <si>
    <t>SILLA EJECITUVA CON BRAZOS</t>
  </si>
  <si>
    <t>MESA PLEGABLE DE PLASTICO  COLOR BLACO  (EN SANTA ANA)</t>
  </si>
  <si>
    <t>GAVETA METALICA DE DOS PUERTAS CON LLAVE COLOR ARENA</t>
  </si>
  <si>
    <t>ARCHIVERO METALICO TAMAÑO OFICIO COLOR ARENA CON LLAVE</t>
  </si>
  <si>
    <t>MESAS DE PLASTICO PLEGABLES COLOR  BLANCAS</t>
  </si>
  <si>
    <t>SILLAS DE VISITA COLOR NEGRO ASIENTO  DE TELA CON BASE TUBULAR  ( SANTA ANA )</t>
  </si>
  <si>
    <t>1mpresora de Punto, Epson, Modelo LX-300, N/S- G8DY257515</t>
  </si>
  <si>
    <t>A/C MINISPLIT N/S- DFSR- SMEC1221D805800591, COMP.N/S- SMCC1221D86805290. MIRAGE FIO CALOR 1 TON.</t>
  </si>
  <si>
    <t>IMPRESORA LASER JET HP P2015  S- CNB1N42026</t>
  </si>
  <si>
    <t>ESCRITORIO SECRETARIAL TIPO GRAPA,DE 1.60X60X75 MELAMINI 28MM,CERRADURA CAJON LAPICERO Y UNA GAVETA DE ARCHIVO, COLOR CAOBA NEGRO.</t>
  </si>
  <si>
    <t>ESCRITORIO SECRETARIAL TIPO GRAPA, DE 1.60X60X75 MELAMINI 28MM,CERRADURA CAJON LAPICERO Y UNA GAVETA DE ARCHIVO, COLOR CAOBA NEGRO.</t>
  </si>
  <si>
    <t>ARCHIVERO METALICO LINEA  ANAQUELES DE 4 GAVETAS OFICIO SISTEMA DE ARCHIVO SUSPENDIDO,CERRADURA, RIEL CONVENCIONAL,COLOR ARENA.</t>
  </si>
  <si>
    <t>ABANICO DE PEDESTAL ALPINE AIRE,MD- CHS18721R ASPAS METALICAS, DE 18".</t>
  </si>
  <si>
    <t>MESAS PLEGABLES DE 1.20 X 74 X 75,CON CUBIERTA DE PLASTICO,BASE TUBULAR DE 3/4",CAL. 18 TERMINADOS EN PINTURA  EPOXICA.</t>
  </si>
  <si>
    <t xml:space="preserve">PIZAARRON BLANCODE 1.80X2.20  </t>
  </si>
  <si>
    <t>AMPLIFICADOR   "300-MC/1 CASSET P/2 MICROFONOS, TROMPETA RADSON TRU 50100 ALUMINIO</t>
  </si>
  <si>
    <t xml:space="preserve">AC VENTANA ns/ 8111000328 MIRAGE MOS,MACC2421J  </t>
  </si>
  <si>
    <t xml:space="preserve">AC VENTANA ns/ 8111000255 MIRAGE  </t>
  </si>
  <si>
    <t xml:space="preserve">AC VENTANA ns/ 8111000182 MIRAGE  </t>
  </si>
  <si>
    <t xml:space="preserve">AC VENTANA ns/ 8111000238 MIRAGE  </t>
  </si>
  <si>
    <t xml:space="preserve">AC VENTANA ns/ 8111000153 MIRAGE  </t>
  </si>
  <si>
    <t xml:space="preserve">Minisplit modelo Absolut X SMCC2621Y NS/DIFUSOR 8041001474  NS/CONDENSADOR 8021100410  MIRAGE  </t>
  </si>
  <si>
    <t>MULTIFUNCIONAL HP NS/CN2COBWJ4M</t>
  </si>
  <si>
    <t xml:space="preserve">CAÑON PROYECTOR  </t>
  </si>
  <si>
    <t xml:space="preserve">SILLA GIRATORIA SECRETARIAL  </t>
  </si>
  <si>
    <t>EXTINGUIDOR DE 6 KG.</t>
  </si>
  <si>
    <t>SILLA VINIL NY ( imitacion piel ) ASIGNADA A NOGALES</t>
  </si>
  <si>
    <t>BATIDORA DE 4.5LTS MARCA KITCHEN AID ( a obregon )</t>
  </si>
  <si>
    <t xml:space="preserve">PANTALLA MURAL PARA PROYECCIÓN  </t>
  </si>
  <si>
    <t>ARCHIVERO EN LAMINA DE 4 CAJONES  M10100034</t>
  </si>
  <si>
    <t>ESTUFA INDUSTRIAL CON HORNO DE 4 QUEMADORES ( a obregon )</t>
  </si>
  <si>
    <t>MESA PARA MANICURE</t>
  </si>
  <si>
    <t>BANCOS  PARA LABORATORIO</t>
  </si>
  <si>
    <t>LICUADORA INDUSTRIAL MARCA INTERNACIONAL EN ACERO INOXIDABLE</t>
  </si>
  <si>
    <t>MAQUINA DE COSTURA PORTATIL OVERLOCK, MARCA SINGER, MOD. 14HD844, SERIAL N° 52852107</t>
  </si>
  <si>
    <t xml:space="preserve">PIZARRÓN  </t>
  </si>
  <si>
    <t>ENGARGOLADORA DE ARILLO DE PLASTICO MARCA ESCRIMEX</t>
  </si>
  <si>
    <t>MESA PARA COMPUTADORA DE COLOR MIEL ( BELLEZA)</t>
  </si>
  <si>
    <t>MESA DIDACTICA BINARIA P/CPU, CON PORTATECLADO, PORTA CPU AL PISO, BASE P/MONITOR COLGANTE CON PROTECTOR DE VIDRIO EN GRIS</t>
  </si>
  <si>
    <t>MESAS PARA COMPUTADORA DE COLOR MIEL  ( BELLEZA )</t>
  </si>
  <si>
    <t>MESA PARA COMPUTADORA DE COLOR MIEL ( BELLEZA )</t>
  </si>
  <si>
    <t>MESAS PARA COMPUTADORA DE COLOR MIEL ( BELLEZA )</t>
  </si>
  <si>
    <t>MESA PARA COMPUTADORA COLOR MIEL ( COSTURA )</t>
  </si>
  <si>
    <t>MESAS PARA COMPUTADORA DE COLOR MIEL (ALMECEN)</t>
  </si>
  <si>
    <t>MESAS PARA COMPUTADORA DE COLOR ( COSTURA )</t>
  </si>
  <si>
    <t>CPU LANIX TITAN S- 0505212230,  MTOR S- 504MXQA0W356. MD-2700, PIV.TECLADO. MOUSE</t>
  </si>
  <si>
    <t xml:space="preserve">Impresora láser  MD. 1320 N/S - CNHC61R2V3  Para imprimir mínimo 22 páginas por minuto, bandeja mínima de 250 hojas, memoria de 16 MB y 300 MHZ de velocidad, </t>
  </si>
  <si>
    <t>Impresora láser MD- 1320 N/S- CNHC61R2TG Para imprimir mínimo 22 páginas por minuto, bandeja mínima de 250 hojas, memoria de 16 MB y 300 MHZ de velocidad</t>
  </si>
  <si>
    <t>CPU LANIX TITAN N/S-0808529361 MTOR FAABU87014489U LCD 17" MD- 4030</t>
  </si>
  <si>
    <t>CPU LANIX TITAN N/S-0808529362 MTOR FAABU87014495U MD-4030 LCD 17"</t>
  </si>
  <si>
    <t xml:space="preserve">CPU LANIX TITAN N/S- 0808529374 MTOR- FAABU87014761U MD-4030 LCD 17"  </t>
  </si>
  <si>
    <t xml:space="preserve">CPU LANIX TITAN N/S 0808529375 MTOR- FAABU87014767U MD-4030 LCD 17"  </t>
  </si>
  <si>
    <t>CPU LANIX TITAN N/S- 0808529376 MTOR- FAABU87014813U MD-4030 17"</t>
  </si>
  <si>
    <t>CPU LANIX TITAN N/S- 0808529380 MOTR-FAABU87014829U MD-4030 LCD 17"</t>
  </si>
  <si>
    <t xml:space="preserve">CPU LANIX TITAN N/S-0808529383 MTOR-FAABU87015047U MD-4030 LCD 17"  </t>
  </si>
  <si>
    <t>CPU LANIX TITAN NS- 0808529389 MTOR-FAABU87015050U MD-4030 LCD 17"</t>
  </si>
  <si>
    <t>CPU LANIX TITAN NS-0808529404 MTOR- FAABU87015052U MD-4030 LCD 17"</t>
  </si>
  <si>
    <t xml:space="preserve">CPU LANIX TITAN NS- 0808529407 MTOR- FAABU87015070U MD-4030 LCD 17"  </t>
  </si>
  <si>
    <t xml:space="preserve">CPU LANIX TITAN NS- 808529412 MTOR-FAABU87015075U MD-4030 LCD17"	                                                           </t>
  </si>
  <si>
    <t>CPU LANIX TITAN N/S- 808529414 MTOR-FAABU87015079U MD-4030 LCD 17"</t>
  </si>
  <si>
    <t>CPU LANIX TITAN N/S- 808529428 MTOR- FAABU87015085U MD-4030 LCD 17"</t>
  </si>
  <si>
    <t>CPU LANIX TITAN N/S- 808529484 MTOR-FAABU87015522U MD-4030 LCD 17"</t>
  </si>
  <si>
    <t>CPU LANIX TITAN N/S- 808529475 MTOR-FAABU87015293UMD-4030 LCD17"</t>
  </si>
  <si>
    <t>CPU LANIX TITAN N/S- 808529476 MTOR-FAABU87015348U MD-4030 LCD 17"</t>
  </si>
  <si>
    <t>CPU LANIX TITAN N/S- 808529477 MTOR- FAABU87015483U MD-4030 LCD 17"</t>
  </si>
  <si>
    <t>CPU LANIX TITAN N/S- 808529479 MTOR- FAABU87015514U MD-4030 LCD 17"</t>
  </si>
  <si>
    <t>CPU LANIX TITAN N/S- 808529443 MTOR-FAABU87015097U MD-4030 LCD 17"</t>
  </si>
  <si>
    <t>CPU LANIX TITAN N/S- 808529447 MTOR- FAABU87015115U MD-4030 LCD 17"</t>
  </si>
  <si>
    <t>CPU LANIX TITAN N/S- 808529450 MTOR- FAABU87015118U MD-4030 LCD 17"</t>
  </si>
  <si>
    <t>CPU LANIX TITAN N/S- 808529465 MTOR- FAABU87015286U MD-4030 LCD 17"</t>
  </si>
  <si>
    <t>CPU LANIX TITAN NS- 808529437 MTOR-FAABU87015086U MD-4030 LCD 17"</t>
  </si>
  <si>
    <t>CPU LANIX TITAN N/S- 808529439 MTOR FAABU87015088U MD-4030 LCD 17"</t>
  </si>
  <si>
    <t>CPU LANIX TITAN N/S- 808529442 MTOR- FAABU87015090U MD-4030 LCD 17"</t>
  </si>
  <si>
    <t>CHECADOR DE HUELLA DIGITAL, MCA FINGERPRINT READER HAMSTER II, MOD. HFDU06M, S/N 13421HP0138</t>
  </si>
  <si>
    <t xml:space="preserve">CPU  GHIA -1962 INTEL CORE N/S-255324  I34150 A 3.5GHZ MEMORIA 8GB. DDR 3-DD-1Tb, SATA -111 6GBPS- DVD-RW VIDEO INTEL HD TECLADO USB. MOUSE OPTOCO GABINETE MINITORRE WINDOWS 8.1 PRO MONITOR N/S- H2112141100231 GHUIA 21.5" LED, GARANTIA 3 AÑOS    </t>
  </si>
  <si>
    <t xml:space="preserve">CPU  GHIA -1962 INTEL CORE N/S- 255325  I34150 A 3.5GHZ MEMORIA 8GB. DDR 3-DD-1Tb, SATA -111 6GBPS- DVD-RW VIDEO INTEL HD TECLADO USB. MOUSE OPTOCO GABINETE MINITORRE WINDOWS 8.1 PRO MONITOR N/S- H2112141100020  GHUIA 21.5" LED, GARANTIA 3 AÑOS    </t>
  </si>
  <si>
    <t xml:space="preserve">CPU  GHIA -1962 INTEL CORE N/S- 255326   I34150 A 3.5GHZ MEMORIA 8GB. DDR 3-DD-1Tb, SATA -111 6GBPS- DVD-RW VIDEO INTEL HD TECLADO USB. MOUSE OPTOCO GABINETE MINITORRE WINDOWS 8.1 PRO MONITOR N/S- H2112141100138GHUIA 21.5" LED, GARANTIA 3 AÑOS    </t>
  </si>
  <si>
    <t xml:space="preserve">CPU GHIA -1962 INTEL CORE N/S- 275327 I34150 A 3.5GHZ MEMORIA 8GB. DDR 3-DD-1Tb, SATA -111 6GBPS- DVD-RW VIDEO INTEL HD TECLADO USB. MOUSE OPTOCO GABINETE MINITORRE WINDOWS 8.1 PRO MONITOR N/S- H2112141100272  GHUIA 21.5" LED, GARANTIA 3 AÑOS    </t>
  </si>
  <si>
    <t xml:space="preserve">CPU GHIA -1962 INTEL COREN/S- 255328 I34150 A 3.5GHZ MEMORIA 8GB. DDR 3-DD-1Tb, SATA -111 6GBPS- DVD-RW VIDEO INTEL HD TECLADO USB. MOUSE OPTOCO GABINETE MINITORRE WINDOWS 8.1 PRO MONITOR N/S- H2112150300293 GHUIA 21.5" LED, GARANTIA 3 AÑOS    </t>
  </si>
  <si>
    <t>AERCOOLER WINCOOL WH70C08. N° SERIE 4117</t>
  </si>
  <si>
    <t>GABINETE DE DE LAMINA  2 PUERTAS (ALMACEN)</t>
  </si>
  <si>
    <t>ENTRENADOR DE FRENOS DE DISCO Y TAMBOR MOD. DEM-100</t>
  </si>
  <si>
    <t>ENTRENADOR DE CARGA MOD: ATECH-812</t>
  </si>
  <si>
    <t>ENTRENADOR INTERACTIVO ATECH-611 AUTO REAL CAVALIER 113-130 ( GRAN AM PONTIAC )</t>
  </si>
  <si>
    <t>ENTRENADOR EN SISTEMAS DE INSTRUMENTACIÓN, LUCES Y ACCE</t>
  </si>
  <si>
    <t>MODELO SECCIONADO DE FRENOS MOD. 1420</t>
  </si>
  <si>
    <t>MODELO SECCIONADO DE MOTOR A COMBUSTIÓN MOD. 1204</t>
  </si>
  <si>
    <t>MODELO SECCIONADO DE MOTOR DE ARRANQUE  MOD. 1432</t>
  </si>
  <si>
    <t>MODELO SECCIONADO DE TRANSMISIÓN MANUAL MOD. 1207</t>
  </si>
  <si>
    <t>REFRIGERACION . CENTRAL 5 TONELADAS  MARCA CARRIER N° SERIE 0701G40262</t>
  </si>
  <si>
    <t xml:space="preserve">ESCRITORIO  SECRETARIAL EN "L" CON 2 CAJONES   </t>
  </si>
  <si>
    <t>OSCILOSCOPIO EZ 05 5020  N/S 0096568</t>
  </si>
  <si>
    <t>CONTADOR DE FRECUENCIAS  EZ FC F150  N/S-01050114</t>
  </si>
  <si>
    <t>GENERADOR DE FUNCIONES EUROTEK LIN 8112C N/S-6225377</t>
  </si>
  <si>
    <t>JUEGOS DE LLAVES MIXTAS MILIMETRICAS INCOMPLETO</t>
  </si>
  <si>
    <t>PINZAS DE SEGUROS DE PRESION Y PUNTA MCA. URREA</t>
  </si>
  <si>
    <t>PISTOLA DE IMPACTO DE 1/2"</t>
  </si>
  <si>
    <t>PISTOLA DE IMPACTO DE 3/4"</t>
  </si>
  <si>
    <t>TABLERO DE HERRAMIENTAS (ALMACEN)</t>
  </si>
  <si>
    <t>CONTADORES DE FRECUENCIA,MARCA TEK TRONIX N/S-  CMC-251TW53978 ( 79, 81, 80 )</t>
  </si>
  <si>
    <t>YUNQUE MARCA PEGASA 110 KG (ALMACEN)</t>
  </si>
  <si>
    <t>BANDERA NAL. MOÑO TRICOLOR, ASTA DE LATON, NICHO DE MADERA</t>
  </si>
  <si>
    <t>BASTIDOR DE PRACTICAS MARCA  DESIGN SOFT MODDELO  TINA EXPERIMENT  BOX</t>
  </si>
  <si>
    <t>BASTIDOR   CON MICROPROCESADOR LORENZO DL 3155AL2</t>
  </si>
  <si>
    <t>BASTIDOR  N/S- 99028.17 CON MICROPROCESADOR LORENZO DL 3155AL</t>
  </si>
  <si>
    <t>SISTEMA PARA EJERCICIOS DE LOGICA DE LOGICA DE BASE MARCA LORENZO MODELO DL2201</t>
  </si>
  <si>
    <t>PANEL AMP. AUDIOESTEREO MARCA DE LORENZO MDL 2155ST</t>
  </si>
  <si>
    <t>FUENTE ESCORT N/S- 200101481 EPS-6030T</t>
  </si>
  <si>
    <t>OSCILOSCOPIO ESCORT EAS 1001 N/S-10128985</t>
  </si>
  <si>
    <t>CONTADOR DE FREC. DIGITAL 2 CANALES MCA. DE LORENZO N/S-00120920</t>
  </si>
  <si>
    <t>GENERADOR DE FUNCIONES C/ BARRIDO 20 MHZ MCA. DE LORENZO N/S-01010002</t>
  </si>
  <si>
    <t>CIRC. ELECT. PCW CAI 13 PIEZAS</t>
  </si>
  <si>
    <t>BANCO DE TRABAJO (HERMOSILLO) CHECAR</t>
  </si>
  <si>
    <t xml:space="preserve">AEROCOOLER MAXXCOOL N° DE SERIE 039 (ALMACEN)  </t>
  </si>
  <si>
    <t>MAQ. COSTURA YAMATO MOD. LTD NS07539340-303-157-392</t>
  </si>
  <si>
    <t>BASTIDOR PARA PRACTICAS MARCA  DESIGN SOFT. MODELO  TINA EXPERIMENT BOX</t>
  </si>
  <si>
    <t>SISTEMA PARA EJERCICIOS DE LOGICA DE BASE MARCA DE LORENZO MODELO DL2201</t>
  </si>
  <si>
    <t>CONTADOR DE FREC. DIGITAL 2 CANALES MCA. DE LORENZO</t>
  </si>
  <si>
    <t>ESPEJO PROBADOR TIPO BIOMBO</t>
  </si>
  <si>
    <t>MAQ.  DE COSER SINGER FACILITA C/MUEBLE MOD.  SH  01653125</t>
  </si>
  <si>
    <t>PISTOLA DE TIEMPO MARCA SUNPRO (ALMACEN)</t>
  </si>
  <si>
    <t>BANCA CON MESA DE MADERA (TIPO COOPERATIVA)</t>
  </si>
  <si>
    <t>REGULADOR MULTIPLE MARCA VOGAR (AULA DE COMPUTO) S- 520</t>
  </si>
  <si>
    <t>MESA DE LAMINA COLOR GRIS</t>
  </si>
  <si>
    <t>CONTADOR DE FREC. DIGITAL 2 CANALES MCA. DE LORENZO N/S- 00101593</t>
  </si>
  <si>
    <t>CONTADOR DE FREC. DIGITAL 2 CANALES MCA. DE LORENZO  N/S- 01050129</t>
  </si>
  <si>
    <t>ENERADOR DE FUNCIONES N/S- 6225380 C/ BARRIDO 20 MHZ MCA. DE LORENZO</t>
  </si>
  <si>
    <t>MAQUINA DE COSER YAMATO MOD. LTD N/S 07539340-303-157-392</t>
  </si>
  <si>
    <t>MAQUINA DE COSER YAMATO MOD. LTD N/S YA6500-C5DF</t>
  </si>
  <si>
    <t>LLAVES DE TORSION  (TORQUIMETRO) MCA URREA</t>
  </si>
  <si>
    <t>MESA DE TRABAJO   ( BANCO DE TRABAJO)</t>
  </si>
  <si>
    <t>MAQUINA DE SOLDAR MARCA LINCOLN</t>
  </si>
  <si>
    <t>OSILOSCOPIO EMITEK 05-9205 N/S 93013601</t>
  </si>
  <si>
    <t>OSILOSCOPIO EMITEK 05-9205 N/S 93013608</t>
  </si>
  <si>
    <t>OSILOSCOPIO MARCA EZ 05 5020 N/S 0127981</t>
  </si>
  <si>
    <t>CONTADOR DE FRECUENCIAS EZ FC F150 N/S 01050128</t>
  </si>
  <si>
    <t>GENERADOR DE FUNCIONE EZ FG F002C  N/S-01010006</t>
  </si>
  <si>
    <t>OSILOSCOPIO EMITEK 05-9205  N/S 93013605</t>
  </si>
  <si>
    <t>TABLERO PARA HERRAMIENTAS (ALMACEN)</t>
  </si>
  <si>
    <t>TABLERO DE HERRAMIENTAS (ALMECEN)</t>
  </si>
  <si>
    <t>TABLERO P/HERRAMIENTAS (ALMACEN)</t>
  </si>
  <si>
    <t>BANCO DE TRABAJO(MESA)</t>
  </si>
  <si>
    <t xml:space="preserve">REFRIGERACION CENTRAL CENTRAL CARRIER 5 TONELADAS N° SERIE 0701G44101  </t>
  </si>
  <si>
    <t>MESA DE TRABAJO DE PVC</t>
  </si>
  <si>
    <t>GABINETE LAMINA DE 2 PUERTAS ( BELLEZA )</t>
  </si>
  <si>
    <t>SILLA DE PALETA (PUPITRES)</t>
  </si>
  <si>
    <t>MICROMETRO TRUSKI MARCA STARRET</t>
  </si>
  <si>
    <t>MESA DE CORTE, CON BASE DE FIERRRO</t>
  </si>
  <si>
    <t>GABINETE METALICO C/4 ENTREPAÑOS  PM STEEL MODELO 451</t>
  </si>
  <si>
    <t>COMPRESORA DOS PASOS DE 3 HP TANQ.300 LTS MARCA EVANS (PROVIENE DE CAJEME)</t>
  </si>
  <si>
    <t>SUPER AUTOSCANNER  ( FOR SCAN TOOLS)</t>
  </si>
  <si>
    <t>Sillas para corte de pelo Base de campana y descansa brazos cromados, forro vinyl color negro,  alto 90 cm. Ancho 57 cm. y largo 57 cm..</t>
  </si>
  <si>
    <t>Lavabo con sillón integrado de madera, sillón forrado de vinyl color negro, medida 1.25 cm. de largo, 47 cm. de ancho y 82 cm. de altura, incluyendo tarja con llaves cromadas.</t>
  </si>
  <si>
    <t>Torquimetros  TRUPER   De ½ pulgada, con rango de 0 a 200 libras de ajuste, con analizador de sonido (clic)</t>
  </si>
  <si>
    <t xml:space="preserve"> Extinguidor   Capacidad  8  kg., polvo químico ABC</t>
  </si>
  <si>
    <t>Bancos combinados (madera y metal)  Estructura de herrería y cubierta de madera forrada con esponja y vinil, dimensiones de 14" x 14" ancho y 28" alto.</t>
  </si>
  <si>
    <t>SIERRA DE MESA ENCO  M.D.199-8DID,N/S- 88.52</t>
  </si>
  <si>
    <t>LAVACABEZAS CON  TARJA Y JUEGO DE LLAVES CON ASIENTO INTEGRADO COLOR NEGRO</t>
  </si>
  <si>
    <t>GATO PATIN DE TRES TONELADAS MARCA MIKELS G483</t>
  </si>
  <si>
    <t>2	CAJA METALICA 62X24.5X24.5                      OK  2	JUEGOS DE DADO</t>
  </si>
  <si>
    <t>CANTEADORA TRUPER MD-CANT-6X  DE 6 " 1/2 HP</t>
  </si>
  <si>
    <t xml:space="preserve">SCANNER AUTOMOTRIZ  INOVA  OSD Y OBD  </t>
  </si>
  <si>
    <t>DESBROZADORA DE 17" A GASOLINA, MARCA TRUPER, TIPO D, MODELO DES-25</t>
  </si>
  <si>
    <t>SILLA SECRETARIAL</t>
  </si>
  <si>
    <t>SILLA SECRETARIAL MOD. S307 - G</t>
  </si>
  <si>
    <t>ESCRITORIO EJECUTIVO  EN "L" PUNTA DE BALA  COLOR CAOBA CON CAJONERAS</t>
  </si>
  <si>
    <t>EQUIPO DE SONIDO (MICROFONO, AMPLIFICADOR, 2 BOCINAS, DECK)</t>
  </si>
  <si>
    <t>ARCHIVERO DE MADERA DE 3 CAJONES</t>
  </si>
  <si>
    <t>ESCRITORIO DE AGLOMERADO COLOR GRIS EN FORMA DE ESCUADRA CON PORTATECLADO</t>
  </si>
  <si>
    <t>ARCHIVERO CON 4 CAJONES</t>
  </si>
  <si>
    <t>AIRE ACONDICIONADO CARRIER DE 5 TONELADAS N° SERIE 070JG0265 (ENTREGA JUNTO CON EL PLANTEL)</t>
  </si>
  <si>
    <t>ESTANTE METALICO LINEA  ANAQUELES  DE 5 CHAROLAS DE 85. X 30 CMT. COLOR GRIS.</t>
  </si>
  <si>
    <t>ESCRITORIO  SECRETARIAL EN "L" CON CAJONERA</t>
  </si>
  <si>
    <t>SILLA SECRETARIAL DE LUJO ELEVACION AUTOMATICA BASE ESTRELLA DE 5 PUN</t>
  </si>
  <si>
    <t>ARCHIVERO HORIZONTAL DE DOS GAVETAS</t>
  </si>
  <si>
    <t>REPRODUCTOR DE CD MP3 MARCA PANASONIC, AMPLIFICADOR, TROMPETA RECTANGULAR ALUMINIO, ELIMINADOR P ENCENDEDOR, ADAPTADOR JACK 3.5, 2 MICROFONOS Y ADAPTADOR DE ENCENDEDOR ( ESTA  EN ALMACEN )</t>
  </si>
  <si>
    <t>ARCHIVERO METALICO DE 04 GAVETAS COLOR ARENA CON LLAVE</t>
  </si>
  <si>
    <t>GAVINETE METALICO DE 02 PUERTAS CON LLAVE COLOR ARENA</t>
  </si>
  <si>
    <t>SILLON EJECUTIVO OFFIHO  MOD- OM-LM855  PIEL CON VINIL NEGRO CON RODAJAS Y BRAZOS</t>
  </si>
  <si>
    <t>ARCHIVERO VERTICAL  DE 4 GAVETAS COLOR ARENA</t>
  </si>
  <si>
    <t>ESTANTE METALICO LINEA  ANAQUEL CON  5 CHAROLAS DE 85. X 40  COLOR GRIS.</t>
  </si>
  <si>
    <t>ARCHIVERO VERTICAL  DE MADERA COLOR CAOBA  CON NEGRODE  4 GAVETAS TAMAÑO OFICIO</t>
  </si>
  <si>
    <t>Impresora de Punto, Epson, Modelo LX-300, N/S-  G8DY298357</t>
  </si>
  <si>
    <t>MINISPLIT MIRAGE  N/S-DFSR. SMEC1221F806803559 1TON  COMP-SMCC1221F806802878</t>
  </si>
  <si>
    <t>VIDEO PROYECTOR INFOCUS N/S-AZNB83000158 MD-W2100</t>
  </si>
  <si>
    <t xml:space="preserve">AC/ VENTANA ns/ 8111000181 MIRAGE  </t>
  </si>
  <si>
    <t xml:space="preserve">AC/ VENTANA ns/ 8111000148 MIRAGE  </t>
  </si>
  <si>
    <t xml:space="preserve">AC/ VENTANA ns/ 8111000172 MIRAGE      </t>
  </si>
  <si>
    <t xml:space="preserve">AC/ VENTANA ns/ 8111000180 MIRAGE  </t>
  </si>
  <si>
    <t xml:space="preserve">AC/ VENTANA ns/81111000323 MIRAGE  </t>
  </si>
  <si>
    <t xml:space="preserve">AC/ VENTANA ns/81111000245 MIRAGE  </t>
  </si>
  <si>
    <t xml:space="preserve">AC/ VENTANA ns/81111000242 MIRAGE  </t>
  </si>
  <si>
    <t xml:space="preserve">AC/ VENTANA ns/81111000165 MIRAGE    AC/ VENTANA modelo 	MACC2421J	ns/81111000165	MIRAGE  </t>
  </si>
  <si>
    <t xml:space="preserve">AC/ VENTANA ns/81111000239 MIRAGE  </t>
  </si>
  <si>
    <t xml:space="preserve">Minisplit  NS/DIFUSOR 8011101658   NS/CONDENSADOR 8021100441  MIRAGE    </t>
  </si>
  <si>
    <t>ARCHIVERO VERTICAL DE 4 GAVETAS OFICIO, COLOR ARENA. CON CERRADURA, CORREDERA DE EXTENSION TOTAL.</t>
  </si>
  <si>
    <t>SILLAS DE VISITA  APILABLES  COLOR NEGRO TAPIZADA EN TELA</t>
  </si>
  <si>
    <t>MESAS PARA COMPUTADORA COLOR BLANCAS  EQUIPO DONADO</t>
  </si>
  <si>
    <t>PUPITRES  BASE DE FIERRO COLOR CAFES CON PALETAS DE MADERA</t>
  </si>
  <si>
    <t xml:space="preserve">ARCHIVERO  </t>
  </si>
  <si>
    <t>MAQUINA DE COSTURA PORTATIL OVERLOCK, MARCA SINGER, MOD. 14HD844, SERIAL N° 52852081</t>
  </si>
  <si>
    <t>MAQUINA DE COSTURA PORTATIL OVERLOCK, MARCA SINGER, MOD. 14HD844, SERIAL N° 52852097</t>
  </si>
  <si>
    <t>MAQUINA SIERRA DE MESA DE 12" MOTOR 3HP, 110/220V, 1 FASE, MARCA SILVERLINE, MODELO DCTS12</t>
  </si>
  <si>
    <t>TARJA EN ACERO INOXIDABLE DE 2 TINAS MEDIDAS 2.50 X 76 X 91 TINAS DE 24X X24</t>
  </si>
  <si>
    <t>LAVACABEZAS CON TINA EN FIBRA DE VIDRIO Y ESTRUCTURA EN MDF, COLOR NEGRO (caborca )</t>
  </si>
  <si>
    <t>MESA P/IMPRESRA</t>
  </si>
  <si>
    <t>MESA PARA COMPUTADORA ANTIESTATICA</t>
  </si>
  <si>
    <t>CPU LANIX TITAN 2700 SERIE 0505212276</t>
  </si>
  <si>
    <t>CPU LANIX TITAN MD-4030 N/S- 808529366 MTOR-FAABU87014486U MD-4030 LCD 17"</t>
  </si>
  <si>
    <t>CPU LANIX TITAN N/S- 808529363 MTOR- FAABU87014764U MD-4030 LCD 17"</t>
  </si>
  <si>
    <t>CPU LANIX TITAN NS- 808529381 MTOR-FAABU87014765U MD-4030 LCD17"</t>
  </si>
  <si>
    <t>CPU LANIX TITAN NS- 808529386 MTOR- FAABU87014775U .MD-4030 LCD 17"</t>
  </si>
  <si>
    <t>CPU LANIX TITAN NS- 808529390  MTOR- FAABU87015036U MD-4030 LCD 17"</t>
  </si>
  <si>
    <t>CPU LANIX TITAN NS- 808529392</t>
  </si>
  <si>
    <t>CPU LANIX TITAN NS- 808529393  MTOR- FAABU87015051U MD-4030 LCD 17"</t>
  </si>
  <si>
    <t>CPU LANIX TITAN NS-808529395  MTOR-FAABU87015055U MD-4030 LCD 17"</t>
  </si>
  <si>
    <t>CPU LANIX TITAN NS- 808529396  MTOR- FAABU87015083U MD-4030 LCD 17"</t>
  </si>
  <si>
    <t xml:space="preserve">CPU LANIX TITAN NS- 808529397 </t>
  </si>
  <si>
    <t>Cpu Lanix Titan Ns- 808529</t>
  </si>
  <si>
    <t>Cpu Lanix Titan Ns- 808529406 Monitor Lcd 17" FAABU87015223</t>
  </si>
  <si>
    <t xml:space="preserve">CPU LANIX TITAN NS-808529474 MTOR- FAABU87015224U MD- 4030 LCD 17"        </t>
  </si>
  <si>
    <t xml:space="preserve">CPU LANIX TITAN NS- 808529410 MTOR- FAABU87015285U MD- 4030 LCD 17"    </t>
  </si>
  <si>
    <t xml:space="preserve">CPU LANIX TITAN NS- 808529417 MTOR- FAABU87015325U MD- 4030 LCD 17"    </t>
  </si>
  <si>
    <t xml:space="preserve">CPU LANIX TITAN NS- 808529435 MTOR- FAABU87015326U MD- 4030 LCD 17"    </t>
  </si>
  <si>
    <t xml:space="preserve">CPU LANIX TITAN NS- 808529449 MTOR- FAABU87015375U MD- 4030 LCD 17"    </t>
  </si>
  <si>
    <t xml:space="preserve">CPU LANIX TITAN NS-808529452 MTOR- FAABU87015505U MD- 4030 LCD 17"    </t>
  </si>
  <si>
    <t xml:space="preserve">CPU LANIX TITAN NS- 808529995 MTOR- FAABU87015520U MD- 4030 LCD 17"    </t>
  </si>
  <si>
    <t xml:space="preserve">CPU LANIX TITAN N/S- 808529469 MTOR FAABU87016303U LCD 17" MD- 4044   </t>
  </si>
  <si>
    <t xml:space="preserve">CPU LANIX TITAN N/S- 808529456 MTOR FAABU87015960U LCD 17" MD- 4044 EXT.PEÑASCO  </t>
  </si>
  <si>
    <t>CHECADOR DE HUELLA DIGITAL, MCA. FINGERPRINT READER HAMSTER II, MOD. HFDU06M, S/N 13421HP0139</t>
  </si>
  <si>
    <t>IMPRESORA LASER BROTHER SERIE U63560G3N2401192</t>
  </si>
  <si>
    <t xml:space="preserve">EQUIPO DE COMPUTO COMPLETO DELL  SERIE 172830542843 NO FUNCIONA  </t>
  </si>
  <si>
    <t xml:space="preserve">EQUIPO DE COMPUTO COMPLETO DELL SERIE- 172831241273  </t>
  </si>
  <si>
    <t>EQUIPO DE COMPUTO COMPLETO DELLL SERIE- 172831241231</t>
  </si>
  <si>
    <t xml:space="preserve">EQUIPO DE COMPUTO COMPLETO DELL SERIE- 172830413249  </t>
  </si>
  <si>
    <t>CPU  GHIA -1962 INTEL CORE N/S- 255319  I34150 A 3.5GHZ MEMORIA 8GB. DDR 3-DD-1Tb, SATA -111 6GBPS- DVD-RW VIDEO INTEL HD TECLADO USB. MOUSE OPTOCO GABINETE MINITORRE WINDOWS 8.1 PRO MONITOR N/S- H2112141100035 GHUIA 21.5" LED, GARANTIA 3 AÑOS</t>
  </si>
  <si>
    <t>CPU  GHIA -1962 INTEL CORE N/S- 255320  I34150 A 3.5GHZ MEMORIA 8GB. DDR 3-DD-1Tb, SATA -111 6GBPS- DVD-RW VIDEO INTEL HD TECLADO USB. MOUSE OPTOCO GABINETE MINITORRE WINDOWS 8.1 PRO MONITOR N/S- H2112141100011GHUIA 21.5" LED, GARANTIA 3 AÑOS</t>
  </si>
  <si>
    <t xml:space="preserve">CPU  GHIA -1962 INTEL CORE N/S- 255321   I34150 A 3.5GHZ MEMORIA 8GB. DDR 3-DD-1Tb, SATA -111 6GBPS- DVD-RW VIDEO INTEL HD TECLADO USB. MOUSE OPTOCO GABINETE MINITORRE WINDOWS 8.1 PRO MONITOR N/S- H2112141100019  GHUIA 21.5" LED, GARANTIA 3 AÑOS  </t>
  </si>
  <si>
    <t xml:space="preserve">CPU  GHIA -1962 INTEL CORE N/S- 255322   I34150 A 3.5GHZ MEMORIA 8GB. DDR 3-DD-1Tb, SATA -111 6GBPS- DVD-RW VIDEO INTEL HD TECLADO USB. MOUSE OPTOCO GABINETE MINITORRE WINDOWS 8.1 PRO MONITOR N/S- H2112141100164 GHUIA 21.5" LED, GARANTIA 3 AÑOS  </t>
  </si>
  <si>
    <t xml:space="preserve">CPU  GHIA -1962 INTEL CORE N/S- 255323  I34150 A 3.5GHZ MEMORIA 8GB. DDR 3-DD-1Tb, SATA -111 6GBPS- DVD-RW VIDEO INTEL HD TECLADO USB. MOUSE OPTOCO GABINETE MINITORRE WINDOWS 8.1 PRO MONITOR N/S- H2112141100009  GHUIA 21.5" LED, GARANTIA 3 AÑOS    </t>
  </si>
  <si>
    <t>SOPORTE MOVIL PARA DESARMAR  MOTORES</t>
  </si>
  <si>
    <t>CAMA MECANICO</t>
  </si>
  <si>
    <t>SOPORTE DE CHASIS (TORRES)</t>
  </si>
  <si>
    <t>BALANCEADOR DE RUEDAS T/UNVERS. ELECTRO. ERKCO</t>
  </si>
  <si>
    <t>EQUIPO  LUBRICACION BOMBA NEUMATICA Y MANUAL PARA ACEITE (ACEITERA CHICA Y GRANDE)</t>
  </si>
  <si>
    <t>PLUMA LEVANTADORA 2 TNS BLACKHAWK</t>
  </si>
  <si>
    <t>PRENSA HIDRAHULICA "H" 12 TNS ERKCO</t>
  </si>
  <si>
    <t>SOLDADORA ELECTRICA RECTIFICADORA LINCOLN</t>
  </si>
  <si>
    <t>TALADRO BLACK AND DECKER DE 1/2</t>
  </si>
  <si>
    <t>MAQUINA SOLDADORA TRANSFORMADOR C/RECT MARCA INFRA</t>
  </si>
  <si>
    <t>BIOMBO DE TRES CARAS</t>
  </si>
  <si>
    <t>MAQUINA DE COSER 5 HILOS OVERLOCK OVERLOCK MARCA  YAMATO</t>
  </si>
  <si>
    <t>BANCOS(MESAS) DE TRABAJO</t>
  </si>
  <si>
    <t>BANCO  PARA  SENTARSE TUBULAR  ASIENTO MADERA</t>
  </si>
  <si>
    <t>TABLERO P/HERRAMIENTAS</t>
  </si>
  <si>
    <t>BANCO PARA SENTARSE TIPO DIBUJANTE</t>
  </si>
  <si>
    <t>BANCOS (MESAS) DE TRABAJO</t>
  </si>
  <si>
    <t>MESA MOVIL MOTOR MOD. MMMV</t>
  </si>
  <si>
    <t>MESA FIJA MOTOR MFMV</t>
  </si>
  <si>
    <t>COMPRESOMETRO 0 300 LTS ME MOD. C300</t>
  </si>
  <si>
    <t>MESAS DE TRABAJO</t>
  </si>
  <si>
    <t>MAQUINA PARA ALINIACION HUNTER FALTA FOSA Y RAMPA  ( PROPIEDAD TERCEROS)</t>
  </si>
  <si>
    <t>Soldadora eléctrica  LINCON  N/S-  M1051112014 De 250 Amperes, rectificado CA-CD</t>
  </si>
  <si>
    <t>Soldadora eléctrica  LINCON   N/S- M1051112037  De 250 Amperes, rectificado CA-CD</t>
  </si>
  <si>
    <t>Equipo de oxigas  INFRA Portakit, equipo portátil</t>
  </si>
  <si>
    <t>ENFRIADOR DE AGUA N/S-ST0704J01591,MARCA GENERAL ELECTRIC DE 2 TOMAS</t>
  </si>
  <si>
    <t>MESA DE TRABAJO TIPO B-4</t>
  </si>
  <si>
    <t xml:space="preserve">MESA DE TRABAJO TIPO B-4  </t>
  </si>
  <si>
    <t xml:space="preserve">MESA DE TRABAJO TIPO B-4   </t>
  </si>
  <si>
    <t xml:space="preserve">MESA DE TRABAJO TIPO B-4 </t>
  </si>
  <si>
    <t>HORNO DE MICROONDAS 1.4 GRILL LG</t>
  </si>
  <si>
    <t>ESTUFA 30" IEM</t>
  </si>
  <si>
    <t>REFRIGERADOR CONGELADOR ARRIBA MABE</t>
  </si>
  <si>
    <t>MAQ. IND. OVER LOCK - GEMSY GEM757F N/S 62050935</t>
  </si>
  <si>
    <t xml:space="preserve">MAQ. COSTURA IND.OVER LOCK GEMSY GEM757F62050936  </t>
  </si>
  <si>
    <t xml:space="preserve">MAQ.DE COSTURA IND.RECTA GEMSY GEM 8500 71010531    </t>
  </si>
  <si>
    <t xml:space="preserve">MAQ. COSTURA IND.COVER STICH YAMATA FY31016 29000906261    </t>
  </si>
  <si>
    <t>ESTUFA IEM DE 30"</t>
  </si>
  <si>
    <t>10 MANIQUIS DE CABELLO NATURAL CON BASE</t>
  </si>
  <si>
    <t>GABINETA METALICO  UNIVERSAL CON 4 ENTREPAÑOS</t>
  </si>
  <si>
    <t>PIZARRON DE COLOR BLANCO PARA PLUMON CON SUJETADOR</t>
  </si>
  <si>
    <t>ARCHIVERO DE 2 PUERTAS</t>
  </si>
  <si>
    <t>CONJUNTO EJECUTIVO ( CONSTA DE ESCRITORIO, ARCHIVERO HORIZONTAL CON 2 GAVETAS, MESA PARA JUNTA Y CESTO BASURA)</t>
  </si>
  <si>
    <t>IMPPRESORA HP LASER JET 1020  SERIE:  C N B K 7 6  2 3 8 7</t>
  </si>
  <si>
    <t>IMPRESORA HP LASERJET 1020  N/S: CNCBK885590</t>
  </si>
  <si>
    <t>Extinguidor   Capacidad  8  kg., polvo químico ABC</t>
  </si>
  <si>
    <t xml:space="preserve">ARCHIVERO METALICO DE 4 GAVETAS COLOR ARENA CON LLAVE </t>
  </si>
  <si>
    <t>ESCRITORIO SECRETARIAL M/D. ID1515, PUNTA DE BALA COLOR CAOBA DE 150 X 60 LATARAL DE 90 X 50 CON UN CAJON Y UNA GAVETA.</t>
  </si>
  <si>
    <t>ESCRITORIO LINEA TRDISIONAL DE 120 X 60 CO UN  CAJON LAPICERO  Y UNA GAVETA  TAMAÑO ARCHIVO.</t>
  </si>
  <si>
    <t>ESCRITORIO SEMI EJECUTIVO, PUNTA DE BALA DE 180 X 80 CON LATERAL DE 1.20 X .45, CON UN CAJON Y UNA GAVETA TAMAÑO OFICIO COLOR CAOBA NEGRO</t>
  </si>
  <si>
    <t>ESCRITORIO SECRETARIAL, PUNTA DE BALA DE 1.50 X .60 CON LATERAL DE 1.50 X .60, CON UN CAJON Y UNA GAVETA TAMAÑO OFICIO COLOR CAOBA NEGRO</t>
  </si>
  <si>
    <t>SILLON EJECUTIVO EN TELA COLOR NEGRO</t>
  </si>
  <si>
    <t>ARCHIVERO METALICO  TAMAÑO OFICIO COLOR ARENA</t>
  </si>
  <si>
    <t>ARCHIVERO "LINEA ANAQUELES DE 4 GAVETAS TAMAÑO AOFICIO CON RIEL CONVENCIONAL, CERRADRIA SISTEMA DE ARCHIVO SUSPENDIDO, COLOR ARENA"</t>
  </si>
  <si>
    <t>GABINETE "LINEA ANAQUELES, CON DOS PUERTAS Y 3 ESPACIOS 180 X30X86, CON CHAPA DE BALLONETA, COLOR ARENA"</t>
  </si>
  <si>
    <t xml:space="preserve">ETANTE P/UTILES ( ARCHIVO 2 MARBETE 133)  </t>
  </si>
  <si>
    <t xml:space="preserve">ANAQUEL T/ESQUELETO (HERMOSILLO)( ARCHIVO 2 MARBETE 134)  </t>
  </si>
  <si>
    <t xml:space="preserve">BANCO P/SENTARSE   ( ARCHIVO 2 MARBETE 132)  </t>
  </si>
  <si>
    <t xml:space="preserve">AC/ VENTANA ns/81111000247 MIRAGE  </t>
  </si>
  <si>
    <t xml:space="preserve">AC/ VENTANA  ns/81111000350 MIRAGE  </t>
  </si>
  <si>
    <t xml:space="preserve">AC/ VENTANA ns/81111000144 MIRAGE  </t>
  </si>
  <si>
    <t xml:space="preserve">AC/ VENTANA ns/81111000566 MIRAGE  </t>
  </si>
  <si>
    <t xml:space="preserve">AC/ VENTANA ns/81111000173 MIRAGE  </t>
  </si>
  <si>
    <t xml:space="preserve">AC/ VENTANA ns/81111000177 MIRAGE  </t>
  </si>
  <si>
    <t xml:space="preserve">AC/ VENTANA ns/81111000190 MIRAGE  </t>
  </si>
  <si>
    <t xml:space="preserve">AC/ VENTANA ns/81110000025 MIRAGE  </t>
  </si>
  <si>
    <t xml:space="preserve">AC/ VENTANA ns/81111000176 MIRAGE  </t>
  </si>
  <si>
    <t xml:space="preserve">AC/ VENTANA ns/81111000155 MIRAGE  </t>
  </si>
  <si>
    <t>Minisplit   NS/DIFUSOR 8011101611  NS/CONDESADOR 8021100447  MIRAGE</t>
  </si>
  <si>
    <t>Minisplit   NS/DIFUSOR 8011101761  NS/CONDESADOR 8021100473 MIRAGE</t>
  </si>
  <si>
    <t>Minisplit   NS/DIFUSOR 8011101659  NS/CONDESADOR 8021100300  MIRAGE</t>
  </si>
  <si>
    <t>Minisplit   NS/DIFUSOR 8011101613 NS/CONDESADOR 8021100470   MIRAGE</t>
  </si>
  <si>
    <t>MULTIFUNCIONAL HP NS/CN2CJBXJW4</t>
  </si>
  <si>
    <t>SILLAS DE VISITA APILABLES COLOR NEGRO TAPIZADAS EN TELA</t>
  </si>
  <si>
    <t>MINISPLIT LGAA24SBCO22 PROVEEDOR FRBRICA DE FRANCIA</t>
  </si>
  <si>
    <t xml:space="preserve">BANCOS PARA LABORATORIO  </t>
  </si>
  <si>
    <t xml:space="preserve">BANDERA NAC. ASTA BANDERA, MOÑO Y PORTA BANDERA  </t>
  </si>
  <si>
    <t>A/C MINISPLIT MARCA YORK  ENTREHADOS CON EL TALLER  DE ASISTENTE EDUCATIVO</t>
  </si>
  <si>
    <t xml:space="preserve">A/C MINISPLIT MARCA YORK  ENTREHADOS CON EL TALLER  DE ASISTENTE EDUCATIVO  </t>
  </si>
  <si>
    <t>TINA  RENAISSANCE  CON HIDRO COLOR BLANCO</t>
  </si>
  <si>
    <t>BAFLE CON TRIPIE</t>
  </si>
  <si>
    <t>HORNO DE MICROONDAS EN ACERO INOXIDABLE</t>
  </si>
  <si>
    <t>MAQUINA DE COSTURA PORTATIL OVERLOCK, MARCA SINGER, MOD. 14HD844, SERIAL N° 52852082</t>
  </si>
  <si>
    <t>MAQUINA DE COSTURA MARCA SINGER, MODELO FACILITA PRO 4411, SERIAL 4411ZHC1530006099</t>
  </si>
  <si>
    <t>MAQUINA DE COSTURA MARCA SINGER, MODELO FACILITA PRO 4411, SERIAL 4411ZHC1530006079</t>
  </si>
  <si>
    <t xml:space="preserve">MESA  DE TRABAJO/BANQUETES  DE 2.43 CM. DE LARGO  LIFETIME( CON ACCESORIOS)  </t>
  </si>
  <si>
    <t>DOS TELEVISORES</t>
  </si>
  <si>
    <t>MESA PLEGABLE DE TRABAJO</t>
  </si>
  <si>
    <t>ESCALERA DE ALUMINIO DE 9 ESCALONES</t>
  </si>
  <si>
    <t>ESCALERA DE ALUMINIO DE 5 ESCALONES</t>
  </si>
  <si>
    <t>MINISPLIT MARCA MIRAGE X2 DE 2 TONELADAS</t>
  </si>
  <si>
    <t>MINISPLIT MARCA MIRAGE X2 DE 1 TONELADAS</t>
  </si>
  <si>
    <t>3 MESAS PLEGABLES DE 1.83 X 76CM</t>
  </si>
  <si>
    <t>40 SILLAS METALICAS PLEGABLES</t>
  </si>
  <si>
    <t>TANQUE DOMESTICO DE 300LTS</t>
  </si>
  <si>
    <t>LAVACABEZAS CON TINA EN FIBRA DE VIDRIO Y ESTRUCTURA EN MDF, COLOR NEGRO (caborca)</t>
  </si>
  <si>
    <t>MESA PARA COMPUTADORA CON PORTATECLADO Y PORTA CPU COLOR MIEL</t>
  </si>
  <si>
    <t>MESA DIDACTICA BINARIA PARA COMPUTADORA, CON PORTA TECLADO PORTA CPU AL PISO Y BASE PARA MONITOR</t>
  </si>
  <si>
    <t>GABINETE METALICO  PMSTEEL 451</t>
  </si>
  <si>
    <t>MESA PARA COMPUTADORA CON PORTATECLADO Y PORTA CPU DE COLOR MIEL ( 435 )</t>
  </si>
  <si>
    <t>MESA PARA COMPUTADORA CON PORTATECLADO Y PORTA CPU DE COLOR MIEL</t>
  </si>
  <si>
    <t xml:space="preserve">CPU LANIX TITAN N/S-  809529998 MTOR FAABU87015481U LCD 17" MD- 4030  </t>
  </si>
  <si>
    <t xml:space="preserve">CPU LANIX TITAN N/S-  809529993 MTOR FAABU87016011U LCD 17" MD- 4030  </t>
  </si>
  <si>
    <t xml:space="preserve">CPU LANIX TITAN N/S-  809530010 MTOR FAABU87016317U LCD 17" MD- 4030  </t>
  </si>
  <si>
    <t xml:space="preserve">CPU LANIX TITAN N/S-  809529997 MTOR FAABU87016294U LCD 17" MD- 4030  </t>
  </si>
  <si>
    <t xml:space="preserve">CPU LANIX TITAN N/S-  809530038 MTOR FAABU87015480U LCD 17" MD- 4030  </t>
  </si>
  <si>
    <t xml:space="preserve">CPU LANIX TITAN N/S-  809530073 MTOR FAABU87015493U LCD 17" MD- 4030  </t>
  </si>
  <si>
    <t xml:space="preserve">CPU LANIX TITAN N/S-  809530069 MTOR FAABU87015958U LCD 17" MD- 4030    </t>
  </si>
  <si>
    <t xml:space="preserve">CPU LANIX TITAN N/S-  809530036 MTOR FAABU87014518U LCD 17" MD- 4030  </t>
  </si>
  <si>
    <t xml:space="preserve">CPU LANIX TITAN N/S-  809530066 MTOR FAABU87015529U LCD 17" MD- 4030  </t>
  </si>
  <si>
    <t xml:space="preserve">CPU LANIX TITAN N/S-  809530037 MTOR FAABU87016335U  LCD 17" MD- 4030  </t>
  </si>
  <si>
    <t xml:space="preserve">CPU LANIX TITAN N/S-  809530062 MTOR FAABU87014701U LCD 17" MD- 4030  </t>
  </si>
  <si>
    <t xml:space="preserve">CPU LANIX TITAN N/S-  809530020 MTOR FAABU87015112U LCD 17" MD- 4030  </t>
  </si>
  <si>
    <t xml:space="preserve">CPU LANIX TITAN N/S-  808529420 MTOR FAABU87015484U LCD 17" MD- 4030  </t>
  </si>
  <si>
    <t xml:space="preserve">CPU LANIX TITAN N/S-  808529472 MTOR FAABU87016319U LCD 17" MD- 4030  </t>
  </si>
  <si>
    <t xml:space="preserve">CPU LANIX TITAN N/S-  808529391 MTOR FAABU87015459U LCD 17" MD- 4030  </t>
  </si>
  <si>
    <t xml:space="preserve">CPU LANIX TITAN N/S-  808529427 MTOR FAABU87015487U LCD 17" MD- 4030  </t>
  </si>
  <si>
    <t xml:space="preserve">CPU LANIX TITAN N/S-  808529463 MTOR FAABU87015734U LCD 17" MD- 4030  </t>
  </si>
  <si>
    <t xml:space="preserve">CPU LANIX TITAN N/S-  808529468 MTOR FAABU87016328U LCD 17" MD- 4030  </t>
  </si>
  <si>
    <t xml:space="preserve">CPU LANIX TITAN N/S-  808529422 MTOR FAABU87015270U LCD 17" MD- 4030  </t>
  </si>
  <si>
    <t xml:space="preserve">CPU LANIX TITAN N/S-  808529399 MTOR FAABU87015947U LCD 17" MD- 4030  </t>
  </si>
  <si>
    <t xml:space="preserve">CPU LANIX TITAN N/S-  808529481 MTOR FAABU87015511U LCD 17" MD- 4030  </t>
  </si>
  <si>
    <t xml:space="preserve">CPU LANIX TITAN N/S- 808529460 MTOR FAABU87015977U LCD 17" MD- 4044 EXT.PEÑASCO    </t>
  </si>
  <si>
    <t>VIDEO PROYECTOR BENQ NS/ PDG6C01802000 SE REPUSO POR  OTRO CON NUMERO DE SERIE PD12D02433000S MARACA BENQ</t>
  </si>
  <si>
    <t>CHECADOR HUELLA DIGITAL, MARCA FINGERPRINT READER HAMSTER II, N/S 13421HP0129, MOD. HFDU06M</t>
  </si>
  <si>
    <t xml:space="preserve">CPU LANIX TITAN N/S- 808529467 MTOR FAABU87014769U LCD 17" MD- 4044  ( ESTABA EN DGN) ( MARBETE  677)  </t>
  </si>
  <si>
    <t xml:space="preserve">CPU  GHIA -1962 INTEL CORE N7S- 255329 I34150 A 3.5GHZ MEMORIA 8GB. DDR 3-DD-1Tb, SATA -111 6GBPS- DVD-RW VIDEO INTEL HD TECLADO USB. MOUSE OPTOCO GABINETE MINITORRE WINDOWS 8.1 PRO MONITOR N/S- H2112141100385  GHUIA 21.5" LED, GARANTIA 3 AÑOS    </t>
  </si>
  <si>
    <t xml:space="preserve">CPU  GHIA -1962 INTEL CORE N/S- 255330 I34150 A 3.5GHZ MEMORIA 8GB. DDR 3-DD-1Tb, SATA -111 6GBPS- DVD-RW VIDEO INTEL HD TECLADO USB. MOUSE OPTOCO GABINETE MINITORRE WINDOWS 8.1 PRO MONITOR N/S- H2112150303006 GHUIA 21.5" LED, GARANTIA 3 AÑOS  </t>
  </si>
  <si>
    <t xml:space="preserve">CPU  GHIA -1962 INTEL CORE N/S- 2553331  I34150 A 3.5GHZ MEMORIA 8GB. DDR 3-DD-1Tb, SATA -111 6GBPS- DVD-RW VIDEO INTEL HD TECLADO USB. MOUSE OPTOCO GABINETE MINITORRE WINDOWS 8.1 PRO MONITOR N/S- H2112141100124  GHUIA 21.5" LED, GARANTIA 3 AÑOS  </t>
  </si>
  <si>
    <t xml:space="preserve">CPU  GHIA -1962 INTEL COREN/S-255332  I34150 A 3.5GHZ MEMORIA 8GB. DDR 3-DD-1Tb, SATA -111 6GBPS- DVD-RW VIDEO INTEL HD TECLADO USB. MOUSE OPTOCO GABINETE MINITORRE WINDOWS 8.1 PRO MONITOR N/S- H2112141100139  GHUIA 21.5" LED, GARANTIA 3 AÑOS    </t>
  </si>
  <si>
    <t xml:space="preserve">CPU  GHIA -1962 INTEL CORE N/S-255333  I34150 A 3.5GHZ MEMORIA 8GB. DDR 3-DD-1Tb, SATA -111 6GBPS- DVD-RW VIDEO INTEL HD TECLADO USB. MOUSE OPTOCO GABINETE MINITORRE WINDOWS 8.1 PRO MONITOR N/S- H2112141100907 GHUIA 21.5" LED, GARANTIA 3 AÑOS    </t>
  </si>
  <si>
    <t>PC ACER, MOD ATC-710-M604 AISPIRE T, I3, 6GB EN RAM, 1TB EN DD, SERIAL N° DTB15AL004607030BF3000, MONITOR DE 19.5", MCA ACER, MOD V206HQL, SERIAL N° MMLXKAM0016090484D4225</t>
  </si>
  <si>
    <t>PC ACER, MOD ATC-710-M604 AISPIRE T, I3, 6GB EN RAM, 1TB EN DD, SERIAL N° DTB15AL004607031063000, MONITOR DE 19.5", MCA ACER, MOD V206HQL, SERIAL N° MMLXKAM0016090484B4225</t>
  </si>
  <si>
    <t>PC ACER, MOD ATC-710-M604 AISPIRE T, I3, 6GB EN RAM, 1TB EN DD, SERIAL N° DTB15AL00461001F0B3000, MONITOR DE 19.5", MCA ACER, MOD V206HQL, SERIAL N° MMLXKAM0016090483D4225</t>
  </si>
  <si>
    <t>PC ACER, MOD ATC-710-M604 AISPIRE T, I3, 6GB EN RAM, 1TB EN DD, SERIAL N° DTB15AL00461001F4D3000, MONITOR DE 19.5", MCA ACER, MOD V206HQL, SERIAL N° MMLXKAM0016090483C4225</t>
  </si>
  <si>
    <t>PC ACER, MOD ATC-710-M604 AISPIRE T, I3, 6GB EN RAM, 1TB EN DD, SERIAL N° DTB15AL00461001F523000, MONITOR DE 19.5", MCA ACER, MOD V206HQL, SERIAL N° MMLXKAM001609048374225</t>
  </si>
  <si>
    <t>PC ACER, MOD ATC-710-M604 AISPIRE T, I3, 6GB EN RAM, 1TB EN DD, SERIAL N° DTB15AL00461001F833000, MONITOR DE 19.5", MCA ACER, MOD V206HQL, SERIAL N° MMLXKAM0016090483B4225</t>
  </si>
  <si>
    <t>PC ACER, MOD ATC-710-M604 AISPIRE T, I3, 6GB EN RAM, 1TB EN DD, SERIAL N° DTB15AL00461001F8D3000, MONITOR DE 19.5", MCA ACER, MOD V206HQL, SERIAL N° MMLXKAM001609048364225</t>
  </si>
  <si>
    <t>PC ACER, MOD ATC-710-M604 AISPIRE T, I3, 6GB EN RAM, 1TB EN DD, SERIAL N° DTB15AL00461001F943000, MONITOR DE 19.5", MCA ACER, MOD V206HQL, SERIAL N° MMLXKAM001609048324225</t>
  </si>
  <si>
    <t>PC ACER, MOD ATC-710-M604 AISPIRE T, I3, 6GB EN RAM, 1TB EN DD, SERIAL N° DTB15AL00461001F94D3000, MONITOR DE 19.5", MCA ACER, MOD V206HQL, SERIAL N° MMLXKAM001609049184225</t>
  </si>
  <si>
    <t>PC ACER, MOD ATC-710-M604 AISPIRE T, I3, 6GB EN RAM, 1TB EN DD, SERIAL N° DTB15AL00461001FBD3000, MONITOR DE 19.5", MCA ACER, MOD V206HQL, SERIAL N° MMLY6AM001602045C98504</t>
  </si>
  <si>
    <t>PC ACER, MOD ATC-710-M604 AISPIRE T, I3, 6GB EN RAM, 1TB EN DD, SERIAL N° DTB15AL004607030C43000, MONITOR DE 19.5", MCA ACER, MOD V206HQL, SERIAL N° MMLXKAM001609048314225</t>
  </si>
  <si>
    <t>PC ACER, MOD ATC-710-M604 AISPIRE T, I3, 6GB EN RAM, 1TB EN DD, SERIAL N° DTB15AL0046070310A3000, MONITOR DE 19.5", MCA ACER, MOD V206HQL, SERIAL N° MMLXKAM001609047B54225</t>
  </si>
  <si>
    <t>PC ACER, MOD ATC-710-M604 AISPIRE T, I3, 6GB EN RAM, 1TB EN DD, SERIAL N° DTB15AL004607031123000, MONITOR DE 19.5", MCA ACER, MOD V206HQL, SERIAL N° MMLY6AM0015381186B8504</t>
  </si>
  <si>
    <t>PC ACER, MOD ATC-710-M604 AISPIRE T, I3, 6GB EN RAM, 1TB EN DD, SERIAL N° DTB15AL00461001F1A3000, MONITOR DE 19.5", MCA ACER, MOD V206HQL, SERIAL N° MMLY6AM001602045C28504</t>
  </si>
  <si>
    <t>PC ACER, MOD ATC-710-M604 AISPIRE T, I3, 6GB EN RAM, 1TB EN DD, SERIAL N° DTB15AL00461001F423000, MONITOR DE 19.5", MCA ACER, MOD V206HQL, SERIAL N° MMLY6AM001602045D38504</t>
  </si>
  <si>
    <t>PC ACER, MOD ATC-710-M604 AISPIRE T, I3, 6GB EN RAM, 1TB EN DD, SERIAL N° DTB15AL00461001F533000, MONITOR DE 19.5", MCA ACER, MOD V206HQL, SERIAL N° MMLXKAM0016090484A4225</t>
  </si>
  <si>
    <t>PC ACER, MOD ATC-710-M604 AISPIRE T, I3, 6GB EN RAM, 1TB EN DD, SERIAL N° DTB15AL00461001F553000, MONITOR DE 19.5", MCA ACER, MOD V206HQL, SERIAL N° MMLXKAM001609048494225</t>
  </si>
  <si>
    <t>PC ACER, MOD ATC-710-M604 AISPIRE T, I3, 6GB EN RAM, 1TB EN DD, SERIAL N° DTB15AL00461001F573000, MONITOR DE 19.5", MCA ACER, MOD V206HQL, SERIAL N° MMLXKAM0016090484E4225</t>
  </si>
  <si>
    <t>PC ACER, MOD ATC-710-M604 AISPIRE T, I3, 6GB EN RAM, 1TB EN DD, SERIAL N° DTB15AL00461001F813000, MONITOR DE 19.5", MCA ACER, MOD V206HQL, SERIAL N° MMLXKAM0016090485B4225</t>
  </si>
  <si>
    <t>PC ACER, MOD ATC-710-M604 AISPIRE T, I3, 6GB EN RAM, 1TB EN DD, SERIAL N° DTB15AL00461001F8B3000, MONITOR DE 19.5", MCA ACER, MOD V206HQL, SERIAL N° MMLXKAM001609048594225</t>
  </si>
  <si>
    <t>BANCO EST. TUBULAR ASIENTO MADERA</t>
  </si>
  <si>
    <t>TALADRO 3/8" DW 223 1200 RPM</t>
  </si>
  <si>
    <t>MAQ. COSER COST. RECTA DB237553A L9012381 BROTHER</t>
  </si>
  <si>
    <t>MAQ. COSTURA RECTA DB237553A K9006215 BROTHER</t>
  </si>
  <si>
    <t>MAQ. COSTURA OVER  3 HILOS. YA6003H-04DF 811176 YAMATO</t>
  </si>
  <si>
    <t>BIOMBO  DE TRES CARAS</t>
  </si>
  <si>
    <t>BANCO TRABAJO (MESAS)</t>
  </si>
  <si>
    <t>BANCO PARA SENTARSE</t>
  </si>
  <si>
    <t>EXTINGUIDOR DE PARED</t>
  </si>
  <si>
    <t>PIZARRON</t>
  </si>
  <si>
    <t>MAQUINA DE PEGAR BOTONES DE MARCA BROTHER</t>
  </si>
  <si>
    <t>M. COST. CADENETA UNA AGUJA POSIB. 02. F0351804</t>
  </si>
  <si>
    <t>SINGER FACILITA ULTRA SH01523448</t>
  </si>
  <si>
    <t>SINGER FACILITA ULTRA  SH01403415</t>
  </si>
  <si>
    <t>REFRIGERACION  CENTRAL 5 TONELADAS</t>
  </si>
  <si>
    <t>BANDERA NAL. MOÑO TRICOLOR, ASTA DE LATON, NICHO (HILLO</t>
  </si>
  <si>
    <t>DECADA DE CONDENSADORES</t>
  </si>
  <si>
    <t>DECADA DE RESISTENCIAS</t>
  </si>
  <si>
    <t>BANCO DE TRABAJ0 (MESA)</t>
  </si>
  <si>
    <t>CAJA DE HERRAMIENTAS (JUEGO MAESTRO INDUSTRIAL 270 PIEZAS CON GABINETE MOVIL) INCOMPLETO  (  ALA FECHA 07-11-08  CONTIENE 115 PIEZAS )</t>
  </si>
  <si>
    <t>LLAVES MIXTAS MILIMETRICAS DE 6 A 25 MM</t>
  </si>
  <si>
    <t>MICROMETRO DE 0 A 101.4 MM (0 A 4") MCA. SNAP ON</t>
  </si>
  <si>
    <t>LABORATORIO DE ELECTRONICA</t>
  </si>
  <si>
    <t>MODELO SECCIONADO DE FRENOS</t>
  </si>
  <si>
    <t>AEROCOOLER  MAXXCOOL</t>
  </si>
  <si>
    <t>TALADRO MARCA. PAGSA</t>
  </si>
  <si>
    <t>MANGUERAS DE PRESION PARA SOLDADURA</t>
  </si>
  <si>
    <t>DOBLADORA DE LAMINA MARCA IPASA</t>
  </si>
  <si>
    <t>MESA DE TRABAJO CON CUBIERTA A BASE DE MADERA CON CONTACTOS</t>
  </si>
  <si>
    <t>SILLA PALETA CON PARILLA PORTALIBROS(PUPITRES)</t>
  </si>
  <si>
    <t>SILLA DE PALETA CON PARILLA PORTALIBROS (PUPITRE)</t>
  </si>
  <si>
    <t>VIDEOCASETERA MARCA SONY</t>
  </si>
  <si>
    <t>ENFRIADOR DE AGUA MARCA CHICAGO</t>
  </si>
  <si>
    <t>BANCO DE TRABAJO (MESAS)</t>
  </si>
  <si>
    <t>BANCO TRABAJO B-16  TIRAS MADERA</t>
  </si>
  <si>
    <t>BANCO TRABAJO B-16 TIRAS MADERA</t>
  </si>
  <si>
    <t>MAQUINA DE SOLDAR MARCA INFRA MODELO 250CD</t>
  </si>
  <si>
    <t>MAQUINA DE COSTURA RECTA  MARCA BROTHER</t>
  </si>
  <si>
    <t>AIRE ACONDICIONADO DE 5 TONELADAS MARCA CARRIER N° DE SERIE 070IG44089 (BODEGA)</t>
  </si>
  <si>
    <t>AIRE ACONDICIONADO DE 5 TONELADAS MARCA CARRIER N° SERIE 0701G44090 (BODEGA)</t>
  </si>
  <si>
    <t>ARMAZON PARA PRACTICAS DE ELECTRICIDAD MARCA GUAYCO</t>
  </si>
  <si>
    <t xml:space="preserve">FUENTE REGULADA DE ALIMENTACION MARCA SUN- EQUIPMENT </t>
  </si>
  <si>
    <t>BOILER  ELECTRICO  HEAT  MASTER DE 15 GALONES   MODELO.-   EHM-15    N/S.- 20050820756</t>
  </si>
  <si>
    <t>Mesa para manicure de madera, forro de melamina color negro, 76 cm. de altura, 70 cm. de ancho y 36 cm. de largo.</t>
  </si>
  <si>
    <t>Cortadora de plasma LINCOLN N/S- U1060206309, 220/440 Volts, 76/38 Amperes, para trabajo industrial pesado.</t>
  </si>
  <si>
    <t>Soldadora eléctrica LINCOLN N/S-M1051212029</t>
  </si>
  <si>
    <t>Soldadora eléctrica LINCOLN N/S- M1051212032 De 250 Amperes, rectificado CA-CD</t>
  </si>
  <si>
    <t xml:space="preserve">Maniquí (dama, caballero, niño, niña) Estructura metálica forrado en esponja y manta, tallas: dama 32, caballero 36, niño/niña 10. </t>
  </si>
  <si>
    <t>COMPRESOR VERTICAL 3HP . 150LT  12.9PCM 1F . 220V # FIPI3HP150LV</t>
  </si>
  <si>
    <t>CONSOLA AMPL  4 CH 150  WATTS MD- AF- PM- 415</t>
  </si>
  <si>
    <t xml:space="preserve">ESMERIL DE BANCO  SURTEK MD. EB608DE 8" DE 3/4 </t>
  </si>
  <si>
    <t xml:space="preserve">MESAS DE TRABAJO METALICAS  </t>
  </si>
  <si>
    <t>TALADRO DE BANCO  N/S. 73770546</t>
  </si>
  <si>
    <t>TORNO PARA MADERA M-D K-12-TN  N/S. 78020269</t>
  </si>
  <si>
    <t>SIERRA  CIRCULAR DE BANCO NS. 73770546  M-D 7770-07/34</t>
  </si>
  <si>
    <t>SIERRA  RADIAL LEONWEILL</t>
  </si>
  <si>
    <t>MODULOS PARA CORTES  DE  MADERA</t>
  </si>
  <si>
    <t>MAQUINAS DE SOLDAR MARCA CUERVO CORRIENTE 110-220, CON EXTENCION DE 10 MTS. Y CABLES PARA  TIERRA Y PORTA ELECTRODO.</t>
  </si>
  <si>
    <t>LAVACABEZAS CON TARJA LLAVES Y MANGUERAS.</t>
  </si>
  <si>
    <t xml:space="preserve">AC VENTANA ns/ 8111000178 MIRAGE    </t>
  </si>
  <si>
    <t>PODADORA PARA CESPED A GASOLINA DE 21" 158CC, DESCARGA LATERAL S/N 1F253K11878</t>
  </si>
  <si>
    <t xml:space="preserve">TALADRO SURTEK  DE COLUMNA T/BANCO 25MM   SERIE TB512A    </t>
  </si>
  <si>
    <t>TALADRO MANUAL 3/8   SERIE RM438B</t>
  </si>
  <si>
    <t xml:space="preserve">TALADRO MANUAL 3/8   SERIE RM438B    </t>
  </si>
  <si>
    <t xml:space="preserve">ESMERIL DE BANCO CP 1/2 DOBLE SERIE  EB606  </t>
  </si>
  <si>
    <t xml:space="preserve">MOTOR TRIFASICO SIEMENS  2HP GP.100 220V   SERIE02B14T37596ME71    </t>
  </si>
  <si>
    <t xml:space="preserve">MOTOR TRIFASICO  SIEMENS  2HP GP.100 220V 02B14T37596ME77    </t>
  </si>
  <si>
    <t xml:space="preserve">MOTOR TRIFASICO 3HP GP.100 220V  SERIE 02L13T2901GME154    </t>
  </si>
  <si>
    <t xml:space="preserve">MOTOR ELECTRICO 1HP 220V   SERIE  N00118051PA56    </t>
  </si>
  <si>
    <t xml:space="preserve">MOTOR ELECTRICO  WEG 1HP 220V  SERIE N00118051PA56    </t>
  </si>
  <si>
    <t xml:space="preserve">ARMAZON PARA PRACTICAS  </t>
  </si>
  <si>
    <t xml:space="preserve">ARRANCADOR DE MOTOR 2HP TENCION REDUCIDA ( AUTO TRANSFORMADOR)  </t>
  </si>
  <si>
    <t xml:space="preserve">ARRANCADOR DE MOTOR 2HP TENCION REDUCIDA RESISTOR  </t>
  </si>
  <si>
    <t xml:space="preserve">ARRANCADOR ELECTROMAGNÉTICO NEMA 1Y2  </t>
  </si>
  <si>
    <t xml:space="preserve">ARRANCADOR REVERSIBLE  </t>
  </si>
  <si>
    <t xml:space="preserve">CARRETILLA DOBLE  </t>
  </si>
  <si>
    <t xml:space="preserve">CONTROLADOR DE VELOCIDAD DE MOTOR (INVERSOR)  </t>
  </si>
  <si>
    <t xml:space="preserve">EMBOBINADORA MANUAL  </t>
  </si>
  <si>
    <t xml:space="preserve">MESAS DE TRABAJO   </t>
  </si>
  <si>
    <t xml:space="preserve">MULTIMETRO DIGITAL DE GANCHO  </t>
  </si>
  <si>
    <t xml:space="preserve">PRENSA PARA TUBO TIPO YUGO DE ¼ A 2 ½  </t>
  </si>
  <si>
    <t xml:space="preserve">RELEVADOR DE SOBRECARGA PARA MOTOR ELECTRICO  </t>
  </si>
  <si>
    <t xml:space="preserve">SILLAS BANCO (SIN RESPALDO)  </t>
  </si>
  <si>
    <t xml:space="preserve">SOPORTE DE ARMADURAS  </t>
  </si>
  <si>
    <t xml:space="preserve">TARRAJA PARA TUBO DE 3/8 A 2"  </t>
  </si>
  <si>
    <t xml:space="preserve">TORNILLO GIRATORIO APERTURA MAXIMA 4  </t>
  </si>
  <si>
    <t xml:space="preserve">WATTMETRO DIGITAL  </t>
  </si>
  <si>
    <t>COMPRESOR RIDMEX DE 3HP 235L HORIZONTAL MOD. VT627505AJ SERIAL Nª 03472</t>
  </si>
  <si>
    <t>SIERRA DE ANGULO DE 12" MOD. DW-715 SERIAL Nª 2100031302</t>
  </si>
  <si>
    <t>COMPRESOR DE 60 GALONES HUSKI MD-UVT6314</t>
  </si>
  <si>
    <t>TROMPO DE 7.5HP SHAPER GRISLY MD-G1035</t>
  </si>
  <si>
    <t xml:space="preserve">TORNO 3/4HP LATHE MARCA JET MD-708376  </t>
  </si>
  <si>
    <t>CANTEADORA DE 1.5HP DE 8 JOINTER MARCA RICON MD 25-010</t>
  </si>
  <si>
    <t xml:space="preserve">SIERRA CINTA 2HP BAND SAW MARCA RICON MD-10-305  </t>
  </si>
  <si>
    <t>REBANADORA ROUTER DE 1.3/4 MARCA DEWALL MD DW616</t>
  </si>
  <si>
    <t>CORTADORA DE METAL</t>
  </si>
  <si>
    <t>BAFAER PARA AREA DE SOLDADURA</t>
  </si>
  <si>
    <t>MAQUNA DE COCER JUKI MD- DDL-5550N7 S/N- DDL2D31840 EN ( MAGDALENA)</t>
  </si>
  <si>
    <t>ESCRITORIO SECRETARIAL EN "L"  PUNTA DE BALA DE COLOR CAOBA DE 2 CAJONES</t>
  </si>
  <si>
    <t>ESCRITORIO SECRETARIAL DE COLOR CAFE</t>
  </si>
  <si>
    <t>ARCHIVERO METALICO 4 GAVETAS</t>
  </si>
  <si>
    <t>MESA PARA JUNTAS CIRCULAR</t>
  </si>
  <si>
    <t>ESCRITORIO DE 2 CAJONES</t>
  </si>
  <si>
    <t>1mpresora de Punto, Epson, Modelo LX-300, N/S- G8DY258439</t>
  </si>
  <si>
    <t>GABINETE METALICO COLOR ARENA CON LLAVE</t>
  </si>
  <si>
    <t>ESCRITORIO SECRETARIAL PUNTA DE BALA DE 1.50 X 60 CON LATERAL DE 90 X 50 M/D. ID1515,  COLOR CAOBA  ( EXTENCION PEÑASCO)</t>
  </si>
  <si>
    <t>ARCHIVERO METALICO VERTICAL DE 4 GAVETAS COLOR ARENA CON LLAVE</t>
  </si>
  <si>
    <t>SILLA SECRETARIAL RESPALDO MEDIANO COLOR NEGRO( PEÑASCO)</t>
  </si>
  <si>
    <t>ARCHIVERO METALICO DE 4 GAVETAS TAMAÑO OFICIO</t>
  </si>
  <si>
    <t>CAMARA DIGITAL SONY N/S- S01-1525884-J MD-DSC-730/C 7.2MP.</t>
  </si>
  <si>
    <t>SILLA DE VISITA EOC TELA COLOR NEGRO</t>
  </si>
  <si>
    <t>ESCRITORIO SECRETARIAL TIPO GRAPA, DE 1.40 X60X75 MELAMINI 28MM,CERRADURA CAJON LAPICERO Y UNA GAVETA DE ARCHIVO, COLOR CAOBA NEGRO.</t>
  </si>
  <si>
    <t>ARCHIVERO METALICO LINEA  ANAQUELES DE 4 GAVETAS OFICIO SISTEMA DE ARCHIVO SUSPENDIDO ,CERRADURA , RIEL CONVENCIONAL, COLOR ARENA.</t>
  </si>
  <si>
    <t>SILLA SECRETARIAL MD- A-15  ASIENTO Y RESPALDO TAPIZ TELA COLOR NEGRO CON RODAJAS.</t>
  </si>
  <si>
    <t>EXTINTOR DE POLVO QUIMICO SECO TIPO A.B.C. DE 9 KGS 1 EN CABORCA, 1 EN PEÑASCO, 1 EN SANTA ANA, Y 1 EN MAGDALENA</t>
  </si>
  <si>
    <t xml:space="preserve">AIRE ACONDICIONADO TIPO MINISPLIT DE 1 TON. SOLO FRIO  </t>
  </si>
  <si>
    <t>EQUIPO DE SERIGRAFIA ALUMNOS</t>
  </si>
  <si>
    <t xml:space="preserve">AC VENTANA ns/ 8111000188 MIRAGE  </t>
  </si>
  <si>
    <t xml:space="preserve">AC VENTANA ns/8111000186 MIRAGE  </t>
  </si>
  <si>
    <t xml:space="preserve">AC VENTANA ns/ 8111000157 MIRAGE  </t>
  </si>
  <si>
    <t xml:space="preserve">AC VENTANA ns/ 8111000022 MIRAGE  </t>
  </si>
  <si>
    <t xml:space="preserve">AC VENTANA ns/ 8111000147 MIRAGE  </t>
  </si>
  <si>
    <t xml:space="preserve">Minisplit  NS/ DIFUSOR 8011101762  NS/CONDENSADOR 8021100443  MIRAGE  </t>
  </si>
  <si>
    <t xml:space="preserve">AC VENTANA ns/ 8111000324 MIRAGE  </t>
  </si>
  <si>
    <t>MULTIFUNCIONAL HP PRO 8600 NS/CN2AQBVK26</t>
  </si>
  <si>
    <t xml:space="preserve">DISPENSADOR DE AGUA  </t>
  </si>
  <si>
    <t xml:space="preserve">LIBRERO DE PISO  </t>
  </si>
  <si>
    <t>MINISPLIT MIRAGE  N/S-CDF121T5140609110  TITANIUM DE 1 TON. SUER AIRES</t>
  </si>
  <si>
    <t>SILLAS DE VISITA  APILABLES  TAPIZADAS EN TELA COLOR NGRO</t>
  </si>
  <si>
    <t>IMPRESORA MULTIFUNCIONAL MD 8610 CN43HBX0C5</t>
  </si>
  <si>
    <t xml:space="preserve">SILLA VISITANTE  </t>
  </si>
  <si>
    <t xml:space="preserve">PINTARRON BLANCO PARA PLUMON CON SUJETADOR  </t>
  </si>
  <si>
    <t>A/C DE VENTANA MIRAGE DE 2 TON. SOLO FRIO  N/S-MACC2421F4031401027 EN SANTA ANA</t>
  </si>
  <si>
    <t xml:space="preserve">A/C DE VENTANA MIRAGE DE 2 TON. SOLO FRIO  N/S-MACC2421F4031400921 EN SANTA ANA  </t>
  </si>
  <si>
    <t xml:space="preserve">A/C DE VENTANA MIRAGE DE 2 TON. SOLO FRIO  N/S-MACC2421F4031400489  EN SANTA ANA  </t>
  </si>
  <si>
    <t>2 BUZON DE QUEJAS Y SUGERENCIAS ELABORASO EN ACRILICO CRISTAL DE 3MM, MEDIDAS DE 25X25X17 Y 4 HERRAJES DE ACERO INOXIDABLE ( 1 caborca, 1 santa ana )</t>
  </si>
  <si>
    <t>HORNO DE CONVECCION MARCA CRT GLOBAL EQUIPO PROFESIONAL DE GAS LP</t>
  </si>
  <si>
    <t>MAQUINA DE COSTURA PORTATIL OVERLOCK, MARCA SINGER, MOD. 14HD844, SERIAL N° 52852095</t>
  </si>
  <si>
    <t>MAQUINA DE COSTURA PORTATIL OVERLOCK, MARCA SINGER, MOD. 14HD844, SERIAL N° 52852078</t>
  </si>
  <si>
    <t>MAQUINA DE COSTURA PORTATIL OVERLOCK, MARCA SINGER, MOD. 14HD844, SERIAL N° 52852098</t>
  </si>
  <si>
    <t>MAQUINA DE COSTURA PORTATIL OVERLOCK, MARCA SINGER, MOD. 14HD844, SERIAL N° 52852118</t>
  </si>
  <si>
    <t>MAQUINA DE COSTURA PORTATIL OVERLOCK, MARCA SINGER, MOD. 14HD844, SERIAL N° 52852112</t>
  </si>
  <si>
    <t>MAQUINA DE COSTURA MARCA SINGER, MODELO FACILITA PRO 4411, SERIAL 4411ZHC1530006030</t>
  </si>
  <si>
    <t>MAQUINA DE COSTURA MARCA SINGER, MODELO FACILITA PRO 4411, SERIAL 4411ZHC1530006400</t>
  </si>
  <si>
    <t>MAQUINA DE COSTURA MARCA SINGER, MODELO FACILITA PRO 4411, SERIAL 4411ZHC1530006031</t>
  </si>
  <si>
    <t>MAQUINA DE COSTURA MARCA SINGER, MODELO FACILITA PRO 4411, SERIAL 4411ZHC1530006276</t>
  </si>
  <si>
    <t>MAQUINA DE COSTURA PORTATIL OVERLOCK, MARCA SINGER, MOD. 14HD844, SERIAL N° 52852054 ( agua prieta )</t>
  </si>
  <si>
    <t>MESAS PARA COMPUTADORA CON PORTA TECLADO, PORTA CPU DE COLOR MIEL</t>
  </si>
  <si>
    <t>RACK 24 ENTRADAS</t>
  </si>
  <si>
    <t>MESA PARA COMPUTADORA CON PORTA TECLADO,  PORTA CPU DE  COLOR MIEL</t>
  </si>
  <si>
    <t>MESA BINARIA PARA COMPUTADORA CON PORTATECLADO, PORTA CPU AL PISO Y BASE PARA MONITOR COLGANTE CON PROTECTOR DE VIDRIO    ( HAY  4  DE  MAS  )</t>
  </si>
  <si>
    <t>IMPRESORA LACER HP MD- 1320  N/S- CNL1G00241</t>
  </si>
  <si>
    <t>CPU LANIX TITAN N/S- 809529999 MTOR FAABU87015469U LCD 17" MD- 4030</t>
  </si>
  <si>
    <t>CPU LANIX TITAN N/S- 809530000 MTOR FAABU87015740U LCD 17" MD- 4030</t>
  </si>
  <si>
    <t>CPU LANIX TITAN N/S- 809530001 MTOR FAABU87016299U LCD 17" MD- 4030</t>
  </si>
  <si>
    <t>CPU LANIX TITAN N/S- 809530011 MTOR FAABU87015436U LCD 17" MD- 4030</t>
  </si>
  <si>
    <t>CPU LANIX TITAN N/S- 809530017 MTOR FAABU87015250U LCD 17" MD- 4030</t>
  </si>
  <si>
    <t>CPU LANIX TITAN N/S- 809530021 MTOR FAABU87015280U LCD 17" MD- 4030</t>
  </si>
  <si>
    <t>CPU LANIX TITAN N/S- 809530030 MTOR FAABU87015466U LCD 17" MD- 4030</t>
  </si>
  <si>
    <t>CPU LANIX TITAN N/S- 309530033 MTOR FAABU87015739U LCD 17" MD- 4030</t>
  </si>
  <si>
    <t>CPU LANIX TITAN N/S- 809530040 MTOR FAABU87015277U LCD 17" MD- 4030</t>
  </si>
  <si>
    <t>CPU LANIX TITAN N/S- 809530056 MTOR FAABU87015617U LCD 17" MD- 4030</t>
  </si>
  <si>
    <t>CPU LANIX TITAN N/S- 809530057 MTOR FAABU87016283U LCD 17" MD- 4030</t>
  </si>
  <si>
    <t>CPU LANIX TITAN N/S- 809530063 MTOR FAABU87015731U LCD 17" MD- 4030</t>
  </si>
  <si>
    <t>CPU LANIX TITAN N/S- 809530064 MTOR FAABU87015986U LCD 17" MD- 4030</t>
  </si>
  <si>
    <t>CPU LANIX TITAN N/S- 809530070 MTOR FAABU87015247U LCD 17" MD- 4030</t>
  </si>
  <si>
    <t>CPU LANIX TITAN N/S- 809530075 MTOR FAABU87015261U LCD 17" MD- 4030</t>
  </si>
  <si>
    <t xml:space="preserve">CPU LANIX TITAN N/S 808529377 MTOR FAABU87014507U  LCD 17" MD 4030 EXT. NACOZARI  </t>
  </si>
  <si>
    <t>CPU LANIX TITAN N/S 808529379 MTOR FAABU87014856U  LCD 17" MD-4030	EXT.NACOZARI</t>
  </si>
  <si>
    <t>CPU LANIX TITAN N/S 808529415 MTOR FAABU87015358U  LCD 17" MD-4030	EXT.NACOZARI</t>
  </si>
  <si>
    <t>CPU LANIX TITAN N/S 808529431 MTOR FAABU87015513U  LCD 17" MD-4030 EXT.NACOZARI</t>
  </si>
  <si>
    <t xml:space="preserve">CPU LANIX TITAN N/S 808529436 MTOR FAABU87015220U LCD 17" MD-4030 EXT.NACOZARI	  </t>
  </si>
  <si>
    <t>CPU LANIX TITAN N/S 808529457 MTOR FAABU87015281U  LCD 17" MD-4030</t>
  </si>
  <si>
    <t>CPU LANIX TITAN N/S 808529459 MTOR FAABU87015390U LCD 17" MD-4030EXT.NACOZARI</t>
  </si>
  <si>
    <t>CPU LANIX TITAN N/S 808529483 MTOR FAABU87015419U  LCD 17" MD-4030 EXT.NACOZARI</t>
  </si>
  <si>
    <t>CPU LANIX TITAN N/S 808529367 MTOR FAABU87015475U LCD 17" MD-4030 EXT.NACOZARI</t>
  </si>
  <si>
    <t>CPU LANIX TITAN N/S 808529372 MTOR FAABU87015968U  LCD 17" MD-4030 EXT.NACOZARI</t>
  </si>
  <si>
    <t>CPU LANIX TITAN N/S 809530006 MTOR FAABU87015973U LCD 17" MD-4030 EXT.NACOZARI</t>
  </si>
  <si>
    <t>CPU LANIX TITAN N/S 809530012 MTOR FAABU87015985U  LCD 17" MD-4030 EXT.NACOZARI</t>
  </si>
  <si>
    <t xml:space="preserve">CPU LANIX TITAN N/S 808529455 MTOR FAABU87015276U LCD 17"   </t>
  </si>
  <si>
    <t>CHECADOR DE HUELLA DIGITAL, MARCA FINGERPRINT READER HAMSTER II, MOD. HFDU06M, N/S 13421HP0133</t>
  </si>
  <si>
    <t>CPU GHIA DESTOC CORE  N/S 236421 I34150 3.5 GHZ/ 4GB 1TB/DVD RW PROVEEDOR SIMSON</t>
  </si>
  <si>
    <t xml:space="preserve">CPU  GHIA -1962 INTEL CORE N/S-255339   I34150 A 3.5GHZ MEMORIA 8GB. DDR 3-DD-1Tb, SATA -111 6GBPS- DVD-RW VIDEO INTEL HD TECLADO USB. MOUSE OPTOCO GABINETE MINITORRE WINDOWS 8.1 PRO MONITOR N/S- H2112141100098  GHUIA 21.5" LED, GARANTIA 3 AÑOS    </t>
  </si>
  <si>
    <t xml:space="preserve">CPU  GHIA -1962 INTEL CORE N/S 255340  I34150 A 3.5GHZ MEMORIA 8GB. DDR 3-DD-1Tb, SATA -111 6GBPS- DVD-RW VIDEO INTEL HD TECLADO USB. MOUSE OPTOCO GABINETE MINITORRE WINDOWS 8.1 PRO MONITOR N/S- H2112141100275  GHUIA 21.5" LED, GARANTIA 3 AÑOS    </t>
  </si>
  <si>
    <t xml:space="preserve">CPU  GHIA -1962 INTEL CORE N/S- 255341  I34150 A 3.5GHZ MEMORIA 8GB. DDR 3-DD-1Tb, SATA -111 6GBPS- DVD-RW VIDEO INTEL HD TECLADO USB. MOUSE OPTOCO GABINETE MINITORRE WINDOWS 8.1 PRO MONITOR N/S- H2112141100017   GHUIA 21.5" LED, GARANTIA 3 AÑOS  </t>
  </si>
  <si>
    <t xml:space="preserve">CPU  GHIA -1962 INTEL COREN/S-255342   I34150 A 3.5GHZ MEMORIA 8GB. DDR 3-DD-1Tb, SATA -111 6GBPS- DVD-RW VIDEO INTEL HD TECLADO USB. MOUSE OPTOCO GABINETE MINITORRE WINDOWS 8.1 PRO MONITOR N/S- H2112141100281  GHUIA 21.5" LED, GARANTIA 3 AÑOS    </t>
  </si>
  <si>
    <t xml:space="preserve">CPU GHIA -1962 INTEL CORE N/S- 254009  I34150 A 3.5GHZ MEMORIA 8GB. DDR 3-DD-1Tb, SATA -111 6GBPS- DVD-RW VIDEO INTEL HD TECLADO USB. MOUSE OPTOCO GABINETE MINITORRE WINDOWS 8.1 PRO MONITOR N/S- H21121411000271  GHUIA 21.5" LED, GARANTIA 3 AÑOS    </t>
  </si>
  <si>
    <t>SILLA DE PALETA (PUPITRE)</t>
  </si>
  <si>
    <t>MAQUINA DE COSER COSTURA RECTA Y SIGZAG (FACILITAS)</t>
  </si>
  <si>
    <t>MAQUINA  OVERLOCK DE 5 HILOS MARCA YAMATO</t>
  </si>
  <si>
    <t>MESA ESTRUCTURA DE FIERRO  DE TRABAJO C/CUB. DE FORMAICA (COLOR BLANCO)</t>
  </si>
  <si>
    <t>MESA ESTRUCTURA DE FIERRO  DE TRABAJO C/CUB. DE FORMAICA (COLOR CAOBA)</t>
  </si>
  <si>
    <t>MAQUINA COSTURA RECTA INDUSTRIAL  MARCA BROTHER</t>
  </si>
  <si>
    <t>CALENTON 16500 DE GAS LP</t>
  </si>
  <si>
    <t>TANQUE ESTACIONARIO  GAS LP</t>
  </si>
  <si>
    <t>MESA DE CORTE ESTRUCTURA METALICA CUB, DE MADERA Y FORMAICA DE 1.1/2 DE ESPESOR  48" DE ANCHO X 96" DE LARGO X 35" DE ALTO</t>
  </si>
  <si>
    <t xml:space="preserve">Cizalla (Diametro de corte 5/32 a 5/8)   (ELECTRO-HIDRAULUICA)  </t>
  </si>
  <si>
    <t xml:space="preserve">Compresor de aire de 28 gal  (Compresonr con ruedas de 100 lts)  </t>
  </si>
  <si>
    <t xml:space="preserve">Máquina eléctrica de corte por plasma.   THERMAL DYNAMICS CUTMASTER 52  </t>
  </si>
  <si>
    <t xml:space="preserve">Maquina eléctrica de corte recto y biselado con rieles y accesorios OXICORTE TORTUGA  </t>
  </si>
  <si>
    <t xml:space="preserve">Máquina soldadora  DIALARC 250 AC/DC   </t>
  </si>
  <si>
    <t xml:space="preserve">Maquina soldadora MIG MILLERMATIC 252  </t>
  </si>
  <si>
    <t xml:space="preserve">Maquina soldadora TIG. MAXSTAR 200  DX  </t>
  </si>
  <si>
    <t xml:space="preserve">MESA DE TRABAJO DE PERFIL IPC METALICO 0.80 X 1.20 X 1.0M CON CUBIERTA METALICA  </t>
  </si>
  <si>
    <t xml:space="preserve">0.045 VK DRIVE ROLL LILLER  </t>
  </si>
  <si>
    <t xml:space="preserve">22 A FEEDER W/GUN Q-300 MILLER (equipo + pistola marca BERNARD)  </t>
  </si>
  <si>
    <t>MAQUINA DE COSTURA  MODELO-  DDL-5550NJUKI   NS-DDLAG45173</t>
  </si>
  <si>
    <t xml:space="preserve">MAQUINA DE COSTURA  MODELO-  DDL-5550NJUKI   NS-DDLAG222  </t>
  </si>
  <si>
    <t xml:space="preserve">MAQUINA DE COSTURA  MODELO-  MO-2512N JUKI   NS-H04/H08  </t>
  </si>
  <si>
    <t xml:space="preserve">MAQUINA DE COSTURA  MODELO-  M0-2512N  JUKI   NS-DF6-500  </t>
  </si>
  <si>
    <t xml:space="preserve">MAQUINA DE COSTURA  MODELO-  DB2/B737/413  BROTHER   NS-H6044846  </t>
  </si>
  <si>
    <t xml:space="preserve">MAQUINA DE COSTURA  MODELO-  DB2/B737/413  BROTHER   NS-H6045086    </t>
  </si>
  <si>
    <t xml:space="preserve">MAQUINA DE COSTURA  JUKI  MODELO-  DDL-5550/N     NS-DDLAG45158  </t>
  </si>
  <si>
    <t xml:space="preserve">MAQUINA DE COSTURA JUKI  MODELO-  DDL-5550-N   NS-DDLAG45196  </t>
  </si>
  <si>
    <t xml:space="preserve">MAQUINA DE COSTURA JUKI   MODELO-  DDLN-5410N-7  NS-DDLN-AL 40125  </t>
  </si>
  <si>
    <t xml:space="preserve">MAQUINA DE COSTURA JUKI   MODELO-  DDL-5550-6  NS-DDLVD45483  </t>
  </si>
  <si>
    <t xml:space="preserve">MAQUINA DE COSTURA  MODELO-  DB2/B737/413  BROTHER   NS-F700B609     </t>
  </si>
  <si>
    <t xml:space="preserve">MAQUINA DE COSTURA JUKI   MODELO-  DDL-5550/N NS-DDLAG45172  </t>
  </si>
  <si>
    <t xml:space="preserve">MAQUINA DE COSTURA JUKI   MODELO-  DDL-5550-N NS-DDLAG45214  </t>
  </si>
  <si>
    <t xml:space="preserve">MAQUINA DE COSTURA JUKI   MODELO-  DDL-5550-N NS-DDLAG5186  </t>
  </si>
  <si>
    <t xml:space="preserve">MAQUINQ OVERLOK 5 HILOS MARCA YAMATO  ( DE NACOZARI)  </t>
  </si>
  <si>
    <t xml:space="preserve">MAQUINQ DE COSER COSTURA RECTA SIGZAG ( FACILITA ) ( DE NACOZARI)  </t>
  </si>
  <si>
    <t xml:space="preserve">MAQUINA DE COSER COSTURA RECTA Y SIGZAG  ( FACILITA )  (DE NACOZARI)  </t>
  </si>
  <si>
    <t xml:space="preserve">MAQUINA DE COSER COSTURA RECTA Y SIGZAG  FACILITA  (DE NACOZARI)  </t>
  </si>
  <si>
    <t xml:space="preserve">MESA ESTRUCTURA DE FIERRO DE TRABAJO C/CUB DE FORMAICA  COLOR CAOBA  (DE NACOZARI)  </t>
  </si>
  <si>
    <t xml:space="preserve">MAQUINA DE COSTURA RECTA INDUSTRIAL MARCA BROTHER  ( DE NACOZARI)  </t>
  </si>
  <si>
    <t xml:space="preserve">MAQUINA  DE COSER  COSTURA  RECTA Y SIGZAG( FACILITA ) ( DE NACOZARI)  </t>
  </si>
  <si>
    <t>ESMERILADORA INDUSTRIAL DE 7"</t>
  </si>
  <si>
    <t>ESCRITORIO  SECRETARIAL COLOR CAOBA</t>
  </si>
  <si>
    <t>ARCHIVERO VERTICAL METALICO 4 GAVETAS</t>
  </si>
  <si>
    <t>MESA REDONDA PARA JUNTAS EN BODEGA</t>
  </si>
  <si>
    <t>EQUIPO DE SONIDO : CEREBRO, BOCINAS, MICROFONO, REPRODUCTOR DE CD, REPRODUCTOR CASETS.</t>
  </si>
  <si>
    <t>ARCHIVERO METALICO TAMAÑO OFICIO DE 4 GAVETAS COLOR ARENA</t>
  </si>
  <si>
    <t>GABINETE METALICO  UNIVERSAL DE DOS PUERTAS CON LLAVE COLOR ARENA</t>
  </si>
  <si>
    <t>ESCRITORIO SECRETARIAL EN "  L " PUNTA DE BALA CON 2 CAJONES</t>
  </si>
  <si>
    <t>ARCHIVERO DE LAMINA DE  04 GAVETAS TAMAÑO OFICIO COLOR ARENA 1 EN NACOZARI</t>
  </si>
  <si>
    <t>GABINETE METALICO UNIVERSAL  DE LAMINA COLOR ARENA  CON LLAVE</t>
  </si>
  <si>
    <t>BANCO LABORATORIO LINEA ESTUDIANTIL ASIENTO DE MADERA ESTRUCTURA TUBULAR COLOR NEGRO</t>
  </si>
  <si>
    <t>GABINETE METALICO UNIVERSAL DE DOS PUERTAS CON LLAVE</t>
  </si>
  <si>
    <t>ARCHIVERO METALICO DE 4 CAJ. COLOR NEGRO</t>
  </si>
  <si>
    <t xml:space="preserve">SILLA SECRETARIAL  CON RUEDAS  CON RESPALDO MEDIO COLOR NEGRO </t>
  </si>
  <si>
    <t>ARCHIVERO METALICO  TAMAÑO OFICIO DE 4 GAVETAS COLOR ARENA CON LLAVE</t>
  </si>
  <si>
    <t>SILLON EJECUTIVO  EN TELA COLOR NEGRO HAY 2</t>
  </si>
  <si>
    <t>1mpresora de Punto, Epson, Modelo LX-300, N/S- G8DY257977</t>
  </si>
  <si>
    <t>SILLA VISITANTE	TIPO CONCHA PLASTICO COLOR NEGRO ESTRUCTURA TUBULAR ( EN EXTENCION NACOZARI)</t>
  </si>
  <si>
    <t xml:space="preserve">SILLA VISITANTE	DE TELA COLOR NEGRO AB-400 BASE TUBULAR DE 3 REFUERZOS (EN EXTENCION NACOZARI )  </t>
  </si>
  <si>
    <t xml:space="preserve">A/C DE VENTANA	DE 2 TONELADAS (  CHECAR PENDIENTE )  </t>
  </si>
  <si>
    <t>CONJUNTO SEMIEJECUTIVO DE 1.50 X 60 CON PUENTE LATERAL DE .90  X .50 PUNTA DE BALA</t>
  </si>
  <si>
    <t xml:space="preserve">A/C MINI MIRAGE 2T. N/S- SMEC2621W801601690. ( SMCC2621W812501129) NACOZARI  </t>
  </si>
  <si>
    <t xml:space="preserve">A/C MINI MIRAGE 2T. N/S- SMC2621W801601202. ( SMCC2621W801600706) NACOZARI ANTESMARBETE 38 DE NACZ.  </t>
  </si>
  <si>
    <t>A/C MINI 2TN. MIRAGE SMCC-2621N N/S- SMEC2621W812502468 - ( SMCC2621W812500996 ) EN NACOZARI</t>
  </si>
  <si>
    <t xml:space="preserve">AC VENTANA ns/8111000150 MIRAGE  </t>
  </si>
  <si>
    <t xml:space="preserve">AC VENTANA ns/ 8111000240 MIRAGE  </t>
  </si>
  <si>
    <t xml:space="preserve">AC VENTANA ns/ 8111000331 MIRAGE  </t>
  </si>
  <si>
    <t xml:space="preserve">AC VENTANA ns/ 8111000184 MIRAGE  </t>
  </si>
  <si>
    <t xml:space="preserve">AC VENTANA ns/ 8111000260 MIRAGE  </t>
  </si>
  <si>
    <t xml:space="preserve">AC VENTANA ns/ 8111000027 MIRAGE  </t>
  </si>
  <si>
    <t xml:space="preserve">AC VENTANA ns/ 8111000034 MIRAGE  </t>
  </si>
  <si>
    <t xml:space="preserve">Minisplit  NS/DIFUSOR 8021100165  NS/CONDENSADOR 8021100769  MIRAGE  </t>
  </si>
  <si>
    <t xml:space="preserve">Minisplit  NS/DIFUSOR 8041003639  NS/CONDENSADOR 8021100669  MIRAGE  </t>
  </si>
  <si>
    <t xml:space="preserve">GABINETE METALICO 2 PUERTAS COLOR ARENA  </t>
  </si>
  <si>
    <t>MULTIFUNCIONAL  HP NS/ CN2AQBVKZB</t>
  </si>
  <si>
    <t>VIDEO PROYECTOR BENQ  SERIE PDM7E01046000  PROVEEDOR SIMSON</t>
  </si>
  <si>
    <t>IMPRESORA MULTIFUNCIONAL AFFICEJET PRO HAP 8620 N/S BC47BCX503</t>
  </si>
  <si>
    <t>IMPRESORA LASERJET 1320 N/S-CNL1K10576</t>
  </si>
  <si>
    <t xml:space="preserve">EXTINTOR DE 6 KILOS  </t>
  </si>
  <si>
    <t>LAVACABEZAS TAPIZADO ( a cananea )</t>
  </si>
  <si>
    <t>LOKERS DE 4 PUERTAS</t>
  </si>
  <si>
    <t>MESA PLEGABLE</t>
  </si>
  <si>
    <t>TANQUE DE GAS ESTACIONARIO DE 300LTS</t>
  </si>
  <si>
    <t>MAQUINA DE COSTURA MARCA SINGER, MODELO FACILITA PRO 4411, SERIAL 4411ZHC1530006286</t>
  </si>
  <si>
    <t>MAQUINA DE COSTURA MARCA SINGER, MODELO FACILITA PRO 4411, SERIAL 4411ZHC1530006386</t>
  </si>
  <si>
    <t>ESTUFA MARCA WHIRLPOOL MODELO WF5150D</t>
  </si>
  <si>
    <t>CONJUNTO EJECUTIVO QUE CONSTA DE PENINSULA, PUENTE Y CREDENZA CON CAJONERA</t>
  </si>
  <si>
    <t>ESCRITORIO GERENCIAL DE 1.80X.80 CON PUENTE Y CREDENZA DE 1.80 CON CAJONERA</t>
  </si>
  <si>
    <t>COMBINACION SEMIEJECUTIVA DE 1.6X1.75 CON CAJONERA TRIPLE</t>
  </si>
  <si>
    <t>MESA PARA JUNTAS DE 1MTS DE DIAMETRO CON BASE DE CRUZ</t>
  </si>
  <si>
    <t>ARCHIVERO VERTICAL DE 4 GAVETAST/OFICIO</t>
  </si>
  <si>
    <t>SILLON EJECUTIVO RESPALDO ALTO EN PIEL COLOR NEGRO</t>
  </si>
  <si>
    <t>SILLA SEMIEJECUTIVA RESPALDO ALTO SISTEMA DE 2 PALANCAS CON CODERAS</t>
  </si>
  <si>
    <t>SILLA VISITANTE ESTRUCTURA METALICA TAPIZ EN TELA CREPE COLOR NEGRO</t>
  </si>
  <si>
    <t>SILLON VISITANTE RESPALDO MEDIO TAPIZ TECNOLEATHER</t>
  </si>
  <si>
    <t>ALACENA DE DISPENSARIOS CON LLAVE</t>
  </si>
  <si>
    <t>ALACENA CON LLAVE</t>
  </si>
  <si>
    <t>A/C MINISPLT DE 2 TON</t>
  </si>
  <si>
    <t>UNIDAD MOVIL TIPO OFICINA, SERIAL N° 2596.1153+1 ESP, MEDIDAS 2.55M X 10.82MTS COLOR BLANCA, MODELO 2016</t>
  </si>
  <si>
    <t>UNIDAD MOVIL TIPO OFICINA, SERIAL N° 2596.1152+1 ESP, MEDIDAS 2.55M X 10.82MTS COLOR BLANCA, MODELO 2016</t>
  </si>
  <si>
    <t>UNIDAD MOVIL TIPO OFICINA, SERIAL N° 28127.856, MEDIDAS 2.85M X 12.64MTS COLOR BLANCA, MODELO 2016</t>
  </si>
  <si>
    <t>UNIDAD MOVIL TIPO OFICINA, SERIAL N° 28127.855, MEDIDAS 2.85M X 12.64MTS COLOR BLANCA, MODELO 20176</t>
  </si>
  <si>
    <t>MINISPLIT MARCA MIRAGE DE 2 TONELADAS</t>
  </si>
  <si>
    <t>REFRIGERADOR CONGELADOR ARRIBA MARCA ACROS</t>
  </si>
  <si>
    <t>IMPRESORA MULTIFUNCIONAL HP OFFICEJET PRO 8100 SERIAL CN5A6IV2CV</t>
  </si>
  <si>
    <t>dir gral</t>
  </si>
  <si>
    <t>CAFETERA ELECTRICA DE 60 TAZAS INOXIDABLE SECRETARIAL MARCA INTERNACIONAL</t>
  </si>
  <si>
    <t>MAQUINA DE COSER FACILITA PRO MOD 4411 SERIAL ZHC1625214106</t>
  </si>
  <si>
    <t>MAQUINA DE COSER FACILITA PRO MOD 4411 SERIAL ZHC1625214118</t>
  </si>
  <si>
    <t>MAQUINA DE COSER FACILITA PRO MOD 4411 SERIAL ZHC1625214161</t>
  </si>
  <si>
    <t>MAQUINA DE COSER FACILITA PRO MOD 4411 SERIAL ZHC1625214095</t>
  </si>
  <si>
    <t>MAQUINA DE COSER FACILITA PRO MOD 4411 SERIAL ZHC1625214184</t>
  </si>
  <si>
    <t>MAQUINA DE COSER FACILITA PRO MOD 4411 SERIAL ZHC1625214111</t>
  </si>
  <si>
    <t>MAQUINA DE COSER FACILITA PRO MOD 4411 SERIAL ZHC1625214153</t>
  </si>
  <si>
    <t>MAQUINA DE COSER FACILITA PRO MOD 4411 SERIAL ZHC1625214110</t>
  </si>
  <si>
    <t>MAQUINA DE COSER FACILITA PRO MOD 4411 SERIAL ZHC1625214166</t>
  </si>
  <si>
    <t>MAQUINA DE COSER FACILITA PRO MOD 4411 SERIAL ZHC1625214144</t>
  </si>
  <si>
    <t>MAQUINA DE COSER FACILITA PRO MOD 4411 SERIAL ZHC16252141</t>
  </si>
  <si>
    <t>12 SILLA TUBULAR PLEGABLE COLOR NEGRO (3 CUATRO PACK)</t>
  </si>
  <si>
    <t>IMPRESORA HP LASETJET PRO MOD M12W SERIAL VNB6X02080</t>
  </si>
  <si>
    <t>IMPRESORA HP LASERJET PRO MOD M203DW SERIAL VNB3B11390</t>
  </si>
  <si>
    <t>HORNO DE MICROONDAS MARCA WHIRLPOOL 1.1 INOXIDABLE</t>
  </si>
  <si>
    <t>CPU MARCA GHIA SLIM CORE I3 4160 3.6GHZ 4GB EN RAM, 1TB DD, DVDRW SERIAL 304366</t>
  </si>
  <si>
    <t>SILLA SECRETARIAL COLOR NEGRA</t>
  </si>
  <si>
    <t>MINISPLIT MIRAGE X2 DE 1 TONELADA</t>
  </si>
  <si>
    <t>IMPRESORA LASERJET PRO M203DW SERIAL VNB3B15169</t>
  </si>
  <si>
    <t>MAQUINA DE COSER OVER LOOCK DE 5 HILOS MCA DINNEK MOD DK-988-5T</t>
  </si>
  <si>
    <t>LAPTOP PORTATIL MARCA DELL MODELO VOSTRO 3458 SERIAL 2WV5LC2</t>
  </si>
  <si>
    <t>SILLA TUBULAR COLOR NEGRO ( 8 PAQUETE DE 4 PIEZAS CADA UNO)</t>
  </si>
  <si>
    <t>IMPRESORA MULTIFUNCIONAL HP M176N SERIAL CNG77T7C6</t>
  </si>
  <si>
    <t>MINISPLIT DE 1 TONELADA</t>
  </si>
  <si>
    <t>vincul</t>
  </si>
  <si>
    <t>LECTOR DE HUELLA DIGITAL MARCA NATIONAL SOFT MOD K20 SERIAL OMX7030627021300287</t>
  </si>
  <si>
    <t>MAQUINA DE COSER SIMPLE PORTATIL MCA SINGER MOD 3337 SERIAL ZHV1706301146</t>
  </si>
  <si>
    <t>MAQUINA DE COSER SIMPLE PORTATIL MCA SINGER MOD 3337 SERIAL ZHV1706501121</t>
  </si>
  <si>
    <t>MAQUINA DE COSER SIMPLE PORTATIL MCA SINGER MOD 3337 SERIAL ZHV1706501107</t>
  </si>
  <si>
    <t>MAQUINA DE COSER SIMPLE PORTATIL MCA SINGER MOD 3337 SERIAL ZHV1706501267</t>
  </si>
  <si>
    <t>MAQUINA DE COSER SIMPLE PORTATIL MCA SINGER MOD 3337 SERIAL ZHV1706301132</t>
  </si>
  <si>
    <t>PODADORA A GASOLINA MCA TRUPER 6HP 22"</t>
  </si>
  <si>
    <t>SIERRA CALADORA MCA DEWALT MOD DW331K SERIAL 973909</t>
  </si>
  <si>
    <t>SIERRA CIRCULAR DE BANCO DE 10" MCA SILVER LINE MOD DCSM10 SERIAL MJ10250D</t>
  </si>
  <si>
    <t>TALADRO DE COLUMNA DE 16 VEL MCA SILVER LINE MOD DC DP16NF SERIAL B16A10</t>
  </si>
  <si>
    <t xml:space="preserve">SIERRA BRAZO RADIAL DE 12" MCA DEWALT MOD SERIAL </t>
  </si>
  <si>
    <t>COMPUTADORA MCA ACER, ASPIRE, MOD AXC710M067, INTEL I3, 6GB EN RAM, 1TB DD, S/N DTB16AL007708003993000, MONITOR DE 19.5", MOD V206HQL, S/N, MMLY6AM00170601A9F8509 ( nacozari)</t>
  </si>
  <si>
    <t>COMPUTADORA MCA ACER, ASPIRE, MOD AXC710M067, INTEL I3, 6GB EN RAM, 1TB DD, S/N DTB16AL007708002C83000, MONITOR DE 19.5", MOD V206HQL, S/N, MMLY6AM001706021948509 ( nacozari)</t>
  </si>
  <si>
    <t>COMPUTADORA MCA ACER, ASPIRE, MOD AXC710M067, INTEL I3, 6GB EN RAM, 1TB DD, S/N DTB16AL007708002953000, MONITOR DE 19.5", MOD V206HQL, S/N, MMLY6AM001706021928509 ( nacozari)</t>
  </si>
  <si>
    <t>COMPUTADORA MCA ACER, ASPIRE, MOD AXC710M067, INTEL I3, 6GB EN RAM, 1TB DD, S/N DTB16AL007708004203000, MONITOR DE 19.5", MOD V206HQL, S/N, MMLY6AM00170601A8F8509 ( nacozari)</t>
  </si>
  <si>
    <t>COMPUTADORA MCA ACER, ASPIRE, MOD AXC710M067, INTEL I3, 6GB EN RAM, 1TB DD, S/N DTB16AL0077080042D3000, MONITOR DE 19.5", MOD V206HQL, S/N, MMLY6AM001706019628509 ( nacozari)</t>
  </si>
  <si>
    <t>COMPUTADORA MCA ACER, ASPIRE, MOD AXC710M067, INTEL I3, 6GB EN RAM, 1TB DD, S/N DTB16AL0077080029C3000, MONITOR DE 19.5", MOD V206HQL, S/N, MMLY6AM001706022638509 ( nacozari)</t>
  </si>
  <si>
    <t>COMPUTADORA MCA ACER, ASPIRE, MOD AXC710M067, INTEL I3, 6GB EN RAM, 1TB DD, S/N DTB16AL0077080027A3000, MONITOR DE 19.5", MOD V206HQL, S/N, MMLY6AM0017060219C8509 ( nacozari)</t>
  </si>
  <si>
    <t>COMPUTADORA MCA ACER, ASPIRE, MOD AXC710M067, INTEL I3, 6GB EN RAM, 1TB DD, S/N DTB16AL007708002AA3000, MONITOR DE 19.5", MOD V206HQL, S/N, MMLY6AM00170601C2A8509 ( nacozari)</t>
  </si>
  <si>
    <t>COMPUTADORA MCA ACER, ASPIRE, MOD AXC710M067, INTEL I3, 6GB EN RAM, 1TB DD, S/N DTB16AL007708002C53000, MONITOR DE 19.5", MOD V206HQL, S/N, MMLY6AM001706021AD8509 ( nacozari)</t>
  </si>
  <si>
    <t>COMPUTADORA MCA ACER, ASPIRE, MOD AXC710M067, INTEL I3, 6GB EN RAM, 1TB DD, S/N DTB16AL0077080029A3000, MONITOR DE 19.5", MOD V206HQL, S/N, MMLY6AM0017200919C8509 ( nacozari)</t>
  </si>
  <si>
    <t>COMPUTADORA MCA ACER, ASPIRE, MOD AXC710M067, INTEL I3, 6GB EN RAM, 1TB DD, S/N DTB16AL007708002A93000, MONITOR DE 19.5", MOD V206HQL, S/N, MMLY6AM001720091A28509 ( nacozari)</t>
  </si>
  <si>
    <t>COMPUTADORA MCA ACER, ASPIRE, MOD AXC710M067, INTEL I3, 6GB EN RAM, 1TB DD, S/N DTB16AL0077080029E3000, MONITOR DE 19.5", MOD V206HQL, S/N, MMLY6AM001720091A58509 ( nacozari)</t>
  </si>
  <si>
    <t>COMPUTADORA MCA ACER, ASPIRE, MOD AXC710M067, INTEL I3, 6GB EN RAM, 1TB DD, S/N DTB16AL0077080029F3000, MONITOR DE 19.5", MOD V206HQL, S/N, MMLY6AM001706022878509</t>
  </si>
  <si>
    <t>COMPUTADORA MCA ACER, ASPIRE, MOD AXC710M067, INTEL I3, 6GB EN RAM, 1TB DD, S/N DTB16AL007708002AF3000, MONITOR DE 19.5", MOD V206HQL, S/N, MMLY6AM00170605B8B8509</t>
  </si>
  <si>
    <t>COMPUTADORA MCA ACER, ASPIRE, MOD AXC710M067, INTEL I3, 6GB EN RAM, 1TB DD, S/N DTB16AL0077080029D3000, MONITOR DE 19.5", MOD V206HQL, S/N, MMLY6AM00170601A8D8510</t>
  </si>
  <si>
    <t>COMPUTADORA ACER, MOD. VM4640GMI61, PROCESADOR INTEL, CORE I3, SERIAL 61100993430, MONITOR LCD 19.5" MOD V206HQL, SERIAL 62610597385 ( Acc. Mov. Nav. )</t>
  </si>
  <si>
    <t>COMPUTADORA ACER, MOD. VM4640GMI61, PROCESADOR INTEL, CORE I3, SERIAL 61101011530, MONITOR LCD 19.5" MOD V206HQL, SERIAL 60700676442 ( Acc. Mov. Nav. )</t>
  </si>
  <si>
    <t>COMPUTADORA ACER, MOD. VM4640GMI61, PROCESADOR INTEL, CORE I3, SERIAL 61100993930, MONITOR LCD 19.5" MOD V206HQL, SERIAL 62108140685 ( Acc. Mov. Nav. )</t>
  </si>
  <si>
    <t>COMPUTADORA ACER, MOD. VM4640GMI61, PROCESADOR INTEL, CORE I3, SERIAL 61101011930, MONITOR LCD 19.5" MOD V206HQL, SERIAL 60700572542 ( Acc. Mov. Nav. )</t>
  </si>
  <si>
    <t>COMPUTADORA ACER, MOD. VM4640GMI61, PROCESADOR INTEL, CORE I3, SERIAL 61100992630, MONITOR LCD 19.5" MOD V206HQL, SERIAL 61502177985 ( Acc. Mov. Nav. )</t>
  </si>
  <si>
    <t>COMPUTADORA ACER, MOD. VM4640GMI61, PROCESADOR INTEL, CORE I3, SERIAL 61100993030, MONITOR LCD 19.5" MOD V206HQL, SERIAL 610700533242 ( Acc. Mov. Nav. )</t>
  </si>
  <si>
    <t>COMPUTADORA ACER, MOD. VM4640GMI61, PROCESADOR INTEL, CORE I3, SERIAL 61101000030, MONITOR LCD 19.5" MOD V206HQL, SERIAL 60700570642 ( Acc. Mov. Nav. )</t>
  </si>
  <si>
    <t>COMPUTADORA ACER, MOD. VM4640GMI61, PROCESADOR INTEL, CORE I3, SERIAL 61101012430, MONITOR LCD 19.5" MOD V206HQL, SERIAL 55301414542 ( Acc. Mov. Nav. )</t>
  </si>
  <si>
    <t>COMPUTADORA ACER, MOD. VM4640GMI61, PROCESADOR INTEL, CORE I3, SERIAL 61101011030, MONITOR LCD 19.5" MOD V206HQL, SERIAL 62610596785 ( Acc. Mov. Nav. )</t>
  </si>
  <si>
    <t>COMPUTADORA ACER, MOD. VM4640GMI61, PROCESADOR INTEL, CORE I3, SERIAL 61101009530, MONITOR LCD 19.5" MOD V206HQL, SERIAL 62610597485 ( Acc. Mov. Nav. )</t>
  </si>
  <si>
    <t>COMPUTADORA ACER, MOD. VM4640GMI61, PROCESADOR INTEL, CORE I3, SERIAL 61101000330, MONITOR LCD 19.5" MOD V206HQL, SERIAL 60700571742 ( Acc. Mov. Nav. )</t>
  </si>
  <si>
    <t>COMPUTADORA ACER, MOD. VM4640GMI61, PROCESADOR INTEL, CORE I3, SERIAL 61100998630, MONITOR LCD 19.5" MOD V206HQL, SERIAL 62610548084 ( Acc. Mov. Nav. )</t>
  </si>
  <si>
    <t>COMPUTADORA ACER, MOD. VM4640GMI61, PROCESADOR INTEL, CORE I3, SERIAL 61100995130, MONITOR LCD 19.5" MOD V206HQL, SERIAL 60700572342 ( Acc. Mov. Nav. )</t>
  </si>
  <si>
    <t>COMPUTADORA ACER, MOD. VM4640GMI61, PROCESADOR INTEL, CORE I3, SERIAL 61101000530, MONITOR LCD 19.5" MOD V206HQL, SERIAL 62610547885 ( Acc. Mov. Nav. )</t>
  </si>
  <si>
    <t>COMPUTADORA ACER, MOD. VM4640GMI61, PROCESADOR INTEL, CORE I3, SERIAL , MONITOR LCD 19.5" MOD V206HQL, SERIAL  ( Acc. Mov.  )</t>
  </si>
  <si>
    <t>MESA NEGRA 50 X 40 X 175CM ESTRUCTURA RECTA MELAMINA 28MM COLOR NEGRO ( acc. Mov. )</t>
  </si>
  <si>
    <t>SILLA DE CORTE BASE REDONDA, BOMBA HIDRAULICA, CON DESCANSA BRAZOS ( acc. Mov. )</t>
  </si>
  <si>
    <t>HIDROLAVADORA PARA AIRE ACONDICIONADO, MARCA LAND, MOD HP9145 ( acc. Mov. )</t>
  </si>
  <si>
    <t>MANOMETRO ( acc. Mov. )</t>
  </si>
  <si>
    <t>BOMBA DE VACIO ( acc. Mov. )</t>
  </si>
  <si>
    <t>DESBROZADORA MARCA SURTEK A GASOLINA DE 17" 43 CC</t>
  </si>
  <si>
    <t>ROUTER COMBO KIT COMBINADO CON FRESADORA VEL. VARIABLE 2HP, MARCA CRAFTMAN, MOD. 27683, SERIAL S1722@400643</t>
  </si>
  <si>
    <t>ROUTER COMBO KIT COMBINADO CON FRESADORA VEL. VARIABLE 2HP, MARCA CRAFTMAN, MOD. 27683, SERIAL S1648@400135</t>
  </si>
  <si>
    <t>ROUTER TABLE UNIDAD DE COMBO CON ENRUTEADOR 1 3/4HP, MARCA CRAFTMAN, MOD. 37595, SERIAL S1714@101138</t>
  </si>
  <si>
    <t>ROUTER TABLE UNIDAD DE COMBO CON ENRUTEADOR 1 3/4HP, MARCA CRAFTMAN, MOD. 37595, SERIAL S1714@101107</t>
  </si>
  <si>
    <t>ROUTER TABLE UNIDAD DE COMBO CON ENRUTEADOR 1 3/4HP, MARCA CRAFTMAN, MOD. 37595, SERIAL S1714@101084</t>
  </si>
  <si>
    <t>COMPUTADORA DE ESCRITORIO TODO EN UNO, MARCA HP, MOD. C006LA, 4GB RAM, 1TB DD, PANTALLA DE 19.5", SERIAL N° 8CC7100YDP</t>
  </si>
  <si>
    <t>COMPUTADORA DE ESCRITORIO TODO EN UNO, MARCA HP, MOD. C006LA, 4GB RAM, 1TB DD, PANTALLA DE 19.5", SERIAL N° 8CC7100PLM</t>
  </si>
  <si>
    <t>COMPUTADORA DE ESCRITORIO TODO EN UNO, MARCA HP, MOD. C006LA, 4GB RAM, 1TB DD, PANTALLA DE 19.5", SERIAL N° 8CC7100YSR</t>
  </si>
  <si>
    <t xml:space="preserve">COMPUTADORA DE ESCRITORIO TODO EN UNO, MARCA HP, MOD. C006LA, 4GB RAM, 1TB DD, PANTALLA DE 19.5", SERIAL N° 8CC7100PXD </t>
  </si>
  <si>
    <t>COMPUTADORA DE ESCRITORIO TODO EN UNO, MARCA HP, MOD. C006LA, 4GB RAM, 1TB DD, PANTALLA DE 19.5", SERIAL N° 8CC7100PTJ</t>
  </si>
  <si>
    <t>COMPUTADORA DE ESCRITORIO TODO EN UNO, MARCA HP, MOD. C006LA, 4GB RAM, 1TB DD, PANTALLA DE 19.5", SERIAL N° 8CC7100PV4</t>
  </si>
  <si>
    <t>COMPUTADORA DE ESCRITORIO TODO EN UNO, MARCA HP, MOD. C006LA, 4GB RAM, 1TB DD, PANTALLA DE 19.5", SERIAL N° 8CC7100PVF</t>
  </si>
  <si>
    <t>COMPUTADORA DE ESCRITORIO TODO EN UNO, MARCA HP, MOD. C006LA, 4GB RAM, 1TB DD, PANTALLA DE 19.5", SERIAL N° 8CC7100PYM</t>
  </si>
  <si>
    <t>COMPUTADORA DE ESCRITORIO TODO EN UNO, MARCA HP, MOD. C006LA, 4GB RAM, 1TB DD, PANTALLA DE 19.5", SERIAL N° 8CC7100PY7</t>
  </si>
  <si>
    <t>COMPUTADORA DE ESCRITORIO TODO EN UNO, MARCA HP, MOD. C006LA, 4GB RAM, 1TB DD, PANTALLA DE 19.5", SERIAL N° 8CC7100PXC</t>
  </si>
  <si>
    <t>COMPUTADORA DE ESCRITORIO TODO EN UNO, MARCA HP, MOD. C006LA, 4GB RAM, 1TB DD, PANTALLA DE 19.5", SERIAL N° 8CC7100PZD</t>
  </si>
  <si>
    <t>COMPUTADORA DE ESCRITORIO TODO EN UNO, MARCA HP, MOD. C006LA, 4GB RAM, 1TB DD, PANTALLA DE 19.5", SERIAL N° 8CC7100PYS</t>
  </si>
  <si>
    <t>COMPUTADORA DE ESCRITORIO TODO EN UNO, MARCA HP, MOD. C006LA, 4GB RAM, 1TB DD, PANTALLA DE 19.5", SERIAL N° 8CC7100PZC</t>
  </si>
  <si>
    <t>COMPUTADORA DE ESCRITORIO TODO EN UNO, MARCA HP, MOD. C006LA, 4GB RAM, 1TB DD, PANTALLA DE 19.5", SERIAL N° 8CC7100Q01</t>
  </si>
  <si>
    <t>COMPUTADORA DE ESCRITORIO TODO EN UNO, MARCA HP, MOD. C006LA, 4GB RAM, 1TB DD, PANTALLA DE 19.5", SERIAL N° 8CC7100Q0T</t>
  </si>
  <si>
    <t>COMPUTADORA DE ESCRITORIO TODO EN UNO, MARCA HP, MOD. C006LA, 4GB RAM, 1TB DD, PANTALLA DE 19.5", SERIAL N° 8CC7100Q0F</t>
  </si>
  <si>
    <t>COMPUTADORA DE ESCRITORIO TODO EN UNO, MARCA HP, MOD. C006LA, 4GB RAM, 1TB DD, PANTALLA DE 19.5", SERIAL N° 8CC7100Q03</t>
  </si>
  <si>
    <t>COMPUTADORA DE ESCRITORIO TODO EN UNO, MARCA HP, MOD. C006LA, 4GB RAM, 1TB DD, PANTALLA DE 19.5", SERIAL N° 8CC7100Q0B</t>
  </si>
  <si>
    <t>COMPUTADORA DE ESCRITORIO TODO EN UNO, MARCA HP, MOD. C006LA, 4GB RAM, 1TB DD, PANTALLA DE 19.5", SERIAL N° 8CC7100Q07</t>
  </si>
  <si>
    <t>COMPUTADORA DE ESCRITORIO TODO EN UNO, MARCA HP, MOD. C006LA, 4GB RAM, 1TB DD, PANTALLA DE 19.5", SERIAL N° 8CC7100Y2T</t>
  </si>
  <si>
    <t>COMPUTADORA DE ESCRITORIO TODO EN UNO, MARCA HP, MOD. C006LA, 4GB RAM, 1TB DD, PANTALLA DE 19.5", SERIAL N° 8CC7100Y08</t>
  </si>
  <si>
    <t>MESA DE COMESTOLOGIA CORPOTAL Y MASAJES</t>
  </si>
  <si>
    <t>MESA DE COSMETOLOGIA Y MASAJES</t>
  </si>
  <si>
    <t>LAVACABEZAS PARA ESTILISTA</t>
  </si>
  <si>
    <t>PROYECTOR MARCA ACER, MODELO X117H, SERIAL N° MRJP21100D7150164F5900</t>
  </si>
  <si>
    <t>REFRIGERADOR (HABITAT)</t>
  </si>
  <si>
    <t>HORNO DE CONVECCION INDUSTRIAL</t>
  </si>
  <si>
    <t>PLANCHA INDUSTRIAL</t>
  </si>
  <si>
    <t>SOLDADORA DE CORRIENTE ALTERNA MARCA LINCOLN ELECTRIC AC/DC 225/125</t>
  </si>
  <si>
    <t>MAQUINA PARA CORTE DE 14" (guillotina) MARCA MILWAWKEE MODELO 6177-20</t>
  </si>
  <si>
    <t>ESCANNER AUTOMOTIVO EN ESPAÑOL</t>
  </si>
  <si>
    <t>KIT DE HERRAMIENTAS MECANICAS Y JUEGO DE DADOS</t>
  </si>
  <si>
    <t>PULIDOR DE 9" MARCA MAKITA</t>
  </si>
  <si>
    <t>SIERRA DE BANCO DE 10" Y MOTOR DE 1.5HP</t>
  </si>
  <si>
    <t>COMPRESOR DE AIRE</t>
  </si>
  <si>
    <t>SIERRA RADIAL DE BRAZO, CORTES DE 90 Y 45 GRADOS</t>
  </si>
  <si>
    <t>ESCRITORIO QUATRRA BASICO Y SILLA SECRETARIAL</t>
  </si>
  <si>
    <t>AIRE ACONDICIONADO DE VENTANA MARCA MIRAGE BLU PLUS 2 TON 220V</t>
  </si>
  <si>
    <t>MINISPLIT MARCA GREE DE 1 TON. SOLO FRIO V220</t>
  </si>
  <si>
    <t>VEHICULO SEDAN 4 PUERTAS, COLOR BLANCO, MARCA DODGE, MODELO VISION 2018, SERIAL N° 9BD197576J3343015</t>
  </si>
  <si>
    <t>VEHICULO SEDAN 4 PUERTAS, COLOR BLANCO, MARCA DODGE, MODELO VISION 2018, SERIAL N° 9BD197573J3337950</t>
  </si>
  <si>
    <t>VEHICULO SEDAN 4 PUERTAS, COLOR BLANCO, MARCA DODGE, MODELO VISION 2018, SERIAL N° 9BD197573J3338082</t>
  </si>
  <si>
    <t>VEHICULO SEDAN 4 PUERTAS, COLOR BLANCO, MARCA DODGE, MODELO VISION 2018, SERIAL N° 9BD197573J3343019</t>
  </si>
  <si>
    <t>IMPRESORA MULTIFUNCIONAL HP MOD. M176N</t>
  </si>
  <si>
    <t>SERVIDOR DELL POWEREDGE DE TORRE T130XEON E3-122V5</t>
  </si>
  <si>
    <t>VIDEOPROYECTOR MARCA EPSON POWERLITE S31+ SVGA SERIAL WDTK7102153</t>
  </si>
  <si>
    <t>PODADORA MOTOR A GASOLINA 5HP 20" MARCA TRUPER</t>
  </si>
  <si>
    <t>MAQUINA DE COSER OVER MARCA SINGER</t>
  </si>
  <si>
    <t>MAQUINA DE COSER FACILITA MOD 4411</t>
  </si>
  <si>
    <t>MAQUINA DE COSER FACILITA MOD 4411 ( NACOZARI )</t>
  </si>
  <si>
    <t>MESA DE TRABAJO MARCA NKS COLOR WUEGUE /NEGRO EN MELAMINA 2 CARAS CON CANTOS DE PVC MED 160 X 60 X 75 CM ( NACOZARI )</t>
  </si>
  <si>
    <t>IMPRESORA LASER SAMSUNG SL-M402 SERIAL AD7YB8GJ5F01BPJ</t>
  </si>
  <si>
    <t>TORNO PARA MADERA MOTOR DE 3/4</t>
  </si>
  <si>
    <t>PROYECTOR DE VIDEO</t>
  </si>
  <si>
    <t>ESPEJO DE 1.20 X 80CM, CON CUADRO DE MADERA COLOR CHOCOLATE</t>
  </si>
  <si>
    <t>PIZARRON BLANCO DE 2.40 X 1.20CM, CON CUADRO DE ALUMINIO ( nacozari )</t>
  </si>
  <si>
    <t>LAVACABEZAS CON ESTRUCTURA DE MELAMINA Y PARTE SUPERIOR CON FIBRA DE VIDRIO</t>
  </si>
  <si>
    <t>SILLAS FIJAS CON ASIENTO Y RESPALDO TAPIZADO Y ACOJINADO EN COLOR NEGRO</t>
  </si>
  <si>
    <t>CALENTON DE AGUA DE 12 GALONES</t>
  </si>
  <si>
    <t xml:space="preserve">PAQUETE 1, TORNO CNC MODELO CONCEPT TURN 105 MARCA EMCO O SIMILAR </t>
  </si>
  <si>
    <t>PAQUETE 2, FRESADORA CNC MOD CONCEPT MILL 105, MARCA EMCO</t>
  </si>
  <si>
    <t>PAQUETE 3, 4 Y 5, SOFTWARE DE CONTROL PARA PC E IMPRESORA</t>
  </si>
  <si>
    <t>PAQUETE 6, INSTRUMENTOS PARA METROLOGIA</t>
  </si>
  <si>
    <t>PAQUETE 7, 15 MESAS, 16 SILLAS, 1 MESA DE TRABAJO, 1 ANAQUEL, 1 ESTANTE, 1 GABINETE, 1 COMPRESOR</t>
  </si>
  <si>
    <t>SUBESTACION ELECTRICA</t>
  </si>
  <si>
    <t>MAQUINA DE SOLDAR 250AMP</t>
  </si>
  <si>
    <t>CABORCA</t>
  </si>
  <si>
    <t>CORTADORA DE METAL DE 14"</t>
  </si>
  <si>
    <t>TORNILLO DE BANCO</t>
  </si>
  <si>
    <t>ESMERILADORA INDUSTRIAL ANGULAR DE 9"</t>
  </si>
  <si>
    <t>ROTOMARTILLO SDS PLUS 3 MODOS 650W</t>
  </si>
  <si>
    <t>HIDROLAVADORA 1300A 1500PSI</t>
  </si>
  <si>
    <t>CARGADOR DE BATERIAS</t>
  </si>
  <si>
    <t>ESCANNER AUTOMOTRIZ EN ESPAÑOL</t>
  </si>
  <si>
    <t>TORQUIMETRO DE TRUENO 1/2 30-250PSI</t>
  </si>
  <si>
    <t>TACOMETRO</t>
  </si>
  <si>
    <t>MAQUINA DE SOLDAR 250AMP ( EN SANTA ANA )</t>
  </si>
  <si>
    <t>HORNO DE GAS DE 4 CHAROLAS EN SANTA ANA )</t>
  </si>
  <si>
    <t>LAVA CABEZAS ( EN SANTA ANA )</t>
  </si>
  <si>
    <t>HORNO DE GAS DE 4 CHAROLAS  ( EN MAGDALENA )</t>
  </si>
  <si>
    <t>MAQUINA DE COSER MARCA SINGER MOD. PRO4411 SERIAL ZHC1716114068 ( EN MAGDALENA )</t>
  </si>
  <si>
    <t>MAQUINA DE COSER MARCA SINGER MOD. PRO4411 SERIAL ZHC1716114241 ( EN MAGDALENA )</t>
  </si>
  <si>
    <t>MAQUINA DE COSER MARCA SINGER MOD. PRO4411 SERIAL ZHC1716114298 ( EN MAGDALENA )</t>
  </si>
  <si>
    <t>MAQUINA DE COSER MARCA SINGER MOD. PRO4411 SERIAL ZHC1716114252 ( EN MAGDALENA )</t>
  </si>
  <si>
    <t>MAQUINA DE COSER MARCA SINGER MOD. PRO4411 SERIAL ZHC1716114044 ( EN MAGDALENA )</t>
  </si>
  <si>
    <t>MAQUINA DE COSER MARCA SINGER MOD. PRO4411 SERIAL ZHC1716114224 ( EN MAGDALENA )</t>
  </si>
  <si>
    <t>MAQUINA DE COSER OVERLOCK MARCA SINGER MOD 14HD854 SERIAL 70453058 ( EN MAGDALENA )</t>
  </si>
  <si>
    <t>MAQUINA DE COSER OVERLOCK MARCA SINGER MOD 14HD854 SERIAL 70453070( EN MAGDALENA )</t>
  </si>
  <si>
    <t>ESTUFA INDUSTRIAL ( EN SAN LUIS R.C.)</t>
  </si>
  <si>
    <t>SAN LUIS POTOSI</t>
  </si>
  <si>
    <t>PULIDOR DE METALES DE 4 1/2</t>
  </si>
  <si>
    <t>CAJEME</t>
  </si>
  <si>
    <t>MAQUINA DE SOLDAR DE 250 AMP</t>
  </si>
  <si>
    <t>HIDROLAVADORA DE 1300 A 1500 PSI</t>
  </si>
  <si>
    <t>MANOMETRO</t>
  </si>
  <si>
    <t>TORQUIMETRO DE TRUENO 1/2 30-250FT</t>
  </si>
  <si>
    <t>COMPRESOR DE AIRE DE 5HP</t>
  </si>
  <si>
    <t>MAQUINA DE ALINEACION Y BALANCEO</t>
  </si>
  <si>
    <t>30 BANCOS DE TUBO DE FIERRO CON ASIENTO DE MADERA DE 70CM DE ALTO</t>
  </si>
  <si>
    <t>5 MESAS DE TRABAJO EN PTR Y PINTADA EN COLOR NEGRO PARA EL TALLER DE SOLDADURA</t>
  </si>
  <si>
    <t>2 MESA DE TRABAJO Y CUBIERTA DE MADERA CON TACON DE PLASTICO PARA EL TALLER DE SOLDADURA</t>
  </si>
  <si>
    <t>NAVOJOA</t>
  </si>
  <si>
    <t>PLUMA PARA MOTOR</t>
  </si>
  <si>
    <t>CEPILLO ELECTRICO DE BANCO</t>
  </si>
  <si>
    <t>COMPRESOR PORTATIL</t>
  </si>
  <si>
    <t>56 BANCOS DE TUBO DE FIERRO CON ASIENTO DE MADERA DE 7'CM DE ALTO</t>
  </si>
  <si>
    <t>14 MESAS DE TRABAJO DE PTR CON CUBIERTA DE MADERA CON TACON DE PLASTICO PARA EL TALLER DE SOLDADURA</t>
  </si>
  <si>
    <t>MAQUINA PARA SOLDAR DE 250AMP</t>
  </si>
  <si>
    <t>AGUA PRIETA</t>
  </si>
  <si>
    <t>CANANEA</t>
  </si>
  <si>
    <t>TALADRO DE 1/2 INDUSTRIAL DE 600W</t>
  </si>
  <si>
    <t>4 MESAS DE TRABAJO EN PTR Y PINTADA EN COLOR NEGRO PARA EL TALLER DE SOLDADURA</t>
  </si>
  <si>
    <t>2 MESAS DE TRABAJO DE PTR CON CUBIERTA DE MADERA CON TACON DE PLASTICO PARA EL TALLER DE SOLDADURA</t>
  </si>
  <si>
    <t>MAQUINA DE SOLDAR DE 250AMP</t>
  </si>
  <si>
    <t>HERMOSILLO</t>
  </si>
  <si>
    <t>BOMBA DE VACIO</t>
  </si>
  <si>
    <t>MANOMETRO PARA GAS 410A</t>
  </si>
  <si>
    <t>5 REGULADOR DE VOLTAJE</t>
  </si>
  <si>
    <t>5 KIT DE LAMPARA CON LUPA</t>
  </si>
  <si>
    <t>SIERRA CINTA DE 110V CINTA DE 2 MTS</t>
  </si>
  <si>
    <t>180 BANCOS DE TUBO DE FIERRO CON ASIENTO DE MADERA DE 7'CM DE ALTO</t>
  </si>
  <si>
    <t>57 MESAS DE TRABAJO DE PTR CON CUBIERTA DE MADERA CON TACON DE PLASTICO PARA EL TALLER DE SOLDADURA</t>
  </si>
  <si>
    <t>MAYO</t>
  </si>
  <si>
    <t>PORTATIL MARCA DELL MOD VOSTRO 3468 CORE I3 600 SERIAL FHF9TJ2</t>
  </si>
  <si>
    <t>REC FINANC</t>
  </si>
  <si>
    <t>PORTATIL MARCA DELL MOD VOSTRO 3468 CORE I3 600 SERIAL DRF9TJ2</t>
  </si>
  <si>
    <t>AIRE ACONDICINADO MINISPLIT DE 2 TON MARCA MIRAGE</t>
  </si>
  <si>
    <t>JUNIO</t>
  </si>
  <si>
    <t>AEROCOOLER  MAXXCOOL MOD M6800H MOTOR DE 1HP 2 VELOCIDADES</t>
  </si>
  <si>
    <t>CPU GHIA SLIM CORE I3 DD 1TB SERIE 329506</t>
  </si>
  <si>
    <t>RELOJ CHECADOR DIGITAL ZK K40 MCA ZKTECO MOD 5506 SERIAL OMX7060597051801144</t>
  </si>
  <si>
    <t>CPU GHIA SLIM CORE I3 DD 1TB SERIE 332401</t>
  </si>
  <si>
    <t>RELOJ CHECADOR DIGITAL ZK K40 MCA ZKTECO MOD 5506 SERIAL OMX7060597051800407</t>
  </si>
  <si>
    <t>AGOSTO</t>
  </si>
  <si>
    <t>AIRE DE VENTANA MAX BLUE 2 TON 220</t>
  </si>
  <si>
    <t>CONDENSADORA MINISPLIT 2 TON F/C EVOLUTION R410</t>
  </si>
  <si>
    <t>MINISPLIT 1.5 TON MIRAGE X3, MOD CXF181J8441800567</t>
  </si>
  <si>
    <t>MINISPLIT MIDEA 2.0 TON FRIO 3415361701283030870855</t>
  </si>
  <si>
    <t>SEPTIEMBRE</t>
  </si>
  <si>
    <t>MINISPLIT MIRAGE 2 TON X2 F/C 220 CX261F EXT. SANTA ANA</t>
  </si>
  <si>
    <t xml:space="preserve">IMPRESORA MATRIZ DE PUNTO MCA EPSON MOD LX-350 MATRIZ SERIAL Q75Y188648 </t>
  </si>
  <si>
    <t xml:space="preserve">MINISPLIT MIRAGE MOD LIFE 2.0 TON FRIO </t>
  </si>
  <si>
    <t>OCTUBRE</t>
  </si>
  <si>
    <t>VENTILADOR INDUSTRIAL BLANCO 56"</t>
  </si>
  <si>
    <t>ESTUFA CON HORNO GRANDE</t>
  </si>
  <si>
    <t>REFRIGERADOR</t>
  </si>
  <si>
    <t>LAVA TRASTES CON DOBLE TINA</t>
  </si>
  <si>
    <t>MAQUINA DE SOLDAR MIG 120 AMPARES</t>
  </si>
  <si>
    <t>MAQUINA DE SOLDAR ELECTRICA PORTATIL DE 120 AMPARES</t>
  </si>
  <si>
    <t>REBAJADORA 3HP 1850 MARCA DEWALT</t>
  </si>
  <si>
    <t>SIERRA DE INGLETE MCA DEWALT DW743M</t>
  </si>
  <si>
    <t>SIERRA RADIAL  DE 10" CON MESA MARCA CRAFMAN</t>
  </si>
  <si>
    <t>CENTRO  DE CARGA TRAFASICO MCA SIEMENS MOD EPO303ML3100S/S</t>
  </si>
  <si>
    <t>NOVIEMBRE</t>
  </si>
  <si>
    <t>LENOVO IDEAPAD 520-15IKB/15.6 I5 SERIAL N° SPF12SXA9</t>
  </si>
  <si>
    <t>PLANEACION</t>
  </si>
  <si>
    <t>CPU GHIA SLIM INTEL CORE I7 7700 QUAD SERIAL 348394, MONITOR GHIA LED MG2017 19.5 WS HD NEGRO SERIAL CMG2017180136803457</t>
  </si>
  <si>
    <t>DICIEMBRE</t>
  </si>
  <si>
    <t>EQUIPAMIENTO PARA EL TALLER DE ESTILISMO Y BIENESTAR PERSONAL (CABORCA)</t>
  </si>
  <si>
    <t>factura a-0016 total               117, 972.00</t>
  </si>
  <si>
    <t>EQUIPAMIENTO PARA EL TALLER DE ESTILISMO Y BIENESTAR PERSONAL (CAJEME)</t>
  </si>
  <si>
    <t>EQUIPAMIENTO PARA EL TALLER DE ESTILISMO Y BIENESTAR PERSONAL (AGUA PRIETA)</t>
  </si>
  <si>
    <t>EQUIPAMIENTO PARA EL TALLER DE ESTILISMO Y BIENESTAR PERSONAL (EMPALME)</t>
  </si>
  <si>
    <t>EQUIPAMIENTO PARA EL TALLER DE ESTILISMO Y BIENESTAR PERSONAL (NAVOJOA)</t>
  </si>
  <si>
    <t>EQUIPAMIENTO PARA EL TALLER DE ESTILISMO Y BIENESTAR PERSONAL (HERMOSILLO)</t>
  </si>
  <si>
    <t>LOCKER METALICO PMSTEELE SERIE 1600 3 PUERTAS FRENTE LISO COLOR GRIS CON PORTACANDADO Y CERRADURA (HERMOSILLO)</t>
  </si>
  <si>
    <t>factura 3140      total 238,408.46</t>
  </si>
  <si>
    <t>GABINETES METALICOS PMSTEELE FRENTE LOSO COL GRIS 4 ENTREPAÑOS, CERRADURA TIPO MANIJA CON LLAVE</t>
  </si>
  <si>
    <t>15 COMPUTADORAS DE ESCRITORIO MCA ACER MOD ATC-7800-MP11 PROCESADOR INTEL CORE I3 DD 1TB MEMORIA RAM DE 8GB MONITOR ACER E1900Q 18,5</t>
  </si>
  <si>
    <t>8 EQUIPO DE AIRE ACONDICIONADO TIPO MINISPLIT RHEEM MOD RC2G18C2 SOLO FRIO CAP 1.5TON</t>
  </si>
  <si>
    <t>EQUIPO DE AIRE ACONDICIONADO TIPO MINISPLIT RHEEM MOD RC2G18C2 SOLO FRIO CAP 1.5TON</t>
  </si>
  <si>
    <t>8 PROYECTOR BENQ MOD MW533 300 LUMENES WXGA 1280X800</t>
  </si>
  <si>
    <t>MESA DE 1.00X0.40 CUBIERTA A BASE DE MDF DE 19MM DE ESPESOR ACABADO CON LAMINADO MARCA FORMAICA O SIMILAR, ALTURA 0.75M</t>
  </si>
  <si>
    <t>MESA DE 1.20X0.60 CUBIERTA A BASE DE MDF DE 19MM DE ESPESOR ACABADO CON LAMINADO MARCA FORMAICA O SIMILAR, ALTURA 0.75M</t>
  </si>
  <si>
    <t>PINTARRON METALICO ESMALTADO TIPO ESCOLAR MYPINO MED 2.401X1.20M</t>
  </si>
  <si>
    <t>PINTARRON METALICO ESMALTADO TIPO ESCOLAR MYPINO MED 1.81X1.20M</t>
  </si>
  <si>
    <t>SILLA APILABLE MOD ECLIPSE RESPALDO Y ASIENTO DE POLIPROPILENO COLOR NEGRO</t>
  </si>
  <si>
    <t>4 CALENTADOR DE AGUA ELECTRICO DE DEPOISITO DE PARED RHEEM MOD RME35V1 35 LITROS 127V 155W DE 72X35</t>
  </si>
  <si>
    <t>4 CALENTADOR DE AGUA ELECTRICO DE DEPOSITO DE PARED RHEEM MOD RME35V1 50 LITROS 127V 155W DE 75X39</t>
  </si>
  <si>
    <t>21 CAMA PLEGABLE PARA CUIDADOS CORPORALES CAP 250KG COLOR NEGRO SOPORTES Y ESTRUTURA DE ALUMINIO, RELLENO DE 2" DE ESPUMA DE ALTA DENSIDAD</t>
  </si>
  <si>
    <t>20 LAVACABEZAS AURIPBS MOD BUSAN COL NEGRO TARJA DE CERAMICA MOVIBLE BASE DE RESINA PLASTICA RESISTENTE A LA HUMEDAD LLAVE MEZCLADORA FLEXIBLE</t>
  </si>
  <si>
    <t>SILLON CON BANCO PARA PEDICURA MOD INGLES TUBULAR CROMO TAPIZ EN COLOR NEGRO</t>
  </si>
  <si>
    <t>SILLON HIDRAULICO PARA BARBERIA AURIPBS MOD CALIFORNIA RECLINABLE BASE REDONDA CON DESCANZA PIES TAPIZ EN COLOR NEGRO</t>
  </si>
  <si>
    <t>57 SILLON HIDRAULICO PARA CORTE AURIPBS MOD AMAZONAS TUBELAR CROMO BASE REDONDA TAPIZ EN COLOR NEGRO</t>
  </si>
  <si>
    <t>DESKTOP LENOVO 520-22 4GB/1TB (extencion nogales)</t>
  </si>
  <si>
    <t>CANANEA EXT NOGALES</t>
  </si>
  <si>
    <t>factura faomxmms 2332100</t>
  </si>
  <si>
    <t>DESKTOP HP 24-F001 LA 4GB/1TB (extencion nogales)</t>
  </si>
  <si>
    <t>COMPUTADORA DE ESCRITORIO LANIX TITAN 6020 PROCESADOR INTEL CORE I5 8400, TECLADO Y MOUSE LANIX, RAM DE 8GB DDR4. TARJETA DE VIDEO INDEPENDIENTE CON 2GB DE MEMORIA,DD DE 1TB, DVD+/-RW, SERIAL 455100000000000163, MONITOR LANIX LED DE 21.5" SERIAL 2440300119</t>
  </si>
  <si>
    <t>COMPUTADORA DE ESCRITORIO LANIX TITAN 6020 PROCESADOR INTEL CORE I5 8400, TECLADO Y MOUSE LANIX, RAM DE 8GB DDR4. TARJETA DE VIDEO INDEPENDIENTE CON 2GB DE MEMORIA,DD DE 1TB, DVD+/-RW, SERIAL 455090000000000218, MONITOR LANIX LED DE 21.5" SERIAL 2440300089</t>
  </si>
  <si>
    <t>COMPUTADORA DE ESCRITORIO LANIX TITAN 6020 PROCESADOR INTEL CORE I5 8400, TECLADO Y MOUSE LANIX, RAM DE 8GB DDR4. TARJETA DE VIDEO INDEPENDIENTE CON 2GB DE MEMORIA,DD DE 1TB, DVD+/-RW, SERIAL 455090000000000170, MONITOR LANIX LED DE 21.5" SERIAL 2440300155</t>
  </si>
  <si>
    <t>COMPUTADORA DE ESCRITORIO LANIX TITAN 6020 PROCESADOR INTEL CORE I5 8400, TECLADO Y MOUSE LANIX, RAM DE 8GB DDR4. TARJETA DE VIDEO INDEPENDIENTE CON 2GB DE MEMORIA,DD DE 1TB, DVD+/-RW, SERIAL 455090000000000206, MONITOR LANIX LED DE 21.5" SERIAL 2440300101</t>
  </si>
  <si>
    <t>COMPUTADORA DE ESCRITORIO LANIX TITAN 6020 PROCESADOR INTEL CORE I5 8400, TECLADO Y MOUSE LANIX, RAM DE 8GB DDR4. TARJETA DE VIDEO INDEPENDIENTE CON 2GB DE MEMORIA,DD DE 1TB, DVD+/-RW, SERIAL 455090000000000201, MONITOR LANIX LED DE 21.5" SERIAL 2440300386</t>
  </si>
  <si>
    <t>COMPUTADORA DE ESCRITORIO LANIX TITAN 6020 PROCESADOR INTEL CORE I5 8400, TECLADO Y MOUSE LANIX, RAM DE 8GB DDR4. TARJETA DE VIDEO INDEPENDIENTE CON 2GB DE MEMORIA,DD DE 1TB, DVD+/-RW, SERIAL 455090000000000168, MONITOR LANIX LED DE 21.5" SERIAL 2440300107</t>
  </si>
  <si>
    <t>COMPUTADORA DE ESCRITORIO LANIX TITAN 6020 PROCESADOR INTEL CORE I5 8400, TECLADO Y MOUSE LANIX, RAM DE 8GB DDR4. TARJETA DE VIDEO INDEPENDIENTE CON 2GB DE MEMORIA,DD DE 1TB, DVD+/-RW, SERIAL 455090000000000195, MONITOR LANIX LED DE 21.5" SERIAL 2440300253</t>
  </si>
  <si>
    <t>COMPUTADORA DE ESCRITORIO LANIX TITAN 6020 PROCESADOR INTEL CORE I5 8400, TECLADO Y MOUSE LANIX, RAM DE 8GB DDR4. TARJETA DE VIDEO INDEPENDIENTE CON 2GB DE MEMORIA,DD DE 1TB, DVD+/-RW, SERIAL 455090000000000176, MONITOR LANIX LED DE 21.5" SERIAL 2440300218</t>
  </si>
  <si>
    <t>COMPUTADORA DE ESCRITORIO LANIX TITAN 6020 PROCESADOR INTEL CORE I5 8400, TECLADO Y MOUSE LANIX, RAM DE 8GB DDR4. TARJETA DE VIDEO INDEPENDIENTE CON 2GB DE MEMORIA,DD DE 1TB, DVD+/-RW, SERIAL 455090000000000202, MONITOR LANIX LED DE 21.5" SERIAL 2440300207</t>
  </si>
  <si>
    <t>COMPUTADORA DE ESCRITORIO LANIX TITAN 6020 PROCESADOR INTEL CORE I5 8400, TECLADO Y MOUSE LANIX, RAM DE 8GB DDR4. TARJETA DE VIDEO INDEPENDIENTE CON 2GB DE MEMORIA,DD DE 1TB, DVD+/-RW, SERIAL 455090000000000200, MONITOR LANIX LED DE 21.5" SERIAL 2440300108</t>
  </si>
  <si>
    <t>COMPUTADORA DE ESCRITORIO LANIX TITAN 6020 PROCESADOR INTEL CORE I5 8400, TECLADO Y MOUSE LANIX, RAM DE 8GB DDR4. TARJETA DE VIDEO INDEPENDIENTE CON 2GB DE MEMORIA,DD DE 1TB, DVD+/-RW, SERIAL 455090000000000255, MONITOR LANIX LED DE 21.5" SERIAL 2440300374</t>
  </si>
  <si>
    <t>COMPUTADORA DE ESCRITORIO LANIX TITAN 6020 PROCESADOR INTEL CORE I5 8400, TECLADO Y MOUSE LANIX, RAM DE 8GB DDR4. TARJETA DE VIDEO INDEPENDIENTE CON 2GB DE MEMORIA,DD DE 1TB, DVD+/-RW, SERIAL 455090000000000184, MONITOR LANIX LED DE 21.5" SERIAL 2440300092</t>
  </si>
  <si>
    <t>COMPUTADORA DE ESCRITORIO LANIX TITAN 6020 PROCESADOR INTEL CORE I5 8400, TECLADO Y MOUSE LANIX, RAM DE 8GB DDR4. TARJETA DE VIDEO INDEPENDIENTE CON 2GB DE MEMORIA,DD DE 1TB, DVD+/-RW, SERIAL 455090000000000171, MONITOR LANIX LED DE 21.5" SERIAL 2440300272</t>
  </si>
  <si>
    <t>COMPUTADORA DE ESCRITORIO LANIX TITAN 6020 PROCESADOR INTEL CORE I5 8400, TECLADO Y MOUSE LANIX, RAM DE 8GB DDR4. TARJETA DE VIDEO INDEPENDIENTE CON 2GB DE MEMORIA,DD DE 1TB, DVD+/-RW, SERIAL 455090000000000151, MONITOR LANIX LED DE 21.5" SERIAL 2440300070</t>
  </si>
  <si>
    <t>COMPUTADORA DE ESCRITORIO LANIX TITAN 6020 PROCESADOR INTEL CORE I5 8400, TECLADO Y MOUSE LANIX, RAM DE 8GB DDR4. TARJETA DE VIDEO INDEPENDIENTE CON 2GB DE MEMORIA,DD DE 1TB, DVD+/-RW, SERIAL 455090000000000194, MONITOR LANIX LED DE 21.5" SERIAL 2440300090</t>
  </si>
  <si>
    <t>COMPUTADORA DE ESCRITORIO LANIX TITAN 6020 PROCESADOR INTEL CORE I5 8400, TECLADO Y MOUSE LANIX, RAM DE 8GB DDR4. TARJETA DE VIDEO INDEPENDIENTE CON 2GB DE MEMORIA,DD DE 1TB, DVD+/-RW, SERIAL 455090000000000162, MONITOR LANIX LED DE 21.5" SERIAL 2440300114</t>
  </si>
  <si>
    <t>COMPUTADORA PORTATIL LANIX NEURON G6, PROCESADOR INTEL CORE I5 8250U PANTALLA DE 14" LED, 8GB RAM , DD1TB, WINDOWS 10, SERIAL NKN745WU0008C00079</t>
  </si>
  <si>
    <t>PROYECTOR BENQ MX550, 3600 LUMENES, RESOLUCION NATIVA XGA, SERIAL PD58J01745000</t>
  </si>
  <si>
    <t>PROYECTOR BENQ MX550, 3600 LUMENES, RESOLUCION NATIVA XGA, SERIAL PD58J01901000</t>
  </si>
  <si>
    <t>factura a 1029</t>
  </si>
  <si>
    <t>pant de proy</t>
  </si>
  <si>
    <t>impres</t>
  </si>
  <si>
    <t>COMPUTADORA DE ESCRITORIO LANIX TITAN 6020 PROCESADOR INTEL CORE I5 8400, TECLADO Y MOUSE LANIX, RAM DE 8GB DDR4. TARJETA DE VIDEO INDEPENDIENTE CON 2GB DE MEMORIA,DD DE 1TB, DVD+/-RW, SERIAL 455090000000000240, MONITOR LANIX LED DE 21.5" SERIAL 2325608015</t>
  </si>
  <si>
    <t>COMPUTADORA DE ESCRITORIO LANIX TITAN 6020 PROCESADOR INTEL CORE I5 8400, TECLADO Y MOUSE LANIX, RAM DE 8GB DDR4. TARJETA DE VIDEO INDEPENDIENTE CON 2GB DE MEMORIA,DD DE 1TB, DVD+/-RW, SERIAL 455090000000000241, MONITOR LANIX LED DE 21.5" SERIAL 2325608256</t>
  </si>
  <si>
    <t>COMPUTADORA DE ESCRITORIO LANIX TITAN 6020 PROCESADOR INTEL CORE I5 8400, TECLADO Y MOUSE LANIX, RAM DE 8GB DDR4. TARJETA DE VIDEO INDEPENDIENTE CON 2GB DE MEMORIA,DD DE 1TB, DVD+/-RW, SERIAL 455090000000000242, MONITOR LANIX LED DE 21.5" SERIAL 2325608120</t>
  </si>
  <si>
    <t>COMPUTADORA DE ESCRITORIO LANIX TITAN 6020 PROCESADOR INTEL CORE I5 8400, TECLADO Y MOUSE LANIX, RAM DE 8GB DDR4. TARJETA DE VIDEO INDEPENDIENTE CON 2GB DE MEMORIA,DD DE 1TB, DVD+/-RW, SERIAL 455090000000000243, MONITOR LANIX LED DE 21.5" SERIAL 2325608038</t>
  </si>
  <si>
    <t>COMPUTADORA DE ESCRITORIO LANIX TITAN 6020 PROCESADOR INTEL CORE I5 8400, TECLADO Y MOUSE LANIX, RAM DE 8GB DDR4. TARJETA DE VIDEO INDEPENDIENTE CON 2GB DE MEMORIA,DD DE 1TB, DVD+/-RW, SERIAL 455090000000000244, MONITOR LANIX LED DE 21.5" SERIAL 2325608052</t>
  </si>
  <si>
    <t>COMPUTADORA DE ESCRITORIO LANIX TITAN 6020 PROCESADOR INTEL CORE I5 8400, TECLADO Y MOUSE LANIX, RAM DE 8GB DDR4. TARJETA DE VIDEO INDEPENDIENTE CON 2GB DE MEMORIA,DD DE 1TB, DVD+/-RW, SERIAL 455090000000000245, MONITOR LANIX LED DE 21.5" SERIAL 2325608059</t>
  </si>
  <si>
    <t>COMPUTADORA DE ESCRITORIO LANIX TITAN 6020 PROCESADOR INTEL CORE I5 8400, TECLADO Y MOUSE LANIX, RAM DE 8GB DDR4. TARJETA DE VIDEO INDEPENDIENTE CON 2GB DE MEMORIA,DD DE 1TB, DVD+/-RW, SERIAL 455090000000000246, MONITOR LANIX LED DE 21.5" SERIAL 23256080161</t>
  </si>
  <si>
    <t>COMPUTADORA DE ESCRITORIO LANIX TITAN 6020 PROCESADOR INTEL CORE I5 8400, TECLADO Y MOUSE LANIX, RAM DE 8GB DDR4. TARJETA DE VIDEO INDEPENDIENTE CON 2GB DE MEMORIA,DD DE 1TB, DVD+/-RW, SERIAL 455090000000000247, MONITOR LANIX LED DE 21.5" SERIAL 2325608066</t>
  </si>
  <si>
    <t>COMPUTADORA DE ESCRITORIO LANIX TITAN 6020 PROCESADOR INTEL CORE I5 8400, TECLADO Y MOUSE LANIX, RAM DE 8GB DDR4. TARJETA DE VIDEO INDEPENDIENTE CON 2GB DE MEMORIA,DD DE 1TB, DVD+/-RW, SERIAL 455090000000000248, MONITOR LANIX LED DE 21.5" SERIAL 2325608067</t>
  </si>
  <si>
    <t>COMPUTADORA DE ESCRITORIO LANIX TITAN 6020 PROCESADOR INTEL CORE I5 8400, TECLADO Y MOUSE LANIX, RAM DE 8GB DDR4. TARJETA DE VIDEO INDEPENDIENTE CON 2GB DE MEMORIA,DD DE 1TB, DVD+/-RW, SERIAL 455090000000000249, MONITOR LANIX LED DE 21.5" SERIAL 2325608073</t>
  </si>
  <si>
    <t>COMPUTADORA DE ESCRITORIO LANIX TITAN 6020 PROCESADOR INTEL CORE I5 8400, TECLADO Y MOUSE LANIX, RAM DE 8GB DDR4. TARJETA DE VIDEO INDEPENDIENTE CON 2GB DE MEMORIA,DD DE 1TB, DVD+/-RW, SERIAL 455090000000000250, MONITOR LANIX LED DE 21.5" SERIAL 2325608128</t>
  </si>
  <si>
    <t>COMPUTADORA DE ESCRITORIO LANIX TITAN 6020 PROCESADOR INTEL CORE I5 8400, TECLADO Y MOUSE LANIX, RAM DE 8GB DDR4. TARJETA DE VIDEO INDEPENDIENTE CON 2GB DE MEMORIA,DD DE 1TB, DVD+/-RW, SERIAL 455090000000000259, MONITOR LANIX LED DE 21.5" SERIAL 2325608385</t>
  </si>
  <si>
    <t>COMPUTADORA DE ESCRITORIO LANIX TITAN 6020 PROCESADOR INTEL CORE I5 8400, TECLADO Y MOUSE LANIX, RAM DE 8GB DDR4. TARJETA DE VIDEO INDEPENDIENTE CON 2GB DE MEMORIA,DD DE 1TB, DVD+/-RW, SERIAL 455090000000000253, MONITOR LANIX LED DE 21.5" SERIAL 2325608155</t>
  </si>
  <si>
    <t>COMPUTADORA DE ESCRITORIO LANIX TITAN 6020 PROCESADOR INTEL CORE I5 8400, TECLADO Y MOUSE LANIX, RAM DE 8GB DDR4. TARJETA DE VIDEO INDEPENDIENTE CON 2GB DE MEMORIA,DD DE 1TB, DVD+/-RW, SERIAL 455090000000000251, MONITOR LANIX LED DE 21.5" SERIAL 2440308267</t>
  </si>
  <si>
    <t>COMPUTADORA DE ESCRITORIO LANIX TITAN 6020 PROCESADOR INTEL CORE I5 8400, TECLADO Y MOUSE LANIX, RAM DE 8GB DDR4. TARJETA DE VIDEO INDEPENDIENTE CON 2GB DE MEMORIA,DD DE 1TB, DVD+/-RW, SERIAL 455090000000000254, MONITOR LANIX LED DE 21.5" SERIAL 2325608164</t>
  </si>
  <si>
    <t>COMPUTADORA DE ESCRITORIO LANIX TITAN 6020 PROCESADOR INTEL CORE I5 8400, TECLADO Y MOUSE LANIX, RAM DE 8GB DDR4. TARJETA DE VIDEO INDEPENDIENTE CON 2GB DE MEMORIA,DD DE 1TB, DVD+/-RW, SERIAL 455090000000000255, MONITOR LANIX LED DE 21.5" SERIAL 2325608335</t>
  </si>
  <si>
    <t>COMPUTADORA DE ESCRITORIO LANIX TITAN 6020 PROCESADOR INTEL CORE I5 8400, TECLADO Y MOUSE LANIX, RAM DE 8GB DDR4. DD DE 1TB, DVD+/-RW, SERIAL 455100000000000074, MONITOR LANIX LED DE 21.5" SERIAL 2440308251</t>
  </si>
  <si>
    <t>COMPUTADORA DE ESCRITORIO LANIX TITAN 6020 PROCESADOR INTEL CORE I5 8400, TECLADO Y MOUSE LANIX, RAM DE 8GB DDR4. DD DE 1TB, DVD+/-RW, SERIAL 455100000000000075, MONITOR LANIX LED DE 21.5" SERIAL 2440308208</t>
  </si>
  <si>
    <t>COMPUTADORA DE ESCRITORIO LANIX TITAN 6020 PROCESADOR INTEL CORE I5 8400, TECLADO Y MOUSE LANIX, RAM DE 8GB DDR4. DD DE 1TB, DVD+/-RW, SERIAL 455100000000000076, MONITOR LANIX LED DE 21.5" SERIAL 2440308224</t>
  </si>
  <si>
    <t>COMPUTADORA DE ESCRITORIO LANIX TITAN 6020 PROCESADOR INTEL CORE I5 8400, TECLADO Y MOUSE LANIX, RAM DE 8GB DDR4. DD DE 1TB, DVD+/-RW, SERIAL 455100000000000077, MONITOR LANIX LED DE 21.5" SERIAL 2440300384</t>
  </si>
  <si>
    <t>COMPUTADORA DE ESCRITORIO LANIX TITAN 6020 PROCESADOR INTEL CORE I5 8400, TECLADO Y MOUSE LANIX, RAM DE 8GB DDR4. DD DE 1TB, DVD+/-RW, SERIAL 455100000000000262, MONITOR LANIX LED DE 21.5" SERIAL 2440300056</t>
  </si>
  <si>
    <t>COMPUTADORA DE ESCRITORIO LANIX TITAN 6020 PROCESADOR INTEL CORE I5 8400, TECLADO Y MOUSE LANIX, RAM DE 8GB DDR4. DD DE 1TB, DVD+/-RW, SERIAL 455100000000000079, MONITOR LANIX LED DE 21.5" SERIAL 2440308270</t>
  </si>
  <si>
    <t>COMPUTADORA DE ESCRITORIO LANIX TITAN 6020 PROCESADOR INTEL CORE I5 8400, TECLADO Y MOUSE LANIX, RAM DE 8GB DDR4. DD DE 1TB, DVD+/-RW, SERIAL 455100000000000081, MONITOR LANIX LED DE 21.5" SERIAL 2440300362</t>
  </si>
  <si>
    <t>COMPUTADORA PORTATIL LANIX NEURON G6, PROCESADOR INTEL CORE I5 8250U PANTALLA DE 14" LED, 8GB RAM , DD1TB, WINDOWS 10, SERIAL NKN745WU0008C00093</t>
  </si>
  <si>
    <t>PROYECTOR BENQ MX550 3600 LUMENES RESOLUCION NATIVA</t>
  </si>
  <si>
    <t>bocinas</t>
  </si>
  <si>
    <t>pant. Proy</t>
  </si>
  <si>
    <t>factura a1029</t>
  </si>
  <si>
    <t>rdc</t>
  </si>
  <si>
    <t>dd</t>
  </si>
  <si>
    <t>16 COMPUTADORA DE ESCRITORIO LANIX TITAN 6020 PROCESADOR INTEL CORE I5 8400, TECLADO Y MOUSE LANIX, RAM DE 8GB DDR4. TARJETA DE VIDEO INDEPENDIENTE CON 2GB DE MEMORIA,DD DE 1TB, DVD+/-RW, MONITOR LANIX LED DE 21.5"</t>
  </si>
  <si>
    <t>6 COMPUTADORA DE ESCRITORIO LANIX TITAN 6020 PROCESADOR INTEL CORE I5 8400, TECLADO Y MOUSE LANIX, RAM DE 8GB DDR4., DISCO DURO DE 1TB, DVD+/-RW, MONITOR LANIX LED DE 21.5"</t>
  </si>
  <si>
    <t>COMPUTADORA PORTATIL LANIX NEURON G6, PROCESADOR INTEL CORE I5 8250U PANTALLA DE 14" LED, 8GB RAM , DD1TB, WINDOWS 10, SERIAL NKN745WV0008L00131</t>
  </si>
  <si>
    <t>4 PROYECTOR BENQ MX550 3600 LUMENES RESOLUCION NATIVA</t>
  </si>
  <si>
    <t>COMPUTADORA DE ESCRITORIO LANIX TITAN 6020 PROCESADOR INTEL CORE I5 8400, TECLADO Y MOUSE LANIX, RAM DE 8GB DDR4. DD DE 1TB, DVD+/-RW, SERIAL 455100000000000031, MONITOR LANIX LED DE 21.5" SERIAL 2325608174</t>
  </si>
  <si>
    <t>COMPUTADORA DE ESCRITORIO LANIX TITAN 6020 PROCESADOR INTEL CORE I5 8400, TECLADO Y MOUSE LANIX, RAM DE 8GB DDR4. DD DE 1TB, DVD+/-RW, SERIAL 455100000000000048, MONITOR LANIX LED DE 21.5" SERIAL 2325608337</t>
  </si>
  <si>
    <t>COMPUTADORA DE ESCRITORIO LANIX TITAN 6020 PROCESADOR INTEL CORE I5 8400, TECLADO Y MOUSE LANIX, RAM DE 8GB DDR4. DD DE 1TB, DVD+/-RW, SERIAL 455100000000000015, MONITOR LANIX LED DE 21.5" SERIAL 2325608110</t>
  </si>
  <si>
    <t>COMPUTADORA DE ESCRITORIO LANIX TITAN 6020 PROCESADOR INTEL CORE I5 8400, TECLADO Y MOUSE LANIX, RAM DE 8GB DDR4. DD DE 1TB, DVD+/-RW, SERIAL 455100000000000014, MONITOR LANIX LED DE 21.5" SERIAL 2325608094</t>
  </si>
  <si>
    <t>COMPUTADORA DE ESCRITORIO LANIX TITAN 6020 PROCESADOR INTEL CORE I5 8400, TECLADO Y MOUSE LANIX, RAM DE 8GB DDR4. DD DE 1TB, DVD+/-RW, SERIAL 455100000000000049, MONITOR LANIX LED DE 21.5" SERIAL 2325608158</t>
  </si>
  <si>
    <t>COMPUTADORA DE ESCRITORIO LANIX TITAN 6020 PROCESADOR INTEL CORE I5 8400, TECLADO Y MOUSE LANIX, RAM DE 8GB DDR4. DD DE 1TB, DVD+/-RW, SERIAL 455100000000000066, MONITOR LANIX LED DE 21.5" SERIAL 2325608183</t>
  </si>
  <si>
    <t>COMPUTADORA DE ESCRITORIO LANIX TITAN 6020 PROCESADOR INTEL CORE I5 8400, TECLADO Y MOUSE LANIX, RAM DE 8GB DDR4. DD DE 1TB, DVD+/-RW, SERIAL 455100000000000034, MONITOR LANIX LED DE 21.5" SERIAL 2325608187</t>
  </si>
  <si>
    <t>COMPUTADORA DE ESCRITORIO LANIX TITAN 6020 PROCESADOR INTEL CORE I5 8400, TECLADO Y MOUSE LANIX, RAM DE 8GB DDR4. DD DE 1TB, DVD+/-RW, SERIAL 455100000000000022, MONITOR LANIX LED DE 21.5" SERIAL 2325608168</t>
  </si>
  <si>
    <t>COMPUTADORA DE ESCRITORIO LANIX TITAN 6020 PROCESADOR INTEL CORE I5 8400, TECLADO Y MOUSE LANIX, RAM DE 8GB DDR4. DD DE 1TB, DVD+/-RW, SERIAL 455100000000000064, MONITOR LANIX LED DE 21.5" SERIAL 2325608184</t>
  </si>
  <si>
    <t>COMPUTADORA DE ESCRITORIO LANIX TITAN 6020 PROCESADOR INTEL CORE I5 8400, TECLADO Y MOUSE LANIX, RAM DE 8GB DDR4. DD DE 1TB, DVD+/-RW, SERIAL 455100000000000054, MONITOR LANIX LED DE 21.5" SERIAL 2325608185</t>
  </si>
  <si>
    <t>COMPUTADORA DE ESCRITORIO LANIX TITAN 6020 PROCESADOR INTEL CORE I5 8400, TECLADO Y MOUSE LANIX, RAM DE 8GB DDR4. DD DE 1TB, DVD+/-RW, SERIAL 455100000000000023, MONITOR LANIX LED DE 21.5" SERIAL 2325608145</t>
  </si>
  <si>
    <t>COMPUTADORA DE ESCRITORIO LANIX TITAN 6020 PROCESADOR INTEL CORE I5 8400, TECLADO Y MOUSE LANIX, RAM DE 8GB DDR4. DD DE 1TB, DVD+/-RW, SERIAL 455100000000000045, MONITOR LANIX LED DE 21.5" SERIAL 2325608163</t>
  </si>
  <si>
    <t>COMPUTADORA DE ESCRITORIO LANIX TITAN 6020 PROCESADOR INTEL CORE I5 8400, TECLADO Y MOUSE LANIX, RAM DE 8GB DDR4. DD DE 1TB, DVD+/-RW, SERIAL 455100000000000043, MONITOR LANIX LED DE 21.5" SERIAL 2325608150</t>
  </si>
  <si>
    <t>COMPUTADORA DE ESCRITORIO LANIX TITAN 6020 PROCESADOR INTEL CORE I5 8400, TECLADO Y MOUSE LANIX, RAM DE 8GB DDR4. DD DE 1TB, DVD+/-RW, SERIAL 455100000000000039, MONITOR LANIX LED DE 21.5" SERIAL 2325608160</t>
  </si>
  <si>
    <t>COMPUTADORA DE ESCRITORIO LANIX TITAN 6020 PROCESADOR INTEL CORE I5 8400, TECLADO Y MOUSE LANIX, RAM DE 8GB DDR4. DD DE 1TB, DVD+/-RW, SERIAL 455100000000000071, MONITOR LANIX LED DE 21.5" SERIAL 2325608173</t>
  </si>
  <si>
    <t>COMPUTADORA DE ESCRITORIO LANIX TITAN 6020 PROCESADOR INTEL CORE I5 8400, TECLADO Y MOUSE LANIX, RAM DE 8GB DDR4. DD DE 1TB, DVD+/-RW, SERIAL 455100000000000052, MONITOR LANIX LED DE 21.5" SERIAL 2325608352</t>
  </si>
  <si>
    <t>COMPUTADORA DE ESCRITORIO LANIX TITAN 6020 PROCESADOR INTEL CORE I5 8400, TECLADO Y MOUSE LANIX, RAM DE 8GB DDR4. DD DE 1TB, DVD+/-RW, SERIAL 455100000000000041, MONITOR LANIX LED DE 21.5" SERIAL 2325608167</t>
  </si>
  <si>
    <t>PROYECTOR BENQ MX550, 3600 LUMENES, RESOLUCION NATIVA XGA, SERIAL MST152</t>
  </si>
  <si>
    <t xml:space="preserve"> 4 impres</t>
  </si>
  <si>
    <t>lamp</t>
  </si>
  <si>
    <t>CAN</t>
  </si>
  <si>
    <t>COMPUTADORA DE ESCRITORIO LANIX TITAN 6020 PROCESADOR INTEL CORE I5 8400, TECLADO Y MOUSE LANIX, RAM DE 8GB DDR4. TARJETA DE VIDEO INDEPENDIENTE CON 2GB DE MEMORIA,DD DE 1TB, DVD+/-RW, SERIAL 455090000000000235, MONITOR LANIX LED DE 21.5" SERIAL 2440300381</t>
  </si>
  <si>
    <t>COMPUTADORA DE ESCRITORIO LANIX TITAN 6020 PROCESADOR INTEL CORE I5 8400, TECLADO Y MOUSE LANIX, RAM DE 8GB DDR4. TARJETA DE VIDEO INDEPENDIENTE CON 2GB DE MEMORIA,DD DE 1TB, DVD+/-RW, SERIAL 455090000000000183, MONITOR LANIX LED DE 21.5" SERIAL 2440300382</t>
  </si>
  <si>
    <t>COMPUTADORA DE ESCRITORIO LANIX TITAN 6020 PROCESADOR INTEL CORE I5 8400, TECLADO Y MOUSE LANIX, RAM DE 8GB DDR4. TARJETA DE VIDEO INDEPENDIENTE CON 2GB DE MEMORIA,DD DE 1TB, DVD+/-RW, SERIAL 455090000000000236, MONITOR LANIX LED DE 21.5" SERIAL 2440300340</t>
  </si>
  <si>
    <t>COMPUTADORA DE ESCRITORIO LANIX TITAN 6020 PROCESADOR INTEL CORE I5 8400, TECLADO Y MOUSE LANIX, RAM DE 8GB DDR4. TARJETA DE VIDEO INDEPENDIENTE CON 2GB DE MEMORIA,DD DE 1TB, DVD+/-RW, SERIAL 455090000000000237, MONITOR LANIX LED DE 21.5" SERIAL 2440300105</t>
  </si>
  <si>
    <t>COMPUTADORA DE ESCRITORIO LANIX TITAN 6020 PROCESADOR INTEL CORE I5 8400, TECLADO Y MOUSE LANIX, RAM DE 8GB DDR4. TARJETA DE VIDEO INDEPENDIENTE CON 2GB DE MEMORIA,DD DE 1TB, DVD+/-RW, SERIAL 455090000000000179, MONITOR LANIX LED DE 21.5" SERIAL 2440300336</t>
  </si>
  <si>
    <t>COMPUTADORA DE ESCRITORIO LANIX TITAN 6020 PROCESADOR INTEL CORE I5 8400, TECLADO Y MOUSE LANIX, RAM DE 8GB DDR4. TARJETA DE VIDEO INDEPENDIENTE CON 2GB DE MEMORIA,DD DE 1TB, DVD+/-RW, SERIAL 455090000000000230, MONITOR LANIX LED DE 21.5" SERIAL 2440300122</t>
  </si>
  <si>
    <t>COMPUTADORA DE ESCRITORIO LANIX TITAN 6020 PROCESADOR INTEL CORE I5 8400, TECLADO Y MOUSE LANIX, RAM DE 8GB DDR4. TARJETA DE VIDEO INDEPENDIENTE CON 2GB DE MEMORIA,DD DE 1TB, DVD+/-RW, SERIAL 455090000000000192, MONITOR LANIX LED DE 21.5" SERIAL 2440300109</t>
  </si>
  <si>
    <t>COMPUTADORA DE ESCRITORIO LANIX TITAN 6020 PROCESADOR INTEL CORE I5 8400, TECLADO Y MOUSE LANIX, RAM DE 8GB DDR4. TARJETA DE VIDEO INDEPENDIENTE CON 2GB DE MEMORIA,DD DE 1TB, DVD+/-RW, SERIAL 455090000000000238, MONITOR LANIX LED DE 21.5" SERIAL 2440300096</t>
  </si>
  <si>
    <t>COMPUTADORA DE ESCRITORIO LANIX TITAN 6020 PROCESADOR INTEL CORE I5 8400, TECLADO Y MOUSE LANIX, RAM DE 8GB DDR4. TARJETA DE VIDEO INDEPENDIENTE CON 2GB DE MEMORIA,DD DE 1TB, DVD+/-RW, SERIAL 455090000000000224, MONITOR LANIX LED DE 21.5" SERIAL 2440300087</t>
  </si>
  <si>
    <t>COMPUTADORA DE ESCRITORIO LANIX TITAN 6020 PROCESADOR INTEL CORE I5 8400, TECLADO Y MOUSE LANIX, RAM DE 8GB DDR4. TARJETA DE VIDEO INDEPENDIENTE CON 2GB DE MEMORIA,DD DE 1TB, DVD+/-RW, SERIAL 455090000000000164, MONITOR LANIX LED DE 21.5" SERIAL 2440300074</t>
  </si>
  <si>
    <t>COMPUTADORA DE ESCRITORIO LANIX TITAN 6020 PROCESADOR INTEL CORE I5 8400, TECLADO Y MOUSE LANIX, RAM DE 8GB DDR4. TARJETA DE VIDEO INDEPENDIENTE CON 2GB DE MEMORIA,DD DE 1TB, DVD+/-RW, SERIAL 455090000000000215, MONITOR LANIX LED DE 21.5" SERIAL 2440300123</t>
  </si>
  <si>
    <t>COMPUTADORA DE ESCRITORIO LANIX TITAN 6020 PROCESADOR INTEL CORE I5 8400, TECLADO Y MOUSE LANIX, RAM DE 8GB DDR4. TARJETA DE VIDEO INDEPENDIENTE CON 2GB DE MEMORIA,DD DE 1TB, DVD+/-RW, SERIAL 455090000000000221, MONITOR LANIX LED DE 21.5" SERIAL 2440300071</t>
  </si>
  <si>
    <t>COMPUTADORA DE ESCRITORIO LANIX TITAN 6020 PROCESADOR INTEL CORE I5 8400, TECLADO Y MOUSE LANIX, RAM DE 8GB DDR4. TARJETA DE VIDEO INDEPENDIENTE CON 2GB DE MEMORIA,DD DE 1TB, DVD+/-RW, SERIAL 455090000000000232, MONITOR LANIX LED DE 21.5" SERIAL 2440300057</t>
  </si>
  <si>
    <t>COMPUTADORA DE ESCRITORIO LANIX TITAN 6020 PROCESADOR INTEL CORE I5 8400, TECLADO Y MOUSE LANIX, RAM DE 8GB DDR4. TARJETA DE VIDEO INDEPENDIENTE CON 2GB DE MEMORIA,DD DE 1TB, DVD+/-RW, SERIAL 455090000000000233, MONITOR LANIX LED DE 21.5" SERIAL 2440300073</t>
  </si>
  <si>
    <t>COMPUTADORA DE ESCRITORIO LANIX TITAN 6020 PROCESADOR INTEL CORE I5 8400, TECLADO Y MOUSE LANIX, RAM DE 8GB DDR4. TARJETA DE VIDEO INDEPENDIENTE CON 2GB DE MEMORIA,DD DE 1TB, DVD+/-RW, SERIAL 455090000000000239, MONITOR LANIX LED DE 21.5" SERIAL 2440300093</t>
  </si>
  <si>
    <t>COMPUTADORA DE ESCRITORIO LANIX TITAN 6020 PROCESADOR INTEL CORE I5 8400, TECLADO Y MOUSE LANIX, RAM DE 8GB DDR4. TARJETA DE VIDEO INDEPENDIENTE CON 2GB DE MEMORIA,DD DE 1TB, DVD+/-RW, SERIAL 455090000000000188, MONITOR LANIX LED DE 21.5" SERIAL 2440300383</t>
  </si>
  <si>
    <t>COMPUTADORA DE ESCRITORIO LANIX TITAN 6020 PROCESADOR INTEL CORE I5 8400, TECLADO Y MOUSE LANIX, RAM DE 8GB DDR4. DD DE 1TB, DVD+/-RW, SERIAL 455100000000000051, MONITOR LANIX LED DE 21.5" SERIAL 2325608172</t>
  </si>
  <si>
    <t>COMPUTADORA DE ESCRITORIO LANIX TITAN 6020 PROCESADOR INTEL CORE I5 8400, TECLADO Y MOUSE LANIX, RAM DE 8GB DDR4.DD DE 1TB, DVD+/-RW, SERIAL 455100000000000055, MONITOR LANIX LED DE 21.5" SERIAL 2325608144</t>
  </si>
  <si>
    <t>COMPUTADORA DE ESCRITORIO LANIX TITAN 6020 PROCESADOR INTEL CORE I5 8400, TECLADO Y MOUSE LANIX, RAM DE 8GB DDR4. DD DE 1TB, DVD+/-RW, SERIAL 455100000000000016, MONITOR LANIX LED DE 21.5" SERIAL 2325608147</t>
  </si>
  <si>
    <t>COMPUTADORA DE ESCRITORIO LANIX TITAN 6020 PROCESADOR INTEL CORE I5 8400, TECLADO Y MOUSE LANIX, RAM DE 8GB DDR4.DD DE 1TB, DVD+/-RW, SERIAL 455100000000000061, MONITOR LANIX LED DE 21.5" SERIAL 2325608165</t>
  </si>
  <si>
    <t>COMPUTADORA DE ESCRITORIO LANIX TITAN 6020 PROCESADOR INTEL CORE I5 8400, TECLADO Y MOUSE LANIX, RAM DE 8GB DDR4. DD DE 1TB, DVD+/-RW, SERIAL 455100000000000026, MONITOR LANIX LED DE 21.5" SERIAL 2325608169</t>
  </si>
  <si>
    <t>COMPUTADORA DE ESCRITORIO LANIX TITAN 6020 PROCESADOR INTEL CORE I5 8400, TECLADO Y MOUSE LANIX, RAM DE 8GB DDR4. DD DE 1TB, DVD+/-RW, SERIAL 455100000000000024, MONITOR LANIX LED DE 21.5" SERIAL 2325608159</t>
  </si>
  <si>
    <t>COMPUTADORA DE ESCRITORIO LANIX TITAN 6020 PROCESADOR INTEL CORE I5 8400, TECLADO Y MOUSE LANIX, RAM DE 8GB DDR4. DD DE 1TB, DVD+/-RW, SERIAL 455100000000000040, MONITOR LANIX LED DE 21.5" SERIAL 2325608186</t>
  </si>
  <si>
    <t>COMPUTADORA DE ESCRITORIO LANIX TITAN 6020 PROCESADOR INTEL CORE I5 8400, TECLADO Y MOUSE LANIX, RAM DE 8GB DDR4. DD DE 1TB, DVD+/-RW, SERIAL 455100000000000042, MONITOR LANIX LED DE 21.5" SERIAL 2325608364</t>
  </si>
  <si>
    <t>COMPUTADORA DE ESCRITORIO LANIX TITAN 6020 PROCESADOR INTEL CORE I5 8400, TECLADO Y MOUSE LANIX, RAM DE 8GB DDR4. DD DE 1TB, DVD+/-RW, SERIAL 455100000000000053, MONITOR LANIX LED DE 21.5" SERIAL 2325608342</t>
  </si>
  <si>
    <t>COMPUTADORA DE ESCRITORIO LANIX TITAN 6020 PROCESADOR INTEL CORE I5 8400, TECLADO Y MOUSE LANIX, RAM DE 8GB DDR4. DD DE 1TB, DVD+/-RW, SERIAL 455100000000000046, MONITOR LANIX LED DE 21.5" SERIAL 2325608170</t>
  </si>
  <si>
    <t>COMPUTADORA DE ESCRITORIO LANIX TITAN 6020 PROCESADOR INTEL CORE I5 8400, TECLADO Y MOUSE LANIX, RAM DE 8GB DDR4. DD DE 1TB, DVD+/-RW, SERIAL 455100000000000056, MONITOR LANIX LED DE 21.5" SERIAL 2325608113</t>
  </si>
  <si>
    <t>COMPUTADORA DE ESCRITORIO LANIX TITAN 6020 PROCESADOR INTEL CORE I5 8400, TECLADO Y MOUSE LANIX, RAM DE 8GB DDR4. DD DE 1TB, DVD+/-RW, SERIAL 455100000000000025, MONITOR LANIX LED DE 21.5" SERIAL 2325608166</t>
  </si>
  <si>
    <t>COMPUTADORA DE ESCRITORIO LANIX TITAN 6020 PROCESADOR INTEL CORE I5 8400, TECLADO Y MOUSE LANIX, RAM DE 8GB DDR4. DD DE 1TB, DVD+/-RW, SERIAL 455100000000000063, MONITOR LANIX LED DE 21.5" SERIAL 2325608108</t>
  </si>
  <si>
    <t>COMPUTADORA PORTATIL LANIX NEURON G6, PROCESADOR INTEL CORE I5 8250U PANTALLA DE 14" LED, 8GB RAM , DD1TB, WINDOWS 10, SERIAL NKN745WU0008C000066</t>
  </si>
  <si>
    <t>lamp proy</t>
  </si>
  <si>
    <t>COMPUTADORA DE ESCRITORIO LANIX TITAN 6020 PROCESADOR INTEL CORE I5 8400, TECLADO Y MOUSE LANIX, RAM DE 8GB DDR4., DISCO DURO DE 1TB, DVD+/-RW, SERIAL 45510000000000002, MONITOR LANIX LED DE 21.5" SERIAL 2325608004</t>
  </si>
  <si>
    <t>COMPUTADORA DE ESCRITORIO LANIX TITAN 6020 PROCESADOR INTEL CORE I5 8400, TECLADO Y MOUSE LANIX, RAM DE 8GB DDR4., DISCO DURO DE 1TB, DVD+/-RW, SERIAL 45510000000000003, MONITOR LANIX LED DE 21.5" SERIAL 2325608016</t>
  </si>
  <si>
    <t>COMPUTADORA DE ESCRITORIO LANIX TITAN 6020 PROCESADOR INTEL CORE I5 8400, TECLADO Y MOUSE LANIX, RAM DE 8GB DDR4., DISCO DURO DE 1TB, DVD+/-RW, SERIAL 45510000000000006, MONITOR LANIX LED DE 21.5" SERIAL 2325608029</t>
  </si>
  <si>
    <t>COMPUTADORA DE ESCRITORIO LANIX TITAN 6020 PROCESADOR INTEL CORE I5 8400, TECLADO Y MOUSE LANIX, RAM DE 8GB DDR4., DISCO DURO DE 1TB, DVD+/-RW, SERIAL 45510000000000010, MONITOR LANIX LED DE 21.5" SERIAL 2325608034</t>
  </si>
  <si>
    <t>COMPUTADORA DE ESCRITORIO LANIX TITAN 6020 PROCESADOR INTEL CORE I5 8400, TECLADO Y MOUSE LANIX, RAM DE 8GB DDR4., DISCO DURO DE 1TB, DVD+/-RW, SERIAL 45510000000000012, MONITOR LANIX LED DE 21.5" SERIAL 2325608069</t>
  </si>
  <si>
    <t>COMPUTADORA DE ESCRITORIO LANIX TITAN 6020 PROCESADOR INTEL CORE I5 8400, TECLADO Y MOUSE LANIX, RAM DE 8GB DDR4., DISCO DURO DE 1TB, DVD+/-RW, SERIAL 45510000000000018, MONITOR LANIX LED DE 21.5" SERIAL 2325608148</t>
  </si>
  <si>
    <t>COMPUTADORA DE ESCRITORIO LANIX TITAN 6020 PROCESADOR INTEL CORE I5 8400, TECLADO Y MOUSE LANIX, RAM DE 8GB DDR4., DISCO DURO DE 1TB, DVD+/-RW, SERIAL 45510000000000027, MONITOR LANIX LED DE 21.5" SERIAL 2325608149</t>
  </si>
  <si>
    <t>COMPUTADORA DE ESCRITORIO LANIX TITAN 6020 PROCESADOR INTEL CORE I5 8400, TECLADO Y MOUSE LANIX, RAM DE 8GB DDR4., DISCO DURO DE 1TB, DVD+/-RW, SERIAL 45510000000000028, MONITOR LANIX LED DE 21.5" SERIAL 2325608151</t>
  </si>
  <si>
    <t>COMPUTADORA DE ESCRITORIO LANIX TITAN 6020 PROCESADOR INTEL CORE I5 8400, TECLADO Y MOUSE LANIX, RAM DE 8GB DDR4., DISCO DURO DE 1TB, DVD+/-RW, SERIAL 45510000000000032, MONITOR LANIX LED DE 21.5" SERIAL 2325608156</t>
  </si>
  <si>
    <t>COMPUTADORA DE ESCRITORIO LANIX TITAN 6020 PROCESADOR INTEL CORE I5 8400, TECLADO Y MOUSE LANIX, RAM DE 8GB DDR4., DISCO DURO DE 1TB, DVD+/-RW, SERIAL 45510000000000044, MONITOR LANIX LED DE 21.5" SERIAL 2325608157</t>
  </si>
  <si>
    <t>COMPUTADORA DE ESCRITORIO LANIX TITAN 6020 PROCESADOR INTEL CORE I5 8400, TECLADO Y MOUSE LANIX, RAM DE 8GB DDR4., DISCO DURO DE 1TB, DVD+/-RW, SERIAL 45510000000000047, MONITOR LANIX LED DE 21.5" SERIAL 2325608162</t>
  </si>
  <si>
    <t>COMPUTADORA DE ESCRITORIO LANIX TITAN 6020 PROCESADOR INTEL CORE I5 8400, TECLADO Y MOUSE LANIX, RAM DE 8GB DDR4., DISCO DURO DE 1TB, DVD+/-RW, SERIAL 45510000000000060, MONITOR LANIX LED DE 21.5" SERIAL 2325608334</t>
  </si>
  <si>
    <t>COMPUTADORA DE ESCRITORIO LANIX TITAN 6020 PROCESADOR INTEL CORE I5 8400, TECLADO Y MOUSE LANIX, RAM DE 8GB DDR4., DISCO DURO DE 1TB, DVD+/-RW, SERIAL 45510000000000065, MONITOR LANIX LED DE 21.5" SERIAL 2440300056</t>
  </si>
  <si>
    <t>COMPUTADORA DE ESCRITORIO LANIX TITAN 6020 PROCESADOR INTEL CORE I5 8400, TECLADO Y MOUSE LANIX, RAM DE 8GB DDR4., DISCO DURO DE 1TB, DVD+/-RW, SERIAL 45510000000000067, MONITOR LANIX LED DE 21.5" SERIAL 2440300116</t>
  </si>
  <si>
    <t>COMPUTADORA DE ESCRITORIO LANIX TITAN 6020 PROCESADOR INTEL CORE I5 8400, TECLADO Y MOUSE LANIX, RAM DE 8GB DDR4., DISCO DURO DE 1TB, DVD+/-RW, SERIAL 45510000000000068, MONITOR LANIX LED DE 21.5" SERIAL 2440300120</t>
  </si>
  <si>
    <t>COMPUTADORA DE ESCRITORIO LANIX TITAN 6020 PROCESADOR INTEL CORE I5 8400, TECLADO Y MOUSE LANIX, RAM DE 8GB DDR4., DISCO DURO DE 1TB, DVD+/-RW, SERIAL 45510000000000070, MONITOR LANIX LED DE 21.5" SERIAL 2440300384</t>
  </si>
  <si>
    <t>COMPUTADORA DE ESCRITORIO LANIX TITAN 6020 PROCESADOR INTEL CORE I5 8400, TECLADO Y MOUSE LANIX, RAM DE 8GB DDR4., DISCO DURO DE 1TB, DVD+/-RW, SERIAL 45510000000000073, MONITOR LANIX LED DE 21.5" SERIAL 2440300385</t>
  </si>
  <si>
    <t>COMPUTADORA DE ESCRITORIO LANIX TITAN 6020 PROCESADOR INTEL CORE I5 8400, TECLADO Y MOUSE LANIX, RAM DE 8GB DDR4.,DISCO DURO DE 1TB, DVD+/-RW, SERIAL 45510000000000080, MONITOR LANIX LED DE 21.5" SERIAL 2440300386</t>
  </si>
  <si>
    <t>PROYECTOR BENQ MX550, 3600 LUMENES, RESOLUCION NATIVA XGA, SERIAL PD58J01900000</t>
  </si>
  <si>
    <t>PROYECTOR BENQ MX550, 3600 LUMENES, RESOLUCION NATIVA XGA, SERIAL PD58J01722000</t>
  </si>
  <si>
    <t>pant, proy</t>
  </si>
  <si>
    <t>diadema</t>
  </si>
  <si>
    <t>kit tec y mos</t>
  </si>
  <si>
    <t>regul</t>
  </si>
  <si>
    <t>aspirad</t>
  </si>
  <si>
    <t>EMPALME</t>
  </si>
  <si>
    <t>COMPUTADORA DE ESCRITORIO LANIX TITAN 6020 PROCESADOR INTEL CORE I5 8400, TECLADO Y MOUSE LANIX, RAM DE 8GB DDR4. TARJETA DE VIDEO INDEPENDIENTE CON 2GB DE MEMORIA,DD DE 1TB, DVD+/-RW, SERIAL 455090000000000160, MONITOR LANIX LED DE 21.5" SERIAL 2440300260</t>
  </si>
  <si>
    <t>COMPUTADORA DE ESCRITORIO LANIX TITAN 6020 PROCESADOR INTEL CORE I5 8400, TECLADO Y MOUSE LANIX, RAM DE 8GB DDR4. TARJETA DE VIDEO INDEPENDIENTE CON 2GB DE MEMORIA,DD DE 1TB, DVD+/-RW, SERIAL 455090000000000161, MONITOR LANIX LED DE 21.5" SERIAL 2440308223</t>
  </si>
  <si>
    <t>COMPUTADORA DE ESCRITORIO LANIX TITAN 6020 PROCESADOR INTEL CORE I5 8400, TECLADO Y MOUSE LANIX, RAM DE 8GB DDR4. TARJETA DE VIDEO INDEPENDIENTE CON 2GB DE MEMORIA,DD DE 1TB, DVD+/-RW, SERIAL 455090000000000166, MONITOR LANIX LED DE 21.5" SERIAL 2440308232</t>
  </si>
  <si>
    <t>COMPUTADORA DE ESCRITORIO LANIX TITAN 6020 PROCESADOR INTEL CORE I5 8400, TECLADO Y MOUSE LANIX, RAM DE 8GB DDR4. TARJETA DE VIDEO INDEPENDIENTE CON 2GB DE MEMORIA,DD DE 1TB, DVD+/-RW, SERIAL 455090000000000172, MONITOR LANIX LED DE 21.5" SERIAL 2440308239</t>
  </si>
  <si>
    <t>COMPUTADORA DE ESCRITORIO LANIX TITAN 6020 PROCESADOR INTEL CORE I5 8400, TECLADO Y MOUSE LANIX, RAM DE 8GB DDR4. TARJETA DE VIDEO INDEPENDIENTE CON 2GB DE MEMORIA,DD DE 1TB, DVD+/-RW, SERIAL 455090000000000173, MONITOR LANIX LED DE 21.5" SERIAL 2440308243</t>
  </si>
  <si>
    <t>COMPUTADORA DE ESCRITORIO LANIX TITAN 6020 PROCESADOR INTEL CORE I5 8400, TECLADO Y MOUSE LANIX, RAM DE 8GB DDR4. TARJETA DE VIDEO INDEPENDIENTE CON 2GB DE MEMORIA,DD DE 1TB, DVD+/-RW, SERIAL 455090000000000176, MONITOR LANIX LED DE 21.5" SERIAL 2440308249</t>
  </si>
  <si>
    <t>COMPUTADORA DE ESCRITORIO LANIX TITAN 6020 PROCESADOR INTEL CORE I5 8400, TECLADO Y MOUSE LANIX, RAM DE 8GB DDR4. TARJETA DE VIDEO INDEPENDIENTE CON 2GB DE MEMORIA,DD DE 1TB, DVD+/-RW, SERIAL 455090000000000180, MONITOR LANIX LED DE 21.5" SERIAL 2440308231</t>
  </si>
  <si>
    <t>COMPUTADORA DE ESCRITORIO LANIX TITAN 6020 PROCESADOR INTEL CORE I5 8400, TECLADO Y MOUSE LANIX, RAM DE 8GB DDR4. TARJETA DE VIDEO INDEPENDIENTE CON 2GB DE MEMORIA,DD DE 1TB, DVD+/-RW, SERIAL 455090000000000182, MONITOR LANIX LED DE 21.5" SERIAL 2440300372</t>
  </si>
  <si>
    <t>COMPUTADORA DE ESCRITORIO LANIX TITAN 6020 PROCESADOR INTEL CORE I5 8400, TECLADO Y MOUSE LANIX, RAM DE 8GB DDR4. TARJETA DE VIDEO INDEPENDIENTE CON 2GB DE MEMORIA,DD DE 1TB, DVD+/-RW, SERIAL 455090000000000187, MONITOR LANIX LED DE 21.5" SERIAL 2440308050</t>
  </si>
  <si>
    <t>COMPUTADORA DE ESCRITORIO LANIX TITAN 6020 PROCESADOR INTEL CORE I5 8400, TECLADO Y MOUSE LANIX, RAM DE 8GB DDR4. TARJETA DE VIDEO INDEPENDIENTE CON 2GB DE MEMORIA,DD DE 1TB, DVD+/-RW, SERIAL 455090000000000119, MONITOR LANIX LED DE 21.5" SERIAL 2440308258</t>
  </si>
  <si>
    <t>COMPUTADORA DE ESCRITORIO LANIX TITAN 6020 PROCESADOR INTEL CORE I5 8400, TECLADO Y MOUSE LANIX, RAM DE 8GB DDR4. TARJETA DE VIDEO INDEPENDIENTE CON 2GB DE MEMORIA,DD DE 1TB, DVD+/-RW, SERIAL 455090000000000203, MONITOR LANIX LED DE 21.5" SERIAL 2440308261</t>
  </si>
  <si>
    <t>COMPUTADORA DE ESCRITORIO LANIX TITAN 6020 PROCESADOR INTEL CORE I5 8400, TECLADO Y MOUSE LANIX, RAM DE 8GB DDR4. TARJETA DE VIDEO INDEPENDIENTE CON 2GB DE MEMORIA,DD DE 1TB, DVD+/-RW, SERIAL 455090000000000204, MONITOR LANIX LED DE 21.5" SERIAL 2440308265</t>
  </si>
  <si>
    <t>COMPUTADORA DE ESCRITORIO LANIX TITAN 6020 PROCESADOR INTEL CORE I5 8400, TECLADO Y MOUSE LANIX, RAM DE 8GB DDR4. TARJETA DE VIDEO INDEPENDIENTE CON 2GB DE MEMORIA,DD DE 1TB, DVD+/-RW, SERIAL 455090000000000210, MONITOR LANIX LED DE 21.5" SERIAL 2440308266</t>
  </si>
  <si>
    <t>COMPUTADORA DE ESCRITORIO LANIX TITAN 6020 PROCESADOR INTEL CORE I5 8400, TECLADO Y MOUSE LANIX, RAM DE 8GB DDR4. TARJETA DE VIDEO INDEPENDIENTE CON 2GB DE MEMORIA,DD DE 1TB, DVD+/-RW, SERIAL 455090000000000217, MONITOR LANIX LED DE 21.5" SERIAL 2440308237</t>
  </si>
  <si>
    <t>COMPUTADORA DE ESCRITORIO LANIX TITAN 6020 PROCESADOR INTEL CORE I5 8400, TECLADO Y MOUSE LANIX, RAM DE 8GB DDR4. TARJETA DE VIDEO INDEPENDIENTE CON 2GB DE MEMORIA,DD DE 1TB, DVD+/-RW, SERIAL 455090000000000219, MONITOR LANIX LED DE 21.5" SERIAL 2440308268</t>
  </si>
  <si>
    <t>COMPUTADORA DE ESCRITORIO LANIX TITAN 6020 PROCESADOR INTEL CORE I5 8400, TECLADO Y MOUSE LANIX, RAM DE 8GB DDR4. TARJETA DE VIDEO INDEPENDIENTE CON 2GB DE MEMORIA,DD DE 1TB, DVD+/-RW, SERIAL 455090000000000220, MONITOR LANIX LED DE 21.5" SERIAL 2440308269</t>
  </si>
  <si>
    <r>
      <t xml:space="preserve">COMPUTADORA DE ESCRITORIO LANIX TITAN 6020 PROCESADOR INTEL CORE I5 8400, TECLADO Y MOUSE LANIX, RAM DE 8GB DDR4. DD DE 1TB, DVD+/-RW, SERIAL 455100000000000072, MONITOR LANIX LED DE 21.5" SERIAL </t>
    </r>
    <r>
      <rPr>
        <sz val="9"/>
        <color indexed="8"/>
        <rFont val="Arial"/>
        <family val="2"/>
      </rPr>
      <t>2440300375</t>
    </r>
  </si>
  <si>
    <t>PROYECTOR BENQ MX550, 3600 LUMENES, RESOLUCION NATIVA, SERIAL PD58J01903000</t>
  </si>
  <si>
    <t>COMPUTADORA DE ESCRITORIO LANIX TITAN 6020 PROCESADOR INTEL CORE I5 8400, TECLADO Y MOUSE LANIX, RAM DE 8GB DDR4. DD DE 1TB, DVD+/-RW, SERIAL 455100000000000060, MONITOR LANIX LED DE 21.5" SERIAL 2440300060</t>
  </si>
  <si>
    <t>REC HUM</t>
  </si>
  <si>
    <t>COMPUTADORA DE ESCRITORIO LANIX TITAN 6020 PROCESADOR INTEL CORE I5 8400, TECLADO Y MOUSE LANIX, RAM DE 8GB DDR4. DD DE 1TB, DVD+/-RW, SERIAL 455100000000000033, MONITOR LANIX LED DE 21.5" SERIAL 2440300033</t>
  </si>
  <si>
    <t>COMPUTADORA DE ESCRITORIO LANIX TITAN 6020 PROCESADOR INTEL CORE I5 8400, TECLADO Y MOUSE LANIX, RAM DE 8GB DDR4. DD DE 1TB, DVD+/-RW, SERIAL 455100000000000029, MONITOR LANIX LED DE 21.5" SERIAL 2440300193</t>
  </si>
  <si>
    <t>FINANZAS</t>
  </si>
  <si>
    <t>COMPUTADORA DE ESCRITORIO LANIX TITAN 6020 PROCESADOR INTEL CORE I5 8400, TECLADO Y MOUSE LANIX, RAM DE 8GB DDR4. DD DE 1TB, DVD+/-RW, SERIAL 455100000000000020, MONITOR LANIX LED DE 21.5" SERIAL 2440300185</t>
  </si>
  <si>
    <t>COMPUTADORA DE ESCRITORIO LANIX TITAN 6020 PROCESADOR INTEL CORE I5 8400, TECLADO Y MOUSE LANIX, RAM DE 8GB DDR4. DD DE 1TB, DVD+/-RW, SERIAL 455100000000000008, MONITOR LANIX LED DE 21.5" SERIAL 2440300080</t>
  </si>
  <si>
    <t>COMPUTADORA DE ESCRITORIO LANIX TITAN 6020 PROCESADOR INTEL CORE I5 8400, TECLADO Y MOUSE LANIX, RAM DE 8GB DDR4. DD DE 1TB, DVD+/-RW, SERIAL 455100000000000069, MONITOR LANIX LED DE 21.5" SERIAL 2440300085</t>
  </si>
  <si>
    <t>COMPUTADORA DE ESCRITORIO LANIX TITAN 6020 PROCESADOR INTEL CORE I5 8400, TECLADO Y MOUSE LANIX, RAM DE 8GB DDR4. DD DE 1TB, DVD+/-RW, SERIAL 455100000000000006, MONITOR LANIX LED DE 21.5" SERIAL 2440308259</t>
  </si>
  <si>
    <t>D.ADMTIVA</t>
  </si>
  <si>
    <t>COMPUTADORA DE ESCRITORIO LANIX TITAN 6020 PROCESADOR INTEL CORE I5 8400, TECLADO Y MOUSE LANIX, RAM DE 8GB DDR4. DD DE 1TB, DVD+/-RW, SERIAL 455100000000000019, MONITOR LANIX LED DE 21.5" SERIAL 2440300077</t>
  </si>
  <si>
    <t>D.G.</t>
  </si>
  <si>
    <t>COMPUTADORA PORTATIL LANIX NEURON G6, PROCESADOR INTEL CORE I5 8250U PANTALLA DE 14" LED, 8GB RAM , DD1TB, WINDOWS 10, SERIAL NKN745WU0008C000080</t>
  </si>
  <si>
    <t>ACADEMICO</t>
  </si>
  <si>
    <t>COMPUTADORA PORTATIL LANIX NEURON G6, PROCESADOR INTEL CORE I5 8250U PANTALLA DE 14" LED, 8GB RAM , DD1TB, WINDOWS 10, SERIAL NKN745WU0008C000059</t>
  </si>
  <si>
    <t>COMPUTADORA PORTATIL LANIX NEURON G6, PROCESADOR INTEL CORE I5 8250U PANTALLA DE 14" LED, 8GB RAM , DD1TB, WINDOWS 10, SERIAL NKN745WU0008C000120</t>
  </si>
  <si>
    <t>COMPUTADORA PORTATIL LANIX NEURON G6, PROCESADOR INTEL CORE I5 8250U PANTALLA DE 14" LED, 8GB RAM , DD1TB, WINDOWS 10, SERIAL P75F001</t>
  </si>
  <si>
    <t>VINCULACION</t>
  </si>
  <si>
    <t>COMPUTADORA PORTATIL LANIX NEURON G6, PROCESADOR INTEL CORE I5 8250U PANTALLA DE 14" LED, 8GB RAM , DD1TB, WINDOWS 10, SERIAL NKN745WU0008C000129</t>
  </si>
  <si>
    <t>COMPUTADORA PORTATIL LANIX NEURON G6, PROCESADOR INTEL CORE I5 8250U PANTALLA DE 14" LED, 8GB RAM , DD1TB, WINDOWS 10, SERIAL NKN745WU0008C000147</t>
  </si>
  <si>
    <t>COMPUTADORA PORTATIL LANIX NEURON G6, PROCESADOR INTEL CORE I5 8250U PANTALLA DE 14" LED, 8GB RAM , DD1TB, WINDOWS 10, SERIAL NKN745WU0008C000136</t>
  </si>
  <si>
    <t>COMPUTADORA PORTATIL LANIX NEURON G6, PROCESADOR INTEL CORE I5 8250U PANTALLA DE 14" LED, 8GB RAM , DD1TB, WINDOWS 10, SERIAL NKN745WU0008C000132</t>
  </si>
  <si>
    <t>REC MAT</t>
  </si>
  <si>
    <t>COMPUTADORA PORTATIL LANIX NEURON G6, PROCESADOR INTEL CORE I5 8250U PANTALLA DE 14" LED, 8GB RAM , DD1TB, WINDOWS 10, SERIAL NKN745WU0008C000117</t>
  </si>
  <si>
    <t>COMPUTADORA PORTATIL LANIX NEURON G6, PROCESADOR INTEL CORE I5 8250U PANTALLA DE 14" LED, 8GB RAM , DD1TB, WINDOWS 10,</t>
  </si>
  <si>
    <t>MONITOR LANIX LED DE 21.5" SERIAL 2440300067</t>
  </si>
  <si>
    <t>7 PROYECTOR BENQ MX550, 3600 LUMENES, RESOLUCION NATIVA XGA</t>
  </si>
  <si>
    <t>EQUIPO DE COMPUTACION IMPRESORA Y MUEBLE</t>
  </si>
  <si>
    <t>factura 2208</t>
  </si>
  <si>
    <t>PANTALLA Y SOPORTE</t>
  </si>
  <si>
    <t>SIMULADOR DE CONDUCCION DE VEHICULO</t>
  </si>
  <si>
    <t>COMPUTADORA DE ESCRITORIO LANIX TITAN 6020 PROCESADOR INTEL CORE I5 8400, TECLADO Y MOUSE LANIX, RAM DE 8GB DDR4. TARJETA DE VIDEO INDEPENDIENTE CON 2GB DE MEMORIA,DD DE 1TB, DVD+/-RW, SERIAL 455090000000000257, MONITOR LANIX LED DE 21.5" SERIAL 2325608349</t>
  </si>
  <si>
    <t>COMPUTADORA DE ESCRITORIO LANIX TITAN 6020 PROCESADOR INTEL CORE I5 8400, TECLADO Y MOUSE LANIX, RAM DE 8GB DDR4. TARJETA DE VIDEO INDEPENDIENTE CON 2GB DE MEMORIA,DD DE 1TB, DVD+/-RW, SERIAL 455090000000000262, MONITOR LANIX LED DE 21.5" SERIAL 2325608351</t>
  </si>
  <si>
    <t>COMPUTADORA DE ESCRITORIO LANIX TITAN 6020 PROCESADOR INTEL CORE I5 8400, TECLADO Y MOUSE LANIX, RAM DE 8GB DDR4. TARJETA DE VIDEO INDEPENDIENTE CON 2GB DE MEMORIA,DD DE 1TB, DVD+/-RW, SERIAL 455090000000000259, MONITOR LANIX LED DE 21.5" SERIAL 2325608362</t>
  </si>
  <si>
    <t>COMPUTADORA DE ESCRITORIO LANIX TITAN 6020 PROCESADOR INTEL CORE I5 8400, TECLADO Y MOUSE LANIX, RAM DE 8GB DDR4. TARJETA DE VIDEO INDEPENDIENTE CON 2GB DE MEMORIA,DD DE 1TB, DVD+/-RW, SERIAL 455090000000000256, MONITOR LANIX LED DE 21.5" SERIAL 2325608374</t>
  </si>
  <si>
    <t>COMPUTADORA DE ESCRITORIO LANIX TITAN 6020 PROCESADOR INTEL CORE I5 8400, TECLADO Y MOUSE LANIX, RAM DE 8GB DDR4. TARJETA DE VIDEO INDEPENDIENTE CON 2GB DE MEMORIA,DD DE 1TB, DVD+/-RW, SERIAL 455090000000000222, MONITOR LANIX LED DE 21.5" SERIAL 2440308270</t>
  </si>
  <si>
    <t>COMPUTADORA DE ESCRITORIO LANIX TITAN 6020 PROCESADOR INTEL CORE I5 8400, TECLADO Y MOUSE LANIX, RAM DE 8GB DDR4. TARJETA DE VIDEO INDEPENDIENTE CON 2GB DE MEMORIA,DD DE 1TB, DVD+/-RW, SERIAL 455090000000000226, MONITOR LANIX LED DE 21.5" SERIAL 2440308272</t>
  </si>
  <si>
    <t>COMPUTADORA DE ESCRITORIO LANIX TITAN 6020 PROCESADOR INTEL CORE I5 8400, TECLADO Y MOUSE LANIX, RAM DE 8GB DDR4. TARJETA DE VIDEO INDEPENDIENTE CON 2GB DE MEMORIA,DD DE 1TB, DVD+/-RW, SERIAL 455090000000000228, MONITOR LANIX LED DE 21.5" SERIAL 2440308276</t>
  </si>
  <si>
    <t>COMPUTADORA DE ESCRITORIO LANIX TITAN 6020 PROCESADOR INTEL CORE I5 8400, TECLADO Y MOUSE LANIX, RAM DE 8GB DDR4. TARJETA DE VIDEO INDEPENDIENTE CON 2GB DE MEMORIA,DD DE 1TB, DVD+/-RW, SERIAL 455090000000000229, MONITOR LANIX LED DE 21.5" SERIAL 2440308257</t>
  </si>
  <si>
    <t>COMPUTADORA DE ESCRITORIO LANIX TITAN 6020 PROCESADOR INTEL CORE I5 8400, TECLADO Y MOUSE LANIX, RAM DE 8GB DDR4. TARJETA DE VIDEO INDEPENDIENTE CON 2GB DE MEMORIA,DD DE 1TB, DVD+/-RW, SERIAL 455090000000000234, MONITOR LANIX LED DE 21.5" SERIAL 2440300195</t>
  </si>
  <si>
    <t>COMPUTADORA DE ESCRITORIO LANIX TITAN 6020 PROCESADOR INTEL CORE I5 8400, TECLADO Y MOUSE LANIX, RAM DE 8GB DDR4. TARJETA DE VIDEO INDEPENDIENTE CON 2GB DE MEMORIA,DD DE 1TB, DVD+/-RW, SERIAL 455090000000000209, MONITOR LANIX LED DE 21.5" SERIAL 2440300097</t>
  </si>
  <si>
    <t>COMPUTADORA DE ESCRITORIO LANIX TITAN 6020 PROCESADOR INTEL CORE I5 8400, TECLADO Y MOUSE LANIX, RAM DE 8GB DDR4. TARJETA DE VIDEO INDEPENDIENTE CON 2GB DE MEMORIA,DD DE 1TB, DVD+/-RW, SERIAL 455090000000000232, MONITOR LANIX LED DE 21.5" SERIAL 2440300065</t>
  </si>
  <si>
    <t>COMPUTADORA DE ESCRITORIO LANIX TITAN 6020 PROCESADOR INTEL CORE I5 8400, TECLADO Y MOUSE LANIX, RAM DE 8GB DDR4. TARJETA DE VIDEO INDEPENDIENTE CON 2GB DE MEMORIA,DD DE 1TB, DVD+/-RW, SERIAL 455090000000000174, MONITOR LANIX LED DE 21.5" SERIAL 2440300113</t>
  </si>
  <si>
    <t>COMPUTADORA DE ESCRITORIO LANIX TITAN 6020 PROCESADOR INTEL CORE I5 8400, TECLADO Y MOUSE LANIX, RAM DE 8GB DDR4. TARJETA DE VIDEO INDEPENDIENTE CON 2GB DE MEMORIA,DD DE 1TB, DVD+/-RW, SERIAL 455090000000000198, MONITOR LANIX LED DE 21.5" SERIAL 2440300064</t>
  </si>
  <si>
    <t>COMPUTADORA DE ESCRITORIO LANIX TITAN 6020 PROCESADOR INTEL CORE I5 8400, TECLADO Y MOUSE LANIX, RAM DE 8GB DDR4. TARJETA DE VIDEO INDEPENDIENTE CON 2GB DE MEMORIA,DD DE 1TB, DVD+/-RW, SERIAL 455090000000000196, MONITOR LANIX LED DE 21.5" SERIAL 2440300115</t>
  </si>
  <si>
    <t>COMPUTADORA DE ESCRITORIO LANIX TITAN 6020 PROCESADOR INTEL CORE I5 8400, TECLADO Y MOUSE LANIX, RAM DE 8GB DDR4. TARJETA DE VIDEO INDEPENDIENTE CON 2GB DE MEMORIA,DD DE 1TB, DVD+/-RW, SERIAL 455090000000000227, MONITOR LANIX LED DE 21.5" SERIAL 2440300075</t>
  </si>
  <si>
    <t>COMPUTADORA DE ESCRITORIO LANIX TITAN 6020 PROCESADOR INTEL CORE I5 8400, TECLADO Y MOUSE LANIX, RAM DE 8GB DDR4. TARJETA DE VIDEO INDEPENDIENTE CON 2GB DE MEMORIA,DD DE 1TB, DVD+/-RW, SERIAL 455090000000000165, MONITOR LANIX LED DE 21.5" SERIAL 2440300369</t>
  </si>
  <si>
    <t>COMPUTADORA DE ESCRITORIO LANIX TITAN 6020 PROCESADOR INTEL CORE I5 8400, TECLADO Y MOUSE LANIX, RAM DE 8GB DDR4. DD DE 1TB, DVD+/-RW, SERIAL 455100000000000009, MONITOR LANIX LED DE 21.5" SERIAL 2440300082</t>
  </si>
  <si>
    <t>COMPUTADORA DE ESCRITORIO LANIX TITAN 6020 PROCESADOR INTEL CORE I5 8400, TECLADO Y MOUSE LANIX, RAM DE 8GB DDR4. DD DE 1TB, DVD+/-RW, SERIAL 455100000000000036, MONITOR LANIX LED DE 21.5" SERIAL 2440300157</t>
  </si>
  <si>
    <t>COMPUTADORA DE ESCRITORIO LANIX TITAN 6020 PROCESADOR INTEL CORE I5 8400, TECLADO Y MOUSE LANIX, RAM DE 8GB DDR4. DD DE 1TB, DVD+/-RW, SERIAL 455100000000000030, MONITOR LANIX LED DE 21.5" SERIAL 2440300183</t>
  </si>
  <si>
    <t>COMPUTADORA DE ESCRITORIO LANIX TITAN 6020 PROCESADOR INTEL CORE I5 8400, TECLADO Y MOUSE LANIX, RAM DE 8GB DDR4. DD DE 1TB, DVD+/-RW, SERIAL 455100000000000038, MONITOR LANIX LED DE 21.5" SERIAL 2440300190</t>
  </si>
  <si>
    <t>COMPUTADORA DE ESCRITORIO LANIX TITAN 6020 PROCESADOR INTEL CORE I5 8400, TECLADO Y MOUSE LANIX, RAM DE 8GB DDR4. DD DE 1TB, DVD+/-RW, SERIAL 455100000000000035, MONITOR LANIX LED DE 21.5" SERIAL 2440300338</t>
  </si>
  <si>
    <t>COMPUTADORA DE ESCRITORIO LANIX TITAN 6020 PROCESADOR INTEL CORE I5 8400, TECLADO Y MOUSE LANIX, RAM DE 8GB DDR4. DD DE 1TB, DVD+/-RW, SERIAL 455100000000000059, MONITOR LANIX LED DE 21.5" SERIAL 2440300059</t>
  </si>
  <si>
    <t>COMPUTADORA DE ESCRITORIO LANIX TITAN 6020 PROCESADOR INTEL CORE I5 8400, TECLADO Y MOUSE LANIX, RAM DE 8GB DDR4. DD DE 1TB, DVD+/-RW, SERIAL 455100000000000004, MONITOR LANIX LED DE 21.5" SERIAL 2440300079</t>
  </si>
  <si>
    <t>COMPUTADORA DE ESCRITORIO LANIX TITAN 6020 PROCESADOR INTEL CORE I5 8400, TECLADO Y MOUSE LANIX, RAM DE 8GB DDR4. DD DE 1TB, DVD+/-RW, SERIAL 455100000000000011, MONITOR LANIX LED DE 21.5" SERIAL 2440300278</t>
  </si>
  <si>
    <t>COMPUTADORA DE ESCRITORIO LANIX TITAN 6020 PROCESADOR INTEL CORE I5 8400, TECLADO Y MOUSE LANIX, RAM DE 8GB DDR4. DD DE 1TB, DVD+/-RW, SERIAL 455100000000000037, MONITOR LANIX LED DE 21.5" SERIAL 2440300086</t>
  </si>
  <si>
    <t>COMPUTADORA DE ESCRITORIO LANIX TITAN 6020 PROCESADOR INTEL CORE I5 8400, TECLADO Y MOUSE LANIX, RAM DE 8GB DDR4. DD DE 1TB, DVD+/-RW, SERIAL 455100000000000007</t>
  </si>
  <si>
    <t>COMPUTADORA PORTATIL LANIX NEURON G6, PROCESADOR INTEL CORE I5 8250U PANTALLA DE 14" LED, 8GB RAM , DD1TB, WINDOWS 10, SERIAL NKN745WU0008C00164</t>
  </si>
  <si>
    <t>jose torres</t>
  </si>
  <si>
    <t>COMPUTADORA PORTATIL LANIX NEURON G6, PROCESADOR INTEL CORE I5 8250U PANTALLA DE 14" LED, 8GB RAM , DD1TB, WINDOWS 10, SERIAL NKN745WU0008C00130</t>
  </si>
  <si>
    <t>paty souza</t>
  </si>
  <si>
    <t>COMPUTADORA PORTATIL LANIX NEURON G6, PROCESADOR INTEL CORE I5 8250U PANTALLA DE 14" LED, 8GB RAM , DD1TB, WINDOWS 10, SERIAL NKN745WU0008C00065</t>
  </si>
  <si>
    <t>COMPUTADORA PORTATIL LANIX NEURON G6, PROCESADOR INTEL CORE I5 8250U PANTALLA DE 14" LED, 8GB RAM , DD1TB, WINDOWS 10, SERIAL NKN745WU0008C00133</t>
  </si>
  <si>
    <t>factura A 1040</t>
  </si>
  <si>
    <t>d.g.</t>
  </si>
  <si>
    <t>11 COMPUTADORA LAPTOP INTEL CORE I5</t>
  </si>
  <si>
    <t>factura mz-48</t>
  </si>
  <si>
    <t>2 TELEVISION TOUCH MARCA SAMSUNG</t>
  </si>
  <si>
    <t>PANTALLA TIPO FLIP SAMSUNG</t>
  </si>
  <si>
    <t>SISTEMA DE VIDEOCONFERENCIA</t>
  </si>
  <si>
    <t>EQUIPO DE PERIFONEO Y AUDIO</t>
  </si>
  <si>
    <t>RAUTER INALAMBRICO</t>
  </si>
  <si>
    <t>AEROCOOLER 6800 DESCARGA HOROZONTAL</t>
  </si>
  <si>
    <t>factura pipeso 22057</t>
  </si>
  <si>
    <t>MOBILIARIO QUE CONSTA DE: MESA PARA PROFESOR 1PZ, MESAS BINARIAS 16PZ, SILLAS ERGONOMICAS ACOGINADAS 16PZ, COMPRESOR DE AIRE 1PZ</t>
  </si>
  <si>
    <t>factura 2203</t>
  </si>
  <si>
    <t>TORNO CNC MARCA EMCO TURN 105 CON 2 TABLEROS INTERCAMBIABLES</t>
  </si>
  <si>
    <t>FRESADORA MILL 105</t>
  </si>
  <si>
    <t>TABLEROS INTERCAMBIABLES PARA COMUNICAR CON MAQUINA CONCEPT TURN 105</t>
  </si>
  <si>
    <t>IMPRESORA 3D</t>
  </si>
  <si>
    <t>EQUIPO DE METROLOGIA CONSTA DE: MESA DE GRANITO, VERNIER DIGITAL, FLEXOMETRO DE 3 METROS, MANIPULADOR AUTOMATIZADO</t>
  </si>
  <si>
    <t>TORNO CONVENCIONAL 14X40" DE VOLTEO</t>
  </si>
  <si>
    <t>factura 2212</t>
  </si>
  <si>
    <t>FRESADORA CONVENCIONAL 10X54</t>
  </si>
  <si>
    <t>MAQUINA INDUSTRIAL OJALADORA</t>
  </si>
  <si>
    <t>factura mz-45</t>
  </si>
  <si>
    <t>32 MAQUINA DE COSER SINGER FACILITA PRO</t>
  </si>
  <si>
    <t>5 MAQUINA INDUSTRIAL DE COSTURA RECTA</t>
  </si>
  <si>
    <t>2 MAQUINA INDUSTRIAL DE COSTURA ZIGZAG</t>
  </si>
  <si>
    <t>MAQUINA INDUSTRIAL OVERLOCK MARCA SINGER MODELO 14SH754</t>
  </si>
  <si>
    <t>18 MAQUINA INDUSTRIAL DE COSTURA RECTA</t>
  </si>
  <si>
    <t>MAQUINA INDUSTRIAL PRESILLADORA</t>
  </si>
  <si>
    <t>5 MAQUINA INDUSTRIAL OVERLOCK MARCA SINGER MODELO 14SH754</t>
  </si>
  <si>
    <t>2 MAQUINA INDUSTRIAL OVERLOCK MARCA YAMATO MODELO CZ6500-4DF-I O SIMILAR</t>
  </si>
  <si>
    <t>2 MAQUINA INDUSTRIAL DE COSTURA RECTA</t>
  </si>
  <si>
    <t>2 MAQUINA INDUSTRIAL OVERLOCK MARCA SINGER MODELO 14SH754</t>
  </si>
  <si>
    <t>agua prieta</t>
  </si>
  <si>
    <t>MAQUINA INDUSTRIAL RESORTERA</t>
  </si>
  <si>
    <t>8 MAQUINA DE COSER SINGER FACILITA PRO</t>
  </si>
  <si>
    <t>empalme</t>
  </si>
  <si>
    <t>15 MAQUINA DE COSER SINGER FACILITA PRO</t>
  </si>
  <si>
    <t>12 MAQUINAS DE COSER SINGER FACILITA ( UNIDAD MOVIL )</t>
  </si>
  <si>
    <t>CABINAS DIDACTICAS DE PRACTOCAS PARA ELECTRICIDAD</t>
  </si>
  <si>
    <t>factura mz-44</t>
  </si>
  <si>
    <t>5 MULTIMETROS DIGITALES MARCA FLUKE MODELO 115 O SIMILAR</t>
  </si>
  <si>
    <t>5 OSCILOSCOPIO DIGITAL MARCA UNI-T MODELO UTD2025CL O SIMILAR</t>
  </si>
  <si>
    <t>5 GENERADOR DE FUNCIONES MARCA EZ DIGITAL MODELO FG-7002C O SIMILAR</t>
  </si>
  <si>
    <t>5 CAUTIN MARCA WELLER MODELO WES51 O SIMILAR</t>
  </si>
  <si>
    <t>25 MULTIMETROS DIGITALES MARCA FLUKE MODELO 115 O SIMILAR</t>
  </si>
  <si>
    <t>25 OSCILOSCOPIO DIGITAL MARCA UNI-T MODELO UTD2025CL O SIMILAR</t>
  </si>
  <si>
    <t>25 GENERADOR DE FUNCIONES MARCA EZ DIGITAL MODELO FG-7002C O SIMILAR</t>
  </si>
  <si>
    <t>25 CAUTIN MARCA WELLER MODELO WES51 O SIMILAR</t>
  </si>
  <si>
    <t>ROLADORA, DOBLADORA Y CIZALLA 3 EN 1</t>
  </si>
  <si>
    <t>factura 316</t>
  </si>
  <si>
    <t>PLASMA CON COMPRESOR INTEGRADO CAPACIDAD DE 1/4</t>
  </si>
  <si>
    <t>TALADRO ESTACIONARIO DE COLUMNA 1/2" 1HP 750W 120V</t>
  </si>
  <si>
    <t>ARCMASTER 186 ACDC SOLDADORA TIG P/INOXIDABLE ALUMINIO</t>
  </si>
  <si>
    <t>REBEL EMP 235IC 15FT SOLDADORA MIG INCLUYE GUANTES Y CARETA</t>
  </si>
  <si>
    <t>ESAB / LHN240I MAQUINA DE SOLDAR ELECTRODO REVESTIDO DE 200A TIPO INVERSOR</t>
  </si>
  <si>
    <t>CORTADORA DE METAL DE 14" 1650W</t>
  </si>
  <si>
    <t>ROLADORA, DOBLADORA Y CIZALLA 3 EN 2</t>
  </si>
  <si>
    <t>ROLADORA, DOBLADORA Y CIZALLA 3 EN 3</t>
  </si>
  <si>
    <t>RAMPA HIDRAULICA DE 2 POSTES DE 9,000 LBS, MARCA WINTEK, MODELO RCS209, ELEVADOR DE VEHICULOS</t>
  </si>
  <si>
    <t>factura 317</t>
  </si>
  <si>
    <t>CARRETE CON LAMPARA LED (ILUMINACION DE AREAS)</t>
  </si>
  <si>
    <t>CARRETE DE MANGUERA DE 14M (MANGUERA DE AIRE)</t>
  </si>
  <si>
    <t>REFUERZO EN FIRME DE CONCRETO (SERVICIO DE COLOCACION DE REFUERZOS DE CONCRETO)</t>
  </si>
  <si>
    <t>UNIDAD DE MANTENIMIENTO NEUMATICO</t>
  </si>
  <si>
    <t>LINEA DE ALIMENTACION DE AIRE COMPRIMIDO (TUBO GALVANIZADO CORRUGADO SOLDADO PARA USO COMERCIAL)</t>
  </si>
  <si>
    <t>LINEAS 14MTS DE ALIMENTACION ELECTRICA (SERVICIO DE CONSTRUCCION DE LINEAS DE ENERGIA ELECTRICA)</t>
  </si>
  <si>
    <t>CANAMEA</t>
  </si>
  <si>
    <t>COMPRESOR 4 HP MARCA TRUPER 2985 WATTS 19366 (navojoa)</t>
  </si>
  <si>
    <t>MINISPLIT DE 1.5 TON MARCA YORK CON GAS R410 (financieros)</t>
  </si>
  <si>
    <t>CAMARA FOTOGRAFICA MARCA NIKON MOD D3500 (vinculacion)</t>
  </si>
  <si>
    <t>vinculacion</t>
  </si>
  <si>
    <t>5 MAQUINAS DE COCER FACILITAS 4411 EXT PUERTO LIBERTAD (caborca)</t>
  </si>
  <si>
    <t>5 MAQUINAS DE COCER FACILITAS 4411 CERESO CABORCA (caborca)</t>
  </si>
  <si>
    <t>10 MAQUINAS DE COCER FACILITA PRO 4411 (direccion de planeacion)</t>
  </si>
  <si>
    <t>MAQUINA INDUSTRIAL RECTA TRIPLE ARRASTRE ( navojoa )</t>
  </si>
  <si>
    <t>2 HIDROLAVADORAS MARCA KARCHER ELECTRICA (direccion academica)</t>
  </si>
  <si>
    <t>2 PIZARRONES BLANCO MARCA WHITESTAR DE 1.20X2.40M (hermosillo)</t>
  </si>
  <si>
    <t>ESTUFA 5.3 CU FT 2-9/6 POWER BOIL 2-6 (agua prieta)</t>
  </si>
  <si>
    <t>ESTUFA 5.3 CU FT 2-9/6 POWER BOIL 2-6 (empalme)</t>
  </si>
  <si>
    <t>ESTUFA 5.3 CU FT 2-9/6 POWER BOIL 2-6 (cajeme)</t>
  </si>
  <si>
    <t>2 ESCRITORIO ERMES COLOR CHOCALATE (hermosillo)</t>
  </si>
  <si>
    <t>2 SILLA PUPITRE PLASTICO (hermosillo)</t>
  </si>
  <si>
    <t>LIJADORA DE BANDA 3X18 VV 9911 MARCA MAKITA (hermosillo)</t>
  </si>
  <si>
    <t>SIERRA INGLETEADORA DE 10" 1600W 5000RPM EJE 5/8" 11 POSICIONES MARCA DEWALT (hermosillo)</t>
  </si>
  <si>
    <t>SIERRA DE MESA DE 10" 1800W 5000RPM 3.5 HP CON PROTECCION POR SOBRECARGA MARCA DEWALT (hermosillo)</t>
  </si>
  <si>
    <t>CANTEADORA DE 15" AMP 12-1/2" SINGLE SPEED BENCHTOP PLANER MARCA DEWALT (hermosillo)</t>
  </si>
  <si>
    <t>REBAJADORA DE 1-3/4 HP PORTER CABLE 690 MARCA DEWALT (hermosillo)</t>
  </si>
  <si>
    <t>SOLDADORA DIGITAL 250A-220V SD250A220V (hermosillo)</t>
  </si>
  <si>
    <t>EQUIPO DE CORTE / SOLDADURA MARCA JOURNEYMAN II 540/510 HD VP (hermosillo)</t>
  </si>
  <si>
    <t>TALADRO DE 1/2" 600W 0-850RPM Hermosillo)</t>
  </si>
  <si>
    <t>ESMERILADORA ANGULAR 4 1/2" 120 VCA 6A (hermsillo)</t>
  </si>
  <si>
    <t>SOPLADORA ASPIRADORA MARCA STIHL SH86 A GASOLINA (hermosillo)</t>
  </si>
  <si>
    <t>SOPLADORA ASPIRADORA MARCA STIHL SH86 A GASOLINA (navojoa)</t>
  </si>
  <si>
    <t>SOPLADORA ASPIRADORA MARCA STIHL SH86 A GASOLINA (empalme)</t>
  </si>
  <si>
    <t>SOPLADORA ASPIRADORA MARCA STIHL SH86 A GASOLINA (cananea)</t>
  </si>
  <si>
    <t>SOPLADORA ASPIRADORA MARCA STIHL SH86 A GASOLINA (cajeme)</t>
  </si>
  <si>
    <t>SOPLADORA ASPIRADORA MARCA STIHL SH86 A GASOLINA (caborca)</t>
  </si>
  <si>
    <t>SOPLADORA ASPIRADORA MARCA STIHL SH86 A GASOLINA (agua prieta)</t>
  </si>
  <si>
    <t>2 MODULO SOLAR CSUN 265W (hermosillo)</t>
  </si>
  <si>
    <t>4 MICROINVERSOR EMPHASE M125 (hermosillo)</t>
  </si>
  <si>
    <t>2 MONITEREO ENVOY GATEWEY (hermosillo)</t>
  </si>
  <si>
    <t>2 INVERSOR CENTRAL SOLIS 1000W, 220V (hermosillo)</t>
  </si>
  <si>
    <t>HERRAMIENTA VARIA (hermosillo)</t>
  </si>
  <si>
    <t>LAPTOP ASUS A509FA-BR322T, 15.6", INTEL CORE I7, 8GB, WINDOWS 10, 1TB + 128 GB SSD (vinculacion)</t>
  </si>
  <si>
    <t>CONDENSADORA EQUIPO MINISPLIT CIAC EFICIENCIA ESTANDAR SOLO FRIO R-410 DE 1TON 2200/1/60 10 SEER (direccion administrativa)</t>
  </si>
  <si>
    <t>FREGADERO DOBLE TARJA IZQUIERDA (cajeme)</t>
  </si>
  <si>
    <t>EXTRACTOR MARCA STEVES SERIE 1900(planrtel cajeme)</t>
  </si>
  <si>
    <t>REFRIGERADOR MARCA WHIRPOOL 18 PIES (cajeme)</t>
  </si>
  <si>
    <t>ESCRITORIO METALICO (hermosillo)</t>
  </si>
  <si>
    <t>PANTALLA DE PROYECCION (hermosillo)</t>
  </si>
  <si>
    <t>PODADORA 149CC 22 TORO (cajeme)</t>
  </si>
  <si>
    <t>ARCHIVERO VERTICAL 4 GAVETAS (rec hum)</t>
  </si>
  <si>
    <t>5 AULAS MOVILES 8 X 32 (2.44 X 9.75) planeacion</t>
  </si>
  <si>
    <t>5 SMART TV DE 65" CON ENTRADA HDMI, VGA (planeacion)</t>
  </si>
  <si>
    <t>50 COMPUTADORAS CON PROCESADOR INTEL CELERON N3350, TECLADO CON DISTRIBUCION ESPAÑOL LATINOAMERICANA, TOUCHPAD CON 2 BOTONES, PANTALLA DE 11.6", MEMORIA RAM 4GB, 2 PUERTOS USB 3.0 TIPO A, 2 PUERTOS USB 3.0 TIPO C, LECTOR DE TARJETAS (SD, SDHC, SDXC) ALMACENAMIENTO 323GB TIPO EMMC, CONECTIVIDAD WLAM Y BLUETHOOT, SISTEMA OPERATIVO CHOOME OS ( planeacion)</t>
  </si>
  <si>
    <t>5 MESAS BINARIAS DE ESTRUCTURA METALICA Y CUBIERTA DE POLIPROPILENO DE 1.00 X 0.50M</t>
  </si>
  <si>
    <t>45 MESAS BINARIAS DE ESTRUCTURA METALICA Y CUBIERTA DE POLIPROPILENO DE 1.00 X 0.50M (planeacion)</t>
  </si>
  <si>
    <t>5 EXTINTORES TIPO CO2 DE 4.5KG, INCLUYE ELEMENTOS DE FIJACION</t>
  </si>
  <si>
    <t>10 GABINETES METALICOS CON LLAVE Y REPISAS DE 0.75X 0.45M</t>
  </si>
  <si>
    <t>2 VITRINAS PORTATILES DE ABS 3MM PET CON ESTRUCTURA PERIMETRAL L Y 5 REPISAS</t>
  </si>
  <si>
    <t>CONSTRUCCION DE EDIFICIOS 918.72 METROS CUADRADOS (EDIFICIOS "B", "C" Y "D") ADEMAS OBRA EXTERIOR: POZO DE ABSORCION, FOSA SEPTICA, CISTERNA, BEBEDERO, PLAZA CIVICA</t>
  </si>
  <si>
    <t>OBRA EXTERIOR</t>
  </si>
  <si>
    <t>CISTERNA</t>
  </si>
  <si>
    <t>CONSTRUCCION DE EDIFICIO</t>
  </si>
  <si>
    <t>TALLERES</t>
  </si>
  <si>
    <t>EDIFICIOS, 01 AULA,  04 TALLERES, 03 ANEXOS</t>
  </si>
  <si>
    <t>EDIFICIO P/TALLER DE SISTEMAS DE CONTROL INDUSTRIAL</t>
  </si>
  <si>
    <t>ADAPT. DE TALLER COMPUTO, MEC. AUTOMOTRIZ Y SOLDADURA</t>
  </si>
  <si>
    <t>CONSTRUCCION DE TALLER DE IDEOMAS ( 7PP6-0044)</t>
  </si>
  <si>
    <t>CONSTRUCCION DE TALLER DE ASISTENTE EDUCATIVO ( 7-PP6-0064)</t>
  </si>
  <si>
    <t>CONST. TALLER COMPUTO Y OBRA EXTERIOR</t>
  </si>
  <si>
    <t>DOS EDIFICIOS USOS MULTIPLES Y TALLERES "B - D"</t>
  </si>
  <si>
    <t>AMPLIACION TALLER AUTOMOTRIZ CANANEA</t>
  </si>
  <si>
    <t>TALLER IND. VESTIDO Y DOS AULAS</t>
  </si>
  <si>
    <t>CISTERNA DE 33M3    CAPACIDAD</t>
  </si>
  <si>
    <t>DOS EDIFICIOS ELECTRONICA Y COMPUTO "E - D"</t>
  </si>
  <si>
    <t>EDIFICIOS AULA USUOS MULT. T. MAQ. HTAS. T. MECANICA AU</t>
  </si>
  <si>
    <t>TRABAJOS EJECT. PLANTEL HERMOSILLO</t>
  </si>
  <si>
    <t>AMPLIACION TALLER MECANICA HERMOSILLO</t>
  </si>
  <si>
    <t>MURO TABLAROCA C/AISLOHOGAR 3" C/HERRAJES</t>
  </si>
  <si>
    <t>PUERTAS DE TAMBOR DOBLES</t>
  </si>
  <si>
    <t>VENTANAS FIJAS ALUMINIO ANODIZADO</t>
  </si>
  <si>
    <t xml:space="preserve">CONSTRUCCION DEL TALLER DE IDIOMAS  </t>
  </si>
  <si>
    <t>CONSTRUCCION DEL TALLER DE REFRIGERACION</t>
  </si>
  <si>
    <t>CONSTRUCCION DEL TALLER DE CARPINTERIA</t>
  </si>
  <si>
    <t xml:space="preserve">CONSTRUCCION DEL TALLER DE SOLDADURA  </t>
  </si>
  <si>
    <t xml:space="preserve">INSTALACION ELECTRICA EN  TALLER DE SOLDADURA  </t>
  </si>
  <si>
    <t>EQUIPO HIDRONEUMATICO (INCLUYE BOMBA, 3 CISTERNAS ROTOPLAS Y SIST. HIDRONEUMATICO)</t>
  </si>
  <si>
    <t>CONSTRUCCION DE EDIFICIOS</t>
  </si>
  <si>
    <t>LOTE DE TERRENO EN LA CIUDAD DE AGUA PRIETA, SONORA</t>
  </si>
  <si>
    <t>REGISTRO DE TERRENO</t>
  </si>
  <si>
    <t>LOTE DE TERRENO EN CIUDAD OBREGON</t>
  </si>
  <si>
    <t>LOTE DE TERRENO EN LA CIUDAD DE CANANEA, SONORA</t>
  </si>
  <si>
    <t>LOTE DE TERRENO EN LA CIUDAD DE HERMOSILLO</t>
  </si>
  <si>
    <t>LOTE DE TERRENO EN LA CIUDAD DE NAVOJOA, SONORA SUPERFICIE 32,746.12 MTS</t>
  </si>
  <si>
    <t>TERRENO URBANO CON SUPERFICIE DE14,149.17 M2UBICADOENELPARQUEINDUSTRIALDYNATECH EN EL MUNICIPIO DE HERMOSILLO, SON.  INSCRITO EN RPP  Y C, BAJO No.  435904 DE LA SECCION REGISTRO INMOBILIARIO LIBRE DE GRAVAMEN.</t>
  </si>
  <si>
    <t xml:space="preserve">TERRENO RUSTICO  CON SUPERFICIE DE 6-00 HAS. UBICADO ENE EL PREDIO MASCAREÑAS,DENTRO DEL MUNICIPIO DE NOGALES, SON. INSCRITO EN EL RPP y C, BAJO No. 78,728 DE LA SECCION REGISTRO INMOBILIARIO LIBRE DE GRAVAMEN.					</t>
  </si>
  <si>
    <t>BIENES INTANGIBLES</t>
  </si>
  <si>
    <t>LICENCIAS DE RED</t>
  </si>
  <si>
    <t>COMPONENTES SISTEMA GRAFICO, SISTEMA DE AUDIO, SIMULACION DE LA FISICA Y DINAMICA VEHICULAR</t>
  </si>
  <si>
    <t>SOFTWARE SCHOOL VALUE</t>
  </si>
  <si>
    <t>SOFTWARE EASY2CONTROL MULTILICENCIA</t>
  </si>
  <si>
    <t>UPGRADE A CNC EMCO</t>
  </si>
  <si>
    <t xml:space="preserve">contabilidad </t>
  </si>
  <si>
    <t>supuestamente lo que va comprado</t>
  </si>
  <si>
    <t>diferencia auditores</t>
  </si>
  <si>
    <t>contabilidad</t>
  </si>
  <si>
    <t>diferencia contable</t>
  </si>
  <si>
    <t>MAQUINA INDUSTRIAL BOTONADORA</t>
  </si>
  <si>
    <t>MAQUINA INDUSTRIAL COLLARETE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</si>
</sst>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7" formatCode="&quot;$&quot;#,##0.00;\-&quot;$&quot;#,##0.00"/>
    <numFmt numFmtId="44" formatCode="_-&quot;$&quot;* #,##0.00_-;\-&quot;$&quot;* #,##0.00_-;_-&quot;$&quot;* &quot;-&quot;??_-;_-@_-"/>
    <numFmt numFmtId="43" formatCode="_-* #,##0.00_-;\-* #,##0.00_-;_-* &quot;-&quot;??_-;_-@_-"/>
    <numFmt numFmtId="164" formatCode="_-&quot;€&quot;* #,##0.00_-;\-&quot;€&quot;* #,##0.00_-;_-&quot;€&quot;* &quot;-&quot;??_-;_-@_-"/>
    <numFmt numFmtId="165" formatCode="_-&quot;$&quot;* #,##0_-;\-&quot;$&quot;* #,##0_-;_-&quot;$&quot;* &quot;-&quot;??_-;_-@_-"/>
    <numFmt numFmtId="166" formatCode="#,##0_ ;\-#,##0\ "/>
    <numFmt numFmtId="167" formatCode="#,##0_ ;[Red]\-#,##0\ "/>
    <numFmt numFmtId="168" formatCode="00"/>
    <numFmt numFmtId="169" formatCode="dd\/mm\/yyyy"/>
    <numFmt numFmtId="170" formatCode="&quot;$&quot;#,##0.00"/>
  </numFmts>
  <fonts count="173">
    <font>
      <sz val="11"/>
      <color theme="1"/>
      <name val="Calibri"/>
      <family val="2"/>
      <scheme val="minor"/>
    </font>
    <font>
      <sz val="10"/>
      <color theme="1"/>
      <name val="Arial Narrow"/>
      <family val="2"/>
    </font>
    <font>
      <sz val="10"/>
      <color rgb="FF000000"/>
      <name val="Arial Narrow"/>
      <family val="2"/>
    </font>
    <font>
      <b/>
      <sz val="10"/>
      <color theme="1"/>
      <name val="Arial Narrow"/>
      <family val="2"/>
    </font>
    <font>
      <sz val="10"/>
      <name val="Arial"/>
      <family val="2"/>
    </font>
    <font>
      <sz val="11"/>
      <color theme="1"/>
      <name val="Arial Narrow"/>
      <family val="2"/>
    </font>
    <font>
      <b/>
      <sz val="11"/>
      <color theme="1"/>
      <name val="Arial Narrow"/>
      <family val="2"/>
    </font>
    <font>
      <b/>
      <i/>
      <sz val="11"/>
      <color theme="1"/>
      <name val="Arial Narrow"/>
      <family val="2"/>
    </font>
    <font>
      <sz val="11"/>
      <color theme="1"/>
      <name val="Calibri"/>
      <family val="2"/>
      <scheme val="minor"/>
    </font>
    <font>
      <sz val="10"/>
      <name val="MS Sans Serif"/>
      <family val="2"/>
    </font>
    <font>
      <b/>
      <sz val="12"/>
      <color theme="1"/>
      <name val="Arial Narrow"/>
      <family val="2"/>
    </font>
    <font>
      <b/>
      <sz val="9"/>
      <color theme="1"/>
      <name val="Arial Narrow"/>
      <family val="2"/>
    </font>
    <font>
      <sz val="8"/>
      <color theme="1"/>
      <name val="Arial Narrow"/>
      <family val="2"/>
    </font>
    <font>
      <sz val="11"/>
      <color indexed="8"/>
      <name val="Calibri"/>
      <family val="2"/>
    </font>
    <font>
      <b/>
      <u/>
      <sz val="10"/>
      <color theme="1"/>
      <name val="Arial Narrow"/>
      <family val="2"/>
    </font>
    <font>
      <b/>
      <i/>
      <sz val="10"/>
      <color theme="1"/>
      <name val="Arial Narrow"/>
      <family val="2"/>
    </font>
    <font>
      <sz val="11"/>
      <color rgb="FF000000"/>
      <name val="Arial Narrow"/>
      <family val="2"/>
    </font>
    <font>
      <i/>
      <sz val="10"/>
      <color theme="1"/>
      <name val="Arial Narrow"/>
      <family val="2"/>
    </font>
    <font>
      <i/>
      <sz val="11"/>
      <color theme="1"/>
      <name val="Arial Narrow"/>
      <family val="2"/>
    </font>
    <font>
      <b/>
      <sz val="10"/>
      <color rgb="FF000000"/>
      <name val="Arial Narrow"/>
      <family val="2"/>
    </font>
    <font>
      <sz val="12"/>
      <color theme="1"/>
      <name val="Arial Narrow"/>
      <family val="2"/>
    </font>
    <font>
      <b/>
      <sz val="11"/>
      <color rgb="FF000000"/>
      <name val="Arial Narrow"/>
      <family val="2"/>
    </font>
    <font>
      <sz val="9"/>
      <color theme="1"/>
      <name val="Arial Narrow"/>
      <family val="2"/>
    </font>
    <font>
      <sz val="6"/>
      <color theme="1"/>
      <name val="Arial Narrow"/>
      <family val="2"/>
    </font>
    <font>
      <b/>
      <i/>
      <sz val="8"/>
      <color theme="1"/>
      <name val="Arial Narrow"/>
      <family val="2"/>
    </font>
    <font>
      <b/>
      <sz val="8"/>
      <color theme="1"/>
      <name val="Arial Narrow"/>
      <family val="2"/>
    </font>
    <font>
      <sz val="7"/>
      <color theme="1"/>
      <name val="Arial Narrow"/>
      <family val="2"/>
    </font>
    <font>
      <b/>
      <u/>
      <sz val="11"/>
      <color rgb="FF000000"/>
      <name val="Arial Narrow"/>
      <family val="2"/>
    </font>
    <font>
      <b/>
      <sz val="14"/>
      <color theme="1"/>
      <name val="Arial Narrow"/>
      <family val="2"/>
    </font>
    <font>
      <b/>
      <i/>
      <sz val="11"/>
      <color rgb="FF000000"/>
      <name val="Arial Narrow"/>
      <family val="2"/>
    </font>
    <font>
      <b/>
      <i/>
      <sz val="10"/>
      <color rgb="FF000000"/>
      <name val="Arial Narrow"/>
      <family val="2"/>
    </font>
    <font>
      <b/>
      <i/>
      <sz val="9"/>
      <color theme="1"/>
      <name val="Arial Narrow"/>
      <family val="2"/>
    </font>
    <font>
      <b/>
      <sz val="12"/>
      <name val="Arial Narrow"/>
      <family val="2"/>
    </font>
    <font>
      <b/>
      <sz val="10"/>
      <name val="Arial Narrow"/>
      <family val="2"/>
    </font>
    <font>
      <sz val="10"/>
      <name val="Arial Narrow"/>
      <family val="2"/>
    </font>
    <font>
      <b/>
      <sz val="11"/>
      <name val="Arial Narrow"/>
      <family val="2"/>
    </font>
    <font>
      <b/>
      <sz val="20"/>
      <color theme="1"/>
      <name val="Arial Narrow"/>
      <family val="2"/>
    </font>
    <font>
      <b/>
      <sz val="24"/>
      <color theme="1"/>
      <name val="Arial Narrow"/>
      <family val="2"/>
    </font>
    <font>
      <b/>
      <sz val="10"/>
      <color theme="1"/>
      <name val="Arial"/>
      <family val="2"/>
    </font>
    <font>
      <b/>
      <sz val="11"/>
      <color theme="1"/>
      <name val="Calibri"/>
      <family val="2"/>
      <scheme val="minor"/>
    </font>
    <font>
      <sz val="11"/>
      <color theme="0"/>
      <name val="Arial Narrow"/>
      <family val="2"/>
    </font>
    <font>
      <sz val="9"/>
      <color indexed="81"/>
      <name val="Tahoma"/>
      <family val="2"/>
    </font>
    <font>
      <b/>
      <sz val="9"/>
      <color indexed="81"/>
      <name val="Tahoma"/>
      <family val="2"/>
    </font>
    <font>
      <sz val="10"/>
      <color theme="0"/>
      <name val="Arial Narrow"/>
      <family val="2"/>
    </font>
    <font>
      <b/>
      <sz val="10"/>
      <color theme="0"/>
      <name val="Arial Narrow"/>
      <family val="2"/>
    </font>
    <font>
      <b/>
      <sz val="9"/>
      <color theme="0"/>
      <name val="Arial Narrow"/>
      <family val="2"/>
    </font>
    <font>
      <b/>
      <i/>
      <sz val="9"/>
      <color theme="3" tint="0.39997558519241921"/>
      <name val="Arial Narrow"/>
      <family val="2"/>
    </font>
    <font>
      <b/>
      <sz val="12"/>
      <color theme="0"/>
      <name val="Arial Narrow"/>
      <family val="2"/>
    </font>
    <font>
      <b/>
      <i/>
      <sz val="11"/>
      <color theme="1"/>
      <name val="Calibri"/>
      <family val="2"/>
      <scheme val="minor"/>
    </font>
    <font>
      <sz val="14"/>
      <color theme="0"/>
      <name val="Arial Narrow"/>
      <family val="2"/>
    </font>
    <font>
      <b/>
      <sz val="11"/>
      <color theme="0"/>
      <name val="Arial Narrow"/>
      <family val="2"/>
    </font>
    <font>
      <b/>
      <sz val="16"/>
      <color theme="0"/>
      <name val="Arial Narrow"/>
      <family val="2"/>
    </font>
    <font>
      <b/>
      <sz val="14"/>
      <color theme="0"/>
      <name val="Arial Narrow"/>
      <family val="2"/>
    </font>
    <font>
      <b/>
      <sz val="8"/>
      <color theme="0"/>
      <name val="Arial Narrow"/>
      <family val="2"/>
    </font>
    <font>
      <b/>
      <sz val="14"/>
      <name val="Arial Narrow"/>
      <family val="2"/>
    </font>
    <font>
      <b/>
      <sz val="6"/>
      <color theme="1"/>
      <name val="Arial"/>
      <family val="2"/>
    </font>
    <font>
      <b/>
      <sz val="8"/>
      <color theme="1"/>
      <name val="Arial"/>
      <family val="2"/>
    </font>
    <font>
      <b/>
      <sz val="7.5"/>
      <color theme="1"/>
      <name val="Arial Narrow"/>
      <family val="2"/>
    </font>
    <font>
      <sz val="7.5"/>
      <color theme="1"/>
      <name val="Arial Narrow"/>
      <family val="2"/>
    </font>
    <font>
      <sz val="7"/>
      <color theme="1"/>
      <name val="Arial"/>
      <family val="2"/>
    </font>
    <font>
      <sz val="6"/>
      <color theme="1"/>
      <name val="Arial"/>
      <family val="2"/>
    </font>
    <font>
      <sz val="11"/>
      <name val="Arial Narrow"/>
      <family val="2"/>
    </font>
    <font>
      <sz val="12"/>
      <name val="Arial Narrow"/>
      <family val="2"/>
    </font>
    <font>
      <sz val="9"/>
      <name val="Arial Narrow"/>
      <family val="2"/>
    </font>
    <font>
      <b/>
      <i/>
      <sz val="9"/>
      <color theme="1"/>
      <name val="Calibri"/>
      <family val="2"/>
      <scheme val="minor"/>
    </font>
    <font>
      <sz val="9"/>
      <color rgb="FF000000"/>
      <name val="Calibri"/>
      <family val="2"/>
      <scheme val="minor"/>
    </font>
    <font>
      <b/>
      <sz val="8"/>
      <name val="Arial Narrow"/>
      <family val="2"/>
    </font>
    <font>
      <sz val="8"/>
      <color theme="1"/>
      <name val="Arial"/>
      <family val="2"/>
    </font>
    <font>
      <b/>
      <sz val="7"/>
      <color theme="1"/>
      <name val="Arial"/>
      <family val="2"/>
    </font>
    <font>
      <vertAlign val="superscript"/>
      <sz val="10"/>
      <color theme="1"/>
      <name val="Arial Narrow"/>
      <family val="2"/>
    </font>
    <font>
      <b/>
      <sz val="10"/>
      <color theme="0" tint="-0.34998626667073579"/>
      <name val="Arial Narrow"/>
      <family val="2"/>
    </font>
    <font>
      <sz val="9"/>
      <color theme="0" tint="-0.34998626667073579"/>
      <name val="Arial Narrow"/>
      <family val="2"/>
    </font>
    <font>
      <b/>
      <vertAlign val="superscript"/>
      <sz val="9"/>
      <color theme="0" tint="-0.34998626667073579"/>
      <name val="Arial Narrow"/>
      <family val="2"/>
    </font>
    <font>
      <b/>
      <sz val="9"/>
      <color theme="0" tint="-0.34998626667073579"/>
      <name val="Arial Narrow"/>
      <family val="2"/>
    </font>
    <font>
      <sz val="11"/>
      <color theme="0" tint="-0.34998626667073579"/>
      <name val="Arial Narrow"/>
      <family val="2"/>
    </font>
    <font>
      <vertAlign val="superscript"/>
      <sz val="9"/>
      <color theme="0" tint="-0.34998626667073579"/>
      <name val="Arial Narrow"/>
      <family val="2"/>
    </font>
    <font>
      <b/>
      <sz val="11"/>
      <color theme="1"/>
      <name val="Arial"/>
      <family val="2"/>
    </font>
    <font>
      <b/>
      <sz val="8"/>
      <color theme="1"/>
      <name val="Calibri"/>
      <family val="2"/>
      <scheme val="minor"/>
    </font>
    <font>
      <b/>
      <sz val="14"/>
      <color rgb="FFFF0000"/>
      <name val="Arial Narrow"/>
      <family val="2"/>
    </font>
    <font>
      <b/>
      <sz val="11"/>
      <name val="Arial"/>
      <family val="2"/>
    </font>
    <font>
      <b/>
      <sz val="10"/>
      <name val="Arial"/>
      <family val="2"/>
    </font>
    <font>
      <sz val="9"/>
      <name val="Arial"/>
      <family val="2"/>
    </font>
    <font>
      <b/>
      <sz val="9"/>
      <name val="Arial"/>
      <family val="2"/>
    </font>
    <font>
      <sz val="8"/>
      <name val="Arial"/>
      <family val="2"/>
    </font>
    <font>
      <sz val="12"/>
      <name val="Calibri"/>
      <family val="2"/>
      <scheme val="minor"/>
    </font>
    <font>
      <b/>
      <sz val="9"/>
      <color theme="1"/>
      <name val="Calibri"/>
      <family val="2"/>
      <scheme val="minor"/>
    </font>
    <font>
      <sz val="10"/>
      <color theme="1"/>
      <name val="Calibri"/>
      <family val="2"/>
      <scheme val="minor"/>
    </font>
    <font>
      <sz val="20"/>
      <color rgb="FFFF0000"/>
      <name val="Calibri"/>
      <family val="2"/>
      <scheme val="minor"/>
    </font>
    <font>
      <sz val="12"/>
      <color theme="1"/>
      <name val="Arial"/>
      <family val="2"/>
    </font>
    <font>
      <sz val="11"/>
      <name val="Arial"/>
      <family val="2"/>
    </font>
    <font>
      <b/>
      <sz val="12"/>
      <name val="Arial"/>
      <family val="2"/>
    </font>
    <font>
      <sz val="12"/>
      <name val="Arial"/>
      <family val="2"/>
    </font>
    <font>
      <sz val="11"/>
      <color rgb="FFFFFF00"/>
      <name val="Calibri"/>
      <family val="2"/>
      <scheme val="minor"/>
    </font>
    <font>
      <b/>
      <sz val="9"/>
      <color theme="1"/>
      <name val="Arial"/>
      <family val="2"/>
    </font>
    <font>
      <sz val="9"/>
      <color theme="1"/>
      <name val="Arial"/>
      <family val="2"/>
    </font>
    <font>
      <i/>
      <sz val="9"/>
      <color theme="1"/>
      <name val="Arial"/>
      <family val="2"/>
    </font>
    <font>
      <u/>
      <sz val="11"/>
      <color theme="10"/>
      <name val="Calibri"/>
      <family val="2"/>
      <scheme val="minor"/>
    </font>
    <font>
      <u/>
      <sz val="9"/>
      <color theme="1"/>
      <name val="Arial"/>
      <family val="2"/>
    </font>
    <font>
      <sz val="10"/>
      <color theme="1"/>
      <name val="Verdana"/>
      <family val="2"/>
    </font>
    <font>
      <vertAlign val="superscript"/>
      <sz val="10"/>
      <color theme="1"/>
      <name val="Symbol"/>
      <family val="1"/>
      <charset val="2"/>
    </font>
    <font>
      <vertAlign val="superscript"/>
      <sz val="9"/>
      <color theme="1"/>
      <name val="Arial"/>
      <family val="2"/>
    </font>
    <font>
      <sz val="12"/>
      <color theme="1"/>
      <name val="Times New Roman"/>
      <family val="1"/>
    </font>
    <font>
      <sz val="10"/>
      <color rgb="FF000000"/>
      <name val="Times New Roman"/>
      <family val="1"/>
    </font>
    <font>
      <b/>
      <sz val="9"/>
      <color rgb="FF000000"/>
      <name val="Arial"/>
      <family val="2"/>
    </font>
    <font>
      <sz val="10"/>
      <color rgb="FF000000"/>
      <name val="Arial"/>
      <family val="2"/>
    </font>
    <font>
      <sz val="9"/>
      <color rgb="FF000000"/>
      <name val="Arial"/>
      <family val="2"/>
    </font>
    <font>
      <i/>
      <sz val="9"/>
      <name val="Arial"/>
      <family val="2"/>
    </font>
    <font>
      <i/>
      <sz val="9"/>
      <color rgb="FF000000"/>
      <name val="Arial"/>
      <family val="2"/>
    </font>
    <font>
      <b/>
      <sz val="7"/>
      <name val="Times New Roman"/>
      <family val="1"/>
    </font>
    <font>
      <sz val="9"/>
      <color theme="1"/>
      <name val="Symbol"/>
      <family val="1"/>
      <charset val="2"/>
    </font>
    <font>
      <b/>
      <i/>
      <sz val="9"/>
      <color theme="1"/>
      <name val="Arial"/>
      <family val="2"/>
    </font>
    <font>
      <sz val="8"/>
      <color rgb="FF000000"/>
      <name val="Arial"/>
      <family val="2"/>
    </font>
    <font>
      <i/>
      <sz val="8"/>
      <name val="Arial"/>
      <family val="2"/>
    </font>
    <font>
      <i/>
      <sz val="8"/>
      <color rgb="FF000000"/>
      <name val="Arial"/>
      <family val="2"/>
    </font>
    <font>
      <b/>
      <u/>
      <sz val="8"/>
      <color rgb="FF000000"/>
      <name val="Arial"/>
      <family val="2"/>
    </font>
    <font>
      <b/>
      <sz val="9"/>
      <color rgb="FF000000"/>
      <name val="Microsoft Sans Serif"/>
      <family val="2"/>
    </font>
    <font>
      <b/>
      <u/>
      <sz val="7"/>
      <color rgb="FF000000"/>
      <name val="Microsoft Sans Serif"/>
      <family val="2"/>
    </font>
    <font>
      <b/>
      <u/>
      <sz val="7"/>
      <color rgb="FF808080"/>
      <name val="Microsoft Sans Serif"/>
      <family val="2"/>
    </font>
    <font>
      <sz val="7"/>
      <color rgb="FF000000"/>
      <name val="Arial"/>
      <family val="2"/>
    </font>
    <font>
      <sz val="6"/>
      <color rgb="FF000000"/>
      <name val="Microsoft Sans Serif"/>
      <family val="2"/>
    </font>
    <font>
      <sz val="6"/>
      <color rgb="FF808080"/>
      <name val="Microsoft Sans Serif"/>
      <family val="2"/>
    </font>
    <font>
      <b/>
      <sz val="5"/>
      <color rgb="FF000000"/>
      <name val="Microsoft Sans Serif"/>
      <family val="2"/>
    </font>
    <font>
      <b/>
      <sz val="12"/>
      <color rgb="FF000000"/>
      <name val="Calibri"/>
      <family val="2"/>
      <scheme val="minor"/>
    </font>
    <font>
      <sz val="12"/>
      <color rgb="FF000000"/>
      <name val="Calibri"/>
      <family val="2"/>
      <scheme val="minor"/>
    </font>
    <font>
      <sz val="8"/>
      <name val="Calibri"/>
      <family val="2"/>
      <scheme val="minor"/>
    </font>
    <font>
      <b/>
      <sz val="8"/>
      <color rgb="FF000000"/>
      <name val="Arial"/>
      <family val="2"/>
    </font>
    <font>
      <b/>
      <sz val="8"/>
      <name val="Calibri"/>
      <family val="2"/>
      <scheme val="minor"/>
    </font>
    <font>
      <b/>
      <u/>
      <sz val="12"/>
      <color theme="1"/>
      <name val="Arial"/>
      <family val="2"/>
    </font>
    <font>
      <b/>
      <sz val="16"/>
      <color theme="1"/>
      <name val="Arial"/>
      <family val="2"/>
    </font>
    <font>
      <b/>
      <strike/>
      <sz val="11"/>
      <name val="Arial"/>
      <family val="2"/>
    </font>
    <font>
      <b/>
      <sz val="11"/>
      <name val="Calibri"/>
      <family val="2"/>
      <scheme val="minor"/>
    </font>
    <font>
      <b/>
      <sz val="12"/>
      <color theme="1"/>
      <name val="Arial"/>
      <family val="2"/>
    </font>
    <font>
      <sz val="10"/>
      <color theme="1"/>
      <name val="Arial"/>
      <family val="2"/>
    </font>
    <font>
      <b/>
      <i/>
      <sz val="10"/>
      <color theme="1"/>
      <name val="Arial"/>
      <family val="2"/>
    </font>
    <font>
      <b/>
      <vertAlign val="superscript"/>
      <sz val="10"/>
      <color indexed="8"/>
      <name val="Arial Narrow"/>
      <family val="2"/>
    </font>
    <font>
      <b/>
      <sz val="10"/>
      <color indexed="8"/>
      <name val="Arial Narrow"/>
      <family val="2"/>
    </font>
    <font>
      <sz val="11"/>
      <color theme="1"/>
      <name val="Arial"/>
      <family val="2"/>
    </font>
    <font>
      <b/>
      <i/>
      <u/>
      <sz val="9"/>
      <name val="Arial"/>
      <family val="2"/>
    </font>
    <font>
      <b/>
      <i/>
      <sz val="11"/>
      <name val="Arial"/>
      <family val="2"/>
    </font>
    <font>
      <b/>
      <i/>
      <sz val="9"/>
      <name val="Arial"/>
      <family val="2"/>
    </font>
    <font>
      <sz val="9"/>
      <color indexed="8"/>
      <name val="Arial"/>
      <family val="2"/>
    </font>
    <font>
      <sz val="8"/>
      <color indexed="8"/>
      <name val="Arial"/>
      <family val="2"/>
    </font>
    <font>
      <sz val="18"/>
      <color indexed="8"/>
      <name val="楲污丠牡潲海湡†††††"/>
    </font>
    <font>
      <sz val="8.0500000000000007"/>
      <color indexed="8"/>
      <name val="Arial"/>
      <family val="2"/>
    </font>
    <font>
      <sz val="8"/>
      <color indexed="8"/>
      <name val="楲污丠牡潲海湡†††††"/>
    </font>
    <font>
      <b/>
      <sz val="11.6"/>
      <color theme="1"/>
      <name val="Arial"/>
      <family val="2"/>
    </font>
    <font>
      <b/>
      <sz val="12"/>
      <color indexed="8"/>
      <name val="楲污丠牡潲海湡†††††"/>
    </font>
    <font>
      <b/>
      <sz val="14"/>
      <color theme="1"/>
      <name val="Arial"/>
      <family val="2"/>
    </font>
    <font>
      <sz val="14"/>
      <color theme="1"/>
      <name val="Arial"/>
      <family val="2"/>
    </font>
    <font>
      <b/>
      <sz val="9"/>
      <color indexed="8"/>
      <name val="楲污丠牡潲海湡†††††"/>
    </font>
    <font>
      <sz val="8.9"/>
      <color indexed="8"/>
      <name val="楲污丠牡潲海湡†††††"/>
    </font>
    <font>
      <b/>
      <sz val="11"/>
      <color indexed="8"/>
      <name val="楲污丠牡潲海湡†††††"/>
    </font>
    <font>
      <sz val="10"/>
      <color indexed="8"/>
      <name val="楲污丠牡潲海湡†††††"/>
    </font>
    <font>
      <sz val="9"/>
      <color indexed="8"/>
      <name val="楲污丠牡潲海湡†††††"/>
    </font>
    <font>
      <b/>
      <sz val="10"/>
      <color indexed="8"/>
      <name val="楲污丠牡潲海湡†††††"/>
    </font>
    <font>
      <b/>
      <sz val="9.9499999999999993"/>
      <color indexed="8"/>
      <name val="楲污丠牡潲"/>
    </font>
    <font>
      <sz val="8.0500000000000007"/>
      <name val="Arial"/>
      <family val="2"/>
    </font>
    <font>
      <b/>
      <sz val="8.9"/>
      <color indexed="8"/>
      <name val="楲污丠牡潲海湡†††††"/>
    </font>
    <font>
      <sz val="8.0500000000000007"/>
      <color indexed="8"/>
      <name val="楲污丠牡潲海湡†††††"/>
    </font>
    <font>
      <sz val="8"/>
      <color indexed="8"/>
      <name val="Arial Narrow"/>
      <family val="2"/>
    </font>
    <font>
      <sz val="10"/>
      <color indexed="8"/>
      <name val="Arial"/>
      <family val="2"/>
    </font>
    <font>
      <sz val="8.9"/>
      <color indexed="8"/>
      <name val="Arial"/>
      <family val="2"/>
    </font>
    <font>
      <b/>
      <sz val="16"/>
      <color indexed="8"/>
      <name val="楲污丠牡潲海湡†††††"/>
    </font>
    <font>
      <b/>
      <sz val="18"/>
      <color theme="1"/>
      <name val="Arial"/>
      <family val="2"/>
    </font>
    <font>
      <b/>
      <sz val="9"/>
      <color indexed="8"/>
      <name val="Arial"/>
      <family val="2"/>
    </font>
    <font>
      <b/>
      <sz val="12"/>
      <color indexed="8"/>
      <name val="Arial"/>
      <family val="2"/>
    </font>
    <font>
      <sz val="11"/>
      <color indexed="8"/>
      <name val="Arial Narrow"/>
      <family val="2"/>
    </font>
    <font>
      <sz val="9"/>
      <color theme="1"/>
      <name val="Calibri"/>
      <family val="2"/>
      <scheme val="minor"/>
    </font>
    <font>
      <sz val="8"/>
      <color indexed="8"/>
      <name val="匠牥晩††††††††††"/>
    </font>
    <font>
      <b/>
      <sz val="8"/>
      <color indexed="8"/>
      <name val="Arial"/>
      <family val="2"/>
    </font>
    <font>
      <b/>
      <sz val="8"/>
      <color indexed="8"/>
      <name val="Arial Narrow"/>
      <family val="2"/>
    </font>
    <font>
      <sz val="9"/>
      <color indexed="8"/>
      <name val="Arial Narrow"/>
      <family val="2"/>
    </font>
    <font>
      <sz val="8.9"/>
      <name val="楲污丠牡潲海湡†††††"/>
    </font>
  </fonts>
  <fills count="21">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47"/>
      </patternFill>
    </fill>
    <fill>
      <patternFill patternType="solid">
        <fgColor rgb="FFD9D9D9"/>
        <bgColor indexed="64"/>
      </patternFill>
    </fill>
    <fill>
      <patternFill patternType="solid">
        <fgColor rgb="FFBFBFBF"/>
        <bgColor indexed="64"/>
      </patternFill>
    </fill>
    <fill>
      <patternFill patternType="solid">
        <fgColor theme="7"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FFFF"/>
      </patternFill>
    </fill>
    <fill>
      <patternFill patternType="lightGray">
        <bgColor rgb="FFBFBFBF"/>
      </patternFill>
    </fill>
    <fill>
      <patternFill patternType="solid">
        <fgColor indexed="9"/>
        <bgColor indexed="64"/>
      </patternFill>
    </fill>
    <fill>
      <patternFill patternType="solid">
        <fgColor theme="0" tint="-0.34998626667073579"/>
        <bgColor indexed="64"/>
      </patternFill>
    </fill>
  </fills>
  <borders count="9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double">
        <color indexed="64"/>
      </top>
      <bottom/>
      <diagonal/>
    </border>
    <border>
      <left style="medium">
        <color indexed="64"/>
      </left>
      <right style="medium">
        <color indexed="64"/>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rgb="FF000000"/>
      </left>
      <right style="medium">
        <color indexed="64"/>
      </right>
      <top/>
      <bottom/>
      <diagonal/>
    </border>
    <border>
      <left/>
      <right style="medium">
        <color rgb="FF000000"/>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auto="1"/>
      </left>
      <right style="thick">
        <color auto="1"/>
      </right>
      <top/>
      <bottom/>
      <diagonal/>
    </border>
    <border>
      <left style="thin">
        <color auto="1"/>
      </left>
      <right style="thick">
        <color auto="1"/>
      </right>
      <top style="medium">
        <color indexed="64"/>
      </top>
      <bottom/>
      <diagonal/>
    </border>
    <border>
      <left style="thin">
        <color auto="1"/>
      </left>
      <right style="thick">
        <color auto="1"/>
      </right>
      <top/>
      <bottom style="medium">
        <color indexed="64"/>
      </bottom>
      <diagonal/>
    </border>
    <border>
      <left style="thin">
        <color auto="1"/>
      </left>
      <right style="thick">
        <color auto="1"/>
      </right>
      <top style="thin">
        <color auto="1"/>
      </top>
      <bottom style="thin">
        <color auto="1"/>
      </bottom>
      <diagonal/>
    </border>
    <border>
      <left style="thin">
        <color indexed="64"/>
      </left>
      <right/>
      <top style="thin">
        <color indexed="64"/>
      </top>
      <bottom/>
      <diagonal/>
    </border>
    <border>
      <left style="thin">
        <color auto="1"/>
      </left>
      <right style="thick">
        <color auto="1"/>
      </right>
      <top style="thin">
        <color indexed="64"/>
      </top>
      <bottom/>
      <diagonal/>
    </border>
    <border>
      <left style="thin">
        <color auto="1"/>
      </left>
      <right style="thick">
        <color auto="1"/>
      </right>
      <top/>
      <bottom style="thin">
        <color indexed="64"/>
      </bottom>
      <diagonal/>
    </border>
    <border>
      <left style="thin">
        <color auto="1"/>
      </left>
      <right style="thick">
        <color auto="1"/>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thick">
        <color auto="1"/>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style="thick">
        <color auto="1"/>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17">
    <xf numFmtId="0" fontId="0"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0" fontId="9" fillId="0" borderId="0"/>
    <xf numFmtId="44" fontId="8" fillId="0" borderId="0" applyFont="0" applyFill="0" applyBorder="0" applyAlignment="0" applyProtection="0"/>
    <xf numFmtId="43" fontId="4" fillId="0" borderId="0" applyFont="0" applyFill="0" applyBorder="0" applyAlignment="0" applyProtection="0"/>
    <xf numFmtId="0" fontId="13" fillId="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102" fillId="0" borderId="0"/>
    <xf numFmtId="44" fontId="102" fillId="0" borderId="0" applyFont="0" applyFill="0" applyBorder="0" applyAlignment="0" applyProtection="0"/>
    <xf numFmtId="9" fontId="102" fillId="0" borderId="0" applyFont="0" applyFill="0" applyBorder="0" applyAlignment="0" applyProtection="0"/>
  </cellStyleXfs>
  <cellXfs count="2040">
    <xf numFmtId="0" fontId="0" fillId="0" borderId="0" xfId="0"/>
    <xf numFmtId="0" fontId="1" fillId="0" borderId="8" xfId="0" applyFont="1" applyBorder="1"/>
    <xf numFmtId="0" fontId="1" fillId="0" borderId="9" xfId="0" applyFont="1" applyBorder="1"/>
    <xf numFmtId="0" fontId="5" fillId="0" borderId="0" xfId="0" applyFont="1"/>
    <xf numFmtId="0" fontId="6" fillId="0" borderId="0" xfId="0" applyFont="1" applyFill="1" applyBorder="1" applyAlignment="1">
      <alignment horizontal="right" vertical="top"/>
    </xf>
    <xf numFmtId="0" fontId="11" fillId="0" borderId="0" xfId="0" applyFont="1" applyFill="1" applyBorder="1" applyAlignment="1">
      <alignment vertical="top"/>
    </xf>
    <xf numFmtId="0" fontId="5" fillId="0" borderId="0" xfId="0" applyFont="1" applyAlignment="1">
      <alignment vertical="center"/>
    </xf>
    <xf numFmtId="0" fontId="5" fillId="0" borderId="0" xfId="0" applyFont="1" applyAlignment="1"/>
    <xf numFmtId="0" fontId="1" fillId="0" borderId="1" xfId="0" applyFont="1" applyBorder="1"/>
    <xf numFmtId="0" fontId="1" fillId="0" borderId="2" xfId="0" applyFont="1" applyBorder="1"/>
    <xf numFmtId="0" fontId="1" fillId="0" borderId="3" xfId="0" applyFont="1" applyBorder="1"/>
    <xf numFmtId="0" fontId="1" fillId="0" borderId="5" xfId="0" applyFont="1" applyBorder="1"/>
    <xf numFmtId="0" fontId="1" fillId="0" borderId="0" xfId="0" applyFont="1" applyBorder="1"/>
    <xf numFmtId="0" fontId="1" fillId="0" borderId="6" xfId="0" applyFont="1" applyBorder="1"/>
    <xf numFmtId="0" fontId="3" fillId="0" borderId="5" xfId="0" applyFont="1" applyBorder="1"/>
    <xf numFmtId="0" fontId="3" fillId="0" borderId="0" xfId="0" applyFont="1" applyBorder="1" applyAlignment="1">
      <alignment vertical="justify"/>
    </xf>
    <xf numFmtId="0" fontId="1" fillId="0" borderId="7" xfId="0" applyFont="1" applyBorder="1"/>
    <xf numFmtId="0" fontId="3" fillId="0" borderId="8" xfId="0" applyFont="1" applyBorder="1" applyAlignment="1">
      <alignment vertical="justify"/>
    </xf>
    <xf numFmtId="0" fontId="5" fillId="0" borderId="0" xfId="0" applyFont="1" applyFill="1" applyBorder="1"/>
    <xf numFmtId="0" fontId="20" fillId="0" borderId="0" xfId="0" applyFont="1" applyBorder="1" applyAlignment="1">
      <alignment horizontal="left" vertical="center"/>
    </xf>
    <xf numFmtId="0" fontId="5" fillId="0" borderId="0" xfId="0" applyFont="1" applyBorder="1" applyAlignment="1">
      <alignment horizontal="left" vertical="center"/>
    </xf>
    <xf numFmtId="0" fontId="5" fillId="0" borderId="0" xfId="0" applyFont="1" applyAlignment="1">
      <alignment horizontal="center" vertical="center"/>
    </xf>
    <xf numFmtId="0" fontId="5" fillId="0" borderId="0" xfId="0" applyFont="1" applyAlignment="1">
      <alignment horizontal="right" vertical="center" indent="1"/>
    </xf>
    <xf numFmtId="0" fontId="1" fillId="0" borderId="0" xfId="0" applyFont="1"/>
    <xf numFmtId="0" fontId="33" fillId="0" borderId="5" xfId="0" applyFont="1" applyBorder="1" applyAlignment="1">
      <alignment horizontal="center" vertical="center"/>
    </xf>
    <xf numFmtId="0" fontId="33" fillId="0" borderId="17" xfId="0" applyFont="1" applyBorder="1" applyAlignment="1">
      <alignment horizontal="center" vertical="center"/>
    </xf>
    <xf numFmtId="0" fontId="33" fillId="0" borderId="6" xfId="0" applyFont="1" applyBorder="1" applyAlignment="1">
      <alignment horizontal="center" vertical="center"/>
    </xf>
    <xf numFmtId="0" fontId="32" fillId="0" borderId="0" xfId="0" applyFont="1" applyAlignment="1"/>
    <xf numFmtId="0" fontId="35" fillId="0" borderId="16" xfId="0" applyFont="1" applyBorder="1" applyAlignment="1">
      <alignment horizontal="center" vertical="center"/>
    </xf>
    <xf numFmtId="0" fontId="35" fillId="0" borderId="18" xfId="0" applyFont="1" applyBorder="1" applyAlignment="1">
      <alignment horizontal="center" vertical="center"/>
    </xf>
    <xf numFmtId="0" fontId="37" fillId="0" borderId="0" xfId="0" applyFont="1" applyAlignment="1">
      <alignment horizontal="center"/>
    </xf>
    <xf numFmtId="0" fontId="5" fillId="2" borderId="0" xfId="0" applyFont="1" applyFill="1"/>
    <xf numFmtId="0" fontId="28" fillId="2" borderId="0" xfId="0" applyFont="1" applyFill="1"/>
    <xf numFmtId="0" fontId="33" fillId="0" borderId="14" xfId="0" applyFont="1" applyFill="1" applyBorder="1" applyAlignment="1">
      <alignment horizontal="center" vertical="center"/>
    </xf>
    <xf numFmtId="0" fontId="5" fillId="0" borderId="0" xfId="0" applyFont="1" applyFill="1"/>
    <xf numFmtId="0" fontId="11" fillId="0" borderId="8" xfId="0" applyFont="1" applyFill="1" applyBorder="1" applyAlignment="1">
      <alignment vertical="center"/>
    </xf>
    <xf numFmtId="0" fontId="6" fillId="0" borderId="0" xfId="0" applyFont="1" applyFill="1" applyBorder="1" applyAlignment="1">
      <alignment horizontal="left" vertical="top"/>
    </xf>
    <xf numFmtId="43" fontId="15" fillId="2" borderId="0" xfId="0" applyNumberFormat="1" applyFont="1" applyFill="1" applyBorder="1" applyAlignment="1" applyProtection="1">
      <alignment wrapText="1"/>
    </xf>
    <xf numFmtId="0" fontId="6" fillId="0" borderId="0" xfId="0" applyFont="1" applyFill="1" applyBorder="1" applyAlignment="1" applyProtection="1">
      <alignment vertical="top"/>
      <protection locked="0"/>
    </xf>
    <xf numFmtId="0" fontId="5" fillId="0" borderId="0" xfId="0" applyFont="1" applyFill="1" applyProtection="1">
      <protection locked="0"/>
    </xf>
    <xf numFmtId="0" fontId="6" fillId="0" borderId="0" xfId="0" applyFont="1" applyFill="1" applyBorder="1" applyAlignment="1" applyProtection="1">
      <alignment horizontal="right" vertical="top"/>
      <protection locked="0"/>
    </xf>
    <xf numFmtId="0" fontId="5" fillId="0" borderId="0" xfId="0" applyFont="1" applyFill="1" applyBorder="1" applyProtection="1">
      <protection locked="0"/>
    </xf>
    <xf numFmtId="0" fontId="2" fillId="0" borderId="5" xfId="0" applyFont="1" applyFill="1" applyBorder="1" applyAlignment="1" applyProtection="1">
      <alignment vertical="top" wrapText="1"/>
      <protection locked="0"/>
    </xf>
    <xf numFmtId="0" fontId="2" fillId="0" borderId="0" xfId="0" applyFont="1" applyFill="1" applyBorder="1" applyAlignment="1" applyProtection="1">
      <alignment vertical="top" wrapText="1"/>
      <protection locked="0"/>
    </xf>
    <xf numFmtId="0" fontId="2" fillId="0" borderId="6" xfId="0" applyFont="1" applyFill="1" applyBorder="1" applyAlignment="1" applyProtection="1">
      <alignment vertical="top" wrapText="1"/>
      <protection locked="0"/>
    </xf>
    <xf numFmtId="0" fontId="7" fillId="0" borderId="5" xfId="0" applyFont="1" applyFill="1" applyBorder="1" applyAlignment="1" applyProtection="1">
      <alignment wrapText="1"/>
      <protection locked="0"/>
    </xf>
    <xf numFmtId="0" fontId="15" fillId="0" borderId="0" xfId="0" applyFont="1" applyFill="1" applyBorder="1" applyAlignment="1" applyProtection="1">
      <alignment wrapText="1"/>
      <protection locked="0"/>
    </xf>
    <xf numFmtId="0" fontId="5" fillId="0" borderId="0" xfId="0" applyFont="1" applyFill="1" applyBorder="1" applyAlignment="1" applyProtection="1">
      <alignment horizontal="justify" wrapText="1"/>
      <protection locked="0"/>
    </xf>
    <xf numFmtId="0" fontId="7" fillId="0" borderId="0" xfId="0" applyFont="1" applyFill="1" applyBorder="1" applyAlignment="1" applyProtection="1">
      <alignment wrapText="1"/>
      <protection locked="0"/>
    </xf>
    <xf numFmtId="0" fontId="15" fillId="0" borderId="6" xfId="0" applyFont="1" applyFill="1" applyBorder="1" applyAlignment="1" applyProtection="1">
      <alignment wrapText="1"/>
      <protection locked="0"/>
    </xf>
    <xf numFmtId="0" fontId="5" fillId="0" borderId="5" xfId="0" applyFont="1" applyFill="1" applyBorder="1" applyAlignment="1" applyProtection="1">
      <alignment wrapText="1"/>
      <protection locked="0"/>
    </xf>
    <xf numFmtId="43" fontId="1" fillId="0" borderId="0" xfId="8" applyNumberFormat="1" applyFont="1" applyFill="1" applyBorder="1" applyAlignment="1" applyProtection="1">
      <alignment vertical="top" wrapText="1"/>
      <protection locked="0"/>
    </xf>
    <xf numFmtId="0" fontId="5" fillId="0" borderId="0" xfId="0" applyFont="1" applyFill="1" applyBorder="1" applyAlignment="1" applyProtection="1">
      <alignment wrapText="1"/>
      <protection locked="0"/>
    </xf>
    <xf numFmtId="43" fontId="1" fillId="0" borderId="6" xfId="8" applyNumberFormat="1" applyFont="1" applyFill="1" applyBorder="1" applyAlignment="1" applyProtection="1">
      <alignment vertical="top" wrapText="1"/>
      <protection locked="0"/>
    </xf>
    <xf numFmtId="0" fontId="5" fillId="0" borderId="5" xfId="0" applyFont="1" applyFill="1" applyBorder="1" applyAlignment="1" applyProtection="1">
      <alignment horizontal="left" wrapText="1"/>
      <protection locked="0"/>
    </xf>
    <xf numFmtId="0" fontId="16" fillId="0" borderId="5" xfId="0" applyFont="1" applyFill="1" applyBorder="1" applyAlignment="1" applyProtection="1">
      <alignment horizontal="justify" wrapText="1"/>
      <protection locked="0"/>
    </xf>
    <xf numFmtId="43" fontId="1" fillId="0" borderId="0" xfId="0" applyNumberFormat="1" applyFont="1" applyFill="1" applyBorder="1" applyAlignment="1" applyProtection="1">
      <alignment wrapText="1"/>
      <protection locked="0"/>
    </xf>
    <xf numFmtId="43" fontId="17" fillId="0" borderId="0" xfId="0" applyNumberFormat="1" applyFont="1" applyFill="1" applyBorder="1" applyAlignment="1" applyProtection="1">
      <alignment wrapText="1"/>
      <protection locked="0"/>
    </xf>
    <xf numFmtId="0" fontId="18" fillId="0" borderId="0" xfId="0" applyFont="1" applyFill="1" applyBorder="1" applyAlignment="1" applyProtection="1">
      <alignment wrapText="1"/>
      <protection locked="0"/>
    </xf>
    <xf numFmtId="43" fontId="17" fillId="0" borderId="6" xfId="0" applyNumberFormat="1" applyFont="1" applyFill="1" applyBorder="1" applyAlignment="1" applyProtection="1">
      <alignment wrapText="1"/>
      <protection locked="0"/>
    </xf>
    <xf numFmtId="43" fontId="15" fillId="0" borderId="0" xfId="0" applyNumberFormat="1" applyFont="1" applyFill="1" applyBorder="1" applyAlignment="1" applyProtection="1">
      <alignment wrapText="1"/>
      <protection locked="0"/>
    </xf>
    <xf numFmtId="43" fontId="15" fillId="0" borderId="6" xfId="0" applyNumberFormat="1" applyFont="1" applyFill="1" applyBorder="1" applyAlignment="1" applyProtection="1">
      <alignment wrapText="1"/>
      <protection locked="0"/>
    </xf>
    <xf numFmtId="0" fontId="5" fillId="0" borderId="0" xfId="0" applyFont="1" applyFill="1" applyBorder="1" applyAlignment="1" applyProtection="1">
      <protection locked="0"/>
    </xf>
    <xf numFmtId="0" fontId="18" fillId="0" borderId="5" xfId="0" applyFont="1" applyFill="1" applyBorder="1" applyAlignment="1" applyProtection="1">
      <alignment wrapText="1"/>
      <protection locked="0"/>
    </xf>
    <xf numFmtId="43" fontId="1" fillId="0" borderId="6" xfId="0" applyNumberFormat="1" applyFont="1" applyFill="1" applyBorder="1" applyAlignment="1" applyProtection="1">
      <alignment wrapText="1"/>
      <protection locked="0"/>
    </xf>
    <xf numFmtId="0" fontId="0" fillId="0" borderId="0" xfId="0" applyFont="1" applyFill="1" applyProtection="1">
      <protection locked="0"/>
    </xf>
    <xf numFmtId="0" fontId="6" fillId="0" borderId="0" xfId="0" applyFont="1" applyFill="1" applyBorder="1" applyAlignment="1" applyProtection="1">
      <alignment wrapText="1"/>
      <protection locked="0"/>
    </xf>
    <xf numFmtId="0" fontId="5" fillId="0" borderId="5" xfId="0" applyFont="1" applyFill="1" applyBorder="1" applyAlignment="1" applyProtection="1">
      <protection locked="0"/>
    </xf>
    <xf numFmtId="43" fontId="1" fillId="0" borderId="0" xfId="0" applyNumberFormat="1" applyFont="1" applyFill="1" applyBorder="1" applyAlignment="1" applyProtection="1">
      <protection locked="0"/>
    </xf>
    <xf numFmtId="0" fontId="16" fillId="0" borderId="0" xfId="0" applyFont="1" applyFill="1" applyBorder="1" applyAlignment="1" applyProtection="1">
      <alignment horizontal="justify" wrapText="1"/>
      <protection locked="0"/>
    </xf>
    <xf numFmtId="43" fontId="1" fillId="0" borderId="6" xfId="0" applyNumberFormat="1" applyFont="1" applyFill="1" applyBorder="1" applyAlignment="1" applyProtection="1">
      <protection locked="0"/>
    </xf>
    <xf numFmtId="4" fontId="1" fillId="0" borderId="0" xfId="0" applyNumberFormat="1" applyFont="1" applyFill="1" applyBorder="1" applyProtection="1">
      <protection locked="0"/>
    </xf>
    <xf numFmtId="4" fontId="1" fillId="0" borderId="6" xfId="0" applyNumberFormat="1" applyFont="1" applyFill="1" applyBorder="1" applyProtection="1">
      <protection locked="0"/>
    </xf>
    <xf numFmtId="0" fontId="5" fillId="0" borderId="7" xfId="0" applyFont="1" applyFill="1" applyBorder="1" applyProtection="1">
      <protection locked="0"/>
    </xf>
    <xf numFmtId="43" fontId="1" fillId="0" borderId="8" xfId="0" applyNumberFormat="1" applyFont="1" applyFill="1" applyBorder="1" applyProtection="1">
      <protection locked="0"/>
    </xf>
    <xf numFmtId="0" fontId="5" fillId="0" borderId="8" xfId="0" applyFont="1" applyFill="1" applyBorder="1" applyProtection="1">
      <protection locked="0"/>
    </xf>
    <xf numFmtId="0" fontId="1" fillId="0" borderId="8" xfId="0" applyFont="1" applyFill="1" applyBorder="1" applyProtection="1">
      <protection locked="0"/>
    </xf>
    <xf numFmtId="0" fontId="1" fillId="0" borderId="9" xfId="0" applyFont="1" applyFill="1" applyBorder="1" applyProtection="1">
      <protection locked="0"/>
    </xf>
    <xf numFmtId="43" fontId="15" fillId="2" borderId="6" xfId="0" applyNumberFormat="1" applyFont="1" applyFill="1" applyBorder="1" applyAlignment="1" applyProtection="1">
      <alignment wrapText="1"/>
    </xf>
    <xf numFmtId="43" fontId="3" fillId="2" borderId="0" xfId="0" applyNumberFormat="1" applyFont="1" applyFill="1" applyBorder="1" applyAlignment="1" applyProtection="1">
      <alignment wrapText="1"/>
    </xf>
    <xf numFmtId="43" fontId="3" fillId="2" borderId="6" xfId="0" applyNumberFormat="1" applyFont="1" applyFill="1" applyBorder="1" applyAlignment="1" applyProtection="1">
      <alignment wrapText="1"/>
    </xf>
    <xf numFmtId="43" fontId="3" fillId="2" borderId="0" xfId="0" applyNumberFormat="1" applyFont="1" applyFill="1" applyBorder="1" applyAlignment="1" applyProtection="1">
      <alignment vertical="center" wrapText="1"/>
    </xf>
    <xf numFmtId="43" fontId="3" fillId="2" borderId="6" xfId="0" applyNumberFormat="1" applyFont="1" applyFill="1" applyBorder="1" applyAlignment="1" applyProtection="1">
      <alignment vertical="center" wrapText="1"/>
    </xf>
    <xf numFmtId="43" fontId="15" fillId="2" borderId="0" xfId="0" applyNumberFormat="1" applyFont="1" applyFill="1" applyBorder="1" applyAlignment="1" applyProtection="1"/>
    <xf numFmtId="43" fontId="15" fillId="2" borderId="6" xfId="0" applyNumberFormat="1" applyFont="1" applyFill="1" applyBorder="1" applyAlignment="1" applyProtection="1"/>
    <xf numFmtId="0" fontId="6" fillId="0" borderId="37" xfId="0" applyFont="1" applyFill="1" applyBorder="1" applyAlignment="1" applyProtection="1">
      <alignment horizontal="center" vertical="center" wrapText="1"/>
      <protection locked="0"/>
    </xf>
    <xf numFmtId="0" fontId="5" fillId="2" borderId="0" xfId="0" applyFont="1" applyFill="1" applyProtection="1">
      <protection locked="0"/>
    </xf>
    <xf numFmtId="0" fontId="6" fillId="0" borderId="0" xfId="0" applyFont="1" applyFill="1" applyProtection="1">
      <protection locked="0"/>
    </xf>
    <xf numFmtId="0" fontId="7" fillId="2" borderId="5" xfId="0" applyFont="1" applyFill="1" applyBorder="1" applyAlignment="1" applyProtection="1">
      <alignment wrapText="1"/>
      <protection locked="0"/>
    </xf>
    <xf numFmtId="0" fontId="7" fillId="2" borderId="0" xfId="0" applyFont="1" applyFill="1" applyBorder="1" applyAlignment="1" applyProtection="1">
      <protection locked="0"/>
    </xf>
    <xf numFmtId="0" fontId="7" fillId="2" borderId="0" xfId="0" applyFont="1" applyFill="1" applyBorder="1" applyAlignment="1" applyProtection="1">
      <alignment wrapText="1"/>
      <protection locked="0"/>
    </xf>
    <xf numFmtId="0" fontId="7" fillId="2" borderId="0" xfId="0" applyFont="1" applyFill="1" applyBorder="1" applyAlignment="1" applyProtection="1">
      <alignment horizontal="left" wrapText="1"/>
      <protection locked="0"/>
    </xf>
    <xf numFmtId="0" fontId="5" fillId="0" borderId="0" xfId="0" applyFont="1" applyProtection="1">
      <protection locked="0"/>
    </xf>
    <xf numFmtId="0" fontId="20" fillId="0" borderId="0" xfId="0" applyFont="1" applyBorder="1" applyAlignment="1" applyProtection="1">
      <alignment horizontal="left"/>
      <protection locked="0"/>
    </xf>
    <xf numFmtId="0" fontId="5" fillId="0" borderId="0" xfId="0" applyFont="1" applyBorder="1" applyAlignment="1" applyProtection="1">
      <alignment horizontal="left"/>
      <protection locked="0"/>
    </xf>
    <xf numFmtId="0" fontId="6" fillId="0" borderId="5"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5" fillId="0" borderId="0" xfId="0" applyFont="1" applyBorder="1" applyAlignment="1" applyProtection="1">
      <alignment horizontal="left" vertical="top"/>
      <protection locked="0"/>
    </xf>
    <xf numFmtId="0" fontId="21" fillId="2" borderId="5" xfId="0" applyFont="1" applyFill="1" applyBorder="1" applyAlignment="1" applyProtection="1">
      <alignment horizontal="left" vertical="top"/>
      <protection locked="0"/>
    </xf>
    <xf numFmtId="0" fontId="21" fillId="2" borderId="0" xfId="0" applyFont="1" applyFill="1" applyBorder="1" applyAlignment="1" applyProtection="1">
      <alignment horizontal="left" vertical="top"/>
      <protection locked="0"/>
    </xf>
    <xf numFmtId="0" fontId="16" fillId="0" borderId="5" xfId="0" applyFont="1" applyBorder="1" applyAlignment="1" applyProtection="1">
      <alignment horizontal="left" vertical="top"/>
      <protection locked="0"/>
    </xf>
    <xf numFmtId="0" fontId="1" fillId="0" borderId="0" xfId="0" applyFont="1" applyBorder="1" applyAlignment="1" applyProtection="1">
      <alignment horizontal="left" vertical="top"/>
      <protection locked="0"/>
    </xf>
    <xf numFmtId="0" fontId="7" fillId="2" borderId="5" xfId="0" applyFont="1" applyFill="1" applyBorder="1" applyAlignment="1" applyProtection="1">
      <alignment horizontal="left" vertical="top"/>
      <protection locked="0"/>
    </xf>
    <xf numFmtId="0" fontId="7" fillId="2" borderId="0" xfId="0" applyFont="1" applyFill="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 xfId="0" applyFont="1" applyBorder="1" applyAlignment="1" applyProtection="1">
      <alignment horizontal="left" vertical="top"/>
      <protection locked="0"/>
    </xf>
    <xf numFmtId="0" fontId="16" fillId="0" borderId="8" xfId="0" applyFont="1" applyBorder="1" applyAlignment="1" applyProtection="1">
      <alignment horizontal="left" vertical="top"/>
      <protection locked="0"/>
    </xf>
    <xf numFmtId="0" fontId="6" fillId="0" borderId="40" xfId="0" applyFont="1" applyFill="1" applyBorder="1" applyAlignment="1" applyProtection="1">
      <alignment horizontal="center" vertical="center" wrapText="1"/>
      <protection locked="0"/>
    </xf>
    <xf numFmtId="0" fontId="22" fillId="0" borderId="0" xfId="0" applyFont="1" applyProtection="1">
      <protection locked="0"/>
    </xf>
    <xf numFmtId="0" fontId="5" fillId="0" borderId="0" xfId="0" applyFont="1" applyAlignment="1" applyProtection="1">
      <alignment vertical="center"/>
      <protection locked="0"/>
    </xf>
    <xf numFmtId="0" fontId="5" fillId="0" borderId="0" xfId="0" applyFont="1" applyAlignment="1" applyProtection="1">
      <protection locked="0"/>
    </xf>
    <xf numFmtId="0" fontId="22" fillId="0" borderId="0" xfId="0" applyFont="1" applyAlignment="1" applyProtection="1">
      <protection locked="0"/>
    </xf>
    <xf numFmtId="0" fontId="21" fillId="3" borderId="41" xfId="0" applyFont="1" applyFill="1" applyBorder="1" applyAlignment="1" applyProtection="1">
      <alignment horizontal="justify" vertical="center"/>
      <protection locked="0"/>
    </xf>
    <xf numFmtId="0" fontId="27" fillId="3" borderId="40" xfId="0" applyFont="1" applyFill="1" applyBorder="1" applyAlignment="1" applyProtection="1">
      <alignment horizontal="center" vertical="center"/>
      <protection locked="0"/>
    </xf>
    <xf numFmtId="0" fontId="27" fillId="3" borderId="42" xfId="0" applyFont="1" applyFill="1" applyBorder="1" applyAlignment="1" applyProtection="1">
      <alignment horizontal="center" vertical="center"/>
      <protection locked="0"/>
    </xf>
    <xf numFmtId="0" fontId="12" fillId="0" borderId="6" xfId="0" applyFont="1" applyFill="1" applyBorder="1" applyProtection="1">
      <protection locked="0"/>
    </xf>
    <xf numFmtId="0" fontId="12" fillId="0" borderId="0" xfId="0" applyFont="1" applyFill="1" applyProtection="1">
      <protection locked="0"/>
    </xf>
    <xf numFmtId="0" fontId="12" fillId="0" borderId="5" xfId="0" applyFont="1" applyFill="1" applyBorder="1" applyAlignment="1" applyProtection="1">
      <alignment horizontal="justify" vertical="top"/>
      <protection locked="0"/>
    </xf>
    <xf numFmtId="0" fontId="25" fillId="0" borderId="0" xfId="0" applyFont="1" applyFill="1" applyBorder="1" applyAlignment="1" applyProtection="1">
      <alignment vertical="top"/>
      <protection locked="0"/>
    </xf>
    <xf numFmtId="0" fontId="26" fillId="0" borderId="5" xfId="0" applyFont="1" applyFill="1" applyBorder="1" applyAlignment="1" applyProtection="1">
      <alignment horizontal="justify" vertical="top"/>
      <protection locked="0"/>
    </xf>
    <xf numFmtId="0" fontId="26" fillId="0" borderId="0" xfId="0" applyFont="1" applyFill="1" applyProtection="1">
      <protection locked="0"/>
    </xf>
    <xf numFmtId="0" fontId="24" fillId="0" borderId="5" xfId="0" applyFont="1" applyFill="1" applyBorder="1" applyAlignment="1" applyProtection="1">
      <alignment vertical="top"/>
      <protection locked="0"/>
    </xf>
    <xf numFmtId="0" fontId="24" fillId="0" borderId="0" xfId="0" applyFont="1" applyFill="1" applyBorder="1" applyAlignment="1" applyProtection="1">
      <alignment vertical="top"/>
      <protection locked="0"/>
    </xf>
    <xf numFmtId="0" fontId="12" fillId="0" borderId="5" xfId="0" applyFont="1" applyFill="1" applyBorder="1" applyAlignment="1" applyProtection="1">
      <alignment vertical="top"/>
      <protection locked="0"/>
    </xf>
    <xf numFmtId="0" fontId="12" fillId="0" borderId="0" xfId="0" applyFont="1" applyFill="1" applyBorder="1" applyAlignment="1" applyProtection="1">
      <alignment vertical="top"/>
      <protection locked="0"/>
    </xf>
    <xf numFmtId="0" fontId="25" fillId="0" borderId="5" xfId="0" applyFont="1" applyFill="1" applyBorder="1" applyAlignment="1" applyProtection="1">
      <alignment vertical="top"/>
      <protection locked="0"/>
    </xf>
    <xf numFmtId="0" fontId="24" fillId="0" borderId="0" xfId="0" applyFont="1" applyFill="1" applyBorder="1" applyAlignment="1" applyProtection="1">
      <alignment vertical="top" wrapText="1"/>
      <protection locked="0"/>
    </xf>
    <xf numFmtId="0" fontId="23" fillId="0" borderId="5" xfId="0" applyFont="1" applyFill="1" applyBorder="1" applyAlignment="1" applyProtection="1">
      <alignment vertical="top"/>
      <protection locked="0"/>
    </xf>
    <xf numFmtId="0" fontId="23" fillId="0" borderId="0" xfId="0" applyFont="1" applyFill="1" applyBorder="1" applyAlignment="1" applyProtection="1">
      <alignment vertical="top"/>
      <protection locked="0"/>
    </xf>
    <xf numFmtId="0" fontId="24" fillId="0" borderId="8" xfId="0" applyFont="1" applyFill="1" applyBorder="1" applyAlignment="1" applyProtection="1">
      <alignment vertical="top" wrapText="1"/>
      <protection locked="0"/>
    </xf>
    <xf numFmtId="0" fontId="24" fillId="0" borderId="7" xfId="0" applyFont="1" applyFill="1" applyBorder="1" applyAlignment="1" applyProtection="1">
      <alignment vertical="top"/>
      <protection locked="0"/>
    </xf>
    <xf numFmtId="0" fontId="12" fillId="0" borderId="0" xfId="0" applyFont="1" applyFill="1" applyBorder="1" applyAlignment="1" applyProtection="1">
      <alignment horizontal="left" vertical="top" wrapText="1" indent="2"/>
      <protection locked="0"/>
    </xf>
    <xf numFmtId="0" fontId="12" fillId="0" borderId="0" xfId="0" applyFont="1" applyFill="1" applyBorder="1" applyAlignment="1" applyProtection="1">
      <alignment horizontal="left" vertical="top" indent="2"/>
      <protection locked="0"/>
    </xf>
    <xf numFmtId="4" fontId="25" fillId="0" borderId="0" xfId="0" applyNumberFormat="1" applyFont="1" applyFill="1" applyBorder="1" applyAlignment="1" applyProtection="1">
      <alignment vertical="top"/>
    </xf>
    <xf numFmtId="4" fontId="25" fillId="0" borderId="6" xfId="0" applyNumberFormat="1" applyFont="1" applyFill="1" applyBorder="1" applyAlignment="1" applyProtection="1">
      <alignment vertical="top"/>
    </xf>
    <xf numFmtId="4" fontId="12" fillId="0" borderId="0" xfId="0" applyNumberFormat="1" applyFont="1" applyFill="1" applyBorder="1" applyProtection="1">
      <protection locked="0"/>
    </xf>
    <xf numFmtId="4" fontId="12" fillId="0" borderId="6" xfId="0" applyNumberFormat="1" applyFont="1" applyFill="1" applyBorder="1" applyProtection="1">
      <protection locked="0"/>
    </xf>
    <xf numFmtId="4" fontId="24" fillId="0" borderId="0" xfId="0" applyNumberFormat="1" applyFont="1" applyFill="1" applyBorder="1" applyAlignment="1" applyProtection="1">
      <alignment vertical="top"/>
    </xf>
    <xf numFmtId="4" fontId="24" fillId="0" borderId="6" xfId="0" applyNumberFormat="1" applyFont="1" applyFill="1" applyBorder="1" applyAlignment="1" applyProtection="1">
      <alignment vertical="top"/>
    </xf>
    <xf numFmtId="4" fontId="12" fillId="0" borderId="0" xfId="0" applyNumberFormat="1" applyFont="1" applyFill="1" applyBorder="1" applyAlignment="1" applyProtection="1">
      <alignment vertical="top"/>
    </xf>
    <xf numFmtId="4" fontId="12" fillId="0" borderId="6" xfId="0" applyNumberFormat="1" applyFont="1" applyFill="1" applyBorder="1" applyAlignment="1" applyProtection="1">
      <alignment vertical="top"/>
    </xf>
    <xf numFmtId="4" fontId="25" fillId="0" borderId="0" xfId="0" applyNumberFormat="1" applyFont="1" applyFill="1" applyBorder="1" applyAlignment="1" applyProtection="1">
      <alignment vertical="top"/>
      <protection locked="0"/>
    </xf>
    <xf numFmtId="4" fontId="25" fillId="0" borderId="6" xfId="0" applyNumberFormat="1" applyFont="1" applyFill="1" applyBorder="1" applyAlignment="1" applyProtection="1">
      <alignment vertical="top"/>
      <protection locked="0"/>
    </xf>
    <xf numFmtId="4" fontId="12" fillId="0" borderId="0" xfId="0" applyNumberFormat="1" applyFont="1" applyFill="1" applyBorder="1" applyAlignment="1" applyProtection="1">
      <alignment vertical="top"/>
      <protection locked="0"/>
    </xf>
    <xf numFmtId="4" fontId="12" fillId="0" borderId="6" xfId="0" applyNumberFormat="1" applyFont="1" applyFill="1" applyBorder="1" applyAlignment="1" applyProtection="1">
      <alignment vertical="top"/>
      <protection locked="0"/>
    </xf>
    <xf numFmtId="4" fontId="24" fillId="0" borderId="0" xfId="0" applyNumberFormat="1" applyFont="1" applyFill="1" applyBorder="1" applyAlignment="1" applyProtection="1">
      <alignment vertical="top" wrapText="1"/>
    </xf>
    <xf numFmtId="4" fontId="24" fillId="0" borderId="6" xfId="0" applyNumberFormat="1" applyFont="1" applyFill="1" applyBorder="1" applyAlignment="1" applyProtection="1">
      <alignment vertical="top" wrapText="1"/>
    </xf>
    <xf numFmtId="4" fontId="24" fillId="0" borderId="8" xfId="0" applyNumberFormat="1" applyFont="1" applyFill="1" applyBorder="1" applyAlignment="1" applyProtection="1">
      <alignment vertical="top" wrapText="1"/>
    </xf>
    <xf numFmtId="4" fontId="24" fillId="0" borderId="9" xfId="0" applyNumberFormat="1" applyFont="1" applyFill="1" applyBorder="1" applyAlignment="1" applyProtection="1">
      <alignment vertical="top" wrapText="1"/>
    </xf>
    <xf numFmtId="0" fontId="14" fillId="0" borderId="40" xfId="0" applyFont="1" applyFill="1" applyBorder="1" applyAlignment="1" applyProtection="1">
      <alignment horizontal="center" vertical="center"/>
      <protection locked="0"/>
    </xf>
    <xf numFmtId="0" fontId="14" fillId="0" borderId="42" xfId="0" applyFont="1" applyFill="1" applyBorder="1" applyAlignment="1" applyProtection="1">
      <alignment horizontal="center" vertical="center"/>
      <protection locked="0"/>
    </xf>
    <xf numFmtId="0" fontId="20" fillId="0" borderId="0" xfId="0" applyFont="1" applyBorder="1" applyAlignment="1" applyProtection="1">
      <alignment horizontal="left" vertical="center"/>
      <protection locked="0"/>
    </xf>
    <xf numFmtId="0" fontId="11" fillId="0" borderId="8" xfId="0" applyFont="1" applyFill="1" applyBorder="1" applyAlignment="1" applyProtection="1">
      <alignment vertical="center"/>
      <protection locked="0"/>
    </xf>
    <xf numFmtId="0" fontId="5" fillId="0" borderId="0" xfId="0" applyFont="1" applyBorder="1" applyAlignment="1" applyProtection="1">
      <alignment horizontal="left" vertical="center"/>
      <protection locked="0"/>
    </xf>
    <xf numFmtId="0" fontId="5" fillId="0" borderId="0" xfId="0" applyFont="1" applyAlignment="1" applyProtection="1">
      <alignment vertical="center" wrapText="1"/>
      <protection locked="0"/>
    </xf>
    <xf numFmtId="0" fontId="21" fillId="3" borderId="5" xfId="0" applyFont="1" applyFill="1" applyBorder="1" applyAlignment="1" applyProtection="1">
      <alignment horizontal="justify" vertical="center"/>
      <protection locked="0"/>
    </xf>
    <xf numFmtId="0" fontId="16" fillId="3" borderId="5" xfId="0" applyFont="1" applyFill="1" applyBorder="1" applyAlignment="1" applyProtection="1">
      <alignment horizontal="justify" vertical="center"/>
      <protection locked="0"/>
    </xf>
    <xf numFmtId="0" fontId="6" fillId="0" borderId="21" xfId="0" applyFont="1" applyFill="1" applyBorder="1" applyAlignment="1" applyProtection="1">
      <alignment horizontal="center" vertical="center" wrapText="1"/>
      <protection locked="0"/>
    </xf>
    <xf numFmtId="0" fontId="6" fillId="0" borderId="44"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0" fontId="5" fillId="0" borderId="0" xfId="0" applyFont="1" applyAlignment="1" applyProtection="1">
      <alignment horizontal="center"/>
      <protection locked="0"/>
    </xf>
    <xf numFmtId="4" fontId="3" fillId="0" borderId="15" xfId="0" applyNumberFormat="1" applyFont="1" applyFill="1" applyBorder="1" applyAlignment="1" applyProtection="1">
      <alignment horizontal="center" vertical="top" wrapText="1"/>
      <protection locked="0"/>
    </xf>
    <xf numFmtId="4" fontId="3" fillId="0" borderId="15" xfId="0" applyNumberFormat="1" applyFont="1" applyFill="1" applyBorder="1" applyAlignment="1" applyProtection="1">
      <alignment vertical="top" wrapText="1"/>
      <protection locked="0"/>
    </xf>
    <xf numFmtId="4" fontId="3" fillId="0" borderId="3" xfId="0" applyNumberFormat="1" applyFont="1" applyFill="1" applyBorder="1" applyAlignment="1" applyProtection="1">
      <alignment horizontal="center" vertical="top" wrapText="1"/>
      <protection locked="0"/>
    </xf>
    <xf numFmtId="4" fontId="15" fillId="0" borderId="17" xfId="0" applyNumberFormat="1" applyFont="1" applyBorder="1" applyAlignment="1" applyProtection="1">
      <alignment horizontal="right" vertical="top" wrapText="1"/>
      <protection locked="0"/>
    </xf>
    <xf numFmtId="4" fontId="15" fillId="0" borderId="6" xfId="0" applyNumberFormat="1" applyFont="1" applyBorder="1" applyAlignment="1" applyProtection="1">
      <alignment horizontal="right" vertical="top" wrapText="1"/>
      <protection locked="0"/>
    </xf>
    <xf numFmtId="4" fontId="3" fillId="0" borderId="17" xfId="0" applyNumberFormat="1" applyFont="1" applyBorder="1" applyAlignment="1" applyProtection="1">
      <alignment horizontal="right" vertical="top" wrapText="1"/>
      <protection locked="0"/>
    </xf>
    <xf numFmtId="4" fontId="3" fillId="0" borderId="6" xfId="0" applyNumberFormat="1" applyFont="1" applyBorder="1" applyAlignment="1" applyProtection="1">
      <alignment horizontal="right" vertical="top" wrapText="1"/>
      <protection locked="0"/>
    </xf>
    <xf numFmtId="0" fontId="1" fillId="0" borderId="0" xfId="0" applyFont="1" applyBorder="1" applyAlignment="1" applyProtection="1">
      <alignment horizontal="justify" vertical="top" wrapText="1"/>
      <protection locked="0"/>
    </xf>
    <xf numFmtId="0" fontId="5" fillId="0" borderId="5" xfId="0" applyFont="1" applyBorder="1" applyAlignment="1" applyProtection="1">
      <alignment horizontal="justify" vertical="top" wrapText="1"/>
      <protection locked="0"/>
    </xf>
    <xf numFmtId="4" fontId="1" fillId="0" borderId="17" xfId="0" applyNumberFormat="1" applyFont="1" applyBorder="1" applyAlignment="1" applyProtection="1">
      <alignment horizontal="right" vertical="top" wrapText="1"/>
      <protection locked="0"/>
    </xf>
    <xf numFmtId="4" fontId="1" fillId="0" borderId="6" xfId="0" applyNumberFormat="1" applyFont="1" applyBorder="1" applyAlignment="1" applyProtection="1">
      <alignment horizontal="right" vertical="top" wrapText="1"/>
      <protection locked="0"/>
    </xf>
    <xf numFmtId="0" fontId="5" fillId="0" borderId="0" xfId="0" applyFont="1" applyBorder="1" applyAlignment="1" applyProtection="1">
      <alignment horizontal="justify" vertical="top" wrapText="1"/>
      <protection locked="0"/>
    </xf>
    <xf numFmtId="0" fontId="18" fillId="0" borderId="5" xfId="0" applyFont="1" applyBorder="1" applyAlignment="1" applyProtection="1">
      <alignment horizontal="justify" vertical="top" wrapText="1"/>
      <protection locked="0"/>
    </xf>
    <xf numFmtId="0" fontId="18" fillId="0" borderId="0" xfId="0" applyFont="1" applyBorder="1" applyAlignment="1" applyProtection="1">
      <alignment horizontal="justify" vertical="top" wrapText="1"/>
      <protection locked="0"/>
    </xf>
    <xf numFmtId="4" fontId="17" fillId="0" borderId="17" xfId="0" applyNumberFormat="1" applyFont="1" applyBorder="1" applyAlignment="1" applyProtection="1">
      <alignment horizontal="right" vertical="top" wrapText="1"/>
      <protection locked="0"/>
    </xf>
    <xf numFmtId="4" fontId="17" fillId="0" borderId="6" xfId="0" applyNumberFormat="1" applyFont="1" applyBorder="1" applyAlignment="1" applyProtection="1">
      <alignment horizontal="right" vertical="top" wrapText="1"/>
      <protection locked="0"/>
    </xf>
    <xf numFmtId="0" fontId="15" fillId="0" borderId="16" xfId="0" applyFont="1" applyBorder="1" applyAlignment="1" applyProtection="1">
      <alignment horizontal="justify" vertical="top" wrapText="1"/>
      <protection locked="0"/>
    </xf>
    <xf numFmtId="0" fontId="15" fillId="0" borderId="9" xfId="0" applyFont="1" applyBorder="1" applyAlignment="1" applyProtection="1">
      <alignment horizontal="justify" vertical="top" wrapText="1"/>
      <protection locked="0"/>
    </xf>
    <xf numFmtId="4" fontId="3" fillId="0" borderId="17" xfId="0" applyNumberFormat="1" applyFont="1" applyBorder="1" applyAlignment="1" applyProtection="1">
      <alignment horizontal="right" vertical="top" wrapText="1"/>
    </xf>
    <xf numFmtId="4" fontId="3" fillId="0" borderId="6" xfId="0" applyNumberFormat="1" applyFont="1" applyBorder="1" applyAlignment="1" applyProtection="1">
      <alignment horizontal="right" vertical="top" wrapText="1"/>
    </xf>
    <xf numFmtId="4" fontId="15" fillId="0" borderId="17" xfId="0" applyNumberFormat="1" applyFont="1" applyBorder="1" applyAlignment="1" applyProtection="1">
      <alignment horizontal="right" vertical="top" wrapText="1"/>
    </xf>
    <xf numFmtId="4" fontId="15" fillId="0" borderId="6" xfId="0" applyNumberFormat="1" applyFont="1" applyBorder="1" applyAlignment="1" applyProtection="1">
      <alignment horizontal="right" vertical="top" wrapText="1"/>
    </xf>
    <xf numFmtId="0" fontId="3" fillId="0" borderId="1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1" fillId="0" borderId="48" xfId="0" applyFont="1" applyBorder="1" applyAlignment="1">
      <alignment horizontal="justify" vertical="center" wrapText="1"/>
    </xf>
    <xf numFmtId="0" fontId="3" fillId="0" borderId="15" xfId="0" applyFont="1" applyFill="1" applyBorder="1" applyAlignment="1" applyProtection="1">
      <alignment horizontal="center" vertical="center" wrapText="1"/>
      <protection locked="0"/>
    </xf>
    <xf numFmtId="0" fontId="3" fillId="4" borderId="15" xfId="0" applyFont="1" applyFill="1" applyBorder="1" applyAlignment="1" applyProtection="1">
      <alignment horizontal="center" vertical="center" wrapText="1"/>
      <protection locked="0"/>
    </xf>
    <xf numFmtId="0" fontId="3" fillId="0" borderId="22" xfId="0" applyFont="1" applyFill="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49" fontId="3" fillId="0" borderId="16" xfId="0" applyNumberFormat="1" applyFont="1" applyFill="1" applyBorder="1" applyAlignment="1" applyProtection="1">
      <alignment horizontal="center" vertical="center" wrapText="1"/>
      <protection locked="0"/>
    </xf>
    <xf numFmtId="49" fontId="3" fillId="4" borderId="16" xfId="0" applyNumberFormat="1" applyFont="1" applyFill="1" applyBorder="1" applyAlignment="1" applyProtection="1">
      <alignment horizontal="center" vertical="center" wrapText="1"/>
      <protection locked="0"/>
    </xf>
    <xf numFmtId="49" fontId="3" fillId="0" borderId="18" xfId="0" applyNumberFormat="1"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protection locked="0"/>
    </xf>
    <xf numFmtId="0" fontId="1" fillId="0" borderId="5" xfId="0" applyFont="1" applyBorder="1" applyAlignment="1" applyProtection="1">
      <alignment horizontal="justify" vertical="center" wrapText="1"/>
      <protection locked="0"/>
    </xf>
    <xf numFmtId="0" fontId="1" fillId="0" borderId="7" xfId="0" applyFont="1" applyBorder="1" applyAlignment="1" applyProtection="1">
      <alignment horizontal="justify" vertical="center" wrapText="1"/>
      <protection locked="0"/>
    </xf>
    <xf numFmtId="0" fontId="3" fillId="0" borderId="2" xfId="0" applyFont="1" applyBorder="1" applyAlignment="1" applyProtection="1">
      <alignment horizontal="center" vertical="center"/>
      <protection locked="0"/>
    </xf>
    <xf numFmtId="0" fontId="23" fillId="0" borderId="2" xfId="0" applyFont="1" applyBorder="1" applyAlignment="1" applyProtection="1">
      <alignment horizontal="justify" vertical="center" wrapText="1"/>
      <protection locked="0"/>
    </xf>
    <xf numFmtId="0" fontId="10" fillId="0" borderId="2" xfId="0" applyFont="1" applyBorder="1" applyAlignment="1" applyProtection="1">
      <alignment vertical="center" wrapText="1"/>
      <protection locked="0"/>
    </xf>
    <xf numFmtId="0" fontId="3" fillId="0" borderId="0" xfId="0" applyFont="1" applyBorder="1" applyAlignment="1" applyProtection="1">
      <alignment horizontal="center" vertical="center"/>
      <protection locked="0"/>
    </xf>
    <xf numFmtId="0" fontId="23" fillId="0" borderId="0" xfId="0" applyFont="1" applyBorder="1" applyAlignment="1" applyProtection="1">
      <alignment horizontal="justify" vertical="center" wrapText="1"/>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right" vertical="center" wrapText="1"/>
      <protection locked="0"/>
    </xf>
    <xf numFmtId="49" fontId="3" fillId="0" borderId="13" xfId="0" applyNumberFormat="1" applyFont="1" applyFill="1" applyBorder="1" applyAlignment="1" applyProtection="1">
      <alignment horizontal="center" vertical="center" wrapText="1"/>
      <protection locked="0"/>
    </xf>
    <xf numFmtId="0" fontId="5" fillId="0" borderId="0" xfId="0" applyFont="1" applyAlignment="1" applyProtection="1">
      <alignment horizontal="left" vertical="center"/>
      <protection locked="0"/>
    </xf>
    <xf numFmtId="0" fontId="1" fillId="0" borderId="5" xfId="0" applyFont="1" applyBorder="1" applyAlignment="1" applyProtection="1">
      <alignment horizontal="left" vertical="center" indent="1"/>
      <protection locked="0"/>
    </xf>
    <xf numFmtId="0" fontId="1" fillId="0" borderId="6" xfId="0" applyFont="1" applyBorder="1" applyAlignment="1" applyProtection="1">
      <alignment horizontal="left" vertical="center" indent="1"/>
      <protection locked="0"/>
    </xf>
    <xf numFmtId="0" fontId="3" fillId="0" borderId="5"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6" xfId="0" applyFont="1" applyBorder="1" applyAlignment="1" applyProtection="1">
      <alignment horizontal="left" vertical="center"/>
      <protection locked="0"/>
    </xf>
    <xf numFmtId="0" fontId="1" fillId="0" borderId="6" xfId="0" applyFont="1" applyBorder="1" applyAlignment="1" applyProtection="1">
      <alignment horizontal="left" vertical="justify"/>
      <protection locked="0"/>
    </xf>
    <xf numFmtId="0" fontId="1" fillId="0" borderId="6" xfId="0" applyFont="1" applyBorder="1" applyAlignment="1" applyProtection="1">
      <alignment horizontal="justify" vertical="center" wrapText="1"/>
      <protection locked="0"/>
    </xf>
    <xf numFmtId="0" fontId="1" fillId="0" borderId="7" xfId="0" applyFont="1" applyBorder="1" applyAlignment="1" applyProtection="1">
      <alignment horizontal="left" vertical="center"/>
      <protection locked="0"/>
    </xf>
    <xf numFmtId="0" fontId="1" fillId="0" borderId="9" xfId="0" applyFont="1" applyBorder="1" applyAlignment="1" applyProtection="1">
      <alignment horizontal="left" vertical="center"/>
      <protection locked="0"/>
    </xf>
    <xf numFmtId="4" fontId="23" fillId="0" borderId="2" xfId="0" applyNumberFormat="1" applyFont="1" applyBorder="1" applyAlignment="1" applyProtection="1">
      <alignment horizontal="right" vertical="center" wrapText="1"/>
      <protection locked="0"/>
    </xf>
    <xf numFmtId="4" fontId="10" fillId="0" borderId="3" xfId="0" applyNumberFormat="1" applyFont="1" applyBorder="1" applyAlignment="1" applyProtection="1">
      <alignment horizontal="right" vertical="center" wrapText="1"/>
      <protection locked="0"/>
    </xf>
    <xf numFmtId="0" fontId="10" fillId="0" borderId="0" xfId="0" applyFont="1" applyAlignment="1" applyProtection="1">
      <alignment vertical="top"/>
      <protection locked="0"/>
    </xf>
    <xf numFmtId="0" fontId="1" fillId="0" borderId="0" xfId="0" applyFont="1" applyAlignment="1" applyProtection="1">
      <alignment vertical="center"/>
      <protection locked="0"/>
    </xf>
    <xf numFmtId="0" fontId="5" fillId="0" borderId="0" xfId="0" applyFont="1" applyAlignment="1" applyProtection="1">
      <alignment vertical="center"/>
    </xf>
    <xf numFmtId="0" fontId="1" fillId="0" borderId="0" xfId="0" applyFont="1" applyFill="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pplyProtection="1">
      <alignment vertical="center"/>
      <protection locked="0"/>
    </xf>
    <xf numFmtId="0" fontId="40" fillId="0" borderId="0" xfId="0" applyFont="1" applyAlignment="1" applyProtection="1">
      <alignment vertical="center"/>
      <protection locked="0"/>
    </xf>
    <xf numFmtId="0" fontId="6" fillId="0" borderId="0" xfId="0" applyFont="1" applyFill="1" applyBorder="1" applyAlignment="1" applyProtection="1">
      <alignment horizontal="left" vertical="top"/>
      <protection locked="0"/>
    </xf>
    <xf numFmtId="0" fontId="6" fillId="4" borderId="2" xfId="0" applyFont="1" applyFill="1" applyBorder="1" applyAlignment="1" applyProtection="1">
      <alignment horizontal="left" vertical="center"/>
      <protection locked="0"/>
    </xf>
    <xf numFmtId="0" fontId="6" fillId="4" borderId="2" xfId="0" applyFont="1" applyFill="1" applyBorder="1" applyAlignment="1" applyProtection="1">
      <alignment horizontal="center" vertical="center" wrapText="1"/>
      <protection locked="0"/>
    </xf>
    <xf numFmtId="0" fontId="5" fillId="4" borderId="0" xfId="0" applyFont="1" applyFill="1" applyAlignment="1" applyProtection="1">
      <alignment vertical="center" wrapText="1"/>
      <protection locked="0"/>
    </xf>
    <xf numFmtId="0" fontId="6" fillId="4" borderId="8" xfId="0" applyFont="1" applyFill="1" applyBorder="1" applyAlignment="1" applyProtection="1">
      <alignment horizontal="left" vertical="center"/>
      <protection locked="0"/>
    </xf>
    <xf numFmtId="0" fontId="6" fillId="4" borderId="8" xfId="0" applyFont="1" applyFill="1" applyBorder="1" applyAlignment="1" applyProtection="1">
      <alignment horizontal="center" vertical="center" wrapText="1"/>
      <protection locked="0"/>
    </xf>
    <xf numFmtId="0" fontId="16" fillId="3" borderId="7" xfId="0" applyFont="1" applyFill="1" applyBorder="1" applyAlignment="1" applyProtection="1">
      <alignment vertical="center"/>
      <protection locked="0"/>
    </xf>
    <xf numFmtId="4" fontId="16" fillId="3" borderId="9" xfId="0" applyNumberFormat="1" applyFont="1" applyFill="1" applyBorder="1" applyAlignment="1" applyProtection="1">
      <alignment horizontal="right" vertical="center"/>
      <protection locked="0"/>
    </xf>
    <xf numFmtId="0" fontId="16" fillId="3" borderId="5" xfId="0" applyFont="1" applyFill="1" applyBorder="1" applyAlignment="1" applyProtection="1">
      <alignment vertical="center"/>
      <protection locked="0"/>
    </xf>
    <xf numFmtId="0" fontId="6" fillId="2" borderId="21" xfId="0" applyFont="1" applyFill="1" applyBorder="1" applyAlignment="1" applyProtection="1">
      <alignment horizontal="center" vertical="center" wrapText="1"/>
      <protection locked="0"/>
    </xf>
    <xf numFmtId="4" fontId="6" fillId="2" borderId="44" xfId="0" applyNumberFormat="1" applyFont="1" applyFill="1" applyBorder="1" applyAlignment="1" applyProtection="1">
      <alignment horizontal="right" vertical="center" wrapText="1"/>
    </xf>
    <xf numFmtId="0" fontId="21" fillId="3" borderId="43" xfId="0" applyFont="1" applyFill="1" applyBorder="1" applyAlignment="1" applyProtection="1">
      <alignment vertical="center"/>
      <protection locked="0"/>
    </xf>
    <xf numFmtId="0" fontId="21" fillId="3" borderId="21" xfId="0" applyFont="1" applyFill="1" applyBorder="1" applyAlignment="1" applyProtection="1">
      <alignment vertical="center"/>
      <protection locked="0"/>
    </xf>
    <xf numFmtId="0" fontId="16" fillId="3" borderId="21" xfId="0" applyFont="1" applyFill="1" applyBorder="1" applyAlignment="1" applyProtection="1">
      <alignment horizontal="justify" vertical="center"/>
      <protection locked="0"/>
    </xf>
    <xf numFmtId="4" fontId="6" fillId="0" borderId="44" xfId="0" applyNumberFormat="1" applyFont="1" applyFill="1" applyBorder="1" applyAlignment="1" applyProtection="1">
      <alignment horizontal="right" vertical="center" wrapText="1"/>
    </xf>
    <xf numFmtId="43" fontId="6" fillId="0" borderId="17" xfId="0" applyNumberFormat="1" applyFont="1" applyFill="1" applyBorder="1" applyAlignment="1" applyProtection="1">
      <alignment horizontal="right" vertical="center" wrapText="1"/>
      <protection locked="0"/>
    </xf>
    <xf numFmtId="43" fontId="6" fillId="0" borderId="16" xfId="0" applyNumberFormat="1" applyFont="1" applyFill="1" applyBorder="1" applyAlignment="1" applyProtection="1">
      <alignment horizontal="right" vertical="center" wrapText="1"/>
      <protection locked="0"/>
    </xf>
    <xf numFmtId="0" fontId="6" fillId="0" borderId="17" xfId="0" applyFont="1" applyFill="1" applyBorder="1" applyAlignment="1" applyProtection="1">
      <alignment horizontal="right" vertical="center" wrapText="1"/>
      <protection locked="0"/>
    </xf>
    <xf numFmtId="0" fontId="16" fillId="3" borderId="17" xfId="0" applyFont="1" applyFill="1" applyBorder="1" applyAlignment="1" applyProtection="1">
      <alignment horizontal="right" vertical="center"/>
      <protection locked="0"/>
    </xf>
    <xf numFmtId="0" fontId="21" fillId="2" borderId="43" xfId="0" applyFont="1" applyFill="1" applyBorder="1" applyAlignment="1" applyProtection="1">
      <alignment vertical="center"/>
      <protection locked="0"/>
    </xf>
    <xf numFmtId="0" fontId="21" fillId="2" borderId="21" xfId="0" applyFont="1" applyFill="1" applyBorder="1" applyAlignment="1" applyProtection="1">
      <alignment vertical="center"/>
      <protection locked="0"/>
    </xf>
    <xf numFmtId="0" fontId="16" fillId="2" borderId="21" xfId="0" applyFont="1" applyFill="1" applyBorder="1" applyAlignment="1" applyProtection="1">
      <alignment horizontal="justify" vertical="center"/>
      <protection locked="0"/>
    </xf>
    <xf numFmtId="0" fontId="6" fillId="4" borderId="1" xfId="0"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4" fontId="6" fillId="4" borderId="3" xfId="0" applyNumberFormat="1" applyFont="1" applyFill="1" applyBorder="1" applyAlignment="1" applyProtection="1">
      <alignment horizontal="right" vertical="center" wrapText="1"/>
      <protection locked="0"/>
    </xf>
    <xf numFmtId="4" fontId="6" fillId="4" borderId="9" xfId="0" applyNumberFormat="1" applyFont="1" applyFill="1" applyBorder="1" applyAlignment="1" applyProtection="1">
      <alignment horizontal="right" vertical="center" wrapText="1"/>
      <protection locked="0"/>
    </xf>
    <xf numFmtId="0" fontId="2" fillId="3" borderId="2" xfId="0" applyFont="1" applyFill="1" applyBorder="1" applyAlignment="1" applyProtection="1">
      <alignment horizontal="justify" vertical="center"/>
      <protection locked="0"/>
    </xf>
    <xf numFmtId="0" fontId="6" fillId="0" borderId="2" xfId="0" applyFont="1" applyFill="1" applyBorder="1" applyAlignment="1" applyProtection="1">
      <alignment horizontal="center" vertical="center" wrapText="1"/>
      <protection locked="0"/>
    </xf>
    <xf numFmtId="4" fontId="16" fillId="3" borderId="3" xfId="0" applyNumberFormat="1" applyFont="1" applyFill="1" applyBorder="1" applyAlignment="1" applyProtection="1">
      <alignment horizontal="right" vertical="center"/>
      <protection locked="0"/>
    </xf>
    <xf numFmtId="0" fontId="29" fillId="3" borderId="8" xfId="0" applyFont="1" applyFill="1" applyBorder="1" applyAlignment="1" applyProtection="1">
      <alignment horizontal="justify" vertical="center"/>
      <protection locked="0"/>
    </xf>
    <xf numFmtId="0" fontId="6" fillId="0" borderId="8" xfId="0" applyFont="1" applyFill="1" applyBorder="1" applyAlignment="1" applyProtection="1">
      <alignment horizontal="center" vertical="center" wrapText="1"/>
      <protection locked="0"/>
    </xf>
    <xf numFmtId="0" fontId="2" fillId="3" borderId="26" xfId="0" applyFont="1" applyFill="1" applyBorder="1" applyAlignment="1" applyProtection="1">
      <alignment horizontal="justify" vertical="center"/>
      <protection locked="0"/>
    </xf>
    <xf numFmtId="0" fontId="2" fillId="3" borderId="14" xfId="0" applyFont="1" applyFill="1" applyBorder="1" applyAlignment="1" applyProtection="1">
      <alignment horizontal="justify" vertical="center"/>
      <protection locked="0"/>
    </xf>
    <xf numFmtId="0" fontId="19" fillId="3" borderId="14" xfId="0" applyFont="1" applyFill="1" applyBorder="1" applyAlignment="1" applyProtection="1">
      <alignment horizontal="justify" vertical="center"/>
      <protection locked="0"/>
    </xf>
    <xf numFmtId="0" fontId="2" fillId="3" borderId="27" xfId="0" applyFont="1" applyFill="1" applyBorder="1" applyAlignment="1" applyProtection="1">
      <alignment horizontal="justify" vertical="center"/>
      <protection locked="0"/>
    </xf>
    <xf numFmtId="0" fontId="19" fillId="3" borderId="27" xfId="0" applyFont="1" applyFill="1" applyBorder="1" applyAlignment="1" applyProtection="1">
      <alignment horizontal="justify" vertical="center"/>
      <protection locked="0"/>
    </xf>
    <xf numFmtId="0" fontId="16" fillId="3" borderId="1" xfId="0" applyFont="1" applyFill="1" applyBorder="1" applyAlignment="1" applyProtection="1">
      <alignment horizontal="justify" vertical="center"/>
      <protection locked="0"/>
    </xf>
    <xf numFmtId="0" fontId="21" fillId="3" borderId="7" xfId="0" applyFont="1" applyFill="1" applyBorder="1" applyAlignment="1" applyProtection="1">
      <alignment horizontal="left" vertical="center"/>
      <protection locked="0"/>
    </xf>
    <xf numFmtId="0" fontId="5" fillId="0" borderId="0" xfId="0" applyFont="1" applyFill="1" applyAlignment="1" applyProtection="1">
      <alignment vertical="center"/>
      <protection locked="0"/>
    </xf>
    <xf numFmtId="0" fontId="20" fillId="0" borderId="0"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3" fillId="0" borderId="0" xfId="0" applyFont="1" applyFill="1" applyAlignment="1" applyProtection="1">
      <alignment vertical="center"/>
      <protection locked="0"/>
    </xf>
    <xf numFmtId="49" fontId="3" fillId="0" borderId="0" xfId="0" applyNumberFormat="1" applyFont="1" applyFill="1" applyAlignment="1" applyProtection="1">
      <alignment vertical="center"/>
      <protection locked="0"/>
    </xf>
    <xf numFmtId="0" fontId="45"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45" fillId="0" borderId="0" xfId="0" applyFont="1" applyFill="1" applyAlignment="1" applyProtection="1">
      <alignment horizontal="justify"/>
      <protection locked="0"/>
    </xf>
    <xf numFmtId="0" fontId="46" fillId="0" borderId="0" xfId="0" applyFont="1" applyFill="1" applyAlignment="1" applyProtection="1">
      <alignment horizontal="right"/>
      <protection locked="0"/>
    </xf>
    <xf numFmtId="0" fontId="1" fillId="0" borderId="47" xfId="0" applyFont="1" applyFill="1" applyBorder="1" applyAlignment="1" applyProtection="1">
      <alignment horizontal="left" vertical="center" wrapText="1" indent="2"/>
      <protection locked="0"/>
    </xf>
    <xf numFmtId="0" fontId="1" fillId="0" borderId="48" xfId="0" applyFont="1" applyFill="1" applyBorder="1" applyAlignment="1" applyProtection="1">
      <alignment horizontal="justify" vertical="center" wrapText="1"/>
      <protection locked="0"/>
    </xf>
    <xf numFmtId="49" fontId="25" fillId="0" borderId="16" xfId="0" applyNumberFormat="1" applyFont="1" applyFill="1" applyBorder="1" applyAlignment="1">
      <alignment horizontal="center" vertical="center" wrapText="1"/>
    </xf>
    <xf numFmtId="49" fontId="25" fillId="0" borderId="18" xfId="0" applyNumberFormat="1" applyFont="1" applyFill="1" applyBorder="1" applyAlignment="1">
      <alignment horizontal="center" vertical="center" wrapText="1"/>
    </xf>
    <xf numFmtId="0" fontId="6" fillId="0" borderId="0" xfId="0" applyFont="1" applyFill="1" applyAlignment="1" applyProtection="1">
      <alignment vertical="center"/>
      <protection locked="0"/>
    </xf>
    <xf numFmtId="49" fontId="25" fillId="0" borderId="16" xfId="0" applyNumberFormat="1" applyFont="1" applyFill="1" applyBorder="1" applyAlignment="1" applyProtection="1">
      <alignment horizontal="center" vertical="center" wrapText="1"/>
      <protection locked="0"/>
    </xf>
    <xf numFmtId="49" fontId="25" fillId="0" borderId="18" xfId="0" applyNumberFormat="1" applyFont="1" applyFill="1" applyBorder="1" applyAlignment="1" applyProtection="1">
      <alignment horizontal="center" vertical="center" wrapText="1"/>
      <protection locked="0"/>
    </xf>
    <xf numFmtId="49" fontId="6" fillId="0" borderId="0" xfId="0" applyNumberFormat="1" applyFont="1" applyFill="1" applyAlignment="1" applyProtection="1">
      <alignment vertical="center"/>
      <protection locked="0"/>
    </xf>
    <xf numFmtId="0" fontId="22" fillId="0" borderId="47" xfId="0" applyFont="1" applyFill="1" applyBorder="1" applyAlignment="1" applyProtection="1">
      <alignment horizontal="justify" vertical="center" wrapText="1"/>
      <protection locked="0"/>
    </xf>
    <xf numFmtId="0" fontId="3" fillId="0" borderId="43" xfId="0" applyFont="1" applyFill="1" applyBorder="1" applyAlignment="1" applyProtection="1">
      <alignment horizontal="justify" vertical="center" wrapText="1"/>
      <protection locked="0"/>
    </xf>
    <xf numFmtId="49" fontId="25" fillId="0" borderId="0" xfId="0" applyNumberFormat="1" applyFont="1" applyFill="1" applyAlignment="1" applyProtection="1">
      <alignment vertical="center"/>
      <protection locked="0"/>
    </xf>
    <xf numFmtId="0" fontId="6" fillId="0" borderId="15" xfId="0" applyFont="1" applyFill="1" applyBorder="1" applyAlignment="1" applyProtection="1">
      <alignment horizontal="center" vertical="center" wrapText="1"/>
      <protection locked="0"/>
    </xf>
    <xf numFmtId="0" fontId="6" fillId="0" borderId="22" xfId="0" applyFont="1" applyFill="1" applyBorder="1" applyAlignment="1" applyProtection="1">
      <alignment horizontal="center" vertical="center" wrapText="1"/>
      <protection locked="0"/>
    </xf>
    <xf numFmtId="0" fontId="1" fillId="0" borderId="47" xfId="0" applyFont="1" applyFill="1" applyBorder="1" applyAlignment="1" applyProtection="1">
      <alignment horizontal="justify" vertical="center" wrapText="1"/>
      <protection locked="0"/>
    </xf>
    <xf numFmtId="4" fontId="1" fillId="0" borderId="17" xfId="0" applyNumberFormat="1" applyFont="1" applyFill="1" applyBorder="1" applyAlignment="1" applyProtection="1">
      <alignment horizontal="justify" vertical="center" wrapText="1"/>
    </xf>
    <xf numFmtId="4" fontId="1" fillId="0" borderId="46" xfId="0" applyNumberFormat="1" applyFont="1" applyFill="1" applyBorder="1" applyAlignment="1" applyProtection="1">
      <alignment horizontal="justify" vertical="center" wrapText="1"/>
    </xf>
    <xf numFmtId="4" fontId="1" fillId="0" borderId="17" xfId="0" applyNumberFormat="1" applyFont="1" applyFill="1" applyBorder="1" applyAlignment="1" applyProtection="1">
      <alignment horizontal="right" vertical="center" wrapText="1"/>
      <protection locked="0"/>
    </xf>
    <xf numFmtId="4" fontId="1" fillId="0" borderId="17" xfId="0" applyNumberFormat="1" applyFont="1" applyFill="1" applyBorder="1" applyAlignment="1" applyProtection="1">
      <alignment horizontal="right" vertical="center" wrapText="1"/>
    </xf>
    <xf numFmtId="0" fontId="11" fillId="0" borderId="15" xfId="0" applyFont="1" applyFill="1" applyBorder="1" applyAlignment="1" applyProtection="1">
      <alignment horizontal="center" vertical="center" wrapText="1"/>
      <protection locked="0"/>
    </xf>
    <xf numFmtId="0" fontId="11" fillId="0" borderId="22" xfId="0" applyFont="1" applyFill="1" applyBorder="1" applyAlignment="1" applyProtection="1">
      <alignment horizontal="center" vertical="center" wrapText="1"/>
      <protection locked="0"/>
    </xf>
    <xf numFmtId="4" fontId="1" fillId="0" borderId="46" xfId="0" applyNumberFormat="1" applyFont="1" applyFill="1" applyBorder="1" applyAlignment="1" applyProtection="1">
      <alignment horizontal="right" vertical="center" wrapText="1"/>
    </xf>
    <xf numFmtId="0" fontId="1" fillId="0" borderId="47" xfId="0" applyFont="1" applyFill="1" applyBorder="1" applyAlignment="1" applyProtection="1">
      <alignment horizontal="left" vertical="center" wrapText="1" indent="1"/>
      <protection locked="0"/>
    </xf>
    <xf numFmtId="4" fontId="6" fillId="0" borderId="0" xfId="0" applyNumberFormat="1" applyFont="1" applyFill="1" applyBorder="1" applyAlignment="1" applyProtection="1">
      <alignment horizontal="right" vertical="top"/>
      <protection locked="0"/>
    </xf>
    <xf numFmtId="4" fontId="11" fillId="0" borderId="15" xfId="0" applyNumberFormat="1" applyFont="1" applyFill="1" applyBorder="1" applyAlignment="1" applyProtection="1">
      <alignment horizontal="center" vertical="center" wrapText="1"/>
      <protection locked="0"/>
    </xf>
    <xf numFmtId="4" fontId="11" fillId="0" borderId="22" xfId="0" applyNumberFormat="1" applyFont="1" applyFill="1" applyBorder="1" applyAlignment="1" applyProtection="1">
      <alignment horizontal="center" vertical="center" wrapText="1"/>
      <protection locked="0"/>
    </xf>
    <xf numFmtId="4" fontId="11" fillId="0" borderId="16" xfId="0" applyNumberFormat="1" applyFont="1" applyFill="1" applyBorder="1" applyAlignment="1" applyProtection="1">
      <alignment horizontal="center" vertical="center" wrapText="1"/>
      <protection locked="0"/>
    </xf>
    <xf numFmtId="4" fontId="11" fillId="0" borderId="18" xfId="0" applyNumberFormat="1" applyFont="1" applyFill="1" applyBorder="1" applyAlignment="1" applyProtection="1">
      <alignment horizontal="center" vertical="center" wrapText="1"/>
      <protection locked="0"/>
    </xf>
    <xf numFmtId="0" fontId="5" fillId="0" borderId="47" xfId="0" applyFont="1" applyFill="1" applyBorder="1" applyAlignment="1" applyProtection="1">
      <alignment horizontal="justify" vertical="center" wrapText="1"/>
      <protection locked="0"/>
    </xf>
    <xf numFmtId="4" fontId="5" fillId="0" borderId="17" xfId="0" applyNumberFormat="1" applyFont="1" applyFill="1" applyBorder="1" applyAlignment="1" applyProtection="1">
      <alignment horizontal="justify" vertical="center" wrapText="1"/>
      <protection locked="0"/>
    </xf>
    <xf numFmtId="4" fontId="5" fillId="0" borderId="46" xfId="0" applyNumberFormat="1" applyFont="1" applyFill="1" applyBorder="1" applyAlignment="1" applyProtection="1">
      <alignment horizontal="justify" vertical="center" wrapText="1"/>
      <protection locked="0"/>
    </xf>
    <xf numFmtId="0" fontId="3" fillId="0" borderId="0" xfId="0" applyFont="1" applyFill="1" applyBorder="1" applyAlignment="1">
      <alignment horizontal="left" vertical="top"/>
    </xf>
    <xf numFmtId="49" fontId="3" fillId="0" borderId="47" xfId="0" applyNumberFormat="1" applyFont="1" applyFill="1" applyBorder="1" applyAlignment="1">
      <alignment horizontal="left" vertical="center" wrapText="1"/>
    </xf>
    <xf numFmtId="49" fontId="3" fillId="0" borderId="17" xfId="0" applyNumberFormat="1" applyFont="1" applyFill="1" applyBorder="1" applyAlignment="1">
      <alignment horizontal="left" vertical="center" wrapText="1"/>
    </xf>
    <xf numFmtId="49" fontId="3" fillId="0" borderId="17" xfId="0" applyNumberFormat="1" applyFont="1" applyFill="1" applyBorder="1" applyAlignment="1">
      <alignment horizontal="center" vertical="center" wrapText="1"/>
    </xf>
    <xf numFmtId="49" fontId="3" fillId="0" borderId="46" xfId="0" applyNumberFormat="1" applyFont="1" applyFill="1" applyBorder="1" applyAlignment="1">
      <alignment horizontal="center" vertical="center" wrapText="1"/>
    </xf>
    <xf numFmtId="0" fontId="3" fillId="0" borderId="47" xfId="0" applyFont="1" applyBorder="1" applyAlignment="1">
      <alignment horizontal="left" vertical="top" wrapText="1"/>
    </xf>
    <xf numFmtId="0" fontId="3" fillId="0" borderId="17" xfId="0" applyFont="1" applyBorder="1" applyAlignment="1">
      <alignment horizontal="justify" vertical="top" wrapText="1"/>
    </xf>
    <xf numFmtId="0" fontId="1" fillId="0" borderId="17" xfId="0" applyFont="1" applyBorder="1" applyAlignment="1">
      <alignment horizontal="justify" vertical="top" wrapText="1"/>
    </xf>
    <xf numFmtId="0" fontId="1" fillId="0" borderId="47" xfId="0" applyFont="1" applyBorder="1" applyAlignment="1">
      <alignment horizontal="left" vertical="top" wrapText="1"/>
    </xf>
    <xf numFmtId="49" fontId="25" fillId="4" borderId="16" xfId="0" applyNumberFormat="1" applyFont="1" applyFill="1" applyBorder="1" applyAlignment="1">
      <alignment horizontal="center" vertical="center" wrapText="1"/>
    </xf>
    <xf numFmtId="0" fontId="5" fillId="0" borderId="0" xfId="0" applyFont="1" applyProtection="1"/>
    <xf numFmtId="0" fontId="10" fillId="4" borderId="0" xfId="0" applyFont="1" applyFill="1" applyBorder="1" applyAlignment="1" applyProtection="1">
      <alignment horizontal="right"/>
      <protection locked="0"/>
    </xf>
    <xf numFmtId="0" fontId="32" fillId="0" borderId="0" xfId="0" applyFont="1" applyAlignment="1" applyProtection="1">
      <protection locked="0"/>
    </xf>
    <xf numFmtId="0" fontId="33" fillId="0" borderId="25"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2" xfId="0" applyFont="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33" fillId="0" borderId="24" xfId="0" applyFont="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4" fontId="33" fillId="0" borderId="17" xfId="0" applyNumberFormat="1" applyFont="1" applyBorder="1" applyAlignment="1" applyProtection="1">
      <alignment horizontal="right" vertical="center"/>
      <protection locked="0"/>
    </xf>
    <xf numFmtId="4" fontId="33" fillId="0" borderId="14" xfId="0" applyNumberFormat="1" applyFont="1" applyBorder="1" applyAlignment="1" applyProtection="1">
      <alignment horizontal="right" vertical="center"/>
      <protection locked="0"/>
    </xf>
    <xf numFmtId="4" fontId="33" fillId="0" borderId="6" xfId="0" applyNumberFormat="1" applyFont="1" applyBorder="1" applyAlignment="1" applyProtection="1">
      <alignment horizontal="right" vertical="center"/>
      <protection locked="0"/>
    </xf>
    <xf numFmtId="0" fontId="33" fillId="0" borderId="14" xfId="0" applyFont="1" applyBorder="1" applyAlignment="1" applyProtection="1">
      <alignment horizontal="left" vertical="center"/>
      <protection locked="0"/>
    </xf>
    <xf numFmtId="0" fontId="33" fillId="0" borderId="14" xfId="0" applyFont="1" applyBorder="1" applyAlignment="1" applyProtection="1">
      <alignment horizontal="left" vertical="center" wrapText="1"/>
      <protection locked="0"/>
    </xf>
    <xf numFmtId="0" fontId="5" fillId="0" borderId="0" xfId="0" applyFont="1" applyAlignment="1" applyProtection="1">
      <alignment wrapText="1"/>
      <protection locked="0"/>
    </xf>
    <xf numFmtId="0" fontId="33" fillId="0" borderId="10" xfId="0" applyFont="1" applyBorder="1" applyAlignment="1" applyProtection="1">
      <alignment horizontal="center" vertical="center"/>
      <protection locked="0"/>
    </xf>
    <xf numFmtId="0" fontId="33" fillId="0" borderId="20" xfId="0" applyFont="1" applyBorder="1" applyAlignment="1" applyProtection="1">
      <alignment vertical="center"/>
      <protection locked="0"/>
    </xf>
    <xf numFmtId="0" fontId="34" fillId="0" borderId="0" xfId="0" applyFont="1" applyProtection="1">
      <protection locked="0"/>
    </xf>
    <xf numFmtId="4" fontId="33" fillId="0" borderId="17" xfId="0" applyNumberFormat="1" applyFont="1" applyBorder="1" applyAlignment="1" applyProtection="1">
      <alignment horizontal="right" vertical="center"/>
    </xf>
    <xf numFmtId="4" fontId="33" fillId="0" borderId="14" xfId="0" applyNumberFormat="1" applyFont="1" applyBorder="1" applyAlignment="1" applyProtection="1">
      <alignment horizontal="right" vertical="center"/>
    </xf>
    <xf numFmtId="4" fontId="33" fillId="0" borderId="6" xfId="0" applyNumberFormat="1" applyFont="1" applyBorder="1" applyAlignment="1" applyProtection="1">
      <alignment horizontal="right" vertical="center"/>
    </xf>
    <xf numFmtId="4" fontId="33" fillId="0" borderId="21" xfId="0" applyNumberFormat="1" applyFont="1" applyBorder="1" applyAlignment="1" applyProtection="1">
      <alignment horizontal="right" vertical="center"/>
    </xf>
    <xf numFmtId="4" fontId="33" fillId="0" borderId="44" xfId="0" applyNumberFormat="1" applyFont="1" applyBorder="1" applyAlignment="1" applyProtection="1">
      <alignment horizontal="right" vertical="center"/>
    </xf>
    <xf numFmtId="0" fontId="20" fillId="0" borderId="0" xfId="0" applyFont="1" applyAlignment="1" applyProtection="1">
      <protection locked="0"/>
    </xf>
    <xf numFmtId="0" fontId="33" fillId="0" borderId="17" xfId="0" applyFont="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4" fontId="33" fillId="0" borderId="12" xfId="0" applyNumberFormat="1" applyFont="1" applyBorder="1" applyAlignment="1" applyProtection="1">
      <alignment horizontal="right" vertical="center"/>
    </xf>
    <xf numFmtId="0" fontId="0" fillId="0" borderId="0" xfId="0" applyProtection="1">
      <protection locked="0"/>
    </xf>
    <xf numFmtId="0" fontId="11" fillId="0" borderId="8" xfId="0" applyFont="1" applyFill="1" applyBorder="1" applyAlignment="1" applyProtection="1">
      <alignment vertical="center" wrapText="1"/>
      <protection locked="0"/>
    </xf>
    <xf numFmtId="49" fontId="25" fillId="4" borderId="16" xfId="0" applyNumberFormat="1" applyFont="1" applyFill="1" applyBorder="1" applyAlignment="1" applyProtection="1">
      <alignment horizontal="center" vertical="center" wrapText="1"/>
      <protection locked="0"/>
    </xf>
    <xf numFmtId="4" fontId="5" fillId="0" borderId="17" xfId="0" applyNumberFormat="1" applyFont="1" applyBorder="1" applyAlignment="1" applyProtection="1">
      <alignment horizontal="right" vertical="center" wrapText="1"/>
      <protection locked="0"/>
    </xf>
    <xf numFmtId="0" fontId="31" fillId="0" borderId="5" xfId="0" applyFont="1" applyBorder="1" applyAlignment="1" applyProtection="1">
      <alignment vertical="center" wrapText="1"/>
      <protection locked="0"/>
    </xf>
    <xf numFmtId="4" fontId="31" fillId="0" borderId="17" xfId="0" applyNumberFormat="1" applyFont="1" applyBorder="1" applyAlignment="1" applyProtection="1">
      <alignment horizontal="right" vertical="center" wrapText="1"/>
      <protection locked="0"/>
    </xf>
    <xf numFmtId="0" fontId="48" fillId="0" borderId="0" xfId="0" applyFont="1" applyProtection="1">
      <protection locked="0"/>
    </xf>
    <xf numFmtId="0" fontId="11" fillId="0" borderId="47" xfId="0" applyFont="1" applyBorder="1" applyAlignment="1" applyProtection="1">
      <alignment vertical="top" wrapText="1"/>
      <protection locked="0"/>
    </xf>
    <xf numFmtId="0" fontId="39" fillId="0" borderId="0" xfId="0" applyFont="1" applyProtection="1">
      <protection locked="0"/>
    </xf>
    <xf numFmtId="0" fontId="0" fillId="0" borderId="0" xfId="0" applyFont="1" applyProtection="1">
      <protection locked="0"/>
    </xf>
    <xf numFmtId="0" fontId="0" fillId="0" borderId="0" xfId="0" applyAlignment="1" applyProtection="1">
      <alignment wrapText="1"/>
      <protection locked="0"/>
    </xf>
    <xf numFmtId="0" fontId="5" fillId="0" borderId="47" xfId="0" applyFont="1" applyBorder="1" applyAlignment="1" applyProtection="1">
      <alignment horizontal="justify" vertical="center" wrapText="1"/>
      <protection locked="0"/>
    </xf>
    <xf numFmtId="0" fontId="22" fillId="0" borderId="47" xfId="0" applyFont="1" applyBorder="1" applyAlignment="1" applyProtection="1">
      <alignment horizontal="left" vertical="center" wrapText="1" indent="4"/>
      <protection locked="0"/>
    </xf>
    <xf numFmtId="0" fontId="3" fillId="0" borderId="43" xfId="0" applyFont="1" applyBorder="1" applyAlignment="1" applyProtection="1">
      <alignment horizontal="justify" vertical="center" wrapText="1"/>
      <protection locked="0"/>
    </xf>
    <xf numFmtId="0" fontId="32" fillId="0" borderId="0" xfId="0" applyFont="1" applyFill="1" applyBorder="1" applyAlignment="1">
      <alignment horizontal="center"/>
    </xf>
    <xf numFmtId="0" fontId="5" fillId="0" borderId="0" xfId="0" applyFont="1" applyFill="1" applyAlignment="1"/>
    <xf numFmtId="0" fontId="5" fillId="0" borderId="0" xfId="0" applyFont="1" applyFill="1" applyAlignment="1">
      <alignment horizontal="center" vertical="center"/>
    </xf>
    <xf numFmtId="0" fontId="33" fillId="0" borderId="0" xfId="0" applyFont="1" applyFill="1" applyBorder="1" applyAlignment="1">
      <alignment horizontal="center" vertical="center"/>
    </xf>
    <xf numFmtId="0" fontId="33" fillId="0" borderId="5" xfId="0" applyFont="1" applyFill="1" applyBorder="1" applyAlignment="1">
      <alignment horizontal="left" vertical="center"/>
    </xf>
    <xf numFmtId="0" fontId="33" fillId="0" borderId="6" xfId="0" applyFont="1" applyFill="1" applyBorder="1" applyAlignment="1">
      <alignment horizontal="center" vertical="center"/>
    </xf>
    <xf numFmtId="0" fontId="5" fillId="0" borderId="0" xfId="0" applyFont="1" applyFill="1" applyBorder="1" applyAlignment="1">
      <alignment horizontal="center" vertical="center"/>
    </xf>
    <xf numFmtId="0" fontId="33" fillId="0" borderId="5" xfId="0" applyFont="1" applyFill="1" applyBorder="1" applyAlignment="1">
      <alignment horizontal="center" vertical="center"/>
    </xf>
    <xf numFmtId="0" fontId="5" fillId="0" borderId="5" xfId="0" applyFont="1" applyFill="1" applyBorder="1" applyAlignment="1"/>
    <xf numFmtId="0" fontId="5" fillId="0" borderId="6" xfId="0" applyFont="1" applyFill="1" applyBorder="1"/>
    <xf numFmtId="0" fontId="5" fillId="0" borderId="7" xfId="0" applyFont="1" applyFill="1" applyBorder="1" applyAlignment="1"/>
    <xf numFmtId="0" fontId="5" fillId="0" borderId="8" xfId="0" applyFont="1" applyFill="1" applyBorder="1"/>
    <xf numFmtId="0" fontId="36" fillId="0" borderId="0" xfId="0" applyFont="1" applyFill="1" applyAlignment="1"/>
    <xf numFmtId="0" fontId="34" fillId="0" borderId="0" xfId="0" applyFont="1" applyFill="1" applyBorder="1" applyAlignment="1">
      <alignment vertical="center" wrapText="1"/>
    </xf>
    <xf numFmtId="0" fontId="33" fillId="0" borderId="0" xfId="0" applyFont="1" applyFill="1" applyBorder="1" applyAlignment="1">
      <alignment horizontal="left" vertical="center"/>
    </xf>
    <xf numFmtId="0" fontId="33" fillId="0" borderId="3" xfId="0" applyFont="1" applyFill="1" applyBorder="1" applyAlignment="1">
      <alignment horizontal="center" vertical="center"/>
    </xf>
    <xf numFmtId="0" fontId="33" fillId="0" borderId="5" xfId="0" applyFont="1" applyBorder="1" applyAlignment="1" applyProtection="1">
      <alignment horizontal="left" vertical="center"/>
      <protection locked="0"/>
    </xf>
    <xf numFmtId="4" fontId="33" fillId="0" borderId="46" xfId="0" applyNumberFormat="1" applyFont="1" applyBorder="1" applyAlignment="1" applyProtection="1">
      <alignment horizontal="right" vertical="center"/>
      <protection locked="0"/>
    </xf>
    <xf numFmtId="0" fontId="34" fillId="0" borderId="14" xfId="0" applyFont="1" applyBorder="1" applyAlignment="1" applyProtection="1">
      <alignment horizontal="left" vertical="center"/>
      <protection locked="0"/>
    </xf>
    <xf numFmtId="0" fontId="33" fillId="2" borderId="15" xfId="0" applyFont="1" applyFill="1" applyBorder="1" applyAlignment="1" applyProtection="1">
      <alignment horizontal="center" vertical="center"/>
      <protection locked="0"/>
    </xf>
    <xf numFmtId="0" fontId="33" fillId="2" borderId="16" xfId="0" applyFont="1" applyFill="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4" fontId="33" fillId="0" borderId="46" xfId="0" applyNumberFormat="1" applyFont="1" applyBorder="1" applyAlignment="1" applyProtection="1">
      <alignment horizontal="right" vertical="center"/>
    </xf>
    <xf numFmtId="0" fontId="49" fillId="0" borderId="0" xfId="0" applyFont="1"/>
    <xf numFmtId="0" fontId="11" fillId="0" borderId="0" xfId="0" applyFont="1" applyFill="1" applyBorder="1" applyAlignment="1" applyProtection="1">
      <alignment vertical="center"/>
      <protection locked="0"/>
    </xf>
    <xf numFmtId="4" fontId="6" fillId="0" borderId="8" xfId="0" applyNumberFormat="1" applyFont="1" applyFill="1" applyBorder="1" applyAlignment="1" applyProtection="1">
      <alignment horizontal="left" vertical="top"/>
      <protection locked="0"/>
    </xf>
    <xf numFmtId="0" fontId="6" fillId="0" borderId="43" xfId="0" applyFont="1" applyFill="1" applyBorder="1" applyAlignment="1" applyProtection="1">
      <alignment vertical="center"/>
      <protection locked="0"/>
    </xf>
    <xf numFmtId="0" fontId="5" fillId="0" borderId="0" xfId="0" applyFont="1" applyFill="1" applyAlignment="1" applyProtection="1">
      <alignment vertical="center" wrapText="1"/>
      <protection locked="0"/>
    </xf>
    <xf numFmtId="0" fontId="6" fillId="0" borderId="2" xfId="0" applyFont="1" applyFill="1" applyBorder="1" applyAlignment="1" applyProtection="1">
      <alignment horizontal="left" vertical="center"/>
      <protection locked="0"/>
    </xf>
    <xf numFmtId="0" fontId="6" fillId="0" borderId="8" xfId="0" applyFont="1" applyFill="1" applyBorder="1" applyAlignment="1" applyProtection="1">
      <alignment horizontal="left" vertical="center"/>
      <protection locked="0"/>
    </xf>
    <xf numFmtId="0" fontId="21" fillId="0" borderId="45" xfId="0" applyFont="1" applyFill="1" applyBorder="1" applyAlignment="1" applyProtection="1">
      <alignment vertical="center"/>
      <protection locked="0"/>
    </xf>
    <xf numFmtId="0" fontId="2" fillId="0" borderId="47" xfId="0" applyFont="1" applyFill="1" applyBorder="1" applyAlignment="1" applyProtection="1">
      <alignment horizontal="left" vertical="center" indent="3"/>
      <protection locked="0"/>
    </xf>
    <xf numFmtId="0" fontId="2" fillId="0" borderId="2" xfId="0" applyFont="1" applyFill="1" applyBorder="1" applyAlignment="1" applyProtection="1">
      <alignment horizontal="justify" vertical="center"/>
      <protection locked="0"/>
    </xf>
    <xf numFmtId="0" fontId="21" fillId="0" borderId="8" xfId="0" applyFont="1" applyFill="1" applyBorder="1" applyAlignment="1" applyProtection="1">
      <alignment horizontal="left" vertical="center"/>
      <protection locked="0"/>
    </xf>
    <xf numFmtId="0" fontId="2" fillId="0" borderId="48" xfId="0" applyFont="1" applyFill="1" applyBorder="1" applyAlignment="1" applyProtection="1">
      <alignment horizontal="justify" vertical="center"/>
      <protection locked="0"/>
    </xf>
    <xf numFmtId="4" fontId="5" fillId="0" borderId="0" xfId="0" applyNumberFormat="1" applyFont="1" applyFill="1" applyAlignment="1" applyProtection="1">
      <alignment horizontal="right" vertical="center"/>
      <protection locked="0"/>
    </xf>
    <xf numFmtId="0" fontId="5" fillId="0" borderId="0" xfId="0" applyFont="1" applyFill="1" applyAlignment="1" applyProtection="1">
      <alignment vertical="center" wrapText="1"/>
    </xf>
    <xf numFmtId="4" fontId="6" fillId="0" borderId="2" xfId="0" applyNumberFormat="1" applyFont="1" applyFill="1" applyBorder="1" applyAlignment="1" applyProtection="1">
      <alignment horizontal="right" vertical="center" wrapText="1"/>
    </xf>
    <xf numFmtId="4" fontId="6" fillId="0" borderId="8" xfId="0" applyNumberFormat="1" applyFont="1" applyFill="1" applyBorder="1" applyAlignment="1" applyProtection="1">
      <alignment horizontal="right" vertical="center" wrapText="1"/>
    </xf>
    <xf numFmtId="4" fontId="6" fillId="2" borderId="22" xfId="0" applyNumberFormat="1" applyFont="1" applyFill="1" applyBorder="1" applyAlignment="1" applyProtection="1">
      <alignment horizontal="right" vertical="center" wrapText="1"/>
    </xf>
    <xf numFmtId="0" fontId="5" fillId="0" borderId="0" xfId="0" applyFont="1" applyFill="1" applyAlignment="1" applyProtection="1">
      <alignment vertical="center"/>
    </xf>
    <xf numFmtId="4" fontId="16" fillId="0" borderId="46" xfId="0" applyNumberFormat="1" applyFont="1" applyFill="1" applyBorder="1" applyAlignment="1" applyProtection="1">
      <alignment horizontal="right" vertical="center"/>
    </xf>
    <xf numFmtId="4" fontId="16" fillId="0" borderId="18" xfId="0" applyNumberFormat="1" applyFont="1" applyFill="1" applyBorder="1" applyAlignment="1" applyProtection="1">
      <alignment horizontal="right" vertical="center"/>
    </xf>
    <xf numFmtId="4" fontId="16" fillId="0" borderId="2" xfId="0" applyNumberFormat="1" applyFont="1" applyFill="1" applyBorder="1" applyAlignment="1" applyProtection="1">
      <alignment horizontal="right" vertical="center"/>
    </xf>
    <xf numFmtId="4" fontId="16" fillId="0" borderId="8" xfId="0" applyNumberFormat="1" applyFont="1" applyFill="1" applyBorder="1" applyAlignment="1" applyProtection="1">
      <alignment horizontal="right" vertical="center"/>
    </xf>
    <xf numFmtId="0" fontId="20" fillId="0" borderId="0" xfId="0" applyFont="1" applyBorder="1" applyAlignment="1" applyProtection="1">
      <alignment horizontal="left" vertical="center"/>
    </xf>
    <xf numFmtId="0" fontId="47" fillId="0" borderId="0" xfId="0" applyFont="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Alignment="1" applyProtection="1">
      <alignment vertical="center"/>
    </xf>
    <xf numFmtId="0" fontId="6" fillId="0" borderId="0" xfId="0" applyFont="1" applyFill="1" applyAlignment="1" applyProtection="1">
      <alignment vertical="center" wrapText="1"/>
    </xf>
    <xf numFmtId="4" fontId="16" fillId="3" borderId="46" xfId="0" applyNumberFormat="1" applyFont="1" applyFill="1" applyBorder="1" applyAlignment="1" applyProtection="1">
      <alignment horizontal="right" vertical="center"/>
    </xf>
    <xf numFmtId="4" fontId="16" fillId="3" borderId="18" xfId="0" applyNumberFormat="1" applyFont="1" applyFill="1" applyBorder="1" applyAlignment="1" applyProtection="1">
      <alignment horizontal="right" vertical="center"/>
    </xf>
    <xf numFmtId="0" fontId="51" fillId="0" borderId="0" xfId="0" applyFont="1" applyFill="1" applyBorder="1" applyAlignment="1" applyProtection="1">
      <alignment horizontal="center"/>
      <protection locked="0"/>
    </xf>
    <xf numFmtId="0" fontId="50" fillId="0" borderId="0" xfId="0" applyFont="1" applyBorder="1" applyAlignment="1" applyProtection="1">
      <alignment horizontal="left"/>
      <protection locked="0"/>
    </xf>
    <xf numFmtId="0" fontId="47" fillId="0" borderId="0" xfId="0" applyFont="1" applyBorder="1" applyAlignment="1" applyProtection="1">
      <alignment horizontal="left"/>
      <protection locked="0"/>
    </xf>
    <xf numFmtId="0" fontId="50"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2" fillId="0" borderId="0" xfId="0" applyFont="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4" fontId="0" fillId="0" borderId="8" xfId="0" applyNumberFormat="1" applyFill="1" applyBorder="1" applyAlignment="1" applyProtection="1">
      <alignment horizontal="center"/>
      <protection locked="0"/>
    </xf>
    <xf numFmtId="4" fontId="11" fillId="0" borderId="8" xfId="0" applyNumberFormat="1" applyFont="1" applyFill="1" applyBorder="1" applyAlignment="1" applyProtection="1">
      <alignment vertical="top"/>
      <protection locked="0"/>
    </xf>
    <xf numFmtId="4" fontId="16" fillId="0" borderId="9" xfId="0" applyNumberFormat="1" applyFont="1" applyBorder="1" applyAlignment="1" applyProtection="1">
      <alignment horizontal="left" vertical="top"/>
      <protection locked="0"/>
    </xf>
    <xf numFmtId="4" fontId="50" fillId="0" borderId="0" xfId="0" applyNumberFormat="1" applyFont="1" applyBorder="1" applyAlignment="1" applyProtection="1">
      <alignment horizontal="left"/>
      <protection locked="0"/>
    </xf>
    <xf numFmtId="4" fontId="6" fillId="0" borderId="0" xfId="0" applyNumberFormat="1" applyFont="1" applyFill="1" applyProtection="1">
      <protection locked="0"/>
    </xf>
    <xf numFmtId="4" fontId="5" fillId="0" borderId="0" xfId="0" applyNumberFormat="1" applyFont="1" applyBorder="1" applyAlignment="1" applyProtection="1">
      <alignment horizontal="left"/>
      <protection locked="0"/>
    </xf>
    <xf numFmtId="0" fontId="51" fillId="0" borderId="0" xfId="0" applyFont="1" applyFill="1" applyBorder="1" applyAlignment="1" applyProtection="1">
      <alignment horizontal="left"/>
    </xf>
    <xf numFmtId="0" fontId="10" fillId="0" borderId="0" xfId="0" applyFont="1" applyBorder="1" applyAlignment="1" applyProtection="1">
      <alignment horizontal="center" vertical="center" wrapText="1"/>
      <protection locked="0"/>
    </xf>
    <xf numFmtId="0" fontId="44" fillId="0" borderId="0" xfId="0" applyFont="1" applyFill="1" applyBorder="1" applyAlignment="1" applyProtection="1">
      <alignment horizontal="left"/>
    </xf>
    <xf numFmtId="0" fontId="22" fillId="0" borderId="0" xfId="0" applyFont="1" applyFill="1" applyProtection="1">
      <protection locked="0"/>
    </xf>
    <xf numFmtId="0" fontId="44" fillId="0" borderId="0" xfId="0" applyFont="1" applyFill="1" applyBorder="1" applyAlignment="1" applyProtection="1">
      <alignment horizontal="left"/>
      <protection locked="0"/>
    </xf>
    <xf numFmtId="0" fontId="1" fillId="0" borderId="0" xfId="0" applyFont="1" applyFill="1" applyProtection="1">
      <protection locked="0"/>
    </xf>
    <xf numFmtId="3" fontId="11" fillId="0" borderId="17" xfId="0" applyNumberFormat="1" applyFont="1" applyBorder="1" applyAlignment="1" applyProtection="1">
      <alignment horizontal="right" vertical="center" wrapText="1"/>
    </xf>
    <xf numFmtId="3" fontId="22" fillId="0" borderId="17" xfId="0" applyNumberFormat="1" applyFont="1" applyBorder="1" applyAlignment="1" applyProtection="1">
      <alignment horizontal="right" vertical="center" wrapText="1"/>
      <protection locked="0"/>
    </xf>
    <xf numFmtId="3" fontId="22" fillId="0" borderId="17" xfId="0" applyNumberFormat="1" applyFont="1" applyBorder="1" applyAlignment="1" applyProtection="1">
      <alignment horizontal="right" vertical="center" wrapText="1"/>
    </xf>
    <xf numFmtId="3" fontId="11" fillId="0" borderId="17" xfId="0" applyNumberFormat="1" applyFont="1" applyBorder="1" applyAlignment="1" applyProtection="1">
      <alignment horizontal="right" vertical="center" wrapText="1"/>
      <protection locked="0"/>
    </xf>
    <xf numFmtId="3" fontId="3" fillId="0" borderId="21" xfId="0" applyNumberFormat="1" applyFont="1" applyBorder="1" applyAlignment="1" applyProtection="1">
      <alignment horizontal="right" vertical="center" wrapText="1"/>
    </xf>
    <xf numFmtId="0" fontId="3" fillId="0" borderId="47" xfId="0" applyFont="1" applyFill="1" applyBorder="1" applyAlignment="1" applyProtection="1">
      <alignment vertical="center" wrapText="1"/>
      <protection locked="0"/>
    </xf>
    <xf numFmtId="3" fontId="3" fillId="0" borderId="17" xfId="0" applyNumberFormat="1" applyFont="1" applyFill="1" applyBorder="1" applyAlignment="1" applyProtection="1">
      <alignment horizontal="right" vertical="center" wrapText="1"/>
    </xf>
    <xf numFmtId="3" fontId="3" fillId="0" borderId="46" xfId="0" applyNumberFormat="1" applyFont="1" applyFill="1" applyBorder="1" applyAlignment="1" applyProtection="1">
      <alignment horizontal="right" vertical="center" wrapText="1"/>
    </xf>
    <xf numFmtId="3" fontId="1" fillId="0" borderId="17" xfId="0" applyNumberFormat="1" applyFont="1" applyFill="1" applyBorder="1" applyAlignment="1" applyProtection="1">
      <alignment horizontal="right" vertical="center" wrapText="1"/>
      <protection locked="0"/>
    </xf>
    <xf numFmtId="3" fontId="1" fillId="0" borderId="17" xfId="0" applyNumberFormat="1" applyFont="1" applyFill="1" applyBorder="1" applyAlignment="1" applyProtection="1">
      <alignment horizontal="right" vertical="center" wrapText="1"/>
    </xf>
    <xf numFmtId="3" fontId="1" fillId="0" borderId="46" xfId="0" applyNumberFormat="1" applyFont="1" applyFill="1" applyBorder="1" applyAlignment="1" applyProtection="1">
      <alignment horizontal="right" vertical="center" wrapText="1"/>
    </xf>
    <xf numFmtId="0" fontId="1" fillId="0" borderId="47" xfId="0" applyFont="1" applyFill="1" applyBorder="1" applyAlignment="1" applyProtection="1">
      <alignment horizontal="left" vertical="top" wrapText="1" indent="2"/>
      <protection locked="0"/>
    </xf>
    <xf numFmtId="3" fontId="1" fillId="0" borderId="21" xfId="0" applyNumberFormat="1" applyFont="1" applyFill="1" applyBorder="1" applyAlignment="1" applyProtection="1">
      <alignment horizontal="right" vertical="center" wrapText="1"/>
    </xf>
    <xf numFmtId="3" fontId="1" fillId="0" borderId="44" xfId="0" applyNumberFormat="1" applyFont="1" applyFill="1" applyBorder="1" applyAlignment="1" applyProtection="1">
      <alignment horizontal="right" vertical="center" wrapText="1"/>
    </xf>
    <xf numFmtId="3" fontId="3" fillId="0" borderId="21" xfId="0" applyNumberFormat="1" applyFont="1" applyFill="1" applyBorder="1" applyAlignment="1" applyProtection="1">
      <alignment horizontal="right" vertical="center" wrapText="1"/>
    </xf>
    <xf numFmtId="3" fontId="3" fillId="0" borderId="44" xfId="0" applyNumberFormat="1" applyFont="1" applyFill="1" applyBorder="1" applyAlignment="1" applyProtection="1">
      <alignment horizontal="right" vertical="center" wrapText="1"/>
    </xf>
    <xf numFmtId="3" fontId="1" fillId="0" borderId="16" xfId="0" applyNumberFormat="1" applyFont="1" applyFill="1" applyBorder="1" applyAlignment="1" applyProtection="1">
      <alignment horizontal="right" vertical="center" wrapText="1"/>
    </xf>
    <xf numFmtId="3" fontId="1" fillId="0" borderId="18" xfId="0" applyNumberFormat="1" applyFont="1" applyFill="1" applyBorder="1" applyAlignment="1" applyProtection="1">
      <alignment horizontal="right" vertical="center" wrapText="1"/>
    </xf>
    <xf numFmtId="3" fontId="3" fillId="0" borderId="16" xfId="0" applyNumberFormat="1" applyFont="1" applyFill="1" applyBorder="1" applyAlignment="1" applyProtection="1">
      <alignment horizontal="right" vertical="center" wrapText="1"/>
    </xf>
    <xf numFmtId="3" fontId="3" fillId="0" borderId="18" xfId="0" applyNumberFormat="1" applyFont="1" applyFill="1" applyBorder="1" applyAlignment="1" applyProtection="1">
      <alignment horizontal="right" vertical="center" wrapText="1"/>
    </xf>
    <xf numFmtId="3" fontId="22" fillId="0" borderId="17" xfId="0" applyNumberFormat="1" applyFont="1" applyFill="1" applyBorder="1" applyAlignment="1" applyProtection="1">
      <alignment horizontal="right" vertical="center" wrapText="1"/>
      <protection locked="0"/>
    </xf>
    <xf numFmtId="3" fontId="22" fillId="0" borderId="17" xfId="0" applyNumberFormat="1" applyFont="1" applyFill="1" applyBorder="1" applyAlignment="1" applyProtection="1">
      <alignment horizontal="right" vertical="center" wrapText="1"/>
    </xf>
    <xf numFmtId="3" fontId="22" fillId="0" borderId="46" xfId="0" applyNumberFormat="1" applyFont="1" applyFill="1" applyBorder="1" applyAlignment="1" applyProtection="1">
      <alignment horizontal="right" vertical="center" wrapText="1"/>
    </xf>
    <xf numFmtId="0" fontId="3" fillId="0" borderId="15"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49" fontId="3" fillId="0" borderId="16" xfId="0" applyNumberFormat="1"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xf>
    <xf numFmtId="0" fontId="1" fillId="0" borderId="45" xfId="0" applyFont="1" applyBorder="1" applyAlignment="1" applyProtection="1">
      <alignment vertical="center" wrapText="1"/>
    </xf>
    <xf numFmtId="0" fontId="1" fillId="0" borderId="47" xfId="0" applyFont="1" applyBorder="1" applyAlignment="1" applyProtection="1">
      <alignment horizontal="left" vertical="center" wrapText="1" indent="3"/>
    </xf>
    <xf numFmtId="0" fontId="1" fillId="0" borderId="47" xfId="0" applyFont="1" applyBorder="1" applyAlignment="1" applyProtection="1">
      <alignment vertical="center" wrapText="1"/>
    </xf>
    <xf numFmtId="0" fontId="1" fillId="0" borderId="48" xfId="0" applyFont="1" applyBorder="1" applyAlignment="1" applyProtection="1">
      <alignment horizontal="left" vertical="center" wrapText="1" indent="3"/>
    </xf>
    <xf numFmtId="0" fontId="3" fillId="0" borderId="43" xfId="0" applyFont="1" applyBorder="1" applyAlignment="1" applyProtection="1">
      <alignment vertical="center" wrapText="1"/>
    </xf>
    <xf numFmtId="3" fontId="1" fillId="0" borderId="17" xfId="0" applyNumberFormat="1" applyFont="1" applyBorder="1" applyAlignment="1" applyProtection="1">
      <alignment horizontal="right" vertical="center" wrapText="1"/>
    </xf>
    <xf numFmtId="3" fontId="1" fillId="0" borderId="46" xfId="0" applyNumberFormat="1" applyFont="1" applyBorder="1" applyAlignment="1" applyProtection="1">
      <alignment horizontal="right" vertical="center" wrapText="1"/>
    </xf>
    <xf numFmtId="3" fontId="1" fillId="0" borderId="17" xfId="0" applyNumberFormat="1" applyFont="1" applyBorder="1" applyAlignment="1" applyProtection="1">
      <alignment horizontal="right" vertical="center" wrapText="1"/>
      <protection locked="0"/>
    </xf>
    <xf numFmtId="3" fontId="1" fillId="0" borderId="16" xfId="0" applyNumberFormat="1" applyFont="1" applyBorder="1" applyAlignment="1" applyProtection="1">
      <alignment horizontal="right" vertical="center" wrapText="1"/>
      <protection locked="0"/>
    </xf>
    <xf numFmtId="3" fontId="1" fillId="0" borderId="16" xfId="0" applyNumberFormat="1" applyFont="1" applyBorder="1" applyAlignment="1" applyProtection="1">
      <alignment horizontal="right" vertical="center" wrapText="1"/>
    </xf>
    <xf numFmtId="3" fontId="1" fillId="0" borderId="18" xfId="0" applyNumberFormat="1" applyFont="1" applyBorder="1" applyAlignment="1" applyProtection="1">
      <alignment horizontal="right" vertical="center" wrapText="1"/>
    </xf>
    <xf numFmtId="3" fontId="3" fillId="0" borderId="44" xfId="0" applyNumberFormat="1" applyFont="1" applyBorder="1" applyAlignment="1" applyProtection="1">
      <alignment horizontal="right" vertical="center" wrapText="1"/>
    </xf>
    <xf numFmtId="3" fontId="15" fillId="0" borderId="6" xfId="0" applyNumberFormat="1" applyFont="1" applyBorder="1" applyAlignment="1" applyProtection="1">
      <alignment horizontal="right" vertical="center"/>
    </xf>
    <xf numFmtId="3" fontId="1" fillId="0" borderId="6" xfId="0" applyNumberFormat="1" applyFont="1" applyBorder="1" applyAlignment="1" applyProtection="1">
      <alignment horizontal="right" vertical="center"/>
      <protection locked="0"/>
    </xf>
    <xf numFmtId="3" fontId="1" fillId="0" borderId="6" xfId="0" applyNumberFormat="1" applyFont="1" applyBorder="1" applyAlignment="1" applyProtection="1">
      <alignment horizontal="right" vertical="center"/>
    </xf>
    <xf numFmtId="3" fontId="1" fillId="0" borderId="4" xfId="0" applyNumberFormat="1" applyFont="1" applyBorder="1" applyAlignment="1" applyProtection="1">
      <alignment horizontal="right" vertical="center"/>
    </xf>
    <xf numFmtId="3" fontId="1" fillId="0" borderId="6" xfId="0" applyNumberFormat="1" applyFont="1" applyBorder="1" applyAlignment="1" applyProtection="1">
      <alignment horizontal="right" vertical="center" wrapText="1"/>
      <protection locked="0"/>
    </xf>
    <xf numFmtId="3" fontId="1" fillId="0" borderId="9" xfId="0" applyNumberFormat="1" applyFont="1" applyBorder="1" applyAlignment="1" applyProtection="1">
      <alignment horizontal="right" vertical="center"/>
      <protection locked="0"/>
    </xf>
    <xf numFmtId="3" fontId="1" fillId="0" borderId="9" xfId="0" applyNumberFormat="1" applyFont="1" applyBorder="1" applyAlignment="1" applyProtection="1">
      <alignment horizontal="right" vertical="center"/>
    </xf>
    <xf numFmtId="3" fontId="1" fillId="0" borderId="13" xfId="0" applyNumberFormat="1" applyFont="1" applyBorder="1" applyAlignment="1" applyProtection="1">
      <alignment horizontal="right" vertical="center"/>
      <protection locked="0"/>
    </xf>
    <xf numFmtId="43" fontId="1" fillId="0" borderId="0" xfId="0" applyNumberFormat="1" applyFont="1" applyFill="1" applyBorder="1" applyProtection="1">
      <protection locked="0"/>
    </xf>
    <xf numFmtId="0" fontId="1" fillId="0" borderId="0" xfId="0" applyFont="1" applyFill="1" applyBorder="1" applyProtection="1">
      <protection locked="0"/>
    </xf>
    <xf numFmtId="0" fontId="1" fillId="0" borderId="0" xfId="0" applyFont="1" applyProtection="1">
      <protection locked="0"/>
    </xf>
    <xf numFmtId="4" fontId="16" fillId="0" borderId="0" xfId="0" applyNumberFormat="1" applyFont="1" applyBorder="1" applyAlignment="1" applyProtection="1">
      <alignment horizontal="left" vertical="top"/>
      <protection locked="0"/>
    </xf>
    <xf numFmtId="0" fontId="15" fillId="0" borderId="0" xfId="0" applyFont="1" applyBorder="1" applyAlignment="1" applyProtection="1">
      <alignment horizontal="justify" vertical="top" wrapText="1"/>
      <protection locked="0"/>
    </xf>
    <xf numFmtId="0" fontId="3" fillId="0" borderId="0" xfId="0"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right" vertical="center" wrapText="1"/>
    </xf>
    <xf numFmtId="0" fontId="3"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left" vertical="center" wrapText="1" indent="2"/>
      <protection locked="0"/>
    </xf>
    <xf numFmtId="3" fontId="1" fillId="0" borderId="0" xfId="0" applyNumberFormat="1" applyFont="1" applyFill="1" applyBorder="1" applyAlignment="1" applyProtection="1">
      <alignment horizontal="right" vertical="center" wrapText="1"/>
      <protection locked="0"/>
    </xf>
    <xf numFmtId="3" fontId="1" fillId="0" borderId="0" xfId="0" applyNumberFormat="1" applyFont="1" applyFill="1" applyBorder="1" applyAlignment="1" applyProtection="1">
      <alignment horizontal="right" vertical="center" wrapText="1"/>
    </xf>
    <xf numFmtId="0" fontId="2" fillId="0" borderId="0" xfId="0" applyFont="1" applyFill="1" applyBorder="1" applyAlignment="1" applyProtection="1">
      <alignment horizontal="justify" vertical="center"/>
      <protection locked="0"/>
    </xf>
    <xf numFmtId="0" fontId="16" fillId="0" borderId="0" xfId="0" applyFont="1" applyFill="1" applyBorder="1" applyAlignment="1" applyProtection="1">
      <alignment horizontal="justify" vertical="center"/>
      <protection locked="0"/>
    </xf>
    <xf numFmtId="4" fontId="16" fillId="0" borderId="0" xfId="0" applyNumberFormat="1" applyFont="1" applyFill="1" applyBorder="1" applyAlignment="1" applyProtection="1">
      <alignment horizontal="right" vertical="center"/>
    </xf>
    <xf numFmtId="0" fontId="21" fillId="0" borderId="0" xfId="0" applyFont="1" applyFill="1" applyBorder="1" applyAlignment="1" applyProtection="1">
      <alignment vertical="center"/>
      <protection locked="0"/>
    </xf>
    <xf numFmtId="0" fontId="21" fillId="0" borderId="43" xfId="0" applyFont="1" applyFill="1" applyBorder="1" applyAlignment="1" applyProtection="1">
      <alignment vertical="center"/>
      <protection locked="0"/>
    </xf>
    <xf numFmtId="0" fontId="33" fillId="0" borderId="0" xfId="0" applyFont="1" applyBorder="1" applyAlignment="1" applyProtection="1">
      <alignment horizontal="center" vertical="center"/>
      <protection locked="0"/>
    </xf>
    <xf numFmtId="0" fontId="33" fillId="0" borderId="0" xfId="0" applyFont="1" applyBorder="1" applyAlignment="1" applyProtection="1">
      <alignment vertical="center"/>
      <protection locked="0"/>
    </xf>
    <xf numFmtId="4" fontId="33" fillId="0" borderId="0" xfId="0" applyNumberFormat="1" applyFont="1" applyBorder="1" applyAlignment="1" applyProtection="1">
      <alignment horizontal="right" vertical="center"/>
    </xf>
    <xf numFmtId="0" fontId="5" fillId="0" borderId="0" xfId="0" applyFont="1" applyBorder="1" applyAlignment="1" applyProtection="1">
      <alignment wrapText="1"/>
      <protection locked="0"/>
    </xf>
    <xf numFmtId="0" fontId="5" fillId="0" borderId="0" xfId="0" applyFont="1" applyBorder="1" applyProtection="1">
      <protection locked="0"/>
    </xf>
    <xf numFmtId="0" fontId="3" fillId="0" borderId="0" xfId="0" applyFont="1" applyBorder="1" applyAlignment="1" applyProtection="1">
      <alignment horizontal="justify" vertical="center" wrapText="1"/>
      <protection locked="0"/>
    </xf>
    <xf numFmtId="4" fontId="2" fillId="0" borderId="0"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xf>
    <xf numFmtId="3" fontId="3" fillId="0" borderId="0" xfId="0" applyNumberFormat="1" applyFont="1" applyBorder="1" applyAlignment="1" applyProtection="1">
      <alignment horizontal="right" vertical="center" wrapText="1"/>
      <protection locked="0"/>
    </xf>
    <xf numFmtId="0" fontId="0" fillId="0" borderId="8" xfId="0" applyBorder="1" applyAlignment="1" applyProtection="1">
      <alignment horizontal="center"/>
      <protection locked="0"/>
    </xf>
    <xf numFmtId="3" fontId="22" fillId="0" borderId="46" xfId="0" applyNumberFormat="1" applyFont="1" applyFill="1" applyBorder="1" applyAlignment="1" applyProtection="1">
      <alignment horizontal="right" vertical="center" wrapText="1"/>
      <protection locked="0"/>
    </xf>
    <xf numFmtId="0" fontId="1" fillId="0" borderId="48" xfId="0" applyFont="1" applyFill="1" applyBorder="1" applyAlignment="1" applyProtection="1">
      <alignment horizontal="justify" vertical="center" wrapText="1"/>
    </xf>
    <xf numFmtId="0" fontId="1" fillId="0" borderId="47" xfId="0" applyFont="1" applyFill="1" applyBorder="1" applyAlignment="1" applyProtection="1">
      <alignment horizontal="justify" vertical="center" wrapText="1"/>
    </xf>
    <xf numFmtId="3" fontId="22" fillId="0" borderId="16" xfId="0" applyNumberFormat="1" applyFont="1" applyFill="1" applyBorder="1" applyAlignment="1" applyProtection="1">
      <alignment horizontal="right" vertical="center" wrapText="1"/>
      <protection locked="0"/>
    </xf>
    <xf numFmtId="3" fontId="22" fillId="0" borderId="16" xfId="0" applyNumberFormat="1" applyFont="1" applyFill="1" applyBorder="1" applyAlignment="1" applyProtection="1">
      <alignment horizontal="right" vertical="center" wrapText="1"/>
    </xf>
    <xf numFmtId="3" fontId="22" fillId="0" borderId="18" xfId="0" applyNumberFormat="1" applyFont="1" applyFill="1" applyBorder="1" applyAlignment="1" applyProtection="1">
      <alignment horizontal="right" vertical="center" wrapText="1"/>
    </xf>
    <xf numFmtId="3" fontId="11" fillId="0" borderId="16" xfId="0" applyNumberFormat="1" applyFont="1" applyFill="1" applyBorder="1" applyAlignment="1" applyProtection="1">
      <alignment horizontal="right" vertical="center" wrapText="1"/>
    </xf>
    <xf numFmtId="3" fontId="31" fillId="0" borderId="16" xfId="0" applyNumberFormat="1" applyFont="1" applyFill="1" applyBorder="1" applyAlignment="1" applyProtection="1">
      <alignment horizontal="right" vertical="center" wrapText="1"/>
    </xf>
    <xf numFmtId="3" fontId="11" fillId="0" borderId="18" xfId="0" applyNumberFormat="1" applyFont="1" applyFill="1" applyBorder="1" applyAlignment="1" applyProtection="1">
      <alignment horizontal="right" vertical="center" wrapText="1"/>
    </xf>
    <xf numFmtId="0" fontId="5" fillId="0" borderId="5" xfId="0" applyFont="1" applyFill="1" applyBorder="1" applyAlignment="1" applyProtection="1">
      <alignment horizontal="center" wrapText="1"/>
      <protection locked="0"/>
    </xf>
    <xf numFmtId="0" fontId="5" fillId="0" borderId="5" xfId="0" applyFont="1" applyFill="1" applyBorder="1" applyAlignment="1" applyProtection="1">
      <alignment horizontal="left" vertical="top" wrapText="1"/>
      <protection locked="0"/>
    </xf>
    <xf numFmtId="0" fontId="5" fillId="0" borderId="5" xfId="0" applyFont="1" applyFill="1" applyBorder="1" applyAlignment="1" applyProtection="1">
      <alignment vertical="top" wrapText="1"/>
      <protection locked="0"/>
    </xf>
    <xf numFmtId="4" fontId="6" fillId="0" borderId="8" xfId="0" applyNumberFormat="1" applyFont="1" applyFill="1" applyBorder="1" applyAlignment="1" applyProtection="1">
      <alignment horizontal="right" vertical="top"/>
      <protection locked="0"/>
    </xf>
    <xf numFmtId="0" fontId="3" fillId="0" borderId="2" xfId="0" applyFont="1" applyFill="1" applyBorder="1" applyAlignment="1" applyProtection="1">
      <alignment horizontal="justify" vertical="center" wrapText="1"/>
      <protection locked="0"/>
    </xf>
    <xf numFmtId="3" fontId="3" fillId="0" borderId="2" xfId="0" applyNumberFormat="1" applyFont="1" applyFill="1" applyBorder="1" applyAlignment="1" applyProtection="1">
      <alignment horizontal="right" vertical="center" wrapText="1"/>
    </xf>
    <xf numFmtId="0" fontId="1" fillId="0" borderId="0" xfId="0" applyFont="1" applyFill="1" applyBorder="1" applyAlignment="1" applyProtection="1">
      <alignment horizontal="justify" vertical="center" wrapText="1"/>
      <protection locked="0"/>
    </xf>
    <xf numFmtId="0" fontId="6" fillId="0" borderId="8" xfId="0" applyFont="1" applyFill="1" applyBorder="1" applyAlignment="1" applyProtection="1">
      <alignment vertical="center" wrapText="1"/>
      <protection locked="0"/>
    </xf>
    <xf numFmtId="43" fontId="6" fillId="2" borderId="0" xfId="12" applyFont="1" applyFill="1" applyBorder="1" applyAlignment="1" applyProtection="1">
      <alignment horizontal="right" vertical="top"/>
    </xf>
    <xf numFmtId="43" fontId="6" fillId="2" borderId="6" xfId="12" applyFont="1" applyFill="1" applyBorder="1" applyAlignment="1" applyProtection="1">
      <alignment horizontal="right" vertical="top"/>
    </xf>
    <xf numFmtId="43" fontId="5" fillId="0" borderId="0" xfId="12" applyFont="1" applyBorder="1" applyAlignment="1" applyProtection="1">
      <alignment horizontal="right" vertical="top"/>
      <protection locked="0"/>
    </xf>
    <xf numFmtId="43" fontId="5" fillId="0" borderId="6" xfId="12" applyFont="1" applyBorder="1" applyAlignment="1" applyProtection="1">
      <alignment horizontal="right" vertical="top"/>
      <protection locked="0"/>
    </xf>
    <xf numFmtId="43" fontId="7" fillId="2" borderId="0" xfId="12" applyFont="1" applyFill="1" applyBorder="1" applyAlignment="1" applyProtection="1">
      <alignment horizontal="right" vertical="top"/>
    </xf>
    <xf numFmtId="43" fontId="7" fillId="2" borderId="6" xfId="12" applyFont="1" applyFill="1" applyBorder="1" applyAlignment="1" applyProtection="1">
      <alignment horizontal="right" vertical="top"/>
    </xf>
    <xf numFmtId="0" fontId="6" fillId="0" borderId="5" xfId="0" applyFont="1" applyFill="1" applyBorder="1" applyAlignment="1" applyProtection="1">
      <alignment horizontal="justify" vertical="top"/>
      <protection locked="0"/>
    </xf>
    <xf numFmtId="4" fontId="15" fillId="0" borderId="0" xfId="0" applyNumberFormat="1" applyFont="1" applyFill="1" applyBorder="1" applyAlignment="1" applyProtection="1">
      <alignment horizontal="right" vertical="top"/>
    </xf>
    <xf numFmtId="4" fontId="15" fillId="0" borderId="6" xfId="0" applyNumberFormat="1" applyFont="1" applyFill="1" applyBorder="1" applyAlignment="1" applyProtection="1">
      <alignment horizontal="right" vertical="top"/>
    </xf>
    <xf numFmtId="0" fontId="7" fillId="0" borderId="5" xfId="0" applyFont="1" applyFill="1" applyBorder="1" applyAlignment="1" applyProtection="1">
      <alignment horizontal="justify" vertical="top"/>
      <protection locked="0"/>
    </xf>
    <xf numFmtId="4" fontId="3" fillId="0" borderId="0" xfId="0" applyNumberFormat="1" applyFont="1" applyFill="1" applyBorder="1" applyAlignment="1" applyProtection="1">
      <alignment horizontal="right" vertical="top"/>
    </xf>
    <xf numFmtId="4" fontId="3" fillId="0" borderId="6" xfId="0" applyNumberFormat="1" applyFont="1" applyFill="1" applyBorder="1" applyAlignment="1" applyProtection="1">
      <alignment horizontal="right" vertical="top"/>
    </xf>
    <xf numFmtId="0" fontId="22" fillId="0" borderId="5" xfId="0" applyFont="1" applyFill="1" applyBorder="1" applyAlignment="1" applyProtection="1">
      <alignment horizontal="justify" vertical="top"/>
      <protection locked="0"/>
    </xf>
    <xf numFmtId="4" fontId="22" fillId="0" borderId="0" xfId="0" applyNumberFormat="1" applyFont="1" applyFill="1" applyBorder="1" applyAlignment="1" applyProtection="1">
      <alignment horizontal="right" vertical="top"/>
      <protection locked="0"/>
    </xf>
    <xf numFmtId="4" fontId="22" fillId="0" borderId="6" xfId="0" applyNumberFormat="1" applyFont="1" applyFill="1" applyBorder="1" applyAlignment="1" applyProtection="1">
      <alignment horizontal="right" vertical="top"/>
      <protection locked="0"/>
    </xf>
    <xf numFmtId="4" fontId="3" fillId="0" borderId="0" xfId="0" applyNumberFormat="1" applyFont="1" applyFill="1" applyBorder="1" applyAlignment="1" applyProtection="1">
      <alignment horizontal="right" vertical="top"/>
      <protection locked="0"/>
    </xf>
    <xf numFmtId="4" fontId="3" fillId="0" borderId="6" xfId="0" applyNumberFormat="1" applyFont="1" applyFill="1" applyBorder="1" applyAlignment="1" applyProtection="1">
      <alignment horizontal="right" vertical="top"/>
      <protection locked="0"/>
    </xf>
    <xf numFmtId="0" fontId="18" fillId="0" borderId="5" xfId="0" applyFont="1" applyFill="1" applyBorder="1" applyAlignment="1" applyProtection="1">
      <alignment horizontal="justify" vertical="top"/>
      <protection locked="0"/>
    </xf>
    <xf numFmtId="4" fontId="1" fillId="0" borderId="0" xfId="0" applyNumberFormat="1" applyFont="1" applyFill="1" applyAlignment="1" applyProtection="1">
      <alignment horizontal="right"/>
      <protection locked="0"/>
    </xf>
    <xf numFmtId="4" fontId="1" fillId="0" borderId="6" xfId="0" applyNumberFormat="1" applyFont="1" applyFill="1" applyBorder="1" applyAlignment="1" applyProtection="1">
      <alignment horizontal="right"/>
      <protection locked="0"/>
    </xf>
    <xf numFmtId="0" fontId="1" fillId="0" borderId="5" xfId="0" applyFont="1" applyFill="1" applyBorder="1" applyAlignment="1" applyProtection="1">
      <alignment horizontal="justify" vertical="top"/>
      <protection locked="0"/>
    </xf>
    <xf numFmtId="0" fontId="22" fillId="0" borderId="7" xfId="0" applyFont="1" applyFill="1" applyBorder="1" applyAlignment="1" applyProtection="1">
      <alignment horizontal="justify" vertical="top"/>
      <protection locked="0"/>
    </xf>
    <xf numFmtId="4" fontId="22" fillId="0" borderId="8" xfId="0" applyNumberFormat="1" applyFont="1" applyFill="1" applyBorder="1" applyAlignment="1" applyProtection="1">
      <alignment horizontal="right" vertical="top"/>
      <protection locked="0"/>
    </xf>
    <xf numFmtId="4" fontId="22" fillId="0" borderId="9" xfId="0" applyNumberFormat="1" applyFont="1" applyFill="1" applyBorder="1" applyAlignment="1" applyProtection="1">
      <alignment horizontal="right" vertical="top"/>
      <protection locked="0"/>
    </xf>
    <xf numFmtId="0" fontId="22" fillId="0" borderId="0" xfId="0" applyFont="1" applyFill="1" applyBorder="1" applyAlignment="1" applyProtection="1">
      <alignment horizontal="justify" vertical="top"/>
      <protection locked="0"/>
    </xf>
    <xf numFmtId="0" fontId="5" fillId="0" borderId="0" xfId="0" applyFont="1" applyFill="1" applyAlignment="1" applyProtection="1">
      <protection locked="0"/>
    </xf>
    <xf numFmtId="0" fontId="21" fillId="0" borderId="1" xfId="0" applyFont="1" applyFill="1" applyBorder="1" applyAlignment="1" applyProtection="1">
      <alignment vertical="center"/>
      <protection locked="0"/>
    </xf>
    <xf numFmtId="0" fontId="21" fillId="0" borderId="26" xfId="0" applyFont="1" applyFill="1" applyBorder="1" applyAlignment="1" applyProtection="1">
      <alignment vertical="center"/>
      <protection locked="0"/>
    </xf>
    <xf numFmtId="4" fontId="16" fillId="0" borderId="17" xfId="0" applyNumberFormat="1" applyFont="1" applyFill="1" applyBorder="1" applyAlignment="1" applyProtection="1">
      <alignment horizontal="justify" vertical="center"/>
      <protection locked="0"/>
    </xf>
    <xf numFmtId="4" fontId="16" fillId="0" borderId="46" xfId="0" applyNumberFormat="1" applyFont="1" applyFill="1" applyBorder="1" applyAlignment="1" applyProtection="1">
      <alignment horizontal="justify" vertical="center"/>
      <protection locked="0"/>
    </xf>
    <xf numFmtId="0" fontId="21" fillId="0" borderId="5" xfId="0" applyFont="1" applyFill="1" applyBorder="1" applyAlignment="1" applyProtection="1">
      <alignment vertical="center"/>
      <protection locked="0"/>
    </xf>
    <xf numFmtId="0" fontId="21" fillId="0" borderId="14" xfId="0" applyFont="1" applyFill="1" applyBorder="1" applyAlignment="1" applyProtection="1">
      <alignment vertical="center"/>
      <protection locked="0"/>
    </xf>
    <xf numFmtId="4" fontId="19" fillId="0" borderId="17" xfId="0" applyNumberFormat="1" applyFont="1" applyFill="1" applyBorder="1" applyAlignment="1" applyProtection="1">
      <alignment horizontal="right" vertical="center"/>
    </xf>
    <xf numFmtId="4" fontId="30" fillId="0" borderId="17" xfId="0" applyNumberFormat="1" applyFont="1" applyFill="1" applyBorder="1" applyAlignment="1" applyProtection="1">
      <alignment horizontal="right" vertical="center"/>
    </xf>
    <xf numFmtId="4" fontId="30" fillId="0" borderId="46" xfId="0" applyNumberFormat="1" applyFont="1" applyFill="1" applyBorder="1" applyAlignment="1" applyProtection="1">
      <alignment horizontal="right" vertical="center"/>
    </xf>
    <xf numFmtId="0" fontId="21" fillId="0" borderId="5" xfId="0" applyFont="1" applyFill="1" applyBorder="1" applyAlignment="1" applyProtection="1">
      <alignment horizontal="justify" vertical="center"/>
      <protection locked="0"/>
    </xf>
    <xf numFmtId="0" fontId="29" fillId="0" borderId="14" xfId="0" applyFont="1" applyFill="1" applyBorder="1" applyAlignment="1" applyProtection="1">
      <alignment horizontal="justify" vertical="center"/>
      <protection locked="0"/>
    </xf>
    <xf numFmtId="4" fontId="2" fillId="0" borderId="17" xfId="0" applyNumberFormat="1" applyFont="1" applyFill="1" applyBorder="1" applyAlignment="1" applyProtection="1">
      <alignment horizontal="right" vertical="center"/>
      <protection locked="0"/>
    </xf>
    <xf numFmtId="4" fontId="2" fillId="0" borderId="46" xfId="0" applyNumberFormat="1" applyFont="1" applyFill="1" applyBorder="1" applyAlignment="1" applyProtection="1">
      <alignment horizontal="right" vertical="center"/>
      <protection locked="0"/>
    </xf>
    <xf numFmtId="0" fontId="16" fillId="0" borderId="5" xfId="0" applyFont="1" applyFill="1" applyBorder="1" applyAlignment="1" applyProtection="1">
      <alignment horizontal="justify" vertical="center"/>
      <protection locked="0"/>
    </xf>
    <xf numFmtId="0" fontId="2" fillId="0" borderId="14" xfId="0" applyFont="1" applyFill="1" applyBorder="1" applyAlignment="1" applyProtection="1">
      <alignment horizontal="left" vertical="center" wrapText="1" indent="2"/>
      <protection locked="0"/>
    </xf>
    <xf numFmtId="4" fontId="2" fillId="0" borderId="17" xfId="0" applyNumberFormat="1" applyFont="1" applyFill="1" applyBorder="1" applyAlignment="1" applyProtection="1">
      <alignment horizontal="right" vertical="center"/>
    </xf>
    <xf numFmtId="4" fontId="2" fillId="0" borderId="46" xfId="0" applyNumberFormat="1" applyFont="1" applyFill="1" applyBorder="1" applyAlignment="1" applyProtection="1">
      <alignment horizontal="right" vertical="center"/>
    </xf>
    <xf numFmtId="0" fontId="16" fillId="0" borderId="7" xfId="0" applyFont="1" applyFill="1" applyBorder="1" applyAlignment="1" applyProtection="1">
      <alignment horizontal="justify" vertical="center"/>
      <protection locked="0"/>
    </xf>
    <xf numFmtId="0" fontId="16" fillId="0" borderId="27" xfId="0" applyFont="1" applyFill="1" applyBorder="1" applyAlignment="1" applyProtection="1">
      <alignment horizontal="justify" vertical="center"/>
      <protection locked="0"/>
    </xf>
    <xf numFmtId="4" fontId="2" fillId="0" borderId="16" xfId="0" applyNumberFormat="1" applyFont="1" applyFill="1" applyBorder="1" applyAlignment="1" applyProtection="1">
      <alignment horizontal="right" vertical="center"/>
      <protection locked="0"/>
    </xf>
    <xf numFmtId="4" fontId="2" fillId="0" borderId="18" xfId="0" applyNumberFormat="1" applyFont="1" applyFill="1" applyBorder="1" applyAlignment="1" applyProtection="1">
      <alignment horizontal="right" vertical="center"/>
      <protection locked="0"/>
    </xf>
    <xf numFmtId="4" fontId="23" fillId="0" borderId="0" xfId="0" applyNumberFormat="1" applyFont="1" applyBorder="1" applyAlignment="1" applyProtection="1">
      <alignment horizontal="right" vertical="center" wrapText="1"/>
      <protection locked="0"/>
    </xf>
    <xf numFmtId="4" fontId="10" fillId="0" borderId="0" xfId="0" applyNumberFormat="1" applyFont="1" applyBorder="1" applyAlignment="1" applyProtection="1">
      <alignment horizontal="right" vertical="center" wrapText="1"/>
      <protection locked="0"/>
    </xf>
    <xf numFmtId="4" fontId="11" fillId="0" borderId="0" xfId="0" applyNumberFormat="1" applyFont="1" applyBorder="1" applyAlignment="1" applyProtection="1">
      <alignment vertical="center"/>
      <protection locked="0"/>
    </xf>
    <xf numFmtId="3" fontId="11" fillId="0" borderId="0" xfId="0" applyNumberFormat="1" applyFont="1" applyFill="1" applyBorder="1" applyAlignment="1" applyProtection="1">
      <alignment horizontal="right" vertical="center" wrapText="1"/>
    </xf>
    <xf numFmtId="3" fontId="31" fillId="0" borderId="0" xfId="0" applyNumberFormat="1" applyFont="1" applyFill="1" applyBorder="1" applyAlignment="1" applyProtection="1">
      <alignment horizontal="right" vertical="center" wrapText="1"/>
    </xf>
    <xf numFmtId="0" fontId="3" fillId="0" borderId="0" xfId="0" applyFont="1" applyBorder="1" applyAlignment="1" applyProtection="1">
      <alignment vertical="center" wrapText="1"/>
    </xf>
    <xf numFmtId="3" fontId="3" fillId="0" borderId="0" xfId="0" applyNumberFormat="1" applyFont="1" applyBorder="1" applyAlignment="1" applyProtection="1">
      <alignment horizontal="right" vertical="center" wrapText="1"/>
    </xf>
    <xf numFmtId="4" fontId="5" fillId="0" borderId="49" xfId="0" applyNumberFormat="1" applyFont="1" applyBorder="1" applyAlignment="1" applyProtection="1">
      <alignment horizontal="left" vertical="top"/>
      <protection locked="0"/>
    </xf>
    <xf numFmtId="0" fontId="53" fillId="0" borderId="0" xfId="0" applyFont="1" applyFill="1" applyBorder="1" applyAlignment="1" applyProtection="1">
      <alignment horizontal="left"/>
    </xf>
    <xf numFmtId="0" fontId="12" fillId="0" borderId="0" xfId="0" applyFont="1" applyFill="1" applyAlignment="1" applyProtection="1">
      <alignment vertical="center"/>
      <protection locked="0"/>
    </xf>
    <xf numFmtId="4" fontId="33" fillId="0" borderId="22" xfId="0" applyNumberFormat="1" applyFont="1" applyBorder="1" applyAlignment="1" applyProtection="1">
      <alignment horizontal="right" vertical="center"/>
    </xf>
    <xf numFmtId="0" fontId="33" fillId="0" borderId="19" xfId="0" applyFont="1" applyFill="1" applyBorder="1" applyAlignment="1">
      <alignment horizontal="center" vertical="center"/>
    </xf>
    <xf numFmtId="0" fontId="33" fillId="0" borderId="31" xfId="0" applyFont="1" applyFill="1" applyBorder="1" applyAlignment="1">
      <alignment horizontal="center" vertical="center"/>
    </xf>
    <xf numFmtId="0" fontId="33" fillId="0" borderId="33"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7" xfId="0" applyFont="1" applyFill="1" applyBorder="1"/>
    <xf numFmtId="0" fontId="33" fillId="0" borderId="36"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4" xfId="0" applyFont="1" applyFill="1" applyBorder="1"/>
    <xf numFmtId="0" fontId="33" fillId="0" borderId="32" xfId="0" applyFont="1" applyFill="1" applyBorder="1" applyAlignment="1">
      <alignment horizontal="right" vertical="center"/>
    </xf>
    <xf numFmtId="0" fontId="5" fillId="0" borderId="2" xfId="0" applyFont="1" applyFill="1" applyBorder="1"/>
    <xf numFmtId="0" fontId="5" fillId="0" borderId="0" xfId="0" applyFont="1" applyFill="1" applyBorder="1" applyAlignment="1"/>
    <xf numFmtId="0" fontId="25" fillId="0" borderId="4" xfId="0" applyFont="1" applyBorder="1" applyAlignment="1">
      <alignment horizontal="justify" vertical="center" wrapText="1"/>
    </xf>
    <xf numFmtId="0" fontId="12" fillId="0" borderId="4" xfId="0" applyFont="1" applyBorder="1" applyAlignment="1">
      <alignment horizontal="left" vertical="center" wrapText="1"/>
    </xf>
    <xf numFmtId="0" fontId="24" fillId="0" borderId="6" xfId="0" applyFont="1" applyBorder="1" applyAlignment="1">
      <alignment horizontal="justify" vertical="center" wrapText="1"/>
    </xf>
    <xf numFmtId="0" fontId="25" fillId="4" borderId="13" xfId="0" applyFont="1" applyFill="1" applyBorder="1" applyAlignment="1">
      <alignment horizontal="center" vertical="center" wrapText="1"/>
    </xf>
    <xf numFmtId="0" fontId="25" fillId="4" borderId="9" xfId="0" applyFont="1" applyFill="1" applyBorder="1" applyAlignment="1">
      <alignment horizontal="center" vertical="center" wrapText="1"/>
    </xf>
    <xf numFmtId="0" fontId="25" fillId="0" borderId="4" xfId="0" applyFont="1" applyBorder="1" applyAlignment="1">
      <alignment horizontal="left" vertical="center" wrapText="1"/>
    </xf>
    <xf numFmtId="0" fontId="12" fillId="0" borderId="4" xfId="0" applyFont="1" applyBorder="1" applyAlignment="1">
      <alignment horizontal="left" vertical="center" wrapText="1" indent="1"/>
    </xf>
    <xf numFmtId="0" fontId="12" fillId="0" borderId="13" xfId="0" applyFont="1" applyBorder="1" applyAlignment="1">
      <alignment horizontal="justify" vertical="center" wrapText="1"/>
    </xf>
    <xf numFmtId="0" fontId="25" fillId="0" borderId="9" xfId="0" applyFont="1" applyBorder="1" applyAlignment="1">
      <alignment horizontal="justify" vertical="center" wrapText="1"/>
    </xf>
    <xf numFmtId="0" fontId="57" fillId="6" borderId="9" xfId="0" applyFont="1" applyFill="1" applyBorder="1" applyAlignment="1">
      <alignment horizontal="center" vertical="center" wrapText="1"/>
    </xf>
    <xf numFmtId="0" fontId="57" fillId="0" borderId="5" xfId="0" applyFont="1" applyBorder="1" applyAlignment="1">
      <alignment horizontal="left" vertical="center" wrapText="1"/>
    </xf>
    <xf numFmtId="0" fontId="58" fillId="0" borderId="5" xfId="0" applyFont="1" applyBorder="1" applyAlignment="1">
      <alignment horizontal="left" vertical="center" wrapText="1"/>
    </xf>
    <xf numFmtId="0" fontId="58" fillId="0" borderId="5" xfId="0" applyFont="1" applyBorder="1" applyAlignment="1">
      <alignment horizontal="left" vertical="center" wrapText="1" indent="1"/>
    </xf>
    <xf numFmtId="0" fontId="57" fillId="0" borderId="7" xfId="0" applyFont="1" applyBorder="1" applyAlignment="1">
      <alignment horizontal="left" vertical="center" wrapText="1"/>
    </xf>
    <xf numFmtId="0" fontId="57" fillId="0" borderId="13" xfId="0" applyFont="1" applyBorder="1" applyAlignment="1">
      <alignment horizontal="center" vertical="center" wrapText="1"/>
    </xf>
    <xf numFmtId="0" fontId="57" fillId="0" borderId="9" xfId="0" applyFont="1" applyBorder="1" applyAlignment="1">
      <alignment horizontal="center" vertical="center" wrapText="1"/>
    </xf>
    <xf numFmtId="0" fontId="10" fillId="0" borderId="0" xfId="0" applyFont="1" applyFill="1" applyBorder="1" applyAlignment="1" applyProtection="1">
      <protection locked="0"/>
    </xf>
    <xf numFmtId="0" fontId="10" fillId="0" borderId="0" xfId="0" applyFont="1" applyFill="1" applyBorder="1" applyAlignment="1" applyProtection="1">
      <alignment vertical="top"/>
      <protection locked="0"/>
    </xf>
    <xf numFmtId="0" fontId="38" fillId="4" borderId="0" xfId="0" applyFont="1" applyFill="1" applyBorder="1" applyAlignment="1">
      <alignment vertical="center" wrapText="1"/>
    </xf>
    <xf numFmtId="0" fontId="56" fillId="4" borderId="0" xfId="0" applyFont="1" applyFill="1" applyBorder="1" applyAlignment="1">
      <alignment vertical="center" wrapText="1"/>
    </xf>
    <xf numFmtId="0" fontId="39" fillId="0" borderId="0" xfId="0" applyFont="1"/>
    <xf numFmtId="43" fontId="25" fillId="0" borderId="6" xfId="0" applyNumberFormat="1" applyFont="1" applyBorder="1" applyAlignment="1">
      <alignment horizontal="right" vertical="center" wrapText="1"/>
    </xf>
    <xf numFmtId="43" fontId="25" fillId="0" borderId="6" xfId="0" applyNumberFormat="1" applyFont="1" applyBorder="1" applyAlignment="1" applyProtection="1">
      <alignment horizontal="right" vertical="center" wrapText="1"/>
      <protection locked="0"/>
    </xf>
    <xf numFmtId="43" fontId="25" fillId="0" borderId="6" xfId="0" applyNumberFormat="1" applyFont="1" applyBorder="1" applyAlignment="1" applyProtection="1">
      <alignment horizontal="right" vertical="center" wrapText="1"/>
    </xf>
    <xf numFmtId="43" fontId="57" fillId="0" borderId="4" xfId="0" applyNumberFormat="1" applyFont="1" applyBorder="1" applyAlignment="1">
      <alignment horizontal="right" wrapText="1"/>
    </xf>
    <xf numFmtId="43" fontId="57" fillId="0" borderId="6" xfId="0" applyNumberFormat="1" applyFont="1" applyBorder="1" applyAlignment="1">
      <alignment horizontal="right" wrapText="1"/>
    </xf>
    <xf numFmtId="43" fontId="57" fillId="0" borderId="4" xfId="0" applyNumberFormat="1" applyFont="1" applyBorder="1" applyAlignment="1" applyProtection="1">
      <alignment horizontal="right" wrapText="1"/>
      <protection locked="0"/>
    </xf>
    <xf numFmtId="43" fontId="57" fillId="0" borderId="6" xfId="0" applyNumberFormat="1" applyFont="1" applyBorder="1" applyAlignment="1" applyProtection="1">
      <alignment horizontal="right" wrapText="1"/>
      <protection locked="0"/>
    </xf>
    <xf numFmtId="0" fontId="40" fillId="0" borderId="0" xfId="0" applyFont="1" applyFill="1" applyAlignment="1" applyProtection="1">
      <alignment wrapText="1"/>
    </xf>
    <xf numFmtId="0" fontId="61" fillId="0" borderId="0" xfId="0" applyFont="1" applyAlignment="1" applyProtection="1">
      <protection locked="0"/>
    </xf>
    <xf numFmtId="0" fontId="62" fillId="0" borderId="0" xfId="0" applyFont="1" applyAlignment="1" applyProtection="1">
      <protection locked="0"/>
    </xf>
    <xf numFmtId="0" fontId="35" fillId="0" borderId="0" xfId="0" applyFont="1" applyFill="1" applyBorder="1" applyAlignment="1" applyProtection="1">
      <alignment horizontal="right" vertical="top"/>
      <protection locked="0"/>
    </xf>
    <xf numFmtId="0" fontId="61" fillId="0" borderId="0" xfId="0" applyFont="1" applyProtection="1">
      <protection locked="0"/>
    </xf>
    <xf numFmtId="0" fontId="63" fillId="0" borderId="0" xfId="0" applyFont="1" applyFill="1" applyProtection="1">
      <protection locked="0"/>
    </xf>
    <xf numFmtId="0" fontId="62" fillId="0" borderId="0" xfId="0" applyFont="1" applyProtection="1">
      <protection locked="0"/>
    </xf>
    <xf numFmtId="0" fontId="32" fillId="0" borderId="0" xfId="0" applyFont="1" applyProtection="1">
      <protection locked="0"/>
    </xf>
    <xf numFmtId="0" fontId="6" fillId="0" borderId="8" xfId="0" applyFont="1" applyFill="1" applyBorder="1" applyAlignment="1" applyProtection="1">
      <alignment horizontal="center" vertical="top"/>
      <protection locked="0"/>
    </xf>
    <xf numFmtId="0" fontId="5" fillId="0" borderId="0" xfId="0" applyFont="1" applyFill="1" applyBorder="1" applyAlignment="1" applyProtection="1">
      <alignment horizontal="left" wrapText="1"/>
      <protection locked="0"/>
    </xf>
    <xf numFmtId="0" fontId="3" fillId="0" borderId="48" xfId="0" applyFont="1" applyFill="1" applyBorder="1" applyAlignment="1" applyProtection="1">
      <alignment horizontal="center" vertical="center" wrapText="1"/>
      <protection locked="0"/>
    </xf>
    <xf numFmtId="0" fontId="32" fillId="0" borderId="0" xfId="0" applyFont="1" applyAlignment="1" applyProtection="1">
      <alignment horizontal="center"/>
      <protection locked="0"/>
    </xf>
    <xf numFmtId="0" fontId="33" fillId="0" borderId="7"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3" fillId="0" borderId="16" xfId="0" applyFont="1" applyBorder="1" applyAlignment="1" applyProtection="1">
      <alignment horizontal="center" vertical="center"/>
      <protection locked="0"/>
    </xf>
    <xf numFmtId="0" fontId="33" fillId="0" borderId="18" xfId="0" applyFont="1" applyBorder="1" applyAlignment="1" applyProtection="1">
      <alignment horizontal="center" vertical="center"/>
      <protection locked="0"/>
    </xf>
    <xf numFmtId="0" fontId="32" fillId="0" borderId="0" xfId="0" applyFont="1" applyFill="1" applyAlignment="1">
      <alignment horizontal="center"/>
    </xf>
    <xf numFmtId="0" fontId="33" fillId="0" borderId="2" xfId="0" applyFont="1" applyFill="1" applyBorder="1" applyAlignment="1">
      <alignment horizontal="center" vertical="center"/>
    </xf>
    <xf numFmtId="0" fontId="16" fillId="0" borderId="15" xfId="0" applyFont="1" applyFill="1" applyBorder="1" applyAlignment="1" applyProtection="1">
      <alignment vertical="center"/>
      <protection locked="0"/>
    </xf>
    <xf numFmtId="3" fontId="3" fillId="0" borderId="9" xfId="0" applyNumberFormat="1" applyFont="1" applyBorder="1" applyAlignment="1" applyProtection="1">
      <alignment horizontal="right" vertical="center" wrapText="1"/>
    </xf>
    <xf numFmtId="0" fontId="11" fillId="0" borderId="10" xfId="0" applyFont="1" applyBorder="1" applyAlignment="1" applyProtection="1">
      <alignment vertical="center" wrapText="1"/>
      <protection locked="0"/>
    </xf>
    <xf numFmtId="0" fontId="11" fillId="0" borderId="12" xfId="0" applyFont="1" applyBorder="1" applyAlignment="1" applyProtection="1">
      <alignment vertical="center" wrapText="1"/>
      <protection locked="0"/>
    </xf>
    <xf numFmtId="4" fontId="11" fillId="0" borderId="10" xfId="0" applyNumberFormat="1" applyFont="1" applyBorder="1" applyAlignment="1" applyProtection="1">
      <alignment vertical="center"/>
      <protection locked="0"/>
    </xf>
    <xf numFmtId="4" fontId="11" fillId="0" borderId="12" xfId="0" applyNumberFormat="1" applyFont="1" applyBorder="1" applyAlignment="1" applyProtection="1">
      <alignment vertical="center"/>
      <protection locked="0"/>
    </xf>
    <xf numFmtId="0" fontId="6" fillId="0" borderId="0" xfId="0" applyFont="1" applyAlignment="1">
      <alignment horizontal="center"/>
    </xf>
    <xf numFmtId="0" fontId="65" fillId="0" borderId="13" xfId="0" applyFont="1" applyBorder="1" applyAlignment="1">
      <alignment horizontal="justify" vertical="center" wrapText="1"/>
    </xf>
    <xf numFmtId="0" fontId="65" fillId="0" borderId="9" xfId="0" applyFont="1" applyBorder="1" applyAlignment="1">
      <alignment horizontal="justify" vertical="center" wrapText="1"/>
    </xf>
    <xf numFmtId="0" fontId="65" fillId="6" borderId="13" xfId="0" applyFont="1" applyFill="1" applyBorder="1" applyAlignment="1">
      <alignment horizontal="justify" vertical="center" wrapText="1"/>
    </xf>
    <xf numFmtId="0" fontId="65" fillId="6" borderId="9" xfId="0" applyFont="1" applyFill="1" applyBorder="1" applyAlignment="1">
      <alignment horizontal="justify" vertical="center" wrapText="1"/>
    </xf>
    <xf numFmtId="0" fontId="65" fillId="6" borderId="6" xfId="0" applyFont="1" applyFill="1" applyBorder="1" applyAlignment="1">
      <alignment horizontal="justify" vertical="center" wrapText="1"/>
    </xf>
    <xf numFmtId="0" fontId="65" fillId="0" borderId="6" xfId="0" applyFont="1" applyBorder="1" applyAlignment="1">
      <alignment horizontal="justify" vertical="center" wrapText="1"/>
    </xf>
    <xf numFmtId="0" fontId="3" fillId="0" borderId="0" xfId="0" applyFont="1" applyFill="1" applyBorder="1" applyAlignment="1" applyProtection="1">
      <alignment horizontal="center" vertical="center"/>
      <protection locked="0"/>
    </xf>
    <xf numFmtId="0" fontId="1" fillId="0" borderId="0" xfId="0" applyFont="1" applyBorder="1" applyAlignment="1" applyProtection="1">
      <alignment horizontal="justify" vertical="center" wrapText="1"/>
      <protection locked="0"/>
    </xf>
    <xf numFmtId="0" fontId="1" fillId="0" borderId="8" xfId="0" applyFont="1" applyBorder="1" applyAlignment="1" applyProtection="1">
      <alignment horizontal="justify" vertical="center" wrapText="1"/>
      <protection locked="0"/>
    </xf>
    <xf numFmtId="0" fontId="3" fillId="0" borderId="50" xfId="0" applyFont="1" applyFill="1" applyBorder="1" applyAlignment="1" applyProtection="1">
      <alignment horizontal="center" vertical="center" wrapText="1"/>
      <protection locked="0"/>
    </xf>
    <xf numFmtId="49" fontId="3" fillId="4" borderId="13" xfId="0" applyNumberFormat="1" applyFont="1" applyFill="1" applyBorder="1" applyAlignment="1" applyProtection="1">
      <alignment horizontal="center" vertical="center" wrapText="1"/>
      <protection locked="0"/>
    </xf>
    <xf numFmtId="4" fontId="3" fillId="0" borderId="4" xfId="0" applyNumberFormat="1" applyFont="1" applyFill="1" applyBorder="1" applyAlignment="1" applyProtection="1">
      <alignment horizontal="right" vertical="center" wrapText="1"/>
      <protection locked="0"/>
    </xf>
    <xf numFmtId="4" fontId="3" fillId="0" borderId="4" xfId="0" applyNumberFormat="1" applyFont="1" applyFill="1" applyBorder="1" applyAlignment="1" applyProtection="1">
      <alignment horizontal="right" vertical="center" wrapText="1"/>
    </xf>
    <xf numFmtId="3" fontId="1" fillId="0" borderId="4" xfId="0" applyNumberFormat="1" applyFont="1" applyBorder="1" applyAlignment="1" applyProtection="1">
      <alignment horizontal="right" vertical="center" wrapText="1"/>
      <protection locked="0"/>
    </xf>
    <xf numFmtId="3" fontId="1" fillId="0" borderId="4" xfId="0" applyNumberFormat="1" applyFont="1" applyBorder="1" applyAlignment="1" applyProtection="1">
      <alignment horizontal="right" vertical="center" wrapText="1"/>
    </xf>
    <xf numFmtId="3" fontId="1" fillId="0" borderId="13" xfId="0" applyNumberFormat="1" applyFont="1" applyBorder="1" applyAlignment="1" applyProtection="1">
      <alignment horizontal="right" vertical="center" wrapText="1"/>
      <protection locked="0"/>
    </xf>
    <xf numFmtId="3" fontId="1" fillId="0" borderId="13" xfId="0" applyNumberFormat="1" applyFont="1" applyBorder="1" applyAlignment="1" applyProtection="1">
      <alignment horizontal="right" vertical="center" wrapText="1"/>
    </xf>
    <xf numFmtId="3" fontId="3" fillId="0" borderId="13" xfId="0" applyNumberFormat="1" applyFont="1" applyBorder="1" applyAlignment="1" applyProtection="1">
      <alignment horizontal="right" vertical="center" wrapText="1"/>
    </xf>
    <xf numFmtId="0" fontId="66" fillId="0" borderId="9" xfId="0" applyFont="1" applyFill="1" applyBorder="1" applyAlignment="1">
      <alignment horizontal="center" vertical="center" wrapText="1"/>
    </xf>
    <xf numFmtId="0" fontId="21" fillId="0" borderId="40" xfId="0" applyFont="1" applyFill="1" applyBorder="1" applyAlignment="1" applyProtection="1">
      <alignment horizontal="center" vertical="center" wrapText="1"/>
      <protection locked="0"/>
    </xf>
    <xf numFmtId="0" fontId="6" fillId="0" borderId="5" xfId="0" applyFont="1" applyBorder="1" applyAlignment="1" applyProtection="1">
      <alignment horizontal="justify" vertical="top" wrapText="1"/>
      <protection locked="0"/>
    </xf>
    <xf numFmtId="0" fontId="6" fillId="0" borderId="0" xfId="0" applyFont="1" applyBorder="1" applyAlignment="1" applyProtection="1">
      <alignment horizontal="justify" vertical="top" wrapText="1"/>
      <protection locked="0"/>
    </xf>
    <xf numFmtId="0" fontId="27" fillId="0" borderId="40" xfId="0" applyFont="1" applyFill="1" applyBorder="1" applyAlignment="1" applyProtection="1">
      <alignment horizontal="center" vertical="center" wrapText="1"/>
      <protection locked="0"/>
    </xf>
    <xf numFmtId="0" fontId="27" fillId="0" borderId="39" xfId="0" applyFont="1" applyFill="1" applyBorder="1" applyAlignment="1" applyProtection="1">
      <alignment horizontal="center" vertical="center" wrapText="1"/>
      <protection locked="0"/>
    </xf>
    <xf numFmtId="43" fontId="5" fillId="0" borderId="17" xfId="12" applyFont="1" applyFill="1" applyBorder="1" applyAlignment="1" applyProtection="1">
      <alignment horizontal="right" vertical="center"/>
      <protection locked="0"/>
    </xf>
    <xf numFmtId="43" fontId="5" fillId="0" borderId="16" xfId="12" applyFont="1" applyFill="1" applyBorder="1" applyAlignment="1" applyProtection="1">
      <alignment horizontal="right" vertical="center"/>
      <protection locked="0"/>
    </xf>
    <xf numFmtId="43" fontId="16" fillId="0" borderId="15" xfId="12" applyFont="1" applyFill="1" applyBorder="1" applyAlignment="1" applyProtection="1">
      <alignment horizontal="justify" vertical="center"/>
      <protection locked="0"/>
    </xf>
    <xf numFmtId="43" fontId="16" fillId="0" borderId="16" xfId="12" applyFont="1" applyFill="1" applyBorder="1" applyAlignment="1" applyProtection="1">
      <alignment horizontal="justify" vertical="center"/>
      <protection locked="0"/>
    </xf>
    <xf numFmtId="43" fontId="16" fillId="0" borderId="21" xfId="12" applyFont="1" applyFill="1" applyBorder="1" applyAlignment="1" applyProtection="1">
      <alignment horizontal="justify" vertical="center"/>
      <protection locked="0"/>
    </xf>
    <xf numFmtId="4" fontId="19" fillId="0" borderId="46" xfId="0" applyNumberFormat="1" applyFont="1" applyFill="1" applyBorder="1" applyAlignment="1" applyProtection="1">
      <alignment horizontal="right" vertical="center"/>
    </xf>
    <xf numFmtId="0" fontId="38" fillId="7" borderId="13" xfId="0" applyFont="1" applyFill="1" applyBorder="1" applyAlignment="1">
      <alignment horizontal="center" vertical="center"/>
    </xf>
    <xf numFmtId="0" fontId="38" fillId="7" borderId="9" xfId="0" applyFont="1" applyFill="1" applyBorder="1" applyAlignment="1">
      <alignment horizontal="center" vertical="center" wrapText="1"/>
    </xf>
    <xf numFmtId="0" fontId="38" fillId="7" borderId="9" xfId="0" applyFont="1" applyFill="1" applyBorder="1" applyAlignment="1">
      <alignment horizontal="center" vertical="center"/>
    </xf>
    <xf numFmtId="0" fontId="55" fillId="0" borderId="57" xfId="0" applyFont="1" applyBorder="1" applyAlignment="1">
      <alignment horizontal="justify" vertical="center"/>
    </xf>
    <xf numFmtId="0" fontId="55" fillId="0" borderId="58" xfId="0" applyFont="1" applyBorder="1" applyAlignment="1">
      <alignment horizontal="center" vertical="center" wrapText="1"/>
    </xf>
    <xf numFmtId="0" fontId="55" fillId="0" borderId="58" xfId="0" applyFont="1" applyBorder="1" applyAlignment="1">
      <alignment horizontal="center" vertical="center"/>
    </xf>
    <xf numFmtId="0" fontId="56" fillId="0" borderId="57" xfId="0" applyFont="1" applyBorder="1" applyAlignment="1">
      <alignment horizontal="justify" vertical="center"/>
    </xf>
    <xf numFmtId="43" fontId="55" fillId="0" borderId="58" xfId="12" applyFont="1" applyBorder="1" applyAlignment="1">
      <alignment horizontal="center" vertical="center" wrapText="1"/>
    </xf>
    <xf numFmtId="0" fontId="55" fillId="2" borderId="58" xfId="0" applyFont="1" applyFill="1" applyBorder="1" applyAlignment="1" applyProtection="1">
      <alignment horizontal="center" vertical="center" wrapText="1"/>
    </xf>
    <xf numFmtId="0" fontId="55" fillId="2" borderId="58" xfId="0" applyFont="1" applyFill="1" applyBorder="1" applyAlignment="1" applyProtection="1">
      <alignment horizontal="center" vertical="center"/>
    </xf>
    <xf numFmtId="43" fontId="55" fillId="0" borderId="58" xfId="12" applyFont="1" applyBorder="1" applyAlignment="1">
      <alignment horizontal="center" vertical="center"/>
    </xf>
    <xf numFmtId="0" fontId="67" fillId="0" borderId="57" xfId="0" applyFont="1" applyBorder="1" applyAlignment="1">
      <alignment horizontal="justify" vertical="center"/>
    </xf>
    <xf numFmtId="43" fontId="60" fillId="0" borderId="58" xfId="12" applyFont="1" applyBorder="1" applyAlignment="1" applyProtection="1">
      <alignment horizontal="center" vertical="center" wrapText="1"/>
      <protection locked="0"/>
    </xf>
    <xf numFmtId="0" fontId="60" fillId="2" borderId="58" xfId="0" applyFont="1" applyFill="1" applyBorder="1" applyAlignment="1" applyProtection="1">
      <alignment horizontal="center" vertical="center" wrapText="1"/>
    </xf>
    <xf numFmtId="0" fontId="60" fillId="2" borderId="58" xfId="0" applyFont="1" applyFill="1" applyBorder="1" applyAlignment="1" applyProtection="1">
      <alignment horizontal="center" vertical="center"/>
    </xf>
    <xf numFmtId="0" fontId="55" fillId="0" borderId="58" xfId="0" applyFont="1" applyBorder="1" applyAlignment="1">
      <alignment horizontal="justify" vertical="center" wrapText="1"/>
    </xf>
    <xf numFmtId="0" fontId="55" fillId="0" borderId="58" xfId="0" applyFont="1" applyBorder="1" applyAlignment="1">
      <alignment horizontal="justify" vertical="center"/>
    </xf>
    <xf numFmtId="0" fontId="55" fillId="2" borderId="58" xfId="0" applyFont="1" applyFill="1" applyBorder="1" applyAlignment="1">
      <alignment horizontal="center" vertical="center" wrapText="1"/>
    </xf>
    <xf numFmtId="0" fontId="55" fillId="2" borderId="58" xfId="0" applyFont="1" applyFill="1" applyBorder="1" applyAlignment="1">
      <alignment horizontal="center" vertical="center"/>
    </xf>
    <xf numFmtId="0" fontId="60" fillId="2" borderId="58" xfId="0" applyFont="1" applyFill="1" applyBorder="1" applyAlignment="1">
      <alignment horizontal="center" vertical="center" wrapText="1"/>
    </xf>
    <xf numFmtId="0" fontId="60" fillId="2" borderId="58" xfId="0" applyFont="1" applyFill="1" applyBorder="1" applyAlignment="1">
      <alignment horizontal="center" vertical="center"/>
    </xf>
    <xf numFmtId="43" fontId="60" fillId="0" borderId="58" xfId="12" applyFont="1" applyBorder="1" applyAlignment="1" applyProtection="1">
      <alignment horizontal="center" vertical="center"/>
      <protection locked="0"/>
    </xf>
    <xf numFmtId="0" fontId="60" fillId="0" borderId="58" xfId="0" applyFont="1" applyBorder="1" applyAlignment="1">
      <alignment horizontal="center" vertical="center" wrapText="1"/>
    </xf>
    <xf numFmtId="0" fontId="60" fillId="0" borderId="58" xfId="0" applyFont="1" applyBorder="1" applyAlignment="1">
      <alignment horizontal="center" vertical="center"/>
    </xf>
    <xf numFmtId="0" fontId="56" fillId="0" borderId="13" xfId="0" applyFont="1" applyBorder="1" applyAlignment="1">
      <alignment horizontal="left" vertical="center"/>
    </xf>
    <xf numFmtId="0" fontId="55" fillId="0" borderId="9" xfId="0" applyFont="1" applyBorder="1" applyAlignment="1">
      <alignment horizontal="center" vertical="center" wrapText="1"/>
    </xf>
    <xf numFmtId="0" fontId="55" fillId="0" borderId="9" xfId="0" applyFont="1" applyBorder="1" applyAlignment="1">
      <alignment horizontal="center" vertical="center"/>
    </xf>
    <xf numFmtId="43" fontId="55" fillId="0" borderId="9" xfId="12" applyFont="1" applyBorder="1" applyAlignment="1">
      <alignment horizontal="center" vertical="center" wrapText="1"/>
    </xf>
    <xf numFmtId="43" fontId="55" fillId="0" borderId="9" xfId="12" applyFont="1" applyBorder="1" applyAlignment="1">
      <alignment horizontal="center" vertical="center"/>
    </xf>
    <xf numFmtId="0" fontId="68" fillId="0" borderId="0" xfId="0" applyFont="1" applyAlignment="1">
      <alignment horizontal="left" vertical="center"/>
    </xf>
    <xf numFmtId="0" fontId="56" fillId="0" borderId="13" xfId="0" applyFont="1" applyBorder="1" applyAlignment="1">
      <alignment horizontal="left" vertical="center" wrapText="1"/>
    </xf>
    <xf numFmtId="0" fontId="56" fillId="0" borderId="57" xfId="0" applyFont="1" applyBorder="1" applyAlignment="1">
      <alignment horizontal="left" vertical="center" wrapText="1"/>
    </xf>
    <xf numFmtId="0" fontId="3" fillId="0" borderId="61" xfId="0" applyFont="1" applyFill="1" applyBorder="1" applyAlignment="1" applyProtection="1">
      <alignment horizontal="center" vertical="center" wrapText="1"/>
      <protection locked="0"/>
    </xf>
    <xf numFmtId="0" fontId="3" fillId="4" borderId="61"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1" fillId="0" borderId="5" xfId="0" applyFont="1" applyBorder="1" applyAlignment="1" applyProtection="1">
      <alignment vertical="center" wrapText="1"/>
      <protection locked="0"/>
    </xf>
    <xf numFmtId="0" fontId="1" fillId="0" borderId="6" xfId="0" applyFont="1" applyBorder="1" applyAlignment="1" applyProtection="1">
      <alignment vertical="center" wrapText="1"/>
      <protection locked="0"/>
    </xf>
    <xf numFmtId="0" fontId="1" fillId="0" borderId="6" xfId="0" applyFont="1" applyBorder="1" applyAlignment="1" applyProtection="1">
      <alignment horizontal="left" vertical="center" wrapText="1"/>
      <protection locked="0"/>
    </xf>
    <xf numFmtId="0" fontId="65" fillId="0" borderId="13" xfId="0" applyFont="1" applyBorder="1" applyAlignment="1">
      <alignment horizontal="justify" vertical="center" wrapText="1"/>
    </xf>
    <xf numFmtId="0" fontId="22" fillId="0" borderId="0" xfId="0" applyFont="1" applyAlignment="1" applyProtection="1">
      <alignment vertical="center"/>
      <protection locked="0"/>
    </xf>
    <xf numFmtId="0" fontId="22" fillId="0" borderId="0" xfId="0" applyFont="1" applyAlignment="1" applyProtection="1">
      <alignment vertical="center"/>
    </xf>
    <xf numFmtId="0" fontId="70" fillId="0" borderId="0" xfId="0" applyFont="1" applyBorder="1" applyAlignment="1" applyProtection="1">
      <alignment horizontal="center" vertical="center"/>
      <protection locked="0"/>
    </xf>
    <xf numFmtId="0" fontId="71" fillId="0" borderId="0" xfId="0" applyFont="1" applyBorder="1" applyAlignment="1" applyProtection="1">
      <alignment horizontal="left" vertical="center"/>
      <protection locked="0"/>
    </xf>
    <xf numFmtId="4" fontId="71" fillId="0" borderId="0" xfId="0" applyNumberFormat="1" applyFont="1" applyBorder="1" applyAlignment="1" applyProtection="1">
      <alignment horizontal="right" vertical="center" wrapText="1"/>
      <protection locked="0"/>
    </xf>
    <xf numFmtId="4" fontId="71" fillId="0" borderId="0" xfId="0" applyNumberFormat="1" applyFont="1" applyBorder="1" applyAlignment="1" applyProtection="1">
      <alignment vertical="center"/>
      <protection locked="0"/>
    </xf>
    <xf numFmtId="0" fontId="74" fillId="0" borderId="0" xfId="0" applyFont="1" applyAlignment="1" applyProtection="1">
      <alignment vertical="center"/>
      <protection locked="0"/>
    </xf>
    <xf numFmtId="0" fontId="71" fillId="0" borderId="0" xfId="0" applyFont="1" applyAlignment="1" applyProtection="1">
      <alignment vertical="center"/>
      <protection locked="0"/>
    </xf>
    <xf numFmtId="0" fontId="0" fillId="9" borderId="16" xfId="0" applyFill="1" applyBorder="1" applyAlignment="1">
      <alignment horizontal="center"/>
    </xf>
    <xf numFmtId="1" fontId="0" fillId="9" borderId="16" xfId="0" applyNumberFormat="1" applyFill="1" applyBorder="1" applyAlignment="1">
      <alignment horizontal="center"/>
    </xf>
    <xf numFmtId="0" fontId="76" fillId="10" borderId="24" xfId="0" applyFont="1" applyFill="1" applyBorder="1" applyAlignment="1">
      <alignment horizontal="center" vertical="center" textRotation="90" wrapText="1"/>
    </xf>
    <xf numFmtId="0" fontId="76" fillId="10" borderId="23" xfId="0" applyFont="1" applyFill="1" applyBorder="1" applyAlignment="1">
      <alignment horizontal="center" vertical="center" textRotation="90" wrapText="1"/>
    </xf>
    <xf numFmtId="0" fontId="76" fillId="10" borderId="62" xfId="0" applyFont="1" applyFill="1" applyBorder="1" applyAlignment="1">
      <alignment horizontal="center" vertical="center" textRotation="90" wrapText="1"/>
    </xf>
    <xf numFmtId="0" fontId="76" fillId="10" borderId="63" xfId="0" applyFont="1" applyFill="1" applyBorder="1" applyAlignment="1">
      <alignment horizontal="center" vertical="center" textRotation="90" wrapText="1"/>
    </xf>
    <xf numFmtId="0" fontId="56" fillId="11" borderId="64" xfId="0" applyFont="1" applyFill="1" applyBorder="1" applyAlignment="1">
      <alignment horizontal="center" vertical="center" textRotation="90" wrapText="1"/>
    </xf>
    <xf numFmtId="0" fontId="56" fillId="11" borderId="23" xfId="0" applyFont="1" applyFill="1" applyBorder="1" applyAlignment="1">
      <alignment horizontal="center" vertical="center" textRotation="90" wrapText="1"/>
    </xf>
    <xf numFmtId="0" fontId="56" fillId="11" borderId="63" xfId="0" applyFont="1" applyFill="1" applyBorder="1" applyAlignment="1">
      <alignment horizontal="center" vertical="center" textRotation="90" wrapText="1"/>
    </xf>
    <xf numFmtId="0" fontId="56" fillId="12" borderId="24" xfId="0" applyFont="1" applyFill="1" applyBorder="1" applyAlignment="1">
      <alignment horizontal="center" vertical="center" textRotation="90" wrapText="1"/>
    </xf>
    <xf numFmtId="0" fontId="56" fillId="12" borderId="63" xfId="0" applyFont="1" applyFill="1" applyBorder="1" applyAlignment="1">
      <alignment horizontal="center" vertical="center" textRotation="90" wrapText="1"/>
    </xf>
    <xf numFmtId="0" fontId="56" fillId="8" borderId="24" xfId="0" applyFont="1" applyFill="1" applyBorder="1" applyAlignment="1">
      <alignment horizontal="center" vertical="center" textRotation="90"/>
    </xf>
    <xf numFmtId="0" fontId="56" fillId="8" borderId="23" xfId="0" applyFont="1" applyFill="1" applyBorder="1" applyAlignment="1">
      <alignment horizontal="center" vertical="center" textRotation="90"/>
    </xf>
    <xf numFmtId="0" fontId="56" fillId="13" borderId="23" xfId="0" applyFont="1" applyFill="1" applyBorder="1" applyAlignment="1">
      <alignment horizontal="center" vertical="center" textRotation="90"/>
    </xf>
    <xf numFmtId="0" fontId="56" fillId="13" borderId="63" xfId="0" applyFont="1" applyFill="1" applyBorder="1" applyAlignment="1">
      <alignment horizontal="center" vertical="center" textRotation="90"/>
    </xf>
    <xf numFmtId="0" fontId="56" fillId="13" borderId="63" xfId="0" applyFont="1" applyFill="1" applyBorder="1" applyAlignment="1">
      <alignment horizontal="center" vertical="center" textRotation="90" wrapText="1"/>
    </xf>
    <xf numFmtId="0" fontId="32" fillId="0" borderId="19" xfId="0" applyFont="1" applyBorder="1" applyAlignment="1">
      <alignment horizontal="center"/>
    </xf>
    <xf numFmtId="0" fontId="32" fillId="0" borderId="19" xfId="0" applyFont="1" applyBorder="1" applyAlignment="1"/>
    <xf numFmtId="0" fontId="33" fillId="2" borderId="31" xfId="0" applyFont="1" applyFill="1" applyBorder="1" applyAlignment="1">
      <alignment vertical="center"/>
    </xf>
    <xf numFmtId="0" fontId="33" fillId="2" borderId="32" xfId="0" applyFont="1" applyFill="1" applyBorder="1" applyAlignment="1">
      <alignment vertical="center"/>
    </xf>
    <xf numFmtId="0" fontId="33" fillId="2" borderId="33" xfId="0" applyFont="1" applyFill="1" applyBorder="1" applyAlignment="1">
      <alignment vertical="center"/>
    </xf>
    <xf numFmtId="0" fontId="78" fillId="0" borderId="0" xfId="0" applyFont="1" applyFill="1" applyAlignment="1" applyProtection="1">
      <alignment wrapText="1"/>
    </xf>
    <xf numFmtId="0" fontId="33" fillId="2" borderId="32" xfId="0" applyFont="1" applyFill="1" applyBorder="1" applyAlignment="1">
      <alignment horizontal="right" vertical="center"/>
    </xf>
    <xf numFmtId="0" fontId="1" fillId="0" borderId="0" xfId="0" applyFont="1" applyFill="1" applyProtection="1"/>
    <xf numFmtId="0" fontId="79" fillId="0" borderId="0" xfId="13" applyFont="1" applyFill="1" applyBorder="1" applyAlignment="1">
      <alignment horizontal="left"/>
    </xf>
    <xf numFmtId="49" fontId="80" fillId="0" borderId="0" xfId="13" applyNumberFormat="1" applyFont="1" applyFill="1" applyBorder="1" applyAlignment="1">
      <alignment horizontal="left"/>
    </xf>
    <xf numFmtId="49" fontId="4" fillId="0" borderId="0" xfId="13" applyNumberFormat="1" applyFont="1" applyFill="1" applyBorder="1" applyAlignment="1">
      <alignment horizontal="center" vertical="top"/>
    </xf>
    <xf numFmtId="1" fontId="4" fillId="0" borderId="0" xfId="13" applyNumberFormat="1" applyFont="1" applyFill="1" applyBorder="1" applyAlignment="1">
      <alignment vertical="top"/>
    </xf>
    <xf numFmtId="1" fontId="81" fillId="0" borderId="0" xfId="13" applyNumberFormat="1" applyFont="1" applyFill="1" applyBorder="1" applyAlignment="1">
      <alignment vertical="top"/>
    </xf>
    <xf numFmtId="49" fontId="81" fillId="0" borderId="0" xfId="13" applyNumberFormat="1" applyFont="1" applyFill="1" applyBorder="1" applyAlignment="1">
      <alignment vertical="top"/>
    </xf>
    <xf numFmtId="49" fontId="4" fillId="0" borderId="0" xfId="13" applyNumberFormat="1" applyFont="1" applyFill="1" applyBorder="1" applyAlignment="1">
      <alignment vertical="top" wrapText="1"/>
    </xf>
    <xf numFmtId="1" fontId="82" fillId="2" borderId="19" xfId="13" applyNumberFormat="1" applyFont="1" applyFill="1" applyBorder="1" applyAlignment="1">
      <alignment horizontal="centerContinuous" wrapText="1"/>
    </xf>
    <xf numFmtId="1" fontId="80" fillId="2" borderId="19" xfId="13" applyNumberFormat="1" applyFont="1" applyFill="1" applyBorder="1" applyAlignment="1">
      <alignment horizontal="centerContinuous" wrapText="1"/>
    </xf>
    <xf numFmtId="1" fontId="80" fillId="2" borderId="19" xfId="13" applyNumberFormat="1" applyFont="1" applyFill="1" applyBorder="1" applyAlignment="1">
      <alignment horizontal="centerContinuous"/>
    </xf>
    <xf numFmtId="49" fontId="80" fillId="2" borderId="19" xfId="13" applyNumberFormat="1" applyFont="1" applyFill="1" applyBorder="1" applyAlignment="1">
      <alignment horizontal="centerContinuous"/>
    </xf>
    <xf numFmtId="0" fontId="80" fillId="2" borderId="19" xfId="13" applyFont="1" applyFill="1" applyBorder="1" applyAlignment="1">
      <alignment horizontal="center" wrapText="1"/>
    </xf>
    <xf numFmtId="1" fontId="81" fillId="2" borderId="19" xfId="13" applyNumberFormat="1" applyFont="1" applyFill="1" applyBorder="1" applyAlignment="1" applyProtection="1">
      <alignment horizontal="center"/>
      <protection locked="0"/>
    </xf>
    <xf numFmtId="1" fontId="81" fillId="2" borderId="19" xfId="13" applyNumberFormat="1" applyFont="1" applyFill="1" applyBorder="1" applyAlignment="1" applyProtection="1">
      <alignment horizontal="center" wrapText="1"/>
      <protection locked="0"/>
    </xf>
    <xf numFmtId="0" fontId="81" fillId="2" borderId="19" xfId="13" applyFont="1" applyFill="1" applyBorder="1" applyAlignment="1">
      <alignment horizontal="center" wrapText="1"/>
    </xf>
    <xf numFmtId="0" fontId="81" fillId="0" borderId="65" xfId="13" applyFont="1" applyFill="1" applyBorder="1" applyAlignment="1">
      <alignment horizontal="center" vertical="top" wrapText="1"/>
    </xf>
    <xf numFmtId="49" fontId="81" fillId="0" borderId="59" xfId="13" applyNumberFormat="1" applyFont="1" applyFill="1" applyBorder="1" applyAlignment="1">
      <alignment horizontal="center" vertical="top" wrapText="1"/>
    </xf>
    <xf numFmtId="49" fontId="81" fillId="0" borderId="32" xfId="13" applyNumberFormat="1" applyFont="1" applyFill="1" applyBorder="1" applyAlignment="1">
      <alignment horizontal="center" vertical="top" wrapText="1"/>
    </xf>
    <xf numFmtId="1" fontId="81" fillId="0" borderId="32" xfId="13" applyNumberFormat="1" applyFont="1" applyFill="1" applyBorder="1" applyAlignment="1" applyProtection="1">
      <alignment horizontal="center" vertical="top"/>
      <protection locked="0"/>
    </xf>
    <xf numFmtId="1" fontId="81" fillId="0" borderId="32" xfId="13" applyNumberFormat="1" applyFont="1" applyFill="1" applyBorder="1" applyAlignment="1" applyProtection="1">
      <alignment horizontal="center" vertical="top" wrapText="1"/>
      <protection locked="0"/>
    </xf>
    <xf numFmtId="0" fontId="81" fillId="0" borderId="36" xfId="13" applyFont="1" applyFill="1" applyBorder="1" applyAlignment="1">
      <alignment horizontal="center" vertical="top" wrapText="1"/>
    </xf>
    <xf numFmtId="0" fontId="81" fillId="0" borderId="19" xfId="13" applyFont="1" applyFill="1" applyBorder="1" applyAlignment="1">
      <alignment horizontal="center" vertical="top" wrapText="1"/>
    </xf>
    <xf numFmtId="0" fontId="82" fillId="0" borderId="19" xfId="1" applyFont="1" applyFill="1" applyBorder="1" applyAlignment="1">
      <alignment vertical="top"/>
    </xf>
    <xf numFmtId="2" fontId="83" fillId="0" borderId="19" xfId="6" quotePrefix="1" applyNumberFormat="1" applyFont="1" applyFill="1" applyBorder="1" applyAlignment="1">
      <alignment horizontal="left" vertical="top" wrapText="1"/>
    </xf>
    <xf numFmtId="0" fontId="84" fillId="0" borderId="0" xfId="1" applyFont="1" applyFill="1" applyBorder="1" applyAlignment="1">
      <alignment vertical="top"/>
    </xf>
    <xf numFmtId="0" fontId="82" fillId="0" borderId="19" xfId="0" applyFont="1" applyFill="1" applyBorder="1" applyAlignment="1">
      <alignment vertical="top"/>
    </xf>
    <xf numFmtId="2" fontId="81" fillId="0" borderId="19" xfId="1" applyNumberFormat="1" applyFont="1" applyFill="1" applyBorder="1" applyAlignment="1">
      <alignment horizontal="left" vertical="top"/>
    </xf>
    <xf numFmtId="2" fontId="81" fillId="0" borderId="19" xfId="6" applyNumberFormat="1" applyFont="1" applyFill="1" applyBorder="1" applyAlignment="1">
      <alignment horizontal="left" vertical="top"/>
    </xf>
    <xf numFmtId="49" fontId="81" fillId="0" borderId="0" xfId="1" applyNumberFormat="1" applyFont="1" applyFill="1" applyBorder="1" applyAlignment="1">
      <alignment horizontal="center" vertical="top"/>
    </xf>
    <xf numFmtId="0" fontId="81" fillId="0" borderId="0" xfId="1" applyFont="1" applyFill="1" applyBorder="1" applyAlignment="1">
      <alignment vertical="top"/>
    </xf>
    <xf numFmtId="0" fontId="81" fillId="0" borderId="0" xfId="1" applyFont="1" applyFill="1" applyBorder="1" applyAlignment="1">
      <alignment horizontal="center" vertical="top"/>
    </xf>
    <xf numFmtId="49" fontId="87" fillId="0" borderId="0" xfId="1" applyNumberFormat="1" applyFont="1" applyFill="1" applyBorder="1" applyAlignment="1">
      <alignment horizontal="left" vertical="top"/>
    </xf>
    <xf numFmtId="0" fontId="84" fillId="0" borderId="0" xfId="1" applyFont="1" applyFill="1" applyBorder="1" applyAlignment="1">
      <alignment horizontal="center" vertical="top"/>
    </xf>
    <xf numFmtId="49" fontId="84" fillId="0" borderId="0" xfId="1" applyNumberFormat="1" applyFont="1" applyFill="1" applyBorder="1" applyAlignment="1">
      <alignment horizontal="center" vertical="top"/>
    </xf>
    <xf numFmtId="0" fontId="88" fillId="0" borderId="0" xfId="0" applyFont="1"/>
    <xf numFmtId="0" fontId="0" fillId="0" borderId="0" xfId="0" applyBorder="1" applyAlignment="1"/>
    <xf numFmtId="0" fontId="92" fillId="0" borderId="0" xfId="0" applyFont="1"/>
    <xf numFmtId="0" fontId="93" fillId="0" borderId="19" xfId="0" applyFont="1" applyBorder="1" applyAlignment="1">
      <alignment horizontal="justify" vertical="center"/>
    </xf>
    <xf numFmtId="0" fontId="95" fillId="0" borderId="19" xfId="0" applyFont="1" applyBorder="1" applyAlignment="1">
      <alignment horizontal="justify" vertical="center"/>
    </xf>
    <xf numFmtId="0" fontId="65" fillId="0" borderId="13" xfId="0" applyFont="1" applyBorder="1" applyAlignment="1">
      <alignment horizontal="justify" vertical="center" wrapText="1"/>
    </xf>
    <xf numFmtId="0" fontId="94" fillId="0" borderId="19" xfId="0" applyFont="1" applyBorder="1" applyAlignment="1">
      <alignment horizontal="justify" vertical="center"/>
    </xf>
    <xf numFmtId="0" fontId="6" fillId="0" borderId="8" xfId="0" applyFont="1" applyFill="1" applyBorder="1" applyAlignment="1" applyProtection="1">
      <alignment horizontal="center" vertical="top"/>
      <protection locked="0"/>
    </xf>
    <xf numFmtId="0" fontId="90" fillId="4" borderId="19" xfId="0" applyFont="1" applyFill="1" applyBorder="1" applyAlignment="1">
      <alignment horizontal="center" vertical="center" wrapText="1" readingOrder="1"/>
    </xf>
    <xf numFmtId="0" fontId="89" fillId="4" borderId="19" xfId="0" applyFont="1" applyFill="1" applyBorder="1" applyAlignment="1">
      <alignment horizontal="center" vertical="center" wrapText="1" readingOrder="1"/>
    </xf>
    <xf numFmtId="3" fontId="89" fillId="4" borderId="19" xfId="0" applyNumberFormat="1" applyFont="1" applyFill="1" applyBorder="1" applyAlignment="1">
      <alignment horizontal="center" vertical="center" wrapText="1" readingOrder="1"/>
    </xf>
    <xf numFmtId="0" fontId="79" fillId="4" borderId="19" xfId="0" applyFont="1" applyFill="1" applyBorder="1" applyAlignment="1">
      <alignment horizontal="center" vertical="center" wrapText="1" readingOrder="1"/>
    </xf>
    <xf numFmtId="43" fontId="0" fillId="0" borderId="0" xfId="12" applyFont="1" applyAlignment="1">
      <alignment horizontal="center"/>
    </xf>
    <xf numFmtId="43" fontId="93" fillId="0" borderId="3" xfId="12" applyFont="1" applyBorder="1" applyAlignment="1">
      <alignment horizontal="center" vertical="center"/>
    </xf>
    <xf numFmtId="43" fontId="93" fillId="0" borderId="6" xfId="12" applyFont="1" applyBorder="1" applyAlignment="1">
      <alignment horizontal="center" vertical="center"/>
    </xf>
    <xf numFmtId="0" fontId="93" fillId="16" borderId="19" xfId="0" applyFont="1" applyFill="1" applyBorder="1" applyAlignment="1">
      <alignment horizontal="justify" vertical="center"/>
    </xf>
    <xf numFmtId="43" fontId="94" fillId="16" borderId="19" xfId="12" applyFont="1" applyFill="1" applyBorder="1" applyAlignment="1">
      <alignment horizontal="center" vertical="center"/>
    </xf>
    <xf numFmtId="0" fontId="0" fillId="16" borderId="0" xfId="0" applyFill="1"/>
    <xf numFmtId="43" fontId="94" fillId="0" borderId="19" xfId="12" applyFont="1" applyBorder="1" applyAlignment="1">
      <alignment horizontal="center" vertical="center"/>
    </xf>
    <xf numFmtId="43" fontId="93" fillId="0" borderId="19" xfId="12" applyFont="1" applyBorder="1" applyAlignment="1">
      <alignment horizontal="center" vertical="center"/>
    </xf>
    <xf numFmtId="43" fontId="96" fillId="0" borderId="19" xfId="12" applyFont="1" applyBorder="1" applyAlignment="1">
      <alignment horizontal="center" vertical="center"/>
    </xf>
    <xf numFmtId="43" fontId="94" fillId="0" borderId="19" xfId="12" applyFont="1" applyFill="1" applyBorder="1" applyAlignment="1">
      <alignment horizontal="center" vertical="center"/>
    </xf>
    <xf numFmtId="43" fontId="97" fillId="0" borderId="19" xfId="12" applyFont="1" applyBorder="1" applyAlignment="1">
      <alignment horizontal="center" vertical="center"/>
    </xf>
    <xf numFmtId="43" fontId="97" fillId="0" borderId="19" xfId="12" applyFont="1" applyFill="1" applyBorder="1" applyAlignment="1">
      <alignment horizontal="center" vertical="center"/>
    </xf>
    <xf numFmtId="43" fontId="93" fillId="16" borderId="19" xfId="12" applyFont="1" applyFill="1" applyBorder="1" applyAlignment="1">
      <alignment horizontal="center" vertical="center"/>
    </xf>
    <xf numFmtId="0" fontId="10" fillId="0" borderId="0" xfId="0" applyFont="1" applyFill="1" applyAlignment="1">
      <alignment horizontal="center" vertical="center" wrapText="1"/>
    </xf>
    <xf numFmtId="0" fontId="32" fillId="0" borderId="0" xfId="0" applyFont="1" applyBorder="1" applyAlignment="1">
      <alignment horizontal="center"/>
    </xf>
    <xf numFmtId="0" fontId="77" fillId="14" borderId="28" xfId="0" applyFont="1" applyFill="1" applyBorder="1" applyAlignment="1">
      <alignment horizontal="center" vertical="center" wrapText="1"/>
    </xf>
    <xf numFmtId="43" fontId="3" fillId="0" borderId="0" xfId="12" applyFont="1" applyBorder="1"/>
    <xf numFmtId="0" fontId="104" fillId="0" borderId="0" xfId="14" applyFont="1" applyAlignment="1">
      <alignment horizontal="left" vertical="top"/>
    </xf>
    <xf numFmtId="0" fontId="103" fillId="0" borderId="0" xfId="14" applyFont="1" applyAlignment="1">
      <alignment horizontal="center"/>
    </xf>
    <xf numFmtId="0" fontId="105" fillId="0" borderId="0" xfId="14" applyFont="1" applyAlignment="1">
      <alignment horizontal="left" vertical="top"/>
    </xf>
    <xf numFmtId="0" fontId="106" fillId="0" borderId="0" xfId="14" applyFont="1" applyAlignment="1">
      <alignment horizontal="left" vertical="top"/>
    </xf>
    <xf numFmtId="0" fontId="107" fillId="0" borderId="0" xfId="14" applyFont="1" applyAlignment="1">
      <alignment horizontal="left" vertical="top"/>
    </xf>
    <xf numFmtId="0" fontId="82" fillId="0" borderId="0" xfId="14" applyFont="1" applyAlignment="1">
      <alignment horizontal="center" vertical="top"/>
    </xf>
    <xf numFmtId="0" fontId="82" fillId="0" borderId="0" xfId="14" applyFont="1" applyAlignment="1">
      <alignment vertical="top"/>
    </xf>
    <xf numFmtId="0" fontId="82" fillId="0" borderId="0" xfId="14" applyFont="1" applyAlignment="1">
      <alignment horizontal="left" vertical="top"/>
    </xf>
    <xf numFmtId="0" fontId="109" fillId="0" borderId="0" xfId="14" applyFont="1" applyAlignment="1">
      <alignment horizontal="center"/>
    </xf>
    <xf numFmtId="49" fontId="105" fillId="0" borderId="0" xfId="14" applyNumberFormat="1" applyFont="1" applyAlignment="1">
      <alignment horizontal="left" vertical="top"/>
    </xf>
    <xf numFmtId="0" fontId="94" fillId="0" borderId="0" xfId="14" applyFont="1"/>
    <xf numFmtId="0" fontId="105" fillId="0" borderId="0" xfId="14" applyFont="1" applyAlignment="1">
      <alignment vertical="top" wrapText="1"/>
    </xf>
    <xf numFmtId="7" fontId="105" fillId="0" borderId="0" xfId="14" applyNumberFormat="1" applyFont="1" applyAlignment="1">
      <alignment horizontal="left" vertical="top"/>
    </xf>
    <xf numFmtId="0" fontId="93" fillId="0" borderId="0" xfId="14" applyFont="1"/>
    <xf numFmtId="49" fontId="94" fillId="0" borderId="19" xfId="14" applyNumberFormat="1" applyFont="1" applyBorder="1"/>
    <xf numFmtId="0" fontId="81" fillId="0" borderId="0" xfId="14" applyFont="1" applyAlignment="1">
      <alignment vertical="top" wrapText="1"/>
    </xf>
    <xf numFmtId="49" fontId="81" fillId="0" borderId="0" xfId="14" applyNumberFormat="1" applyFont="1" applyAlignment="1">
      <alignment vertical="top" wrapText="1"/>
    </xf>
    <xf numFmtId="0" fontId="81" fillId="0" borderId="0" xfId="14" applyFont="1" applyAlignment="1">
      <alignment vertical="top"/>
    </xf>
    <xf numFmtId="49" fontId="93" fillId="0" borderId="0" xfId="14" applyNumberFormat="1" applyFont="1" applyAlignment="1">
      <alignment horizontal="right"/>
    </xf>
    <xf numFmtId="44" fontId="93" fillId="0" borderId="0" xfId="15" applyFont="1" applyFill="1" applyBorder="1" applyAlignment="1"/>
    <xf numFmtId="49" fontId="94" fillId="0" borderId="0" xfId="14" applyNumberFormat="1" applyFont="1" applyAlignment="1">
      <alignment horizontal="right"/>
    </xf>
    <xf numFmtId="4" fontId="94" fillId="0" borderId="0" xfId="14" applyNumberFormat="1" applyFont="1"/>
    <xf numFmtId="7" fontId="105" fillId="0" borderId="0" xfId="0" applyNumberFormat="1" applyFont="1" applyFill="1" applyBorder="1" applyAlignment="1">
      <alignment horizontal="right"/>
    </xf>
    <xf numFmtId="7" fontId="111" fillId="17" borderId="0" xfId="0" applyNumberFormat="1" applyFont="1" applyFill="1" applyAlignment="1">
      <alignment horizontal="right"/>
    </xf>
    <xf numFmtId="0" fontId="82" fillId="0" borderId="0" xfId="14" applyFont="1" applyAlignment="1">
      <alignment horizontal="left"/>
    </xf>
    <xf numFmtId="0" fontId="112" fillId="0" borderId="0" xfId="14" applyFont="1" applyAlignment="1">
      <alignment horizontal="left"/>
    </xf>
    <xf numFmtId="0" fontId="105" fillId="0" borderId="0" xfId="14" applyFont="1" applyAlignment="1">
      <alignment horizontal="left"/>
    </xf>
    <xf numFmtId="0" fontId="113" fillId="0" borderId="0" xfId="14" applyFont="1" applyAlignment="1">
      <alignment horizontal="left" vertical="top"/>
    </xf>
    <xf numFmtId="0" fontId="81" fillId="0" borderId="0" xfId="14" applyFont="1" applyAlignment="1">
      <alignment horizontal="left"/>
    </xf>
    <xf numFmtId="0" fontId="94" fillId="0" borderId="0" xfId="14" applyFont="1" applyAlignment="1">
      <alignment vertical="center"/>
    </xf>
    <xf numFmtId="0" fontId="103" fillId="0" borderId="0" xfId="14" applyFont="1" applyAlignment="1">
      <alignment horizontal="left"/>
    </xf>
    <xf numFmtId="49" fontId="103" fillId="0" borderId="0" xfId="14" applyNumberFormat="1" applyFont="1" applyAlignment="1">
      <alignment horizontal="left" vertical="top"/>
    </xf>
    <xf numFmtId="0" fontId="105" fillId="0" borderId="0" xfId="14" applyFont="1" applyAlignment="1">
      <alignment vertical="top"/>
    </xf>
    <xf numFmtId="0" fontId="81" fillId="0" borderId="0" xfId="14" applyFont="1" applyAlignment="1">
      <alignment horizontal="left" vertical="top"/>
    </xf>
    <xf numFmtId="49" fontId="82" fillId="0" borderId="0" xfId="14" applyNumberFormat="1" applyFont="1" applyAlignment="1">
      <alignment horizontal="left" vertical="top"/>
    </xf>
    <xf numFmtId="0" fontId="103" fillId="0" borderId="0" xfId="14" applyFont="1" applyAlignment="1">
      <alignment horizontal="left" vertical="top"/>
    </xf>
    <xf numFmtId="49" fontId="81" fillId="0" borderId="0" xfId="14" applyNumberFormat="1" applyFont="1" applyAlignment="1">
      <alignment vertical="top"/>
    </xf>
    <xf numFmtId="0" fontId="81" fillId="0" borderId="0" xfId="14" applyFont="1" applyAlignment="1">
      <alignment vertical="justify"/>
    </xf>
    <xf numFmtId="0" fontId="81" fillId="0" borderId="0" xfId="14" applyFont="1" applyAlignment="1">
      <alignment horizontal="justify" vertical="justify"/>
    </xf>
    <xf numFmtId="0" fontId="102" fillId="17" borderId="0" xfId="14" applyFill="1" applyAlignment="1">
      <alignment horizontal="left" vertical="top"/>
    </xf>
    <xf numFmtId="0" fontId="114" fillId="17" borderId="0" xfId="14" applyFont="1" applyFill="1" applyAlignment="1">
      <alignment horizontal="right"/>
    </xf>
    <xf numFmtId="0" fontId="114" fillId="17" borderId="0" xfId="14" applyFont="1" applyFill="1"/>
    <xf numFmtId="0" fontId="115" fillId="17" borderId="0" xfId="14" applyFont="1" applyFill="1" applyAlignment="1">
      <alignment vertical="top"/>
    </xf>
    <xf numFmtId="0" fontId="116" fillId="17" borderId="0" xfId="14" applyFont="1" applyFill="1" applyAlignment="1">
      <alignment vertical="top"/>
    </xf>
    <xf numFmtId="7" fontId="117" fillId="17" borderId="0" xfId="14" applyNumberFormat="1" applyFont="1" applyFill="1" applyAlignment="1">
      <alignment vertical="top"/>
    </xf>
    <xf numFmtId="0" fontId="118" fillId="17" borderId="0" xfId="14" applyFont="1" applyFill="1" applyAlignment="1">
      <alignment vertical="top"/>
    </xf>
    <xf numFmtId="7" fontId="119" fillId="17" borderId="0" xfId="14" applyNumberFormat="1" applyFont="1" applyFill="1" applyAlignment="1">
      <alignment horizontal="right" vertical="top"/>
    </xf>
    <xf numFmtId="7" fontId="120" fillId="17" borderId="0" xfId="14" applyNumberFormat="1" applyFont="1" applyFill="1" applyAlignment="1">
      <alignment vertical="top"/>
    </xf>
    <xf numFmtId="0" fontId="121" fillId="17" borderId="0" xfId="14" applyFont="1" applyFill="1" applyAlignment="1">
      <alignment vertical="top"/>
    </xf>
    <xf numFmtId="0" fontId="111" fillId="0" borderId="0" xfId="14" applyFont="1" applyAlignment="1">
      <alignment vertical="top"/>
    </xf>
    <xf numFmtId="0" fontId="111" fillId="0" borderId="0" xfId="14" applyFont="1" applyAlignment="1">
      <alignment horizontal="left" vertical="top"/>
    </xf>
    <xf numFmtId="0" fontId="83" fillId="0" borderId="0" xfId="14" applyFont="1" applyAlignment="1">
      <alignment horizontal="left" vertical="top"/>
    </xf>
    <xf numFmtId="0" fontId="83" fillId="0" borderId="0" xfId="14" applyFont="1" applyAlignment="1">
      <alignment vertical="top"/>
    </xf>
    <xf numFmtId="0" fontId="83" fillId="0" borderId="0" xfId="0" applyFont="1" applyProtection="1">
      <protection locked="0"/>
    </xf>
    <xf numFmtId="0" fontId="83" fillId="0" borderId="0" xfId="0" applyFont="1" applyAlignment="1" applyProtection="1">
      <alignment horizontal="left"/>
      <protection locked="0"/>
    </xf>
    <xf numFmtId="0" fontId="83" fillId="0" borderId="0" xfId="0" applyFont="1" applyAlignment="1" applyProtection="1">
      <alignment horizontal="left" wrapText="1"/>
      <protection locked="0"/>
    </xf>
    <xf numFmtId="0" fontId="111" fillId="0" borderId="0" xfId="14" applyFont="1" applyAlignment="1">
      <alignment horizontal="left"/>
    </xf>
    <xf numFmtId="0" fontId="122" fillId="0" borderId="61" xfId="14" applyFont="1" applyBorder="1" applyAlignment="1">
      <alignment horizontal="center" vertical="center" wrapText="1"/>
    </xf>
    <xf numFmtId="0" fontId="122" fillId="0" borderId="0" xfId="14" applyFont="1" applyAlignment="1">
      <alignment horizontal="center" vertical="center" wrapText="1"/>
    </xf>
    <xf numFmtId="0" fontId="111" fillId="0" borderId="0" xfId="14" applyFont="1" applyAlignment="1">
      <alignment horizontal="right" vertical="top"/>
    </xf>
    <xf numFmtId="0" fontId="123" fillId="0" borderId="4" xfId="14" applyFont="1" applyBorder="1" applyAlignment="1">
      <alignment horizontal="center" vertical="center" wrapText="1"/>
    </xf>
    <xf numFmtId="0" fontId="105" fillId="0" borderId="6" xfId="14" applyFont="1" applyBorder="1" applyAlignment="1">
      <alignment horizontal="left" vertical="top"/>
    </xf>
    <xf numFmtId="0" fontId="123" fillId="0" borderId="0" xfId="14" applyFont="1" applyAlignment="1">
      <alignment vertical="center"/>
    </xf>
    <xf numFmtId="0" fontId="123" fillId="0" borderId="13" xfId="14" applyFont="1" applyBorder="1" applyAlignment="1">
      <alignment horizontal="center" vertical="center" wrapText="1"/>
    </xf>
    <xf numFmtId="0" fontId="105" fillId="0" borderId="9" xfId="14" applyFont="1" applyBorder="1" applyAlignment="1">
      <alignment horizontal="left" vertical="top"/>
    </xf>
    <xf numFmtId="0" fontId="67" fillId="0" borderId="0" xfId="14" applyFont="1"/>
    <xf numFmtId="0" fontId="67" fillId="0" borderId="0" xfId="14" applyFont="1" applyAlignment="1">
      <alignment vertical="center"/>
    </xf>
    <xf numFmtId="0" fontId="56" fillId="0" borderId="0" xfId="14" applyFont="1" applyAlignment="1">
      <alignment horizontal="left" vertical="center"/>
    </xf>
    <xf numFmtId="0" fontId="67" fillId="0" borderId="0" xfId="14" applyFont="1" applyAlignment="1">
      <alignment horizontal="left" vertical="center"/>
    </xf>
    <xf numFmtId="0" fontId="56" fillId="0" borderId="0" xfId="14" applyFont="1"/>
    <xf numFmtId="0" fontId="56" fillId="0" borderId="43" xfId="14" applyFont="1" applyBorder="1" applyAlignment="1">
      <alignment horizontal="center" vertical="center" wrapText="1"/>
    </xf>
    <xf numFmtId="0" fontId="56" fillId="0" borderId="21" xfId="14" applyFont="1" applyBorder="1" applyAlignment="1">
      <alignment horizontal="center" vertical="center" wrapText="1"/>
    </xf>
    <xf numFmtId="0" fontId="56" fillId="0" borderId="47" xfId="14" applyFont="1" applyBorder="1" applyAlignment="1">
      <alignment horizontal="center"/>
    </xf>
    <xf numFmtId="0" fontId="56" fillId="0" borderId="17" xfId="14" applyFont="1" applyBorder="1"/>
    <xf numFmtId="0" fontId="67" fillId="0" borderId="47" xfId="14" applyFont="1" applyBorder="1" applyAlignment="1">
      <alignment horizontal="center"/>
    </xf>
    <xf numFmtId="0" fontId="67" fillId="0" borderId="17" xfId="14" applyFont="1" applyBorder="1" applyAlignment="1">
      <alignment horizontal="center"/>
    </xf>
    <xf numFmtId="10" fontId="67" fillId="0" borderId="17" xfId="16" applyNumberFormat="1" applyFont="1" applyBorder="1" applyAlignment="1">
      <alignment horizontal="center"/>
    </xf>
    <xf numFmtId="0" fontId="56" fillId="0" borderId="17" xfId="14" applyFont="1" applyBorder="1" applyAlignment="1">
      <alignment horizontal="center"/>
    </xf>
    <xf numFmtId="10" fontId="56" fillId="0" borderId="17" xfId="16" applyNumberFormat="1" applyFont="1" applyBorder="1" applyAlignment="1">
      <alignment horizontal="center"/>
    </xf>
    <xf numFmtId="0" fontId="67" fillId="0" borderId="48" xfId="14" applyFont="1" applyBorder="1" applyAlignment="1">
      <alignment horizontal="center"/>
    </xf>
    <xf numFmtId="0" fontId="67" fillId="0" borderId="16" xfId="14" applyFont="1" applyBorder="1" applyAlignment="1">
      <alignment horizontal="center"/>
    </xf>
    <xf numFmtId="10" fontId="67" fillId="0" borderId="16" xfId="16" applyNumberFormat="1" applyFont="1" applyBorder="1" applyAlignment="1">
      <alignment horizontal="center"/>
    </xf>
    <xf numFmtId="165" fontId="105" fillId="0" borderId="0" xfId="14" applyNumberFormat="1" applyFont="1" applyAlignment="1">
      <alignment horizontal="left" vertical="top"/>
    </xf>
    <xf numFmtId="167" fontId="1" fillId="0" borderId="0" xfId="0" applyNumberFormat="1" applyFont="1"/>
    <xf numFmtId="0" fontId="63" fillId="0" borderId="47" xfId="0" applyFont="1" applyFill="1" applyBorder="1" applyAlignment="1" applyProtection="1">
      <alignment horizontal="justify" vertical="center" wrapText="1"/>
      <protection locked="0"/>
    </xf>
    <xf numFmtId="43" fontId="3" fillId="0" borderId="17" xfId="0" applyNumberFormat="1" applyFont="1" applyBorder="1" applyAlignment="1">
      <alignment horizontal="justify" vertical="center" wrapText="1"/>
    </xf>
    <xf numFmtId="43" fontId="3" fillId="0" borderId="17" xfId="12" applyFont="1" applyBorder="1" applyAlignment="1">
      <alignment horizontal="center" vertical="center" wrapText="1"/>
    </xf>
    <xf numFmtId="43" fontId="3" fillId="0" borderId="17" xfId="12" applyFont="1" applyFill="1" applyBorder="1" applyAlignment="1" applyProtection="1">
      <alignment horizontal="right" vertical="center" wrapText="1"/>
    </xf>
    <xf numFmtId="9" fontId="3" fillId="0" borderId="46" xfId="6" applyFont="1" applyBorder="1" applyAlignment="1">
      <alignment horizontal="center" vertical="center" wrapText="1"/>
    </xf>
    <xf numFmtId="43" fontId="5" fillId="0" borderId="0" xfId="0" applyNumberFormat="1" applyFont="1"/>
    <xf numFmtId="0" fontId="1" fillId="0" borderId="47" xfId="0" applyFont="1" applyBorder="1" applyAlignment="1">
      <alignment vertical="top" wrapText="1"/>
    </xf>
    <xf numFmtId="43" fontId="1" fillId="0" borderId="17" xfId="12" applyFont="1" applyBorder="1" applyAlignment="1">
      <alignment horizontal="justify" vertical="center" wrapText="1"/>
    </xf>
    <xf numFmtId="43" fontId="1" fillId="0" borderId="17" xfId="12" applyFont="1" applyBorder="1" applyAlignment="1">
      <alignment horizontal="center" vertical="center" wrapText="1"/>
    </xf>
    <xf numFmtId="43" fontId="1" fillId="0" borderId="17" xfId="12" applyFont="1" applyFill="1" applyBorder="1" applyAlignment="1" applyProtection="1">
      <alignment horizontal="right" vertical="center" wrapText="1"/>
    </xf>
    <xf numFmtId="9" fontId="1" fillId="0" borderId="46" xfId="6" applyFont="1" applyBorder="1" applyAlignment="1">
      <alignment horizontal="center" vertical="center" wrapText="1"/>
    </xf>
    <xf numFmtId="43" fontId="1" fillId="0" borderId="0" xfId="0" applyNumberFormat="1" applyFont="1"/>
    <xf numFmtId="0" fontId="1" fillId="0" borderId="17" xfId="0" applyFont="1" applyBorder="1" applyAlignment="1">
      <alignment horizontal="left" vertical="top" wrapText="1"/>
    </xf>
    <xf numFmtId="43" fontId="3" fillId="0" borderId="17" xfId="12" applyFont="1" applyBorder="1" applyAlignment="1">
      <alignment horizontal="justify" vertical="center" wrapText="1"/>
    </xf>
    <xf numFmtId="0" fontId="6" fillId="0" borderId="16" xfId="0" applyFont="1" applyBorder="1" applyAlignment="1">
      <alignment horizontal="justify" vertical="center" wrapText="1"/>
    </xf>
    <xf numFmtId="43" fontId="3" fillId="0" borderId="16" xfId="0" applyNumberFormat="1" applyFont="1" applyBorder="1" applyAlignment="1">
      <alignment horizontal="justify" vertical="center" wrapText="1"/>
    </xf>
    <xf numFmtId="43" fontId="3" fillId="0" borderId="16" xfId="12" applyFont="1" applyBorder="1" applyAlignment="1">
      <alignment horizontal="center" vertical="center" wrapText="1"/>
    </xf>
    <xf numFmtId="43" fontId="3" fillId="0" borderId="16" xfId="12" applyFont="1" applyFill="1" applyBorder="1" applyAlignment="1" applyProtection="1">
      <alignment horizontal="right" vertical="center" wrapText="1"/>
    </xf>
    <xf numFmtId="9" fontId="3" fillId="0" borderId="18" xfId="6" applyFont="1" applyBorder="1" applyAlignment="1">
      <alignment horizontal="center" vertical="center" wrapText="1"/>
    </xf>
    <xf numFmtId="0" fontId="19" fillId="17" borderId="2" xfId="0" applyFont="1" applyFill="1" applyBorder="1" applyAlignment="1">
      <alignment vertical="top" wrapText="1"/>
    </xf>
    <xf numFmtId="0" fontId="19" fillId="17" borderId="15" xfId="0" applyFont="1" applyFill="1" applyBorder="1" applyAlignment="1">
      <alignment vertical="top" wrapText="1"/>
    </xf>
    <xf numFmtId="43" fontId="2" fillId="17" borderId="15" xfId="0" applyNumberFormat="1" applyFont="1" applyFill="1" applyBorder="1" applyAlignment="1">
      <alignment vertical="top" wrapText="1"/>
    </xf>
    <xf numFmtId="43" fontId="19" fillId="17" borderId="15" xfId="12" applyFont="1" applyFill="1" applyBorder="1" applyAlignment="1">
      <alignment vertical="top" wrapText="1"/>
    </xf>
    <xf numFmtId="43" fontId="3" fillId="0" borderId="15" xfId="12" applyFont="1" applyBorder="1" applyAlignment="1">
      <alignment vertical="center"/>
    </xf>
    <xf numFmtId="0" fontId="2" fillId="17" borderId="60" xfId="0" applyFont="1" applyFill="1" applyBorder="1" applyAlignment="1">
      <alignment vertical="top" wrapText="1"/>
    </xf>
    <xf numFmtId="0" fontId="2" fillId="17" borderId="17" xfId="0" applyFont="1" applyFill="1" applyBorder="1" applyAlignment="1">
      <alignment vertical="top" wrapText="1"/>
    </xf>
    <xf numFmtId="43" fontId="2" fillId="17" borderId="17" xfId="12" applyFont="1" applyFill="1" applyBorder="1" applyAlignment="1">
      <alignment vertical="top" wrapText="1"/>
    </xf>
    <xf numFmtId="43" fontId="1" fillId="0" borderId="17" xfId="12" applyFont="1" applyBorder="1" applyAlignment="1">
      <alignment vertical="center"/>
    </xf>
    <xf numFmtId="43" fontId="1" fillId="0" borderId="60" xfId="12" applyFont="1" applyBorder="1" applyAlignment="1">
      <alignment vertical="center"/>
    </xf>
    <xf numFmtId="9" fontId="1" fillId="0" borderId="17" xfId="6" applyFont="1" applyBorder="1" applyAlignment="1">
      <alignment horizontal="center" vertical="center" wrapText="1"/>
    </xf>
    <xf numFmtId="0" fontId="2" fillId="17" borderId="60" xfId="0" applyFont="1" applyFill="1" applyBorder="1" applyAlignment="1">
      <alignment horizontal="left" vertical="top" wrapText="1"/>
    </xf>
    <xf numFmtId="0" fontId="2" fillId="17" borderId="68" xfId="0" applyFont="1" applyFill="1" applyBorder="1" applyAlignment="1">
      <alignment vertical="top" wrapText="1"/>
    </xf>
    <xf numFmtId="0" fontId="2" fillId="17" borderId="65" xfId="0" applyFont="1" applyFill="1" applyBorder="1" applyAlignment="1">
      <alignment vertical="top" wrapText="1"/>
    </xf>
    <xf numFmtId="43" fontId="2" fillId="17" borderId="65" xfId="12" applyFont="1" applyFill="1" applyBorder="1" applyAlignment="1">
      <alignment vertical="top" wrapText="1"/>
    </xf>
    <xf numFmtId="43" fontId="1" fillId="0" borderId="65" xfId="12" applyFont="1" applyBorder="1" applyAlignment="1">
      <alignment vertical="center"/>
    </xf>
    <xf numFmtId="43" fontId="1" fillId="0" borderId="68" xfId="12" applyFont="1" applyBorder="1" applyAlignment="1">
      <alignment vertical="center"/>
    </xf>
    <xf numFmtId="0" fontId="5" fillId="0" borderId="69" xfId="0" applyFont="1" applyBorder="1" applyAlignment="1">
      <alignment horizontal="right" vertical="center" indent="1"/>
    </xf>
    <xf numFmtId="0" fontId="33" fillId="0" borderId="62" xfId="0" applyFont="1" applyBorder="1"/>
    <xf numFmtId="43" fontId="3" fillId="0" borderId="23" xfId="0" applyNumberFormat="1" applyFont="1" applyBorder="1" applyAlignment="1">
      <alignment vertical="center"/>
    </xf>
    <xf numFmtId="9" fontId="1" fillId="0" borderId="65" xfId="6" applyFont="1" applyBorder="1" applyAlignment="1">
      <alignment horizontal="center" vertical="center" wrapText="1"/>
    </xf>
    <xf numFmtId="3" fontId="79" fillId="4" borderId="19" xfId="0" applyNumberFormat="1" applyFont="1" applyFill="1" applyBorder="1" applyAlignment="1">
      <alignment horizontal="center" vertical="center" wrapText="1" readingOrder="1"/>
    </xf>
    <xf numFmtId="0" fontId="79" fillId="4" borderId="19" xfId="0" applyFont="1" applyFill="1" applyBorder="1" applyAlignment="1">
      <alignment horizontal="center" vertical="center" wrapText="1"/>
    </xf>
    <xf numFmtId="3" fontId="130" fillId="4" borderId="19" xfId="0" applyNumberFormat="1" applyFont="1" applyFill="1" applyBorder="1" applyAlignment="1"/>
    <xf numFmtId="10" fontId="130" fillId="4" borderId="19" xfId="0" applyNumberFormat="1" applyFont="1" applyFill="1" applyBorder="1" applyAlignment="1"/>
    <xf numFmtId="0" fontId="79" fillId="4" borderId="19" xfId="0" applyFont="1" applyFill="1" applyBorder="1" applyAlignment="1">
      <alignment horizontal="center" vertical="center" readingOrder="1"/>
    </xf>
    <xf numFmtId="3" fontId="79" fillId="4" borderId="19" xfId="0" applyNumberFormat="1" applyFont="1" applyFill="1" applyBorder="1" applyAlignment="1">
      <alignment horizontal="left" vertical="center" wrapText="1" readingOrder="1"/>
    </xf>
    <xf numFmtId="0" fontId="130" fillId="4" borderId="19" xfId="0" applyFont="1" applyFill="1" applyBorder="1" applyAlignment="1">
      <alignment horizontal="center" vertical="center" wrapText="1"/>
    </xf>
    <xf numFmtId="0" fontId="79" fillId="4" borderId="19" xfId="0" applyFont="1" applyFill="1" applyBorder="1" applyAlignment="1">
      <alignment vertical="center" wrapText="1" readingOrder="1"/>
    </xf>
    <xf numFmtId="0" fontId="130" fillId="4" borderId="19" xfId="0" applyFont="1" applyFill="1" applyBorder="1" applyAlignment="1">
      <alignment horizontal="center"/>
    </xf>
    <xf numFmtId="9" fontId="130" fillId="4" borderId="19" xfId="0" applyNumberFormat="1" applyFont="1" applyFill="1" applyBorder="1" applyAlignment="1">
      <alignment horizontal="center"/>
    </xf>
    <xf numFmtId="10" fontId="79" fillId="4" borderId="19" xfId="0" applyNumberFormat="1" applyFont="1" applyFill="1" applyBorder="1" applyAlignment="1">
      <alignment vertical="center"/>
    </xf>
    <xf numFmtId="3" fontId="130" fillId="4" borderId="19" xfId="0" applyNumberFormat="1" applyFont="1" applyFill="1" applyBorder="1" applyAlignment="1">
      <alignment horizontal="center" vertical="center" wrapText="1"/>
    </xf>
    <xf numFmtId="9" fontId="79" fillId="4" borderId="19" xfId="0" applyNumberFormat="1" applyFont="1" applyFill="1" applyBorder="1" applyAlignment="1">
      <alignment vertical="center"/>
    </xf>
    <xf numFmtId="0" fontId="131" fillId="0" borderId="0" xfId="0" applyFont="1"/>
    <xf numFmtId="0" fontId="0" fillId="0" borderId="0" xfId="0" applyBorder="1"/>
    <xf numFmtId="0" fontId="79" fillId="4" borderId="19" xfId="0" applyFont="1" applyFill="1" applyBorder="1" applyAlignment="1">
      <alignment vertical="center"/>
    </xf>
    <xf numFmtId="0" fontId="80" fillId="0" borderId="6" xfId="0" applyFont="1" applyBorder="1" applyAlignment="1">
      <alignment horizontal="center" vertical="center"/>
    </xf>
    <xf numFmtId="0" fontId="1" fillId="0" borderId="0" xfId="0" applyFont="1" applyAlignment="1">
      <alignment horizontal="center"/>
    </xf>
    <xf numFmtId="0" fontId="3" fillId="0" borderId="13" xfId="0" applyFont="1" applyBorder="1" applyAlignment="1">
      <alignment horizontal="left" vertical="center" wrapText="1"/>
    </xf>
    <xf numFmtId="0" fontId="3" fillId="0" borderId="9" xfId="0" applyFont="1" applyBorder="1" applyAlignment="1">
      <alignment horizontal="center" vertical="center" wrapText="1"/>
    </xf>
    <xf numFmtId="0" fontId="3" fillId="0" borderId="9" xfId="0" applyFont="1" applyBorder="1" applyAlignment="1">
      <alignment horizontal="left" vertical="center" wrapText="1"/>
    </xf>
    <xf numFmtId="0" fontId="3" fillId="0" borderId="4" xfId="0" applyFont="1" applyBorder="1" applyAlignment="1">
      <alignment horizontal="left" vertical="center" wrapText="1" indent="2"/>
    </xf>
    <xf numFmtId="167" fontId="3" fillId="0" borderId="6" xfId="0" applyNumberFormat="1" applyFont="1" applyBorder="1" applyAlignment="1">
      <alignment horizontal="right" vertical="center" wrapText="1"/>
    </xf>
    <xf numFmtId="167" fontId="3" fillId="0" borderId="6" xfId="0" applyNumberFormat="1" applyFont="1" applyBorder="1" applyAlignment="1">
      <alignment horizontal="left" vertical="center" wrapText="1" indent="2"/>
    </xf>
    <xf numFmtId="167" fontId="1" fillId="0" borderId="6" xfId="0" applyNumberFormat="1" applyFont="1" applyBorder="1" applyAlignment="1">
      <alignment horizontal="right" vertical="center" wrapText="1"/>
    </xf>
    <xf numFmtId="0" fontId="1" fillId="0" borderId="4" xfId="0" applyFont="1" applyBorder="1" applyAlignment="1">
      <alignment horizontal="left" vertical="center" wrapText="1" indent="2"/>
    </xf>
    <xf numFmtId="167" fontId="1" fillId="0" borderId="6" xfId="0" applyNumberFormat="1" applyFont="1" applyBorder="1" applyAlignment="1">
      <alignment horizontal="left" vertical="center" wrapText="1" indent="2"/>
    </xf>
    <xf numFmtId="0" fontId="1" fillId="0" borderId="4" xfId="0" applyFont="1" applyBorder="1" applyAlignment="1">
      <alignment horizontal="left" vertical="center" wrapText="1" indent="4"/>
    </xf>
    <xf numFmtId="167" fontId="1" fillId="0" borderId="4" xfId="0" applyNumberFormat="1" applyFont="1" applyBorder="1" applyAlignment="1">
      <alignment horizontal="left" vertical="center" wrapText="1" indent="4"/>
    </xf>
    <xf numFmtId="167" fontId="1" fillId="0" borderId="4" xfId="0" applyNumberFormat="1" applyFont="1" applyBorder="1" applyAlignment="1">
      <alignment horizontal="left" vertical="center" indent="4"/>
    </xf>
    <xf numFmtId="167" fontId="15" fillId="0" borderId="6" xfId="0" applyNumberFormat="1" applyFont="1" applyBorder="1" applyAlignment="1">
      <alignment horizontal="left" vertical="center" wrapText="1" indent="2"/>
    </xf>
    <xf numFmtId="0" fontId="1" fillId="0" borderId="13" xfId="0" applyFont="1" applyBorder="1" applyAlignment="1">
      <alignment horizontal="left" vertical="center" wrapText="1" indent="2"/>
    </xf>
    <xf numFmtId="167" fontId="1" fillId="0" borderId="9" xfId="0" applyNumberFormat="1" applyFont="1" applyBorder="1" applyAlignment="1">
      <alignment horizontal="center" vertical="center" wrapText="1"/>
    </xf>
    <xf numFmtId="167" fontId="1" fillId="0" borderId="9" xfId="0" applyNumberFormat="1" applyFont="1" applyBorder="1" applyAlignment="1">
      <alignment horizontal="left" vertical="center" wrapText="1" indent="2"/>
    </xf>
    <xf numFmtId="167" fontId="1" fillId="0" borderId="9" xfId="0" applyNumberFormat="1" applyFont="1" applyBorder="1" applyAlignment="1">
      <alignment horizontal="right" vertical="center" wrapText="1"/>
    </xf>
    <xf numFmtId="0" fontId="132" fillId="0" borderId="0" xfId="0" applyFont="1"/>
    <xf numFmtId="0" fontId="38" fillId="6" borderId="50" xfId="0" applyFont="1" applyFill="1" applyBorder="1" applyAlignment="1">
      <alignment horizontal="center" vertical="center" wrapText="1"/>
    </xf>
    <xf numFmtId="0" fontId="38" fillId="6" borderId="13" xfId="0" applyFont="1" applyFill="1" applyBorder="1" applyAlignment="1">
      <alignment horizontal="center" vertical="center"/>
    </xf>
    <xf numFmtId="167" fontId="38" fillId="0" borderId="4" xfId="0" applyNumberFormat="1" applyFont="1" applyBorder="1" applyAlignment="1">
      <alignment horizontal="justify" vertical="center" wrapText="1"/>
    </xf>
    <xf numFmtId="167" fontId="38" fillId="0" borderId="6" xfId="0" applyNumberFormat="1" applyFont="1" applyBorder="1" applyAlignment="1">
      <alignment horizontal="right" vertical="center" wrapText="1"/>
    </xf>
    <xf numFmtId="167" fontId="132" fillId="0" borderId="4" xfId="0" applyNumberFormat="1" applyFont="1" applyBorder="1" applyAlignment="1">
      <alignment horizontal="left" vertical="center" wrapText="1" indent="2"/>
    </xf>
    <xf numFmtId="167" fontId="132" fillId="0" borderId="6" xfId="0" applyNumberFormat="1" applyFont="1" applyBorder="1" applyAlignment="1">
      <alignment horizontal="right" vertical="center" wrapText="1"/>
    </xf>
    <xf numFmtId="167" fontId="132" fillId="6" borderId="6" xfId="0" applyNumberFormat="1" applyFont="1" applyFill="1" applyBorder="1" applyAlignment="1">
      <alignment horizontal="right" vertical="center" wrapText="1"/>
    </xf>
    <xf numFmtId="167" fontId="132" fillId="0" borderId="6" xfId="0" applyNumberFormat="1" applyFont="1" applyFill="1" applyBorder="1" applyAlignment="1">
      <alignment horizontal="right" vertical="center" wrapText="1"/>
    </xf>
    <xf numFmtId="167" fontId="132" fillId="0" borderId="4" xfId="0" applyNumberFormat="1" applyFont="1" applyBorder="1" applyAlignment="1">
      <alignment horizontal="justify" vertical="center" wrapText="1"/>
    </xf>
    <xf numFmtId="167" fontId="38" fillId="0" borderId="4" xfId="0" applyNumberFormat="1" applyFont="1" applyBorder="1" applyAlignment="1">
      <alignment horizontal="justify" vertical="center"/>
    </xf>
    <xf numFmtId="167" fontId="133" fillId="0" borderId="4" xfId="0" applyNumberFormat="1" applyFont="1" applyBorder="1" applyAlignment="1">
      <alignment horizontal="justify" vertical="center" wrapText="1"/>
    </xf>
    <xf numFmtId="167" fontId="133" fillId="0" borderId="6" xfId="0" applyNumberFormat="1" applyFont="1" applyBorder="1" applyAlignment="1">
      <alignment horizontal="right" vertical="center" wrapText="1"/>
    </xf>
    <xf numFmtId="167" fontId="133" fillId="0" borderId="13" xfId="0" applyNumberFormat="1" applyFont="1" applyBorder="1" applyAlignment="1">
      <alignment horizontal="justify" vertical="center" wrapText="1"/>
    </xf>
    <xf numFmtId="167" fontId="133" fillId="0" borderId="9" xfId="0" applyNumberFormat="1" applyFont="1" applyBorder="1" applyAlignment="1">
      <alignment horizontal="right" vertical="center" wrapText="1"/>
    </xf>
    <xf numFmtId="167" fontId="59" fillId="0" borderId="0" xfId="0" applyNumberFormat="1" applyFont="1" applyAlignment="1">
      <alignment vertical="center"/>
    </xf>
    <xf numFmtId="167" fontId="132" fillId="0" borderId="0" xfId="0" applyNumberFormat="1" applyFont="1"/>
    <xf numFmtId="167" fontId="133" fillId="0" borderId="0" xfId="0" applyNumberFormat="1" applyFont="1" applyBorder="1" applyAlignment="1">
      <alignment horizontal="right" vertical="center" wrapText="1"/>
    </xf>
    <xf numFmtId="167" fontId="60" fillId="0" borderId="0" xfId="0" applyNumberFormat="1" applyFont="1" applyAlignment="1">
      <alignment vertical="center"/>
    </xf>
    <xf numFmtId="167" fontId="38" fillId="6" borderId="3" xfId="0" applyNumberFormat="1" applyFont="1" applyFill="1" applyBorder="1" applyAlignment="1">
      <alignment horizontal="center" vertical="center" wrapText="1"/>
    </xf>
    <xf numFmtId="167" fontId="38" fillId="6" borderId="9" xfId="0" applyNumberFormat="1" applyFont="1" applyFill="1" applyBorder="1" applyAlignment="1">
      <alignment horizontal="center" vertical="center" wrapText="1"/>
    </xf>
    <xf numFmtId="167" fontId="38" fillId="0" borderId="4" xfId="0" applyNumberFormat="1" applyFont="1" applyBorder="1" applyAlignment="1">
      <alignment horizontal="left" vertical="center" wrapText="1"/>
    </xf>
    <xf numFmtId="167" fontId="132" fillId="0" borderId="13" xfId="0" applyNumberFormat="1" applyFont="1" applyBorder="1" applyAlignment="1">
      <alignment horizontal="justify" vertical="center" wrapText="1"/>
    </xf>
    <xf numFmtId="167" fontId="132" fillId="0" borderId="9" xfId="0" applyNumberFormat="1" applyFont="1" applyBorder="1" applyAlignment="1">
      <alignment horizontal="right" vertical="center" wrapText="1"/>
    </xf>
    <xf numFmtId="0" fontId="1" fillId="0" borderId="0" xfId="0" applyFont="1" applyAlignment="1">
      <alignment horizontal="right"/>
    </xf>
    <xf numFmtId="0" fontId="3" fillId="6" borderId="1" xfId="0" applyFont="1" applyFill="1" applyBorder="1" applyAlignment="1">
      <alignment horizontal="center" vertical="center"/>
    </xf>
    <xf numFmtId="0" fontId="3" fillId="6" borderId="5" xfId="0" applyFont="1" applyFill="1" applyBorder="1" applyAlignment="1">
      <alignment horizontal="center" vertical="center"/>
    </xf>
    <xf numFmtId="0" fontId="3" fillId="6" borderId="7" xfId="0" applyFont="1" applyFill="1" applyBorder="1" applyAlignment="1">
      <alignment horizontal="center" vertical="center"/>
    </xf>
    <xf numFmtId="167" fontId="3" fillId="0" borderId="4" xfId="0" applyNumberFormat="1" applyFont="1" applyBorder="1" applyAlignment="1">
      <alignment vertical="center"/>
    </xf>
    <xf numFmtId="167" fontId="1" fillId="0" borderId="6" xfId="0" applyNumberFormat="1" applyFont="1" applyBorder="1" applyAlignment="1">
      <alignment horizontal="right" vertical="center"/>
    </xf>
    <xf numFmtId="167" fontId="1" fillId="0" borderId="6" xfId="0" applyNumberFormat="1" applyFont="1" applyBorder="1" applyAlignment="1">
      <alignment horizontal="center" vertical="center"/>
    </xf>
    <xf numFmtId="167" fontId="1" fillId="0" borderId="4" xfId="0" applyNumberFormat="1" applyFont="1" applyBorder="1" applyAlignment="1">
      <alignment horizontal="left" vertical="center" indent="1"/>
    </xf>
    <xf numFmtId="167" fontId="1" fillId="0" borderId="4" xfId="0" applyNumberFormat="1" applyFont="1" applyBorder="1" applyAlignment="1">
      <alignment horizontal="left" vertical="center" wrapText="1" indent="1"/>
    </xf>
    <xf numFmtId="167" fontId="1" fillId="0" borderId="53" xfId="0" applyNumberFormat="1" applyFont="1" applyBorder="1" applyAlignment="1">
      <alignment horizontal="right" vertical="center"/>
    </xf>
    <xf numFmtId="167" fontId="1" fillId="0" borderId="4" xfId="0" applyNumberFormat="1" applyFont="1" applyBorder="1" applyAlignment="1">
      <alignment horizontal="left" vertical="center" indent="3"/>
    </xf>
    <xf numFmtId="167" fontId="1" fillId="0" borderId="4" xfId="0" applyNumberFormat="1" applyFont="1" applyBorder="1" applyAlignment="1">
      <alignment horizontal="left" vertical="center" wrapText="1" indent="3"/>
    </xf>
    <xf numFmtId="167" fontId="1" fillId="0" borderId="4" xfId="0" applyNumberFormat="1" applyFont="1" applyBorder="1" applyAlignment="1">
      <alignment horizontal="left" vertical="center"/>
    </xf>
    <xf numFmtId="167" fontId="3" fillId="0" borderId="4" xfId="0" applyNumberFormat="1" applyFont="1" applyBorder="1" applyAlignment="1">
      <alignment vertical="center" wrapText="1"/>
    </xf>
    <xf numFmtId="167" fontId="3" fillId="0" borderId="6" xfId="0" applyNumberFormat="1" applyFont="1" applyBorder="1" applyAlignment="1">
      <alignment horizontal="right" vertical="center"/>
    </xf>
    <xf numFmtId="167" fontId="3" fillId="0" borderId="53" xfId="0" applyNumberFormat="1" applyFont="1" applyBorder="1" applyAlignment="1">
      <alignment horizontal="right" vertical="center"/>
    </xf>
    <xf numFmtId="167" fontId="1" fillId="0" borderId="4" xfId="0" applyNumberFormat="1" applyFont="1" applyBorder="1" applyAlignment="1">
      <alignment vertical="center"/>
    </xf>
    <xf numFmtId="167" fontId="1" fillId="0" borderId="4" xfId="0" applyNumberFormat="1" applyFont="1" applyBorder="1" applyAlignment="1">
      <alignment horizontal="right" vertical="center"/>
    </xf>
    <xf numFmtId="167" fontId="1" fillId="6" borderId="6" xfId="0" applyNumberFormat="1" applyFont="1" applyFill="1" applyBorder="1" applyAlignment="1">
      <alignment horizontal="right" vertical="center"/>
    </xf>
    <xf numFmtId="167" fontId="1" fillId="6" borderId="6" xfId="0" applyNumberFormat="1" applyFont="1" applyFill="1" applyBorder="1" applyAlignment="1">
      <alignment horizontal="center" vertical="center"/>
    </xf>
    <xf numFmtId="167" fontId="1" fillId="0" borderId="6" xfId="0" applyNumberFormat="1" applyFont="1" applyBorder="1" applyAlignment="1">
      <alignment horizontal="justify" vertical="center"/>
    </xf>
    <xf numFmtId="167" fontId="1" fillId="0" borderId="72" xfId="0" applyNumberFormat="1" applyFont="1" applyBorder="1" applyAlignment="1">
      <alignment horizontal="left" vertical="center" indent="1"/>
    </xf>
    <xf numFmtId="167" fontId="1" fillId="0" borderId="73" xfId="0" applyNumberFormat="1" applyFont="1" applyBorder="1" applyAlignment="1">
      <alignment horizontal="right" vertical="center"/>
    </xf>
    <xf numFmtId="167" fontId="1" fillId="0" borderId="73" xfId="0" applyNumberFormat="1" applyFont="1" applyBorder="1" applyAlignment="1">
      <alignment horizontal="center" vertical="center"/>
    </xf>
    <xf numFmtId="167" fontId="1" fillId="0" borderId="4" xfId="0" applyNumberFormat="1" applyFont="1" applyBorder="1" applyAlignment="1">
      <alignment horizontal="left" vertical="center" wrapText="1"/>
    </xf>
    <xf numFmtId="167" fontId="1" fillId="0" borderId="13" xfId="0" applyNumberFormat="1" applyFont="1" applyBorder="1" applyAlignment="1">
      <alignment horizontal="left" vertical="center" wrapText="1"/>
    </xf>
    <xf numFmtId="167" fontId="1" fillId="0" borderId="9" xfId="0" applyNumberFormat="1" applyFont="1" applyBorder="1" applyAlignment="1">
      <alignment horizontal="right" vertical="center"/>
    </xf>
    <xf numFmtId="167" fontId="1" fillId="0" borderId="9" xfId="0" applyNumberFormat="1" applyFont="1" applyBorder="1" applyAlignment="1">
      <alignment horizontal="justify" vertical="center"/>
    </xf>
    <xf numFmtId="0" fontId="3" fillId="0" borderId="4" xfId="0" applyFont="1" applyBorder="1" applyAlignment="1">
      <alignment horizontal="justify" vertical="center" wrapText="1"/>
    </xf>
    <xf numFmtId="167" fontId="3" fillId="0" borderId="50" xfId="0" applyNumberFormat="1" applyFont="1" applyBorder="1" applyAlignment="1">
      <alignment horizontal="right" vertical="center" wrapText="1"/>
    </xf>
    <xf numFmtId="0" fontId="1" fillId="0" borderId="4" xfId="0" applyFont="1" applyBorder="1" applyAlignment="1">
      <alignment horizontal="left" vertical="center" wrapText="1" indent="1"/>
    </xf>
    <xf numFmtId="167" fontId="1" fillId="0" borderId="4" xfId="0" applyNumberFormat="1" applyFont="1" applyBorder="1" applyAlignment="1">
      <alignment horizontal="right" vertical="center" wrapText="1"/>
    </xf>
    <xf numFmtId="0" fontId="1" fillId="0" borderId="4" xfId="0" applyFont="1" applyBorder="1" applyAlignment="1">
      <alignment horizontal="left" vertical="center" wrapText="1"/>
    </xf>
    <xf numFmtId="0" fontId="3" fillId="0" borderId="4" xfId="0" applyFont="1" applyBorder="1" applyAlignment="1">
      <alignment horizontal="left" vertical="center" wrapText="1"/>
    </xf>
    <xf numFmtId="167" fontId="3" fillId="0" borderId="4" xfId="0" applyNumberFormat="1" applyFont="1" applyBorder="1" applyAlignment="1">
      <alignment horizontal="right" vertical="center" wrapText="1"/>
    </xf>
    <xf numFmtId="0" fontId="1" fillId="0" borderId="13" xfId="0" applyFont="1" applyBorder="1" applyAlignment="1">
      <alignment horizontal="justify" vertical="center" wrapText="1"/>
    </xf>
    <xf numFmtId="0" fontId="1" fillId="0" borderId="67" xfId="0" applyFont="1" applyBorder="1"/>
    <xf numFmtId="0" fontId="3" fillId="6" borderId="61" xfId="0" applyFont="1" applyFill="1" applyBorder="1" applyAlignment="1">
      <alignment horizontal="center" vertical="center" wrapText="1"/>
    </xf>
    <xf numFmtId="0" fontId="3" fillId="0" borderId="50" xfId="0" applyFont="1" applyBorder="1" applyAlignment="1">
      <alignment horizontal="justify" vertical="center" wrapText="1"/>
    </xf>
    <xf numFmtId="0" fontId="1" fillId="0" borderId="6" xfId="0" applyFont="1" applyBorder="1" applyAlignment="1">
      <alignment horizontal="right" vertical="center" wrapText="1"/>
    </xf>
    <xf numFmtId="0" fontId="3" fillId="0" borderId="4" xfId="0" applyFont="1" applyBorder="1" applyAlignment="1">
      <alignment horizontal="left" vertical="center"/>
    </xf>
    <xf numFmtId="167" fontId="3" fillId="0" borderId="6" xfId="0" applyNumberFormat="1" applyFont="1" applyBorder="1" applyAlignment="1">
      <alignment vertical="center"/>
    </xf>
    <xf numFmtId="0" fontId="1" fillId="0" borderId="4" xfId="0" applyFont="1" applyBorder="1" applyAlignment="1">
      <alignment horizontal="left" vertical="center" indent="2"/>
    </xf>
    <xf numFmtId="167" fontId="1" fillId="0" borderId="6" xfId="0" applyNumberFormat="1" applyFont="1" applyBorder="1" applyAlignment="1">
      <alignment vertical="center"/>
    </xf>
    <xf numFmtId="0" fontId="1" fillId="0" borderId="4" xfId="0" applyFont="1" applyBorder="1" applyAlignment="1">
      <alignment horizontal="left" vertical="center"/>
    </xf>
    <xf numFmtId="0" fontId="1" fillId="0" borderId="72" xfId="0" applyFont="1" applyBorder="1" applyAlignment="1">
      <alignment horizontal="left" vertical="center" indent="2"/>
    </xf>
    <xf numFmtId="167" fontId="1" fillId="0" borderId="73" xfId="0" applyNumberFormat="1" applyFont="1" applyBorder="1" applyAlignment="1">
      <alignment vertical="center"/>
    </xf>
    <xf numFmtId="0" fontId="1" fillId="0" borderId="13" xfId="0" applyFont="1" applyBorder="1" applyAlignment="1">
      <alignment horizontal="left" vertical="center"/>
    </xf>
    <xf numFmtId="167" fontId="1" fillId="0" borderId="9" xfId="0" applyNumberFormat="1" applyFont="1" applyBorder="1" applyAlignment="1">
      <alignment vertical="center"/>
    </xf>
    <xf numFmtId="167" fontId="3" fillId="0" borderId="4" xfId="0" applyNumberFormat="1" applyFont="1" applyBorder="1" applyAlignment="1" applyProtection="1">
      <alignment horizontal="right" vertical="center" wrapText="1"/>
      <protection locked="0"/>
    </xf>
    <xf numFmtId="0" fontId="1" fillId="0" borderId="8" xfId="0" applyFont="1" applyBorder="1" applyAlignment="1">
      <alignment vertical="center"/>
    </xf>
    <xf numFmtId="167" fontId="3" fillId="0" borderId="6" xfId="0" applyNumberFormat="1" applyFont="1" applyBorder="1" applyAlignment="1">
      <alignment vertical="center" wrapText="1"/>
    </xf>
    <xf numFmtId="167" fontId="1" fillId="0" borderId="4" xfId="0" applyNumberFormat="1" applyFont="1" applyBorder="1" applyAlignment="1">
      <alignment horizontal="left" vertical="center" wrapText="1" indent="5"/>
    </xf>
    <xf numFmtId="167" fontId="1" fillId="0" borderId="6" xfId="0" applyNumberFormat="1" applyFont="1" applyBorder="1" applyAlignment="1">
      <alignment vertical="center" wrapText="1"/>
    </xf>
    <xf numFmtId="167" fontId="1" fillId="0" borderId="4" xfId="0" applyNumberFormat="1" applyFont="1" applyBorder="1" applyAlignment="1">
      <alignment vertical="center" wrapText="1"/>
    </xf>
    <xf numFmtId="167" fontId="1" fillId="6" borderId="6" xfId="0" applyNumberFormat="1" applyFont="1" applyFill="1" applyBorder="1" applyAlignment="1">
      <alignment vertical="center" wrapText="1"/>
    </xf>
    <xf numFmtId="167" fontId="1" fillId="0" borderId="13" xfId="0" applyNumberFormat="1" applyFont="1" applyBorder="1" applyAlignment="1">
      <alignment vertical="center" wrapText="1"/>
    </xf>
    <xf numFmtId="167" fontId="1" fillId="0" borderId="9" xfId="0" applyNumberFormat="1" applyFont="1" applyBorder="1" applyAlignment="1">
      <alignment vertical="center" wrapText="1"/>
    </xf>
    <xf numFmtId="167" fontId="3" fillId="6" borderId="10" xfId="0" applyNumberFormat="1" applyFont="1" applyFill="1" applyBorder="1" applyAlignment="1">
      <alignment vertical="center"/>
    </xf>
    <xf numFmtId="167" fontId="3" fillId="6" borderId="12" xfId="0" applyNumberFormat="1" applyFont="1" applyFill="1" applyBorder="1" applyAlignment="1">
      <alignment horizontal="center" vertical="center" wrapText="1"/>
    </xf>
    <xf numFmtId="167" fontId="1" fillId="0" borderId="50" xfId="0" applyNumberFormat="1" applyFont="1" applyBorder="1" applyAlignment="1">
      <alignment vertical="center" wrapText="1"/>
    </xf>
    <xf numFmtId="167" fontId="3" fillId="0" borderId="13" xfId="0" applyNumberFormat="1" applyFont="1" applyBorder="1" applyAlignment="1">
      <alignment vertical="center" wrapText="1"/>
    </xf>
    <xf numFmtId="167" fontId="3" fillId="0" borderId="9" xfId="0" applyNumberFormat="1" applyFont="1" applyBorder="1" applyAlignment="1">
      <alignment vertical="center" wrapText="1"/>
    </xf>
    <xf numFmtId="167" fontId="3" fillId="6" borderId="3" xfId="0" applyNumberFormat="1" applyFont="1" applyFill="1" applyBorder="1" applyAlignment="1">
      <alignment horizontal="center" vertical="center"/>
    </xf>
    <xf numFmtId="167" fontId="3" fillId="6" borderId="9" xfId="0" applyNumberFormat="1" applyFont="1" applyFill="1" applyBorder="1" applyAlignment="1">
      <alignment horizontal="center" vertical="center"/>
    </xf>
    <xf numFmtId="167" fontId="1" fillId="0" borderId="50" xfId="0" applyNumberFormat="1" applyFont="1" applyBorder="1" applyAlignment="1">
      <alignment vertical="center"/>
    </xf>
    <xf numFmtId="167" fontId="1" fillId="0" borderId="4" xfId="0" applyNumberFormat="1" applyFont="1" applyBorder="1" applyAlignment="1">
      <alignment horizontal="left" vertical="center" indent="5"/>
    </xf>
    <xf numFmtId="167" fontId="3" fillId="0" borderId="13" xfId="0" applyNumberFormat="1" applyFont="1" applyBorder="1" applyAlignment="1">
      <alignment vertical="center"/>
    </xf>
    <xf numFmtId="167" fontId="3" fillId="0" borderId="9" xfId="0" applyNumberFormat="1" applyFont="1" applyBorder="1" applyAlignment="1">
      <alignment vertical="center"/>
    </xf>
    <xf numFmtId="167" fontId="1" fillId="0" borderId="4" xfId="0" applyNumberFormat="1" applyFont="1" applyBorder="1" applyAlignment="1">
      <alignment horizontal="justify" vertical="center"/>
    </xf>
    <xf numFmtId="167" fontId="1" fillId="18" borderId="6" xfId="0" applyNumberFormat="1" applyFont="1" applyFill="1" applyBorder="1" applyAlignment="1">
      <alignment vertical="center"/>
    </xf>
    <xf numFmtId="167" fontId="3" fillId="0" borderId="4" xfId="0" applyNumberFormat="1" applyFont="1" applyBorder="1" applyAlignment="1">
      <alignment horizontal="left" vertical="center" indent="1"/>
    </xf>
    <xf numFmtId="167" fontId="3" fillId="0" borderId="4" xfId="0" applyNumberFormat="1" applyFont="1" applyBorder="1" applyAlignment="1">
      <alignment horizontal="left" vertical="center" wrapText="1" indent="1"/>
    </xf>
    <xf numFmtId="7" fontId="94" fillId="0" borderId="19" xfId="0" applyNumberFormat="1" applyFont="1" applyFill="1" applyBorder="1" applyAlignment="1">
      <alignment horizontal="right" vertical="center"/>
    </xf>
    <xf numFmtId="43" fontId="94" fillId="0" borderId="19" xfId="0" applyNumberFormat="1" applyFont="1" applyFill="1" applyBorder="1" applyAlignment="1">
      <alignment horizontal="justify" vertical="center"/>
    </xf>
    <xf numFmtId="4" fontId="80" fillId="0" borderId="17" xfId="0" applyNumberFormat="1" applyFont="1" applyBorder="1" applyAlignment="1">
      <alignment horizontal="center" vertical="center"/>
    </xf>
    <xf numFmtId="0" fontId="0" fillId="0" borderId="0" xfId="0" applyAlignment="1">
      <alignment horizontal="right"/>
    </xf>
    <xf numFmtId="168" fontId="0" fillId="0" borderId="0" xfId="0" applyNumberFormat="1" applyAlignment="1">
      <alignment horizontal="right"/>
    </xf>
    <xf numFmtId="1" fontId="0" fillId="0" borderId="0" xfId="0" applyNumberFormat="1" applyFill="1" applyBorder="1" applyAlignment="1">
      <alignment horizontal="center"/>
    </xf>
    <xf numFmtId="0" fontId="0" fillId="0" borderId="0" xfId="0" applyAlignment="1">
      <alignment horizontal="center"/>
    </xf>
    <xf numFmtId="4" fontId="81" fillId="19" borderId="0" xfId="12" applyNumberFormat="1" applyFont="1" applyFill="1" applyBorder="1" applyAlignment="1" applyProtection="1">
      <alignment vertical="top"/>
      <protection locked="0"/>
    </xf>
    <xf numFmtId="4" fontId="0" fillId="0" borderId="0" xfId="0" applyNumberFormat="1"/>
    <xf numFmtId="43" fontId="0" fillId="0" borderId="0" xfId="0" applyNumberFormat="1"/>
    <xf numFmtId="0" fontId="3" fillId="6" borderId="6" xfId="0" applyFont="1" applyFill="1" applyBorder="1" applyAlignment="1">
      <alignment horizontal="center" vertical="center" wrapText="1"/>
    </xf>
    <xf numFmtId="0" fontId="136" fillId="0" borderId="0" xfId="0" applyFont="1" applyFill="1" applyBorder="1"/>
    <xf numFmtId="0" fontId="136" fillId="0" borderId="0" xfId="0" applyNumberFormat="1" applyFont="1" applyFill="1" applyBorder="1"/>
    <xf numFmtId="4" fontId="132" fillId="0" borderId="0" xfId="0" applyNumberFormat="1" applyFont="1" applyFill="1" applyAlignment="1">
      <alignment horizontal="center" vertical="center"/>
    </xf>
    <xf numFmtId="0" fontId="136" fillId="0" borderId="0" xfId="0" applyFont="1" applyFill="1" applyAlignment="1">
      <alignment horizontal="center"/>
    </xf>
    <xf numFmtId="0" fontId="136" fillId="0" borderId="0" xfId="0" applyFont="1"/>
    <xf numFmtId="0" fontId="136" fillId="0" borderId="0" xfId="0" applyFont="1" applyAlignment="1"/>
    <xf numFmtId="0" fontId="94" fillId="0" borderId="0" xfId="0" applyFont="1" applyAlignment="1">
      <alignment horizontal="center"/>
    </xf>
    <xf numFmtId="4" fontId="94" fillId="0" borderId="78" xfId="0" applyNumberFormat="1" applyFont="1" applyFill="1" applyBorder="1"/>
    <xf numFmtId="0" fontId="136" fillId="0" borderId="0" xfId="0" applyFont="1" applyFill="1" applyBorder="1" applyAlignment="1">
      <alignment horizontal="center" vertical="center"/>
    </xf>
    <xf numFmtId="0" fontId="136" fillId="0" borderId="0" xfId="0" applyNumberFormat="1" applyFont="1" applyFill="1" applyBorder="1" applyAlignment="1">
      <alignment horizontal="center" vertical="center"/>
    </xf>
    <xf numFmtId="0" fontId="136" fillId="0" borderId="0" xfId="0" applyFont="1" applyFill="1" applyAlignment="1">
      <alignment horizontal="center" vertical="center"/>
    </xf>
    <xf numFmtId="0" fontId="136" fillId="0" borderId="0" xfId="0" applyFont="1" applyAlignment="1">
      <alignment horizontal="center" vertical="center"/>
    </xf>
    <xf numFmtId="0" fontId="138" fillId="2" borderId="1" xfId="0" applyFont="1" applyFill="1" applyBorder="1" applyAlignment="1">
      <alignment vertical="center"/>
    </xf>
    <xf numFmtId="0" fontId="106" fillId="2" borderId="10" xfId="0" applyFont="1" applyFill="1" applyBorder="1" applyAlignment="1">
      <alignment horizontal="center" vertical="center"/>
    </xf>
    <xf numFmtId="0" fontId="138" fillId="2" borderId="11" xfId="0" applyFont="1" applyFill="1" applyBorder="1" applyAlignment="1">
      <alignment vertical="center"/>
    </xf>
    <xf numFmtId="4" fontId="139" fillId="0" borderId="79" xfId="0" applyNumberFormat="1" applyFont="1" applyFill="1" applyBorder="1" applyAlignment="1">
      <alignment vertical="center"/>
    </xf>
    <xf numFmtId="0" fontId="80" fillId="0" borderId="19" xfId="0" applyFont="1" applyBorder="1" applyAlignment="1">
      <alignment horizontal="center" vertical="center"/>
    </xf>
    <xf numFmtId="0" fontId="140" fillId="0" borderId="19" xfId="0" applyFont="1" applyBorder="1" applyAlignment="1">
      <alignment horizontal="center"/>
    </xf>
    <xf numFmtId="0" fontId="141" fillId="0" borderId="59" xfId="0" applyFont="1" applyBorder="1" applyAlignment="1">
      <alignment vertical="justify"/>
    </xf>
    <xf numFmtId="4" fontId="140" fillId="0" borderId="81" xfId="0" applyNumberFormat="1" applyFont="1" applyFill="1" applyBorder="1"/>
    <xf numFmtId="0" fontId="67" fillId="0" borderId="0" xfId="0" applyFont="1" applyFill="1" applyBorder="1"/>
    <xf numFmtId="0" fontId="88" fillId="0" borderId="0" xfId="0" applyFont="1" applyFill="1" applyBorder="1" applyAlignment="1">
      <alignment horizontal="right"/>
    </xf>
    <xf numFmtId="0" fontId="94" fillId="0" borderId="66" xfId="0" applyFont="1" applyBorder="1" applyAlignment="1">
      <alignment horizontal="center"/>
    </xf>
    <xf numFmtId="0" fontId="67" fillId="0" borderId="82" xfId="0" applyFont="1" applyBorder="1" applyAlignment="1">
      <alignment wrapText="1"/>
    </xf>
    <xf numFmtId="4" fontId="94" fillId="0" borderId="83" xfId="0" applyNumberFormat="1" applyFont="1" applyFill="1" applyBorder="1"/>
    <xf numFmtId="0" fontId="140" fillId="20" borderId="65" xfId="0" applyFont="1" applyFill="1" applyBorder="1" applyAlignment="1">
      <alignment horizontal="center"/>
    </xf>
    <xf numFmtId="0" fontId="141" fillId="0" borderId="68" xfId="0" applyFont="1" applyBorder="1" applyAlignment="1">
      <alignment vertical="justify"/>
    </xf>
    <xf numFmtId="4" fontId="140" fillId="0" borderId="84" xfId="0" applyNumberFormat="1" applyFont="1" applyFill="1" applyBorder="1"/>
    <xf numFmtId="0" fontId="136" fillId="0" borderId="0" xfId="0" applyFont="1" applyBorder="1"/>
    <xf numFmtId="0" fontId="140" fillId="20" borderId="19" xfId="0" applyFont="1" applyFill="1" applyBorder="1" applyAlignment="1">
      <alignment horizontal="center"/>
    </xf>
    <xf numFmtId="0" fontId="140" fillId="0" borderId="19" xfId="0" applyFont="1" applyBorder="1" applyAlignment="1">
      <alignment horizontal="center" vertical="center"/>
    </xf>
    <xf numFmtId="4" fontId="140" fillId="0" borderId="81" xfId="0" applyNumberFormat="1" applyFont="1" applyFill="1" applyBorder="1" applyAlignment="1">
      <alignment vertical="center"/>
    </xf>
    <xf numFmtId="0" fontId="143" fillId="0" borderId="59" xfId="0" applyFont="1" applyBorder="1" applyAlignment="1">
      <alignment vertical="center"/>
    </xf>
    <xf numFmtId="0" fontId="140" fillId="0" borderId="19" xfId="0" applyNumberFormat="1" applyFont="1" applyBorder="1" applyAlignment="1">
      <alignment horizontal="center" vertical="center"/>
    </xf>
    <xf numFmtId="0" fontId="143" fillId="0" borderId="59" xfId="0" applyFont="1" applyBorder="1" applyAlignment="1">
      <alignment vertical="center" wrapText="1"/>
    </xf>
    <xf numFmtId="0" fontId="144" fillId="0" borderId="0" xfId="0" applyNumberFormat="1" applyFont="1" applyFill="1" applyBorder="1" applyAlignment="1">
      <alignment vertical="center"/>
    </xf>
    <xf numFmtId="4" fontId="86" fillId="0" borderId="0" xfId="0" applyNumberFormat="1" applyFont="1" applyFill="1" applyAlignment="1">
      <alignment horizontal="center" vertical="center"/>
    </xf>
    <xf numFmtId="3" fontId="140" fillId="0" borderId="19" xfId="0" applyNumberFormat="1" applyFont="1" applyBorder="1" applyAlignment="1">
      <alignment horizontal="center" vertical="center"/>
    </xf>
    <xf numFmtId="0" fontId="0" fillId="0" borderId="0" xfId="0" applyNumberFormat="1" applyFill="1" applyBorder="1"/>
    <xf numFmtId="0" fontId="94" fillId="0" borderId="19" xfId="0" applyFont="1" applyBorder="1" applyAlignment="1">
      <alignment horizontal="center"/>
    </xf>
    <xf numFmtId="0" fontId="67" fillId="0" borderId="59" xfId="0" applyFont="1" applyBorder="1"/>
    <xf numFmtId="4" fontId="94" fillId="0" borderId="81" xfId="0" applyNumberFormat="1" applyFont="1" applyFill="1" applyBorder="1"/>
    <xf numFmtId="0" fontId="141" fillId="0" borderId="59" xfId="0" applyFont="1" applyBorder="1" applyAlignment="1">
      <alignment vertical="center" wrapText="1"/>
    </xf>
    <xf numFmtId="4" fontId="140" fillId="0" borderId="81" xfId="0" applyNumberFormat="1" applyFont="1" applyFill="1" applyBorder="1" applyAlignment="1">
      <alignment vertical="center" wrapText="1"/>
    </xf>
    <xf numFmtId="0" fontId="67" fillId="0" borderId="0" xfId="0" applyFont="1" applyFill="1" applyBorder="1" applyAlignment="1">
      <alignment horizontal="center" wrapText="1"/>
    </xf>
    <xf numFmtId="0" fontId="141" fillId="0" borderId="59" xfId="0" applyFont="1" applyBorder="1" applyAlignment="1"/>
    <xf numFmtId="4" fontId="140" fillId="0" borderId="81" xfId="0" applyNumberFormat="1" applyFont="1" applyFill="1" applyBorder="1" applyAlignment="1"/>
    <xf numFmtId="0" fontId="136" fillId="0" borderId="0" xfId="0" applyNumberFormat="1" applyFont="1" applyFill="1" applyBorder="1" applyAlignment="1"/>
    <xf numFmtId="0" fontId="67" fillId="0" borderId="59" xfId="0" applyFont="1" applyBorder="1" applyAlignment="1"/>
    <xf numFmtId="4" fontId="94" fillId="0" borderId="81" xfId="0" applyNumberFormat="1" applyFont="1" applyFill="1" applyBorder="1" applyAlignment="1"/>
    <xf numFmtId="0" fontId="141" fillId="0" borderId="59" xfId="0" applyFont="1" applyBorder="1" applyAlignment="1">
      <alignment vertical="center"/>
    </xf>
    <xf numFmtId="4" fontId="149" fillId="0" borderId="0" xfId="0" applyNumberFormat="1" applyFont="1" applyFill="1" applyBorder="1" applyAlignment="1">
      <alignment horizontal="center" vertical="center" wrapText="1"/>
    </xf>
    <xf numFmtId="0" fontId="132" fillId="0" borderId="0" xfId="0" applyFont="1" applyFill="1" applyAlignment="1">
      <alignment horizontal="center" vertical="center"/>
    </xf>
    <xf numFmtId="4" fontId="150" fillId="0" borderId="0" xfId="0" applyNumberFormat="1" applyFont="1" applyFill="1" applyBorder="1" applyAlignment="1">
      <alignment vertical="center"/>
    </xf>
    <xf numFmtId="0" fontId="0" fillId="0" borderId="0" xfId="0" applyFill="1" applyAlignment="1">
      <alignment horizontal="center"/>
    </xf>
    <xf numFmtId="4" fontId="150" fillId="0" borderId="0" xfId="0" applyNumberFormat="1" applyFont="1" applyAlignment="1">
      <alignment vertical="center"/>
    </xf>
    <xf numFmtId="0" fontId="80" fillId="0" borderId="19" xfId="0" applyFont="1" applyFill="1" applyBorder="1" applyAlignment="1">
      <alignment horizontal="center" vertical="center"/>
    </xf>
    <xf numFmtId="0" fontId="140" fillId="0" borderId="19" xfId="0" applyFont="1" applyFill="1" applyBorder="1" applyAlignment="1">
      <alignment horizontal="center"/>
    </xf>
    <xf numFmtId="0" fontId="141" fillId="0" borderId="59" xfId="0" applyFont="1" applyFill="1" applyBorder="1" applyAlignment="1">
      <alignment vertical="justify"/>
    </xf>
    <xf numFmtId="4" fontId="150" fillId="0" borderId="0" xfId="0" applyNumberFormat="1" applyFont="1" applyFill="1" applyAlignment="1">
      <alignment vertical="center"/>
    </xf>
    <xf numFmtId="0" fontId="136" fillId="0" borderId="0" xfId="0" applyFont="1" applyFill="1"/>
    <xf numFmtId="0" fontId="0" fillId="0" borderId="0" xfId="0" applyFill="1"/>
    <xf numFmtId="4" fontId="136" fillId="0" borderId="0" xfId="0" applyNumberFormat="1" applyFont="1" applyFill="1" applyBorder="1"/>
    <xf numFmtId="0" fontId="143" fillId="0" borderId="59" xfId="0" applyFont="1" applyFill="1" applyBorder="1" applyAlignment="1">
      <alignment vertical="center"/>
    </xf>
    <xf numFmtId="0" fontId="94" fillId="0" borderId="81" xfId="0" applyFont="1" applyFill="1" applyBorder="1"/>
    <xf numFmtId="0" fontId="94" fillId="0" borderId="19" xfId="0" applyFont="1" applyFill="1" applyBorder="1" applyAlignment="1">
      <alignment horizontal="center" wrapText="1"/>
    </xf>
    <xf numFmtId="0" fontId="94" fillId="0" borderId="59" xfId="0" applyFont="1" applyFill="1" applyBorder="1"/>
    <xf numFmtId="4" fontId="151" fillId="0" borderId="0" xfId="0" applyNumberFormat="1" applyFont="1" applyFill="1" applyBorder="1" applyAlignment="1">
      <alignment vertical="center"/>
    </xf>
    <xf numFmtId="4" fontId="136" fillId="0" borderId="0" xfId="0" applyNumberFormat="1" applyFont="1" applyFill="1"/>
    <xf numFmtId="0" fontId="94" fillId="0" borderId="19" xfId="0" applyFont="1" applyFill="1" applyBorder="1" applyAlignment="1">
      <alignment horizontal="center"/>
    </xf>
    <xf numFmtId="0" fontId="67" fillId="0" borderId="59" xfId="0" applyFont="1" applyFill="1" applyBorder="1"/>
    <xf numFmtId="0" fontId="150" fillId="0" borderId="0" xfId="0" applyNumberFormat="1" applyFont="1" applyFill="1" applyBorder="1" applyAlignment="1">
      <alignment horizontal="center" vertical="center"/>
    </xf>
    <xf numFmtId="4" fontId="136" fillId="0" borderId="0" xfId="0" applyNumberFormat="1" applyFont="1" applyFill="1" applyAlignment="1">
      <alignment horizontal="center"/>
    </xf>
    <xf numFmtId="4" fontId="152" fillId="0" borderId="0" xfId="0" applyNumberFormat="1" applyFont="1" applyFill="1" applyAlignment="1">
      <alignment horizontal="center" vertical="center"/>
    </xf>
    <xf numFmtId="0" fontId="140" fillId="0" borderId="59" xfId="0" applyFont="1" applyBorder="1" applyAlignment="1">
      <alignment vertical="justify"/>
    </xf>
    <xf numFmtId="0" fontId="94" fillId="0" borderId="0" xfId="0" applyFont="1" applyFill="1" applyBorder="1"/>
    <xf numFmtId="0" fontId="153" fillId="0" borderId="0" xfId="0" applyNumberFormat="1" applyFont="1" applyFill="1" applyBorder="1" applyAlignment="1">
      <alignment horizontal="center" vertical="center"/>
    </xf>
    <xf numFmtId="4" fontId="94" fillId="0" borderId="0" xfId="0" applyNumberFormat="1" applyFont="1" applyFill="1" applyAlignment="1">
      <alignment horizontal="center"/>
    </xf>
    <xf numFmtId="0" fontId="94" fillId="0" borderId="0" xfId="0" applyFont="1"/>
    <xf numFmtId="0" fontId="94" fillId="0" borderId="59" xfId="0" applyFont="1" applyBorder="1" applyAlignment="1">
      <alignment wrapText="1"/>
    </xf>
    <xf numFmtId="0" fontId="94" fillId="0" borderId="0" xfId="0" applyNumberFormat="1" applyFont="1" applyFill="1" applyBorder="1"/>
    <xf numFmtId="0" fontId="94" fillId="0" borderId="19" xfId="0" applyFont="1" applyBorder="1"/>
    <xf numFmtId="4" fontId="67" fillId="0" borderId="59" xfId="0" applyNumberFormat="1" applyFont="1" applyBorder="1"/>
    <xf numFmtId="0" fontId="144" fillId="0" borderId="0" xfId="0" applyFont="1" applyFill="1" applyBorder="1" applyAlignment="1">
      <alignment vertical="center" wrapText="1"/>
    </xf>
    <xf numFmtId="3" fontId="140" fillId="0" borderId="19" xfId="0" applyNumberFormat="1" applyFont="1" applyBorder="1" applyAlignment="1">
      <alignment vertical="center"/>
    </xf>
    <xf numFmtId="3" fontId="140" fillId="0" borderId="19" xfId="0" applyNumberFormat="1" applyFont="1" applyBorder="1" applyAlignment="1">
      <alignment horizontal="right" vertical="center"/>
    </xf>
    <xf numFmtId="4" fontId="151" fillId="0" borderId="0" xfId="0" applyNumberFormat="1" applyFont="1" applyFill="1" applyBorder="1" applyAlignment="1">
      <alignment horizontal="center" vertical="center"/>
    </xf>
    <xf numFmtId="0" fontId="150" fillId="0" borderId="0" xfId="0" applyNumberFormat="1" applyFont="1" applyFill="1" applyBorder="1" applyAlignment="1">
      <alignment vertical="center"/>
    </xf>
    <xf numFmtId="4" fontId="150" fillId="0" borderId="0" xfId="0" applyNumberFormat="1" applyFont="1" applyFill="1" applyAlignment="1">
      <alignment horizontal="center" vertical="center"/>
    </xf>
    <xf numFmtId="0" fontId="150" fillId="0" borderId="0" xfId="0" applyFont="1" applyFill="1" applyAlignment="1">
      <alignment vertical="center"/>
    </xf>
    <xf numFmtId="4" fontId="0" fillId="0" borderId="0" xfId="0" applyNumberFormat="1" applyFill="1" applyAlignment="1">
      <alignment horizontal="center"/>
    </xf>
    <xf numFmtId="0" fontId="154" fillId="0" borderId="0" xfId="0" applyNumberFormat="1" applyFont="1" applyFill="1" applyBorder="1" applyAlignment="1">
      <alignment horizontal="center" vertical="center"/>
    </xf>
    <xf numFmtId="4" fontId="144" fillId="0" borderId="0" xfId="0" applyNumberFormat="1" applyFont="1" applyFill="1" applyAlignment="1">
      <alignment horizontal="center" vertical="center"/>
    </xf>
    <xf numFmtId="3" fontId="150" fillId="0" borderId="0" xfId="0" applyNumberFormat="1" applyFont="1" applyFill="1" applyBorder="1" applyAlignment="1">
      <alignment vertical="center"/>
    </xf>
    <xf numFmtId="0" fontId="0" fillId="0" borderId="0" xfId="0" applyFill="1" applyBorder="1"/>
    <xf numFmtId="4" fontId="132" fillId="0" borderId="0" xfId="0" applyNumberFormat="1" applyFont="1" applyFill="1" applyBorder="1" applyAlignment="1">
      <alignment horizontal="center" vertical="center"/>
    </xf>
    <xf numFmtId="0" fontId="136" fillId="0" borderId="0" xfId="0" applyFont="1" applyFill="1" applyBorder="1" applyAlignment="1">
      <alignment horizontal="center"/>
    </xf>
    <xf numFmtId="4" fontId="76" fillId="0" borderId="0" xfId="0" applyNumberFormat="1" applyFont="1" applyFill="1" applyBorder="1"/>
    <xf numFmtId="0" fontId="150" fillId="0" borderId="0" xfId="0" applyFont="1" applyFill="1" applyAlignment="1">
      <alignment horizontal="center" vertical="center"/>
    </xf>
    <xf numFmtId="4" fontId="155" fillId="0" borderId="0" xfId="0" applyNumberFormat="1" applyFont="1" applyFill="1" applyAlignment="1">
      <alignment horizontal="center" vertical="center"/>
    </xf>
    <xf numFmtId="4" fontId="67" fillId="0" borderId="59" xfId="0" applyNumberFormat="1" applyFont="1" applyBorder="1" applyAlignment="1">
      <alignment wrapText="1"/>
    </xf>
    <xf numFmtId="0" fontId="131" fillId="0" borderId="0" xfId="0" applyFont="1" applyFill="1" applyBorder="1" applyAlignment="1">
      <alignment horizontal="center"/>
    </xf>
    <xf numFmtId="4" fontId="131" fillId="0" borderId="0" xfId="0" applyNumberFormat="1" applyFont="1" applyFill="1" applyBorder="1"/>
    <xf numFmtId="3" fontId="94" fillId="0" borderId="19" xfId="0" applyNumberFormat="1" applyFont="1" applyBorder="1" applyAlignment="1">
      <alignment horizontal="center"/>
    </xf>
    <xf numFmtId="4" fontId="86" fillId="0" borderId="0" xfId="0" applyNumberFormat="1" applyFont="1" applyFill="1" applyBorder="1" applyAlignment="1">
      <alignment horizontal="center" vertical="center"/>
    </xf>
    <xf numFmtId="4" fontId="150" fillId="0" borderId="0" xfId="0" applyNumberFormat="1" applyFont="1" applyFill="1" applyBorder="1" applyAlignment="1">
      <alignment horizontal="center" vertical="center"/>
    </xf>
    <xf numFmtId="0" fontId="150" fillId="0" borderId="0" xfId="0" applyFont="1" applyFill="1" applyBorder="1" applyAlignment="1">
      <alignment vertical="center"/>
    </xf>
    <xf numFmtId="0" fontId="67" fillId="0" borderId="59" xfId="0" applyFont="1" applyBorder="1" applyAlignment="1">
      <alignment wrapText="1"/>
    </xf>
    <xf numFmtId="1" fontId="140" fillId="0" borderId="19" xfId="0" applyNumberFormat="1" applyFont="1" applyBorder="1" applyAlignment="1">
      <alignment horizontal="center" vertical="center"/>
    </xf>
    <xf numFmtId="0" fontId="86" fillId="0" borderId="0" xfId="0" applyFont="1" applyFill="1" applyBorder="1" applyAlignment="1">
      <alignment horizontal="center" vertical="center"/>
    </xf>
    <xf numFmtId="4" fontId="0" fillId="0" borderId="0" xfId="0" applyNumberFormat="1" applyFill="1" applyBorder="1" applyAlignment="1">
      <alignment horizontal="center"/>
    </xf>
    <xf numFmtId="0" fontId="0" fillId="0" borderId="0" xfId="0" applyFill="1" applyBorder="1" applyAlignment="1">
      <alignment horizontal="center"/>
    </xf>
    <xf numFmtId="3" fontId="81" fillId="0" borderId="19" xfId="0" applyNumberFormat="1" applyFont="1" applyBorder="1" applyAlignment="1">
      <alignment horizontal="center" vertical="center"/>
    </xf>
    <xf numFmtId="0" fontId="156" fillId="0" borderId="59" xfId="0" applyFont="1" applyBorder="1" applyAlignment="1">
      <alignment vertical="center" wrapText="1"/>
    </xf>
    <xf numFmtId="4" fontId="81" fillId="0" borderId="81" xfId="0" applyNumberFormat="1" applyFont="1" applyFill="1" applyBorder="1" applyAlignment="1">
      <alignment vertical="center"/>
    </xf>
    <xf numFmtId="4" fontId="89" fillId="0" borderId="0" xfId="0" applyNumberFormat="1" applyFont="1" applyFill="1" applyBorder="1"/>
    <xf numFmtId="0" fontId="89" fillId="0" borderId="0" xfId="0" applyNumberFormat="1" applyFont="1" applyFill="1" applyBorder="1"/>
    <xf numFmtId="4" fontId="4" fillId="0" borderId="0" xfId="0" applyNumberFormat="1" applyFont="1" applyFill="1" applyBorder="1" applyAlignment="1">
      <alignment horizontal="center" vertical="center"/>
    </xf>
    <xf numFmtId="0" fontId="89" fillId="0" borderId="0" xfId="0" applyFont="1" applyFill="1" applyBorder="1" applyAlignment="1">
      <alignment horizontal="center"/>
    </xf>
    <xf numFmtId="0" fontId="89" fillId="0" borderId="0" xfId="0" applyFont="1" applyFill="1" applyBorder="1"/>
    <xf numFmtId="0" fontId="89" fillId="0" borderId="0" xfId="0" applyFont="1" applyBorder="1"/>
    <xf numFmtId="0" fontId="132" fillId="0" borderId="0" xfId="0" applyFont="1" applyFill="1" applyBorder="1" applyAlignment="1">
      <alignment horizontal="center" vertical="center"/>
    </xf>
    <xf numFmtId="0" fontId="147" fillId="0" borderId="0" xfId="0" applyFont="1" applyFill="1" applyBorder="1" applyAlignment="1">
      <alignment horizontal="center"/>
    </xf>
    <xf numFmtId="0" fontId="157" fillId="0" borderId="0" xfId="0" applyNumberFormat="1" applyFont="1" applyFill="1" applyBorder="1" applyAlignment="1">
      <alignment horizontal="center" vertical="center"/>
    </xf>
    <xf numFmtId="0" fontId="67" fillId="0" borderId="0" xfId="0" applyNumberFormat="1" applyFont="1" applyFill="1" applyBorder="1" applyAlignment="1"/>
    <xf numFmtId="0" fontId="67" fillId="0" borderId="0" xfId="0" applyNumberFormat="1" applyFont="1" applyFill="1" applyBorder="1"/>
    <xf numFmtId="0" fontId="56" fillId="0" borderId="0" xfId="0" applyNumberFormat="1" applyFont="1" applyFill="1" applyBorder="1" applyAlignment="1">
      <alignment horizontal="center"/>
    </xf>
    <xf numFmtId="4" fontId="67" fillId="0" borderId="0" xfId="0" applyNumberFormat="1" applyFont="1" applyFill="1" applyAlignment="1">
      <alignment horizontal="center"/>
    </xf>
    <xf numFmtId="4" fontId="146" fillId="0" borderId="0" xfId="0" applyNumberFormat="1" applyFont="1" applyFill="1" applyBorder="1" applyAlignment="1">
      <alignment horizontal="center" vertical="center"/>
    </xf>
    <xf numFmtId="0" fontId="94" fillId="0" borderId="19" xfId="0" applyFont="1" applyBorder="1" applyAlignment="1">
      <alignment horizontal="center" vertical="center"/>
    </xf>
    <xf numFmtId="0" fontId="67" fillId="0" borderId="59" xfId="0" applyFont="1" applyBorder="1" applyAlignment="1">
      <alignment vertical="center" wrapText="1"/>
    </xf>
    <xf numFmtId="4" fontId="94" fillId="0" borderId="81" xfId="0" applyNumberFormat="1" applyFont="1" applyFill="1" applyBorder="1" applyAlignment="1">
      <alignment vertical="center"/>
    </xf>
    <xf numFmtId="4" fontId="155" fillId="0" borderId="0" xfId="0" applyNumberFormat="1" applyFont="1" applyFill="1" applyAlignment="1">
      <alignment vertical="center"/>
    </xf>
    <xf numFmtId="0" fontId="76" fillId="0" borderId="0" xfId="0" applyNumberFormat="1" applyFont="1" applyFill="1" applyBorder="1" applyAlignment="1">
      <alignment horizontal="center"/>
    </xf>
    <xf numFmtId="4" fontId="141" fillId="0" borderId="59" xfId="0" applyNumberFormat="1" applyFont="1" applyBorder="1" applyAlignment="1">
      <alignment vertical="center"/>
    </xf>
    <xf numFmtId="0" fontId="67" fillId="0" borderId="0" xfId="0" applyFont="1" applyFill="1" applyBorder="1" applyAlignment="1"/>
    <xf numFmtId="0" fontId="94" fillId="0" borderId="19" xfId="0" applyFont="1" applyBorder="1" applyAlignment="1">
      <alignment horizontal="center" wrapText="1"/>
    </xf>
    <xf numFmtId="4" fontId="136" fillId="0" borderId="0" xfId="0" applyNumberFormat="1" applyFont="1" applyFill="1" applyBorder="1" applyAlignment="1">
      <alignment horizontal="center"/>
    </xf>
    <xf numFmtId="0" fontId="158" fillId="0" borderId="0" xfId="0" applyFont="1" applyFill="1" applyBorder="1" applyAlignment="1">
      <alignment vertical="center" wrapText="1"/>
    </xf>
    <xf numFmtId="0" fontId="94" fillId="0" borderId="59" xfId="0" applyFont="1" applyBorder="1"/>
    <xf numFmtId="4" fontId="152" fillId="0" borderId="0" xfId="0" applyNumberFormat="1" applyFont="1" applyFill="1" applyBorder="1" applyAlignment="1">
      <alignment horizontal="center" vertical="center"/>
    </xf>
    <xf numFmtId="0" fontId="93" fillId="0" borderId="0" xfId="0" applyFont="1" applyFill="1" applyBorder="1" applyAlignment="1">
      <alignment horizontal="center"/>
    </xf>
    <xf numFmtId="0" fontId="136" fillId="0" borderId="0" xfId="0" applyFont="1" applyFill="1" applyBorder="1" applyAlignment="1"/>
    <xf numFmtId="0" fontId="148" fillId="0" borderId="0" xfId="0" applyNumberFormat="1" applyFont="1" applyFill="1" applyBorder="1" applyAlignment="1">
      <alignment horizontal="center"/>
    </xf>
    <xf numFmtId="0" fontId="150" fillId="0" borderId="0" xfId="0" applyFont="1" applyAlignment="1">
      <alignment vertical="center"/>
    </xf>
    <xf numFmtId="4" fontId="155" fillId="0" borderId="0" xfId="0" applyNumberFormat="1" applyFont="1" applyAlignment="1">
      <alignment vertical="center"/>
    </xf>
    <xf numFmtId="0" fontId="159" fillId="0" borderId="0" xfId="0" applyNumberFormat="1" applyFont="1" applyFill="1" applyBorder="1" applyAlignment="1">
      <alignment horizontal="center" vertical="center"/>
    </xf>
    <xf numFmtId="4" fontId="160" fillId="0" borderId="0" xfId="0" applyNumberFormat="1" applyFont="1" applyFill="1" applyBorder="1" applyAlignment="1">
      <alignment horizontal="center" vertical="center"/>
    </xf>
    <xf numFmtId="0" fontId="12" fillId="0" borderId="0" xfId="0" applyNumberFormat="1" applyFont="1" applyFill="1" applyBorder="1" applyAlignment="1">
      <alignment horizontal="center"/>
    </xf>
    <xf numFmtId="0" fontId="144" fillId="0" borderId="0" xfId="0" applyNumberFormat="1" applyFont="1" applyFill="1" applyBorder="1" applyAlignment="1">
      <alignment horizontal="center" vertical="center"/>
    </xf>
    <xf numFmtId="4" fontId="161" fillId="0" borderId="0" xfId="0" applyNumberFormat="1" applyFont="1" applyFill="1" applyBorder="1" applyAlignment="1">
      <alignment horizontal="center" vertical="center"/>
    </xf>
    <xf numFmtId="4" fontId="136" fillId="0" borderId="0" xfId="0" applyNumberFormat="1" applyFont="1" applyFill="1" applyAlignment="1">
      <alignment horizontal="center" vertical="center"/>
    </xf>
    <xf numFmtId="3" fontId="144" fillId="0" borderId="0" xfId="0" applyNumberFormat="1" applyFont="1" applyFill="1" applyBorder="1" applyAlignment="1">
      <alignment vertical="center"/>
    </xf>
    <xf numFmtId="0" fontId="0" fillId="0" borderId="0" xfId="0" applyNumberFormat="1" applyFont="1" applyFill="1" applyBorder="1"/>
    <xf numFmtId="0" fontId="0" fillId="0" borderId="0" xfId="0" applyFont="1" applyFill="1" applyBorder="1"/>
    <xf numFmtId="0" fontId="0" fillId="0" borderId="0" xfId="0" applyFont="1" applyFill="1" applyAlignment="1">
      <alignment horizontal="center"/>
    </xf>
    <xf numFmtId="0" fontId="0" fillId="0" borderId="0" xfId="0" applyFont="1"/>
    <xf numFmtId="0" fontId="162" fillId="0" borderId="0" xfId="0" applyNumberFormat="1" applyFont="1" applyFill="1" applyBorder="1" applyAlignment="1">
      <alignment vertical="center"/>
    </xf>
    <xf numFmtId="0" fontId="150" fillId="0" borderId="0" xfId="0" applyFont="1" applyFill="1" applyBorder="1" applyAlignment="1">
      <alignment horizontal="center" vertical="center"/>
    </xf>
    <xf numFmtId="0" fontId="132" fillId="0" borderId="0" xfId="0" applyFont="1" applyAlignment="1">
      <alignment horizontal="center" vertical="center"/>
    </xf>
    <xf numFmtId="0" fontId="143" fillId="0" borderId="59" xfId="0" applyFont="1" applyBorder="1" applyAlignment="1">
      <alignment horizontal="left" vertical="center" wrapText="1"/>
    </xf>
    <xf numFmtId="0" fontId="141" fillId="0" borderId="59" xfId="0" applyFont="1" applyBorder="1"/>
    <xf numFmtId="3" fontId="140" fillId="0" borderId="19" xfId="0" applyNumberFormat="1" applyFont="1" applyFill="1" applyBorder="1" applyAlignment="1">
      <alignment horizontal="center" vertical="center"/>
    </xf>
    <xf numFmtId="0" fontId="143" fillId="0" borderId="59" xfId="0" applyFont="1" applyFill="1" applyBorder="1" applyAlignment="1">
      <alignment vertical="center" wrapText="1"/>
    </xf>
    <xf numFmtId="0" fontId="143" fillId="0" borderId="59" xfId="0" applyFont="1" applyFill="1" applyBorder="1" applyAlignment="1">
      <alignment horizontal="left" vertical="center" wrapText="1"/>
    </xf>
    <xf numFmtId="169" fontId="152" fillId="0" borderId="0" xfId="0" applyNumberFormat="1" applyFont="1" applyBorder="1" applyAlignment="1">
      <alignment horizontal="center" vertical="center"/>
    </xf>
    <xf numFmtId="3" fontId="150" fillId="0" borderId="0" xfId="0" applyNumberFormat="1" applyFont="1" applyBorder="1" applyAlignment="1">
      <alignment vertical="center"/>
    </xf>
    <xf numFmtId="0" fontId="150" fillId="0" borderId="0" xfId="0" applyFont="1" applyBorder="1" applyAlignment="1">
      <alignment vertical="center"/>
    </xf>
    <xf numFmtId="4" fontId="0" fillId="0" borderId="0" xfId="0" applyNumberFormat="1" applyFill="1" applyBorder="1"/>
    <xf numFmtId="0" fontId="86" fillId="0" borderId="0" xfId="0" applyFont="1" applyBorder="1" applyAlignment="1">
      <alignment horizontal="center" vertical="center"/>
    </xf>
    <xf numFmtId="0" fontId="143" fillId="0" borderId="59" xfId="0" applyFont="1" applyFill="1" applyBorder="1" applyAlignment="1">
      <alignment horizontal="left" vertical="center"/>
    </xf>
    <xf numFmtId="0" fontId="158" fillId="0" borderId="0" xfId="0" applyFont="1" applyFill="1" applyBorder="1" applyAlignment="1">
      <alignment horizontal="left" vertical="center" wrapText="1"/>
    </xf>
    <xf numFmtId="4" fontId="136" fillId="0" borderId="0" xfId="0" applyNumberFormat="1" applyFont="1"/>
    <xf numFmtId="4" fontId="152" fillId="0" borderId="0" xfId="0" applyNumberFormat="1" applyFont="1" applyAlignment="1">
      <alignment horizontal="center" vertical="center"/>
    </xf>
    <xf numFmtId="0" fontId="67" fillId="0" borderId="59" xfId="0" applyFont="1" applyFill="1" applyBorder="1" applyAlignment="1">
      <alignment wrapText="1"/>
    </xf>
    <xf numFmtId="0" fontId="94" fillId="0" borderId="59" xfId="0" applyFont="1" applyFill="1" applyBorder="1" applyAlignment="1">
      <alignment wrapText="1"/>
    </xf>
    <xf numFmtId="4" fontId="132" fillId="0" borderId="0" xfId="0" applyNumberFormat="1" applyFont="1" applyAlignment="1">
      <alignment horizontal="center" vertical="center"/>
    </xf>
    <xf numFmtId="0" fontId="94" fillId="0" borderId="66" xfId="0" applyFont="1" applyFill="1" applyBorder="1" applyAlignment="1">
      <alignment horizontal="center"/>
    </xf>
    <xf numFmtId="0" fontId="67" fillId="0" borderId="82" xfId="0" applyFont="1" applyFill="1" applyBorder="1" applyAlignment="1">
      <alignment wrapText="1"/>
    </xf>
    <xf numFmtId="0" fontId="80" fillId="0" borderId="10" xfId="0" applyFont="1" applyFill="1" applyBorder="1" applyAlignment="1">
      <alignment horizontal="center" vertical="center"/>
    </xf>
    <xf numFmtId="0" fontId="94" fillId="0" borderId="11" xfId="0" applyFont="1" applyFill="1" applyBorder="1" applyAlignment="1">
      <alignment horizontal="center"/>
    </xf>
    <xf numFmtId="17" fontId="163" fillId="0" borderId="11" xfId="0" applyNumberFormat="1" applyFont="1" applyFill="1" applyBorder="1" applyAlignment="1">
      <alignment horizontal="center" wrapText="1"/>
    </xf>
    <xf numFmtId="0" fontId="80" fillId="0" borderId="65" xfId="0" applyFont="1" applyFill="1" applyBorder="1" applyAlignment="1">
      <alignment horizontal="center" vertical="center"/>
    </xf>
    <xf numFmtId="3" fontId="140" fillId="0" borderId="65" xfId="0" applyNumberFormat="1" applyFont="1" applyFill="1" applyBorder="1" applyAlignment="1">
      <alignment horizontal="center" vertical="center"/>
    </xf>
    <xf numFmtId="0" fontId="143" fillId="0" borderId="68" xfId="0" applyFont="1" applyFill="1" applyBorder="1" applyAlignment="1">
      <alignment horizontal="left" vertical="center" wrapText="1"/>
    </xf>
    <xf numFmtId="4" fontId="140" fillId="0" borderId="84" xfId="0" applyNumberFormat="1" applyFont="1" applyFill="1" applyBorder="1" applyAlignment="1">
      <alignment vertical="center"/>
    </xf>
    <xf numFmtId="4" fontId="94" fillId="0" borderId="0" xfId="0" applyNumberFormat="1" applyFont="1" applyFill="1" applyBorder="1"/>
    <xf numFmtId="3" fontId="140" fillId="0" borderId="66" xfId="0" applyNumberFormat="1" applyFont="1" applyFill="1" applyBorder="1" applyAlignment="1">
      <alignment horizontal="center" vertical="center"/>
    </xf>
    <xf numFmtId="0" fontId="143" fillId="0" borderId="82" xfId="0" applyFont="1" applyFill="1" applyBorder="1" applyAlignment="1">
      <alignment horizontal="left" vertical="center" wrapText="1"/>
    </xf>
    <xf numFmtId="4" fontId="140" fillId="0" borderId="83" xfId="0" applyNumberFormat="1" applyFont="1" applyFill="1" applyBorder="1" applyAlignment="1">
      <alignment vertical="center"/>
    </xf>
    <xf numFmtId="0" fontId="80" fillId="0" borderId="43" xfId="0" applyFont="1" applyFill="1" applyBorder="1" applyAlignment="1">
      <alignment horizontal="center" vertical="center"/>
    </xf>
    <xf numFmtId="3" fontId="140" fillId="0" borderId="21" xfId="0" applyNumberFormat="1" applyFont="1" applyFill="1" applyBorder="1" applyAlignment="1">
      <alignment horizontal="center" vertical="center"/>
    </xf>
    <xf numFmtId="0" fontId="143" fillId="0" borderId="56" xfId="0" applyFont="1" applyFill="1" applyBorder="1" applyAlignment="1">
      <alignment horizontal="left" vertical="center" wrapText="1"/>
    </xf>
    <xf numFmtId="4" fontId="164" fillId="0" borderId="85" xfId="0" applyNumberFormat="1" applyFont="1" applyFill="1" applyBorder="1" applyAlignment="1">
      <alignment vertical="center"/>
    </xf>
    <xf numFmtId="0" fontId="143" fillId="0" borderId="82" xfId="0" applyFont="1" applyFill="1" applyBorder="1" applyAlignment="1">
      <alignment horizontal="left" vertical="center"/>
    </xf>
    <xf numFmtId="0" fontId="143" fillId="0" borderId="56" xfId="0" applyFont="1" applyFill="1" applyBorder="1" applyAlignment="1">
      <alignment horizontal="left" vertical="center"/>
    </xf>
    <xf numFmtId="0" fontId="80" fillId="0" borderId="17" xfId="0" applyFont="1" applyFill="1" applyBorder="1" applyAlignment="1">
      <alignment horizontal="center" vertical="center"/>
    </xf>
    <xf numFmtId="3" fontId="140" fillId="0" borderId="17" xfId="0" applyNumberFormat="1" applyFont="1" applyFill="1" applyBorder="1" applyAlignment="1">
      <alignment horizontal="center" vertical="center"/>
    </xf>
    <xf numFmtId="0" fontId="143" fillId="0" borderId="60" xfId="0" applyFont="1" applyFill="1" applyBorder="1" applyAlignment="1">
      <alignment horizontal="left" vertical="center"/>
    </xf>
    <xf numFmtId="4" fontId="140" fillId="0" borderId="78" xfId="0" applyNumberFormat="1" applyFont="1" applyFill="1" applyBorder="1" applyAlignment="1">
      <alignment vertical="center"/>
    </xf>
    <xf numFmtId="3" fontId="140" fillId="0" borderId="11" xfId="0" applyNumberFormat="1" applyFont="1" applyFill="1" applyBorder="1" applyAlignment="1">
      <alignment horizontal="center" vertical="center"/>
    </xf>
    <xf numFmtId="0" fontId="143" fillId="0" borderId="11" xfId="0" applyFont="1" applyFill="1" applyBorder="1" applyAlignment="1">
      <alignment horizontal="left" vertical="center"/>
    </xf>
    <xf numFmtId="0" fontId="140" fillId="0" borderId="65" xfId="0" applyFont="1" applyFill="1" applyBorder="1" applyAlignment="1">
      <alignment horizontal="center"/>
    </xf>
    <xf numFmtId="0" fontId="141" fillId="0" borderId="68" xfId="0" applyFont="1" applyFill="1" applyBorder="1" applyAlignment="1">
      <alignment vertical="justify"/>
    </xf>
    <xf numFmtId="0" fontId="140" fillId="0" borderId="66" xfId="0" applyFont="1" applyFill="1" applyBorder="1" applyAlignment="1">
      <alignment horizontal="center"/>
    </xf>
    <xf numFmtId="0" fontId="141" fillId="0" borderId="82" xfId="0" applyFont="1" applyFill="1" applyBorder="1" applyAlignment="1">
      <alignment vertical="justify"/>
    </xf>
    <xf numFmtId="4" fontId="140" fillId="0" borderId="83" xfId="0" applyNumberFormat="1" applyFont="1" applyFill="1" applyBorder="1"/>
    <xf numFmtId="0" fontId="140" fillId="0" borderId="21" xfId="0" applyFont="1" applyFill="1" applyBorder="1" applyAlignment="1">
      <alignment horizontal="center"/>
    </xf>
    <xf numFmtId="0" fontId="141" fillId="0" borderId="56" xfId="0" applyFont="1" applyFill="1" applyBorder="1" applyAlignment="1">
      <alignment vertical="justify"/>
    </xf>
    <xf numFmtId="4" fontId="164" fillId="0" borderId="85" xfId="0" applyNumberFormat="1" applyFont="1" applyFill="1" applyBorder="1"/>
    <xf numFmtId="0" fontId="143" fillId="0" borderId="68" xfId="0" applyFont="1" applyFill="1" applyBorder="1" applyAlignment="1">
      <alignment vertical="center"/>
    </xf>
    <xf numFmtId="0" fontId="143" fillId="0" borderId="82" xfId="0" applyFont="1" applyFill="1" applyBorder="1" applyAlignment="1">
      <alignment vertical="center"/>
    </xf>
    <xf numFmtId="0" fontId="143" fillId="0" borderId="56" xfId="0" applyFont="1" applyFill="1" applyBorder="1" applyAlignment="1">
      <alignment vertical="center"/>
    </xf>
    <xf numFmtId="0" fontId="94" fillId="0" borderId="65" xfId="0" applyFont="1" applyFill="1" applyBorder="1" applyAlignment="1">
      <alignment horizontal="center"/>
    </xf>
    <xf numFmtId="0" fontId="94" fillId="0" borderId="68" xfId="0" applyFont="1" applyFill="1" applyBorder="1"/>
    <xf numFmtId="4" fontId="94" fillId="0" borderId="84" xfId="0" applyNumberFormat="1" applyFont="1" applyFill="1" applyBorder="1"/>
    <xf numFmtId="0" fontId="80" fillId="0" borderId="66" xfId="0" applyFont="1" applyFill="1" applyBorder="1" applyAlignment="1">
      <alignment horizontal="center" vertical="center"/>
    </xf>
    <xf numFmtId="0" fontId="80" fillId="0" borderId="14" xfId="0" applyFont="1" applyFill="1" applyBorder="1" applyAlignment="1">
      <alignment horizontal="center" vertical="center"/>
    </xf>
    <xf numFmtId="0" fontId="94" fillId="0" borderId="17" xfId="0" applyFont="1" applyFill="1" applyBorder="1" applyAlignment="1">
      <alignment horizontal="center"/>
    </xf>
    <xf numFmtId="0" fontId="165" fillId="0" borderId="60" xfId="0" applyFont="1" applyFill="1" applyBorder="1" applyAlignment="1">
      <alignment horizontal="center" vertical="center"/>
    </xf>
    <xf numFmtId="4" fontId="93" fillId="0" borderId="78" xfId="0" applyNumberFormat="1" applyFont="1" applyFill="1" applyBorder="1"/>
    <xf numFmtId="4" fontId="132" fillId="0" borderId="0" xfId="0" applyNumberFormat="1" applyFont="1" applyFill="1" applyBorder="1"/>
    <xf numFmtId="0" fontId="90" fillId="0" borderId="19" xfId="0" applyFont="1" applyFill="1" applyBorder="1" applyAlignment="1">
      <alignment horizontal="center" vertical="center"/>
    </xf>
    <xf numFmtId="0" fontId="165" fillId="0" borderId="59" xfId="0" applyFont="1" applyFill="1" applyBorder="1" applyAlignment="1">
      <alignment horizontal="center" vertical="center"/>
    </xf>
    <xf numFmtId="4" fontId="93" fillId="0" borderId="81" xfId="0" applyNumberFormat="1" applyFont="1" applyFill="1" applyBorder="1"/>
    <xf numFmtId="4" fontId="67" fillId="0" borderId="0" xfId="0" applyNumberFormat="1" applyFont="1" applyFill="1" applyBorder="1"/>
    <xf numFmtId="4" fontId="144" fillId="0" borderId="0" xfId="0" applyNumberFormat="1" applyFont="1" applyFill="1" applyBorder="1" applyAlignment="1">
      <alignment horizontal="left" vertical="center" wrapText="1"/>
    </xf>
    <xf numFmtId="0" fontId="144" fillId="0" borderId="0" xfId="0" applyFont="1" applyFill="1" applyBorder="1" applyAlignment="1">
      <alignment horizontal="center" vertical="center"/>
    </xf>
    <xf numFmtId="14" fontId="0" fillId="0" borderId="0" xfId="0" applyNumberFormat="1"/>
    <xf numFmtId="0" fontId="90" fillId="0" borderId="65" xfId="0" applyFont="1" applyFill="1" applyBorder="1" applyAlignment="1">
      <alignment horizontal="center" vertical="center"/>
    </xf>
    <xf numFmtId="0" fontId="165" fillId="0" borderId="68" xfId="0" applyFont="1" applyFill="1" applyBorder="1" applyAlignment="1">
      <alignment horizontal="center" vertical="center"/>
    </xf>
    <xf numFmtId="4" fontId="93" fillId="0" borderId="84" xfId="0" applyNumberFormat="1" applyFont="1" applyFill="1" applyBorder="1"/>
    <xf numFmtId="4" fontId="158" fillId="0" borderId="0" xfId="0" applyNumberFormat="1" applyFont="1" applyFill="1" applyBorder="1" applyAlignment="1">
      <alignment horizontal="left" vertical="center" wrapText="1"/>
    </xf>
    <xf numFmtId="0" fontId="136" fillId="0" borderId="10" xfId="0" applyFont="1" applyBorder="1" applyAlignment="1"/>
    <xf numFmtId="0" fontId="94" fillId="0" borderId="11" xfId="0" applyFont="1" applyBorder="1" applyAlignment="1">
      <alignment horizontal="center"/>
    </xf>
    <xf numFmtId="0" fontId="136" fillId="0" borderId="11" xfId="0" applyFont="1" applyBorder="1"/>
    <xf numFmtId="4" fontId="93" fillId="0" borderId="85" xfId="0" applyNumberFormat="1" applyFont="1" applyFill="1" applyBorder="1"/>
    <xf numFmtId="0" fontId="76" fillId="0" borderId="0" xfId="0" applyFont="1" applyAlignment="1">
      <alignment horizontal="center"/>
    </xf>
    <xf numFmtId="0" fontId="144" fillId="0" borderId="0" xfId="0" applyFont="1" applyFill="1" applyBorder="1" applyAlignment="1">
      <alignment horizontal="left" vertical="center" wrapText="1"/>
    </xf>
    <xf numFmtId="0" fontId="94" fillId="0" borderId="66" xfId="0" applyFont="1" applyFill="1" applyBorder="1" applyAlignment="1">
      <alignment horizontal="center" vertical="center"/>
    </xf>
    <xf numFmtId="0" fontId="94" fillId="0" borderId="19" xfId="0" applyFont="1" applyFill="1" applyBorder="1" applyAlignment="1">
      <alignment horizontal="center" vertical="center"/>
    </xf>
    <xf numFmtId="3" fontId="153" fillId="0" borderId="0" xfId="0" applyNumberFormat="1" applyFont="1" applyFill="1" applyBorder="1" applyAlignment="1">
      <alignment vertical="center"/>
    </xf>
    <xf numFmtId="4" fontId="144" fillId="0" borderId="0" xfId="0" applyNumberFormat="1" applyFont="1" applyFill="1" applyBorder="1" applyAlignment="1">
      <alignment horizontal="left" vertical="center"/>
    </xf>
    <xf numFmtId="0" fontId="5" fillId="0" borderId="0" xfId="0" applyFont="1" applyFill="1" applyAlignment="1">
      <alignment horizontal="center"/>
    </xf>
    <xf numFmtId="0" fontId="144" fillId="0" borderId="0" xfId="0" applyFont="1" applyFill="1" applyBorder="1" applyAlignment="1">
      <alignment horizontal="left" vertical="center"/>
    </xf>
    <xf numFmtId="4" fontId="1" fillId="0" borderId="0" xfId="0" applyNumberFormat="1" applyFont="1" applyFill="1" applyAlignment="1">
      <alignment horizontal="center" vertical="center"/>
    </xf>
    <xf numFmtId="0" fontId="67" fillId="0" borderId="0" xfId="0" applyFont="1" applyFill="1" applyBorder="1" applyAlignment="1">
      <alignment horizontal="left"/>
    </xf>
    <xf numFmtId="0" fontId="81" fillId="0" borderId="19" xfId="0" applyFont="1" applyFill="1" applyBorder="1" applyAlignment="1">
      <alignment horizontal="center"/>
    </xf>
    <xf numFmtId="0" fontId="83" fillId="0" borderId="59" xfId="0" applyFont="1" applyFill="1" applyBorder="1"/>
    <xf numFmtId="4" fontId="81" fillId="0" borderId="81" xfId="0" applyNumberFormat="1" applyFont="1" applyFill="1" applyBorder="1"/>
    <xf numFmtId="0" fontId="81" fillId="0" borderId="0" xfId="0" applyFont="1" applyFill="1" applyBorder="1"/>
    <xf numFmtId="0" fontId="83" fillId="0" borderId="0" xfId="0" applyFont="1" applyFill="1" applyBorder="1" applyAlignment="1">
      <alignment horizontal="left"/>
    </xf>
    <xf numFmtId="0" fontId="159" fillId="0" borderId="0" xfId="0" applyFont="1" applyFill="1" applyBorder="1" applyAlignment="1">
      <alignment vertical="justify"/>
    </xf>
    <xf numFmtId="0" fontId="67" fillId="0" borderId="0" xfId="0" applyNumberFormat="1" applyFont="1" applyFill="1" applyBorder="1" applyAlignment="1">
      <alignment horizontal="left"/>
    </xf>
    <xf numFmtId="0" fontId="141" fillId="0" borderId="59" xfId="0" applyFont="1" applyFill="1" applyBorder="1" applyAlignment="1">
      <alignment horizontal="left" vertical="center"/>
    </xf>
    <xf numFmtId="169" fontId="144" fillId="0" borderId="0" xfId="0" applyNumberFormat="1" applyFont="1" applyFill="1" applyBorder="1" applyAlignment="1">
      <alignment horizontal="left" vertical="center"/>
    </xf>
    <xf numFmtId="0" fontId="67" fillId="0" borderId="82" xfId="0" applyFont="1" applyFill="1" applyBorder="1"/>
    <xf numFmtId="0" fontId="143" fillId="0" borderId="82" xfId="0" applyFont="1" applyFill="1" applyBorder="1" applyAlignment="1">
      <alignment vertical="center" wrapText="1"/>
    </xf>
    <xf numFmtId="0" fontId="143" fillId="0" borderId="11" xfId="0" applyFont="1" applyFill="1" applyBorder="1" applyAlignment="1">
      <alignment vertical="center" wrapText="1"/>
    </xf>
    <xf numFmtId="0" fontId="80" fillId="0" borderId="86" xfId="0" applyFont="1" applyBorder="1" applyAlignment="1">
      <alignment horizontal="center" vertical="center"/>
    </xf>
    <xf numFmtId="3" fontId="140" fillId="0" borderId="87" xfId="0" applyNumberFormat="1" applyFont="1" applyBorder="1" applyAlignment="1">
      <alignment horizontal="center" vertical="center"/>
    </xf>
    <xf numFmtId="0" fontId="143" fillId="0" borderId="34" xfId="0" applyFont="1" applyBorder="1" applyAlignment="1">
      <alignment vertical="center" wrapText="1"/>
    </xf>
    <xf numFmtId="4" fontId="140" fillId="0" borderId="88" xfId="0" applyNumberFormat="1" applyFont="1" applyFill="1" applyBorder="1" applyAlignment="1">
      <alignment vertical="center" wrapText="1"/>
    </xf>
    <xf numFmtId="0" fontId="80" fillId="0" borderId="89" xfId="0" applyFont="1" applyBorder="1" applyAlignment="1">
      <alignment horizontal="center" vertical="center"/>
    </xf>
    <xf numFmtId="3" fontId="140" fillId="0" borderId="23" xfId="0" applyNumberFormat="1" applyFont="1" applyBorder="1" applyAlignment="1">
      <alignment horizontal="center" vertical="center"/>
    </xf>
    <xf numFmtId="0" fontId="143" fillId="0" borderId="90" xfId="0" applyFont="1" applyBorder="1" applyAlignment="1">
      <alignment vertical="center" wrapText="1"/>
    </xf>
    <xf numFmtId="4" fontId="140" fillId="0" borderId="91" xfId="0" applyNumberFormat="1" applyFont="1" applyFill="1" applyBorder="1" applyAlignment="1">
      <alignment vertical="center" wrapText="1"/>
    </xf>
    <xf numFmtId="0" fontId="80" fillId="0" borderId="47" xfId="0" applyFont="1" applyBorder="1" applyAlignment="1">
      <alignment horizontal="center" vertical="center"/>
    </xf>
    <xf numFmtId="3" fontId="140" fillId="0" borderId="17" xfId="0" applyNumberFormat="1" applyFont="1" applyBorder="1" applyAlignment="1">
      <alignment horizontal="center" vertical="center"/>
    </xf>
    <xf numFmtId="0" fontId="143" fillId="0" borderId="60" xfId="0" applyFont="1" applyBorder="1" applyAlignment="1">
      <alignment vertical="center" wrapText="1"/>
    </xf>
    <xf numFmtId="4" fontId="164" fillId="0" borderId="78" xfId="0" applyNumberFormat="1" applyFont="1" applyFill="1" applyBorder="1" applyAlignment="1">
      <alignment vertical="center" wrapText="1"/>
    </xf>
    <xf numFmtId="0" fontId="39" fillId="0" borderId="0" xfId="0" applyFont="1" applyFill="1" applyBorder="1" applyAlignment="1">
      <alignment horizontal="center" vertical="center" wrapText="1"/>
    </xf>
    <xf numFmtId="0" fontId="143" fillId="0" borderId="34" xfId="0" applyFont="1" applyBorder="1" applyAlignment="1">
      <alignment vertical="center"/>
    </xf>
    <xf numFmtId="0" fontId="85" fillId="0" borderId="6" xfId="0" applyFont="1" applyFill="1" applyBorder="1" applyAlignment="1">
      <alignment horizontal="center" vertical="center" wrapText="1"/>
    </xf>
    <xf numFmtId="3" fontId="94" fillId="0" borderId="19" xfId="0" applyNumberFormat="1" applyFont="1" applyBorder="1" applyAlignment="1">
      <alignment horizontal="center" vertical="center"/>
    </xf>
    <xf numFmtId="4" fontId="157" fillId="0" borderId="6" xfId="0" applyNumberFormat="1" applyFont="1" applyFill="1" applyBorder="1" applyAlignment="1">
      <alignment vertical="center"/>
    </xf>
    <xf numFmtId="169" fontId="157" fillId="0" borderId="0" xfId="0" applyNumberFormat="1" applyFont="1" applyFill="1" applyBorder="1" applyAlignment="1">
      <alignment vertical="center"/>
    </xf>
    <xf numFmtId="169" fontId="157" fillId="0" borderId="6" xfId="0" applyNumberFormat="1" applyFont="1" applyFill="1" applyBorder="1" applyAlignment="1">
      <alignment vertical="center"/>
    </xf>
    <xf numFmtId="4" fontId="76" fillId="0" borderId="0" xfId="0" applyNumberFormat="1" applyFont="1"/>
    <xf numFmtId="0" fontId="143" fillId="0" borderId="59" xfId="0" applyFont="1" applyBorder="1" applyAlignment="1">
      <alignment horizontal="left" vertical="center"/>
    </xf>
    <xf numFmtId="0" fontId="143" fillId="0" borderId="90" xfId="0" applyFont="1" applyBorder="1" applyAlignment="1">
      <alignment horizontal="left" vertical="center"/>
    </xf>
    <xf numFmtId="4" fontId="140" fillId="0" borderId="91" xfId="0" applyNumberFormat="1" applyFont="1" applyFill="1" applyBorder="1" applyAlignment="1">
      <alignment vertical="center"/>
    </xf>
    <xf numFmtId="169" fontId="157" fillId="0" borderId="9" xfId="0" applyNumberFormat="1" applyFont="1" applyFill="1" applyBorder="1" applyAlignment="1">
      <alignment vertical="center"/>
    </xf>
    <xf numFmtId="0" fontId="80" fillId="0" borderId="92" xfId="0" applyFont="1" applyFill="1" applyBorder="1" applyAlignment="1">
      <alignment horizontal="center" vertical="center"/>
    </xf>
    <xf numFmtId="0" fontId="143" fillId="0" borderId="68" xfId="0" applyFont="1" applyFill="1" applyBorder="1" applyAlignment="1">
      <alignment horizontal="left" vertical="center"/>
    </xf>
    <xf numFmtId="4" fontId="164" fillId="0" borderId="84" xfId="0" applyNumberFormat="1" applyFont="1" applyFill="1" applyBorder="1" applyAlignment="1">
      <alignment vertical="center"/>
    </xf>
    <xf numFmtId="0" fontId="80" fillId="0" borderId="86" xfId="0" applyFont="1" applyFill="1" applyBorder="1" applyAlignment="1">
      <alignment horizontal="center" vertical="center"/>
    </xf>
    <xf numFmtId="0" fontId="94" fillId="0" borderId="87" xfId="0" applyFont="1" applyFill="1" applyBorder="1" applyAlignment="1">
      <alignment horizontal="center"/>
    </xf>
    <xf numFmtId="0" fontId="67" fillId="0" borderId="34" xfId="0" applyFont="1" applyFill="1" applyBorder="1"/>
    <xf numFmtId="4" fontId="94" fillId="0" borderId="88" xfId="0" applyNumberFormat="1" applyFont="1" applyFill="1" applyBorder="1"/>
    <xf numFmtId="169" fontId="144" fillId="0" borderId="3" xfId="0" applyNumberFormat="1" applyFont="1" applyFill="1" applyBorder="1" applyAlignment="1">
      <alignment horizontal="left" vertical="center" wrapText="1"/>
    </xf>
    <xf numFmtId="0" fontId="80" fillId="0" borderId="63" xfId="0" applyFont="1" applyFill="1" applyBorder="1" applyAlignment="1">
      <alignment horizontal="center" vertical="center"/>
    </xf>
    <xf numFmtId="0" fontId="94" fillId="0" borderId="23" xfId="0" applyFont="1" applyFill="1" applyBorder="1" applyAlignment="1">
      <alignment horizontal="center"/>
    </xf>
    <xf numFmtId="0" fontId="67" fillId="0" borderId="90" xfId="0" applyFont="1" applyFill="1" applyBorder="1"/>
    <xf numFmtId="4" fontId="94" fillId="0" borderId="91" xfId="0" applyNumberFormat="1" applyFont="1" applyFill="1" applyBorder="1"/>
    <xf numFmtId="4" fontId="144" fillId="0" borderId="9" xfId="0" applyNumberFormat="1" applyFont="1" applyFill="1" applyBorder="1" applyAlignment="1">
      <alignment horizontal="left" vertical="center" wrapText="1"/>
    </xf>
    <xf numFmtId="0" fontId="80" fillId="0" borderId="47" xfId="0" applyFont="1" applyFill="1" applyBorder="1" applyAlignment="1">
      <alignment horizontal="center" vertical="center"/>
    </xf>
    <xf numFmtId="0" fontId="67" fillId="0" borderId="60" xfId="0" applyFont="1" applyFill="1" applyBorder="1"/>
    <xf numFmtId="169" fontId="144" fillId="0" borderId="0" xfId="0" applyNumberFormat="1" applyFont="1" applyFill="1" applyBorder="1" applyAlignment="1">
      <alignment horizontal="left" vertical="center" wrapText="1"/>
    </xf>
    <xf numFmtId="4" fontId="1" fillId="0" borderId="0" xfId="0" applyNumberFormat="1" applyFont="1" applyFill="1" applyBorder="1" applyAlignment="1">
      <alignment horizontal="center" vertical="center" wrapText="1"/>
    </xf>
    <xf numFmtId="0" fontId="94" fillId="0" borderId="87" xfId="0" applyFont="1" applyBorder="1" applyAlignment="1">
      <alignment horizontal="center" vertical="center"/>
    </xf>
    <xf numFmtId="0" fontId="141" fillId="0" borderId="34" xfId="0" applyFont="1" applyBorder="1" applyAlignment="1">
      <alignment vertical="justify"/>
    </xf>
    <xf numFmtId="0" fontId="166" fillId="0" borderId="0" xfId="0" applyFont="1" applyFill="1" applyBorder="1" applyAlignment="1">
      <alignment horizontal="center" vertical="center"/>
    </xf>
    <xf numFmtId="0" fontId="132" fillId="0" borderId="0" xfId="0" applyFont="1" applyBorder="1" applyAlignment="1">
      <alignment horizontal="center" vertical="center"/>
    </xf>
    <xf numFmtId="0" fontId="140" fillId="0" borderId="66" xfId="0" applyNumberFormat="1" applyFont="1" applyBorder="1" applyAlignment="1">
      <alignment horizontal="center" vertical="center"/>
    </xf>
    <xf numFmtId="0" fontId="94" fillId="0" borderId="23" xfId="0" applyFont="1" applyBorder="1" applyAlignment="1">
      <alignment horizontal="center"/>
    </xf>
    <xf numFmtId="0" fontId="67" fillId="0" borderId="90" xfId="0" applyFont="1" applyBorder="1"/>
    <xf numFmtId="0" fontId="141" fillId="0" borderId="0" xfId="0" applyFont="1" applyBorder="1" applyAlignment="1">
      <alignment horizontal="right" vertical="center"/>
    </xf>
    <xf numFmtId="0" fontId="94" fillId="0" borderId="0" xfId="0" applyNumberFormat="1" applyFont="1" applyFill="1" applyBorder="1" applyAlignment="1">
      <alignment vertical="center"/>
    </xf>
    <xf numFmtId="0" fontId="94" fillId="0" borderId="8" xfId="0" applyFont="1" applyBorder="1" applyAlignment="1">
      <alignment horizontal="center"/>
    </xf>
    <xf numFmtId="0" fontId="136" fillId="0" borderId="8" xfId="0" applyNumberFormat="1" applyFont="1" applyFill="1" applyBorder="1" applyAlignment="1">
      <alignment horizontal="right"/>
    </xf>
    <xf numFmtId="4" fontId="94" fillId="0" borderId="80" xfId="0" applyNumberFormat="1" applyFont="1" applyFill="1" applyBorder="1"/>
    <xf numFmtId="4" fontId="136" fillId="0" borderId="8" xfId="0" applyNumberFormat="1" applyFont="1" applyFill="1" applyBorder="1"/>
    <xf numFmtId="0" fontId="140" fillId="0" borderId="87" xfId="0" applyFont="1" applyBorder="1" applyAlignment="1">
      <alignment horizontal="center"/>
    </xf>
    <xf numFmtId="4" fontId="140" fillId="0" borderId="88" xfId="0" applyNumberFormat="1" applyFont="1" applyFill="1" applyBorder="1"/>
    <xf numFmtId="0" fontId="81" fillId="0" borderId="19" xfId="0" applyFont="1" applyBorder="1" applyAlignment="1">
      <alignment horizontal="center" vertical="center"/>
    </xf>
    <xf numFmtId="0" fontId="81" fillId="0" borderId="66" xfId="0" applyFont="1" applyBorder="1" applyAlignment="1">
      <alignment horizontal="center" vertical="center"/>
    </xf>
    <xf numFmtId="0" fontId="141" fillId="0" borderId="82" xfId="0" applyFont="1" applyBorder="1" applyAlignment="1">
      <alignment vertical="justify"/>
    </xf>
    <xf numFmtId="0" fontId="94" fillId="0" borderId="23" xfId="0" applyFont="1" applyBorder="1" applyAlignment="1">
      <alignment horizontal="center" vertical="center"/>
    </xf>
    <xf numFmtId="0" fontId="141" fillId="0" borderId="90" xfId="0" applyFont="1" applyBorder="1" applyAlignment="1">
      <alignment vertical="justify"/>
    </xf>
    <xf numFmtId="0" fontId="153" fillId="0" borderId="0" xfId="0" applyFont="1" applyFill="1" applyAlignment="1">
      <alignment horizontal="center" vertical="center"/>
    </xf>
    <xf numFmtId="0" fontId="167" fillId="0" borderId="0" xfId="0" applyFont="1"/>
    <xf numFmtId="4" fontId="153" fillId="0" borderId="0" xfId="0" applyNumberFormat="1" applyFont="1" applyAlignment="1">
      <alignment vertical="center"/>
    </xf>
    <xf numFmtId="0" fontId="153" fillId="0" borderId="0" xfId="0" applyFont="1" applyAlignment="1">
      <alignment vertical="center"/>
    </xf>
    <xf numFmtId="0" fontId="136" fillId="0" borderId="59" xfId="0" applyNumberFormat="1" applyFont="1" applyFill="1" applyBorder="1" applyAlignment="1">
      <alignment horizontal="right"/>
    </xf>
    <xf numFmtId="0" fontId="136" fillId="0" borderId="90" xfId="0" applyNumberFormat="1" applyFont="1" applyFill="1" applyBorder="1" applyAlignment="1">
      <alignment horizontal="right"/>
    </xf>
    <xf numFmtId="0" fontId="94" fillId="0" borderId="8" xfId="0" applyFont="1" applyFill="1" applyBorder="1"/>
    <xf numFmtId="0" fontId="81" fillId="0" borderId="87" xfId="0" applyFont="1" applyBorder="1" applyAlignment="1">
      <alignment horizontal="center" vertical="center"/>
    </xf>
    <xf numFmtId="4" fontId="140" fillId="0" borderId="88" xfId="0" applyNumberFormat="1" applyFont="1" applyFill="1" applyBorder="1" applyAlignment="1">
      <alignment vertical="center"/>
    </xf>
    <xf numFmtId="0" fontId="141" fillId="0" borderId="59" xfId="0" applyFont="1" applyBorder="1" applyAlignment="1">
      <alignment horizontal="left" vertical="justify"/>
    </xf>
    <xf numFmtId="0" fontId="140" fillId="0" borderId="66" xfId="0" applyFont="1" applyBorder="1" applyAlignment="1">
      <alignment horizontal="center"/>
    </xf>
    <xf numFmtId="0" fontId="168" fillId="0" borderId="0" xfId="0" applyFont="1"/>
    <xf numFmtId="0" fontId="81" fillId="0" borderId="23" xfId="0" applyFont="1" applyBorder="1" applyAlignment="1">
      <alignment horizontal="center" vertical="center"/>
    </xf>
    <xf numFmtId="0" fontId="136" fillId="0" borderId="8" xfId="0" applyNumberFormat="1" applyFont="1" applyFill="1" applyBorder="1"/>
    <xf numFmtId="0" fontId="140" fillId="0" borderId="15" xfId="0" applyNumberFormat="1" applyFont="1" applyBorder="1" applyAlignment="1">
      <alignment horizontal="center" vertical="center"/>
    </xf>
    <xf numFmtId="0" fontId="141" fillId="0" borderId="34" xfId="0" applyFont="1" applyBorder="1" applyAlignment="1">
      <alignment vertical="center" wrapText="1"/>
    </xf>
    <xf numFmtId="4" fontId="140" fillId="0" borderId="79" xfId="0" applyNumberFormat="1" applyFont="1" applyFill="1" applyBorder="1" applyAlignment="1">
      <alignment vertical="center"/>
    </xf>
    <xf numFmtId="0" fontId="94" fillId="0" borderId="0" xfId="0" applyFont="1" applyFill="1" applyAlignment="1">
      <alignment horizontal="center"/>
    </xf>
    <xf numFmtId="0" fontId="141" fillId="0" borderId="59" xfId="0" applyFont="1" applyBorder="1" applyAlignment="1">
      <alignment horizontal="right" vertical="center"/>
    </xf>
    <xf numFmtId="4" fontId="144" fillId="0" borderId="0" xfId="0" applyNumberFormat="1" applyFont="1" applyFill="1" applyBorder="1" applyAlignment="1">
      <alignment vertical="center"/>
    </xf>
    <xf numFmtId="0" fontId="141" fillId="0" borderId="90" xfId="0" applyFont="1" applyBorder="1" applyAlignment="1">
      <alignment horizontal="right" vertical="center"/>
    </xf>
    <xf numFmtId="0" fontId="144" fillId="0" borderId="0" xfId="0" applyFont="1" applyFill="1" applyBorder="1" applyAlignment="1">
      <alignment vertical="center"/>
    </xf>
    <xf numFmtId="0" fontId="94" fillId="0" borderId="0" xfId="0" applyFont="1" applyBorder="1"/>
    <xf numFmtId="0" fontId="140" fillId="0" borderId="23" xfId="0" applyNumberFormat="1" applyFont="1" applyBorder="1" applyAlignment="1">
      <alignment horizontal="center" vertical="center"/>
    </xf>
    <xf numFmtId="0" fontId="140" fillId="0" borderId="87" xfId="0" applyFont="1" applyBorder="1" applyAlignment="1">
      <alignment horizontal="center" vertical="center"/>
    </xf>
    <xf numFmtId="0" fontId="141" fillId="0" borderId="34" xfId="0" applyFont="1" applyBorder="1" applyAlignment="1">
      <alignment horizontal="left" vertical="justify"/>
    </xf>
    <xf numFmtId="0" fontId="67" fillId="0" borderId="0" xfId="0" applyFont="1" applyBorder="1"/>
    <xf numFmtId="0" fontId="67" fillId="0" borderId="0" xfId="0" applyFont="1" applyFill="1" applyBorder="1" applyAlignment="1">
      <alignment horizontal="center"/>
    </xf>
    <xf numFmtId="0" fontId="67" fillId="0" borderId="0" xfId="0" applyFont="1"/>
    <xf numFmtId="0" fontId="67" fillId="0" borderId="0" xfId="0" applyFont="1" applyFill="1" applyAlignment="1">
      <alignment horizontal="center"/>
    </xf>
    <xf numFmtId="0" fontId="132" fillId="0" borderId="0" xfId="0" applyFont="1" applyFill="1" applyAlignment="1">
      <alignment horizontal="center"/>
    </xf>
    <xf numFmtId="3" fontId="152" fillId="0" borderId="0" xfId="0" applyNumberFormat="1" applyFont="1" applyFill="1" applyBorder="1" applyAlignment="1">
      <alignment vertical="center"/>
    </xf>
    <xf numFmtId="169" fontId="140" fillId="0" borderId="59" xfId="0" applyNumberFormat="1" applyFont="1" applyBorder="1" applyAlignment="1">
      <alignment horizontal="right" vertical="center"/>
    </xf>
    <xf numFmtId="169" fontId="140" fillId="0" borderId="90" xfId="0" applyNumberFormat="1" applyFont="1" applyBorder="1" applyAlignment="1">
      <alignment horizontal="right" vertical="center"/>
    </xf>
    <xf numFmtId="0" fontId="140" fillId="0" borderId="15" xfId="0" applyFont="1" applyBorder="1" applyAlignment="1">
      <alignment horizontal="center"/>
    </xf>
    <xf numFmtId="0" fontId="140" fillId="0" borderId="66" xfId="0" applyFont="1" applyBorder="1" applyAlignment="1">
      <alignment horizontal="center" vertical="center"/>
    </xf>
    <xf numFmtId="0" fontId="152" fillId="0" borderId="0" xfId="0" applyFont="1" applyFill="1" applyAlignment="1">
      <alignment horizontal="center" vertical="center"/>
    </xf>
    <xf numFmtId="0" fontId="86" fillId="0" borderId="0" xfId="0" applyFont="1"/>
    <xf numFmtId="4" fontId="152" fillId="0" borderId="0" xfId="0" applyNumberFormat="1" applyFont="1" applyAlignment="1">
      <alignment vertical="center"/>
    </xf>
    <xf numFmtId="0" fontId="152" fillId="0" borderId="0" xfId="0" applyFont="1" applyAlignment="1">
      <alignment vertical="center"/>
    </xf>
    <xf numFmtId="0" fontId="132" fillId="0" borderId="0" xfId="0" applyFont="1" applyFill="1" applyBorder="1"/>
    <xf numFmtId="4" fontId="94" fillId="0" borderId="0" xfId="0" applyNumberFormat="1" applyFont="1" applyFill="1" applyBorder="1" applyAlignment="1">
      <alignment horizontal="left"/>
    </xf>
    <xf numFmtId="0" fontId="140" fillId="0" borderId="23" xfId="0" applyFont="1" applyBorder="1" applyAlignment="1">
      <alignment horizontal="center"/>
    </xf>
    <xf numFmtId="0" fontId="67" fillId="0" borderId="8" xfId="0" applyFont="1" applyFill="1" applyBorder="1"/>
    <xf numFmtId="4" fontId="140" fillId="0" borderId="79" xfId="0" applyNumberFormat="1" applyFont="1" applyFill="1" applyBorder="1" applyAlignment="1">
      <alignment vertical="center" wrapText="1"/>
    </xf>
    <xf numFmtId="0" fontId="94" fillId="0" borderId="2" xfId="0" applyNumberFormat="1" applyFont="1" applyFill="1" applyBorder="1" applyAlignment="1">
      <alignment horizontal="left" vertical="center"/>
    </xf>
    <xf numFmtId="4" fontId="132" fillId="0" borderId="3" xfId="0" applyNumberFormat="1" applyFont="1" applyFill="1" applyBorder="1" applyAlignment="1">
      <alignment horizontal="center" vertical="center"/>
    </xf>
    <xf numFmtId="0" fontId="94" fillId="0" borderId="0" xfId="0" applyNumberFormat="1" applyFont="1" applyFill="1" applyBorder="1" applyAlignment="1">
      <alignment horizontal="left" vertical="center"/>
    </xf>
    <xf numFmtId="0" fontId="94" fillId="0" borderId="65" xfId="0" applyFont="1" applyBorder="1" applyAlignment="1">
      <alignment horizontal="center" vertical="center"/>
    </xf>
    <xf numFmtId="0" fontId="93" fillId="0" borderId="0" xfId="0" applyNumberFormat="1" applyFont="1" applyFill="1" applyBorder="1" applyAlignment="1">
      <alignment horizontal="left" vertical="center"/>
    </xf>
    <xf numFmtId="0" fontId="169" fillId="0" borderId="59" xfId="0" applyFont="1" applyBorder="1" applyAlignment="1">
      <alignment vertical="justify"/>
    </xf>
    <xf numFmtId="4" fontId="94" fillId="0" borderId="8" xfId="0" applyNumberFormat="1" applyFont="1" applyFill="1" applyBorder="1"/>
    <xf numFmtId="0" fontId="132" fillId="0" borderId="9" xfId="0" applyFont="1" applyBorder="1" applyAlignment="1">
      <alignment horizontal="center" vertical="center"/>
    </xf>
    <xf numFmtId="0" fontId="141" fillId="0" borderId="8" xfId="0" applyFont="1" applyBorder="1" applyAlignment="1">
      <alignment vertical="justify"/>
    </xf>
    <xf numFmtId="4" fontId="140" fillId="0" borderId="80" xfId="0" applyNumberFormat="1" applyFont="1" applyFill="1" applyBorder="1" applyAlignment="1">
      <alignment vertical="center" wrapText="1"/>
    </xf>
    <xf numFmtId="4" fontId="132" fillId="0" borderId="0" xfId="0" applyNumberFormat="1" applyFont="1" applyBorder="1" applyAlignment="1">
      <alignment horizontal="center" vertical="center"/>
    </xf>
    <xf numFmtId="4" fontId="132" fillId="0" borderId="6" xfId="0" applyNumberFormat="1" applyFont="1" applyFill="1" applyBorder="1" applyAlignment="1">
      <alignment horizontal="center" vertical="center"/>
    </xf>
    <xf numFmtId="0" fontId="67" fillId="0" borderId="2" xfId="0" applyFont="1" applyFill="1" applyBorder="1"/>
    <xf numFmtId="4" fontId="132" fillId="0" borderId="61" xfId="0" applyNumberFormat="1" applyFont="1" applyFill="1" applyBorder="1" applyAlignment="1">
      <alignment horizontal="center" vertical="center"/>
    </xf>
    <xf numFmtId="4" fontId="1" fillId="0" borderId="3" xfId="0" applyNumberFormat="1" applyFont="1" applyFill="1" applyBorder="1" applyAlignment="1">
      <alignment horizontal="center" vertical="center"/>
    </xf>
    <xf numFmtId="4" fontId="1" fillId="0" borderId="6" xfId="0" applyNumberFormat="1" applyFont="1" applyFill="1" applyBorder="1" applyAlignment="1">
      <alignment horizontal="center" vertical="center"/>
    </xf>
    <xf numFmtId="0" fontId="141" fillId="0" borderId="90" xfId="0" applyFont="1" applyBorder="1" applyAlignment="1">
      <alignment vertical="center" wrapText="1"/>
    </xf>
    <xf numFmtId="4" fontId="1" fillId="0" borderId="0" xfId="0" applyNumberFormat="1" applyFont="1" applyFill="1" applyBorder="1" applyAlignment="1">
      <alignment horizontal="center" vertical="center"/>
    </xf>
    <xf numFmtId="0" fontId="140" fillId="0" borderId="17" xfId="0" applyNumberFormat="1" applyFont="1" applyBorder="1" applyAlignment="1">
      <alignment horizontal="center" vertical="center"/>
    </xf>
    <xf numFmtId="0" fontId="141" fillId="0" borderId="60" xfId="0" applyFont="1" applyBorder="1" applyAlignment="1">
      <alignment vertical="center" wrapText="1"/>
    </xf>
    <xf numFmtId="0" fontId="81" fillId="0" borderId="0" xfId="0" applyFont="1"/>
    <xf numFmtId="0" fontId="81" fillId="0" borderId="0" xfId="0" applyFont="1" applyFill="1" applyAlignment="1">
      <alignment horizontal="center"/>
    </xf>
    <xf numFmtId="4" fontId="81" fillId="0" borderId="0" xfId="0" applyNumberFormat="1" applyFont="1"/>
    <xf numFmtId="0" fontId="170" fillId="0" borderId="0" xfId="0" applyFont="1" applyFill="1" applyBorder="1" applyAlignment="1">
      <alignment vertical="justify"/>
    </xf>
    <xf numFmtId="4" fontId="1" fillId="0" borderId="9" xfId="0" applyNumberFormat="1" applyFont="1" applyFill="1" applyBorder="1" applyAlignment="1">
      <alignment horizontal="center" vertical="center"/>
    </xf>
    <xf numFmtId="0" fontId="94" fillId="0" borderId="16" xfId="0" applyFont="1" applyBorder="1" applyAlignment="1">
      <alignment horizontal="center"/>
    </xf>
    <xf numFmtId="0" fontId="94" fillId="0" borderId="55" xfId="0" applyFont="1" applyBorder="1"/>
    <xf numFmtId="4" fontId="153" fillId="0" borderId="0" xfId="0" applyNumberFormat="1" applyFont="1" applyFill="1" applyBorder="1" applyAlignment="1">
      <alignment horizontal="left" vertical="center"/>
    </xf>
    <xf numFmtId="0" fontId="5" fillId="0" borderId="61" xfId="0" applyFont="1" applyFill="1" applyBorder="1" applyAlignment="1">
      <alignment horizontal="center"/>
    </xf>
    <xf numFmtId="0" fontId="67" fillId="0" borderId="34" xfId="0" applyFont="1" applyFill="1" applyBorder="1" applyAlignment="1">
      <alignment wrapText="1"/>
    </xf>
    <xf numFmtId="0" fontId="136" fillId="0" borderId="61" xfId="0" applyFont="1" applyFill="1" applyBorder="1" applyAlignment="1">
      <alignment horizontal="center"/>
    </xf>
    <xf numFmtId="0" fontId="136" fillId="0" borderId="50" xfId="0" applyFont="1" applyFill="1" applyBorder="1" applyAlignment="1">
      <alignment horizontal="center"/>
    </xf>
    <xf numFmtId="0" fontId="136" fillId="0" borderId="4" xfId="0" applyFont="1" applyFill="1" applyBorder="1" applyAlignment="1">
      <alignment horizontal="center"/>
    </xf>
    <xf numFmtId="0" fontId="136" fillId="4" borderId="0" xfId="0" applyFont="1" applyFill="1"/>
    <xf numFmtId="0" fontId="136" fillId="0" borderId="13" xfId="0" applyFont="1" applyFill="1" applyBorder="1" applyAlignment="1">
      <alignment horizontal="center"/>
    </xf>
    <xf numFmtId="0" fontId="5" fillId="0" borderId="4" xfId="0" applyFont="1" applyFill="1" applyBorder="1" applyAlignment="1">
      <alignment horizontal="center"/>
    </xf>
    <xf numFmtId="4" fontId="132" fillId="0" borderId="4" xfId="0" applyNumberFormat="1" applyFont="1" applyFill="1" applyBorder="1" applyAlignment="1">
      <alignment horizontal="center" vertical="center"/>
    </xf>
    <xf numFmtId="4" fontId="132" fillId="0" borderId="13" xfId="0" applyNumberFormat="1" applyFont="1" applyFill="1" applyBorder="1" applyAlignment="1">
      <alignment horizontal="center" vertical="center"/>
    </xf>
    <xf numFmtId="169" fontId="144" fillId="0" borderId="2" xfId="0" applyNumberFormat="1" applyFont="1" applyFill="1" applyBorder="1" applyAlignment="1">
      <alignment horizontal="left" vertical="center"/>
    </xf>
    <xf numFmtId="0" fontId="5" fillId="0" borderId="50" xfId="0" applyFont="1" applyFill="1" applyBorder="1" applyAlignment="1">
      <alignment horizontal="center"/>
    </xf>
    <xf numFmtId="169" fontId="144" fillId="0" borderId="8" xfId="0" applyNumberFormat="1" applyFont="1" applyFill="1" applyBorder="1" applyAlignment="1">
      <alignment horizontal="left" vertical="center"/>
    </xf>
    <xf numFmtId="0" fontId="5" fillId="0" borderId="13" xfId="0" applyFont="1" applyFill="1" applyBorder="1" applyAlignment="1">
      <alignment horizontal="center"/>
    </xf>
    <xf numFmtId="169" fontId="144" fillId="0" borderId="9" xfId="0" applyNumberFormat="1" applyFont="1" applyFill="1" applyBorder="1" applyAlignment="1">
      <alignment horizontal="left" vertical="center"/>
    </xf>
    <xf numFmtId="169" fontId="144" fillId="0" borderId="3" xfId="0" applyNumberFormat="1" applyFont="1" applyFill="1" applyBorder="1" applyAlignment="1">
      <alignment horizontal="left" vertical="center"/>
    </xf>
    <xf numFmtId="169" fontId="144" fillId="0" borderId="6" xfId="0" applyNumberFormat="1" applyFont="1" applyFill="1" applyBorder="1" applyAlignment="1">
      <alignment horizontal="left" vertical="center"/>
    </xf>
    <xf numFmtId="0" fontId="67" fillId="0" borderId="59" xfId="0" applyFont="1" applyFill="1" applyBorder="1" applyAlignment="1">
      <alignment vertical="center" wrapText="1"/>
    </xf>
    <xf numFmtId="0" fontId="67" fillId="0" borderId="3" xfId="0" applyFont="1" applyFill="1" applyBorder="1"/>
    <xf numFmtId="4" fontId="1" fillId="0" borderId="50" xfId="0" applyNumberFormat="1" applyFont="1" applyFill="1" applyBorder="1" applyAlignment="1">
      <alignment horizontal="center" vertical="center"/>
    </xf>
    <xf numFmtId="0" fontId="67" fillId="0" borderId="9" xfId="0" applyFont="1" applyFill="1" applyBorder="1"/>
    <xf numFmtId="4" fontId="1" fillId="0" borderId="13" xfId="0" applyNumberFormat="1" applyFont="1" applyFill="1" applyBorder="1" applyAlignment="1">
      <alignment horizontal="center" vertical="center"/>
    </xf>
    <xf numFmtId="0" fontId="94" fillId="0" borderId="16" xfId="0" applyFont="1" applyFill="1" applyBorder="1" applyAlignment="1">
      <alignment horizontal="center"/>
    </xf>
    <xf numFmtId="0" fontId="67" fillId="0" borderId="55" xfId="0" applyFont="1" applyFill="1" applyBorder="1" applyAlignment="1">
      <alignment wrapText="1"/>
    </xf>
    <xf numFmtId="0" fontId="67" fillId="0" borderId="68" xfId="0" applyFont="1" applyFill="1" applyBorder="1" applyAlignment="1">
      <alignment wrapText="1"/>
    </xf>
    <xf numFmtId="0" fontId="67" fillId="0" borderId="56" xfId="0" applyFont="1" applyFill="1" applyBorder="1" applyAlignment="1">
      <alignment wrapText="1"/>
    </xf>
    <xf numFmtId="4" fontId="94" fillId="0" borderId="85" xfId="0" applyNumberFormat="1" applyFont="1" applyFill="1" applyBorder="1"/>
    <xf numFmtId="0" fontId="67" fillId="0" borderId="11" xfId="0" applyNumberFormat="1" applyFont="1" applyFill="1" applyBorder="1"/>
    <xf numFmtId="4" fontId="132" fillId="0" borderId="12" xfId="0" applyNumberFormat="1" applyFont="1" applyFill="1" applyBorder="1" applyAlignment="1">
      <alignment horizontal="center" vertical="center"/>
    </xf>
    <xf numFmtId="0" fontId="94" fillId="0" borderId="87" xfId="0" applyFont="1" applyBorder="1" applyAlignment="1">
      <alignment horizontal="center"/>
    </xf>
    <xf numFmtId="0" fontId="67" fillId="0" borderId="34" xfId="0" applyFont="1" applyBorder="1" applyAlignment="1">
      <alignment wrapText="1"/>
    </xf>
    <xf numFmtId="4" fontId="1" fillId="4" borderId="3" xfId="0" applyNumberFormat="1" applyFont="1" applyFill="1" applyBorder="1" applyAlignment="1">
      <alignment horizontal="center" vertical="center"/>
    </xf>
    <xf numFmtId="0" fontId="5" fillId="4" borderId="0" xfId="0" applyFont="1" applyFill="1"/>
    <xf numFmtId="4" fontId="1" fillId="4" borderId="6" xfId="0" applyNumberFormat="1" applyFont="1" applyFill="1" applyBorder="1" applyAlignment="1">
      <alignment horizontal="center" vertical="center"/>
    </xf>
    <xf numFmtId="4" fontId="1" fillId="4" borderId="9" xfId="0" applyNumberFormat="1" applyFont="1" applyFill="1" applyBorder="1" applyAlignment="1">
      <alignment horizontal="center" vertical="center"/>
    </xf>
    <xf numFmtId="0" fontId="67" fillId="0" borderId="90" xfId="0" applyFont="1" applyFill="1" applyBorder="1" applyAlignment="1">
      <alignment wrapText="1"/>
    </xf>
    <xf numFmtId="4" fontId="136" fillId="0" borderId="4" xfId="0" applyNumberFormat="1" applyFont="1" applyFill="1" applyBorder="1" applyAlignment="1">
      <alignment horizontal="center"/>
    </xf>
    <xf numFmtId="4" fontId="5" fillId="0" borderId="4" xfId="0" applyNumberFormat="1" applyFont="1" applyFill="1" applyBorder="1" applyAlignment="1">
      <alignment horizontal="center"/>
    </xf>
    <xf numFmtId="0" fontId="94" fillId="15" borderId="19" xfId="0" applyFont="1" applyFill="1" applyBorder="1" applyAlignment="1">
      <alignment horizontal="center"/>
    </xf>
    <xf numFmtId="4" fontId="1" fillId="0" borderId="2" xfId="0" applyNumberFormat="1" applyFont="1" applyFill="1" applyBorder="1" applyAlignment="1">
      <alignment horizontal="center" vertical="center"/>
    </xf>
    <xf numFmtId="4" fontId="1" fillId="0" borderId="8" xfId="0" applyNumberFormat="1" applyFont="1" applyFill="1" applyBorder="1" applyAlignment="1">
      <alignment horizontal="center" vertical="center"/>
    </xf>
    <xf numFmtId="0" fontId="67" fillId="0" borderId="55" xfId="0" applyFont="1" applyFill="1" applyBorder="1"/>
    <xf numFmtId="0" fontId="80" fillId="0" borderId="66" xfId="0" applyFont="1" applyBorder="1" applyAlignment="1">
      <alignment horizontal="center" vertical="center"/>
    </xf>
    <xf numFmtId="0" fontId="67" fillId="0" borderId="60" xfId="0" applyFont="1" applyFill="1" applyBorder="1" applyAlignment="1">
      <alignment wrapText="1"/>
    </xf>
    <xf numFmtId="0" fontId="67" fillId="0" borderId="87" xfId="0" applyFont="1" applyFill="1" applyBorder="1" applyAlignment="1">
      <alignment wrapText="1"/>
    </xf>
    <xf numFmtId="4" fontId="94" fillId="0" borderId="93" xfId="0" applyNumberFormat="1" applyFont="1" applyFill="1" applyBorder="1"/>
    <xf numFmtId="0" fontId="5" fillId="0" borderId="30" xfId="0" applyFont="1" applyFill="1" applyBorder="1"/>
    <xf numFmtId="0" fontId="67" fillId="0" borderId="87" xfId="0" applyFont="1" applyFill="1" applyBorder="1"/>
    <xf numFmtId="4" fontId="1" fillId="0" borderId="34" xfId="0" applyNumberFormat="1" applyFont="1" applyFill="1" applyBorder="1" applyAlignment="1">
      <alignment horizontal="center" vertical="center"/>
    </xf>
    <xf numFmtId="0" fontId="67" fillId="0" borderId="19" xfId="0" applyFont="1" applyFill="1" applyBorder="1" applyAlignment="1">
      <alignment wrapText="1"/>
    </xf>
    <xf numFmtId="4" fontId="94" fillId="0" borderId="94" xfId="0" applyNumberFormat="1" applyFont="1" applyFill="1" applyBorder="1"/>
    <xf numFmtId="0" fontId="5" fillId="0" borderId="36" xfId="0" applyFont="1" applyFill="1" applyBorder="1"/>
    <xf numFmtId="0" fontId="67" fillId="0" borderId="19" xfId="0" applyFont="1" applyFill="1" applyBorder="1"/>
    <xf numFmtId="4" fontId="1" fillId="0" borderId="59" xfId="0" applyNumberFormat="1" applyFont="1" applyFill="1" applyBorder="1" applyAlignment="1">
      <alignment horizontal="center" vertical="center"/>
    </xf>
    <xf numFmtId="0" fontId="141" fillId="0" borderId="19" xfId="0" applyFont="1" applyFill="1" applyBorder="1" applyAlignment="1">
      <alignment vertical="center"/>
    </xf>
    <xf numFmtId="0" fontId="136" fillId="0" borderId="36" xfId="0" applyFont="1" applyFill="1" applyBorder="1"/>
    <xf numFmtId="0" fontId="136" fillId="0" borderId="19" xfId="0" applyNumberFormat="1" applyFont="1" applyFill="1" applyBorder="1"/>
    <xf numFmtId="4" fontId="132" fillId="0" borderId="59" xfId="0" applyNumberFormat="1" applyFont="1" applyFill="1" applyBorder="1" applyAlignment="1">
      <alignment horizontal="center" vertical="center"/>
    </xf>
    <xf numFmtId="0" fontId="143" fillId="0" borderId="19" xfId="0" applyFont="1" applyBorder="1" applyAlignment="1">
      <alignment horizontal="left" vertical="center"/>
    </xf>
    <xf numFmtId="0" fontId="141" fillId="0" borderId="19" xfId="0" applyFont="1" applyBorder="1"/>
    <xf numFmtId="0" fontId="171" fillId="0" borderId="19" xfId="0" applyFont="1" applyBorder="1"/>
    <xf numFmtId="0" fontId="171" fillId="0" borderId="19" xfId="0" applyFont="1" applyFill="1" applyBorder="1"/>
    <xf numFmtId="0" fontId="171" fillId="0" borderId="19" xfId="0" applyFont="1" applyBorder="1" applyAlignment="1">
      <alignment vertical="center"/>
    </xf>
    <xf numFmtId="0" fontId="22" fillId="0" borderId="19" xfId="0" applyFont="1" applyBorder="1" applyAlignment="1">
      <alignment wrapText="1"/>
    </xf>
    <xf numFmtId="0" fontId="22" fillId="0" borderId="19" xfId="0" applyFont="1" applyFill="1" applyBorder="1" applyAlignment="1">
      <alignment horizontal="left"/>
    </xf>
    <xf numFmtId="3" fontId="94" fillId="0" borderId="19" xfId="0" applyNumberFormat="1" applyFont="1" applyFill="1" applyBorder="1" applyAlignment="1">
      <alignment horizontal="center"/>
    </xf>
    <xf numFmtId="0" fontId="67" fillId="0" borderId="36" xfId="0" applyFont="1" applyFill="1" applyBorder="1" applyAlignment="1">
      <alignment wrapText="1"/>
    </xf>
    <xf numFmtId="0" fontId="136" fillId="0" borderId="19" xfId="0" applyFont="1" applyBorder="1"/>
    <xf numFmtId="0" fontId="5" fillId="0" borderId="59" xfId="0" applyFont="1" applyFill="1" applyBorder="1"/>
    <xf numFmtId="0" fontId="67" fillId="0" borderId="0" xfId="0" applyFont="1" applyFill="1" applyBorder="1" applyAlignment="1">
      <alignment wrapText="1"/>
    </xf>
    <xf numFmtId="4" fontId="150" fillId="0" borderId="36" xfId="0" applyNumberFormat="1" applyFont="1" applyBorder="1" applyAlignment="1">
      <alignment vertical="center"/>
    </xf>
    <xf numFmtId="0" fontId="136" fillId="0" borderId="59" xfId="0" applyFont="1" applyBorder="1"/>
    <xf numFmtId="0" fontId="5" fillId="0" borderId="36" xfId="0" applyFont="1" applyBorder="1"/>
    <xf numFmtId="0" fontId="67" fillId="0" borderId="19" xfId="0" applyFont="1" applyBorder="1"/>
    <xf numFmtId="4" fontId="12" fillId="0" borderId="59" xfId="0" applyNumberFormat="1" applyFont="1" applyFill="1" applyBorder="1"/>
    <xf numFmtId="4" fontId="5" fillId="0" borderId="0" xfId="0" applyNumberFormat="1" applyFont="1" applyFill="1" applyBorder="1" applyAlignment="1">
      <alignment horizontal="center"/>
    </xf>
    <xf numFmtId="0" fontId="22" fillId="0" borderId="23" xfId="0" applyFont="1" applyFill="1" applyBorder="1" applyAlignment="1">
      <alignment horizontal="left"/>
    </xf>
    <xf numFmtId="4" fontId="94" fillId="0" borderId="24" xfId="0" applyNumberFormat="1" applyFont="1" applyFill="1" applyBorder="1"/>
    <xf numFmtId="0" fontId="136" fillId="0" borderId="62" xfId="0" applyFont="1" applyBorder="1"/>
    <xf numFmtId="0" fontId="136" fillId="0" borderId="23" xfId="0" applyFont="1" applyBorder="1"/>
    <xf numFmtId="0" fontId="136" fillId="0" borderId="90" xfId="0" applyFont="1" applyBorder="1"/>
    <xf numFmtId="0" fontId="94" fillId="0" borderId="65" xfId="0" applyFont="1" applyFill="1" applyBorder="1" applyAlignment="1">
      <alignment horizontal="right" vertical="center"/>
    </xf>
    <xf numFmtId="0" fontId="22" fillId="0" borderId="65" xfId="0" applyFont="1" applyFill="1" applyBorder="1" applyAlignment="1">
      <alignment horizontal="left"/>
    </xf>
    <xf numFmtId="4" fontId="94" fillId="0" borderId="65" xfId="0" applyNumberFormat="1" applyFont="1" applyFill="1" applyBorder="1"/>
    <xf numFmtId="0" fontId="94" fillId="0" borderId="19" xfId="0" applyFont="1" applyFill="1" applyBorder="1" applyAlignment="1">
      <alignment horizontal="right" vertical="center"/>
    </xf>
    <xf numFmtId="4" fontId="94" fillId="0" borderId="19" xfId="0" applyNumberFormat="1" applyFont="1" applyFill="1" applyBorder="1"/>
    <xf numFmtId="0" fontId="158" fillId="0" borderId="19" xfId="0" applyFont="1" applyFill="1" applyBorder="1" applyAlignment="1">
      <alignment vertical="center"/>
    </xf>
    <xf numFmtId="4" fontId="172" fillId="0" borderId="19" xfId="0" applyNumberFormat="1" applyFont="1" applyFill="1" applyBorder="1" applyAlignment="1">
      <alignment vertical="center"/>
    </xf>
    <xf numFmtId="0" fontId="67" fillId="0" borderId="19" xfId="0" applyFont="1" applyBorder="1" applyAlignment="1">
      <alignment wrapText="1"/>
    </xf>
    <xf numFmtId="0" fontId="158" fillId="0" borderId="19" xfId="0" applyFont="1" applyBorder="1" applyAlignment="1">
      <alignment vertical="center"/>
    </xf>
    <xf numFmtId="0" fontId="94" fillId="0" borderId="66" xfId="0" applyFont="1" applyFill="1" applyBorder="1" applyAlignment="1">
      <alignment horizontal="right" vertical="center"/>
    </xf>
    <xf numFmtId="0" fontId="158" fillId="0" borderId="66" xfId="0" applyFont="1" applyBorder="1" applyAlignment="1">
      <alignment vertical="center"/>
    </xf>
    <xf numFmtId="4" fontId="172" fillId="0" borderId="66" xfId="0" applyNumberFormat="1" applyFont="1" applyFill="1" applyBorder="1" applyAlignment="1">
      <alignment vertical="center"/>
    </xf>
    <xf numFmtId="0" fontId="94" fillId="0" borderId="87" xfId="0" applyFont="1" applyFill="1" applyBorder="1" applyAlignment="1">
      <alignment horizontal="right" vertical="center"/>
    </xf>
    <xf numFmtId="0" fontId="158" fillId="0" borderId="87" xfId="0" applyFont="1" applyBorder="1" applyAlignment="1">
      <alignment vertical="center"/>
    </xf>
    <xf numFmtId="3" fontId="136" fillId="0" borderId="93" xfId="0" applyNumberFormat="1" applyFont="1" applyBorder="1"/>
    <xf numFmtId="4" fontId="172" fillId="0" borderId="94" xfId="0" applyNumberFormat="1" applyFont="1" applyFill="1" applyBorder="1" applyAlignment="1">
      <alignment vertical="center"/>
    </xf>
    <xf numFmtId="0" fontId="158" fillId="0" borderId="19" xfId="0" applyFont="1" applyFill="1" applyBorder="1" applyAlignment="1">
      <alignment vertical="center" wrapText="1"/>
    </xf>
    <xf numFmtId="4" fontId="150" fillId="0" borderId="94" xfId="0" applyNumberFormat="1" applyFont="1" applyFill="1" applyBorder="1" applyAlignment="1">
      <alignment vertical="center"/>
    </xf>
    <xf numFmtId="0" fontId="158" fillId="0" borderId="0" xfId="0" applyFont="1" applyFill="1" applyBorder="1" applyAlignment="1">
      <alignment vertical="center"/>
    </xf>
    <xf numFmtId="0" fontId="94" fillId="0" borderId="23" xfId="0" applyFont="1" applyFill="1" applyBorder="1" applyAlignment="1">
      <alignment horizontal="right" vertical="center"/>
    </xf>
    <xf numFmtId="0" fontId="158" fillId="0" borderId="23" xfId="0" applyFont="1" applyFill="1" applyBorder="1" applyAlignment="1">
      <alignment vertical="center" wrapText="1"/>
    </xf>
    <xf numFmtId="4" fontId="150" fillId="0" borderId="24" xfId="0" applyNumberFormat="1" applyFont="1" applyFill="1" applyBorder="1" applyAlignment="1">
      <alignment vertical="center"/>
    </xf>
    <xf numFmtId="0" fontId="80" fillId="0" borderId="0" xfId="0" applyFont="1" applyBorder="1" applyAlignment="1">
      <alignment horizontal="center" vertical="center"/>
    </xf>
    <xf numFmtId="0" fontId="94" fillId="0" borderId="0" xfId="0" applyFont="1" applyFill="1" applyBorder="1" applyAlignment="1">
      <alignment horizontal="right" vertical="center"/>
    </xf>
    <xf numFmtId="0" fontId="94" fillId="0" borderId="0" xfId="0" applyFont="1" applyBorder="1" applyAlignment="1">
      <alignment horizontal="center"/>
    </xf>
    <xf numFmtId="4" fontId="172" fillId="0" borderId="0" xfId="0" applyNumberFormat="1" applyFont="1" applyFill="1" applyBorder="1" applyAlignment="1">
      <alignment vertical="center"/>
    </xf>
    <xf numFmtId="0" fontId="80" fillId="0" borderId="68" xfId="0" applyFont="1" applyBorder="1" applyAlignment="1">
      <alignment horizontal="center" vertical="center"/>
    </xf>
    <xf numFmtId="0" fontId="138" fillId="2" borderId="10" xfId="0" applyFont="1" applyFill="1" applyBorder="1" applyAlignment="1">
      <alignment horizontal="left" vertical="center"/>
    </xf>
    <xf numFmtId="4" fontId="139" fillId="0" borderId="85" xfId="0" applyNumberFormat="1" applyFont="1" applyFill="1" applyBorder="1" applyAlignment="1">
      <alignment vertical="center"/>
    </xf>
    <xf numFmtId="0" fontId="80" fillId="0" borderId="59" xfId="0" applyFont="1" applyBorder="1" applyAlignment="1">
      <alignment horizontal="center" vertical="center"/>
    </xf>
    <xf numFmtId="0" fontId="140" fillId="0" borderId="45" xfId="0" applyFont="1" applyBorder="1" applyAlignment="1">
      <alignment horizontal="center"/>
    </xf>
    <xf numFmtId="0" fontId="141" fillId="0" borderId="25" xfId="0" applyFont="1" applyBorder="1" applyAlignment="1">
      <alignment vertical="justify"/>
    </xf>
    <xf numFmtId="4" fontId="140" fillId="0" borderId="79" xfId="0" applyNumberFormat="1" applyFont="1" applyFill="1" applyBorder="1"/>
    <xf numFmtId="0" fontId="140" fillId="0" borderId="47" xfId="0" applyFont="1" applyBorder="1" applyAlignment="1">
      <alignment horizontal="center"/>
    </xf>
    <xf numFmtId="0" fontId="141" fillId="0" borderId="60" xfId="0" applyFont="1" applyBorder="1" applyAlignment="1">
      <alignment vertical="justify"/>
    </xf>
    <xf numFmtId="4" fontId="140" fillId="0" borderId="78" xfId="0" applyNumberFormat="1" applyFont="1" applyFill="1" applyBorder="1"/>
    <xf numFmtId="0" fontId="140" fillId="0" borderId="48" xfId="0" applyFont="1" applyBorder="1" applyAlignment="1">
      <alignment horizontal="center"/>
    </xf>
    <xf numFmtId="0" fontId="141" fillId="0" borderId="55" xfId="0" applyFont="1" applyBorder="1" applyAlignment="1">
      <alignment vertical="justify"/>
    </xf>
    <xf numFmtId="4" fontId="140" fillId="0" borderId="80" xfId="0" applyNumberFormat="1" applyFont="1" applyFill="1" applyBorder="1"/>
    <xf numFmtId="4" fontId="76" fillId="0" borderId="78" xfId="0" applyNumberFormat="1" applyFont="1" applyFill="1" applyBorder="1"/>
    <xf numFmtId="0" fontId="5" fillId="0" borderId="0" xfId="0" applyNumberFormat="1" applyFont="1" applyFill="1" applyBorder="1"/>
    <xf numFmtId="0" fontId="136" fillId="0" borderId="1" xfId="0" applyFont="1" applyBorder="1" applyAlignment="1"/>
    <xf numFmtId="0" fontId="94" fillId="0" borderId="2" xfId="0" applyFont="1" applyBorder="1" applyAlignment="1">
      <alignment horizontal="center"/>
    </xf>
    <xf numFmtId="0" fontId="76" fillId="0" borderId="2" xfId="0" applyFont="1" applyBorder="1"/>
    <xf numFmtId="4" fontId="94" fillId="0" borderId="22" xfId="0" applyNumberFormat="1" applyFont="1" applyFill="1" applyBorder="1"/>
    <xf numFmtId="4" fontId="132" fillId="0" borderId="9" xfId="0" applyNumberFormat="1" applyFont="1" applyFill="1" applyBorder="1" applyAlignment="1">
      <alignment horizontal="center" vertical="center"/>
    </xf>
    <xf numFmtId="4" fontId="67" fillId="0" borderId="0" xfId="0" applyNumberFormat="1" applyFont="1" applyFill="1" applyBorder="1" applyAlignment="1">
      <alignment horizontal="center"/>
    </xf>
    <xf numFmtId="0" fontId="80" fillId="0" borderId="63" xfId="0" applyFont="1" applyBorder="1" applyAlignment="1">
      <alignment horizontal="center" vertical="center"/>
    </xf>
    <xf numFmtId="0" fontId="67" fillId="0" borderId="23" xfId="0" applyFont="1" applyFill="1" applyBorder="1" applyAlignment="1">
      <alignment wrapText="1"/>
    </xf>
    <xf numFmtId="0" fontId="94" fillId="0" borderId="0" xfId="0" applyFont="1" applyFill="1" applyBorder="1" applyAlignment="1">
      <alignment horizontal="center"/>
    </xf>
    <xf numFmtId="4" fontId="76" fillId="0" borderId="0" xfId="0" applyNumberFormat="1" applyFont="1" applyFill="1" applyBorder="1" applyAlignment="1"/>
    <xf numFmtId="0" fontId="136" fillId="0" borderId="0" xfId="0" applyFont="1" applyAlignment="1">
      <alignment horizontal="right"/>
    </xf>
    <xf numFmtId="4" fontId="136" fillId="0" borderId="0" xfId="0" applyNumberFormat="1" applyFont="1" applyAlignment="1">
      <alignment horizontal="right"/>
    </xf>
    <xf numFmtId="170" fontId="94" fillId="0" borderId="0" xfId="0" applyNumberFormat="1" applyFont="1" applyFill="1" applyBorder="1"/>
    <xf numFmtId="3" fontId="140" fillId="0" borderId="0" xfId="0" applyNumberFormat="1" applyFont="1" applyBorder="1" applyAlignment="1">
      <alignment horizontal="center" vertical="center"/>
    </xf>
    <xf numFmtId="0" fontId="136" fillId="0" borderId="0" xfId="0" applyFont="1" applyBorder="1" applyAlignment="1">
      <alignment horizontal="right"/>
    </xf>
    <xf numFmtId="0" fontId="143" fillId="0" borderId="0" xfId="0" applyFont="1" applyBorder="1" applyAlignment="1">
      <alignment horizontal="right" vertical="center"/>
    </xf>
    <xf numFmtId="4" fontId="94" fillId="0" borderId="0" xfId="0" applyNumberFormat="1" applyFont="1" applyFill="1" applyBorder="1" applyAlignment="1">
      <alignment horizontal="center"/>
    </xf>
    <xf numFmtId="4" fontId="94" fillId="0" borderId="0" xfId="0" applyNumberFormat="1" applyFont="1" applyFill="1" applyBorder="1" applyAlignment="1">
      <alignment horizontal="center" vertical="center"/>
    </xf>
    <xf numFmtId="0" fontId="94" fillId="0" borderId="65" xfId="0" applyFont="1" applyBorder="1" applyAlignment="1">
      <alignment horizontal="center"/>
    </xf>
    <xf numFmtId="0" fontId="67" fillId="0" borderId="68" xfId="0" applyFont="1" applyBorder="1" applyAlignment="1">
      <alignment wrapText="1"/>
    </xf>
    <xf numFmtId="0" fontId="3" fillId="6" borderId="9" xfId="0" applyFont="1" applyFill="1" applyBorder="1" applyAlignment="1">
      <alignment horizontal="center" vertical="center"/>
    </xf>
    <xf numFmtId="0" fontId="3" fillId="6" borderId="9" xfId="0" applyFont="1" applyFill="1" applyBorder="1" applyAlignment="1">
      <alignment horizontal="center" vertical="center" wrapText="1"/>
    </xf>
    <xf numFmtId="0" fontId="1" fillId="0" borderId="5" xfId="0" applyFont="1" applyBorder="1" applyAlignment="1">
      <alignment horizontal="left" vertical="center"/>
    </xf>
    <xf numFmtId="0" fontId="3" fillId="0" borderId="5" xfId="0" applyFont="1" applyBorder="1" applyAlignment="1">
      <alignment horizontal="left" vertical="center"/>
    </xf>
    <xf numFmtId="0" fontId="1" fillId="0" borderId="7" xfId="0" applyFont="1" applyBorder="1" applyAlignment="1">
      <alignment horizontal="left" vertical="center"/>
    </xf>
    <xf numFmtId="0" fontId="1" fillId="0" borderId="0" xfId="0" applyFont="1"/>
    <xf numFmtId="0" fontId="3" fillId="0" borderId="1" xfId="0" applyFont="1" applyBorder="1" applyAlignment="1">
      <alignment horizontal="left" vertical="center"/>
    </xf>
    <xf numFmtId="0" fontId="3" fillId="0" borderId="3" xfId="0" applyFont="1" applyBorder="1" applyAlignment="1">
      <alignment horizontal="left" vertical="center"/>
    </xf>
    <xf numFmtId="0" fontId="1" fillId="0" borderId="6" xfId="0" applyFont="1" applyBorder="1" applyAlignment="1">
      <alignment horizontal="left" vertical="center"/>
    </xf>
    <xf numFmtId="0" fontId="3" fillId="0" borderId="6" xfId="0" applyFont="1" applyBorder="1" applyAlignment="1">
      <alignment horizontal="left" vertical="center"/>
    </xf>
    <xf numFmtId="0" fontId="1" fillId="0" borderId="6" xfId="0" applyFont="1" applyBorder="1"/>
    <xf numFmtId="0" fontId="1" fillId="0" borderId="9" xfId="0" applyFont="1" applyBorder="1" applyAlignment="1">
      <alignment horizontal="left" vertical="center"/>
    </xf>
    <xf numFmtId="0" fontId="1" fillId="0" borderId="5" xfId="0" applyFont="1" applyBorder="1" applyAlignment="1">
      <alignment horizontal="left" vertical="center" indent="3"/>
    </xf>
    <xf numFmtId="167" fontId="3" fillId="0" borderId="4" xfId="0" applyNumberFormat="1" applyFont="1" applyBorder="1" applyAlignment="1">
      <alignment horizontal="right" vertical="center"/>
    </xf>
    <xf numFmtId="167" fontId="1" fillId="0" borderId="4" xfId="0" applyNumberFormat="1" applyFont="1" applyBorder="1" applyAlignment="1">
      <alignment horizontal="right" vertical="center"/>
    </xf>
    <xf numFmtId="167" fontId="1" fillId="0" borderId="6" xfId="0" applyNumberFormat="1" applyFont="1" applyBorder="1" applyAlignment="1">
      <alignment horizontal="right" vertical="center"/>
    </xf>
    <xf numFmtId="167" fontId="1" fillId="0" borderId="13" xfId="0" applyNumberFormat="1" applyFont="1" applyBorder="1" applyAlignment="1">
      <alignment horizontal="right" vertical="center"/>
    </xf>
    <xf numFmtId="167" fontId="1" fillId="0" borderId="9" xfId="0" applyNumberFormat="1" applyFont="1" applyBorder="1" applyAlignment="1">
      <alignment horizontal="right" vertical="center"/>
    </xf>
    <xf numFmtId="0" fontId="3" fillId="0" borderId="75" xfId="0" applyFont="1" applyBorder="1" applyAlignment="1">
      <alignment horizontal="left" vertical="center"/>
    </xf>
    <xf numFmtId="0" fontId="1" fillId="0" borderId="76" xfId="0" applyFont="1" applyBorder="1" applyAlignment="1">
      <alignment horizontal="left" vertical="center"/>
    </xf>
    <xf numFmtId="167" fontId="3" fillId="0" borderId="77" xfId="0" applyNumberFormat="1" applyFont="1" applyBorder="1" applyAlignment="1">
      <alignment horizontal="right" vertical="center"/>
    </xf>
    <xf numFmtId="0" fontId="1" fillId="0" borderId="74" xfId="0" applyFont="1" applyBorder="1" applyAlignment="1">
      <alignment horizontal="left" vertical="center"/>
    </xf>
    <xf numFmtId="0" fontId="1" fillId="0" borderId="73" xfId="0" applyFont="1" applyBorder="1" applyAlignment="1">
      <alignment horizontal="left" vertical="center"/>
    </xf>
    <xf numFmtId="167" fontId="1" fillId="0" borderId="72" xfId="0" applyNumberFormat="1" applyFont="1" applyBorder="1" applyAlignment="1">
      <alignment horizontal="right" vertical="center"/>
    </xf>
    <xf numFmtId="167" fontId="1" fillId="0" borderId="73" xfId="0" applyNumberFormat="1" applyFont="1" applyBorder="1" applyAlignment="1">
      <alignment horizontal="right" vertical="center"/>
    </xf>
    <xf numFmtId="0" fontId="65" fillId="6" borderId="50" xfId="0" applyFont="1" applyFill="1" applyBorder="1" applyAlignment="1">
      <alignment horizontal="justify" vertical="center" wrapText="1"/>
    </xf>
    <xf numFmtId="0" fontId="65" fillId="6" borderId="13" xfId="0" applyFont="1" applyFill="1" applyBorder="1" applyAlignment="1">
      <alignment horizontal="justify" vertical="center" wrapText="1"/>
    </xf>
    <xf numFmtId="0" fontId="64" fillId="0" borderId="10" xfId="0" applyFont="1" applyBorder="1" applyAlignment="1">
      <alignment horizontal="justify" vertical="center" wrapText="1"/>
    </xf>
    <xf numFmtId="0" fontId="64" fillId="0" borderId="11" xfId="0" applyFont="1" applyBorder="1" applyAlignment="1">
      <alignment horizontal="justify" vertical="center" wrapText="1"/>
    </xf>
    <xf numFmtId="0" fontId="64" fillId="0" borderId="12" xfId="0" applyFont="1" applyBorder="1" applyAlignment="1">
      <alignment horizontal="justify" vertical="center" wrapText="1"/>
    </xf>
    <xf numFmtId="0" fontId="65" fillId="0" borderId="50" xfId="0" applyFont="1" applyBorder="1" applyAlignment="1">
      <alignment horizontal="justify" vertical="center" wrapText="1"/>
    </xf>
    <xf numFmtId="0" fontId="65" fillId="0" borderId="13" xfId="0" applyFont="1" applyBorder="1" applyAlignment="1">
      <alignment horizontal="justify" vertical="center" wrapText="1"/>
    </xf>
    <xf numFmtId="0" fontId="5" fillId="0" borderId="0" xfId="0" applyFont="1" applyFill="1" applyBorder="1" applyAlignment="1" applyProtection="1">
      <alignment horizontal="left" wrapText="1"/>
      <protection locked="0"/>
    </xf>
    <xf numFmtId="0" fontId="10" fillId="0" borderId="0" xfId="0" applyFont="1" applyFill="1" applyBorder="1" applyAlignment="1" applyProtection="1">
      <alignment horizontal="center" vertical="top"/>
      <protection locked="0"/>
    </xf>
    <xf numFmtId="0" fontId="6" fillId="0" borderId="0" xfId="0" applyFont="1" applyFill="1" applyBorder="1" applyAlignment="1" applyProtection="1">
      <alignment horizontal="center" vertical="top"/>
      <protection locked="0"/>
    </xf>
    <xf numFmtId="0" fontId="3" fillId="6" borderId="1" xfId="0" applyFont="1" applyFill="1" applyBorder="1" applyAlignment="1">
      <alignment horizontal="center" vertical="center"/>
    </xf>
    <xf numFmtId="0" fontId="3" fillId="6" borderId="2" xfId="0" applyFont="1" applyFill="1" applyBorder="1" applyAlignment="1">
      <alignment horizontal="center" vertical="center"/>
    </xf>
    <xf numFmtId="0" fontId="3" fillId="6" borderId="3" xfId="0" applyFont="1" applyFill="1" applyBorder="1" applyAlignment="1">
      <alignment horizontal="center" vertical="center"/>
    </xf>
    <xf numFmtId="0" fontId="3" fillId="6" borderId="5"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10" fillId="0" borderId="0" xfId="0" applyFont="1" applyFill="1" applyBorder="1" applyAlignment="1" applyProtection="1">
      <alignment horizontal="center"/>
      <protection locked="0"/>
    </xf>
    <xf numFmtId="0" fontId="11" fillId="0" borderId="8" xfId="0" applyFont="1" applyFill="1" applyBorder="1" applyAlignment="1" applyProtection="1">
      <alignment horizontal="center" vertical="top"/>
      <protection locked="0"/>
    </xf>
    <xf numFmtId="0" fontId="21" fillId="2" borderId="5" xfId="0" applyFont="1" applyFill="1" applyBorder="1" applyAlignment="1" applyProtection="1">
      <alignment horizontal="left" vertical="center" wrapText="1"/>
      <protection locked="0"/>
    </xf>
    <xf numFmtId="0" fontId="21" fillId="2" borderId="0" xfId="0" applyFont="1" applyFill="1" applyBorder="1" applyAlignment="1" applyProtection="1">
      <alignment horizontal="left" vertical="center" wrapText="1"/>
      <protection locked="0"/>
    </xf>
    <xf numFmtId="0" fontId="16" fillId="0" borderId="37" xfId="0" applyFont="1" applyBorder="1" applyAlignment="1" applyProtection="1">
      <alignment horizontal="center" vertical="center"/>
      <protection locked="0"/>
    </xf>
    <xf numFmtId="0" fontId="16" fillId="0" borderId="38" xfId="0" applyFont="1" applyBorder="1" applyAlignment="1" applyProtection="1">
      <alignment horizontal="center" vertical="center"/>
      <protection locked="0"/>
    </xf>
    <xf numFmtId="0" fontId="38" fillId="7" borderId="1" xfId="0" applyFont="1" applyFill="1" applyBorder="1" applyAlignment="1">
      <alignment horizontal="center" vertical="center"/>
    </xf>
    <xf numFmtId="0" fontId="38" fillId="7" borderId="2" xfId="0" applyFont="1" applyFill="1" applyBorder="1" applyAlignment="1">
      <alignment horizontal="center" vertical="center"/>
    </xf>
    <xf numFmtId="0" fontId="38" fillId="7" borderId="3" xfId="0" applyFont="1" applyFill="1" applyBorder="1" applyAlignment="1">
      <alignment horizontal="center" vertical="center"/>
    </xf>
    <xf numFmtId="0" fontId="38" fillId="7" borderId="5" xfId="0" applyFont="1" applyFill="1" applyBorder="1" applyAlignment="1">
      <alignment horizontal="center" vertical="center"/>
    </xf>
    <xf numFmtId="0" fontId="38" fillId="7" borderId="0" xfId="0" applyFont="1" applyFill="1" applyBorder="1" applyAlignment="1">
      <alignment horizontal="center" vertical="center"/>
    </xf>
    <xf numFmtId="0" fontId="38" fillId="7" borderId="6" xfId="0" applyFont="1" applyFill="1" applyBorder="1" applyAlignment="1">
      <alignment horizontal="center" vertical="center"/>
    </xf>
    <xf numFmtId="0" fontId="38" fillId="7" borderId="7" xfId="0" applyFont="1" applyFill="1" applyBorder="1" applyAlignment="1">
      <alignment horizontal="center" vertical="center"/>
    </xf>
    <xf numFmtId="0" fontId="38" fillId="7" borderId="8" xfId="0" applyFont="1" applyFill="1" applyBorder="1" applyAlignment="1">
      <alignment horizontal="center" vertical="center"/>
    </xf>
    <xf numFmtId="0" fontId="38" fillId="7" borderId="9" xfId="0" applyFont="1" applyFill="1" applyBorder="1" applyAlignment="1">
      <alignment horizontal="center" vertical="center"/>
    </xf>
    <xf numFmtId="0" fontId="6" fillId="0" borderId="0" xfId="0" applyFont="1" applyFill="1" applyBorder="1" applyAlignment="1" applyProtection="1">
      <alignment horizontal="center" vertical="top"/>
    </xf>
    <xf numFmtId="0" fontId="25" fillId="0" borderId="5" xfId="0" applyFont="1" applyFill="1" applyBorder="1" applyAlignment="1" applyProtection="1">
      <alignment horizontal="justify" vertical="top"/>
      <protection locked="0"/>
    </xf>
    <xf numFmtId="0" fontId="25" fillId="0" borderId="0" xfId="0" applyFont="1" applyFill="1" applyBorder="1" applyAlignment="1" applyProtection="1">
      <alignment horizontal="justify" vertical="top"/>
      <protection locked="0"/>
    </xf>
    <xf numFmtId="0" fontId="6" fillId="0" borderId="8" xfId="0" applyFont="1" applyFill="1" applyBorder="1" applyAlignment="1" applyProtection="1">
      <alignment horizontal="center" vertical="top"/>
      <protection locked="0"/>
    </xf>
    <xf numFmtId="0" fontId="3" fillId="0" borderId="41" xfId="0" applyFont="1" applyFill="1" applyBorder="1" applyAlignment="1" applyProtection="1">
      <alignment horizontal="center" vertical="center"/>
      <protection locked="0"/>
    </xf>
    <xf numFmtId="0" fontId="3" fillId="0" borderId="40" xfId="0" applyFont="1" applyFill="1" applyBorder="1" applyAlignment="1" applyProtection="1">
      <alignment horizontal="center" vertical="center"/>
      <protection locked="0"/>
    </xf>
    <xf numFmtId="0" fontId="6" fillId="0" borderId="43"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xf>
    <xf numFmtId="0" fontId="11" fillId="0" borderId="8" xfId="0" applyFont="1" applyFill="1" applyBorder="1" applyAlignment="1" applyProtection="1">
      <alignment horizontal="center" vertical="center"/>
      <protection locked="0"/>
    </xf>
    <xf numFmtId="0" fontId="6" fillId="0" borderId="5" xfId="0" applyFont="1" applyBorder="1" applyAlignment="1" applyProtection="1">
      <alignment horizontal="justify" vertical="top" wrapText="1"/>
      <protection locked="0"/>
    </xf>
    <xf numFmtId="0" fontId="6" fillId="0" borderId="0" xfId="0" applyFont="1" applyBorder="1" applyAlignment="1" applyProtection="1">
      <alignment horizontal="justify" vertical="top" wrapText="1"/>
      <protection locked="0"/>
    </xf>
    <xf numFmtId="0" fontId="7" fillId="0" borderId="7" xfId="0" applyFont="1" applyBorder="1" applyAlignment="1" applyProtection="1">
      <alignment horizontal="justify" vertical="top" wrapText="1"/>
      <protection locked="0"/>
    </xf>
    <xf numFmtId="0" fontId="7" fillId="0" borderId="8" xfId="0" applyFont="1" applyBorder="1" applyAlignment="1" applyProtection="1">
      <alignment horizontal="justify" vertical="top" wrapText="1"/>
      <protection locked="0"/>
    </xf>
    <xf numFmtId="0" fontId="10" fillId="0" borderId="1" xfId="0"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wrapText="1"/>
      <protection locked="0"/>
    </xf>
    <xf numFmtId="0" fontId="7" fillId="0" borderId="5" xfId="0" applyFont="1" applyBorder="1" applyAlignment="1" applyProtection="1">
      <alignment horizontal="justify" vertical="top" wrapText="1"/>
      <protection locked="0"/>
    </xf>
    <xf numFmtId="0" fontId="7" fillId="0" borderId="0" xfId="0" applyFont="1" applyBorder="1" applyAlignment="1" applyProtection="1">
      <alignment horizontal="justify" vertical="top" wrapText="1"/>
      <protection locked="0"/>
    </xf>
    <xf numFmtId="0" fontId="6" fillId="0" borderId="5" xfId="0" applyFont="1" applyBorder="1" applyAlignment="1" applyProtection="1">
      <alignment horizontal="left" vertical="top" wrapText="1" indent="5"/>
      <protection locked="0"/>
    </xf>
    <xf numFmtId="0" fontId="6" fillId="0" borderId="0" xfId="0" applyFont="1" applyBorder="1" applyAlignment="1" applyProtection="1">
      <alignment horizontal="left" vertical="top" wrapText="1" indent="5"/>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167" fontId="38" fillId="6" borderId="50" xfId="0" applyNumberFormat="1" applyFont="1" applyFill="1" applyBorder="1" applyAlignment="1">
      <alignment horizontal="center" vertical="center" wrapText="1"/>
    </xf>
    <xf numFmtId="167" fontId="38" fillId="6" borderId="13" xfId="0" applyNumberFormat="1" applyFont="1" applyFill="1" applyBorder="1" applyAlignment="1">
      <alignment horizontal="center" vertical="center" wrapText="1"/>
    </xf>
    <xf numFmtId="0" fontId="38" fillId="6" borderId="10" xfId="0" applyFont="1" applyFill="1" applyBorder="1" applyAlignment="1">
      <alignment horizontal="center" vertical="center"/>
    </xf>
    <xf numFmtId="0" fontId="38" fillId="6" borderId="11" xfId="0" applyFont="1" applyFill="1" applyBorder="1" applyAlignment="1">
      <alignment horizontal="center" vertical="center"/>
    </xf>
    <xf numFmtId="0" fontId="38" fillId="6" borderId="12" xfId="0" applyFont="1" applyFill="1" applyBorder="1" applyAlignment="1">
      <alignment horizontal="center" vertical="center"/>
    </xf>
    <xf numFmtId="0" fontId="38" fillId="6" borderId="10" xfId="0" applyFont="1" applyFill="1" applyBorder="1" applyAlignment="1">
      <alignment horizontal="center" vertical="center" wrapText="1"/>
    </xf>
    <xf numFmtId="0" fontId="38" fillId="6" borderId="11" xfId="0" applyFont="1" applyFill="1" applyBorder="1" applyAlignment="1">
      <alignment horizontal="center" vertical="center" wrapText="1"/>
    </xf>
    <xf numFmtId="0" fontId="38" fillId="6" borderId="12" xfId="0" applyFont="1" applyFill="1" applyBorder="1" applyAlignment="1">
      <alignment horizontal="center" vertical="center" wrapText="1"/>
    </xf>
    <xf numFmtId="167" fontId="59" fillId="0" borderId="2" xfId="0" applyNumberFormat="1" applyFont="1" applyBorder="1" applyAlignment="1">
      <alignment horizontal="left" vertical="top" wrapText="1"/>
    </xf>
    <xf numFmtId="0" fontId="56" fillId="4" borderId="8" xfId="0" applyFont="1" applyFill="1" applyBorder="1" applyAlignment="1">
      <alignment horizontal="center" vertical="center" wrapText="1"/>
    </xf>
    <xf numFmtId="0" fontId="3" fillId="0" borderId="1" xfId="0" applyFont="1" applyBorder="1" applyAlignment="1">
      <alignment horizontal="center" vertical="justify"/>
    </xf>
    <xf numFmtId="0" fontId="3" fillId="0" borderId="2" xfId="0" applyFont="1" applyBorder="1" applyAlignment="1">
      <alignment horizontal="center" vertical="justify"/>
    </xf>
    <xf numFmtId="0" fontId="3" fillId="0" borderId="3" xfId="0" applyFont="1" applyBorder="1" applyAlignment="1">
      <alignment horizontal="center" vertical="justify"/>
    </xf>
    <xf numFmtId="0" fontId="3" fillId="0" borderId="5" xfId="0" applyFont="1" applyBorder="1" applyAlignment="1">
      <alignment horizontal="center" vertical="justify"/>
    </xf>
    <xf numFmtId="0" fontId="3" fillId="0" borderId="0" xfId="0" applyFont="1" applyBorder="1" applyAlignment="1">
      <alignment horizontal="center" vertical="justify"/>
    </xf>
    <xf numFmtId="0" fontId="3" fillId="0" borderId="6" xfId="0" applyFont="1" applyBorder="1" applyAlignment="1">
      <alignment horizontal="center" vertical="justify"/>
    </xf>
    <xf numFmtId="0" fontId="3" fillId="0" borderId="7" xfId="0" applyFont="1" applyBorder="1" applyAlignment="1">
      <alignment horizontal="center" vertical="justify"/>
    </xf>
    <xf numFmtId="0" fontId="3" fillId="0" borderId="8" xfId="0" applyFont="1" applyBorder="1" applyAlignment="1">
      <alignment horizontal="center" vertical="justify"/>
    </xf>
    <xf numFmtId="0" fontId="3" fillId="0" borderId="9" xfId="0" applyFont="1" applyBorder="1" applyAlignment="1">
      <alignment horizontal="center" vertical="justify"/>
    </xf>
    <xf numFmtId="0" fontId="10" fillId="0" borderId="0" xfId="0" applyFont="1" applyFill="1" applyBorder="1" applyAlignment="1">
      <alignment horizontal="center"/>
    </xf>
    <xf numFmtId="0" fontId="10" fillId="0" borderId="0" xfId="0" applyFont="1" applyFill="1" applyBorder="1" applyAlignment="1">
      <alignment horizontal="center" vertical="top"/>
    </xf>
    <xf numFmtId="0" fontId="6" fillId="0" borderId="0" xfId="0" applyFont="1" applyFill="1" applyBorder="1" applyAlignment="1">
      <alignment horizontal="center" vertical="top"/>
    </xf>
    <xf numFmtId="0" fontId="11" fillId="0" borderId="8" xfId="0" applyFont="1" applyFill="1" applyBorder="1" applyAlignment="1">
      <alignment horizontal="center" vertical="top"/>
    </xf>
    <xf numFmtId="0" fontId="111" fillId="0" borderId="0" xfId="14" applyFont="1" applyAlignment="1">
      <alignment horizontal="left" vertical="top"/>
    </xf>
    <xf numFmtId="166" fontId="124" fillId="0" borderId="0" xfId="14" applyNumberFormat="1" applyFont="1" applyAlignment="1">
      <alignment horizontal="right" vertical="top"/>
    </xf>
    <xf numFmtId="0" fontId="125" fillId="0" borderId="0" xfId="14" applyFont="1" applyAlignment="1">
      <alignment horizontal="center" vertical="top"/>
    </xf>
    <xf numFmtId="165" fontId="126" fillId="0" borderId="0" xfId="14" applyNumberFormat="1" applyFont="1" applyAlignment="1">
      <alignment horizontal="right" vertical="top"/>
    </xf>
    <xf numFmtId="0" fontId="67" fillId="0" borderId="60" xfId="14" applyFont="1" applyBorder="1" applyAlignment="1">
      <alignment horizontal="left"/>
    </xf>
    <xf numFmtId="0" fontId="67" fillId="0" borderId="0" xfId="14" applyFont="1" applyAlignment="1">
      <alignment horizontal="left"/>
    </xf>
    <xf numFmtId="0" fontId="67" fillId="0" borderId="6" xfId="14" applyFont="1" applyBorder="1" applyAlignment="1">
      <alignment horizontal="left"/>
    </xf>
    <xf numFmtId="0" fontId="67" fillId="0" borderId="55" xfId="14" applyFont="1" applyBorder="1" applyAlignment="1">
      <alignment horizontal="center"/>
    </xf>
    <xf numFmtId="0" fontId="67" fillId="0" borderId="8" xfId="14" applyFont="1" applyBorder="1" applyAlignment="1">
      <alignment horizontal="center"/>
    </xf>
    <xf numFmtId="0" fontId="67" fillId="0" borderId="9" xfId="14" applyFont="1" applyBorder="1" applyAlignment="1">
      <alignment horizontal="center"/>
    </xf>
    <xf numFmtId="165" fontId="124" fillId="0" borderId="0" xfId="14" applyNumberFormat="1" applyFont="1" applyAlignment="1">
      <alignment horizontal="right" vertical="top"/>
    </xf>
    <xf numFmtId="0" fontId="56" fillId="0" borderId="60" xfId="14" applyFont="1" applyBorder="1" applyAlignment="1">
      <alignment horizontal="left"/>
    </xf>
    <xf numFmtId="0" fontId="56" fillId="0" borderId="0" xfId="14" applyFont="1" applyAlignment="1">
      <alignment horizontal="left"/>
    </xf>
    <xf numFmtId="0" fontId="56" fillId="0" borderId="6" xfId="14" applyFont="1" applyBorder="1" applyAlignment="1">
      <alignment horizontal="left"/>
    </xf>
    <xf numFmtId="0" fontId="67" fillId="0" borderId="0" xfId="14" applyFont="1" applyAlignment="1">
      <alignment horizontal="left" wrapText="1"/>
    </xf>
    <xf numFmtId="0" fontId="56" fillId="0" borderId="56" xfId="14" applyFont="1" applyBorder="1" applyAlignment="1">
      <alignment horizontal="center" vertical="center" wrapText="1"/>
    </xf>
    <xf numFmtId="0" fontId="56" fillId="0" borderId="11" xfId="14" applyFont="1" applyBorder="1" applyAlignment="1">
      <alignment horizontal="center" vertical="center" wrapText="1"/>
    </xf>
    <xf numFmtId="0" fontId="56" fillId="0" borderId="12" xfId="14" applyFont="1" applyBorder="1" applyAlignment="1">
      <alignment horizontal="center" vertical="center" wrapText="1"/>
    </xf>
    <xf numFmtId="0" fontId="56" fillId="0" borderId="25" xfId="14" applyFont="1" applyBorder="1" applyAlignment="1">
      <alignment horizontal="left"/>
    </xf>
    <xf numFmtId="0" fontId="56" fillId="0" borderId="2" xfId="14" applyFont="1" applyBorder="1" applyAlignment="1">
      <alignment horizontal="left"/>
    </xf>
    <xf numFmtId="0" fontId="56" fillId="0" borderId="3" xfId="14" applyFont="1" applyBorder="1" applyAlignment="1">
      <alignment horizontal="left"/>
    </xf>
    <xf numFmtId="0" fontId="67" fillId="0" borderId="0" xfId="14" applyFont="1" applyAlignment="1">
      <alignment vertical="center" wrapText="1"/>
    </xf>
    <xf numFmtId="0" fontId="67" fillId="0" borderId="0" xfId="14" applyFont="1" applyAlignment="1">
      <alignment horizontal="left" vertical="center" wrapText="1"/>
    </xf>
    <xf numFmtId="0" fontId="123" fillId="0" borderId="5" xfId="14" applyFont="1" applyBorder="1" applyAlignment="1">
      <alignment horizontal="left" vertical="center"/>
    </xf>
    <xf numFmtId="0" fontId="123" fillId="0" borderId="6" xfId="14" applyFont="1" applyBorder="1" applyAlignment="1">
      <alignment horizontal="left" vertical="center"/>
    </xf>
    <xf numFmtId="0" fontId="123" fillId="0" borderId="5" xfId="14" applyFont="1" applyBorder="1" applyAlignment="1">
      <alignment horizontal="center" vertical="center"/>
    </xf>
    <xf numFmtId="0" fontId="123" fillId="0" borderId="0" xfId="14" applyFont="1" applyAlignment="1">
      <alignment horizontal="center" vertical="center"/>
    </xf>
    <xf numFmtId="0" fontId="123" fillId="0" borderId="6" xfId="14" applyFont="1" applyBorder="1" applyAlignment="1">
      <alignment horizontal="center" vertical="center"/>
    </xf>
    <xf numFmtId="0" fontId="123" fillId="0" borderId="7" xfId="14" applyFont="1" applyBorder="1" applyAlignment="1">
      <alignment horizontal="center" vertical="center"/>
    </xf>
    <xf numFmtId="0" fontId="123" fillId="0" borderId="9" xfId="14" applyFont="1" applyBorder="1" applyAlignment="1">
      <alignment horizontal="center" vertical="center"/>
    </xf>
    <xf numFmtId="0" fontId="123" fillId="0" borderId="8" xfId="14" applyFont="1" applyBorder="1" applyAlignment="1">
      <alignment horizontal="center" vertical="center"/>
    </xf>
    <xf numFmtId="0" fontId="83" fillId="0" borderId="0" xfId="0" applyFont="1" applyAlignment="1" applyProtection="1">
      <alignment horizontal="left" wrapText="1"/>
      <protection locked="0"/>
    </xf>
    <xf numFmtId="0" fontId="122" fillId="0" borderId="10" xfId="14" applyFont="1" applyBorder="1" applyAlignment="1">
      <alignment horizontal="center" vertical="center" wrapText="1"/>
    </xf>
    <xf numFmtId="0" fontId="122" fillId="0" borderId="12" xfId="14" applyFont="1" applyBorder="1" applyAlignment="1">
      <alignment horizontal="center" vertical="center" wrapText="1"/>
    </xf>
    <xf numFmtId="0" fontId="122" fillId="0" borderId="11" xfId="14" applyFont="1" applyBorder="1" applyAlignment="1">
      <alignment horizontal="center" vertical="center" wrapText="1"/>
    </xf>
    <xf numFmtId="0" fontId="123" fillId="0" borderId="1" xfId="14" applyFont="1" applyBorder="1" applyAlignment="1">
      <alignment horizontal="center" vertical="center"/>
    </xf>
    <xf numFmtId="0" fontId="123" fillId="0" borderId="3" xfId="14" applyFont="1" applyBorder="1" applyAlignment="1">
      <alignment horizontal="center" vertical="center"/>
    </xf>
    <xf numFmtId="0" fontId="123" fillId="0" borderId="2" xfId="14" applyFont="1" applyBorder="1" applyAlignment="1">
      <alignment horizontal="center" vertical="center"/>
    </xf>
    <xf numFmtId="0" fontId="111" fillId="0" borderId="0" xfId="0" applyFont="1" applyAlignment="1">
      <alignment horizontal="left"/>
    </xf>
    <xf numFmtId="0" fontId="112" fillId="0" borderId="0" xfId="14" applyFont="1" applyAlignment="1">
      <alignment horizontal="justify" vertical="justify" wrapText="1"/>
    </xf>
    <xf numFmtId="0" fontId="82" fillId="0" borderId="0" xfId="14" applyFont="1" applyAlignment="1">
      <alignment horizontal="center" vertical="justify"/>
    </xf>
    <xf numFmtId="0" fontId="81" fillId="0" borderId="0" xfId="14" applyFont="1" applyAlignment="1">
      <alignment vertical="justify"/>
    </xf>
    <xf numFmtId="0" fontId="82" fillId="0" borderId="0" xfId="14" applyFont="1" applyAlignment="1">
      <alignment horizontal="center" vertical="top"/>
    </xf>
    <xf numFmtId="0" fontId="81" fillId="0" borderId="0" xfId="14" applyFont="1" applyAlignment="1">
      <alignment horizontal="center" vertical="justify"/>
    </xf>
    <xf numFmtId="49" fontId="94" fillId="0" borderId="19" xfId="14" applyNumberFormat="1" applyFont="1" applyBorder="1"/>
    <xf numFmtId="7" fontId="94" fillId="0" borderId="59" xfId="14" applyNumberFormat="1" applyFont="1" applyBorder="1"/>
    <xf numFmtId="7" fontId="94" fillId="0" borderId="32" xfId="14" applyNumberFormat="1" applyFont="1" applyBorder="1"/>
    <xf numFmtId="7" fontId="94" fillId="0" borderId="36" xfId="14" applyNumberFormat="1" applyFont="1" applyBorder="1"/>
    <xf numFmtId="49" fontId="93" fillId="0" borderId="59" xfId="14" applyNumberFormat="1" applyFont="1" applyBorder="1" applyAlignment="1">
      <alignment horizontal="right"/>
    </xf>
    <xf numFmtId="49" fontId="93" fillId="0" borderId="32" xfId="14" applyNumberFormat="1" applyFont="1" applyBorder="1" applyAlignment="1">
      <alignment horizontal="right"/>
    </xf>
    <xf numFmtId="49" fontId="93" fillId="0" borderId="36" xfId="14" applyNumberFormat="1" applyFont="1" applyBorder="1" applyAlignment="1">
      <alignment horizontal="right"/>
    </xf>
    <xf numFmtId="7" fontId="93" fillId="0" borderId="59" xfId="15" applyNumberFormat="1" applyFont="1" applyBorder="1" applyAlignment="1"/>
    <xf numFmtId="44" fontId="93" fillId="0" borderId="32" xfId="15" applyFont="1" applyBorder="1" applyAlignment="1"/>
    <xf numFmtId="44" fontId="93" fillId="0" borderId="36" xfId="15" applyFont="1" applyBorder="1" applyAlignment="1"/>
    <xf numFmtId="44" fontId="93" fillId="0" borderId="19" xfId="15" applyFont="1" applyBorder="1" applyAlignment="1"/>
    <xf numFmtId="0" fontId="93" fillId="0" borderId="19" xfId="14" applyFont="1" applyBorder="1"/>
    <xf numFmtId="0" fontId="93" fillId="0" borderId="59" xfId="14" applyFont="1" applyBorder="1" applyAlignment="1">
      <alignment horizontal="center"/>
    </xf>
    <xf numFmtId="0" fontId="93" fillId="0" borderId="32" xfId="14" applyFont="1" applyBorder="1" applyAlignment="1">
      <alignment horizontal="center"/>
    </xf>
    <xf numFmtId="0" fontId="93" fillId="0" borderId="36" xfId="14" applyFont="1" applyBorder="1" applyAlignment="1">
      <alignment horizontal="center"/>
    </xf>
    <xf numFmtId="0" fontId="93" fillId="0" borderId="19" xfId="14" applyFont="1" applyBorder="1" applyAlignment="1">
      <alignment horizontal="center"/>
    </xf>
    <xf numFmtId="44" fontId="93" fillId="0" borderId="19" xfId="15" applyFont="1" applyFill="1" applyBorder="1" applyAlignment="1"/>
    <xf numFmtId="3" fontId="103" fillId="0" borderId="0" xfId="0" applyNumberFormat="1" applyFont="1" applyAlignment="1">
      <alignment horizontal="left" vertical="center"/>
    </xf>
    <xf numFmtId="49" fontId="105" fillId="0" borderId="0" xfId="14" applyNumberFormat="1" applyFont="1" applyAlignment="1">
      <alignment horizontal="left" vertical="top" wrapText="1"/>
    </xf>
    <xf numFmtId="49" fontId="94" fillId="0" borderId="59" xfId="14" applyNumberFormat="1" applyFont="1" applyBorder="1"/>
    <xf numFmtId="49" fontId="94" fillId="0" borderId="32" xfId="14" applyNumberFormat="1" applyFont="1" applyBorder="1"/>
    <xf numFmtId="49" fontId="94" fillId="0" borderId="36" xfId="14" applyNumberFormat="1" applyFont="1" applyBorder="1"/>
    <xf numFmtId="4" fontId="94" fillId="0" borderId="19" xfId="14" applyNumberFormat="1" applyFont="1" applyBorder="1"/>
    <xf numFmtId="0" fontId="93" fillId="0" borderId="59" xfId="14" applyFont="1" applyBorder="1"/>
    <xf numFmtId="0" fontId="93" fillId="0" borderId="32" xfId="14" applyFont="1" applyBorder="1"/>
    <xf numFmtId="0" fontId="93" fillId="0" borderId="36" xfId="14" applyFont="1" applyBorder="1"/>
    <xf numFmtId="44" fontId="93" fillId="0" borderId="59" xfId="15" applyFont="1" applyFill="1" applyBorder="1" applyAlignment="1"/>
    <xf numFmtId="44" fontId="93" fillId="0" borderId="32" xfId="15" applyFont="1" applyFill="1" applyBorder="1" applyAlignment="1"/>
    <xf numFmtId="44" fontId="93" fillId="0" borderId="36" xfId="15" applyFont="1" applyFill="1" applyBorder="1" applyAlignment="1"/>
    <xf numFmtId="4" fontId="94" fillId="0" borderId="59" xfId="14" applyNumberFormat="1" applyFont="1" applyBorder="1"/>
    <xf numFmtId="4" fontId="94" fillId="0" borderId="32" xfId="14" applyNumberFormat="1" applyFont="1" applyBorder="1"/>
    <xf numFmtId="4" fontId="94" fillId="0" borderId="36" xfId="14" applyNumberFormat="1" applyFont="1" applyBorder="1"/>
    <xf numFmtId="0" fontId="94" fillId="0" borderId="0" xfId="14" applyFont="1" applyAlignment="1">
      <alignment horizontal="justify" vertical="justify" wrapText="1"/>
    </xf>
    <xf numFmtId="49" fontId="93" fillId="0" borderId="19" xfId="14" applyNumberFormat="1" applyFont="1" applyBorder="1" applyAlignment="1">
      <alignment horizontal="right"/>
    </xf>
    <xf numFmtId="7" fontId="93" fillId="0" borderId="59" xfId="15" applyNumberFormat="1" applyFont="1" applyFill="1" applyBorder="1" applyAlignment="1"/>
    <xf numFmtId="49" fontId="94" fillId="0" borderId="59" xfId="14" applyNumberFormat="1" applyFont="1" applyBorder="1" applyAlignment="1">
      <alignment horizontal="left"/>
    </xf>
    <xf numFmtId="49" fontId="94" fillId="0" borderId="32" xfId="14" applyNumberFormat="1" applyFont="1" applyBorder="1" applyAlignment="1">
      <alignment horizontal="left"/>
    </xf>
    <xf numFmtId="7" fontId="94" fillId="0" borderId="59" xfId="14" applyNumberFormat="1" applyFont="1" applyBorder="1" applyAlignment="1">
      <alignment horizontal="right"/>
    </xf>
    <xf numFmtId="7" fontId="94" fillId="0" borderId="32" xfId="14" applyNumberFormat="1" applyFont="1" applyBorder="1" applyAlignment="1">
      <alignment horizontal="right"/>
    </xf>
    <xf numFmtId="7" fontId="94" fillId="0" borderId="36" xfId="14" applyNumberFormat="1" applyFont="1" applyBorder="1" applyAlignment="1">
      <alignment horizontal="right"/>
    </xf>
    <xf numFmtId="44" fontId="94" fillId="0" borderId="32" xfId="14" applyNumberFormat="1" applyFont="1" applyBorder="1" applyAlignment="1">
      <alignment horizontal="right"/>
    </xf>
    <xf numFmtId="44" fontId="94" fillId="0" borderId="36" xfId="14" applyNumberFormat="1" applyFont="1" applyBorder="1" applyAlignment="1">
      <alignment horizontal="right"/>
    </xf>
    <xf numFmtId="7" fontId="93" fillId="0" borderId="59" xfId="15" applyNumberFormat="1" applyFont="1" applyFill="1" applyBorder="1" applyAlignment="1">
      <alignment horizontal="right"/>
    </xf>
    <xf numFmtId="7" fontId="93" fillId="0" borderId="32" xfId="15" applyNumberFormat="1" applyFont="1" applyFill="1" applyBorder="1" applyAlignment="1">
      <alignment horizontal="right"/>
    </xf>
    <xf numFmtId="7" fontId="93" fillId="0" borderId="36" xfId="15" applyNumberFormat="1" applyFont="1" applyFill="1" applyBorder="1" applyAlignment="1">
      <alignment horizontal="right"/>
    </xf>
    <xf numFmtId="44" fontId="93" fillId="0" borderId="59" xfId="15" applyFont="1" applyFill="1" applyBorder="1" applyAlignment="1">
      <alignment horizontal="center"/>
    </xf>
    <xf numFmtId="44" fontId="93" fillId="0" borderId="32" xfId="15" applyFont="1" applyFill="1" applyBorder="1" applyAlignment="1">
      <alignment horizontal="center"/>
    </xf>
    <xf numFmtId="44" fontId="93" fillId="0" borderId="36" xfId="15" applyFont="1" applyFill="1" applyBorder="1" applyAlignment="1">
      <alignment horizontal="center"/>
    </xf>
    <xf numFmtId="0" fontId="93" fillId="0" borderId="59" xfId="14" applyFont="1" applyBorder="1" applyAlignment="1">
      <alignment horizontal="left"/>
    </xf>
    <xf numFmtId="0" fontId="93" fillId="0" borderId="32" xfId="14" applyFont="1" applyBorder="1" applyAlignment="1">
      <alignment horizontal="left"/>
    </xf>
    <xf numFmtId="7" fontId="94" fillId="0" borderId="19" xfId="14" applyNumberFormat="1" applyFont="1" applyBorder="1"/>
    <xf numFmtId="44" fontId="94" fillId="0" borderId="19" xfId="14" applyNumberFormat="1" applyFont="1" applyBorder="1"/>
    <xf numFmtId="44" fontId="93" fillId="0" borderId="32" xfId="15" applyFont="1" applyFill="1" applyBorder="1" applyAlignment="1">
      <alignment horizontal="right"/>
    </xf>
    <xf numFmtId="44" fontId="93" fillId="0" borderId="36" xfId="15" applyFont="1" applyFill="1" applyBorder="1" applyAlignment="1">
      <alignment horizontal="right"/>
    </xf>
    <xf numFmtId="49" fontId="94" fillId="0" borderId="0" xfId="14" applyNumberFormat="1" applyFont="1"/>
    <xf numFmtId="0" fontId="94" fillId="0" borderId="0" xfId="14" applyFont="1" applyAlignment="1">
      <alignment wrapText="1"/>
    </xf>
    <xf numFmtId="7" fontId="93" fillId="0" borderId="59" xfId="15" applyNumberFormat="1" applyFont="1" applyBorder="1" applyAlignment="1">
      <alignment horizontal="right"/>
    </xf>
    <xf numFmtId="44" fontId="93" fillId="0" borderId="32" xfId="15" applyFont="1" applyBorder="1" applyAlignment="1">
      <alignment horizontal="right"/>
    </xf>
    <xf numFmtId="44" fontId="93" fillId="0" borderId="36" xfId="15" applyFont="1" applyBorder="1" applyAlignment="1">
      <alignment horizontal="right"/>
    </xf>
    <xf numFmtId="0" fontId="103" fillId="0" borderId="0" xfId="14" applyFont="1" applyAlignment="1">
      <alignment horizontal="center"/>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3" fillId="0" borderId="45" xfId="0" applyFont="1" applyFill="1" applyBorder="1" applyAlignment="1" applyProtection="1">
      <alignment horizontal="center" vertical="center"/>
      <protection locked="0"/>
    </xf>
    <xf numFmtId="0" fontId="3" fillId="0" borderId="25" xfId="0" applyFont="1" applyFill="1" applyBorder="1" applyAlignment="1" applyProtection="1">
      <alignment horizontal="center" vertical="center"/>
      <protection locked="0"/>
    </xf>
    <xf numFmtId="0" fontId="3" fillId="0" borderId="47" xfId="0" applyFont="1" applyFill="1" applyBorder="1" applyAlignment="1" applyProtection="1">
      <alignment horizontal="center" vertical="center"/>
      <protection locked="0"/>
    </xf>
    <xf numFmtId="0" fontId="3" fillId="0" borderId="60" xfId="0"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0" fontId="3" fillId="0" borderId="55" xfId="0" applyFont="1" applyFill="1" applyBorder="1" applyAlignment="1" applyProtection="1">
      <alignment horizontal="center" vertical="center"/>
      <protection locked="0"/>
    </xf>
    <xf numFmtId="0" fontId="71" fillId="0" borderId="0" xfId="0" applyFont="1" applyBorder="1" applyAlignment="1" applyProtection="1">
      <alignment horizontal="left" vertical="center" wrapText="1"/>
      <protection locked="0"/>
    </xf>
    <xf numFmtId="0" fontId="25" fillId="0" borderId="10" xfId="0" applyFont="1" applyBorder="1" applyAlignment="1" applyProtection="1">
      <alignment horizontal="center" vertical="center"/>
      <protection locked="0"/>
    </xf>
    <xf numFmtId="0" fontId="25" fillId="0" borderId="12" xfId="0" applyFont="1" applyBorder="1" applyAlignment="1" applyProtection="1">
      <alignment horizontal="center" vertical="center"/>
      <protection locked="0"/>
    </xf>
    <xf numFmtId="0" fontId="3" fillId="0" borderId="5"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3" fillId="0" borderId="1"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0" fontId="3" fillId="0" borderId="43" xfId="0" applyFont="1" applyBorder="1" applyAlignment="1" applyProtection="1">
      <alignment horizontal="center" vertical="center"/>
    </xf>
    <xf numFmtId="0" fontId="3" fillId="0" borderId="56" xfId="0" applyFont="1" applyBorder="1" applyAlignment="1" applyProtection="1">
      <alignment horizontal="center" vertical="center"/>
    </xf>
    <xf numFmtId="0" fontId="1" fillId="0" borderId="5" xfId="0" applyFont="1" applyBorder="1" applyAlignment="1" applyProtection="1">
      <alignment horizontal="left" vertical="center" wrapText="1" indent="1"/>
      <protection locked="0"/>
    </xf>
    <xf numFmtId="0" fontId="1" fillId="0" borderId="6" xfId="0" applyFont="1" applyBorder="1" applyAlignment="1" applyProtection="1">
      <alignment horizontal="left" vertical="center" wrapText="1" indent="1"/>
      <protection locked="0"/>
    </xf>
    <xf numFmtId="0" fontId="3" fillId="0" borderId="1"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6" borderId="50"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5" xfId="0" applyFont="1" applyFill="1" applyBorder="1" applyAlignment="1">
      <alignment horizontal="center" vertical="center"/>
    </xf>
    <xf numFmtId="0" fontId="3" fillId="6" borderId="0"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3" fillId="6" borderId="9" xfId="0" applyFont="1" applyFill="1" applyBorder="1" applyAlignment="1">
      <alignment horizontal="center" vertical="center"/>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50"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6" fillId="2" borderId="43" xfId="0" applyFont="1" applyFill="1" applyBorder="1" applyAlignment="1" applyProtection="1">
      <alignment horizontal="left" vertical="center"/>
      <protection locked="0"/>
    </xf>
    <xf numFmtId="0" fontId="6" fillId="2" borderId="21" xfId="0" applyFont="1" applyFill="1" applyBorder="1" applyAlignment="1" applyProtection="1">
      <alignment horizontal="left" vertical="center"/>
      <protection locked="0"/>
    </xf>
    <xf numFmtId="0" fontId="3" fillId="0" borderId="45" xfId="0" applyFont="1" applyFill="1" applyBorder="1" applyAlignment="1" applyProtection="1">
      <alignment horizontal="center" vertical="center" wrapText="1"/>
    </xf>
    <xf numFmtId="0" fontId="3" fillId="0" borderId="48" xfId="0" applyFont="1" applyFill="1" applyBorder="1" applyAlignment="1" applyProtection="1">
      <alignment horizontal="center" vertical="center" wrapText="1"/>
    </xf>
    <xf numFmtId="0" fontId="11" fillId="0" borderId="8" xfId="0" applyFont="1" applyFill="1" applyBorder="1" applyAlignment="1" applyProtection="1">
      <alignment horizontal="left" vertical="center"/>
      <protection locked="0"/>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3" fillId="6" borderId="54" xfId="0" applyFont="1" applyFill="1" applyBorder="1" applyAlignment="1">
      <alignment horizontal="center" vertical="center"/>
    </xf>
    <xf numFmtId="0" fontId="3" fillId="6" borderId="51" xfId="0" applyFont="1" applyFill="1" applyBorder="1" applyAlignment="1">
      <alignment horizontal="center" vertical="center"/>
    </xf>
    <xf numFmtId="0" fontId="3" fillId="6" borderId="52" xfId="0" applyFont="1" applyFill="1" applyBorder="1" applyAlignment="1">
      <alignment horizontal="center" vertical="center"/>
    </xf>
    <xf numFmtId="0" fontId="45" fillId="0" borderId="0" xfId="0" applyFont="1" applyFill="1" applyAlignment="1" applyProtection="1">
      <alignment horizontal="left" vertical="justify" indent="3"/>
      <protection locked="0"/>
    </xf>
    <xf numFmtId="0" fontId="47" fillId="0" borderId="0" xfId="0" applyFont="1" applyFill="1" applyAlignment="1" applyProtection="1">
      <alignment horizontal="left"/>
      <protection locked="0"/>
    </xf>
    <xf numFmtId="0" fontId="45" fillId="0" borderId="0" xfId="0" applyFont="1" applyFill="1" applyAlignment="1" applyProtection="1">
      <alignment horizontal="left"/>
      <protection locked="0"/>
    </xf>
    <xf numFmtId="0" fontId="3" fillId="0" borderId="45" xfId="0" applyFont="1" applyFill="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protection locked="0"/>
    </xf>
    <xf numFmtId="0" fontId="3" fillId="6" borderId="10"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6" fillId="0" borderId="45" xfId="0" applyFont="1" applyFill="1" applyBorder="1" applyAlignment="1" applyProtection="1">
      <alignment horizontal="center" vertical="center"/>
      <protection locked="0"/>
    </xf>
    <xf numFmtId="0" fontId="6" fillId="0" borderId="48"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11" fillId="0" borderId="45" xfId="0" applyFont="1" applyFill="1" applyBorder="1" applyAlignment="1" applyProtection="1">
      <alignment horizontal="center" vertical="center"/>
      <protection locked="0"/>
    </xf>
    <xf numFmtId="0" fontId="11" fillId="0" borderId="48" xfId="0" applyFont="1" applyFill="1" applyBorder="1" applyAlignment="1" applyProtection="1">
      <alignment horizontal="center" vertical="center"/>
      <protection locked="0"/>
    </xf>
    <xf numFmtId="4" fontId="11" fillId="0" borderId="8" xfId="0" applyNumberFormat="1" applyFont="1" applyFill="1" applyBorder="1" applyAlignment="1" applyProtection="1">
      <alignment horizontal="left" vertical="center"/>
      <protection locked="0"/>
    </xf>
    <xf numFmtId="0" fontId="3" fillId="6"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10"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11" fillId="0" borderId="8" xfId="0" applyFont="1" applyFill="1" applyBorder="1" applyAlignment="1">
      <alignment horizontal="left" vertical="center"/>
    </xf>
    <xf numFmtId="0" fontId="5" fillId="0" borderId="8" xfId="0" applyFont="1" applyBorder="1" applyAlignment="1">
      <alignment horizontal="center" vertical="center"/>
    </xf>
    <xf numFmtId="0" fontId="57" fillId="6" borderId="50" xfId="0" applyFont="1" applyFill="1" applyBorder="1" applyAlignment="1">
      <alignment horizontal="center" vertical="center"/>
    </xf>
    <xf numFmtId="0" fontId="57" fillId="6" borderId="13" xfId="0" applyFont="1" applyFill="1" applyBorder="1" applyAlignment="1">
      <alignment horizontal="center" vertical="center"/>
    </xf>
    <xf numFmtId="0" fontId="57" fillId="6" borderId="10" xfId="0" applyFont="1" applyFill="1" applyBorder="1" applyAlignment="1">
      <alignment horizontal="center" vertical="center" wrapText="1"/>
    </xf>
    <xf numFmtId="0" fontId="57" fillId="6" borderId="11" xfId="0" applyFont="1" applyFill="1" applyBorder="1" applyAlignment="1">
      <alignment horizontal="center" vertical="center" wrapText="1"/>
    </xf>
    <xf numFmtId="0" fontId="57" fillId="6" borderId="12" xfId="0" applyFont="1" applyFill="1" applyBorder="1" applyAlignment="1">
      <alignment horizontal="center" vertical="center" wrapText="1"/>
    </xf>
    <xf numFmtId="0" fontId="57" fillId="6" borderId="50" xfId="0" applyFont="1" applyFill="1" applyBorder="1" applyAlignment="1">
      <alignment horizontal="center" vertical="center" wrapText="1"/>
    </xf>
    <xf numFmtId="0" fontId="57" fillId="6" borderId="13"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10" fillId="0" borderId="0" xfId="0" applyFont="1" applyAlignment="1" applyProtection="1">
      <alignment horizontal="center"/>
      <protection locked="0"/>
    </xf>
    <xf numFmtId="0" fontId="33" fillId="2" borderId="31" xfId="0" applyFont="1" applyFill="1" applyBorder="1" applyAlignment="1" applyProtection="1">
      <alignment horizontal="center" vertical="center"/>
      <protection locked="0"/>
    </xf>
    <xf numFmtId="0" fontId="33" fillId="2" borderId="32" xfId="0" applyFont="1" applyFill="1" applyBorder="1" applyAlignment="1" applyProtection="1">
      <alignment horizontal="center" vertical="center"/>
      <protection locked="0"/>
    </xf>
    <xf numFmtId="0" fontId="33" fillId="2" borderId="33" xfId="0" applyFont="1" applyFill="1" applyBorder="1" applyAlignment="1" applyProtection="1">
      <alignment horizontal="center" vertical="center"/>
      <protection locked="0"/>
    </xf>
    <xf numFmtId="0" fontId="32" fillId="0" borderId="0" xfId="0" applyFont="1" applyAlignment="1" applyProtection="1">
      <alignment horizontal="center"/>
      <protection locked="0"/>
    </xf>
    <xf numFmtId="0" fontId="33" fillId="0" borderId="1"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3" fillId="2" borderId="28" xfId="0" applyFont="1" applyFill="1" applyBorder="1" applyAlignment="1" applyProtection="1">
      <alignment horizontal="center" vertical="center"/>
      <protection locked="0"/>
    </xf>
    <xf numFmtId="0" fontId="33" fillId="2" borderId="29" xfId="0" applyFont="1" applyFill="1" applyBorder="1" applyAlignment="1" applyProtection="1">
      <alignment horizontal="center" vertical="center"/>
      <protection locked="0"/>
    </xf>
    <xf numFmtId="0" fontId="33" fillId="2" borderId="30" xfId="0" applyFont="1" applyFill="1" applyBorder="1" applyAlignment="1" applyProtection="1">
      <alignment horizontal="center" vertical="center"/>
      <protection locked="0"/>
    </xf>
    <xf numFmtId="0" fontId="33" fillId="0" borderId="15" xfId="0" applyFont="1" applyBorder="1" applyAlignment="1" applyProtection="1">
      <alignment horizontal="center" vertical="center"/>
      <protection locked="0"/>
    </xf>
    <xf numFmtId="0" fontId="33" fillId="0" borderId="16" xfId="0" applyFont="1" applyBorder="1" applyAlignment="1" applyProtection="1">
      <alignment horizontal="center" vertical="center"/>
      <protection locked="0"/>
    </xf>
    <xf numFmtId="0" fontId="33" fillId="0" borderId="22" xfId="0" applyFont="1" applyBorder="1" applyAlignment="1" applyProtection="1">
      <alignment horizontal="center" vertical="center"/>
      <protection locked="0"/>
    </xf>
    <xf numFmtId="0" fontId="33" fillId="0" borderId="18" xfId="0" applyFont="1" applyBorder="1" applyAlignment="1" applyProtection="1">
      <alignment horizontal="center" vertical="center"/>
      <protection locked="0"/>
    </xf>
    <xf numFmtId="0" fontId="32" fillId="0" borderId="0" xfId="0" applyFont="1" applyAlignment="1" applyProtection="1">
      <alignment horizontal="left"/>
      <protection locked="0"/>
    </xf>
    <xf numFmtId="0" fontId="10" fillId="0" borderId="0"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wrapText="1"/>
    </xf>
    <xf numFmtId="0" fontId="11" fillId="0" borderId="8" xfId="0" applyFont="1" applyFill="1" applyBorder="1" applyAlignment="1" applyProtection="1">
      <alignment horizontal="left" vertical="center"/>
    </xf>
    <xf numFmtId="0" fontId="10" fillId="0" borderId="0" xfId="0" applyFont="1" applyFill="1" applyAlignment="1">
      <alignment horizontal="center" vertical="center" wrapText="1"/>
    </xf>
    <xf numFmtId="0" fontId="32" fillId="0" borderId="0" xfId="0" applyFont="1" applyFill="1" applyAlignment="1">
      <alignment horizontal="center"/>
    </xf>
    <xf numFmtId="0" fontId="33" fillId="0" borderId="1" xfId="0" applyFont="1" applyFill="1" applyBorder="1" applyAlignment="1">
      <alignment horizontal="center" vertical="center"/>
    </xf>
    <xf numFmtId="0" fontId="33" fillId="0" borderId="2" xfId="0" applyFont="1" applyFill="1" applyBorder="1" applyAlignment="1">
      <alignment horizontal="center" vertical="center"/>
    </xf>
    <xf numFmtId="0" fontId="85" fillId="15" borderId="19" xfId="0" applyFont="1" applyFill="1" applyBorder="1" applyAlignment="1">
      <alignment horizontal="left" vertical="center" wrapText="1"/>
    </xf>
    <xf numFmtId="0" fontId="86" fillId="0" borderId="19" xfId="0" applyFont="1" applyBorder="1" applyAlignment="1">
      <alignment horizontal="center" vertical="top"/>
    </xf>
    <xf numFmtId="49" fontId="81" fillId="0" borderId="19" xfId="1" applyNumberFormat="1" applyFont="1" applyFill="1" applyBorder="1" applyAlignment="1" applyProtection="1">
      <alignment horizontal="left" vertical="top"/>
    </xf>
    <xf numFmtId="0" fontId="81" fillId="0" borderId="19" xfId="0" applyFont="1" applyFill="1" applyBorder="1" applyAlignment="1">
      <alignment horizontal="left" vertical="top" wrapText="1"/>
    </xf>
    <xf numFmtId="0" fontId="81" fillId="0" borderId="19" xfId="0" applyFont="1" applyFill="1" applyBorder="1" applyAlignment="1">
      <alignment horizontal="left" vertical="top"/>
    </xf>
    <xf numFmtId="2" fontId="83" fillId="0" borderId="19" xfId="6" quotePrefix="1" applyNumberFormat="1" applyFont="1" applyFill="1" applyBorder="1" applyAlignment="1">
      <alignment horizontal="left" vertical="top" wrapText="1"/>
    </xf>
    <xf numFmtId="2" fontId="83" fillId="0" borderId="19" xfId="6" applyNumberFormat="1" applyFont="1" applyFill="1" applyBorder="1" applyAlignment="1">
      <alignment horizontal="left" vertical="top" wrapText="1"/>
    </xf>
    <xf numFmtId="49" fontId="80" fillId="2" borderId="19" xfId="13" applyNumberFormat="1" applyFont="1" applyFill="1" applyBorder="1" applyAlignment="1">
      <alignment horizontal="center" vertical="center" textRotation="90" wrapText="1"/>
    </xf>
    <xf numFmtId="0" fontId="80" fillId="2" borderId="19" xfId="13" applyFont="1" applyFill="1" applyBorder="1" applyAlignment="1">
      <alignment horizontal="center" vertical="center" wrapText="1"/>
    </xf>
    <xf numFmtId="49" fontId="80" fillId="2" borderId="19" xfId="13" applyNumberFormat="1" applyFont="1" applyFill="1" applyBorder="1" applyAlignment="1">
      <alignment horizontal="center" vertical="center" wrapText="1"/>
    </xf>
    <xf numFmtId="9" fontId="79" fillId="4" borderId="19" xfId="0" applyNumberFormat="1" applyFont="1" applyFill="1" applyBorder="1" applyAlignment="1">
      <alignment horizontal="center" vertical="center" wrapText="1"/>
    </xf>
    <xf numFmtId="0" fontId="79" fillId="4" borderId="19" xfId="0" applyFont="1" applyFill="1" applyBorder="1" applyAlignment="1">
      <alignment horizontal="center" vertical="center" wrapText="1"/>
    </xf>
    <xf numFmtId="0" fontId="79" fillId="4" borderId="66" xfId="0" applyFont="1" applyFill="1" applyBorder="1" applyAlignment="1">
      <alignment horizontal="center" vertical="top" wrapText="1" readingOrder="1"/>
    </xf>
    <xf numFmtId="0" fontId="79" fillId="4" borderId="17" xfId="0" applyFont="1" applyFill="1" applyBorder="1" applyAlignment="1">
      <alignment horizontal="center" vertical="top" wrapText="1" readingOrder="1"/>
    </xf>
    <xf numFmtId="0" fontId="79" fillId="4" borderId="65" xfId="0" applyFont="1" applyFill="1" applyBorder="1" applyAlignment="1">
      <alignment horizontal="center" vertical="top" wrapText="1" readingOrder="1"/>
    </xf>
    <xf numFmtId="0" fontId="39" fillId="0" borderId="0" xfId="0" applyFont="1" applyAlignment="1">
      <alignment horizontal="center"/>
    </xf>
    <xf numFmtId="0" fontId="79" fillId="4" borderId="19" xfId="0" applyFont="1" applyFill="1" applyBorder="1" applyAlignment="1">
      <alignment horizontal="center" vertical="center" wrapText="1" readingOrder="1"/>
    </xf>
    <xf numFmtId="9" fontId="79" fillId="4" borderId="19" xfId="0" applyNumberFormat="1" applyFont="1" applyFill="1" applyBorder="1" applyAlignment="1">
      <alignment horizontal="center" vertical="center" wrapText="1" readingOrder="1"/>
    </xf>
    <xf numFmtId="0" fontId="129" fillId="4" borderId="19" xfId="0" applyFont="1" applyFill="1" applyBorder="1" applyAlignment="1">
      <alignment horizontal="center" vertical="center" wrapText="1"/>
    </xf>
    <xf numFmtId="0" fontId="79" fillId="4" borderId="70" xfId="0" applyFont="1" applyFill="1" applyBorder="1" applyAlignment="1">
      <alignment horizontal="center" vertical="center" wrapText="1" readingOrder="1"/>
    </xf>
    <xf numFmtId="0" fontId="0" fillId="0" borderId="14" xfId="0" applyBorder="1" applyAlignment="1">
      <alignment readingOrder="1"/>
    </xf>
    <xf numFmtId="0" fontId="0" fillId="0" borderId="71" xfId="0" applyBorder="1" applyAlignment="1">
      <alignment readingOrder="1"/>
    </xf>
    <xf numFmtId="0" fontId="90" fillId="4" borderId="19" xfId="0" applyFont="1" applyFill="1" applyBorder="1" applyAlignment="1">
      <alignment horizontal="center" vertical="center" wrapText="1"/>
    </xf>
    <xf numFmtId="0" fontId="90" fillId="4" borderId="19" xfId="0" applyFont="1" applyFill="1" applyBorder="1" applyAlignment="1">
      <alignment horizontal="right" vertical="center" wrapText="1"/>
    </xf>
    <xf numFmtId="0" fontId="90" fillId="4" borderId="19" xfId="0" applyFont="1" applyFill="1" applyBorder="1" applyAlignment="1">
      <alignment vertical="center" wrapText="1"/>
    </xf>
    <xf numFmtId="0" fontId="90" fillId="4" borderId="59" xfId="0" applyFont="1" applyFill="1" applyBorder="1" applyAlignment="1">
      <alignment horizontal="left" vertical="center"/>
    </xf>
    <xf numFmtId="0" fontId="90" fillId="4" borderId="32" xfId="0" applyFont="1" applyFill="1" applyBorder="1" applyAlignment="1">
      <alignment horizontal="left" vertical="center"/>
    </xf>
    <xf numFmtId="0" fontId="90" fillId="4" borderId="36" xfId="0" applyFont="1" applyFill="1" applyBorder="1" applyAlignment="1">
      <alignment horizontal="left" vertical="center"/>
    </xf>
    <xf numFmtId="0" fontId="127" fillId="0" borderId="67" xfId="0" applyFont="1" applyBorder="1" applyAlignment="1">
      <alignment horizontal="center"/>
    </xf>
    <xf numFmtId="0" fontId="0" fillId="0" borderId="0" xfId="0" applyAlignment="1">
      <alignment vertical="center" wrapText="1"/>
    </xf>
    <xf numFmtId="0" fontId="128" fillId="0" borderId="0" xfId="0" applyFont="1" applyBorder="1" applyAlignment="1">
      <alignment horizontal="center"/>
    </xf>
    <xf numFmtId="0" fontId="91" fillId="4" borderId="19" xfId="0" applyFont="1" applyFill="1" applyBorder="1" applyAlignment="1">
      <alignment horizontal="center" vertical="top" wrapText="1"/>
    </xf>
    <xf numFmtId="0" fontId="90" fillId="4" borderId="19" xfId="0" applyFont="1" applyFill="1" applyBorder="1" applyAlignment="1">
      <alignment horizontal="center" vertical="center" wrapText="1" readingOrder="1"/>
    </xf>
    <xf numFmtId="0" fontId="90" fillId="4" borderId="19" xfId="0" applyFont="1" applyFill="1" applyBorder="1" applyAlignment="1">
      <alignment vertical="center"/>
    </xf>
    <xf numFmtId="0" fontId="32" fillId="0" borderId="0" xfId="0" applyFont="1" applyAlignment="1" applyProtection="1">
      <alignment horizontal="center" vertical="center"/>
      <protection locked="0"/>
    </xf>
    <xf numFmtId="0" fontId="35" fillId="0" borderId="0" xfId="0" applyFont="1" applyFill="1" applyBorder="1" applyAlignment="1" applyProtection="1">
      <alignment horizontal="center" vertical="top"/>
    </xf>
    <xf numFmtId="0" fontId="62" fillId="0" borderId="0" xfId="0" applyFont="1" applyAlignment="1" applyProtection="1">
      <alignment horizontal="justify" vertical="distributed" wrapText="1"/>
      <protection locked="0"/>
    </xf>
    <xf numFmtId="0" fontId="33" fillId="2" borderId="1" xfId="0" applyFont="1" applyFill="1" applyBorder="1" applyAlignment="1" applyProtection="1">
      <alignment horizontal="center" vertical="center"/>
      <protection locked="0"/>
    </xf>
    <xf numFmtId="0" fontId="33" fillId="2" borderId="26" xfId="0" applyFont="1" applyFill="1" applyBorder="1" applyAlignment="1" applyProtection="1">
      <alignment horizontal="center" vertical="center"/>
      <protection locked="0"/>
    </xf>
    <xf numFmtId="0" fontId="33" fillId="2" borderId="7" xfId="0" applyFont="1" applyFill="1" applyBorder="1" applyAlignment="1" applyProtection="1">
      <alignment horizontal="center" vertical="center"/>
      <protection locked="0"/>
    </xf>
    <xf numFmtId="0" fontId="33" fillId="2" borderId="27" xfId="0" applyFont="1" applyFill="1" applyBorder="1" applyAlignment="1" applyProtection="1">
      <alignment horizontal="center" vertical="center"/>
      <protection locked="0"/>
    </xf>
    <xf numFmtId="0" fontId="33" fillId="2" borderId="15"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protection locked="0"/>
    </xf>
    <xf numFmtId="0" fontId="33" fillId="2" borderId="22"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protection locked="0"/>
    </xf>
    <xf numFmtId="0" fontId="33" fillId="2" borderId="3"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protection locked="0"/>
    </xf>
    <xf numFmtId="0" fontId="3" fillId="6" borderId="1" xfId="0" applyFont="1" applyFill="1" applyBorder="1" applyAlignment="1">
      <alignment vertical="center"/>
    </xf>
    <xf numFmtId="0" fontId="3" fillId="6" borderId="7" xfId="0" applyFont="1" applyFill="1" applyBorder="1" applyAlignment="1">
      <alignment vertical="center"/>
    </xf>
    <xf numFmtId="167" fontId="3" fillId="6" borderId="1" xfId="0" applyNumberFormat="1" applyFont="1" applyFill="1" applyBorder="1" applyAlignment="1">
      <alignment vertical="center"/>
    </xf>
    <xf numFmtId="167" fontId="3" fillId="6" borderId="7" xfId="0" applyNumberFormat="1" applyFont="1" applyFill="1" applyBorder="1" applyAlignment="1">
      <alignment vertical="center"/>
    </xf>
    <xf numFmtId="167" fontId="3" fillId="6" borderId="50" xfId="0" applyNumberFormat="1" applyFont="1" applyFill="1" applyBorder="1" applyAlignment="1">
      <alignment horizontal="center" vertical="center" wrapText="1"/>
    </xf>
    <xf numFmtId="167" fontId="3" fillId="6" borderId="13" xfId="0" applyNumberFormat="1" applyFont="1" applyFill="1" applyBorder="1" applyAlignment="1">
      <alignment horizontal="center" vertical="center" wrapText="1"/>
    </xf>
    <xf numFmtId="167" fontId="3" fillId="6" borderId="50" xfId="0" applyNumberFormat="1" applyFont="1" applyFill="1" applyBorder="1" applyAlignment="1">
      <alignment horizontal="center" vertical="center"/>
    </xf>
    <xf numFmtId="167" fontId="3" fillId="6" borderId="13" xfId="0" applyNumberFormat="1" applyFont="1" applyFill="1" applyBorder="1" applyAlignment="1">
      <alignment horizontal="center" vertical="center"/>
    </xf>
    <xf numFmtId="167" fontId="1" fillId="0" borderId="11" xfId="0" applyNumberFormat="1" applyFont="1" applyBorder="1" applyAlignment="1">
      <alignment vertical="center"/>
    </xf>
    <xf numFmtId="0" fontId="33" fillId="2" borderId="31" xfId="0" applyFont="1" applyFill="1" applyBorder="1" applyAlignment="1">
      <alignment horizontal="center" vertical="center"/>
    </xf>
    <xf numFmtId="0" fontId="33" fillId="0" borderId="32" xfId="0" applyFont="1" applyFill="1" applyBorder="1" applyAlignment="1">
      <alignment horizontal="center" vertical="center"/>
    </xf>
    <xf numFmtId="0" fontId="33" fillId="2" borderId="32" xfId="0" applyFont="1" applyFill="1" applyBorder="1" applyAlignment="1">
      <alignment horizontal="center" vertical="center"/>
    </xf>
    <xf numFmtId="0" fontId="33" fillId="2" borderId="33" xfId="0" applyFont="1" applyFill="1" applyBorder="1" applyAlignment="1">
      <alignment horizontal="center" vertical="center"/>
    </xf>
    <xf numFmtId="0" fontId="10" fillId="0" borderId="0" xfId="0" applyFont="1" applyAlignment="1">
      <alignment horizontal="center"/>
    </xf>
    <xf numFmtId="0" fontId="32" fillId="0" borderId="0" xfId="0" applyFont="1" applyAlignment="1">
      <alignment horizontal="center"/>
    </xf>
    <xf numFmtId="0" fontId="35" fillId="0" borderId="34" xfId="0" applyFont="1" applyBorder="1" applyAlignment="1">
      <alignment horizontal="center" vertical="center"/>
    </xf>
    <xf numFmtId="0" fontId="35" fillId="0" borderId="35" xfId="0" applyFont="1" applyBorder="1" applyAlignment="1">
      <alignment horizontal="center" vertical="center"/>
    </xf>
    <xf numFmtId="0" fontId="35" fillId="0" borderId="1" xfId="0" applyFont="1" applyBorder="1" applyAlignment="1">
      <alignment horizontal="center" vertical="center"/>
    </xf>
    <xf numFmtId="0" fontId="35" fillId="0" borderId="26" xfId="0" applyFont="1" applyBorder="1" applyAlignment="1">
      <alignment horizontal="center" vertical="center"/>
    </xf>
    <xf numFmtId="0" fontId="35" fillId="0" borderId="7" xfId="0" applyFont="1" applyBorder="1" applyAlignment="1">
      <alignment horizontal="center" vertical="center"/>
    </xf>
    <xf numFmtId="0" fontId="35" fillId="0" borderId="27" xfId="0" applyFont="1" applyBorder="1" applyAlignment="1">
      <alignment horizontal="center" vertical="center"/>
    </xf>
    <xf numFmtId="4" fontId="132" fillId="0" borderId="3" xfId="0" applyNumberFormat="1" applyFont="1" applyFill="1" applyBorder="1" applyAlignment="1">
      <alignment horizontal="center" vertical="center"/>
    </xf>
    <xf numFmtId="4" fontId="132" fillId="0" borderId="9" xfId="0" applyNumberFormat="1" applyFont="1" applyFill="1" applyBorder="1" applyAlignment="1">
      <alignment horizontal="center" vertical="center"/>
    </xf>
    <xf numFmtId="4" fontId="1" fillId="0" borderId="3"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4" fontId="1" fillId="0" borderId="9" xfId="0" applyNumberFormat="1" applyFont="1" applyFill="1" applyBorder="1" applyAlignment="1">
      <alignment horizontal="center" vertical="center" wrapText="1"/>
    </xf>
    <xf numFmtId="4" fontId="1" fillId="0" borderId="3" xfId="0" applyNumberFormat="1" applyFont="1" applyFill="1" applyBorder="1" applyAlignment="1">
      <alignment horizontal="center" vertical="center"/>
    </xf>
    <xf numFmtId="4" fontId="1" fillId="0" borderId="9" xfId="0" applyNumberFormat="1" applyFont="1" applyFill="1" applyBorder="1" applyAlignment="1">
      <alignment horizontal="center" vertical="center"/>
    </xf>
    <xf numFmtId="4" fontId="132" fillId="4" borderId="3" xfId="0" applyNumberFormat="1" applyFont="1" applyFill="1" applyBorder="1" applyAlignment="1">
      <alignment horizontal="center" vertical="center"/>
    </xf>
    <xf numFmtId="4" fontId="132" fillId="4" borderId="6" xfId="0" applyNumberFormat="1" applyFont="1" applyFill="1" applyBorder="1" applyAlignment="1">
      <alignment horizontal="center" vertical="center"/>
    </xf>
    <xf numFmtId="4" fontId="132" fillId="4" borderId="9" xfId="0" applyNumberFormat="1" applyFont="1" applyFill="1" applyBorder="1" applyAlignment="1">
      <alignment horizontal="center" vertical="center"/>
    </xf>
    <xf numFmtId="4" fontId="1" fillId="0" borderId="6" xfId="0" applyNumberFormat="1" applyFont="1" applyFill="1" applyBorder="1" applyAlignment="1">
      <alignment horizontal="center" vertical="center"/>
    </xf>
    <xf numFmtId="4" fontId="132" fillId="0" borderId="6" xfId="0" applyNumberFormat="1" applyFont="1" applyFill="1" applyBorder="1" applyAlignment="1">
      <alignment horizontal="center" vertical="center"/>
    </xf>
    <xf numFmtId="4" fontId="142" fillId="0" borderId="0" xfId="0" applyNumberFormat="1" applyFont="1" applyFill="1" applyBorder="1" applyAlignment="1">
      <alignment horizontal="left" vertical="center" wrapText="1"/>
    </xf>
    <xf numFmtId="4" fontId="142" fillId="0" borderId="0" xfId="0" applyNumberFormat="1" applyFont="1" applyFill="1" applyBorder="1" applyAlignment="1">
      <alignment horizontal="center" vertical="center" wrapText="1"/>
    </xf>
    <xf numFmtId="0" fontId="145" fillId="0" borderId="0" xfId="0" applyFont="1" applyFill="1" applyBorder="1" applyAlignment="1">
      <alignment horizontal="center" wrapText="1"/>
    </xf>
    <xf numFmtId="4" fontId="146" fillId="0" borderId="0" xfId="0" applyNumberFormat="1" applyFont="1" applyFill="1" applyBorder="1" applyAlignment="1">
      <alignment horizontal="center" vertical="center" wrapText="1"/>
    </xf>
    <xf numFmtId="0" fontId="147" fillId="0" borderId="0" xfId="0" applyFont="1" applyFill="1" applyBorder="1" applyAlignment="1">
      <alignment horizontal="center" wrapText="1"/>
    </xf>
    <xf numFmtId="0" fontId="128" fillId="0" borderId="0" xfId="0" applyFont="1" applyFill="1" applyBorder="1" applyAlignment="1">
      <alignment horizontal="center" wrapText="1"/>
    </xf>
    <xf numFmtId="0" fontId="148" fillId="0" borderId="0" xfId="0" applyFont="1" applyFill="1" applyBorder="1" applyAlignment="1">
      <alignment horizontal="center" wrapText="1"/>
    </xf>
    <xf numFmtId="4" fontId="149" fillId="0" borderId="0" xfId="0" applyNumberFormat="1"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6"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85" fillId="0" borderId="3" xfId="0" applyFont="1" applyFill="1" applyBorder="1" applyAlignment="1">
      <alignment horizontal="center" vertical="center" wrapText="1"/>
    </xf>
    <xf numFmtId="0" fontId="85" fillId="0" borderId="9" xfId="0" applyFont="1" applyFill="1" applyBorder="1" applyAlignment="1">
      <alignment horizontal="center" vertical="center" wrapText="1"/>
    </xf>
    <xf numFmtId="4" fontId="157" fillId="0" borderId="6" xfId="0" applyNumberFormat="1" applyFont="1" applyFill="1" applyBorder="1" applyAlignment="1">
      <alignment horizontal="center" vertical="center"/>
    </xf>
    <xf numFmtId="0" fontId="79" fillId="0" borderId="45" xfId="0" applyFont="1" applyBorder="1" applyAlignment="1">
      <alignment horizontal="center" vertical="center"/>
    </xf>
    <xf numFmtId="0" fontId="79" fillId="0" borderId="15" xfId="0" applyFont="1" applyBorder="1" applyAlignment="1">
      <alignment horizontal="center" vertical="center"/>
    </xf>
    <xf numFmtId="0" fontId="79" fillId="0" borderId="48" xfId="0" applyFont="1" applyBorder="1" applyAlignment="1">
      <alignment horizontal="center" vertical="center"/>
    </xf>
    <xf numFmtId="0" fontId="79" fillId="0" borderId="16" xfId="0" applyFont="1" applyBorder="1" applyAlignment="1">
      <alignment horizontal="center" vertical="center"/>
    </xf>
    <xf numFmtId="0" fontId="79" fillId="0" borderId="25" xfId="0" applyFont="1" applyBorder="1" applyAlignment="1">
      <alignment horizontal="center" vertical="center"/>
    </xf>
    <xf numFmtId="0" fontId="79" fillId="0" borderId="55" xfId="0" applyFont="1" applyBorder="1" applyAlignment="1">
      <alignment horizontal="center" vertical="center"/>
    </xf>
    <xf numFmtId="4" fontId="82" fillId="0" borderId="79" xfId="0" applyNumberFormat="1" applyFont="1" applyFill="1" applyBorder="1" applyAlignment="1">
      <alignment horizontal="center" vertical="center" wrapText="1"/>
    </xf>
    <xf numFmtId="4" fontId="82" fillId="0" borderId="80" xfId="0" applyNumberFormat="1" applyFont="1" applyFill="1" applyBorder="1" applyAlignment="1">
      <alignment horizontal="center" vertical="center" wrapText="1"/>
    </xf>
    <xf numFmtId="0" fontId="76" fillId="0" borderId="0" xfId="0" applyFont="1" applyAlignment="1">
      <alignment horizontal="center"/>
    </xf>
    <xf numFmtId="0" fontId="90" fillId="0" borderId="0" xfId="0" applyFont="1" applyAlignment="1">
      <alignment horizontal="center"/>
    </xf>
    <xf numFmtId="0" fontId="94" fillId="0" borderId="19" xfId="0" applyFont="1" applyBorder="1" applyAlignment="1">
      <alignment horizontal="justify" vertical="center"/>
    </xf>
    <xf numFmtId="0" fontId="93" fillId="0" borderId="50" xfId="0" applyFont="1" applyBorder="1" applyAlignment="1">
      <alignment horizontal="center" vertical="center"/>
    </xf>
    <xf numFmtId="0" fontId="93" fillId="0" borderId="4" xfId="0" applyFont="1" applyBorder="1" applyAlignment="1">
      <alignment horizontal="center" vertical="center"/>
    </xf>
    <xf numFmtId="0" fontId="98" fillId="0" borderId="67" xfId="0" applyFont="1" applyBorder="1" applyAlignment="1">
      <alignment horizontal="left" vertical="center" wrapText="1"/>
    </xf>
    <xf numFmtId="0" fontId="54" fillId="0" borderId="19" xfId="0" applyFont="1" applyBorder="1" applyAlignment="1">
      <alignment horizontal="center" vertical="center" wrapText="1"/>
    </xf>
    <xf numFmtId="0" fontId="6" fillId="0" borderId="19" xfId="0" applyFont="1" applyFill="1" applyBorder="1" applyAlignment="1">
      <alignment horizontal="center" vertical="center" wrapText="1"/>
    </xf>
    <xf numFmtId="0" fontId="32" fillId="0" borderId="0" xfId="0" applyFont="1" applyBorder="1" applyAlignment="1">
      <alignment horizontal="center"/>
    </xf>
    <xf numFmtId="0" fontId="32" fillId="2" borderId="59" xfId="0" applyFont="1" applyFill="1" applyBorder="1" applyAlignment="1">
      <alignment horizontal="center" wrapText="1"/>
    </xf>
    <xf numFmtId="0" fontId="32" fillId="2" borderId="32" xfId="0" applyFont="1" applyFill="1" applyBorder="1" applyAlignment="1">
      <alignment horizontal="center"/>
    </xf>
    <xf numFmtId="0" fontId="32" fillId="2" borderId="36" xfId="0" applyFont="1" applyFill="1" applyBorder="1" applyAlignment="1">
      <alignment horizontal="center"/>
    </xf>
    <xf numFmtId="0" fontId="77" fillId="14" borderId="28" xfId="0" applyFont="1" applyFill="1" applyBorder="1" applyAlignment="1">
      <alignment horizontal="center" vertical="center"/>
    </xf>
    <xf numFmtId="0" fontId="77" fillId="14" borderId="29" xfId="0" applyFont="1" applyFill="1" applyBorder="1" applyAlignment="1">
      <alignment horizontal="center" vertical="center"/>
    </xf>
    <xf numFmtId="0" fontId="77" fillId="14" borderId="35" xfId="0" applyFont="1" applyFill="1" applyBorder="1" applyAlignment="1">
      <alignment horizontal="center" vertical="center"/>
    </xf>
    <xf numFmtId="0" fontId="77" fillId="14" borderId="28" xfId="0" applyFont="1" applyFill="1" applyBorder="1" applyAlignment="1">
      <alignment horizontal="center" vertical="center" wrapText="1"/>
    </xf>
    <xf numFmtId="0" fontId="77" fillId="14" borderId="35" xfId="0" applyFont="1" applyFill="1" applyBorder="1" applyAlignment="1">
      <alignment horizontal="center" vertical="center" wrapText="1"/>
    </xf>
  </cellXfs>
  <cellStyles count="17">
    <cellStyle name="20% - Accent6" xfId="10"/>
    <cellStyle name="Euro" xfId="2"/>
    <cellStyle name="Euro 2" xfId="3"/>
    <cellStyle name="Euro 3" xfId="4"/>
    <cellStyle name="Millares" xfId="12" builtinId="3"/>
    <cellStyle name="Millares 3" xfId="9"/>
    <cellStyle name="Moneda" xfId="8" builtinId="4"/>
    <cellStyle name="Moneda 2" xfId="15"/>
    <cellStyle name="Normal" xfId="0" builtinId="0"/>
    <cellStyle name="Normal 2" xfId="1"/>
    <cellStyle name="Normal 3" xfId="7"/>
    <cellStyle name="Normal 3 2" xfId="13"/>
    <cellStyle name="Normal 4" xfId="14"/>
    <cellStyle name="Normal 4 8" xfId="11"/>
    <cellStyle name="Porcentaje" xfId="6" builtinId="5"/>
    <cellStyle name="Porcentaje 2" xfId="16"/>
    <cellStyle name="Porcentual 2" xfId="5"/>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oneCellAnchor>
    <xdr:from>
      <xdr:col>6</xdr:col>
      <xdr:colOff>66676</xdr:colOff>
      <xdr:row>0</xdr:row>
      <xdr:rowOff>19050</xdr:rowOff>
    </xdr:from>
    <xdr:ext cx="858825" cy="257175"/>
    <xdr:sp macro="" textlink="">
      <xdr:nvSpPr>
        <xdr:cNvPr id="2" name="3 CuadroTexto">
          <a:extLst>
            <a:ext uri="{FF2B5EF4-FFF2-40B4-BE49-F238E27FC236}">
              <a16:creationId xmlns:a16="http://schemas.microsoft.com/office/drawing/2014/main" xmlns="" id="{00000000-0008-0000-0100-000002000000}"/>
            </a:ext>
          </a:extLst>
        </xdr:cNvPr>
        <xdr:cNvSpPr txBox="1"/>
      </xdr:nvSpPr>
      <xdr:spPr>
        <a:xfrm>
          <a:off x="9877426" y="19050"/>
          <a:ext cx="858825" cy="25717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CPCA-I-01</a:t>
          </a:r>
        </a:p>
      </xdr:txBody>
    </xdr:sp>
    <xdr:clientData/>
  </xdr:oneCellAnchor>
  <xdr:oneCellAnchor>
    <xdr:from>
      <xdr:col>3</xdr:col>
      <xdr:colOff>2486025</xdr:colOff>
      <xdr:row>1</xdr:row>
      <xdr:rowOff>200026</xdr:rowOff>
    </xdr:from>
    <xdr:ext cx="2790824" cy="209550"/>
    <xdr:sp macro="" textlink="">
      <xdr:nvSpPr>
        <xdr:cNvPr id="7" name="6 CuadroTexto">
          <a:extLst>
            <a:ext uri="{FF2B5EF4-FFF2-40B4-BE49-F238E27FC236}">
              <a16:creationId xmlns:a16="http://schemas.microsoft.com/office/drawing/2014/main" xmlns="" id="{00000000-0008-0000-0100-000005000000}"/>
            </a:ext>
          </a:extLst>
        </xdr:cNvPr>
        <xdr:cNvSpPr txBox="1"/>
      </xdr:nvSpPr>
      <xdr:spPr>
        <a:xfrm>
          <a:off x="8010525" y="409576"/>
          <a:ext cx="2790824" cy="2095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CUENTA</a:t>
          </a:r>
          <a:r>
            <a:rPr lang="es-MX" sz="1100" b="1" baseline="0">
              <a:latin typeface="Arial" pitchFamily="34" charset="0"/>
              <a:cs typeface="Arial" pitchFamily="34" charset="0"/>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0</xdr:colOff>
      <xdr:row>53</xdr:row>
      <xdr:rowOff>0</xdr:rowOff>
    </xdr:from>
    <xdr:ext cx="3200400" cy="809624"/>
    <xdr:sp macro="" textlink="">
      <xdr:nvSpPr>
        <xdr:cNvPr id="8" name="CuadroTexto 5">
          <a:extLst>
            <a:ext uri="{FF2B5EF4-FFF2-40B4-BE49-F238E27FC236}">
              <a16:creationId xmlns="" xmlns:a16="http://schemas.microsoft.com/office/drawing/2014/main" id="{00000000-0008-0000-0100-000004000000}"/>
            </a:ext>
          </a:extLst>
        </xdr:cNvPr>
        <xdr:cNvSpPr txBox="1"/>
      </xdr:nvSpPr>
      <xdr:spPr>
        <a:xfrm>
          <a:off x="0" y="12696825"/>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3</xdr:col>
      <xdr:colOff>2181225</xdr:colOff>
      <xdr:row>53</xdr:row>
      <xdr:rowOff>0</xdr:rowOff>
    </xdr:from>
    <xdr:ext cx="3200400" cy="809624"/>
    <xdr:sp macro="" textlink="">
      <xdr:nvSpPr>
        <xdr:cNvPr id="10" name="CuadroTexto 5">
          <a:extLst>
            <a:ext uri="{FF2B5EF4-FFF2-40B4-BE49-F238E27FC236}">
              <a16:creationId xmlns="" xmlns:a16="http://schemas.microsoft.com/office/drawing/2014/main" id="{00000000-0008-0000-0100-000004000000}"/>
            </a:ext>
          </a:extLst>
        </xdr:cNvPr>
        <xdr:cNvSpPr txBox="1"/>
      </xdr:nvSpPr>
      <xdr:spPr>
        <a:xfrm>
          <a:off x="7705725" y="12696825"/>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9</xdr:col>
      <xdr:colOff>161925</xdr:colOff>
      <xdr:row>0</xdr:row>
      <xdr:rowOff>28575</xdr:rowOff>
    </xdr:from>
    <xdr:ext cx="1325551" cy="254557"/>
    <xdr:sp macro="" textlink="">
      <xdr:nvSpPr>
        <xdr:cNvPr id="2" name="3 CuadroTexto">
          <a:extLst>
            <a:ext uri="{FF2B5EF4-FFF2-40B4-BE49-F238E27FC236}">
              <a16:creationId xmlns="" xmlns:a16="http://schemas.microsoft.com/office/drawing/2014/main" id="{00000000-0008-0000-0A00-000002000000}"/>
            </a:ext>
          </a:extLst>
        </xdr:cNvPr>
        <xdr:cNvSpPr txBox="1"/>
      </xdr:nvSpPr>
      <xdr:spPr>
        <a:xfrm>
          <a:off x="7829550" y="28575"/>
          <a:ext cx="13255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CPCA-I-10</a:t>
          </a:r>
        </a:p>
      </xdr:txBody>
    </xdr:sp>
    <xdr:clientData/>
  </xdr:oneCellAnchor>
  <xdr:oneCellAnchor>
    <xdr:from>
      <xdr:col>3</xdr:col>
      <xdr:colOff>466725</xdr:colOff>
      <xdr:row>8</xdr:row>
      <xdr:rowOff>28575</xdr:rowOff>
    </xdr:from>
    <xdr:ext cx="4200525" cy="342786"/>
    <xdr:sp macro="" textlink="">
      <xdr:nvSpPr>
        <xdr:cNvPr id="4" name="9 CuadroTexto"/>
        <xdr:cNvSpPr txBox="1"/>
      </xdr:nvSpPr>
      <xdr:spPr>
        <a:xfrm>
          <a:off x="3562350" y="3000375"/>
          <a:ext cx="420052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600" b="1" i="0" u="none" strike="noStrike">
              <a:solidFill>
                <a:schemeClr val="tx1"/>
              </a:solidFill>
              <a:effectLst/>
              <a:latin typeface="+mn-lt"/>
              <a:ea typeface="+mn-ea"/>
              <a:cs typeface="+mn-cs"/>
            </a:rPr>
            <a:t>NADA QUE PRESENTAR EN ESTE APARTADO</a:t>
          </a:r>
          <a:r>
            <a:rPr lang="es-MX" sz="1600"/>
            <a:t> </a:t>
          </a:r>
        </a:p>
      </xdr:txBody>
    </xdr:sp>
    <xdr:clientData/>
  </xdr:oneCellAnchor>
  <xdr:oneCellAnchor>
    <xdr:from>
      <xdr:col>0</xdr:col>
      <xdr:colOff>0</xdr:colOff>
      <xdr:row>23</xdr:row>
      <xdr:rowOff>0</xdr:rowOff>
    </xdr:from>
    <xdr:ext cx="2790825" cy="809624"/>
    <xdr:sp macro="" textlink="">
      <xdr:nvSpPr>
        <xdr:cNvPr id="5" name="CuadroTexto 4">
          <a:extLst>
            <a:ext uri="{FF2B5EF4-FFF2-40B4-BE49-F238E27FC236}"/>
          </a:extLst>
        </xdr:cNvPr>
        <xdr:cNvSpPr txBox="1"/>
      </xdr:nvSpPr>
      <xdr:spPr>
        <a:xfrm>
          <a:off x="0" y="6267450"/>
          <a:ext cx="2790825"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6</xdr:col>
      <xdr:colOff>0</xdr:colOff>
      <xdr:row>23</xdr:row>
      <xdr:rowOff>0</xdr:rowOff>
    </xdr:from>
    <xdr:ext cx="3200400" cy="809624"/>
    <xdr:sp macro="" textlink="">
      <xdr:nvSpPr>
        <xdr:cNvPr id="6" name="CuadroTexto 5">
          <a:extLst>
            <a:ext uri="{FF2B5EF4-FFF2-40B4-BE49-F238E27FC236}"/>
          </a:extLst>
        </xdr:cNvPr>
        <xdr:cNvSpPr txBox="1"/>
      </xdr:nvSpPr>
      <xdr:spPr>
        <a:xfrm>
          <a:off x="5381625" y="6267450"/>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oneCellAnchor>
    <xdr:from>
      <xdr:col>7</xdr:col>
      <xdr:colOff>190500</xdr:colOff>
      <xdr:row>2</xdr:row>
      <xdr:rowOff>171450</xdr:rowOff>
    </xdr:from>
    <xdr:ext cx="2790824" cy="264560"/>
    <xdr:sp macro="" textlink="">
      <xdr:nvSpPr>
        <xdr:cNvPr id="8" name="5 CuadroTexto">
          <a:extLst>
            <a:ext uri="{FF2B5EF4-FFF2-40B4-BE49-F238E27FC236}">
              <a16:creationId xmlns:a16="http://schemas.microsoft.com/office/drawing/2014/main" xmlns="" id="{00000000-0008-0000-0100-000005000000}"/>
            </a:ext>
          </a:extLst>
        </xdr:cNvPr>
        <xdr:cNvSpPr txBox="1"/>
      </xdr:nvSpPr>
      <xdr:spPr>
        <a:xfrm>
          <a:off x="6334125" y="571500"/>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2</xdr:row>
      <xdr:rowOff>142875</xdr:rowOff>
    </xdr:from>
    <xdr:ext cx="184731" cy="264560"/>
    <xdr:sp macro="" textlink="">
      <xdr:nvSpPr>
        <xdr:cNvPr id="2" name="1 CuadroTexto">
          <a:extLst>
            <a:ext uri="{FF2B5EF4-FFF2-40B4-BE49-F238E27FC236}">
              <a16:creationId xmlns:a16="http://schemas.microsoft.com/office/drawing/2014/main" xmlns="" id="{00000000-0008-0000-0B00-000002000000}"/>
            </a:ext>
          </a:extLst>
        </xdr:cNvPr>
        <xdr:cNvSpPr txBox="1"/>
      </xdr:nvSpPr>
      <xdr:spPr>
        <a:xfrm>
          <a:off x="7620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8</xdr:col>
      <xdr:colOff>71948</xdr:colOff>
      <xdr:row>0</xdr:row>
      <xdr:rowOff>76200</xdr:rowOff>
    </xdr:from>
    <xdr:ext cx="874535" cy="254557"/>
    <xdr:sp macro="" textlink="">
      <xdr:nvSpPr>
        <xdr:cNvPr id="4" name="3 CuadroTexto">
          <a:extLst>
            <a:ext uri="{FF2B5EF4-FFF2-40B4-BE49-F238E27FC236}">
              <a16:creationId xmlns:a16="http://schemas.microsoft.com/office/drawing/2014/main" xmlns="" id="{00000000-0008-0000-0B00-000004000000}"/>
            </a:ext>
          </a:extLst>
        </xdr:cNvPr>
        <xdr:cNvSpPr txBox="1"/>
      </xdr:nvSpPr>
      <xdr:spPr>
        <a:xfrm>
          <a:off x="6654781" y="76200"/>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CPCA-I-11</a:t>
          </a:r>
        </a:p>
      </xdr:txBody>
    </xdr:sp>
    <xdr:clientData/>
  </xdr:oneCellAnchor>
  <xdr:oneCellAnchor>
    <xdr:from>
      <xdr:col>7</xdr:col>
      <xdr:colOff>0</xdr:colOff>
      <xdr:row>2</xdr:row>
      <xdr:rowOff>142875</xdr:rowOff>
    </xdr:from>
    <xdr:ext cx="184731" cy="264560"/>
    <xdr:sp macro="" textlink="">
      <xdr:nvSpPr>
        <xdr:cNvPr id="6" name="4 CuadroTexto">
          <a:extLst>
            <a:ext uri="{FF2B5EF4-FFF2-40B4-BE49-F238E27FC236}">
              <a16:creationId xmlns:a16="http://schemas.microsoft.com/office/drawing/2014/main" xmlns="" id="{00000000-0008-0000-0B00-000006000000}"/>
            </a:ext>
          </a:extLst>
        </xdr:cNvPr>
        <xdr:cNvSpPr txBox="1"/>
      </xdr:nvSpPr>
      <xdr:spPr>
        <a:xfrm>
          <a:off x="5391150"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455084</xdr:colOff>
      <xdr:row>2</xdr:row>
      <xdr:rowOff>148747</xdr:rowOff>
    </xdr:from>
    <xdr:ext cx="2790824" cy="264560"/>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4720167" y="572080"/>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2</xdr:col>
      <xdr:colOff>0</xdr:colOff>
      <xdr:row>33</xdr:row>
      <xdr:rowOff>0</xdr:rowOff>
    </xdr:from>
    <xdr:ext cx="3630084" cy="518583"/>
    <xdr:sp macro="" textlink="">
      <xdr:nvSpPr>
        <xdr:cNvPr id="10" name="2 CuadroTexto"/>
        <xdr:cNvSpPr txBox="1"/>
      </xdr:nvSpPr>
      <xdr:spPr>
        <a:xfrm>
          <a:off x="2010833" y="6699250"/>
          <a:ext cx="3630084" cy="518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1100" b="0"/>
            <a:t>Representa el importe de finiquitos no cobrados por personal que promovió demanda contra nuestro Instituto. </a:t>
          </a:r>
        </a:p>
      </xdr:txBody>
    </xdr:sp>
    <xdr:clientData/>
  </xdr:oneCellAnchor>
  <xdr:oneCellAnchor>
    <xdr:from>
      <xdr:col>0</xdr:col>
      <xdr:colOff>0</xdr:colOff>
      <xdr:row>46</xdr:row>
      <xdr:rowOff>0</xdr:rowOff>
    </xdr:from>
    <xdr:ext cx="2247900" cy="814916"/>
    <xdr:sp macro="" textlink="">
      <xdr:nvSpPr>
        <xdr:cNvPr id="14" name="CuadroTexto 5">
          <a:extLst>
            <a:ext uri="{FF2B5EF4-FFF2-40B4-BE49-F238E27FC236}">
              <a16:creationId xmlns:a16="http://schemas.microsoft.com/office/drawing/2014/main" xmlns="" id="{00000000-0008-0000-0300-00000A000000}"/>
            </a:ext>
          </a:extLst>
        </xdr:cNvPr>
        <xdr:cNvSpPr txBox="1"/>
      </xdr:nvSpPr>
      <xdr:spPr>
        <a:xfrm>
          <a:off x="0" y="94615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6</xdr:col>
      <xdr:colOff>0</xdr:colOff>
      <xdr:row>46</xdr:row>
      <xdr:rowOff>0</xdr:rowOff>
    </xdr:from>
    <xdr:ext cx="1869015" cy="814916"/>
    <xdr:sp macro="" textlink="">
      <xdr:nvSpPr>
        <xdr:cNvPr id="15" name="CuadroTexto 5">
          <a:extLst>
            <a:ext uri="{FF2B5EF4-FFF2-40B4-BE49-F238E27FC236}">
              <a16:creationId xmlns:a16="http://schemas.microsoft.com/office/drawing/2014/main" xmlns="" id="{00000000-0008-0000-0300-00000A000000}"/>
            </a:ext>
          </a:extLst>
        </xdr:cNvPr>
        <xdr:cNvSpPr txBox="1"/>
      </xdr:nvSpPr>
      <xdr:spPr>
        <a:xfrm>
          <a:off x="5016500" y="946150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6</xdr:col>
      <xdr:colOff>133350</xdr:colOff>
      <xdr:row>622</xdr:row>
      <xdr:rowOff>9525</xdr:rowOff>
    </xdr:from>
    <xdr:to>
      <xdr:col>8</xdr:col>
      <xdr:colOff>257175</xdr:colOff>
      <xdr:row>622</xdr:row>
      <xdr:rowOff>9526</xdr:rowOff>
    </xdr:to>
    <xdr:cxnSp macro="">
      <xdr:nvCxnSpPr>
        <xdr:cNvPr id="2" name="Conector recto 1">
          <a:extLst>
            <a:ext uri="{FF2B5EF4-FFF2-40B4-BE49-F238E27FC236}">
              <a16:creationId xmlns="" xmlns:a16="http://schemas.microsoft.com/office/drawing/2014/main" id="{6810E5A2-9238-4B93-862F-B38D0132C29D}"/>
            </a:ext>
          </a:extLst>
        </xdr:cNvPr>
        <xdr:cNvCxnSpPr/>
      </xdr:nvCxnSpPr>
      <xdr:spPr>
        <a:xfrm>
          <a:off x="2543175" y="119129175"/>
          <a:ext cx="1238250"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12</xdr:col>
      <xdr:colOff>403390</xdr:colOff>
      <xdr:row>2</xdr:row>
      <xdr:rowOff>133350</xdr:rowOff>
    </xdr:from>
    <xdr:ext cx="874535" cy="254557"/>
    <xdr:sp macro="" textlink="">
      <xdr:nvSpPr>
        <xdr:cNvPr id="5" name="3 CuadroTexto">
          <a:extLst>
            <a:ext uri="{FF2B5EF4-FFF2-40B4-BE49-F238E27FC236}">
              <a16:creationId xmlns="" xmlns:a16="http://schemas.microsoft.com/office/drawing/2014/main" id="{45B2C293-1053-4443-ABFF-5BF3F469D28B}"/>
            </a:ext>
          </a:extLst>
        </xdr:cNvPr>
        <xdr:cNvSpPr txBox="1"/>
      </xdr:nvSpPr>
      <xdr:spPr>
        <a:xfrm>
          <a:off x="5899315" y="514350"/>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CPCA-I-12</a:t>
          </a:r>
        </a:p>
      </xdr:txBody>
    </xdr:sp>
    <xdr:clientData/>
  </xdr:oneCellAnchor>
  <mc:AlternateContent xmlns:mc="http://schemas.openxmlformats.org/markup-compatibility/2006">
    <mc:Choice xmlns:a14="http://schemas.microsoft.com/office/drawing/2010/main" Requires="a14">
      <xdr:twoCellAnchor editAs="oneCell">
        <xdr:from>
          <xdr:col>2</xdr:col>
          <xdr:colOff>0</xdr:colOff>
          <xdr:row>65</xdr:row>
          <xdr:rowOff>0</xdr:rowOff>
        </xdr:from>
        <xdr:to>
          <xdr:col>13</xdr:col>
          <xdr:colOff>190500</xdr:colOff>
          <xdr:row>101</xdr:row>
          <xdr:rowOff>114300</xdr:rowOff>
        </xdr:to>
        <xdr:pic>
          <xdr:nvPicPr>
            <xdr:cNvPr id="7" name="Imagen 6"/>
            <xdr:cNvPicPr>
              <a:picLocks noChangeAspect="1" noChangeArrowheads="1"/>
              <a:extLst>
                <a:ext uri="{84589F7E-364E-4C9E-8A38-B11213B215E9}">
                  <a14:cameraTool cellRange="'[4]1123'!$A$1:$G$34" spid="_x0000_s111839"/>
                </a:ext>
              </a:extLst>
            </xdr:cNvPicPr>
          </xdr:nvPicPr>
          <xdr:blipFill>
            <a:blip xmlns:r="http://schemas.openxmlformats.org/officeDocument/2006/relationships" r:embed="rId1"/>
            <a:srcRect/>
            <a:stretch>
              <a:fillRect/>
            </a:stretch>
          </xdr:blipFill>
          <xdr:spPr bwMode="auto">
            <a:xfrm>
              <a:off x="476250" y="12401550"/>
              <a:ext cx="5734050" cy="7067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138</xdr:row>
          <xdr:rowOff>0</xdr:rowOff>
        </xdr:from>
        <xdr:to>
          <xdr:col>13</xdr:col>
          <xdr:colOff>161925</xdr:colOff>
          <xdr:row>148</xdr:row>
          <xdr:rowOff>161925</xdr:rowOff>
        </xdr:to>
        <xdr:pic>
          <xdr:nvPicPr>
            <xdr:cNvPr id="8" name="Imagen 7"/>
            <xdr:cNvPicPr>
              <a:picLocks noChangeAspect="1" noChangeArrowheads="1"/>
              <a:extLst>
                <a:ext uri="{84589F7E-364E-4C9E-8A38-B11213B215E9}">
                  <a14:cameraTool cellRange="'[4]1270'!$A$1:$G$8" spid="_x0000_s111840"/>
                </a:ext>
              </a:extLst>
            </xdr:cNvPicPr>
          </xdr:nvPicPr>
          <xdr:blipFill>
            <a:blip xmlns:r="http://schemas.openxmlformats.org/officeDocument/2006/relationships" r:embed="rId2"/>
            <a:srcRect/>
            <a:stretch>
              <a:fillRect/>
            </a:stretch>
          </xdr:blipFill>
          <xdr:spPr bwMode="auto">
            <a:xfrm>
              <a:off x="838200" y="26403300"/>
              <a:ext cx="5343525"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174</xdr:row>
          <xdr:rowOff>0</xdr:rowOff>
        </xdr:from>
        <xdr:to>
          <xdr:col>15</xdr:col>
          <xdr:colOff>234043</xdr:colOff>
          <xdr:row>205</xdr:row>
          <xdr:rowOff>91751</xdr:rowOff>
        </xdr:to>
        <xdr:pic>
          <xdr:nvPicPr>
            <xdr:cNvPr id="9" name="Imagen 8"/>
            <xdr:cNvPicPr>
              <a:picLocks noChangeAspect="1" noChangeArrowheads="1"/>
              <a:extLst>
                <a:ext uri="{84589F7E-364E-4C9E-8A38-B11213B215E9}">
                  <a14:cameraTool cellRange="'[4]2111'!$A$1:$G$28" spid="_x0000_s111841"/>
                </a:ext>
              </a:extLst>
            </xdr:cNvPicPr>
          </xdr:nvPicPr>
          <xdr:blipFill>
            <a:blip xmlns:r="http://schemas.openxmlformats.org/officeDocument/2006/relationships" r:embed="rId3"/>
            <a:srcRect/>
            <a:stretch>
              <a:fillRect/>
            </a:stretch>
          </xdr:blipFill>
          <xdr:spPr bwMode="auto">
            <a:xfrm>
              <a:off x="838200" y="33280350"/>
              <a:ext cx="6463393" cy="601630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226</xdr:row>
          <xdr:rowOff>0</xdr:rowOff>
        </xdr:from>
        <xdr:to>
          <xdr:col>16</xdr:col>
          <xdr:colOff>38100</xdr:colOff>
          <xdr:row>257</xdr:row>
          <xdr:rowOff>152400</xdr:rowOff>
        </xdr:to>
        <xdr:pic>
          <xdr:nvPicPr>
            <xdr:cNvPr id="10" name="Imagen 9"/>
            <xdr:cNvPicPr>
              <a:picLocks noChangeAspect="1" noChangeArrowheads="1"/>
              <a:extLst>
                <a:ext uri="{84589F7E-364E-4C9E-8A38-B11213B215E9}">
                  <a14:cameraTool cellRange="'[4]2112'!$A$1:$G$29" spid="_x0000_s111842"/>
                </a:ext>
              </a:extLst>
            </xdr:cNvPicPr>
          </xdr:nvPicPr>
          <xdr:blipFill>
            <a:blip xmlns:r="http://schemas.openxmlformats.org/officeDocument/2006/relationships" r:embed="rId4"/>
            <a:srcRect/>
            <a:stretch>
              <a:fillRect/>
            </a:stretch>
          </xdr:blipFill>
          <xdr:spPr bwMode="auto">
            <a:xfrm>
              <a:off x="838200" y="43205400"/>
              <a:ext cx="7153275" cy="6124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259</xdr:row>
          <xdr:rowOff>0</xdr:rowOff>
        </xdr:from>
        <xdr:to>
          <xdr:col>15</xdr:col>
          <xdr:colOff>657225</xdr:colOff>
          <xdr:row>283</xdr:row>
          <xdr:rowOff>28575</xdr:rowOff>
        </xdr:to>
        <xdr:pic>
          <xdr:nvPicPr>
            <xdr:cNvPr id="11" name="Imagen 10"/>
            <xdr:cNvPicPr>
              <a:picLocks noChangeAspect="1" noChangeArrowheads="1"/>
              <a:extLst>
                <a:ext uri="{84589F7E-364E-4C9E-8A38-B11213B215E9}">
                  <a14:cameraTool cellRange="'[4]2119'!$A$1:$G$21" spid="_x0000_s111843"/>
                </a:ext>
              </a:extLst>
            </xdr:cNvPicPr>
          </xdr:nvPicPr>
          <xdr:blipFill>
            <a:blip xmlns:r="http://schemas.openxmlformats.org/officeDocument/2006/relationships" r:embed="rId5"/>
            <a:srcRect/>
            <a:stretch>
              <a:fillRect/>
            </a:stretch>
          </xdr:blipFill>
          <xdr:spPr bwMode="auto">
            <a:xfrm>
              <a:off x="838200" y="49558575"/>
              <a:ext cx="6886575" cy="4600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206</xdr:row>
          <xdr:rowOff>0</xdr:rowOff>
        </xdr:from>
        <xdr:to>
          <xdr:col>15</xdr:col>
          <xdr:colOff>819150</xdr:colOff>
          <xdr:row>221</xdr:row>
          <xdr:rowOff>19050</xdr:rowOff>
        </xdr:to>
        <xdr:pic>
          <xdr:nvPicPr>
            <xdr:cNvPr id="12" name="Imagen 11"/>
            <xdr:cNvPicPr>
              <a:picLocks noChangeAspect="1" noChangeArrowheads="1"/>
              <a:extLst>
                <a:ext uri="{84589F7E-364E-4C9E-8A38-B11213B215E9}">
                  <a14:cameraTool cellRange="'[4]2117'!$A$1:$G$13" spid="_x0000_s111844"/>
                </a:ext>
              </a:extLst>
            </xdr:cNvPicPr>
          </xdr:nvPicPr>
          <xdr:blipFill>
            <a:blip xmlns:r="http://schemas.openxmlformats.org/officeDocument/2006/relationships" r:embed="rId6"/>
            <a:srcRect/>
            <a:stretch>
              <a:fillRect/>
            </a:stretch>
          </xdr:blipFill>
          <xdr:spPr bwMode="auto">
            <a:xfrm>
              <a:off x="838200" y="39395400"/>
              <a:ext cx="7048500" cy="2876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238124</xdr:colOff>
      <xdr:row>310</xdr:row>
      <xdr:rowOff>0</xdr:rowOff>
    </xdr:from>
    <xdr:to>
      <xdr:col>15</xdr:col>
      <xdr:colOff>876299</xdr:colOff>
      <xdr:row>338</xdr:row>
      <xdr:rowOff>0</xdr:rowOff>
    </xdr:to>
    <xdr:pic>
      <xdr:nvPicPr>
        <xdr:cNvPr id="13" name="Imagen 12"/>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8124" y="59274075"/>
          <a:ext cx="7705725" cy="5334000"/>
        </a:xfrm>
        <a:prstGeom prst="rect">
          <a:avLst/>
        </a:prstGeom>
        <a:noFill/>
        <a:ln>
          <a:noFill/>
        </a:ln>
      </xdr:spPr>
    </xdr:pic>
    <xdr:clientData/>
  </xdr:twoCellAnchor>
  <xdr:twoCellAnchor editAs="oneCell">
    <xdr:from>
      <xdr:col>3</xdr:col>
      <xdr:colOff>0</xdr:colOff>
      <xdr:row>360</xdr:row>
      <xdr:rowOff>0</xdr:rowOff>
    </xdr:from>
    <xdr:to>
      <xdr:col>16</xdr:col>
      <xdr:colOff>19050</xdr:colOff>
      <xdr:row>367</xdr:row>
      <xdr:rowOff>19050</xdr:rowOff>
    </xdr:to>
    <xdr:pic>
      <xdr:nvPicPr>
        <xdr:cNvPr id="14" name="Imagen 13"/>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68799075"/>
          <a:ext cx="7134225" cy="1352550"/>
        </a:xfrm>
        <a:prstGeom prst="rect">
          <a:avLst/>
        </a:prstGeom>
        <a:noFill/>
        <a:ln>
          <a:noFill/>
        </a:ln>
      </xdr:spPr>
    </xdr:pic>
    <xdr:clientData/>
  </xdr:twoCellAnchor>
  <xdr:twoCellAnchor editAs="oneCell">
    <xdr:from>
      <xdr:col>3</xdr:col>
      <xdr:colOff>0</xdr:colOff>
      <xdr:row>369</xdr:row>
      <xdr:rowOff>0</xdr:rowOff>
    </xdr:from>
    <xdr:to>
      <xdr:col>16</xdr:col>
      <xdr:colOff>9525</xdr:colOff>
      <xdr:row>381</xdr:row>
      <xdr:rowOff>38100</xdr:rowOff>
    </xdr:to>
    <xdr:pic>
      <xdr:nvPicPr>
        <xdr:cNvPr id="15" name="Imagen 14"/>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8200" y="70513575"/>
          <a:ext cx="7124700" cy="2324100"/>
        </a:xfrm>
        <a:prstGeom prst="rect">
          <a:avLst/>
        </a:prstGeom>
        <a:noFill/>
        <a:ln>
          <a:noFill/>
        </a:ln>
      </xdr:spPr>
    </xdr:pic>
    <xdr:clientData/>
  </xdr:twoCellAnchor>
  <xdr:twoCellAnchor editAs="oneCell">
    <xdr:from>
      <xdr:col>0</xdr:col>
      <xdr:colOff>0</xdr:colOff>
      <xdr:row>395</xdr:row>
      <xdr:rowOff>190499</xdr:rowOff>
    </xdr:from>
    <xdr:to>
      <xdr:col>15</xdr:col>
      <xdr:colOff>771525</xdr:colOff>
      <xdr:row>411</xdr:row>
      <xdr:rowOff>142874</xdr:rowOff>
    </xdr:to>
    <xdr:pic>
      <xdr:nvPicPr>
        <xdr:cNvPr id="16" name="Imagen 15"/>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75657074"/>
          <a:ext cx="7839075" cy="3000375"/>
        </a:xfrm>
        <a:prstGeom prst="rect">
          <a:avLst/>
        </a:prstGeom>
        <a:noFill/>
        <a:ln>
          <a:noFill/>
        </a:ln>
      </xdr:spPr>
    </xdr:pic>
    <xdr:clientData/>
  </xdr:twoCellAnchor>
  <xdr:twoCellAnchor editAs="oneCell">
    <xdr:from>
      <xdr:col>1</xdr:col>
      <xdr:colOff>238124</xdr:colOff>
      <xdr:row>592</xdr:row>
      <xdr:rowOff>190499</xdr:rowOff>
    </xdr:from>
    <xdr:to>
      <xdr:col>16</xdr:col>
      <xdr:colOff>19050</xdr:colOff>
      <xdr:row>611</xdr:row>
      <xdr:rowOff>66674</xdr:rowOff>
    </xdr:to>
    <xdr:pic>
      <xdr:nvPicPr>
        <xdr:cNvPr id="17" name="Imagen 16"/>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76249" y="113595149"/>
          <a:ext cx="7496176" cy="3495675"/>
        </a:xfrm>
        <a:prstGeom prst="rect">
          <a:avLst/>
        </a:prstGeom>
        <a:noFill/>
        <a:ln>
          <a:noFill/>
        </a:ln>
      </xdr:spPr>
    </xdr:pic>
    <xdr:clientData/>
  </xdr:twoCellAnchor>
  <xdr:twoCellAnchor>
    <xdr:from>
      <xdr:col>10</xdr:col>
      <xdr:colOff>28576</xdr:colOff>
      <xdr:row>341</xdr:row>
      <xdr:rowOff>0</xdr:rowOff>
    </xdr:from>
    <xdr:to>
      <xdr:col>12</xdr:col>
      <xdr:colOff>238126</xdr:colOff>
      <xdr:row>341</xdr:row>
      <xdr:rowOff>47625</xdr:rowOff>
    </xdr:to>
    <xdr:sp macro="" textlink="">
      <xdr:nvSpPr>
        <xdr:cNvPr id="18" name="CuadroTexto 17">
          <a:extLst>
            <a:ext uri="{FF2B5EF4-FFF2-40B4-BE49-F238E27FC236}">
              <a16:creationId xmlns:a16="http://schemas.microsoft.com/office/drawing/2014/main" xmlns="" id="{4B0B4373-8032-4B50-A115-3189E0A26CE1}"/>
            </a:ext>
          </a:extLst>
        </xdr:cNvPr>
        <xdr:cNvSpPr txBox="1"/>
      </xdr:nvSpPr>
      <xdr:spPr>
        <a:xfrm>
          <a:off x="4448176" y="65179575"/>
          <a:ext cx="1285875" cy="47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100"/>
        </a:p>
      </xdr:txBody>
    </xdr:sp>
    <xdr:clientData/>
  </xdr:twoCellAnchor>
  <xdr:oneCellAnchor>
    <xdr:from>
      <xdr:col>9</xdr:col>
      <xdr:colOff>209550</xdr:colOff>
      <xdr:row>0</xdr:row>
      <xdr:rowOff>161925</xdr:rowOff>
    </xdr:from>
    <xdr:ext cx="2790824" cy="264560"/>
    <xdr:sp macro="" textlink="">
      <xdr:nvSpPr>
        <xdr:cNvPr id="19" name="7 CuadroTexto">
          <a:extLst>
            <a:ext uri="{FF2B5EF4-FFF2-40B4-BE49-F238E27FC236}">
              <a16:creationId xmlns:a16="http://schemas.microsoft.com/office/drawing/2014/main" xmlns="" id="{00000000-0008-0000-0100-000005000000}"/>
            </a:ext>
          </a:extLst>
        </xdr:cNvPr>
        <xdr:cNvSpPr txBox="1"/>
      </xdr:nvSpPr>
      <xdr:spPr>
        <a:xfrm>
          <a:off x="4257675" y="161925"/>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2</xdr:row>
      <xdr:rowOff>142875</xdr:rowOff>
    </xdr:from>
    <xdr:ext cx="184731" cy="264560"/>
    <xdr:sp macro="" textlink="">
      <xdr:nvSpPr>
        <xdr:cNvPr id="2" name="1 CuadroTexto">
          <a:extLst>
            <a:ext uri="{FF2B5EF4-FFF2-40B4-BE49-F238E27FC236}">
              <a16:creationId xmlns="" xmlns:a16="http://schemas.microsoft.com/office/drawing/2014/main" id="{00000000-0008-0000-0D00-000002000000}"/>
            </a:ext>
          </a:extLst>
        </xdr:cNvPr>
        <xdr:cNvSpPr txBox="1"/>
      </xdr:nvSpPr>
      <xdr:spPr>
        <a:xfrm>
          <a:off x="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2</xdr:row>
      <xdr:rowOff>142875</xdr:rowOff>
    </xdr:from>
    <xdr:ext cx="184731" cy="264560"/>
    <xdr:sp macro="" textlink="">
      <xdr:nvSpPr>
        <xdr:cNvPr id="3" name="2 CuadroTexto">
          <a:extLst>
            <a:ext uri="{FF2B5EF4-FFF2-40B4-BE49-F238E27FC236}">
              <a16:creationId xmlns="" xmlns:a16="http://schemas.microsoft.com/office/drawing/2014/main" id="{00000000-0008-0000-0D00-000003000000}"/>
            </a:ext>
          </a:extLst>
        </xdr:cNvPr>
        <xdr:cNvSpPr txBox="1"/>
      </xdr:nvSpPr>
      <xdr:spPr>
        <a:xfrm>
          <a:off x="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971550</xdr:colOff>
      <xdr:row>0</xdr:row>
      <xdr:rowOff>0</xdr:rowOff>
    </xdr:from>
    <xdr:ext cx="913712" cy="254557"/>
    <xdr:sp macro="" textlink="">
      <xdr:nvSpPr>
        <xdr:cNvPr id="4" name="3 CuadroTexto">
          <a:extLst>
            <a:ext uri="{FF2B5EF4-FFF2-40B4-BE49-F238E27FC236}">
              <a16:creationId xmlns="" xmlns:a16="http://schemas.microsoft.com/office/drawing/2014/main" id="{00000000-0008-0000-0D00-000006000000}"/>
            </a:ext>
          </a:extLst>
        </xdr:cNvPr>
        <xdr:cNvSpPr txBox="1"/>
      </xdr:nvSpPr>
      <xdr:spPr>
        <a:xfrm>
          <a:off x="6877050" y="0"/>
          <a:ext cx="91371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CPCA-II-01</a:t>
          </a:r>
        </a:p>
      </xdr:txBody>
    </xdr:sp>
    <xdr:clientData/>
  </xdr:oneCellAnchor>
  <xdr:oneCellAnchor>
    <xdr:from>
      <xdr:col>1</xdr:col>
      <xdr:colOff>0</xdr:colOff>
      <xdr:row>2</xdr:row>
      <xdr:rowOff>142875</xdr:rowOff>
    </xdr:from>
    <xdr:ext cx="184731" cy="264560"/>
    <xdr:sp macro="" textlink="">
      <xdr:nvSpPr>
        <xdr:cNvPr id="5" name="1 CuadroTexto">
          <a:extLst>
            <a:ext uri="{FF2B5EF4-FFF2-40B4-BE49-F238E27FC236}">
              <a16:creationId xmlns="" xmlns:a16="http://schemas.microsoft.com/office/drawing/2014/main" id="{00000000-0008-0000-0D00-000008000000}"/>
            </a:ext>
          </a:extLst>
        </xdr:cNvPr>
        <xdr:cNvSpPr txBox="1"/>
      </xdr:nvSpPr>
      <xdr:spPr>
        <a:xfrm>
          <a:off x="7620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xdr:row>
      <xdr:rowOff>142875</xdr:rowOff>
    </xdr:from>
    <xdr:ext cx="184731" cy="264560"/>
    <xdr:sp macro="" textlink="">
      <xdr:nvSpPr>
        <xdr:cNvPr id="6" name="2 CuadroTexto">
          <a:extLst>
            <a:ext uri="{FF2B5EF4-FFF2-40B4-BE49-F238E27FC236}">
              <a16:creationId xmlns="" xmlns:a16="http://schemas.microsoft.com/office/drawing/2014/main" id="{00000000-0008-0000-0D00-000009000000}"/>
            </a:ext>
          </a:extLst>
        </xdr:cNvPr>
        <xdr:cNvSpPr txBox="1"/>
      </xdr:nvSpPr>
      <xdr:spPr>
        <a:xfrm>
          <a:off x="7620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7</xdr:col>
      <xdr:colOff>0</xdr:colOff>
      <xdr:row>2</xdr:row>
      <xdr:rowOff>142875</xdr:rowOff>
    </xdr:from>
    <xdr:ext cx="184731" cy="264560"/>
    <xdr:sp macro="" textlink="">
      <xdr:nvSpPr>
        <xdr:cNvPr id="7" name="4 CuadroTexto">
          <a:extLst>
            <a:ext uri="{FF2B5EF4-FFF2-40B4-BE49-F238E27FC236}">
              <a16:creationId xmlns="" xmlns:a16="http://schemas.microsoft.com/office/drawing/2014/main" id="{00000000-0008-0000-0D00-00000A000000}"/>
            </a:ext>
          </a:extLst>
        </xdr:cNvPr>
        <xdr:cNvSpPr txBox="1"/>
      </xdr:nvSpPr>
      <xdr:spPr>
        <a:xfrm>
          <a:off x="6905625"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47625</xdr:colOff>
      <xdr:row>2</xdr:row>
      <xdr:rowOff>123347</xdr:rowOff>
    </xdr:from>
    <xdr:ext cx="2790824" cy="264560"/>
    <xdr:sp macro="" textlink="">
      <xdr:nvSpPr>
        <xdr:cNvPr id="11" name="10 CuadroTexto">
          <a:extLst>
            <a:ext uri="{FF2B5EF4-FFF2-40B4-BE49-F238E27FC236}">
              <a16:creationId xmlns:a16="http://schemas.microsoft.com/office/drawing/2014/main" xmlns="" id="{00000000-0008-0000-0100-000005000000}"/>
            </a:ext>
          </a:extLst>
        </xdr:cNvPr>
        <xdr:cNvSpPr txBox="1"/>
      </xdr:nvSpPr>
      <xdr:spPr>
        <a:xfrm>
          <a:off x="5019675" y="532922"/>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1</xdr:col>
      <xdr:colOff>0</xdr:colOff>
      <xdr:row>45</xdr:row>
      <xdr:rowOff>0</xdr:rowOff>
    </xdr:from>
    <xdr:ext cx="2247900" cy="814916"/>
    <xdr:sp macro="" textlink="">
      <xdr:nvSpPr>
        <xdr:cNvPr id="12" name="CuadroTexto 5">
          <a:extLst>
            <a:ext uri="{FF2B5EF4-FFF2-40B4-BE49-F238E27FC236}">
              <a16:creationId xmlns="" xmlns:a16="http://schemas.microsoft.com/office/drawing/2014/main" id="{00000000-0008-0000-0300-00000A000000}"/>
            </a:ext>
          </a:extLst>
        </xdr:cNvPr>
        <xdr:cNvSpPr txBox="1"/>
      </xdr:nvSpPr>
      <xdr:spPr>
        <a:xfrm>
          <a:off x="76200" y="126873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5</xdr:col>
      <xdr:colOff>0</xdr:colOff>
      <xdr:row>45</xdr:row>
      <xdr:rowOff>0</xdr:rowOff>
    </xdr:from>
    <xdr:ext cx="1869015" cy="814916"/>
    <xdr:sp macro="" textlink="">
      <xdr:nvSpPr>
        <xdr:cNvPr id="13" name="CuadroTexto 5">
          <a:extLst>
            <a:ext uri="{FF2B5EF4-FFF2-40B4-BE49-F238E27FC236}">
              <a16:creationId xmlns="" xmlns:a16="http://schemas.microsoft.com/office/drawing/2014/main" id="{00000000-0008-0000-0300-00000A000000}"/>
            </a:ext>
          </a:extLst>
        </xdr:cNvPr>
        <xdr:cNvSpPr txBox="1"/>
      </xdr:nvSpPr>
      <xdr:spPr>
        <a:xfrm>
          <a:off x="4972050" y="1268730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xdr:col>
      <xdr:colOff>0</xdr:colOff>
      <xdr:row>0</xdr:row>
      <xdr:rowOff>123825</xdr:rowOff>
    </xdr:from>
    <xdr:ext cx="898002" cy="247649"/>
    <xdr:sp macro="" textlink="">
      <xdr:nvSpPr>
        <xdr:cNvPr id="2" name="22 CuadroTexto">
          <a:extLst>
            <a:ext uri="{FF2B5EF4-FFF2-40B4-BE49-F238E27FC236}"/>
          </a:extLst>
        </xdr:cNvPr>
        <xdr:cNvSpPr txBox="1"/>
      </xdr:nvSpPr>
      <xdr:spPr>
        <a:xfrm>
          <a:off x="8029575" y="123825"/>
          <a:ext cx="898002" cy="247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CPCA-II-02</a:t>
          </a:r>
        </a:p>
      </xdr:txBody>
    </xdr:sp>
    <xdr:clientData/>
  </xdr:oneCellAnchor>
  <xdr:oneCellAnchor>
    <xdr:from>
      <xdr:col>1</xdr:col>
      <xdr:colOff>0</xdr:colOff>
      <xdr:row>80</xdr:row>
      <xdr:rowOff>0</xdr:rowOff>
    </xdr:from>
    <xdr:ext cx="2247900" cy="814916"/>
    <xdr:sp macro="" textlink="">
      <xdr:nvSpPr>
        <xdr:cNvPr id="4" name="CuadroTexto 5">
          <a:extLst>
            <a:ext uri="{FF2B5EF4-FFF2-40B4-BE49-F238E27FC236}"/>
          </a:extLst>
        </xdr:cNvPr>
        <xdr:cNvSpPr txBox="1"/>
      </xdr:nvSpPr>
      <xdr:spPr>
        <a:xfrm>
          <a:off x="142875" y="1688782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0</xdr:colOff>
      <xdr:row>80</xdr:row>
      <xdr:rowOff>0</xdr:rowOff>
    </xdr:from>
    <xdr:ext cx="3200400" cy="809624"/>
    <xdr:sp macro="" textlink="">
      <xdr:nvSpPr>
        <xdr:cNvPr id="5" name="CuadroTexto 4">
          <a:extLst>
            <a:ext uri="{FF2B5EF4-FFF2-40B4-BE49-F238E27FC236}"/>
          </a:extLst>
        </xdr:cNvPr>
        <xdr:cNvSpPr txBox="1"/>
      </xdr:nvSpPr>
      <xdr:spPr>
        <a:xfrm>
          <a:off x="5133975" y="16887825"/>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oneCellAnchor>
    <xdr:from>
      <xdr:col>5</xdr:col>
      <xdr:colOff>76200</xdr:colOff>
      <xdr:row>3</xdr:row>
      <xdr:rowOff>85725</xdr:rowOff>
    </xdr:from>
    <xdr:ext cx="2790824" cy="264560"/>
    <xdr:sp macro="" textlink="">
      <xdr:nvSpPr>
        <xdr:cNvPr id="6" name="5 CuadroTexto">
          <a:extLst>
            <a:ext uri="{FF2B5EF4-FFF2-40B4-BE49-F238E27FC236}">
              <a16:creationId xmlns:a16="http://schemas.microsoft.com/office/drawing/2014/main" xmlns="" id="{00000000-0008-0000-0100-000005000000}"/>
            </a:ext>
          </a:extLst>
        </xdr:cNvPr>
        <xdr:cNvSpPr txBox="1"/>
      </xdr:nvSpPr>
      <xdr:spPr>
        <a:xfrm>
          <a:off x="6191250" y="581025"/>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2</xdr:row>
      <xdr:rowOff>142875</xdr:rowOff>
    </xdr:from>
    <xdr:ext cx="184731" cy="264560"/>
    <xdr:sp macro="" textlink="">
      <xdr:nvSpPr>
        <xdr:cNvPr id="2" name="1 CuadroTexto">
          <a:extLst>
            <a:ext uri="{FF2B5EF4-FFF2-40B4-BE49-F238E27FC236}">
              <a16:creationId xmlns:a16="http://schemas.microsoft.com/office/drawing/2014/main" xmlns="" id="{00000000-0008-0000-0F00-000002000000}"/>
            </a:ext>
          </a:extLst>
        </xdr:cNvPr>
        <xdr:cNvSpPr txBox="1"/>
      </xdr:nvSpPr>
      <xdr:spPr>
        <a:xfrm>
          <a:off x="9525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542925</xdr:colOff>
      <xdr:row>0</xdr:row>
      <xdr:rowOff>0</xdr:rowOff>
    </xdr:from>
    <xdr:ext cx="1141062" cy="292657"/>
    <xdr:sp macro="" textlink="">
      <xdr:nvSpPr>
        <xdr:cNvPr id="4" name="3 CuadroTexto">
          <a:extLst>
            <a:ext uri="{FF2B5EF4-FFF2-40B4-BE49-F238E27FC236}">
              <a16:creationId xmlns:a16="http://schemas.microsoft.com/office/drawing/2014/main" xmlns="" id="{00000000-0008-0000-0F00-000004000000}"/>
            </a:ext>
          </a:extLst>
        </xdr:cNvPr>
        <xdr:cNvSpPr txBox="1"/>
      </xdr:nvSpPr>
      <xdr:spPr>
        <a:xfrm>
          <a:off x="5276850" y="0"/>
          <a:ext cx="1141062" cy="2926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CPCA-II-03</a:t>
          </a:r>
        </a:p>
      </xdr:txBody>
    </xdr:sp>
    <xdr:clientData/>
  </xdr:oneCellAnchor>
  <xdr:oneCellAnchor>
    <xdr:from>
      <xdr:col>3</xdr:col>
      <xdr:colOff>0</xdr:colOff>
      <xdr:row>2</xdr:row>
      <xdr:rowOff>142875</xdr:rowOff>
    </xdr:from>
    <xdr:ext cx="184731" cy="264560"/>
    <xdr:sp macro="" textlink="">
      <xdr:nvSpPr>
        <xdr:cNvPr id="6" name="4 CuadroTexto">
          <a:extLst>
            <a:ext uri="{FF2B5EF4-FFF2-40B4-BE49-F238E27FC236}">
              <a16:creationId xmlns:a16="http://schemas.microsoft.com/office/drawing/2014/main" xmlns="" id="{00000000-0008-0000-0F00-000006000000}"/>
            </a:ext>
          </a:extLst>
        </xdr:cNvPr>
        <xdr:cNvSpPr txBox="1"/>
      </xdr:nvSpPr>
      <xdr:spPr>
        <a:xfrm>
          <a:off x="6953250"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609600</xdr:colOff>
      <xdr:row>2</xdr:row>
      <xdr:rowOff>94772</xdr:rowOff>
    </xdr:from>
    <xdr:ext cx="2790824" cy="264560"/>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3617913" y="499585"/>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1</xdr:col>
      <xdr:colOff>0</xdr:colOff>
      <xdr:row>27</xdr:row>
      <xdr:rowOff>0</xdr:rowOff>
    </xdr:from>
    <xdr:ext cx="2247900" cy="814916"/>
    <xdr:sp macro="" textlink="">
      <xdr:nvSpPr>
        <xdr:cNvPr id="9" name="CuadroTexto 5">
          <a:extLst>
            <a:ext uri="{FF2B5EF4-FFF2-40B4-BE49-F238E27FC236}">
              <a16:creationId xmlns="" xmlns:a16="http://schemas.microsoft.com/office/drawing/2014/main" id="{00000000-0008-0000-0300-00000A000000}"/>
            </a:ext>
          </a:extLst>
        </xdr:cNvPr>
        <xdr:cNvSpPr txBox="1"/>
      </xdr:nvSpPr>
      <xdr:spPr>
        <a:xfrm>
          <a:off x="87313" y="636587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2</xdr:col>
      <xdr:colOff>1468437</xdr:colOff>
      <xdr:row>27</xdr:row>
      <xdr:rowOff>0</xdr:rowOff>
    </xdr:from>
    <xdr:ext cx="1869015" cy="814916"/>
    <xdr:sp macro="" textlink="">
      <xdr:nvSpPr>
        <xdr:cNvPr id="11" name="CuadroTexto 5">
          <a:extLst>
            <a:ext uri="{FF2B5EF4-FFF2-40B4-BE49-F238E27FC236}">
              <a16:creationId xmlns="" xmlns:a16="http://schemas.microsoft.com/office/drawing/2014/main" id="{00000000-0008-0000-0300-00000A000000}"/>
            </a:ext>
          </a:extLst>
        </xdr:cNvPr>
        <xdr:cNvSpPr txBox="1"/>
      </xdr:nvSpPr>
      <xdr:spPr>
        <a:xfrm>
          <a:off x="4476750" y="6365875"/>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3</xdr:row>
      <xdr:rowOff>142875</xdr:rowOff>
    </xdr:from>
    <xdr:ext cx="184731" cy="264560"/>
    <xdr:sp macro="" textlink="">
      <xdr:nvSpPr>
        <xdr:cNvPr id="22" name="21 CuadroTexto">
          <a:extLst>
            <a:ext uri="{FF2B5EF4-FFF2-40B4-BE49-F238E27FC236}">
              <a16:creationId xmlns:a16="http://schemas.microsoft.com/office/drawing/2014/main" xmlns="" id="{00000000-0008-0000-1000-000002000000}"/>
            </a:ext>
          </a:extLst>
        </xdr:cNvPr>
        <xdr:cNvSpPr txBox="1"/>
      </xdr:nvSpPr>
      <xdr:spPr>
        <a:xfrm>
          <a:off x="0" y="9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853910</xdr:colOff>
      <xdr:row>0</xdr:row>
      <xdr:rowOff>38100</xdr:rowOff>
    </xdr:from>
    <xdr:ext cx="898002" cy="247649"/>
    <xdr:sp macro="" textlink="">
      <xdr:nvSpPr>
        <xdr:cNvPr id="23" name="22 CuadroTexto">
          <a:extLst>
            <a:ext uri="{FF2B5EF4-FFF2-40B4-BE49-F238E27FC236}">
              <a16:creationId xmlns:a16="http://schemas.microsoft.com/office/drawing/2014/main" xmlns="" id="{00000000-0008-0000-1000-000003000000}"/>
            </a:ext>
          </a:extLst>
        </xdr:cNvPr>
        <xdr:cNvSpPr txBox="1"/>
      </xdr:nvSpPr>
      <xdr:spPr>
        <a:xfrm>
          <a:off x="7997660" y="38100"/>
          <a:ext cx="898002" cy="247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CPCA-II-04</a:t>
          </a:r>
        </a:p>
      </xdr:txBody>
    </xdr:sp>
    <xdr:clientData/>
  </xdr:oneCellAnchor>
  <xdr:oneCellAnchor>
    <xdr:from>
      <xdr:col>3</xdr:col>
      <xdr:colOff>781050</xdr:colOff>
      <xdr:row>3</xdr:row>
      <xdr:rowOff>172139</xdr:rowOff>
    </xdr:from>
    <xdr:ext cx="2790824" cy="264560"/>
    <xdr:sp macro="" textlink="">
      <xdr:nvSpPr>
        <xdr:cNvPr id="26" name="25 CuadroTexto">
          <a:extLst>
            <a:ext uri="{FF2B5EF4-FFF2-40B4-BE49-F238E27FC236}">
              <a16:creationId xmlns:a16="http://schemas.microsoft.com/office/drawing/2014/main" xmlns="" id="{00000000-0008-0000-0100-000005000000}"/>
            </a:ext>
          </a:extLst>
        </xdr:cNvPr>
        <xdr:cNvSpPr txBox="1"/>
      </xdr:nvSpPr>
      <xdr:spPr>
        <a:xfrm>
          <a:off x="6048958" y="784460"/>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0</xdr:colOff>
      <xdr:row>82</xdr:row>
      <xdr:rowOff>0</xdr:rowOff>
    </xdr:from>
    <xdr:ext cx="2247900" cy="814916"/>
    <xdr:sp macro="" textlink="">
      <xdr:nvSpPr>
        <xdr:cNvPr id="7" name="CuadroTexto 5">
          <a:extLst>
            <a:ext uri="{FF2B5EF4-FFF2-40B4-BE49-F238E27FC236}">
              <a16:creationId xmlns:a16="http://schemas.microsoft.com/office/drawing/2014/main" xmlns="" id="{00000000-0008-0000-0300-00000A000000}"/>
            </a:ext>
          </a:extLst>
        </xdr:cNvPr>
        <xdr:cNvSpPr txBox="1"/>
      </xdr:nvSpPr>
      <xdr:spPr>
        <a:xfrm>
          <a:off x="0" y="16610434"/>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0</xdr:colOff>
      <xdr:row>82</xdr:row>
      <xdr:rowOff>0</xdr:rowOff>
    </xdr:from>
    <xdr:ext cx="1869015" cy="814916"/>
    <xdr:sp macro="" textlink="">
      <xdr:nvSpPr>
        <xdr:cNvPr id="8" name="CuadroTexto 5">
          <a:extLst>
            <a:ext uri="{FF2B5EF4-FFF2-40B4-BE49-F238E27FC236}">
              <a16:creationId xmlns:a16="http://schemas.microsoft.com/office/drawing/2014/main" xmlns="" id="{00000000-0008-0000-0300-00000A000000}"/>
            </a:ext>
          </a:extLst>
        </xdr:cNvPr>
        <xdr:cNvSpPr txBox="1"/>
      </xdr:nvSpPr>
      <xdr:spPr>
        <a:xfrm>
          <a:off x="6181531" y="16610434"/>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123825</xdr:colOff>
      <xdr:row>0</xdr:row>
      <xdr:rowOff>142875</xdr:rowOff>
    </xdr:from>
    <xdr:ext cx="898002" cy="247649"/>
    <xdr:sp macro="" textlink="">
      <xdr:nvSpPr>
        <xdr:cNvPr id="2" name="22 CuadroTexto">
          <a:extLst>
            <a:ext uri="{FF2B5EF4-FFF2-40B4-BE49-F238E27FC236}"/>
          </a:extLst>
        </xdr:cNvPr>
        <xdr:cNvSpPr txBox="1"/>
      </xdr:nvSpPr>
      <xdr:spPr>
        <a:xfrm>
          <a:off x="9296400" y="142875"/>
          <a:ext cx="898002" cy="247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CPCA-II-05</a:t>
          </a:r>
        </a:p>
      </xdr:txBody>
    </xdr:sp>
    <xdr:clientData/>
  </xdr:oneCellAnchor>
  <xdr:oneCellAnchor>
    <xdr:from>
      <xdr:col>6</xdr:col>
      <xdr:colOff>104775</xdr:colOff>
      <xdr:row>4</xdr:row>
      <xdr:rowOff>104775</xdr:rowOff>
    </xdr:from>
    <xdr:ext cx="2790824" cy="264560"/>
    <xdr:sp macro="" textlink="">
      <xdr:nvSpPr>
        <xdr:cNvPr id="3" name="5 CuadroTexto">
          <a:extLst>
            <a:ext uri="{FF2B5EF4-FFF2-40B4-BE49-F238E27FC236}"/>
          </a:extLst>
        </xdr:cNvPr>
        <xdr:cNvSpPr txBox="1"/>
      </xdr:nvSpPr>
      <xdr:spPr>
        <a:xfrm>
          <a:off x="7419975" y="762000"/>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2</xdr:col>
      <xdr:colOff>0</xdr:colOff>
      <xdr:row>164</xdr:row>
      <xdr:rowOff>0</xdr:rowOff>
    </xdr:from>
    <xdr:ext cx="2247900" cy="814916"/>
    <xdr:sp macro="" textlink="">
      <xdr:nvSpPr>
        <xdr:cNvPr id="4" name="CuadroTexto 5">
          <a:extLst>
            <a:ext uri="{FF2B5EF4-FFF2-40B4-BE49-F238E27FC236}"/>
          </a:extLst>
        </xdr:cNvPr>
        <xdr:cNvSpPr txBox="1"/>
      </xdr:nvSpPr>
      <xdr:spPr>
        <a:xfrm>
          <a:off x="1000125" y="2714625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6</xdr:col>
      <xdr:colOff>0</xdr:colOff>
      <xdr:row>164</xdr:row>
      <xdr:rowOff>0</xdr:rowOff>
    </xdr:from>
    <xdr:ext cx="1869015" cy="814916"/>
    <xdr:sp macro="" textlink="">
      <xdr:nvSpPr>
        <xdr:cNvPr id="5" name="CuadroTexto 4">
          <a:extLst>
            <a:ext uri="{FF2B5EF4-FFF2-40B4-BE49-F238E27FC236}"/>
          </a:extLst>
        </xdr:cNvPr>
        <xdr:cNvSpPr txBox="1"/>
      </xdr:nvSpPr>
      <xdr:spPr>
        <a:xfrm>
          <a:off x="7315200" y="2714625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3</xdr:row>
      <xdr:rowOff>142875</xdr:rowOff>
    </xdr:from>
    <xdr:ext cx="184731" cy="264560"/>
    <xdr:sp macro="" textlink="">
      <xdr:nvSpPr>
        <xdr:cNvPr id="2" name="1 CuadroTexto">
          <a:extLst>
            <a:ext uri="{FF2B5EF4-FFF2-40B4-BE49-F238E27FC236}">
              <a16:creationId xmlns:a16="http://schemas.microsoft.com/office/drawing/2014/main" xmlns="" id="{00000000-0008-0000-1200-000002000000}"/>
            </a:ext>
          </a:extLst>
        </xdr:cNvPr>
        <xdr:cNvSpPr txBox="1"/>
      </xdr:nvSpPr>
      <xdr:spPr>
        <a:xfrm>
          <a:off x="3048000" y="93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371475</xdr:colOff>
      <xdr:row>0</xdr:row>
      <xdr:rowOff>85725</xdr:rowOff>
    </xdr:from>
    <xdr:ext cx="1447112" cy="254557"/>
    <xdr:sp macro="" textlink="">
      <xdr:nvSpPr>
        <xdr:cNvPr id="3" name="2 CuadroTexto">
          <a:extLst>
            <a:ext uri="{FF2B5EF4-FFF2-40B4-BE49-F238E27FC236}">
              <a16:creationId xmlns:a16="http://schemas.microsoft.com/office/drawing/2014/main" xmlns="" id="{00000000-0008-0000-1200-000003000000}"/>
            </a:ext>
          </a:extLst>
        </xdr:cNvPr>
        <xdr:cNvSpPr txBox="1"/>
      </xdr:nvSpPr>
      <xdr:spPr>
        <a:xfrm>
          <a:off x="6305550" y="85725"/>
          <a:ext cx="144711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CPCA-II-06</a:t>
          </a:r>
        </a:p>
      </xdr:txBody>
    </xdr:sp>
    <xdr:clientData/>
  </xdr:oneCellAnchor>
  <xdr:oneCellAnchor>
    <xdr:from>
      <xdr:col>1</xdr:col>
      <xdr:colOff>0</xdr:colOff>
      <xdr:row>28</xdr:row>
      <xdr:rowOff>0</xdr:rowOff>
    </xdr:from>
    <xdr:ext cx="184731" cy="264560"/>
    <xdr:sp macro="" textlink="">
      <xdr:nvSpPr>
        <xdr:cNvPr id="5" name="4 CuadroTexto">
          <a:extLst>
            <a:ext uri="{FF2B5EF4-FFF2-40B4-BE49-F238E27FC236}">
              <a16:creationId xmlns:a16="http://schemas.microsoft.com/office/drawing/2014/main" xmlns="" id="{00000000-0008-0000-1200-000005000000}"/>
            </a:ext>
          </a:extLst>
        </xdr:cNvPr>
        <xdr:cNvSpPr txBox="1"/>
      </xdr:nvSpPr>
      <xdr:spPr>
        <a:xfrm>
          <a:off x="3048000" y="93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28</xdr:row>
      <xdr:rowOff>0</xdr:rowOff>
    </xdr:from>
    <xdr:ext cx="184731" cy="264560"/>
    <xdr:sp macro="" textlink="">
      <xdr:nvSpPr>
        <xdr:cNvPr id="8" name="7 CuadroTexto">
          <a:extLst>
            <a:ext uri="{FF2B5EF4-FFF2-40B4-BE49-F238E27FC236}">
              <a16:creationId xmlns:a16="http://schemas.microsoft.com/office/drawing/2014/main" xmlns="" id="{00000000-0008-0000-1200-000008000000}"/>
            </a:ext>
          </a:extLst>
        </xdr:cNvPr>
        <xdr:cNvSpPr txBox="1"/>
      </xdr:nvSpPr>
      <xdr:spPr>
        <a:xfrm>
          <a:off x="3048000" y="851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596830</xdr:colOff>
      <xdr:row>28</xdr:row>
      <xdr:rowOff>0</xdr:rowOff>
    </xdr:from>
    <xdr:ext cx="184731" cy="254557"/>
    <xdr:sp macro="" textlink="">
      <xdr:nvSpPr>
        <xdr:cNvPr id="10" name="9 CuadroTexto">
          <a:extLst>
            <a:ext uri="{FF2B5EF4-FFF2-40B4-BE49-F238E27FC236}">
              <a16:creationId xmlns:a16="http://schemas.microsoft.com/office/drawing/2014/main" xmlns="" id="{00000000-0008-0000-1200-00000A000000}"/>
            </a:ext>
          </a:extLst>
        </xdr:cNvPr>
        <xdr:cNvSpPr txBox="1"/>
      </xdr:nvSpPr>
      <xdr:spPr>
        <a:xfrm>
          <a:off x="10293280" y="6991350"/>
          <a:ext cx="18473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endParaRPr lang="es-MX" sz="1100" b="1">
            <a:latin typeface="Arial" pitchFamily="34" charset="0"/>
            <a:cs typeface="Arial" pitchFamily="34" charset="0"/>
          </a:endParaRPr>
        </a:p>
      </xdr:txBody>
    </xdr:sp>
    <xdr:clientData/>
  </xdr:oneCellAnchor>
  <xdr:oneCellAnchor>
    <xdr:from>
      <xdr:col>0</xdr:col>
      <xdr:colOff>0</xdr:colOff>
      <xdr:row>3</xdr:row>
      <xdr:rowOff>142875</xdr:rowOff>
    </xdr:from>
    <xdr:ext cx="184731" cy="264560"/>
    <xdr:sp macro="" textlink="">
      <xdr:nvSpPr>
        <xdr:cNvPr id="9" name="1 CuadroTexto">
          <a:extLst>
            <a:ext uri="{FF2B5EF4-FFF2-40B4-BE49-F238E27FC236}">
              <a16:creationId xmlns:a16="http://schemas.microsoft.com/office/drawing/2014/main" xmlns="" id="{00000000-0008-0000-1200-000009000000}"/>
            </a:ext>
          </a:extLst>
        </xdr:cNvPr>
        <xdr:cNvSpPr txBox="1"/>
      </xdr:nvSpPr>
      <xdr:spPr>
        <a:xfrm>
          <a:off x="302895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1" name="1 CuadroTexto">
          <a:extLst>
            <a:ext uri="{FF2B5EF4-FFF2-40B4-BE49-F238E27FC236}">
              <a16:creationId xmlns:a16="http://schemas.microsoft.com/office/drawing/2014/main" xmlns="" id="{00000000-0008-0000-1200-00000B000000}"/>
            </a:ext>
          </a:extLst>
        </xdr:cNvPr>
        <xdr:cNvSpPr txBox="1"/>
      </xdr:nvSpPr>
      <xdr:spPr>
        <a:xfrm>
          <a:off x="302895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3</xdr:row>
      <xdr:rowOff>142875</xdr:rowOff>
    </xdr:from>
    <xdr:ext cx="184731" cy="264560"/>
    <xdr:sp macro="" textlink="">
      <xdr:nvSpPr>
        <xdr:cNvPr id="12" name="4 CuadroTexto">
          <a:extLst>
            <a:ext uri="{FF2B5EF4-FFF2-40B4-BE49-F238E27FC236}">
              <a16:creationId xmlns:a16="http://schemas.microsoft.com/office/drawing/2014/main" xmlns="" id="{00000000-0008-0000-1200-00000C000000}"/>
            </a:ext>
          </a:extLst>
        </xdr:cNvPr>
        <xdr:cNvSpPr txBox="1"/>
      </xdr:nvSpPr>
      <xdr:spPr>
        <a:xfrm>
          <a:off x="72675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800100</xdr:colOff>
      <xdr:row>3</xdr:row>
      <xdr:rowOff>151922</xdr:rowOff>
    </xdr:from>
    <xdr:ext cx="2790824" cy="264560"/>
    <xdr:sp macro="" textlink="">
      <xdr:nvSpPr>
        <xdr:cNvPr id="13" name="12 CuadroTexto">
          <a:extLst>
            <a:ext uri="{FF2B5EF4-FFF2-40B4-BE49-F238E27FC236}">
              <a16:creationId xmlns:a16="http://schemas.microsoft.com/office/drawing/2014/main" xmlns="" id="{00000000-0008-0000-0100-000005000000}"/>
            </a:ext>
          </a:extLst>
        </xdr:cNvPr>
        <xdr:cNvSpPr txBox="1"/>
      </xdr:nvSpPr>
      <xdr:spPr>
        <a:xfrm>
          <a:off x="4962525" y="761522"/>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0</xdr:colOff>
      <xdr:row>17</xdr:row>
      <xdr:rowOff>0</xdr:rowOff>
    </xdr:from>
    <xdr:ext cx="2247900" cy="814916"/>
    <xdr:sp macro="" textlink="">
      <xdr:nvSpPr>
        <xdr:cNvPr id="15" name="CuadroTexto 5">
          <a:extLst>
            <a:ext uri="{FF2B5EF4-FFF2-40B4-BE49-F238E27FC236}">
              <a16:creationId xmlns="" xmlns:a16="http://schemas.microsoft.com/office/drawing/2014/main" id="{00000000-0008-0000-0300-00000A000000}"/>
            </a:ext>
          </a:extLst>
        </xdr:cNvPr>
        <xdr:cNvSpPr txBox="1"/>
      </xdr:nvSpPr>
      <xdr:spPr>
        <a:xfrm>
          <a:off x="0" y="412432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0</xdr:colOff>
      <xdr:row>17</xdr:row>
      <xdr:rowOff>0</xdr:rowOff>
    </xdr:from>
    <xdr:ext cx="1869015" cy="814916"/>
    <xdr:sp macro="" textlink="">
      <xdr:nvSpPr>
        <xdr:cNvPr id="17" name="CuadroTexto 5">
          <a:extLst>
            <a:ext uri="{FF2B5EF4-FFF2-40B4-BE49-F238E27FC236}">
              <a16:creationId xmlns="" xmlns:a16="http://schemas.microsoft.com/office/drawing/2014/main" id="{00000000-0008-0000-0300-00000A000000}"/>
            </a:ext>
          </a:extLst>
        </xdr:cNvPr>
        <xdr:cNvSpPr txBox="1"/>
      </xdr:nvSpPr>
      <xdr:spPr>
        <a:xfrm>
          <a:off x="5029200" y="4124325"/>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3</xdr:row>
      <xdr:rowOff>142875</xdr:rowOff>
    </xdr:from>
    <xdr:ext cx="184731" cy="264560"/>
    <xdr:sp macro="" textlink="">
      <xdr:nvSpPr>
        <xdr:cNvPr id="2" name="1 CuadroTexto">
          <a:extLst>
            <a:ext uri="{FF2B5EF4-FFF2-40B4-BE49-F238E27FC236}">
              <a16:creationId xmlns:a16="http://schemas.microsoft.com/office/drawing/2014/main" xmlns="" id="{00000000-0008-0000-1300-000002000000}"/>
            </a:ext>
          </a:extLst>
        </xdr:cNvPr>
        <xdr:cNvSpPr txBox="1"/>
      </xdr:nvSpPr>
      <xdr:spPr>
        <a:xfrm>
          <a:off x="0"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3" name="2 CuadroTexto">
          <a:extLst>
            <a:ext uri="{FF2B5EF4-FFF2-40B4-BE49-F238E27FC236}">
              <a16:creationId xmlns:a16="http://schemas.microsoft.com/office/drawing/2014/main" xmlns="" id="{00000000-0008-0000-1300-000003000000}"/>
            </a:ext>
          </a:extLst>
        </xdr:cNvPr>
        <xdr:cNvSpPr txBox="1"/>
      </xdr:nvSpPr>
      <xdr:spPr>
        <a:xfrm>
          <a:off x="2657475" y="1037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4" name="5 CuadroTexto">
          <a:extLst>
            <a:ext uri="{FF2B5EF4-FFF2-40B4-BE49-F238E27FC236}">
              <a16:creationId xmlns:a16="http://schemas.microsoft.com/office/drawing/2014/main" xmlns="" id="{00000000-0008-0000-1300-000006000000}"/>
            </a:ext>
          </a:extLst>
        </xdr:cNvPr>
        <xdr:cNvSpPr txBox="1"/>
      </xdr:nvSpPr>
      <xdr:spPr>
        <a:xfrm>
          <a:off x="2657475" y="1037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397532</xdr:colOff>
      <xdr:row>0</xdr:row>
      <xdr:rowOff>0</xdr:rowOff>
    </xdr:from>
    <xdr:ext cx="1478446" cy="254557"/>
    <xdr:sp macro="" textlink="">
      <xdr:nvSpPr>
        <xdr:cNvPr id="5" name="11 CuadroTexto">
          <a:extLst>
            <a:ext uri="{FF2B5EF4-FFF2-40B4-BE49-F238E27FC236}">
              <a16:creationId xmlns:a16="http://schemas.microsoft.com/office/drawing/2014/main" xmlns="" id="{00000000-0008-0000-1300-00000C000000}"/>
            </a:ext>
          </a:extLst>
        </xdr:cNvPr>
        <xdr:cNvSpPr txBox="1"/>
      </xdr:nvSpPr>
      <xdr:spPr>
        <a:xfrm>
          <a:off x="6712607" y="0"/>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CPCA-II-07</a:t>
          </a:r>
        </a:p>
      </xdr:txBody>
    </xdr:sp>
    <xdr:clientData/>
  </xdr:oneCellAnchor>
  <xdr:oneCellAnchor>
    <xdr:from>
      <xdr:col>0</xdr:col>
      <xdr:colOff>0</xdr:colOff>
      <xdr:row>3</xdr:row>
      <xdr:rowOff>142875</xdr:rowOff>
    </xdr:from>
    <xdr:ext cx="184731" cy="264560"/>
    <xdr:sp macro="" textlink="">
      <xdr:nvSpPr>
        <xdr:cNvPr id="6" name="1 CuadroTexto">
          <a:extLst>
            <a:ext uri="{FF2B5EF4-FFF2-40B4-BE49-F238E27FC236}">
              <a16:creationId xmlns:a16="http://schemas.microsoft.com/office/drawing/2014/main" xmlns="" id="{00000000-0008-0000-1300-00000F000000}"/>
            </a:ext>
          </a:extLst>
        </xdr:cNvPr>
        <xdr:cNvSpPr txBox="1"/>
      </xdr:nvSpPr>
      <xdr:spPr>
        <a:xfrm>
          <a:off x="0"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7" name="1 CuadroTexto">
          <a:extLst>
            <a:ext uri="{FF2B5EF4-FFF2-40B4-BE49-F238E27FC236}">
              <a16:creationId xmlns:a16="http://schemas.microsoft.com/office/drawing/2014/main" xmlns="" id="{00000000-0008-0000-1300-000010000000}"/>
            </a:ext>
          </a:extLst>
        </xdr:cNvPr>
        <xdr:cNvSpPr txBox="1"/>
      </xdr:nvSpPr>
      <xdr:spPr>
        <a:xfrm>
          <a:off x="0"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8" name="1 CuadroTexto">
          <a:extLst>
            <a:ext uri="{FF2B5EF4-FFF2-40B4-BE49-F238E27FC236}">
              <a16:creationId xmlns:a16="http://schemas.microsoft.com/office/drawing/2014/main" xmlns="" id="{00000000-0008-0000-1300-000011000000}"/>
            </a:ext>
          </a:extLst>
        </xdr:cNvPr>
        <xdr:cNvSpPr txBox="1"/>
      </xdr:nvSpPr>
      <xdr:spPr>
        <a:xfrm>
          <a:off x="0"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3</xdr:row>
      <xdr:rowOff>142875</xdr:rowOff>
    </xdr:from>
    <xdr:ext cx="184731" cy="264560"/>
    <xdr:sp macro="" textlink="">
      <xdr:nvSpPr>
        <xdr:cNvPr id="9" name="4 CuadroTexto">
          <a:extLst>
            <a:ext uri="{FF2B5EF4-FFF2-40B4-BE49-F238E27FC236}">
              <a16:creationId xmlns:a16="http://schemas.microsoft.com/office/drawing/2014/main" xmlns="" id="{00000000-0008-0000-1300-000012000000}"/>
            </a:ext>
          </a:extLst>
        </xdr:cNvPr>
        <xdr:cNvSpPr txBox="1"/>
      </xdr:nvSpPr>
      <xdr:spPr>
        <a:xfrm>
          <a:off x="722947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10" name="1 CuadroTexto">
          <a:extLst>
            <a:ext uri="{FF2B5EF4-FFF2-40B4-BE49-F238E27FC236}">
              <a16:creationId xmlns:a16="http://schemas.microsoft.com/office/drawing/2014/main" xmlns="" id="{00000000-0008-0000-1300-000014000000}"/>
            </a:ext>
          </a:extLst>
        </xdr:cNvPr>
        <xdr:cNvSpPr txBox="1"/>
      </xdr:nvSpPr>
      <xdr:spPr>
        <a:xfrm>
          <a:off x="2657475" y="1037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11" name="1 CuadroTexto">
          <a:extLst>
            <a:ext uri="{FF2B5EF4-FFF2-40B4-BE49-F238E27FC236}">
              <a16:creationId xmlns:a16="http://schemas.microsoft.com/office/drawing/2014/main" xmlns="" id="{00000000-0008-0000-1300-000015000000}"/>
            </a:ext>
          </a:extLst>
        </xdr:cNvPr>
        <xdr:cNvSpPr txBox="1"/>
      </xdr:nvSpPr>
      <xdr:spPr>
        <a:xfrm>
          <a:off x="2657475" y="1037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12" name="1 CuadroTexto">
          <a:extLst>
            <a:ext uri="{FF2B5EF4-FFF2-40B4-BE49-F238E27FC236}">
              <a16:creationId xmlns:a16="http://schemas.microsoft.com/office/drawing/2014/main" xmlns="" id="{00000000-0008-0000-1300-000016000000}"/>
            </a:ext>
          </a:extLst>
        </xdr:cNvPr>
        <xdr:cNvSpPr txBox="1"/>
      </xdr:nvSpPr>
      <xdr:spPr>
        <a:xfrm>
          <a:off x="2657475" y="1037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13" name="1 CuadroTexto">
          <a:extLst>
            <a:ext uri="{FF2B5EF4-FFF2-40B4-BE49-F238E27FC236}">
              <a16:creationId xmlns:a16="http://schemas.microsoft.com/office/drawing/2014/main" xmlns="" id="{00000000-0008-0000-1300-000017000000}"/>
            </a:ext>
          </a:extLst>
        </xdr:cNvPr>
        <xdr:cNvSpPr txBox="1"/>
      </xdr:nvSpPr>
      <xdr:spPr>
        <a:xfrm>
          <a:off x="2657475" y="1037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41</xdr:row>
      <xdr:rowOff>0</xdr:rowOff>
    </xdr:from>
    <xdr:ext cx="184731" cy="264560"/>
    <xdr:sp macro="" textlink="">
      <xdr:nvSpPr>
        <xdr:cNvPr id="14" name="4 CuadroTexto">
          <a:extLst>
            <a:ext uri="{FF2B5EF4-FFF2-40B4-BE49-F238E27FC236}">
              <a16:creationId xmlns:a16="http://schemas.microsoft.com/office/drawing/2014/main" xmlns="" id="{00000000-0008-0000-1300-000018000000}"/>
            </a:ext>
          </a:extLst>
        </xdr:cNvPr>
        <xdr:cNvSpPr txBox="1"/>
      </xdr:nvSpPr>
      <xdr:spPr>
        <a:xfrm>
          <a:off x="7229475" y="1037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15" name="1 CuadroTexto">
          <a:extLst>
            <a:ext uri="{FF2B5EF4-FFF2-40B4-BE49-F238E27FC236}">
              <a16:creationId xmlns:a16="http://schemas.microsoft.com/office/drawing/2014/main" xmlns="" id="{00000000-0008-0000-1300-000019000000}"/>
            </a:ext>
          </a:extLst>
        </xdr:cNvPr>
        <xdr:cNvSpPr txBox="1"/>
      </xdr:nvSpPr>
      <xdr:spPr>
        <a:xfrm>
          <a:off x="2657475" y="1037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16" name="1 CuadroTexto">
          <a:extLst>
            <a:ext uri="{FF2B5EF4-FFF2-40B4-BE49-F238E27FC236}">
              <a16:creationId xmlns:a16="http://schemas.microsoft.com/office/drawing/2014/main" xmlns="" id="{00000000-0008-0000-1300-00001A000000}"/>
            </a:ext>
          </a:extLst>
        </xdr:cNvPr>
        <xdr:cNvSpPr txBox="1"/>
      </xdr:nvSpPr>
      <xdr:spPr>
        <a:xfrm>
          <a:off x="2657475" y="1037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17" name="1 CuadroTexto">
          <a:extLst>
            <a:ext uri="{FF2B5EF4-FFF2-40B4-BE49-F238E27FC236}">
              <a16:creationId xmlns:a16="http://schemas.microsoft.com/office/drawing/2014/main" xmlns="" id="{00000000-0008-0000-1300-00001B000000}"/>
            </a:ext>
          </a:extLst>
        </xdr:cNvPr>
        <xdr:cNvSpPr txBox="1"/>
      </xdr:nvSpPr>
      <xdr:spPr>
        <a:xfrm>
          <a:off x="2657475" y="1037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41</xdr:row>
      <xdr:rowOff>0</xdr:rowOff>
    </xdr:from>
    <xdr:ext cx="184731" cy="264560"/>
    <xdr:sp macro="" textlink="">
      <xdr:nvSpPr>
        <xdr:cNvPr id="18" name="1 CuadroTexto">
          <a:extLst>
            <a:ext uri="{FF2B5EF4-FFF2-40B4-BE49-F238E27FC236}">
              <a16:creationId xmlns:a16="http://schemas.microsoft.com/office/drawing/2014/main" xmlns="" id="{00000000-0008-0000-1300-00001C000000}"/>
            </a:ext>
          </a:extLst>
        </xdr:cNvPr>
        <xdr:cNvSpPr txBox="1"/>
      </xdr:nvSpPr>
      <xdr:spPr>
        <a:xfrm>
          <a:off x="2657475" y="1037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41</xdr:row>
      <xdr:rowOff>0</xdr:rowOff>
    </xdr:from>
    <xdr:ext cx="184731" cy="264560"/>
    <xdr:sp macro="" textlink="">
      <xdr:nvSpPr>
        <xdr:cNvPr id="19" name="4 CuadroTexto">
          <a:extLst>
            <a:ext uri="{FF2B5EF4-FFF2-40B4-BE49-F238E27FC236}">
              <a16:creationId xmlns:a16="http://schemas.microsoft.com/office/drawing/2014/main" xmlns="" id="{00000000-0008-0000-1300-00001D000000}"/>
            </a:ext>
          </a:extLst>
        </xdr:cNvPr>
        <xdr:cNvSpPr txBox="1"/>
      </xdr:nvSpPr>
      <xdr:spPr>
        <a:xfrm>
          <a:off x="7229475" y="1037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33</xdr:row>
      <xdr:rowOff>82825</xdr:rowOff>
    </xdr:from>
    <xdr:ext cx="2247900" cy="814916"/>
    <xdr:sp macro="" textlink="">
      <xdr:nvSpPr>
        <xdr:cNvPr id="21" name="CuadroTexto 5">
          <a:extLst>
            <a:ext uri="{FF2B5EF4-FFF2-40B4-BE49-F238E27FC236}">
              <a16:creationId xmlns:a16="http://schemas.microsoft.com/office/drawing/2014/main" xmlns="" id="{00000000-0008-0000-0300-00000A000000}"/>
            </a:ext>
          </a:extLst>
        </xdr:cNvPr>
        <xdr:cNvSpPr txBox="1"/>
      </xdr:nvSpPr>
      <xdr:spPr>
        <a:xfrm>
          <a:off x="0" y="877915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3</xdr:col>
      <xdr:colOff>902805</xdr:colOff>
      <xdr:row>33</xdr:row>
      <xdr:rowOff>91108</xdr:rowOff>
    </xdr:from>
    <xdr:ext cx="1869015" cy="814916"/>
    <xdr:sp macro="" textlink="">
      <xdr:nvSpPr>
        <xdr:cNvPr id="22" name="CuadroTexto 5">
          <a:extLst>
            <a:ext uri="{FF2B5EF4-FFF2-40B4-BE49-F238E27FC236}">
              <a16:creationId xmlns:a16="http://schemas.microsoft.com/office/drawing/2014/main" xmlns="" id="{00000000-0008-0000-0300-00000A000000}"/>
            </a:ext>
          </a:extLst>
        </xdr:cNvPr>
        <xdr:cNvSpPr txBox="1"/>
      </xdr:nvSpPr>
      <xdr:spPr>
        <a:xfrm>
          <a:off x="5389080" y="8787433"/>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oneCellAnchor>
    <xdr:from>
      <xdr:col>3</xdr:col>
      <xdr:colOff>886239</xdr:colOff>
      <xdr:row>3</xdr:row>
      <xdr:rowOff>182217</xdr:rowOff>
    </xdr:from>
    <xdr:ext cx="2790824" cy="264560"/>
    <xdr:sp macro="" textlink="">
      <xdr:nvSpPr>
        <xdr:cNvPr id="23" name="12 CuadroTexto">
          <a:extLst>
            <a:ext uri="{FF2B5EF4-FFF2-40B4-BE49-F238E27FC236}">
              <a16:creationId xmlns:a16="http://schemas.microsoft.com/office/drawing/2014/main" xmlns="" id="{00000000-0008-0000-0100-000005000000}"/>
            </a:ext>
          </a:extLst>
        </xdr:cNvPr>
        <xdr:cNvSpPr txBox="1"/>
      </xdr:nvSpPr>
      <xdr:spPr>
        <a:xfrm>
          <a:off x="5367130" y="803413"/>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533400</xdr:colOff>
      <xdr:row>0</xdr:row>
      <xdr:rowOff>133350</xdr:rowOff>
    </xdr:from>
    <xdr:ext cx="1325551" cy="254557"/>
    <xdr:sp macro="" textlink="">
      <xdr:nvSpPr>
        <xdr:cNvPr id="2" name="3 CuadroTexto">
          <a:extLst>
            <a:ext uri="{FF2B5EF4-FFF2-40B4-BE49-F238E27FC236}"/>
          </a:extLst>
        </xdr:cNvPr>
        <xdr:cNvSpPr txBox="1"/>
      </xdr:nvSpPr>
      <xdr:spPr>
        <a:xfrm>
          <a:off x="10325100" y="133350"/>
          <a:ext cx="13255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CPCA-I-02</a:t>
          </a:r>
        </a:p>
      </xdr:txBody>
    </xdr:sp>
    <xdr:clientData/>
  </xdr:oneCellAnchor>
  <xdr:oneCellAnchor>
    <xdr:from>
      <xdr:col>1</xdr:col>
      <xdr:colOff>0</xdr:colOff>
      <xdr:row>84</xdr:row>
      <xdr:rowOff>0</xdr:rowOff>
    </xdr:from>
    <xdr:ext cx="2247900" cy="814916"/>
    <xdr:sp macro="" textlink="">
      <xdr:nvSpPr>
        <xdr:cNvPr id="4" name="CuadroTexto 3">
          <a:extLst>
            <a:ext uri="{FF2B5EF4-FFF2-40B4-BE49-F238E27FC236}"/>
          </a:extLst>
        </xdr:cNvPr>
        <xdr:cNvSpPr txBox="1"/>
      </xdr:nvSpPr>
      <xdr:spPr>
        <a:xfrm>
          <a:off x="85725" y="1542097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4</xdr:col>
      <xdr:colOff>0</xdr:colOff>
      <xdr:row>84</xdr:row>
      <xdr:rowOff>0</xdr:rowOff>
    </xdr:from>
    <xdr:ext cx="3200400" cy="809624"/>
    <xdr:sp macro="" textlink="">
      <xdr:nvSpPr>
        <xdr:cNvPr id="5" name="CuadroTexto 4">
          <a:extLst>
            <a:ext uri="{FF2B5EF4-FFF2-40B4-BE49-F238E27FC236}"/>
          </a:extLst>
        </xdr:cNvPr>
        <xdr:cNvSpPr txBox="1"/>
      </xdr:nvSpPr>
      <xdr:spPr>
        <a:xfrm>
          <a:off x="5829300" y="15420975"/>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oneCellAnchor>
    <xdr:from>
      <xdr:col>4</xdr:col>
      <xdr:colOff>2981325</xdr:colOff>
      <xdr:row>3</xdr:row>
      <xdr:rowOff>95250</xdr:rowOff>
    </xdr:from>
    <xdr:ext cx="2790824" cy="264560"/>
    <xdr:sp macro="" textlink="">
      <xdr:nvSpPr>
        <xdr:cNvPr id="6" name="5 CuadroTexto">
          <a:extLst>
            <a:ext uri="{FF2B5EF4-FFF2-40B4-BE49-F238E27FC236}">
              <a16:creationId xmlns:a16="http://schemas.microsoft.com/office/drawing/2014/main" xmlns="" id="{00000000-0008-0000-0100-000005000000}"/>
            </a:ext>
          </a:extLst>
        </xdr:cNvPr>
        <xdr:cNvSpPr txBox="1"/>
      </xdr:nvSpPr>
      <xdr:spPr>
        <a:xfrm>
          <a:off x="8810625" y="590550"/>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6</xdr:col>
      <xdr:colOff>619125</xdr:colOff>
      <xdr:row>0</xdr:row>
      <xdr:rowOff>123825</xdr:rowOff>
    </xdr:from>
    <xdr:ext cx="1228724" cy="266700"/>
    <xdr:sp macro="" textlink="">
      <xdr:nvSpPr>
        <xdr:cNvPr id="2" name="2 CuadroTexto">
          <a:extLst>
            <a:ext uri="{FF2B5EF4-FFF2-40B4-BE49-F238E27FC236}"/>
          </a:extLst>
        </xdr:cNvPr>
        <xdr:cNvSpPr txBox="1"/>
      </xdr:nvSpPr>
      <xdr:spPr>
        <a:xfrm>
          <a:off x="7058025" y="123825"/>
          <a:ext cx="1228724" cy="2667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CPCA-II-08</a:t>
          </a:r>
        </a:p>
      </xdr:txBody>
    </xdr:sp>
    <xdr:clientData/>
  </xdr:oneCellAnchor>
  <xdr:oneCellAnchor>
    <xdr:from>
      <xdr:col>4</xdr:col>
      <xdr:colOff>809625</xdr:colOff>
      <xdr:row>4</xdr:row>
      <xdr:rowOff>85725</xdr:rowOff>
    </xdr:from>
    <xdr:ext cx="2790824" cy="264560"/>
    <xdr:sp macro="" textlink="">
      <xdr:nvSpPr>
        <xdr:cNvPr id="3" name="5 CuadroTexto">
          <a:extLst>
            <a:ext uri="{FF2B5EF4-FFF2-40B4-BE49-F238E27FC236}"/>
          </a:extLst>
        </xdr:cNvPr>
        <xdr:cNvSpPr txBox="1"/>
      </xdr:nvSpPr>
      <xdr:spPr>
        <a:xfrm>
          <a:off x="5524500" y="742950"/>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1</xdr:col>
      <xdr:colOff>0</xdr:colOff>
      <xdr:row>70</xdr:row>
      <xdr:rowOff>0</xdr:rowOff>
    </xdr:from>
    <xdr:ext cx="2247900" cy="814916"/>
    <xdr:sp macro="" textlink="">
      <xdr:nvSpPr>
        <xdr:cNvPr id="4" name="CuadroTexto 5">
          <a:extLst>
            <a:ext uri="{FF2B5EF4-FFF2-40B4-BE49-F238E27FC236}"/>
          </a:extLst>
        </xdr:cNvPr>
        <xdr:cNvSpPr txBox="1"/>
      </xdr:nvSpPr>
      <xdr:spPr>
        <a:xfrm>
          <a:off x="295275" y="115443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5</xdr:col>
      <xdr:colOff>0</xdr:colOff>
      <xdr:row>70</xdr:row>
      <xdr:rowOff>0</xdr:rowOff>
    </xdr:from>
    <xdr:ext cx="3200400" cy="809624"/>
    <xdr:sp macro="" textlink="">
      <xdr:nvSpPr>
        <xdr:cNvPr id="5" name="CuadroTexto 4">
          <a:extLst>
            <a:ext uri="{FF2B5EF4-FFF2-40B4-BE49-F238E27FC236}"/>
          </a:extLst>
        </xdr:cNvPr>
        <xdr:cNvSpPr txBox="1"/>
      </xdr:nvSpPr>
      <xdr:spPr>
        <a:xfrm>
          <a:off x="5572125" y="11544300"/>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0</xdr:colOff>
      <xdr:row>0</xdr:row>
      <xdr:rowOff>0</xdr:rowOff>
    </xdr:from>
    <xdr:ext cx="184731" cy="264560"/>
    <xdr:sp macro="" textlink="">
      <xdr:nvSpPr>
        <xdr:cNvPr id="2" name="1 CuadroTexto">
          <a:extLst>
            <a:ext uri="{FF2B5EF4-FFF2-40B4-BE49-F238E27FC236}">
              <a16:creationId xmlns:a16="http://schemas.microsoft.com/office/drawing/2014/main" xmlns="" id="{00000000-0008-0000-1500-000002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3" name="2 CuadroTexto">
          <a:extLst>
            <a:ext uri="{FF2B5EF4-FFF2-40B4-BE49-F238E27FC236}">
              <a16:creationId xmlns:a16="http://schemas.microsoft.com/office/drawing/2014/main" xmlns="" id="{00000000-0008-0000-1500-000003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19</xdr:row>
      <xdr:rowOff>0</xdr:rowOff>
    </xdr:from>
    <xdr:ext cx="184731" cy="264560"/>
    <xdr:sp macro="" textlink="">
      <xdr:nvSpPr>
        <xdr:cNvPr id="4" name="5 CuadroTexto">
          <a:extLst>
            <a:ext uri="{FF2B5EF4-FFF2-40B4-BE49-F238E27FC236}">
              <a16:creationId xmlns:a16="http://schemas.microsoft.com/office/drawing/2014/main" xmlns="" id="{00000000-0008-0000-1500-000004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6" name="1 CuadroTexto">
          <a:extLst>
            <a:ext uri="{FF2B5EF4-FFF2-40B4-BE49-F238E27FC236}">
              <a16:creationId xmlns:a16="http://schemas.microsoft.com/office/drawing/2014/main" xmlns="" id="{00000000-0008-0000-1500-000006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7" name="1 CuadroTexto">
          <a:extLst>
            <a:ext uri="{FF2B5EF4-FFF2-40B4-BE49-F238E27FC236}">
              <a16:creationId xmlns:a16="http://schemas.microsoft.com/office/drawing/2014/main" xmlns="" id="{00000000-0008-0000-1500-000007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8" name="1 CuadroTexto">
          <a:extLst>
            <a:ext uri="{FF2B5EF4-FFF2-40B4-BE49-F238E27FC236}">
              <a16:creationId xmlns:a16="http://schemas.microsoft.com/office/drawing/2014/main" xmlns="" id="{00000000-0008-0000-1500-000008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0</xdr:row>
      <xdr:rowOff>0</xdr:rowOff>
    </xdr:from>
    <xdr:ext cx="184731" cy="264560"/>
    <xdr:sp macro="" textlink="">
      <xdr:nvSpPr>
        <xdr:cNvPr id="9" name="4 CuadroTexto">
          <a:extLst>
            <a:ext uri="{FF2B5EF4-FFF2-40B4-BE49-F238E27FC236}">
              <a16:creationId xmlns:a16="http://schemas.microsoft.com/office/drawing/2014/main" xmlns="" id="{00000000-0008-0000-1500-000009000000}"/>
            </a:ext>
          </a:extLst>
        </xdr:cNvPr>
        <xdr:cNvSpPr txBox="1"/>
      </xdr:nvSpPr>
      <xdr:spPr>
        <a:xfrm>
          <a:off x="7743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301073</xdr:colOff>
      <xdr:row>0</xdr:row>
      <xdr:rowOff>16566</xdr:rowOff>
    </xdr:from>
    <xdr:ext cx="1478446" cy="254557"/>
    <xdr:sp macro="" textlink="">
      <xdr:nvSpPr>
        <xdr:cNvPr id="10" name="11 CuadroTexto">
          <a:extLst>
            <a:ext uri="{FF2B5EF4-FFF2-40B4-BE49-F238E27FC236}">
              <a16:creationId xmlns:a16="http://schemas.microsoft.com/office/drawing/2014/main" xmlns="" id="{00000000-0008-0000-1500-00000A000000}"/>
            </a:ext>
          </a:extLst>
        </xdr:cNvPr>
        <xdr:cNvSpPr txBox="1"/>
      </xdr:nvSpPr>
      <xdr:spPr>
        <a:xfrm>
          <a:off x="6616148" y="16566"/>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CPCA-II-09</a:t>
          </a:r>
        </a:p>
      </xdr:txBody>
    </xdr:sp>
    <xdr:clientData/>
  </xdr:oneCellAnchor>
  <xdr:oneCellAnchor>
    <xdr:from>
      <xdr:col>0</xdr:col>
      <xdr:colOff>0</xdr:colOff>
      <xdr:row>3</xdr:row>
      <xdr:rowOff>142875</xdr:rowOff>
    </xdr:from>
    <xdr:ext cx="184731" cy="264560"/>
    <xdr:sp macro="" textlink="">
      <xdr:nvSpPr>
        <xdr:cNvPr id="11" name="1 CuadroTexto">
          <a:extLst>
            <a:ext uri="{FF2B5EF4-FFF2-40B4-BE49-F238E27FC236}">
              <a16:creationId xmlns:a16="http://schemas.microsoft.com/office/drawing/2014/main" xmlns="" id="{00000000-0008-0000-1500-00000B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2" name="1 CuadroTexto">
          <a:extLst>
            <a:ext uri="{FF2B5EF4-FFF2-40B4-BE49-F238E27FC236}">
              <a16:creationId xmlns:a16="http://schemas.microsoft.com/office/drawing/2014/main" xmlns="" id="{00000000-0008-0000-1500-00000C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3" name="1 CuadroTexto">
          <a:extLst>
            <a:ext uri="{FF2B5EF4-FFF2-40B4-BE49-F238E27FC236}">
              <a16:creationId xmlns:a16="http://schemas.microsoft.com/office/drawing/2014/main" xmlns="" id="{00000000-0008-0000-1500-00000D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4" name="1 CuadroTexto">
          <a:extLst>
            <a:ext uri="{FF2B5EF4-FFF2-40B4-BE49-F238E27FC236}">
              <a16:creationId xmlns:a16="http://schemas.microsoft.com/office/drawing/2014/main" xmlns="" id="{00000000-0008-0000-1500-00000E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0</xdr:colOff>
      <xdr:row>3</xdr:row>
      <xdr:rowOff>142875</xdr:rowOff>
    </xdr:from>
    <xdr:ext cx="184731" cy="264560"/>
    <xdr:sp macro="" textlink="">
      <xdr:nvSpPr>
        <xdr:cNvPr id="15" name="4 CuadroTexto">
          <a:extLst>
            <a:ext uri="{FF2B5EF4-FFF2-40B4-BE49-F238E27FC236}">
              <a16:creationId xmlns:a16="http://schemas.microsoft.com/office/drawing/2014/main" xmlns="" id="{00000000-0008-0000-1500-00000F000000}"/>
            </a:ext>
          </a:extLst>
        </xdr:cNvPr>
        <xdr:cNvSpPr txBox="1"/>
      </xdr:nvSpPr>
      <xdr:spPr>
        <a:xfrm>
          <a:off x="7743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19</xdr:row>
      <xdr:rowOff>0</xdr:rowOff>
    </xdr:from>
    <xdr:ext cx="184731" cy="264560"/>
    <xdr:sp macro="" textlink="">
      <xdr:nvSpPr>
        <xdr:cNvPr id="16" name="1 CuadroTexto">
          <a:extLst>
            <a:ext uri="{FF2B5EF4-FFF2-40B4-BE49-F238E27FC236}">
              <a16:creationId xmlns:a16="http://schemas.microsoft.com/office/drawing/2014/main" xmlns="" id="{00000000-0008-0000-1500-000010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19</xdr:row>
      <xdr:rowOff>0</xdr:rowOff>
    </xdr:from>
    <xdr:ext cx="184731" cy="264560"/>
    <xdr:sp macro="" textlink="">
      <xdr:nvSpPr>
        <xdr:cNvPr id="17" name="1 CuadroTexto">
          <a:extLst>
            <a:ext uri="{FF2B5EF4-FFF2-40B4-BE49-F238E27FC236}">
              <a16:creationId xmlns:a16="http://schemas.microsoft.com/office/drawing/2014/main" xmlns="" id="{00000000-0008-0000-1500-000011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19</xdr:row>
      <xdr:rowOff>0</xdr:rowOff>
    </xdr:from>
    <xdr:ext cx="184731" cy="264560"/>
    <xdr:sp macro="" textlink="">
      <xdr:nvSpPr>
        <xdr:cNvPr id="18" name="1 CuadroTexto">
          <a:extLst>
            <a:ext uri="{FF2B5EF4-FFF2-40B4-BE49-F238E27FC236}">
              <a16:creationId xmlns:a16="http://schemas.microsoft.com/office/drawing/2014/main" xmlns="" id="{00000000-0008-0000-1500-000012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19</xdr:row>
      <xdr:rowOff>0</xdr:rowOff>
    </xdr:from>
    <xdr:ext cx="184731" cy="264560"/>
    <xdr:sp macro="" textlink="">
      <xdr:nvSpPr>
        <xdr:cNvPr id="19" name="1 CuadroTexto">
          <a:extLst>
            <a:ext uri="{FF2B5EF4-FFF2-40B4-BE49-F238E27FC236}">
              <a16:creationId xmlns:a16="http://schemas.microsoft.com/office/drawing/2014/main" xmlns="" id="{00000000-0008-0000-1500-000013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19</xdr:row>
      <xdr:rowOff>0</xdr:rowOff>
    </xdr:from>
    <xdr:ext cx="184731" cy="264560"/>
    <xdr:sp macro="" textlink="">
      <xdr:nvSpPr>
        <xdr:cNvPr id="20" name="4 CuadroTexto">
          <a:extLst>
            <a:ext uri="{FF2B5EF4-FFF2-40B4-BE49-F238E27FC236}">
              <a16:creationId xmlns:a16="http://schemas.microsoft.com/office/drawing/2014/main" xmlns="" id="{00000000-0008-0000-1500-000014000000}"/>
            </a:ext>
          </a:extLst>
        </xdr:cNvPr>
        <xdr:cNvSpPr txBox="1"/>
      </xdr:nvSpPr>
      <xdr:spPr>
        <a:xfrm>
          <a:off x="7743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809625</xdr:colOff>
      <xdr:row>3</xdr:row>
      <xdr:rowOff>85247</xdr:rowOff>
    </xdr:from>
    <xdr:ext cx="2790824" cy="264560"/>
    <xdr:sp macro="" textlink="">
      <xdr:nvSpPr>
        <xdr:cNvPr id="23" name="22 CuadroTexto">
          <a:extLst>
            <a:ext uri="{FF2B5EF4-FFF2-40B4-BE49-F238E27FC236}">
              <a16:creationId xmlns:a16="http://schemas.microsoft.com/office/drawing/2014/main" xmlns="" id="{00000000-0008-0000-0100-000005000000}"/>
            </a:ext>
          </a:extLst>
        </xdr:cNvPr>
        <xdr:cNvSpPr txBox="1"/>
      </xdr:nvSpPr>
      <xdr:spPr>
        <a:xfrm>
          <a:off x="5295900" y="713897"/>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0</xdr:colOff>
      <xdr:row>16</xdr:row>
      <xdr:rowOff>0</xdr:rowOff>
    </xdr:from>
    <xdr:ext cx="2247900" cy="814916"/>
    <xdr:sp macro="" textlink="">
      <xdr:nvSpPr>
        <xdr:cNvPr id="25" name="CuadroTexto 5">
          <a:extLst>
            <a:ext uri="{FF2B5EF4-FFF2-40B4-BE49-F238E27FC236}">
              <a16:creationId xmlns:a16="http://schemas.microsoft.com/office/drawing/2014/main" xmlns="" id="{00000000-0008-0000-0300-00000A000000}"/>
            </a:ext>
          </a:extLst>
        </xdr:cNvPr>
        <xdr:cNvSpPr txBox="1"/>
      </xdr:nvSpPr>
      <xdr:spPr>
        <a:xfrm>
          <a:off x="0" y="536257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4</xdr:col>
      <xdr:colOff>0</xdr:colOff>
      <xdr:row>16</xdr:row>
      <xdr:rowOff>0</xdr:rowOff>
    </xdr:from>
    <xdr:ext cx="3200400" cy="809624"/>
    <xdr:sp macro="" textlink="">
      <xdr:nvSpPr>
        <xdr:cNvPr id="26" name="CuadroTexto 5">
          <a:extLst>
            <a:ext uri="{FF2B5EF4-FFF2-40B4-BE49-F238E27FC236}">
              <a16:creationId xmlns="" xmlns:a16="http://schemas.microsoft.com/office/drawing/2014/main" id="{00000000-0008-0000-0100-000004000000}"/>
            </a:ext>
          </a:extLst>
        </xdr:cNvPr>
        <xdr:cNvSpPr txBox="1"/>
      </xdr:nvSpPr>
      <xdr:spPr>
        <a:xfrm>
          <a:off x="5400675" y="5362575"/>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xdr:col>
      <xdr:colOff>0</xdr:colOff>
      <xdr:row>0</xdr:row>
      <xdr:rowOff>0</xdr:rowOff>
    </xdr:from>
    <xdr:ext cx="184731" cy="264560"/>
    <xdr:sp macro="" textlink="">
      <xdr:nvSpPr>
        <xdr:cNvPr id="2" name="1 CuadroTexto">
          <a:extLst>
            <a:ext uri="{FF2B5EF4-FFF2-40B4-BE49-F238E27FC236}">
              <a16:creationId xmlns:a16="http://schemas.microsoft.com/office/drawing/2014/main" xmlns="" id="{00000000-0008-0000-1600-000002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3" name="2 CuadroTexto">
          <a:extLst>
            <a:ext uri="{FF2B5EF4-FFF2-40B4-BE49-F238E27FC236}">
              <a16:creationId xmlns:a16="http://schemas.microsoft.com/office/drawing/2014/main" xmlns="" id="{00000000-0008-0000-1600-000003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4" name="5 CuadroTexto">
          <a:extLst>
            <a:ext uri="{FF2B5EF4-FFF2-40B4-BE49-F238E27FC236}">
              <a16:creationId xmlns:a16="http://schemas.microsoft.com/office/drawing/2014/main" xmlns="" id="{00000000-0008-0000-1600-000004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6" name="1 CuadroTexto">
          <a:extLst>
            <a:ext uri="{FF2B5EF4-FFF2-40B4-BE49-F238E27FC236}">
              <a16:creationId xmlns:a16="http://schemas.microsoft.com/office/drawing/2014/main" xmlns="" id="{00000000-0008-0000-1600-000006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7" name="1 CuadroTexto">
          <a:extLst>
            <a:ext uri="{FF2B5EF4-FFF2-40B4-BE49-F238E27FC236}">
              <a16:creationId xmlns:a16="http://schemas.microsoft.com/office/drawing/2014/main" xmlns="" id="{00000000-0008-0000-1600-000007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8" name="1 CuadroTexto">
          <a:extLst>
            <a:ext uri="{FF2B5EF4-FFF2-40B4-BE49-F238E27FC236}">
              <a16:creationId xmlns:a16="http://schemas.microsoft.com/office/drawing/2014/main" xmlns="" id="{00000000-0008-0000-1600-000008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0</xdr:row>
      <xdr:rowOff>0</xdr:rowOff>
    </xdr:from>
    <xdr:ext cx="184731" cy="264560"/>
    <xdr:sp macro="" textlink="">
      <xdr:nvSpPr>
        <xdr:cNvPr id="9" name="4 CuadroTexto">
          <a:extLst>
            <a:ext uri="{FF2B5EF4-FFF2-40B4-BE49-F238E27FC236}">
              <a16:creationId xmlns:a16="http://schemas.microsoft.com/office/drawing/2014/main" xmlns="" id="{00000000-0008-0000-1600-000009000000}"/>
            </a:ext>
          </a:extLst>
        </xdr:cNvPr>
        <xdr:cNvSpPr txBox="1"/>
      </xdr:nvSpPr>
      <xdr:spPr>
        <a:xfrm>
          <a:off x="7743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1" name="1 CuadroTexto">
          <a:extLst>
            <a:ext uri="{FF2B5EF4-FFF2-40B4-BE49-F238E27FC236}">
              <a16:creationId xmlns:a16="http://schemas.microsoft.com/office/drawing/2014/main" xmlns="" id="{00000000-0008-0000-1600-00000B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2" name="1 CuadroTexto">
          <a:extLst>
            <a:ext uri="{FF2B5EF4-FFF2-40B4-BE49-F238E27FC236}">
              <a16:creationId xmlns:a16="http://schemas.microsoft.com/office/drawing/2014/main" xmlns="" id="{00000000-0008-0000-1600-00000C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3" name="1 CuadroTexto">
          <a:extLst>
            <a:ext uri="{FF2B5EF4-FFF2-40B4-BE49-F238E27FC236}">
              <a16:creationId xmlns:a16="http://schemas.microsoft.com/office/drawing/2014/main" xmlns="" id="{00000000-0008-0000-1600-00000D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4" name="1 CuadroTexto">
          <a:extLst>
            <a:ext uri="{FF2B5EF4-FFF2-40B4-BE49-F238E27FC236}">
              <a16:creationId xmlns:a16="http://schemas.microsoft.com/office/drawing/2014/main" xmlns="" id="{00000000-0008-0000-1600-00000E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0</xdr:row>
      <xdr:rowOff>0</xdr:rowOff>
    </xdr:from>
    <xdr:ext cx="184731" cy="264560"/>
    <xdr:sp macro="" textlink="">
      <xdr:nvSpPr>
        <xdr:cNvPr id="15" name="4 CuadroTexto">
          <a:extLst>
            <a:ext uri="{FF2B5EF4-FFF2-40B4-BE49-F238E27FC236}">
              <a16:creationId xmlns:a16="http://schemas.microsoft.com/office/drawing/2014/main" xmlns="" id="{00000000-0008-0000-1600-00000F000000}"/>
            </a:ext>
          </a:extLst>
        </xdr:cNvPr>
        <xdr:cNvSpPr txBox="1"/>
      </xdr:nvSpPr>
      <xdr:spPr>
        <a:xfrm>
          <a:off x="7743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6" name="1 CuadroTexto">
          <a:extLst>
            <a:ext uri="{FF2B5EF4-FFF2-40B4-BE49-F238E27FC236}">
              <a16:creationId xmlns:a16="http://schemas.microsoft.com/office/drawing/2014/main" xmlns="" id="{00000000-0008-0000-1600-000010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7" name="1 CuadroTexto">
          <a:extLst>
            <a:ext uri="{FF2B5EF4-FFF2-40B4-BE49-F238E27FC236}">
              <a16:creationId xmlns:a16="http://schemas.microsoft.com/office/drawing/2014/main" xmlns="" id="{00000000-0008-0000-1600-000011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8" name="1 CuadroTexto">
          <a:extLst>
            <a:ext uri="{FF2B5EF4-FFF2-40B4-BE49-F238E27FC236}">
              <a16:creationId xmlns:a16="http://schemas.microsoft.com/office/drawing/2014/main" xmlns="" id="{00000000-0008-0000-1600-000012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19" name="1 CuadroTexto">
          <a:extLst>
            <a:ext uri="{FF2B5EF4-FFF2-40B4-BE49-F238E27FC236}">
              <a16:creationId xmlns:a16="http://schemas.microsoft.com/office/drawing/2014/main" xmlns="" id="{00000000-0008-0000-1600-000013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0</xdr:colOff>
      <xdr:row>3</xdr:row>
      <xdr:rowOff>142875</xdr:rowOff>
    </xdr:from>
    <xdr:ext cx="184731" cy="264560"/>
    <xdr:sp macro="" textlink="">
      <xdr:nvSpPr>
        <xdr:cNvPr id="20" name="4 CuadroTexto">
          <a:extLst>
            <a:ext uri="{FF2B5EF4-FFF2-40B4-BE49-F238E27FC236}">
              <a16:creationId xmlns:a16="http://schemas.microsoft.com/office/drawing/2014/main" xmlns="" id="{00000000-0008-0000-1600-000014000000}"/>
            </a:ext>
          </a:extLst>
        </xdr:cNvPr>
        <xdr:cNvSpPr txBox="1"/>
      </xdr:nvSpPr>
      <xdr:spPr>
        <a:xfrm>
          <a:off x="7743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355738</xdr:colOff>
      <xdr:row>0</xdr:row>
      <xdr:rowOff>49695</xdr:rowOff>
    </xdr:from>
    <xdr:ext cx="1478446" cy="254557"/>
    <xdr:sp macro="" textlink="">
      <xdr:nvSpPr>
        <xdr:cNvPr id="21" name="11 CuadroTexto">
          <a:extLst>
            <a:ext uri="{FF2B5EF4-FFF2-40B4-BE49-F238E27FC236}">
              <a16:creationId xmlns:a16="http://schemas.microsoft.com/office/drawing/2014/main" xmlns="" id="{00000000-0008-0000-1600-000015000000}"/>
            </a:ext>
          </a:extLst>
        </xdr:cNvPr>
        <xdr:cNvSpPr txBox="1"/>
      </xdr:nvSpPr>
      <xdr:spPr>
        <a:xfrm>
          <a:off x="6670813" y="49695"/>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CPCA-II-10</a:t>
          </a:r>
        </a:p>
      </xdr:txBody>
    </xdr:sp>
    <xdr:clientData/>
  </xdr:oneCellAnchor>
  <xdr:oneCellAnchor>
    <xdr:from>
      <xdr:col>3</xdr:col>
      <xdr:colOff>828675</xdr:colOff>
      <xdr:row>3</xdr:row>
      <xdr:rowOff>151922</xdr:rowOff>
    </xdr:from>
    <xdr:ext cx="2790824" cy="264560"/>
    <xdr:sp macro="" textlink="">
      <xdr:nvSpPr>
        <xdr:cNvPr id="26" name="25 CuadroTexto">
          <a:extLst>
            <a:ext uri="{FF2B5EF4-FFF2-40B4-BE49-F238E27FC236}">
              <a16:creationId xmlns:a16="http://schemas.microsoft.com/office/drawing/2014/main" xmlns="" id="{00000000-0008-0000-0100-000005000000}"/>
            </a:ext>
          </a:extLst>
        </xdr:cNvPr>
        <xdr:cNvSpPr txBox="1"/>
      </xdr:nvSpPr>
      <xdr:spPr>
        <a:xfrm>
          <a:off x="5314950" y="780572"/>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0</xdr:colOff>
      <xdr:row>23</xdr:row>
      <xdr:rowOff>0</xdr:rowOff>
    </xdr:from>
    <xdr:ext cx="2247900" cy="814916"/>
    <xdr:sp macro="" textlink="">
      <xdr:nvSpPr>
        <xdr:cNvPr id="24" name="CuadroTexto 5">
          <a:extLst>
            <a:ext uri="{FF2B5EF4-FFF2-40B4-BE49-F238E27FC236}">
              <a16:creationId xmlns="" xmlns:a16="http://schemas.microsoft.com/office/drawing/2014/main" id="{00000000-0008-0000-0300-00000A000000}"/>
            </a:ext>
          </a:extLst>
        </xdr:cNvPr>
        <xdr:cNvSpPr txBox="1"/>
      </xdr:nvSpPr>
      <xdr:spPr>
        <a:xfrm>
          <a:off x="0" y="540067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4</xdr:col>
      <xdr:colOff>0</xdr:colOff>
      <xdr:row>23</xdr:row>
      <xdr:rowOff>0</xdr:rowOff>
    </xdr:from>
    <xdr:ext cx="1869015" cy="814916"/>
    <xdr:sp macro="" textlink="">
      <xdr:nvSpPr>
        <xdr:cNvPr id="27" name="CuadroTexto 5">
          <a:extLst>
            <a:ext uri="{FF2B5EF4-FFF2-40B4-BE49-F238E27FC236}">
              <a16:creationId xmlns="" xmlns:a16="http://schemas.microsoft.com/office/drawing/2014/main" id="{00000000-0008-0000-0300-00000A000000}"/>
            </a:ext>
          </a:extLst>
        </xdr:cNvPr>
        <xdr:cNvSpPr txBox="1"/>
      </xdr:nvSpPr>
      <xdr:spPr>
        <a:xfrm>
          <a:off x="5400675" y="5400675"/>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xdr:col>
      <xdr:colOff>733425</xdr:colOff>
      <xdr:row>3</xdr:row>
      <xdr:rowOff>142875</xdr:rowOff>
    </xdr:from>
    <xdr:ext cx="838200" cy="264560"/>
    <xdr:sp macro="" textlink="">
      <xdr:nvSpPr>
        <xdr:cNvPr id="12" name="5 CuadroTexto">
          <a:extLst>
            <a:ext uri="{FF2B5EF4-FFF2-40B4-BE49-F238E27FC236}">
              <a16:creationId xmlns:a16="http://schemas.microsoft.com/office/drawing/2014/main" xmlns="" id="{00000000-0008-0000-1700-000002000000}"/>
            </a:ext>
          </a:extLst>
        </xdr:cNvPr>
        <xdr:cNvSpPr txBox="1"/>
      </xdr:nvSpPr>
      <xdr:spPr>
        <a:xfrm>
          <a:off x="3181350" y="971550"/>
          <a:ext cx="838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13" name="1 CuadroTexto">
          <a:extLst>
            <a:ext uri="{FF2B5EF4-FFF2-40B4-BE49-F238E27FC236}">
              <a16:creationId xmlns:a16="http://schemas.microsoft.com/office/drawing/2014/main" xmlns="" id="{00000000-0008-0000-1700-000003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14" name="1 CuadroTexto">
          <a:extLst>
            <a:ext uri="{FF2B5EF4-FFF2-40B4-BE49-F238E27FC236}">
              <a16:creationId xmlns:a16="http://schemas.microsoft.com/office/drawing/2014/main" xmlns="" id="{00000000-0008-0000-1700-000004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15" name="1 CuadroTexto">
          <a:extLst>
            <a:ext uri="{FF2B5EF4-FFF2-40B4-BE49-F238E27FC236}">
              <a16:creationId xmlns:a16="http://schemas.microsoft.com/office/drawing/2014/main" xmlns="" id="{00000000-0008-0000-1700-000005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16" name="1 CuadroTexto">
          <a:extLst>
            <a:ext uri="{FF2B5EF4-FFF2-40B4-BE49-F238E27FC236}">
              <a16:creationId xmlns:a16="http://schemas.microsoft.com/office/drawing/2014/main" xmlns="" id="{00000000-0008-0000-1700-000006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0</xdr:colOff>
      <xdr:row>3</xdr:row>
      <xdr:rowOff>142875</xdr:rowOff>
    </xdr:from>
    <xdr:ext cx="184731" cy="264560"/>
    <xdr:sp macro="" textlink="">
      <xdr:nvSpPr>
        <xdr:cNvPr id="17" name="4 CuadroTexto">
          <a:extLst>
            <a:ext uri="{FF2B5EF4-FFF2-40B4-BE49-F238E27FC236}">
              <a16:creationId xmlns:a16="http://schemas.microsoft.com/office/drawing/2014/main" xmlns="" id="{00000000-0008-0000-1700-000007000000}"/>
            </a:ext>
          </a:extLst>
        </xdr:cNvPr>
        <xdr:cNvSpPr txBox="1"/>
      </xdr:nvSpPr>
      <xdr:spPr>
        <a:xfrm>
          <a:off x="54578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22363</xdr:colOff>
      <xdr:row>0</xdr:row>
      <xdr:rowOff>49695</xdr:rowOff>
    </xdr:from>
    <xdr:ext cx="1478446" cy="254557"/>
    <xdr:sp macro="" textlink="">
      <xdr:nvSpPr>
        <xdr:cNvPr id="18" name="11 CuadroTexto">
          <a:extLst>
            <a:ext uri="{FF2B5EF4-FFF2-40B4-BE49-F238E27FC236}">
              <a16:creationId xmlns:a16="http://schemas.microsoft.com/office/drawing/2014/main" xmlns="" id="{00000000-0008-0000-1700-000008000000}"/>
            </a:ext>
          </a:extLst>
        </xdr:cNvPr>
        <xdr:cNvSpPr txBox="1"/>
      </xdr:nvSpPr>
      <xdr:spPr>
        <a:xfrm>
          <a:off x="5480188" y="49695"/>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CPCA-II-11</a:t>
          </a:r>
        </a:p>
      </xdr:txBody>
    </xdr:sp>
    <xdr:clientData/>
  </xdr:oneCellAnchor>
  <xdr:oneCellAnchor>
    <xdr:from>
      <xdr:col>3</xdr:col>
      <xdr:colOff>285750</xdr:colOff>
      <xdr:row>3</xdr:row>
      <xdr:rowOff>201083</xdr:rowOff>
    </xdr:from>
    <xdr:ext cx="2790824" cy="264560"/>
    <xdr:sp macro="" textlink="">
      <xdr:nvSpPr>
        <xdr:cNvPr id="22" name="25 CuadroTexto">
          <a:extLst>
            <a:ext uri="{FF2B5EF4-FFF2-40B4-BE49-F238E27FC236}">
              <a16:creationId xmlns:a16="http://schemas.microsoft.com/office/drawing/2014/main" xmlns="" id="{00000000-0008-0000-0100-000005000000}"/>
            </a:ext>
          </a:extLst>
        </xdr:cNvPr>
        <xdr:cNvSpPr txBox="1"/>
      </xdr:nvSpPr>
      <xdr:spPr>
        <a:xfrm>
          <a:off x="4169833" y="836083"/>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0</xdr:colOff>
      <xdr:row>45</xdr:row>
      <xdr:rowOff>0</xdr:rowOff>
    </xdr:from>
    <xdr:ext cx="2247900" cy="814916"/>
    <xdr:sp macro="" textlink="">
      <xdr:nvSpPr>
        <xdr:cNvPr id="23" name="CuadroTexto 22">
          <a:extLst>
            <a:ext uri="{FF2B5EF4-FFF2-40B4-BE49-F238E27FC236}">
              <a16:creationId xmlns:a16="http://schemas.microsoft.com/office/drawing/2014/main" xmlns="" id="{00000000-0008-0000-0300-00000A000000}"/>
            </a:ext>
          </a:extLst>
        </xdr:cNvPr>
        <xdr:cNvSpPr txBox="1"/>
      </xdr:nvSpPr>
      <xdr:spPr>
        <a:xfrm>
          <a:off x="0" y="98425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4</xdr:col>
      <xdr:colOff>0</xdr:colOff>
      <xdr:row>45</xdr:row>
      <xdr:rowOff>0</xdr:rowOff>
    </xdr:from>
    <xdr:ext cx="1869015" cy="814916"/>
    <xdr:sp macro="" textlink="">
      <xdr:nvSpPr>
        <xdr:cNvPr id="24" name="CuadroTexto 5">
          <a:extLst>
            <a:ext uri="{FF2B5EF4-FFF2-40B4-BE49-F238E27FC236}">
              <a16:creationId xmlns:a16="http://schemas.microsoft.com/office/drawing/2014/main" xmlns="" id="{00000000-0008-0000-0300-00000A000000}"/>
            </a:ext>
          </a:extLst>
        </xdr:cNvPr>
        <xdr:cNvSpPr txBox="1"/>
      </xdr:nvSpPr>
      <xdr:spPr>
        <a:xfrm>
          <a:off x="4635500" y="984250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5</xdr:col>
      <xdr:colOff>542925</xdr:colOff>
      <xdr:row>0</xdr:row>
      <xdr:rowOff>142875</xdr:rowOff>
    </xdr:from>
    <xdr:ext cx="1478446" cy="254557"/>
    <xdr:sp macro="" textlink="">
      <xdr:nvSpPr>
        <xdr:cNvPr id="2" name="11 CuadroTexto">
          <a:extLst>
            <a:ext uri="{FF2B5EF4-FFF2-40B4-BE49-F238E27FC236}"/>
          </a:extLst>
        </xdr:cNvPr>
        <xdr:cNvSpPr txBox="1"/>
      </xdr:nvSpPr>
      <xdr:spPr>
        <a:xfrm>
          <a:off x="7553325" y="142875"/>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CPCA-II-12</a:t>
          </a:r>
        </a:p>
      </xdr:txBody>
    </xdr:sp>
    <xdr:clientData/>
  </xdr:oneCellAnchor>
  <xdr:oneCellAnchor>
    <xdr:from>
      <xdr:col>4</xdr:col>
      <xdr:colOff>171450</xdr:colOff>
      <xdr:row>4</xdr:row>
      <xdr:rowOff>114300</xdr:rowOff>
    </xdr:from>
    <xdr:ext cx="2790824" cy="264560"/>
    <xdr:sp macro="" textlink="">
      <xdr:nvSpPr>
        <xdr:cNvPr id="3" name="5 CuadroTexto">
          <a:extLst>
            <a:ext uri="{FF2B5EF4-FFF2-40B4-BE49-F238E27FC236}"/>
          </a:extLst>
        </xdr:cNvPr>
        <xdr:cNvSpPr txBox="1"/>
      </xdr:nvSpPr>
      <xdr:spPr>
        <a:xfrm>
          <a:off x="6238875" y="771525"/>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19050</xdr:colOff>
      <xdr:row>88</xdr:row>
      <xdr:rowOff>0</xdr:rowOff>
    </xdr:from>
    <xdr:ext cx="2247900" cy="814916"/>
    <xdr:sp macro="" textlink="">
      <xdr:nvSpPr>
        <xdr:cNvPr id="4" name="CuadroTexto 3">
          <a:extLst>
            <a:ext uri="{FF2B5EF4-FFF2-40B4-BE49-F238E27FC236}"/>
          </a:extLst>
        </xdr:cNvPr>
        <xdr:cNvSpPr txBox="1"/>
      </xdr:nvSpPr>
      <xdr:spPr>
        <a:xfrm>
          <a:off x="19050" y="14849475"/>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4</xdr:col>
      <xdr:colOff>0</xdr:colOff>
      <xdr:row>88</xdr:row>
      <xdr:rowOff>0</xdr:rowOff>
    </xdr:from>
    <xdr:ext cx="1869015" cy="814916"/>
    <xdr:sp macro="" textlink="">
      <xdr:nvSpPr>
        <xdr:cNvPr id="5" name="CuadroTexto 4">
          <a:extLst>
            <a:ext uri="{FF2B5EF4-FFF2-40B4-BE49-F238E27FC236}"/>
          </a:extLst>
        </xdr:cNvPr>
        <xdr:cNvSpPr txBox="1"/>
      </xdr:nvSpPr>
      <xdr:spPr>
        <a:xfrm>
          <a:off x="6067425" y="14849475"/>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2</xdr:col>
      <xdr:colOff>0</xdr:colOff>
      <xdr:row>3</xdr:row>
      <xdr:rowOff>142875</xdr:rowOff>
    </xdr:from>
    <xdr:ext cx="184731" cy="264560"/>
    <xdr:sp macro="" textlink="">
      <xdr:nvSpPr>
        <xdr:cNvPr id="2" name="1 CuadroTexto">
          <a:extLst>
            <a:ext uri="{FF2B5EF4-FFF2-40B4-BE49-F238E27FC236}">
              <a16:creationId xmlns:a16="http://schemas.microsoft.com/office/drawing/2014/main" xmlns="" id="{00000000-0008-0000-1900-000002000000}"/>
            </a:ext>
          </a:extLst>
        </xdr:cNvPr>
        <xdr:cNvSpPr txBox="1"/>
      </xdr:nvSpPr>
      <xdr:spPr>
        <a:xfrm>
          <a:off x="3343275"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7</xdr:col>
      <xdr:colOff>229621</xdr:colOff>
      <xdr:row>0</xdr:row>
      <xdr:rowOff>42522</xdr:rowOff>
    </xdr:from>
    <xdr:ext cx="1226791" cy="255134"/>
    <xdr:sp macro="" textlink="">
      <xdr:nvSpPr>
        <xdr:cNvPr id="3" name="2 CuadroTexto">
          <a:extLst>
            <a:ext uri="{FF2B5EF4-FFF2-40B4-BE49-F238E27FC236}">
              <a16:creationId xmlns:a16="http://schemas.microsoft.com/office/drawing/2014/main" xmlns="" id="{00000000-0008-0000-1900-000003000000}"/>
            </a:ext>
          </a:extLst>
        </xdr:cNvPr>
        <xdr:cNvSpPr txBox="1"/>
      </xdr:nvSpPr>
      <xdr:spPr>
        <a:xfrm>
          <a:off x="7811521" y="42522"/>
          <a:ext cx="1226791" cy="25513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CPCA-II-13</a:t>
          </a:r>
        </a:p>
      </xdr:txBody>
    </xdr:sp>
    <xdr:clientData/>
  </xdr:oneCellAnchor>
  <xdr:oneCellAnchor>
    <xdr:from>
      <xdr:col>2</xdr:col>
      <xdr:colOff>0</xdr:colOff>
      <xdr:row>3</xdr:row>
      <xdr:rowOff>142875</xdr:rowOff>
    </xdr:from>
    <xdr:ext cx="184731" cy="264560"/>
    <xdr:sp macro="" textlink="">
      <xdr:nvSpPr>
        <xdr:cNvPr id="4" name="1 CuadroTexto">
          <a:extLst>
            <a:ext uri="{FF2B5EF4-FFF2-40B4-BE49-F238E27FC236}">
              <a16:creationId xmlns:a16="http://schemas.microsoft.com/office/drawing/2014/main" xmlns="" id="{00000000-0008-0000-1900-000004000000}"/>
            </a:ext>
          </a:extLst>
        </xdr:cNvPr>
        <xdr:cNvSpPr txBox="1"/>
      </xdr:nvSpPr>
      <xdr:spPr>
        <a:xfrm>
          <a:off x="3343275"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3</xdr:row>
      <xdr:rowOff>142875</xdr:rowOff>
    </xdr:from>
    <xdr:ext cx="184731" cy="264560"/>
    <xdr:sp macro="" textlink="">
      <xdr:nvSpPr>
        <xdr:cNvPr id="5" name="4 CuadroTexto">
          <a:extLst>
            <a:ext uri="{FF2B5EF4-FFF2-40B4-BE49-F238E27FC236}">
              <a16:creationId xmlns:a16="http://schemas.microsoft.com/office/drawing/2014/main" xmlns="" id="{00000000-0008-0000-1900-000005000000}"/>
            </a:ext>
          </a:extLst>
        </xdr:cNvPr>
        <xdr:cNvSpPr txBox="1"/>
      </xdr:nvSpPr>
      <xdr:spPr>
        <a:xfrm>
          <a:off x="6734175"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111</xdr:row>
      <xdr:rowOff>0</xdr:rowOff>
    </xdr:from>
    <xdr:ext cx="2247900" cy="814916"/>
    <xdr:sp macro="" textlink="">
      <xdr:nvSpPr>
        <xdr:cNvPr id="7" name="CuadroTexto 6">
          <a:extLst>
            <a:ext uri="{FF2B5EF4-FFF2-40B4-BE49-F238E27FC236}">
              <a16:creationId xmlns="" xmlns:a16="http://schemas.microsoft.com/office/drawing/2014/main" id="{00000000-0008-0000-0300-00000A000000}"/>
            </a:ext>
          </a:extLst>
        </xdr:cNvPr>
        <xdr:cNvSpPr txBox="1"/>
      </xdr:nvSpPr>
      <xdr:spPr>
        <a:xfrm>
          <a:off x="695325" y="2737485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5</xdr:col>
      <xdr:colOff>0</xdr:colOff>
      <xdr:row>111</xdr:row>
      <xdr:rowOff>0</xdr:rowOff>
    </xdr:from>
    <xdr:ext cx="1869015" cy="814916"/>
    <xdr:sp macro="" textlink="">
      <xdr:nvSpPr>
        <xdr:cNvPr id="8" name="CuadroTexto 5">
          <a:extLst>
            <a:ext uri="{FF2B5EF4-FFF2-40B4-BE49-F238E27FC236}">
              <a16:creationId xmlns:a16="http://schemas.microsoft.com/office/drawing/2014/main" xmlns="" id="{00000000-0008-0000-0300-00000A000000}"/>
            </a:ext>
          </a:extLst>
        </xdr:cNvPr>
        <xdr:cNvSpPr txBox="1"/>
      </xdr:nvSpPr>
      <xdr:spPr>
        <a:xfrm>
          <a:off x="5886450" y="2737485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oneCellAnchor>
    <xdr:from>
      <xdr:col>5</xdr:col>
      <xdr:colOff>276225</xdr:colOff>
      <xdr:row>4</xdr:row>
      <xdr:rowOff>0</xdr:rowOff>
    </xdr:from>
    <xdr:ext cx="2790824" cy="264560"/>
    <xdr:sp macro="" textlink="">
      <xdr:nvSpPr>
        <xdr:cNvPr id="9" name="25 CuadroTexto">
          <a:extLst>
            <a:ext uri="{FF2B5EF4-FFF2-40B4-BE49-F238E27FC236}">
              <a16:creationId xmlns:a16="http://schemas.microsoft.com/office/drawing/2014/main" xmlns="" id="{00000000-0008-0000-0100-000005000000}"/>
            </a:ext>
          </a:extLst>
        </xdr:cNvPr>
        <xdr:cNvSpPr txBox="1"/>
      </xdr:nvSpPr>
      <xdr:spPr>
        <a:xfrm>
          <a:off x="6162675" y="819150"/>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5</xdr:col>
      <xdr:colOff>457201</xdr:colOff>
      <xdr:row>0</xdr:row>
      <xdr:rowOff>21668</xdr:rowOff>
    </xdr:from>
    <xdr:ext cx="1087426" cy="254557"/>
    <xdr:sp macro="" textlink="">
      <xdr:nvSpPr>
        <xdr:cNvPr id="2" name="3 CuadroTexto">
          <a:extLst>
            <a:ext uri="{FF2B5EF4-FFF2-40B4-BE49-F238E27FC236}">
              <a16:creationId xmlns="" xmlns:a16="http://schemas.microsoft.com/office/drawing/2014/main" id="{00000000-0008-0000-1A00-000002000000}"/>
            </a:ext>
          </a:extLst>
        </xdr:cNvPr>
        <xdr:cNvSpPr txBox="1"/>
      </xdr:nvSpPr>
      <xdr:spPr>
        <a:xfrm>
          <a:off x="6000751" y="21668"/>
          <a:ext cx="108742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CPCA-II-14</a:t>
          </a:r>
        </a:p>
      </xdr:txBody>
    </xdr:sp>
    <xdr:clientData/>
  </xdr:oneCellAnchor>
  <xdr:oneCellAnchor>
    <xdr:from>
      <xdr:col>0</xdr:col>
      <xdr:colOff>0</xdr:colOff>
      <xdr:row>33</xdr:row>
      <xdr:rowOff>0</xdr:rowOff>
    </xdr:from>
    <xdr:ext cx="2247900" cy="814916"/>
    <xdr:sp macro="" textlink="">
      <xdr:nvSpPr>
        <xdr:cNvPr id="4" name="CuadroTexto 3">
          <a:extLst>
            <a:ext uri="{FF2B5EF4-FFF2-40B4-BE49-F238E27FC236}"/>
          </a:extLst>
        </xdr:cNvPr>
        <xdr:cNvSpPr txBox="1"/>
      </xdr:nvSpPr>
      <xdr:spPr>
        <a:xfrm>
          <a:off x="0" y="706755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4</xdr:col>
      <xdr:colOff>0</xdr:colOff>
      <xdr:row>33</xdr:row>
      <xdr:rowOff>0</xdr:rowOff>
    </xdr:from>
    <xdr:ext cx="1869015" cy="814916"/>
    <xdr:sp macro="" textlink="">
      <xdr:nvSpPr>
        <xdr:cNvPr id="5" name="CuadroTexto 5">
          <a:extLst>
            <a:ext uri="{FF2B5EF4-FFF2-40B4-BE49-F238E27FC236}"/>
          </a:extLst>
        </xdr:cNvPr>
        <xdr:cNvSpPr txBox="1"/>
      </xdr:nvSpPr>
      <xdr:spPr>
        <a:xfrm>
          <a:off x="4591050" y="706755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oneCellAnchor>
    <xdr:from>
      <xdr:col>2</xdr:col>
      <xdr:colOff>762000</xdr:colOff>
      <xdr:row>3</xdr:row>
      <xdr:rowOff>171450</xdr:rowOff>
    </xdr:from>
    <xdr:ext cx="2790824" cy="264560"/>
    <xdr:sp macro="" textlink="">
      <xdr:nvSpPr>
        <xdr:cNvPr id="6" name="5 CuadroTexto">
          <a:extLst>
            <a:ext uri="{FF2B5EF4-FFF2-40B4-BE49-F238E27FC236}">
              <a16:creationId xmlns:a16="http://schemas.microsoft.com/office/drawing/2014/main" xmlns="" id="{00000000-0008-0000-0100-000005000000}"/>
            </a:ext>
          </a:extLst>
        </xdr:cNvPr>
        <xdr:cNvSpPr txBox="1"/>
      </xdr:nvSpPr>
      <xdr:spPr>
        <a:xfrm>
          <a:off x="3724275" y="771525"/>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2</xdr:row>
      <xdr:rowOff>142875</xdr:rowOff>
    </xdr:from>
    <xdr:ext cx="184731" cy="264560"/>
    <xdr:sp macro="" textlink="">
      <xdr:nvSpPr>
        <xdr:cNvPr id="2" name="1 CuadroTexto">
          <a:extLst>
            <a:ext uri="{FF2B5EF4-FFF2-40B4-BE49-F238E27FC236}">
              <a16:creationId xmlns:a16="http://schemas.microsoft.com/office/drawing/2014/main" xmlns="" id="{00000000-0008-0000-1B00-000002000000}"/>
            </a:ext>
          </a:extLst>
        </xdr:cNvPr>
        <xdr:cNvSpPr txBox="1"/>
      </xdr:nvSpPr>
      <xdr:spPr>
        <a:xfrm>
          <a:off x="9525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760750</xdr:colOff>
      <xdr:row>0</xdr:row>
      <xdr:rowOff>0</xdr:rowOff>
    </xdr:from>
    <xdr:ext cx="913712" cy="254557"/>
    <xdr:sp macro="" textlink="">
      <xdr:nvSpPr>
        <xdr:cNvPr id="4" name="3 CuadroTexto">
          <a:extLst>
            <a:ext uri="{FF2B5EF4-FFF2-40B4-BE49-F238E27FC236}">
              <a16:creationId xmlns:a16="http://schemas.microsoft.com/office/drawing/2014/main" xmlns="" id="{00000000-0008-0000-1B00-000004000000}"/>
            </a:ext>
          </a:extLst>
        </xdr:cNvPr>
        <xdr:cNvSpPr txBox="1"/>
      </xdr:nvSpPr>
      <xdr:spPr>
        <a:xfrm>
          <a:off x="6778818" y="0"/>
          <a:ext cx="91371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CPCA-II-15</a:t>
          </a:r>
        </a:p>
      </xdr:txBody>
    </xdr:sp>
    <xdr:clientData/>
  </xdr:oneCellAnchor>
  <xdr:oneCellAnchor>
    <xdr:from>
      <xdr:col>1</xdr:col>
      <xdr:colOff>0</xdr:colOff>
      <xdr:row>3</xdr:row>
      <xdr:rowOff>142875</xdr:rowOff>
    </xdr:from>
    <xdr:ext cx="184731" cy="264560"/>
    <xdr:sp macro="" textlink="">
      <xdr:nvSpPr>
        <xdr:cNvPr id="6" name="4 CuadroTexto">
          <a:extLst>
            <a:ext uri="{FF2B5EF4-FFF2-40B4-BE49-F238E27FC236}">
              <a16:creationId xmlns:a16="http://schemas.microsoft.com/office/drawing/2014/main" xmlns="" id="{00000000-0008-0000-1B00-000006000000}"/>
            </a:ext>
          </a:extLst>
        </xdr:cNvPr>
        <xdr:cNvSpPr txBox="1"/>
      </xdr:nvSpPr>
      <xdr:spPr>
        <a:xfrm>
          <a:off x="4733925"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3426892</xdr:colOff>
      <xdr:row>2</xdr:row>
      <xdr:rowOff>195723</xdr:rowOff>
    </xdr:from>
    <xdr:ext cx="647870" cy="239809"/>
    <xdr:sp macro="" textlink="">
      <xdr:nvSpPr>
        <xdr:cNvPr id="5" name="4 CuadroTexto">
          <a:extLst>
            <a:ext uri="{FF2B5EF4-FFF2-40B4-BE49-F238E27FC236}">
              <a16:creationId xmlns:a16="http://schemas.microsoft.com/office/drawing/2014/main" xmlns="" id="{00000000-0008-0000-1B00-000005000000}"/>
            </a:ext>
          </a:extLst>
        </xdr:cNvPr>
        <xdr:cNvSpPr txBox="1"/>
      </xdr:nvSpPr>
      <xdr:spPr>
        <a:xfrm>
          <a:off x="3426892" y="809556"/>
          <a:ext cx="647870" cy="23980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000" b="1">
              <a:latin typeface="Arial" pitchFamily="34" charset="0"/>
              <a:cs typeface="Arial" pitchFamily="34" charset="0"/>
            </a:rPr>
            <a:t>(Pesos)</a:t>
          </a:r>
        </a:p>
      </xdr:txBody>
    </xdr:sp>
    <xdr:clientData/>
  </xdr:oneCellAnchor>
  <xdr:oneCellAnchor>
    <xdr:from>
      <xdr:col>1</xdr:col>
      <xdr:colOff>0</xdr:colOff>
      <xdr:row>2</xdr:row>
      <xdr:rowOff>142875</xdr:rowOff>
    </xdr:from>
    <xdr:ext cx="184731" cy="264560"/>
    <xdr:sp macro="" textlink="">
      <xdr:nvSpPr>
        <xdr:cNvPr id="7" name="4 CuadroTexto">
          <a:extLst>
            <a:ext uri="{FF2B5EF4-FFF2-40B4-BE49-F238E27FC236}">
              <a16:creationId xmlns:a16="http://schemas.microsoft.com/office/drawing/2014/main" xmlns="" id="{00000000-0008-0000-1B00-000007000000}"/>
            </a:ext>
          </a:extLst>
        </xdr:cNvPr>
        <xdr:cNvSpPr txBox="1"/>
      </xdr:nvSpPr>
      <xdr:spPr>
        <a:xfrm>
          <a:off x="4222750" y="9789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560917</xdr:colOff>
      <xdr:row>2</xdr:row>
      <xdr:rowOff>95831</xdr:rowOff>
    </xdr:from>
    <xdr:ext cx="2790824" cy="264560"/>
    <xdr:sp macro="" textlink="">
      <xdr:nvSpPr>
        <xdr:cNvPr id="10" name="9 CuadroTexto">
          <a:extLst>
            <a:ext uri="{FF2B5EF4-FFF2-40B4-BE49-F238E27FC236}">
              <a16:creationId xmlns:a16="http://schemas.microsoft.com/office/drawing/2014/main" xmlns="" id="{00000000-0008-0000-0100-000005000000}"/>
            </a:ext>
          </a:extLst>
        </xdr:cNvPr>
        <xdr:cNvSpPr txBox="1"/>
      </xdr:nvSpPr>
      <xdr:spPr>
        <a:xfrm>
          <a:off x="4864485" y="502808"/>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762000</xdr:colOff>
      <xdr:row>41</xdr:row>
      <xdr:rowOff>242454</xdr:rowOff>
    </xdr:from>
    <xdr:ext cx="2247900" cy="814916"/>
    <xdr:sp macro="" textlink="">
      <xdr:nvSpPr>
        <xdr:cNvPr id="11" name="CuadroTexto 5">
          <a:extLst>
            <a:ext uri="{FF2B5EF4-FFF2-40B4-BE49-F238E27FC236}">
              <a16:creationId xmlns="" xmlns:a16="http://schemas.microsoft.com/office/drawing/2014/main" id="{00000000-0008-0000-0300-00000A000000}"/>
            </a:ext>
          </a:extLst>
        </xdr:cNvPr>
        <xdr:cNvSpPr txBox="1"/>
      </xdr:nvSpPr>
      <xdr:spPr>
        <a:xfrm>
          <a:off x="762000" y="10122477"/>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1</xdr:col>
      <xdr:colOff>1108363</xdr:colOff>
      <xdr:row>41</xdr:row>
      <xdr:rowOff>225136</xdr:rowOff>
    </xdr:from>
    <xdr:ext cx="1869015" cy="814916"/>
    <xdr:sp macro="" textlink="">
      <xdr:nvSpPr>
        <xdr:cNvPr id="13" name="CuadroTexto 5">
          <a:extLst>
            <a:ext uri="{FF2B5EF4-FFF2-40B4-BE49-F238E27FC236}">
              <a16:creationId xmlns="" xmlns:a16="http://schemas.microsoft.com/office/drawing/2014/main" id="{00000000-0008-0000-0300-00000A000000}"/>
            </a:ext>
          </a:extLst>
        </xdr:cNvPr>
        <xdr:cNvSpPr txBox="1"/>
      </xdr:nvSpPr>
      <xdr:spPr>
        <a:xfrm>
          <a:off x="5411931" y="10105159"/>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4</xdr:col>
      <xdr:colOff>115997</xdr:colOff>
      <xdr:row>0</xdr:row>
      <xdr:rowOff>0</xdr:rowOff>
    </xdr:from>
    <xdr:ext cx="913712" cy="254557"/>
    <xdr:sp macro="" textlink="">
      <xdr:nvSpPr>
        <xdr:cNvPr id="4" name="2 CuadroTexto">
          <a:extLst>
            <a:ext uri="{FF2B5EF4-FFF2-40B4-BE49-F238E27FC236}">
              <a16:creationId xmlns:a16="http://schemas.microsoft.com/office/drawing/2014/main" xmlns="" id="{00000000-0008-0000-1C00-000004000000}"/>
            </a:ext>
          </a:extLst>
        </xdr:cNvPr>
        <xdr:cNvSpPr txBox="1"/>
      </xdr:nvSpPr>
      <xdr:spPr>
        <a:xfrm>
          <a:off x="5411897" y="0"/>
          <a:ext cx="91371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CPCA-II-16</a:t>
          </a:r>
        </a:p>
      </xdr:txBody>
    </xdr:sp>
    <xdr:clientData/>
  </xdr:oneCellAnchor>
  <xdr:oneCellAnchor>
    <xdr:from>
      <xdr:col>3</xdr:col>
      <xdr:colOff>0</xdr:colOff>
      <xdr:row>2</xdr:row>
      <xdr:rowOff>142875</xdr:rowOff>
    </xdr:from>
    <xdr:ext cx="184731" cy="264560"/>
    <xdr:sp macro="" textlink="">
      <xdr:nvSpPr>
        <xdr:cNvPr id="5" name="4 CuadroTexto">
          <a:extLst>
            <a:ext uri="{FF2B5EF4-FFF2-40B4-BE49-F238E27FC236}">
              <a16:creationId xmlns:a16="http://schemas.microsoft.com/office/drawing/2014/main" xmlns="" id="{00000000-0008-0000-1C00-000005000000}"/>
            </a:ext>
          </a:extLst>
        </xdr:cNvPr>
        <xdr:cNvSpPr txBox="1"/>
      </xdr:nvSpPr>
      <xdr:spPr>
        <a:xfrm>
          <a:off x="7743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514350</xdr:colOff>
      <xdr:row>2</xdr:row>
      <xdr:rowOff>142397</xdr:rowOff>
    </xdr:from>
    <xdr:ext cx="2790824" cy="264560"/>
    <xdr:sp macro="" textlink="">
      <xdr:nvSpPr>
        <xdr:cNvPr id="10" name="9 CuadroTexto">
          <a:extLst>
            <a:ext uri="{FF2B5EF4-FFF2-40B4-BE49-F238E27FC236}">
              <a16:creationId xmlns:a16="http://schemas.microsoft.com/office/drawing/2014/main" xmlns="" id="{00000000-0008-0000-0100-000005000000}"/>
            </a:ext>
          </a:extLst>
        </xdr:cNvPr>
        <xdr:cNvSpPr txBox="1"/>
      </xdr:nvSpPr>
      <xdr:spPr>
        <a:xfrm>
          <a:off x="3581400" y="561497"/>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1</xdr:col>
      <xdr:colOff>1724025</xdr:colOff>
      <xdr:row>9</xdr:row>
      <xdr:rowOff>238125</xdr:rowOff>
    </xdr:from>
    <xdr:ext cx="4600575" cy="342786"/>
    <xdr:sp macro="" textlink="">
      <xdr:nvSpPr>
        <xdr:cNvPr id="8" name="8 CuadroTexto"/>
        <xdr:cNvSpPr txBox="1"/>
      </xdr:nvSpPr>
      <xdr:spPr>
        <a:xfrm>
          <a:off x="2009775" y="2628900"/>
          <a:ext cx="460057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600" b="1" i="0" u="none" strike="noStrike">
              <a:solidFill>
                <a:schemeClr val="tx1"/>
              </a:solidFill>
              <a:effectLst/>
              <a:latin typeface="+mn-lt"/>
              <a:ea typeface="+mn-ea"/>
              <a:cs typeface="+mn-cs"/>
            </a:rPr>
            <a:t>NADA QUE PRESENTAR EN ESTE APARTADO</a:t>
          </a:r>
          <a:r>
            <a:rPr lang="es-MX" sz="1600"/>
            <a:t> </a:t>
          </a:r>
        </a:p>
      </xdr:txBody>
    </xdr:sp>
    <xdr:clientData/>
  </xdr:oneCellAnchor>
  <xdr:oneCellAnchor>
    <xdr:from>
      <xdr:col>0</xdr:col>
      <xdr:colOff>257175</xdr:colOff>
      <xdr:row>32</xdr:row>
      <xdr:rowOff>123825</xdr:rowOff>
    </xdr:from>
    <xdr:ext cx="2247900" cy="814916"/>
    <xdr:sp macro="" textlink="">
      <xdr:nvSpPr>
        <xdr:cNvPr id="12" name="CuadroTexto 5">
          <a:extLst>
            <a:ext uri="{FF2B5EF4-FFF2-40B4-BE49-F238E27FC236}">
              <a16:creationId xmlns="" xmlns:a16="http://schemas.microsoft.com/office/drawing/2014/main" id="{00000000-0008-0000-0300-00000A000000}"/>
            </a:ext>
          </a:extLst>
        </xdr:cNvPr>
        <xdr:cNvSpPr txBox="1"/>
      </xdr:nvSpPr>
      <xdr:spPr>
        <a:xfrm>
          <a:off x="257175" y="87630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2</xdr:col>
      <xdr:colOff>1104900</xdr:colOff>
      <xdr:row>32</xdr:row>
      <xdr:rowOff>123825</xdr:rowOff>
    </xdr:from>
    <xdr:ext cx="1869015" cy="814916"/>
    <xdr:sp macro="" textlink="">
      <xdr:nvSpPr>
        <xdr:cNvPr id="13" name="CuadroTexto 5">
          <a:extLst>
            <a:ext uri="{FF2B5EF4-FFF2-40B4-BE49-F238E27FC236}">
              <a16:creationId xmlns="" xmlns:a16="http://schemas.microsoft.com/office/drawing/2014/main" id="{00000000-0008-0000-0300-00000A000000}"/>
            </a:ext>
          </a:extLst>
        </xdr:cNvPr>
        <xdr:cNvSpPr txBox="1"/>
      </xdr:nvSpPr>
      <xdr:spPr>
        <a:xfrm>
          <a:off x="4171950" y="876300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3</xdr:col>
      <xdr:colOff>752055</xdr:colOff>
      <xdr:row>0</xdr:row>
      <xdr:rowOff>0</xdr:rowOff>
    </xdr:from>
    <xdr:ext cx="913712" cy="254557"/>
    <xdr:sp macro="" textlink="">
      <xdr:nvSpPr>
        <xdr:cNvPr id="4" name="2 CuadroTexto">
          <a:extLst>
            <a:ext uri="{FF2B5EF4-FFF2-40B4-BE49-F238E27FC236}">
              <a16:creationId xmlns:a16="http://schemas.microsoft.com/office/drawing/2014/main" xmlns="" id="{00000000-0008-0000-1D00-000004000000}"/>
            </a:ext>
          </a:extLst>
        </xdr:cNvPr>
        <xdr:cNvSpPr txBox="1"/>
      </xdr:nvSpPr>
      <xdr:spPr>
        <a:xfrm>
          <a:off x="5525138" y="0"/>
          <a:ext cx="91371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CPCA-II-17</a:t>
          </a:r>
        </a:p>
      </xdr:txBody>
    </xdr:sp>
    <xdr:clientData/>
  </xdr:oneCellAnchor>
  <xdr:oneCellAnchor>
    <xdr:from>
      <xdr:col>3</xdr:col>
      <xdr:colOff>0</xdr:colOff>
      <xdr:row>2</xdr:row>
      <xdr:rowOff>142875</xdr:rowOff>
    </xdr:from>
    <xdr:ext cx="184731" cy="264560"/>
    <xdr:sp macro="" textlink="">
      <xdr:nvSpPr>
        <xdr:cNvPr id="5" name="4 CuadroTexto">
          <a:extLst>
            <a:ext uri="{FF2B5EF4-FFF2-40B4-BE49-F238E27FC236}">
              <a16:creationId xmlns:a16="http://schemas.microsoft.com/office/drawing/2014/main" xmlns="" id="{00000000-0008-0000-1D00-000005000000}"/>
            </a:ext>
          </a:extLst>
        </xdr:cNvPr>
        <xdr:cNvSpPr txBox="1"/>
      </xdr:nvSpPr>
      <xdr:spPr>
        <a:xfrm>
          <a:off x="4791075"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1714500</xdr:colOff>
      <xdr:row>11</xdr:row>
      <xdr:rowOff>190500</xdr:rowOff>
    </xdr:from>
    <xdr:ext cx="4600575" cy="342786"/>
    <xdr:sp macro="" textlink="">
      <xdr:nvSpPr>
        <xdr:cNvPr id="8" name="8 CuadroTexto"/>
        <xdr:cNvSpPr txBox="1"/>
      </xdr:nvSpPr>
      <xdr:spPr>
        <a:xfrm>
          <a:off x="2042583" y="2487083"/>
          <a:ext cx="460057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600" b="1" i="0" u="none" strike="noStrike">
              <a:solidFill>
                <a:schemeClr val="tx1"/>
              </a:solidFill>
              <a:effectLst/>
              <a:latin typeface="+mn-lt"/>
              <a:ea typeface="+mn-ea"/>
              <a:cs typeface="+mn-cs"/>
            </a:rPr>
            <a:t>NADA QUE PRESENTAR EN ESTE APARTADO</a:t>
          </a:r>
          <a:r>
            <a:rPr lang="es-MX" sz="1600"/>
            <a:t> </a:t>
          </a:r>
        </a:p>
      </xdr:txBody>
    </xdr:sp>
    <xdr:clientData/>
  </xdr:oneCellAnchor>
  <xdr:oneCellAnchor>
    <xdr:from>
      <xdr:col>1</xdr:col>
      <xdr:colOff>31750</xdr:colOff>
      <xdr:row>33</xdr:row>
      <xdr:rowOff>179917</xdr:rowOff>
    </xdr:from>
    <xdr:ext cx="2247900" cy="814916"/>
    <xdr:sp macro="" textlink="">
      <xdr:nvSpPr>
        <xdr:cNvPr id="9" name="CuadroTexto 5">
          <a:extLst>
            <a:ext uri="{FF2B5EF4-FFF2-40B4-BE49-F238E27FC236}">
              <a16:creationId xmlns:a16="http://schemas.microsoft.com/office/drawing/2014/main" xmlns="" id="{00000000-0008-0000-0300-00000A000000}"/>
            </a:ext>
          </a:extLst>
        </xdr:cNvPr>
        <xdr:cNvSpPr txBox="1"/>
      </xdr:nvSpPr>
      <xdr:spPr>
        <a:xfrm>
          <a:off x="359833" y="77470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2</xdr:col>
      <xdr:colOff>1439333</xdr:colOff>
      <xdr:row>33</xdr:row>
      <xdr:rowOff>179918</xdr:rowOff>
    </xdr:from>
    <xdr:ext cx="1869015" cy="814916"/>
    <xdr:sp macro="" textlink="">
      <xdr:nvSpPr>
        <xdr:cNvPr id="10" name="CuadroTexto 5">
          <a:extLst>
            <a:ext uri="{FF2B5EF4-FFF2-40B4-BE49-F238E27FC236}">
              <a16:creationId xmlns:a16="http://schemas.microsoft.com/office/drawing/2014/main" xmlns="" id="{00000000-0008-0000-0300-00000A000000}"/>
            </a:ext>
          </a:extLst>
        </xdr:cNvPr>
        <xdr:cNvSpPr txBox="1"/>
      </xdr:nvSpPr>
      <xdr:spPr>
        <a:xfrm>
          <a:off x="4497916" y="7747001"/>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oneCellAnchor>
    <xdr:from>
      <xdr:col>2</xdr:col>
      <xdr:colOff>687917</xdr:colOff>
      <xdr:row>3</xdr:row>
      <xdr:rowOff>10583</xdr:rowOff>
    </xdr:from>
    <xdr:ext cx="2790824" cy="264560"/>
    <xdr:sp macro="" textlink="">
      <xdr:nvSpPr>
        <xdr:cNvPr id="11" name="5 CuadroTexto">
          <a:extLst>
            <a:ext uri="{FF2B5EF4-FFF2-40B4-BE49-F238E27FC236}">
              <a16:creationId xmlns:a16="http://schemas.microsoft.com/office/drawing/2014/main" xmlns="" id="{00000000-0008-0000-0100-000005000000}"/>
            </a:ext>
          </a:extLst>
        </xdr:cNvPr>
        <xdr:cNvSpPr txBox="1"/>
      </xdr:nvSpPr>
      <xdr:spPr>
        <a:xfrm>
          <a:off x="3746500" y="645583"/>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200025</xdr:colOff>
      <xdr:row>2</xdr:row>
      <xdr:rowOff>142875</xdr:rowOff>
    </xdr:from>
    <xdr:ext cx="184731" cy="264560"/>
    <xdr:sp macro="" textlink="">
      <xdr:nvSpPr>
        <xdr:cNvPr id="2" name="1 CuadroTexto">
          <a:extLst>
            <a:ext uri="{FF2B5EF4-FFF2-40B4-BE49-F238E27FC236}">
              <a16:creationId xmlns:a16="http://schemas.microsoft.com/office/drawing/2014/main" xmlns="" id="{00000000-0008-0000-0300-000002000000}"/>
            </a:ext>
          </a:extLst>
        </xdr:cNvPr>
        <xdr:cNvSpPr txBox="1"/>
      </xdr:nvSpPr>
      <xdr:spPr>
        <a:xfrm>
          <a:off x="70866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200025</xdr:colOff>
      <xdr:row>2</xdr:row>
      <xdr:rowOff>142875</xdr:rowOff>
    </xdr:from>
    <xdr:ext cx="184731" cy="264560"/>
    <xdr:sp macro="" textlink="">
      <xdr:nvSpPr>
        <xdr:cNvPr id="5" name="1 CuadroTexto">
          <a:extLst>
            <a:ext uri="{FF2B5EF4-FFF2-40B4-BE49-F238E27FC236}">
              <a16:creationId xmlns:a16="http://schemas.microsoft.com/office/drawing/2014/main" xmlns="" id="{00000000-0008-0000-0300-000005000000}"/>
            </a:ext>
          </a:extLst>
        </xdr:cNvPr>
        <xdr:cNvSpPr txBox="1"/>
      </xdr:nvSpPr>
      <xdr:spPr>
        <a:xfrm>
          <a:off x="7086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200025</xdr:colOff>
      <xdr:row>2</xdr:row>
      <xdr:rowOff>142875</xdr:rowOff>
    </xdr:from>
    <xdr:ext cx="184731" cy="264560"/>
    <xdr:sp macro="" textlink="">
      <xdr:nvSpPr>
        <xdr:cNvPr id="7" name="1 CuadroTexto">
          <a:extLst>
            <a:ext uri="{FF2B5EF4-FFF2-40B4-BE49-F238E27FC236}">
              <a16:creationId xmlns:a16="http://schemas.microsoft.com/office/drawing/2014/main" xmlns="" id="{00000000-0008-0000-0300-000007000000}"/>
            </a:ext>
          </a:extLst>
        </xdr:cNvPr>
        <xdr:cNvSpPr txBox="1"/>
      </xdr:nvSpPr>
      <xdr:spPr>
        <a:xfrm>
          <a:off x="7086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229639</xdr:colOff>
      <xdr:row>0</xdr:row>
      <xdr:rowOff>63500</xdr:rowOff>
    </xdr:from>
    <xdr:ext cx="874535" cy="254557"/>
    <xdr:sp macro="" textlink="">
      <xdr:nvSpPr>
        <xdr:cNvPr id="8" name="3 CuadroTexto">
          <a:extLst>
            <a:ext uri="{FF2B5EF4-FFF2-40B4-BE49-F238E27FC236}">
              <a16:creationId xmlns:a16="http://schemas.microsoft.com/office/drawing/2014/main" xmlns="" id="{00000000-0008-0000-0300-000008000000}"/>
            </a:ext>
          </a:extLst>
        </xdr:cNvPr>
        <xdr:cNvSpPr txBox="1"/>
      </xdr:nvSpPr>
      <xdr:spPr>
        <a:xfrm>
          <a:off x="8343207" y="63500"/>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CPCA-I-03</a:t>
          </a:r>
        </a:p>
      </xdr:txBody>
    </xdr:sp>
    <xdr:clientData/>
  </xdr:oneCellAnchor>
  <xdr:oneCellAnchor>
    <xdr:from>
      <xdr:col>1</xdr:col>
      <xdr:colOff>6318250</xdr:colOff>
      <xdr:row>2</xdr:row>
      <xdr:rowOff>106413</xdr:rowOff>
    </xdr:from>
    <xdr:ext cx="2790824" cy="264560"/>
    <xdr:sp macro="" textlink="">
      <xdr:nvSpPr>
        <xdr:cNvPr id="9" name="8 CuadroTexto">
          <a:extLst>
            <a:ext uri="{FF2B5EF4-FFF2-40B4-BE49-F238E27FC236}">
              <a16:creationId xmlns:a16="http://schemas.microsoft.com/office/drawing/2014/main" xmlns="" id="{00000000-0008-0000-0100-000005000000}"/>
            </a:ext>
          </a:extLst>
        </xdr:cNvPr>
        <xdr:cNvSpPr txBox="1"/>
      </xdr:nvSpPr>
      <xdr:spPr>
        <a:xfrm>
          <a:off x="6430818" y="565345"/>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95250</xdr:colOff>
      <xdr:row>65</xdr:row>
      <xdr:rowOff>112568</xdr:rowOff>
    </xdr:from>
    <xdr:ext cx="3019425" cy="814916"/>
    <xdr:sp macro="" textlink="">
      <xdr:nvSpPr>
        <xdr:cNvPr id="13" name="CuadroTexto 5">
          <a:extLst>
            <a:ext uri="{FF2B5EF4-FFF2-40B4-BE49-F238E27FC236}">
              <a16:creationId xmlns:a16="http://schemas.microsoft.com/office/drawing/2014/main" xmlns="" id="{00000000-0008-0000-0300-00000A000000}"/>
            </a:ext>
          </a:extLst>
        </xdr:cNvPr>
        <xdr:cNvSpPr txBox="1"/>
      </xdr:nvSpPr>
      <xdr:spPr>
        <a:xfrm>
          <a:off x="95250" y="14148954"/>
          <a:ext cx="301942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1</xdr:col>
      <xdr:colOff>6373091</xdr:colOff>
      <xdr:row>65</xdr:row>
      <xdr:rowOff>121227</xdr:rowOff>
    </xdr:from>
    <xdr:ext cx="3019425" cy="814916"/>
    <xdr:sp macro="" textlink="">
      <xdr:nvSpPr>
        <xdr:cNvPr id="14" name="CuadroTexto 5">
          <a:extLst>
            <a:ext uri="{FF2B5EF4-FFF2-40B4-BE49-F238E27FC236}">
              <a16:creationId xmlns:a16="http://schemas.microsoft.com/office/drawing/2014/main" xmlns="" id="{00000000-0008-0000-0300-00000A000000}"/>
            </a:ext>
          </a:extLst>
        </xdr:cNvPr>
        <xdr:cNvSpPr txBox="1"/>
      </xdr:nvSpPr>
      <xdr:spPr>
        <a:xfrm>
          <a:off x="6485659" y="14157613"/>
          <a:ext cx="301942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1</xdr:col>
      <xdr:colOff>0</xdr:colOff>
      <xdr:row>2</xdr:row>
      <xdr:rowOff>142875</xdr:rowOff>
    </xdr:from>
    <xdr:ext cx="184731" cy="264560"/>
    <xdr:sp macro="" textlink="">
      <xdr:nvSpPr>
        <xdr:cNvPr id="2" name="7 CuadroTexto">
          <a:extLst>
            <a:ext uri="{FF2B5EF4-FFF2-40B4-BE49-F238E27FC236}">
              <a16:creationId xmlns:a16="http://schemas.microsoft.com/office/drawing/2014/main" xmlns="" id="{00000000-0008-0000-1E00-000002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4</xdr:col>
      <xdr:colOff>476250</xdr:colOff>
      <xdr:row>0</xdr:row>
      <xdr:rowOff>93593</xdr:rowOff>
    </xdr:from>
    <xdr:ext cx="1638301" cy="287408"/>
    <xdr:sp macro="" textlink="">
      <xdr:nvSpPr>
        <xdr:cNvPr id="3" name="11 CuadroTexto">
          <a:extLst>
            <a:ext uri="{FF2B5EF4-FFF2-40B4-BE49-F238E27FC236}">
              <a16:creationId xmlns:a16="http://schemas.microsoft.com/office/drawing/2014/main" xmlns="" id="{00000000-0008-0000-1E00-000003000000}"/>
            </a:ext>
          </a:extLst>
        </xdr:cNvPr>
        <xdr:cNvSpPr txBox="1"/>
      </xdr:nvSpPr>
      <xdr:spPr>
        <a:xfrm>
          <a:off x="5981700" y="93593"/>
          <a:ext cx="1638301" cy="28740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CPCA-III-01</a:t>
          </a:r>
        </a:p>
      </xdr:txBody>
    </xdr:sp>
    <xdr:clientData/>
  </xdr:oneCellAnchor>
  <xdr:oneCellAnchor>
    <xdr:from>
      <xdr:col>1</xdr:col>
      <xdr:colOff>0</xdr:colOff>
      <xdr:row>2</xdr:row>
      <xdr:rowOff>142875</xdr:rowOff>
    </xdr:from>
    <xdr:ext cx="184731" cy="264560"/>
    <xdr:sp macro="" textlink="">
      <xdr:nvSpPr>
        <xdr:cNvPr id="4" name="5 CuadroTexto">
          <a:extLst>
            <a:ext uri="{FF2B5EF4-FFF2-40B4-BE49-F238E27FC236}">
              <a16:creationId xmlns:a16="http://schemas.microsoft.com/office/drawing/2014/main" xmlns="" id="{00000000-0008-0000-1E00-000004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xdr:row>
      <xdr:rowOff>142875</xdr:rowOff>
    </xdr:from>
    <xdr:ext cx="184731" cy="264560"/>
    <xdr:sp macro="" textlink="">
      <xdr:nvSpPr>
        <xdr:cNvPr id="5" name="1 CuadroTexto">
          <a:extLst>
            <a:ext uri="{FF2B5EF4-FFF2-40B4-BE49-F238E27FC236}">
              <a16:creationId xmlns:a16="http://schemas.microsoft.com/office/drawing/2014/main" xmlns="" id="{00000000-0008-0000-1E00-000005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xdr:row>
      <xdr:rowOff>142875</xdr:rowOff>
    </xdr:from>
    <xdr:ext cx="184731" cy="264560"/>
    <xdr:sp macro="" textlink="">
      <xdr:nvSpPr>
        <xdr:cNvPr id="6" name="1 CuadroTexto">
          <a:extLst>
            <a:ext uri="{FF2B5EF4-FFF2-40B4-BE49-F238E27FC236}">
              <a16:creationId xmlns:a16="http://schemas.microsoft.com/office/drawing/2014/main" xmlns="" id="{00000000-0008-0000-1E00-000006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xdr:row>
      <xdr:rowOff>142875</xdr:rowOff>
    </xdr:from>
    <xdr:ext cx="184731" cy="264560"/>
    <xdr:sp macro="" textlink="">
      <xdr:nvSpPr>
        <xdr:cNvPr id="7" name="1 CuadroTexto">
          <a:extLst>
            <a:ext uri="{FF2B5EF4-FFF2-40B4-BE49-F238E27FC236}">
              <a16:creationId xmlns:a16="http://schemas.microsoft.com/office/drawing/2014/main" xmlns="" id="{00000000-0008-0000-1E00-000007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xdr:row>
      <xdr:rowOff>142875</xdr:rowOff>
    </xdr:from>
    <xdr:ext cx="184731" cy="264560"/>
    <xdr:sp macro="" textlink="">
      <xdr:nvSpPr>
        <xdr:cNvPr id="8" name="1 CuadroTexto">
          <a:extLst>
            <a:ext uri="{FF2B5EF4-FFF2-40B4-BE49-F238E27FC236}">
              <a16:creationId xmlns:a16="http://schemas.microsoft.com/office/drawing/2014/main" xmlns="" id="{00000000-0008-0000-1E00-000008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133350</xdr:colOff>
      <xdr:row>2</xdr:row>
      <xdr:rowOff>151922</xdr:rowOff>
    </xdr:from>
    <xdr:ext cx="2790824" cy="264560"/>
    <xdr:sp macro="" textlink="">
      <xdr:nvSpPr>
        <xdr:cNvPr id="12" name="11 CuadroTexto">
          <a:extLst>
            <a:ext uri="{FF2B5EF4-FFF2-40B4-BE49-F238E27FC236}">
              <a16:creationId xmlns:a16="http://schemas.microsoft.com/office/drawing/2014/main" xmlns="" id="{00000000-0008-0000-0100-000005000000}"/>
            </a:ext>
          </a:extLst>
        </xdr:cNvPr>
        <xdr:cNvSpPr txBox="1"/>
      </xdr:nvSpPr>
      <xdr:spPr>
        <a:xfrm>
          <a:off x="4886325" y="571022"/>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0</xdr:colOff>
      <xdr:row>40</xdr:row>
      <xdr:rowOff>200025</xdr:rowOff>
    </xdr:from>
    <xdr:ext cx="2247900" cy="814916"/>
    <xdr:sp macro="" textlink="">
      <xdr:nvSpPr>
        <xdr:cNvPr id="13" name="CuadroTexto 5">
          <a:extLst>
            <a:ext uri="{FF2B5EF4-FFF2-40B4-BE49-F238E27FC236}">
              <a16:creationId xmlns="" xmlns:a16="http://schemas.microsoft.com/office/drawing/2014/main" id="{00000000-0008-0000-0300-00000A000000}"/>
            </a:ext>
          </a:extLst>
        </xdr:cNvPr>
        <xdr:cNvSpPr txBox="1"/>
      </xdr:nvSpPr>
      <xdr:spPr>
        <a:xfrm>
          <a:off x="0" y="89535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4</xdr:col>
      <xdr:colOff>0</xdr:colOff>
      <xdr:row>40</xdr:row>
      <xdr:rowOff>200025</xdr:rowOff>
    </xdr:from>
    <xdr:ext cx="1869015" cy="814916"/>
    <xdr:sp macro="" textlink="">
      <xdr:nvSpPr>
        <xdr:cNvPr id="14" name="CuadroTexto 5">
          <a:extLst>
            <a:ext uri="{FF2B5EF4-FFF2-40B4-BE49-F238E27FC236}">
              <a16:creationId xmlns="" xmlns:a16="http://schemas.microsoft.com/office/drawing/2014/main" id="{00000000-0008-0000-0300-00000A000000}"/>
            </a:ext>
          </a:extLst>
        </xdr:cNvPr>
        <xdr:cNvSpPr txBox="1"/>
      </xdr:nvSpPr>
      <xdr:spPr>
        <a:xfrm>
          <a:off x="5505450" y="895350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4</xdr:col>
      <xdr:colOff>259911</xdr:colOff>
      <xdr:row>0</xdr:row>
      <xdr:rowOff>21167</xdr:rowOff>
    </xdr:from>
    <xdr:ext cx="952890" cy="254557"/>
    <xdr:sp macro="" textlink="">
      <xdr:nvSpPr>
        <xdr:cNvPr id="3" name="1 CuadroTexto">
          <a:extLst>
            <a:ext uri="{FF2B5EF4-FFF2-40B4-BE49-F238E27FC236}">
              <a16:creationId xmlns:a16="http://schemas.microsoft.com/office/drawing/2014/main" xmlns="" id="{00000000-0008-0000-2000-000003000000}"/>
            </a:ext>
          </a:extLst>
        </xdr:cNvPr>
        <xdr:cNvSpPr txBox="1"/>
      </xdr:nvSpPr>
      <xdr:spPr>
        <a:xfrm>
          <a:off x="5805578" y="21167"/>
          <a:ext cx="952890"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CPCA-III-03</a:t>
          </a:r>
        </a:p>
      </xdr:txBody>
    </xdr:sp>
    <xdr:clientData/>
  </xdr:oneCellAnchor>
  <xdr:oneCellAnchor>
    <xdr:from>
      <xdr:col>3</xdr:col>
      <xdr:colOff>169333</xdr:colOff>
      <xdr:row>2</xdr:row>
      <xdr:rowOff>169914</xdr:rowOff>
    </xdr:from>
    <xdr:ext cx="2790824" cy="264560"/>
    <xdr:sp macro="" textlink="">
      <xdr:nvSpPr>
        <xdr:cNvPr id="6" name="5 CuadroTexto">
          <a:extLst>
            <a:ext uri="{FF2B5EF4-FFF2-40B4-BE49-F238E27FC236}">
              <a16:creationId xmlns:a16="http://schemas.microsoft.com/office/drawing/2014/main" xmlns="" id="{00000000-0008-0000-0100-000005000000}"/>
            </a:ext>
          </a:extLst>
        </xdr:cNvPr>
        <xdr:cNvSpPr txBox="1"/>
      </xdr:nvSpPr>
      <xdr:spPr>
        <a:xfrm>
          <a:off x="4000500" y="593247"/>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1</xdr:col>
      <xdr:colOff>1629833</xdr:colOff>
      <xdr:row>13</xdr:row>
      <xdr:rowOff>148166</xdr:rowOff>
    </xdr:from>
    <xdr:ext cx="4200525" cy="342786"/>
    <xdr:sp macro="" textlink="">
      <xdr:nvSpPr>
        <xdr:cNvPr id="7" name="9 CuadroTexto"/>
        <xdr:cNvSpPr txBox="1"/>
      </xdr:nvSpPr>
      <xdr:spPr>
        <a:xfrm>
          <a:off x="1756833" y="3090333"/>
          <a:ext cx="420052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600" b="1" i="0" u="none" strike="noStrike">
              <a:solidFill>
                <a:schemeClr val="tx1"/>
              </a:solidFill>
              <a:effectLst/>
              <a:latin typeface="+mn-lt"/>
              <a:ea typeface="+mn-ea"/>
              <a:cs typeface="+mn-cs"/>
            </a:rPr>
            <a:t>NADA QUE PRESENTAR EN ESTE APARTADO</a:t>
          </a:r>
          <a:r>
            <a:rPr lang="es-MX" sz="1600"/>
            <a:t> </a:t>
          </a:r>
        </a:p>
      </xdr:txBody>
    </xdr:sp>
    <xdr:clientData/>
  </xdr:oneCellAnchor>
  <xdr:oneCellAnchor>
    <xdr:from>
      <xdr:col>1</xdr:col>
      <xdr:colOff>243417</xdr:colOff>
      <xdr:row>39</xdr:row>
      <xdr:rowOff>137583</xdr:rowOff>
    </xdr:from>
    <xdr:ext cx="2247900" cy="814916"/>
    <xdr:sp macro="" textlink="">
      <xdr:nvSpPr>
        <xdr:cNvPr id="8" name="CuadroTexto 5">
          <a:extLst>
            <a:ext uri="{FF2B5EF4-FFF2-40B4-BE49-F238E27FC236}">
              <a16:creationId xmlns="" xmlns:a16="http://schemas.microsoft.com/office/drawing/2014/main" id="{00000000-0008-0000-0300-00000A000000}"/>
            </a:ext>
          </a:extLst>
        </xdr:cNvPr>
        <xdr:cNvSpPr txBox="1"/>
      </xdr:nvSpPr>
      <xdr:spPr>
        <a:xfrm>
          <a:off x="370417" y="86360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3</xdr:col>
      <xdr:colOff>1005417</xdr:colOff>
      <xdr:row>39</xdr:row>
      <xdr:rowOff>127000</xdr:rowOff>
    </xdr:from>
    <xdr:ext cx="1869015" cy="814916"/>
    <xdr:sp macro="" textlink="">
      <xdr:nvSpPr>
        <xdr:cNvPr id="9" name="CuadroTexto 5">
          <a:extLst>
            <a:ext uri="{FF2B5EF4-FFF2-40B4-BE49-F238E27FC236}">
              <a16:creationId xmlns="" xmlns:a16="http://schemas.microsoft.com/office/drawing/2014/main" id="{00000000-0008-0000-0300-00000A000000}"/>
            </a:ext>
          </a:extLst>
        </xdr:cNvPr>
        <xdr:cNvSpPr txBox="1"/>
      </xdr:nvSpPr>
      <xdr:spPr>
        <a:xfrm>
          <a:off x="4836584" y="8625417"/>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10</xdr:row>
      <xdr:rowOff>0</xdr:rowOff>
    </xdr:from>
    <xdr:ext cx="184731" cy="264560"/>
    <xdr:sp macro="" textlink="">
      <xdr:nvSpPr>
        <xdr:cNvPr id="2"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7"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2"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9"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0"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2"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7"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0"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9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0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0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0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03"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3"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6"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0"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1"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3"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4"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9"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6"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9"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4"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1"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4"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5"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6"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7"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8"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9"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0"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1"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2"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3"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4"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5"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6"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7"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8"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9"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0"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1"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6"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9"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4"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69"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0"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1"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2"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3"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4"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5"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6"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7"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8"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9"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0"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1"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2"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3"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4"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5"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86"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98"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99"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0" name="3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1" name="3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2" name="3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3" name="3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4" name="3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5" name="3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6" name="3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7" name="3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8" name="3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9" name="3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0" name="3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1" name="3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2" name="3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3" name="3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4" name="3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5" name="3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6" name="32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7" name="32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 name="32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9" name="32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0" name="32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1" name="32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2" name="32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3" name="33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4" name="33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5" name="33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6" name="33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7" name="33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8" name="33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9" name="33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0" name="33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1" name="33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2" name="33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3" name="3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4" name="3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5" name="3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6" name="3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7" name="3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8" name="3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9" name="3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0" name="3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1" name="3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2" name="3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3" name="3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4" name="3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5" name="3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6" name="35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7" name="35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8" name="35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9" name="35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0" name="35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1" name="35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2" name="35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3" name="36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4" name="36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5" name="36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6" name="36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7" name="36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8" name="36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9" name="36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0" name="36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1" name="36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2" name="36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3" name="37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4" name="37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5" name="37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6" name="37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7" name="37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8" name="37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9" name="37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0" name="37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1" name="37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2" name="37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3" name="38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4" name="38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5" name="38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6" name="38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7" name="38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8" name="38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9" name="38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0" name="38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1" name="38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2" name="38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3" name="39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4" name="39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5" name="39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6" name="39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7" name="39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8" name="39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 name="39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0" name="39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1" name="3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2" name="3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3" name="4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4" name="4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5" name="4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6" name="4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7" name="4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8" name="4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9" name="40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0" name="4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1" name="4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2" name="4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3" name="4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4" name="4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5" name="4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6" name="4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7" name="4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8" name="4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9" name="4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0" name="4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1" name="4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2" name="4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3" name="4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4" name="4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5" name="4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92366" cy="207869"/>
    <xdr:sp macro="" textlink="">
      <xdr:nvSpPr>
        <xdr:cNvPr id="416" name="423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17" name="424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18" name="425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19" name="426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0" name="427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1" name="428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2" name="429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3" name="430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4" name="431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5" name="432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6" name="433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7" name="434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8" name="435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9" name="436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0" name="437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 name="438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 name="439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184731" cy="264560"/>
    <xdr:sp macro="" textlink="">
      <xdr:nvSpPr>
        <xdr:cNvPr id="433" name="4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4" name="4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5" name="4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6" name="4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7" name="4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8" name="4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9" name="4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0" name="4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1" name="4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2" name="4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3" name="4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4" name="4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46"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47"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48"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49"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0"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1"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3"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4"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5"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6"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7"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58"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6"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7"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9"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0"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5"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0"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1"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2"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3"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4"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5"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6"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7"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8"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9"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0"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1"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2"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3"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4"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5"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1"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2"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3"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4"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5"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6"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7"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8"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9"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0"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1"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2"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3"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4"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5"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6"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7"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8"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9"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0"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1"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2"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3"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4"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5"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6"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7"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8"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9"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90"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591"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2"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3"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4"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5"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6"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7"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8"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9"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0"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1"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2"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3"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4"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5"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6"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7"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608"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09"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0"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1"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2"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3"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4"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5"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6"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7"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8"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9"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20"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62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3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3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3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633"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4"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5"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6"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7"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8"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9"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0"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1"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2"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3"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4"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5"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6"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7"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8"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9"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0"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1"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2"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3"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4"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5"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6"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7"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8"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9"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0"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1"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2"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3"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4"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5"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6"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7"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8"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9"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0"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1"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2"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3"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4"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5"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6"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7"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8"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9"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0"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1"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2"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3"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4"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5"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6"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7"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8"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9"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0"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1"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2"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3"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4"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5"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6"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7"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8"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9"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0"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1"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2"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3"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4"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5"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6"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7"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8"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9"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0"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1"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2"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3"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4"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5"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6"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7"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8"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9"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0"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1"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2"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3"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4"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5"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6"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7"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8"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9"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0"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1"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2"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3"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4"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5"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6"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7"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8"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9"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0"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1"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2"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3"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4"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5"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6"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7"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8"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9"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0"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1"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2"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3"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4"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5"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6"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7"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8"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9"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0"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1"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2"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3"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4"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5"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766"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67"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68"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69"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0"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1"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2"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3"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4"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5"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6"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7"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8"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9"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80"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81"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82"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783"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4"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5"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6"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7"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8"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9"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0"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1"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2"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3"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4"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5"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796"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797"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798"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799"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0"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1"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2"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3"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4"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5"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6"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7"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808"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09"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0"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1"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2"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3"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4"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5"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6"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7"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8"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9"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0"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1"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2"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3"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4"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5"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6"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7"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8"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9"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0"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1"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2"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3"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4"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5"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6"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7"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8"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9"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0"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1"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2"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3"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4"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5"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6"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7"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8"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9"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0"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1"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2"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3"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4"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5"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6"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7"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8"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9"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0"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1"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2"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3"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4"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5"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6"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7"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8"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9"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0"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1"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2"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3"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4"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5"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6"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7"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8"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9"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0"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1"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2"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3"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4"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5"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6"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7"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8"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9"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0"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1"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2"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3"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4"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5"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6"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7"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8"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9"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0"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1"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2"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3"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4"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5"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6"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7"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8"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9"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0"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1"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2"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3"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4"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5"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6"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7"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8"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9"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0"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1"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2"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3"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4"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5"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6"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7"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8"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9"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0"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1"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2"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3"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4"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5"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6"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7"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8"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9"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40"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941"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2"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3"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4"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5"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6"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7"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8"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9"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0"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1"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2"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3"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4"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5"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6"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7"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958"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59"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0"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1"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2"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3"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4"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5"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6"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7"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8"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9"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0" name="2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1" name="2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2" name="3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3"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4"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5" name="3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6" name="3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7" name="3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8" name="4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79"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980"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1"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2"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3"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4"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5"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6"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7"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8"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9"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90"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91"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992"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3"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4"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5"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6"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7"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8"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9"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0"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1"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2"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3"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4"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5"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6"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7"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8"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9"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0"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1"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2"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3"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4"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5"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6"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7"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8"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9"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0"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1"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2"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3"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4"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5"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6"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7"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8"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9"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0"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1"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2"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3"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4"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5"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6"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7"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8"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9"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0"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1"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2"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3"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4"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5"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6"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7"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8"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9"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0"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1"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2"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3"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4"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5"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6"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7"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8"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9"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0"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1"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2"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3"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4"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5"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6"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7"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8"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9"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0"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1"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2"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3"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4"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5"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6"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7"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8"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9"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0"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1"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2"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3"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4"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5"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6"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7"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8"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9"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0"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1"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2"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3"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4"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5"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6"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7"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8"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9"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0"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1"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2"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3"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4"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5"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6"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7"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8"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9"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0"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1"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2"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3"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4"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5"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6"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7"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8"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9"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0"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1"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2"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3"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4"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125"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6"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7"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8"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9"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0"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1"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2"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3"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4"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5"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6"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7"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8"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9"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40"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41"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142"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3"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4"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5"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6"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7"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8"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9"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0"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1"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2"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3"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4"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155"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6"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7"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8"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9"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0"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1"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2"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3"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4"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5"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6"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167"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68"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69"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0"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1"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2"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3"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4"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5"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6"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7"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8"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9"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0"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1"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2"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3"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4"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5"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6"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7"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8"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9"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0"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1"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2"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3"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4"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5"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6"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7"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8"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9"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0"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1"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2"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3"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4"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5"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6"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7"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8"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9"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0"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1"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2"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3"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4"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5"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6"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7"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8"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9"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0"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1"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2"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3"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4"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5"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6"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7"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8"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9"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0"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1"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2"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3"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4"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5"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6"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7"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8"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9"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0"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1"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2"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3"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4"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5"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6"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7"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8"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9"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0"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1"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2"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3"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4"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5"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6"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7"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8"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9"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0"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1"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2"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3"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4"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5"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6"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7"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8"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9"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0"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1"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2"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3"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4"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5"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6"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7"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8"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9"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0"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1"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2"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3"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4"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5"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6"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7"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8"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9"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0"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1"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2"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3"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4"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5"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6"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7"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8"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9"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300"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1"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2"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3"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4"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5"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6"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7"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8"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9"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0"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1"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2"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3"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4"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5"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6"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317"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18"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19"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0"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1"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2"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3"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4"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5"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6"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7"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28" name="2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29" name="2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0" name="3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1"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2"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3" name="3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4" name="3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5" name="3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6" name="4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37"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338"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39"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0"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1"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2"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3"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4"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5"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6"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7"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8"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9"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350"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1"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2"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3"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4"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5"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6"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7"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8"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9"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0"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1"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2"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3"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4"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5"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6"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7"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8"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9"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0"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1"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2"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3"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4"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5"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6"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7"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8"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9"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0"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1"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2"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3"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4"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5"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6"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7"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8"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9"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0"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1"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2"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3"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4"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5"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6"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7"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8"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9"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0"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1"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2"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3"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4"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5"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6"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7"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8"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9"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0"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1"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2"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3"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4"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5"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6"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7"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8"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9"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0"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1"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2"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3"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4"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5"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6"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7"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8"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9"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0"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1"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2"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3"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4"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5"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6"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7"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8"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9"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0"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1"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2"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3"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4"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5"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6"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7"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8"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9"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0"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1"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2"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3"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4"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5"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6"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7"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8"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9"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0"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1"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2"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3"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4"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5"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6"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7"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8"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9"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0"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1"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2"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3"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4"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5"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6"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7"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8"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9"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0"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1"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2"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483"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4"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5"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6"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7"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8"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9"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0"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1"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2"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3"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4"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5"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6"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7"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8"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9"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50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2"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513"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4"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5"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6"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7"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8"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9"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0"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1"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2"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3"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4"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525"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6"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7"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8"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9"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0"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1"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2"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3"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4"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5"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6"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7"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8"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9"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0"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1"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2"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3"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4"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5"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6"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7"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8"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9"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0"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1"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2"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3"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4"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5"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6"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7"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8"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9"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0"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1"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2"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3"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4"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5"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6"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7"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8"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9"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0"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1"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2"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3"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4"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5"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6"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7"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8"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9"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0"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1"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2"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3"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4"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5"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6"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7"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8"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9"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0"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1"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2"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3"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4"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5"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6"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7"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8"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9"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0"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1"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2"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3"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4"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5"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6"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7"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8"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9"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0"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1"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2"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3"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4"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5"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6"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7"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8"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9"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0"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1"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2"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3"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4"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5"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6"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7"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8"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9"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0"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1"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2"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3"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4"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5"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6"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7"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8"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9"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0"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1"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2"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3"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4"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5"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6"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7"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8"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9"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0"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1"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2"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3"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4"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5"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6"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7"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658"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59"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0"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1"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2"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3"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4"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5"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6"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7"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8"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9"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0"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1"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2"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3"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4"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675"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6"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7"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8"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9"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0"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1"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2"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3"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4"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5"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6"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7"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688"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89"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0"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1"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2"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3"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4"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5"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6"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7"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8"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9"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700"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1"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2"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3"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4"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5"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6"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7"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8"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9"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0"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1"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2"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3"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4"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5"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6"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7"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8"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9"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0"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1"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2"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3"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4"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5"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6"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7"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8"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9"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0"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1"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2"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3"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4"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5"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6"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7"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8"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9"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0"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1"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2"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3"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4"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5"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6"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7"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8"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9"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0"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1"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2"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3"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4"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5"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6"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7"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8"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9"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0"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1"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2"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3"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4"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5"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6"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7"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8"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9"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0"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1"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2"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3"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4"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5"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6"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7"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8"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9"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0"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1"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2"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3"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4"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5"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6"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7"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8"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9"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0"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1"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2"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3"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4"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5"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6"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7"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8"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9"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0"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1"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2"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3"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4"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5"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6"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7"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8"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9"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0"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1"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2"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3"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4"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5"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6"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7"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8"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9"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0"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1"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2"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3"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4"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5"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6"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7"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8"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9"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0"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1"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2"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833"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4"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5"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6"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7"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8"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9"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0"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1"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2"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3"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4"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5"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6"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7"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8"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9"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85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862"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3"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864"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5"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6"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7"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8"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9"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0"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1"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2"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3"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4"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5"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876"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7"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8"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9"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0"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1"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2"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3"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4"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5"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6"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7"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8"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9"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0"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1"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2"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3"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4"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5"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6"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7"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8"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9"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0"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1"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2"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3"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4"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5"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6"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7"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8"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9"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0"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1"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2"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3"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4"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5"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6"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7"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8"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9"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0"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1"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2"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3"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4"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5"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6"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7"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8"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9"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0"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1"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2"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3"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4"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5"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6"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7"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8"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9"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0"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1"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2"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3"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4"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5"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6"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7"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8"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9"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0"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1"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2"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3"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4"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5"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6"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7"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8"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9"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0"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1"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2"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3"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4"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5"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6"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7"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8"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9"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0"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1"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2"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3"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4"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5"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6"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7"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8"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9"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0"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1"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2"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3"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4"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5"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6"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7"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8"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9"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0"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1"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2"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3"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4"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5"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6"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7"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8"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9"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0"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1"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2"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3"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4"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5"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6"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7"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8"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009"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0"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1"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2"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3"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4"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5"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6"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7"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8"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9"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0"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1"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2"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3"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4"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5"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026"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7"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8"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9"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0"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1"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2"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3"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4"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5"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6"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7"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38" name="1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97227" cy="217317"/>
    <xdr:sp macro="" textlink="">
      <xdr:nvSpPr>
        <xdr:cNvPr id="2039" name="90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0" name="91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1" name="92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2" name="93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3" name="94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4" name="95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5" name="96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6" name="97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7" name="98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8" name="99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9" name="100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50" name="101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184731" cy="264560"/>
    <xdr:sp macro="" textlink="">
      <xdr:nvSpPr>
        <xdr:cNvPr id="2051" name="11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2" name="11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3" name="12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4" name="12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5" name="12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6" name="12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7" name="12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8" name="12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9" name="14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0" name="14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1" name="14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2" name="14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3" name="14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4" name="14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5" name="14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6" name="15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7" name="15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8" name="15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9" name="15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0" name="15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1" name="15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2" name="15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3" name="15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4" name="15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5" name="15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6" name="16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7" name="16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8" name="16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9" name="16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0" name="16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1" name="16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2" name="16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3" name="16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4" name="16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5" name="16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6" name="17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7" name="17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8" name="17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9" name="17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0" name="17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1" name="17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2" name="17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3" name="17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4" name="17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5" name="17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6" name="18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7" name="18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8" name="18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9" name="18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0" name="18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1" name="18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2" name="18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3" name="18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4" name="18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5" name="18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6" name="19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7" name="19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8" name="19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9" name="19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0" name="19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1" name="19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2" name="19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3" name="19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4" name="19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5" name="19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6" name="20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7" name="20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8" name="20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9" name="20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0" name="20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1" name="20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2" name="20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3" name="20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4" name="20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5" name="20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6" name="21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7" name="21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8" name="21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9" name="21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0" name="21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1" name="21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2" name="21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3" name="21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4" name="21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5" name="21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6" name="22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7" name="22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8" name="22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9" name="22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0" name="22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1" name="22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2" name="22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3" name="22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4" name="22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5" name="22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6" name="23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7" name="23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8" name="23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9" name="23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0" name="23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1" name="23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2" name="23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3" name="23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4" name="23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5" name="23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6" name="24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7" name="24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8" name="24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9" name="24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0" name="24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1" name="24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2" name="24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3" name="24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4" name="24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5" name="24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6" name="25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7" name="25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8" name="25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9" name="25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0" name="25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1" name="25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2" name="25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3" name="25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4" name="25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5" name="25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6" name="26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7" name="26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8" name="26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9" name="26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0" name="26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1" name="26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2" name="26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3" name="26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92366" cy="207869"/>
    <xdr:sp macro="" textlink="">
      <xdr:nvSpPr>
        <xdr:cNvPr id="2184" name="268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5" name="269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6" name="270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7" name="271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8" name="272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9" name="273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0" name="274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1" name="275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2" name="276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3" name="277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4" name="278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5" name="279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6" name="280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7" name="281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8" name="282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9" name="283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200" name="284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184731" cy="264560"/>
    <xdr:sp macro="" textlink="">
      <xdr:nvSpPr>
        <xdr:cNvPr id="2201" name="28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2" name="28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3" name="28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4" name="28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5" name="28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6" name="29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7" name="29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8" name="29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9" name="29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10" name="29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11" name="29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12" name="29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13"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2214"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5"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6"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7"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8"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9"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0"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1"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2"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3"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4"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5"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226"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7"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8"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9"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0"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1"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2"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3"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4"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5"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6"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7"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8"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9"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0"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1"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2"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3"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4"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5"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6"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7"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8"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9"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0"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1"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2"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3"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4"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5"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6"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7"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8"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9"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0"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1"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2"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3"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4"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5"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6"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7"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8"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9"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0"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1"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2"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3"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4"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5"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6"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7"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8"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9"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0"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1"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2"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3"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4"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5"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6"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7"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8"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9"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0"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1"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2"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3"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4"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5"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6"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7"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8"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9"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0"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1"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2"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3"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4"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5"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6"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7"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8"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9"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0"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1"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2"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3"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4"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5"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6"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7"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8"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9"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0"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1"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2"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3"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4"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5"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6"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7"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8"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9"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0"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1"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2"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3"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4"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5"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6"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7"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8"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9"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0"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1"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2"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3"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4"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5"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6"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7"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8"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9"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0"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1"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2"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3"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4"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5"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6"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7"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8"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359"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0"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1"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2"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3"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4"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5"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6"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7"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8"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9"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0"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1"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2"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3"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4"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5"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376"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7"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8"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9"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0"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1"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2"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3"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4"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5"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6"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7"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388"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389"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90"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239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40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40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40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403"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4"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5"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6"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7"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8"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9"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0"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1"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2"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3"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4"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5"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6"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7"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8"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9"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0"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1"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2"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3"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4"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5"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6"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7"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8"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9"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0"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1"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2"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3"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4"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5"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6"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7"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8"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9"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0"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1"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2"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3"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4"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5"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6"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7"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8"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9"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0"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1"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2"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3"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4"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5"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6"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7"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8"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9"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0"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1"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2"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3"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4"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5"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6"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7"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8"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9"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0"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1"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2"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3"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4"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5"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6"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7"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8"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9"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0"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1"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2"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3"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4"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5"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6"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7"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8"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9"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0"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1"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2"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3"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4"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5"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6"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7"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8"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9"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0"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1"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2"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3"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4"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5"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6"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7"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8"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9"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0"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1"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2"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3"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4"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5"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6"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7"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8"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9"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0"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1"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2"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3"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4"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5"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6"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7"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8"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9"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0"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1"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2"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3"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4"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5"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536"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37"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38"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39"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0"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1"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2"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3"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4"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5"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6"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7"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8"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9"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50"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51"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52"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553"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4"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5"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6"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7"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8"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9"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0"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1"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2"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3"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4"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5"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6"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7"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8"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9"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0"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1"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2"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3"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4"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5"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6"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7"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8"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9"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0"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1"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2"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3"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4"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5"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6"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7"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8"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9"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0"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1"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2"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3"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4"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5"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6"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7"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8"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9"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0"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1"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2"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3"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4"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5"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6"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7"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8"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9"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0"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1"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2"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3"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4"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5"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6"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7"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8"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9"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0"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1"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2"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3"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4"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5"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6"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7"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8"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9"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0"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1"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2"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3"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4"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5"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6"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7"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8"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9"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0"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1"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2"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3"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4"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5"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6"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7"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8"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9"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0"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1"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2"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3"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4"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5"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6"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7"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8"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9"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0"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1"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2"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3"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4"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5"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6"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7"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8"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9"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0"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1"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2"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3"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4"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5"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6"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7"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8"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9"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0"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1"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2"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3"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4"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5"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6" name="30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7" name="3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8" name="3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9" name="3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0" name="3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1" name="3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2" name="3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3" name="3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4" name="3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5" name="3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6" name="3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7" name="3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8" name="3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9" name="3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0" name="3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1" name="3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2" name="3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3" name="32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4" name="32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5" name="32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6" name="32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7" name="32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8" name="32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9" name="32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0" name="33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1" name="33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2" name="33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3" name="33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4" name="33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5" name="33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6" name="33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7" name="33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8" name="33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9" name="33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0" name="3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1" name="3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2" name="3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3" name="3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4" name="3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5" name="3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6" name="3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7" name="3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8" name="3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9" name="3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0" name="3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1" name="3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2" name="3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3" name="35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4" name="35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5" name="35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6" name="35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7" name="35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8" name="35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9" name="35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0" name="36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1" name="36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2" name="36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3" name="36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4" name="36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5" name="36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6" name="36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7" name="36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8" name="36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9" name="36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0" name="37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1" name="37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2" name="37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3" name="37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4" name="37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5" name="37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6" name="37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7" name="37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8" name="37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9" name="37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0" name="38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1" name="38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2" name="38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3" name="38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4" name="38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5" name="38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6" name="38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7" name="38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8" name="38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9" name="38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0" name="39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1" name="39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2" name="39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3" name="39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4" name="39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5" name="39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6" name="39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7" name="39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8" name="3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9" name="3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0" name="4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1" name="4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2" name="4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3" name="4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4" name="4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5" name="4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6" name="40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7" name="4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8" name="4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9" name="4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0" name="4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1" name="4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2" name="4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3" name="4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4" name="4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5" name="4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6" name="4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7" name="4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8" name="4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9" name="4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00" name="4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01" name="4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02" name="4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92366" cy="207869"/>
    <xdr:sp macro="" textlink="">
      <xdr:nvSpPr>
        <xdr:cNvPr id="2803" name="423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4" name="424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5" name="425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6" name="426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7" name="427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8" name="428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9" name="429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0" name="430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1" name="431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2" name="432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3" name="433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4" name="434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5" name="435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6" name="436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7" name="437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8" name="438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9" name="439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184731" cy="264560"/>
    <xdr:sp macro="" textlink="">
      <xdr:nvSpPr>
        <xdr:cNvPr id="2820" name="4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1" name="4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2" name="4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3" name="4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4" name="4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5" name="4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6" name="4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7" name="4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8" name="4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9" name="4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30" name="4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31" name="4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32"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2833"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4"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5"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6"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7"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8"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9"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0"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1"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2"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3"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4"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845"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6"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7"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8"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9"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0"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1"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2"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3"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4"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5"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6"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7"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8"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9"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0"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1"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2"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3"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4"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5"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6"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7"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8"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9"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0"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1"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2"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3"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4"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5"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6"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7"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8"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9"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0"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1"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2"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3"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4"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5"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6"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7"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8"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9"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0"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1"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2"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3"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4"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5"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6"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7"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8"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9"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0"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1"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2"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3"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4"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5"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6"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7"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8"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9"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0"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1"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2"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3"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4"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5"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6"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7"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8"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9"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0"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1"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2"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3"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4"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5"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6"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7"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8"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9"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0"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1"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2"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3"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4"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5"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6"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7"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8"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9"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0"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1"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2"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3"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4"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5"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6"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7"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8"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9"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0"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1"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2"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3"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4"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5"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6"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7"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8"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9"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0"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1"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2"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3"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4"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5"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6"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7"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8"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9"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0"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1"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2"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3"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4"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5"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6"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7"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978"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79"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0"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1"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2"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3"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4"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5"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6"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7"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8"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9"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0"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1"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2"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3"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4"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995"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6"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7"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8"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9"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0"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1"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2"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3"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4"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5"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6"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7"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008"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09"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0"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1"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2"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3"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4"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5"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6"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7"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8"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9"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020"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1"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2"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3"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4"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5"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6"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7"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8"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9"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0"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1"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2"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3"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4"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5"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6"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7"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8"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9"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0"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1"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2"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3"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4"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5"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6"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7"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8"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9"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0"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1"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2"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3"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4"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5"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6"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7"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8"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9"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0"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1"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2"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3"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4"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5"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6"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7"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8"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9"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0"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1"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2"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3"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4"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5"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6"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7"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8"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9"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0"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1"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2"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3"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4"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5"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6"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7"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8"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9"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0"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1"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2"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3"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4"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5"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6"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7"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8"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9"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0"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1"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2"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3"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4"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5"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6"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7"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8"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9"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0"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1"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2"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3"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4"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5"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6"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7"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8"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9"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0"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1"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2"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3"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4"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5"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6"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7"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8"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9"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0"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1"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2"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3"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4"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5"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6"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7"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8"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9"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0"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1"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2"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3"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4"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5"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6"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7"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8"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9"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50"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51"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52"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153"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4"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5"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6"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7"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8"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9"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0"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1"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2"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3"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4"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5"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6"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7"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8"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9"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17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8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8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2" name="2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3" name="2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4" name="3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5"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6"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7" name="3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8" name="3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9" name="3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90" name="4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91"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192"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3"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4"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5"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6"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7"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8"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9"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0"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1"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2"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3"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204"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5"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6"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7"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8"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9"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0"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1"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2"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3"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4"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5"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6"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7"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8"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9"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0"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1"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2"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3"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4"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5"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6"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7"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8"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9"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0"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1"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2"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3"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4"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5"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6"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7"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8"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9"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0"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1"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2"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3"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4"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5"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6"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7"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8"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9"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0"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1"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2"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3"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4"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5"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6"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7"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8"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9"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0"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1"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2"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3"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4"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5"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6"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7"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8"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9"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0"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1"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2"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3"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4"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5"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6"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7"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8"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9"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0"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1"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2"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3"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4"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5"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6"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7"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8"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9"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0"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1"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2"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3"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4"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5"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6"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7"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8"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9"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0"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1"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2"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3"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4"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5"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6"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7"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8"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9"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0"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1"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2"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3"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4"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5"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6"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7"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8"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9"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0"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1"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2"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3"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4"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5"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6"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7"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8"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9"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0"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1"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2"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3"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4"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5"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6"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337"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38"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39"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0"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1"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2"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3"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4"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5"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6"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7"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8"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9"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0"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1"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2"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3"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354"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5"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6"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7"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8"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9"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0"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1"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2"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3"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4"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5"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6"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367"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68"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69"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0"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1"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2"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3"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4"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5"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6"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7"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8"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37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7"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8"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9"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0"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1"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2"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3"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4"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5"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6"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7"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8"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9"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0"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1"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2"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3"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4"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5"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6"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7"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8"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9"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0"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1"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2"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3"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4"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5"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6"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7"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8"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9"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0"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1"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2"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3"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4"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5"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6"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7"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8"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9"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0"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1"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2"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3"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4"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5"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6"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7"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8"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9"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0"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1"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2"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3"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4"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5"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6"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7"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8"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9"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0"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1"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2"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3"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4"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5"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6"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7"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8"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9"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0"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1"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2"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3"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4"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5"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6"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7"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8"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9"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0"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1"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2"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3"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4"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5"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6"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7"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8"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9"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0"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1"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2"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3"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4"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5"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6"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7"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8"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9"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0"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1"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2"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3"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4"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5"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6"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7"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8"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9"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0"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1"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2"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3"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4"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5"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6"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7"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8"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9"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10"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11"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512"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3"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4"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5"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6"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7"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8"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9"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0"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1"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2"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3"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4"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5"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6"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7"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8"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529"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0"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1"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2"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3"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4"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5"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6"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7"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8"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9"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40"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41"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542"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3"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4"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5"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6"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7"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8"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9"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0"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1"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2"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3"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554"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5"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6"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7"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8"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9"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0"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1"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2"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3"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4"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5"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6"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7"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8"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9"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0"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1"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2"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3"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4"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5"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6"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7"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8"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9"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0"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1"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2"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3"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4"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5"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6"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7"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8"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9"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0"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1"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2"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3"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4"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5"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6"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7"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8"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9"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0"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1"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2"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3"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4"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5"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6"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7"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8"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9"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0"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1"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2"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3"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4"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5"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6"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7"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8"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9"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0"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1"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2"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3"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4"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5"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6"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7"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8"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9"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0"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1"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2"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3"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4"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5"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6"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7"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8"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9"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0"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1"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2"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3"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4"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5"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6"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7"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8"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9"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0"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1"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2"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3"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4"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5"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6"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7"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8"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9"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0"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1"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2"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3"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4"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5"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6"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7"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8"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9"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0"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1"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2"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3"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4"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5"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6"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7"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8"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9"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0"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1"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2"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3"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4"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5"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6"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687"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88"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89"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0"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1"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2"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3"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4"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5"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6"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7"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8"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9"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0"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1"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2"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3"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704"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5"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6"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7"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8"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9"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0"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1"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2"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3"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4"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5"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6"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717"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18"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19"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0"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1"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2"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3"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4"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5"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6"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7"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8"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72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7"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8"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9"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0"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1"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2"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3"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4"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5"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6"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7"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8"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9"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0"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1"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2"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3"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4"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5"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6"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7"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8"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9"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0"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1"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2"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3"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4"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5"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6"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7"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8"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9"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0"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1"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2"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3"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4"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5"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6"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7"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8"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9"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0"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1"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2"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3"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4"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5"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6"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7"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8"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9"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0"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1"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2"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3"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4"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5"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6"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7"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8"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9"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0"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1"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2"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3"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4"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5"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6"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7"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8"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9"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0"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1"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2"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3"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4"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5"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6"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7"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8"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9"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0"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1"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2"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3"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4"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5"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6"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7"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8"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9"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0"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1"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2"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3"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4"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5"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6"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7"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8"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9"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0"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1"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2"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3"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4"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5"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6"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7"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8"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9"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0"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1"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2"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3"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4"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5"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6"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7"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8"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9"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60"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61"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862"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3"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4"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5"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6"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7"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8"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9"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0"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1"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2"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3"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4"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5"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6"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7"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8"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879"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0"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1"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2"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3"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4"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5"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6"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7"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8"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9"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0" name="2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1" name="2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2" name="3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3"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4"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5" name="3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6" name="3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7" name="3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8" name="4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99"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900"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1"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2"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3"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4"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5"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6"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7"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8"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9"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10"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11"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912"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3"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4"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5"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6"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7"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8"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9"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0"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1"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2"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3"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4"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5"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6"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7"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8"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9"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0"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1"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2"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3"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4"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5"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6"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7"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8"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9"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0"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1"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2"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3"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4"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5"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6"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7"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8"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9"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0"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1"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2"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3"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4"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5"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6"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7"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8"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9"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0"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1"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2"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3"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4"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5"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6"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7"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8"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9"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0"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1"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2"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3"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4"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5"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6"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7"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8"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9"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0"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1"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2"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3"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4"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5"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6"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7"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8"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9"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0"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1"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2"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3"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4"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5"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6"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7"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8"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9"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0"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1"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2"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3"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4"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5"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6"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7"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8"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9"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0"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1"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2"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3"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4"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5"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6"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7"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8"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9"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0"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1"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2"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3"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4"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5"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6"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7"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8"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9"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0"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1"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2"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3"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4"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5"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6"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7"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8"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9"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0"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1"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2"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3"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4"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045"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6"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7"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8"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9"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0"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1"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2"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3"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4"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5"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6"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7"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8"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9"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60"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61"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062"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3"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4"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5"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6"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7"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8"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9"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0"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1"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2"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3"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4"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5"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6"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7"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8"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9"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0"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1"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2"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3"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4"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5"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6"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7"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8"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9"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0"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1"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2"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3"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4"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5"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6"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7"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8"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9"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0"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1"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2"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3"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4"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5"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6"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7"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8"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9"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0"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1"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2"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3"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4"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5"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6"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7"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8"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9"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0"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1"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2"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3"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4"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5"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6"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7"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8"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9"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0"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1"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2"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3"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4"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5"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6"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7"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8"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9"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0"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1"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2"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3"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4"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5"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6"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7"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8"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9"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0"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1"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2"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3"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4"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5"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6"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7"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8"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9"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0"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1"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2"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3"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4"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5"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6"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7"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8"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9"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0"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1"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2"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3"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4"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5"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6"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7"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8"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9"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0"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1"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2"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3"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4"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5"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6"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7"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8"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9"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0"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1"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2"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3"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4"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5" name="30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6" name="3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7" name="3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8" name="3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9" name="3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0" name="3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1" name="3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2" name="3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3" name="3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4" name="3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5" name="3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6" name="3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7" name="3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8" name="3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9" name="3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0" name="3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1" name="3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2" name="32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3" name="32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4" name="32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5" name="32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6" name="32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7" name="32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8" name="32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9" name="33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0" name="33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1" name="33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2" name="33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3" name="33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4" name="33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5" name="33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6" name="33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7" name="33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8" name="33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9" name="3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0" name="3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1" name="3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2" name="3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3" name="3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4" name="3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5" name="3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6" name="3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7" name="3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8" name="3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9" name="3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0" name="3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1" name="3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2" name="35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3" name="35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4" name="35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5" name="35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6" name="35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7" name="35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8" name="35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9" name="36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0" name="36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1" name="36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2" name="36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3" name="36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4" name="36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5" name="36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6" name="36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7" name="36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8" name="36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9" name="37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0" name="37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1" name="37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2" name="37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3" name="37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4" name="37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5" name="37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6" name="37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7" name="37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8" name="37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9" name="38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0" name="38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1" name="38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2" name="38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3" name="38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4" name="38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5" name="38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6" name="38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7" name="38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8" name="38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9" name="39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0" name="39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1" name="39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2" name="39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3" name="39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4" name="39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5" name="39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6" name="39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7" name="3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8" name="3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9" name="4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0" name="4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1" name="4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2" name="4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3" name="4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4" name="4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5" name="40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6" name="4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7" name="4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8" name="4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9" name="4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0" name="4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1" name="4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2" name="4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3" name="4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4" name="4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5" name="4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6" name="4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7" name="4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8" name="4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9" name="4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10" name="4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11" name="4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92366" cy="207869"/>
    <xdr:sp macro="" textlink="">
      <xdr:nvSpPr>
        <xdr:cNvPr id="4312" name="423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3" name="424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4" name="425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5" name="426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6" name="427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7" name="428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8" name="429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9" name="430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0" name="431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1" name="432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2" name="433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3" name="434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4" name="435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5" name="436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6" name="437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7" name="438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8" name="439 CuadroTexto"/>
        <xdr:cNvSpPr txBox="1"/>
      </xdr:nvSpPr>
      <xdr:spPr>
        <a:xfrm>
          <a:off x="1082040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184731" cy="264560"/>
    <xdr:sp macro="" textlink="">
      <xdr:nvSpPr>
        <xdr:cNvPr id="4329" name="4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0" name="4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1" name="4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2" name="4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3" name="4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4" name="4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5" name="4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6" name="4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7" name="4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8" name="4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9" name="4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40" name="4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41"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342"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3"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4"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5"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6"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7"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8"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9"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0"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1"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2"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3"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354"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5"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6"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7"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8"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9"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0"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1"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2"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3"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4"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5"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6"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7"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8"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9"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0"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1"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2"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3"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4"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5"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6"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7"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8"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9"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0"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1"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2"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3"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4"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5"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6"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7"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8"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9"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0"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1"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2"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3"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4"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5"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6"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7"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8"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9"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0"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1"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2"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3"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4"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5"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6"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7"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8"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9"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0"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1"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2"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3"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4"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5"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6"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7"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8"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9"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0"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1"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2"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3"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4"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5"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6"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7"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8"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9"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0"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1"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2"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3"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4"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5"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6"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7"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8"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9"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0"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1"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2"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3"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4"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5"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6"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7"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8"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9"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0"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1"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2"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3"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4"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5"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6"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7"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8"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9"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0"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1"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2"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3"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4"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5"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6"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7"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8"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9"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0"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1"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2"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3"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4"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5"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6"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7"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8"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9"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0"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1"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2"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3"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4"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5"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6"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487"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88"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89"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0"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1"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2"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3"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4"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5"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6"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7"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8"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9"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0"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1"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2"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3"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504"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5"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6"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7"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8"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9"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0"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1"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2"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3"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4"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5"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6"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517"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18"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19"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0"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1"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2"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3"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4"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5"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6"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7"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8"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52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7"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8"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9"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0"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1"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2"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3"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4"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5"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6"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7"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8"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9"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0"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1"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2"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3"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4"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5"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6"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7"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8"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9"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0"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1"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2"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3"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4"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5"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6"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7"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8"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9"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0"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1"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2"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3"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4"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5"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6"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7"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8"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9"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0"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1"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2"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3"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4"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5"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6"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7"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8"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9"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0"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1"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2"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3"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4"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5"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6"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7"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8"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9"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0"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1"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2"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3"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4"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5"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6"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7"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8"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9"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0"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1"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2"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3"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4"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5"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6"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7"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8"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9"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0"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1"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2"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3"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4"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5"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6"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7"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8"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9"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0"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1"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2"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3"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4"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5"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6"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7"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8"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9"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0"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1"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2"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3"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4"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5"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6"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7"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8"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9"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0"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1"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2"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3"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4"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5"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6"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7"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8"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9"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60"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61"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662"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3"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4"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5"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6"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7"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8"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9"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0"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1"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2"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3"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4"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5"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6"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7"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8"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679"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0"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1"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2"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3"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4"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5"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6"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7"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8"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9"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90"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1" name="2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2" name="2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3" name="3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4"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5"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6" name="3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7" name="3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8" name="3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9" name="4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00"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70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1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1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1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713"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4"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5"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6"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7"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8"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9"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0"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1"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2"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3"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4"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5"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6"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7"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8"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9"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0"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1"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2"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3"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4"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5"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6"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7"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8"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9"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0"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1"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2"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3"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4"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5"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6"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7"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8"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9"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0"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1"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2"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3"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4"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5"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6"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7"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8"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9"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0"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1"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2"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3"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4"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5"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6"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7"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8"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9"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0"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1"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2"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3"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4"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5"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6"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7"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8"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9"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0"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1"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2"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3"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4"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5"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6"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7"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8"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9"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0"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1"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2"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3"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4"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5"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6"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7"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8"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9"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0"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1"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2"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3"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4"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5"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6"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7"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8"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9"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0"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1"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2"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3"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4"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5"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6"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7"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8"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9"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0"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1"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2"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3"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4"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5"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6"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7"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8"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9"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0"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1"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2"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3"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4"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5"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6"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7"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8"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9"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0"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1"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2"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3"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4"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5"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846"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47"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48"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49"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0"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1"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2"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3"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4"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5"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6"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7"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8"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9"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60"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61"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62"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863"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4"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5"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6"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7"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8"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9"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0"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1"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2"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3"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4"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5"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6"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7"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8"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9"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0"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1"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2"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3"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4"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5"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6"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7"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8"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9"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0"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1"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2"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3"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4"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5"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6"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7"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8"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9"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0"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1"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2"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3"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4"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5"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6"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7"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8"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9"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0"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1"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2"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3"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4"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5"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6"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7"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8"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9"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0"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1"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2"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3"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4"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5"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6"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7"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8"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9"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0"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1"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2"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3"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4"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5"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6"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7"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8"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9"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0"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1"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2"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3"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4"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5"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6"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7"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8"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9"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0"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1"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2"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3"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4"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5"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6"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7"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8"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9"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0"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1"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2"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3"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4"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5"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6"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7"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8"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9"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0"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1"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2"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3"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4"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5"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6"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7"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8"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9"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0"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1"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2"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3"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4"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5"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6"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7"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8"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9"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0"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1"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2"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3"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4"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5"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6" name="3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7" name="3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8" name="3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9" name="3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0" name="3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1" name="3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2" name="3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3" name="3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4" name="3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5" name="3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6" name="3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7" name="3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8" name="3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9" name="3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0" name="3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1" name="3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2" name="32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3" name="32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4" name="32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5" name="32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6" name="32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7" name="32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8" name="32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9" name="33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0" name="33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1" name="33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2" name="33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3" name="33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4" name="33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5" name="33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6" name="33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7" name="33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8" name="33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9" name="3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0" name="3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1" name="3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2" name="3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3" name="3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4" name="3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5" name="3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6" name="3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7" name="3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8" name="3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9" name="3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0" name="3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1" name="3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2" name="35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3" name="35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4" name="35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5" name="35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6" name="35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7" name="35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8" name="35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9" name="36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0" name="36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1" name="36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2" name="36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3" name="36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4" name="36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5" name="36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6" name="36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7" name="36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8" name="36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9" name="37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0" name="37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1" name="37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2" name="37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3" name="37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4" name="37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5" name="37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6" name="37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7" name="37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8" name="37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9" name="38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0" name="38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1" name="38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2" name="38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3" name="38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4" name="38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5" name="38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6" name="38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7" name="38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8" name="38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9" name="39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0" name="39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1" name="39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2" name="39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3" name="39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4" name="39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5" name="39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6" name="39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7" name="3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8" name="3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9" name="4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0" name="4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1" name="4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2" name="4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3" name="4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4" name="4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5" name="40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6" name="40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7" name="40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8" name="40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9" name="41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0" name="41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1" name="41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2" name="41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3" name="41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4" name="41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5" name="41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6" name="41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7" name="41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8" name="41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9" name="42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0" name="42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1" name="42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2" name="44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3" name="44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4" name="44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5" name="44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6" name="44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7" name="44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8" name="446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9" name="447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0" name="44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1" name="44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2" name="45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3" name="45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24"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5125"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6"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7"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8"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9"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0"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1"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2"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3"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4"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5"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6"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5137"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38"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39"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0"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1"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2"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3"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4"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5"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6"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7"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8"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9"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0"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1"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2"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3"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4"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5"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6"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7"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8"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9"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0"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1"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2"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3"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4"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5"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6"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7"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8"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9"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0"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1"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2"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3"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4"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5"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6"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7"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8"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9"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0"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1"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2"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3"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4"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5"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6"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7"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8"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9"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0"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1"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2"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3"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4"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5"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6"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7"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8"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9"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0"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1"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2"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3"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4"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5"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6"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7"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8"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9"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0"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1"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2"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3"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4"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5"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6"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7"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8"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9"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0"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1"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2"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3"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4"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5"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6"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7"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8"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9"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0"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1"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2"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3"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4"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5"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6"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7"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8"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9"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0"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1"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2"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3"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4"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5"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6"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7"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8"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9"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0"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1"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2"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3"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4"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5"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6"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7"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8"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9"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0"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1"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2"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3"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4"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5"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6"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7"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8"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9"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2"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5283"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4"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5"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6"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7"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8"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9"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0"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1"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2"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3"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4"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5295"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6"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7"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8"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9"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0"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1"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2"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3"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4"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5"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6"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7"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8"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9"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0"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1"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2"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3"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4"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5"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6"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7"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8"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9"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0"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1"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2"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3"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4"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5"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6"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7"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8"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9"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0"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1"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2"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3"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4"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5"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6"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7"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8"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9"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0"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1"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2"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3"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4"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5"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6"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7"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8"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9"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0"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1"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2"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3"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4"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5"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6"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7"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8"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9"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0"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1"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2"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3"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4"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5"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6"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7"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8"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9"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0"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1"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2"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3"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4"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5"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6"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7"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8"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9"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0"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1"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2"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3"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4"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5"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6"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7"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8"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9"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0"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1"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2"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3"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4"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5"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6"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7"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8"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9"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0"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1"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2"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3"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4"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5"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6"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7"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8"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9"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0"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1"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2"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3"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4"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5"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6"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7"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8"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9"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0"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1"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2"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3"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4"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5"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6"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7"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8"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9"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0"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1"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2"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3"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4"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5"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6"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7"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8"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9"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0" name="298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1" name="299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2" name="300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3" name="301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4" name="30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5" name="303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6" name="304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7" name="305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8" name="452 CuadroTexto"/>
        <xdr:cNvSpPr txBox="1"/>
      </xdr:nvSpPr>
      <xdr:spPr>
        <a:xfrm>
          <a:off x="1082040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49"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5450"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1"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2"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3"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4"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5"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6"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7"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8"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9"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60"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61"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5462"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3"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4"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5"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6"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7"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8"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9"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0"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1"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2"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3"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4"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5"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6"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7"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8"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9"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0"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1"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2"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3"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4"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5"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6"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7"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8"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9"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0"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1"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2"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3"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4"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5"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6"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7"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8"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9"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0"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1"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2"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3"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4"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5"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6"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7"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8"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9"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0"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1"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2"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3"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4"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5"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6"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7"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8"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9"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0"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1"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2"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3"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4"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5"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6"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7"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8"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9"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0"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1"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2"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3"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4"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5"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6"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7"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8"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9"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0"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1"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2"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3"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4"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5"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6"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7"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8"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9"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0"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1"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2"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3"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4"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5"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6"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7"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8"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9"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0"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1"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2"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3"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4"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5"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6"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7"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8"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9"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0"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1"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2"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3"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4"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5"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6"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7"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8"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9"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0"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1"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2"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3"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4"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5"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6"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7"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8"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9"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0"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1"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2"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3"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4"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5"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6"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7"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8"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9"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0"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1"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2"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3"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4"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5"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6"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07" name="298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08" name="299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09" name="300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0" name="301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1" name="302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2" name="303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3" name="304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4" name="305 CuadroTexto"/>
        <xdr:cNvSpPr txBox="1"/>
      </xdr:nvSpPr>
      <xdr:spPr>
        <a:xfrm>
          <a:off x="146780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4</xdr:col>
      <xdr:colOff>89686</xdr:colOff>
      <xdr:row>0</xdr:row>
      <xdr:rowOff>0</xdr:rowOff>
    </xdr:from>
    <xdr:ext cx="968598" cy="254557"/>
    <xdr:sp macro="" textlink="">
      <xdr:nvSpPr>
        <xdr:cNvPr id="4" name="2 CuadroTexto">
          <a:extLst>
            <a:ext uri="{FF2B5EF4-FFF2-40B4-BE49-F238E27FC236}">
              <a16:creationId xmlns:a16="http://schemas.microsoft.com/office/drawing/2014/main" xmlns="" id="{00000000-0008-0000-2100-000004000000}"/>
            </a:ext>
          </a:extLst>
        </xdr:cNvPr>
        <xdr:cNvSpPr txBox="1"/>
      </xdr:nvSpPr>
      <xdr:spPr>
        <a:xfrm>
          <a:off x="5204611" y="0"/>
          <a:ext cx="968598"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CPCA-IV-01</a:t>
          </a:r>
        </a:p>
      </xdr:txBody>
    </xdr:sp>
    <xdr:clientData/>
  </xdr:oneCellAnchor>
  <xdr:oneCellAnchor>
    <xdr:from>
      <xdr:col>3</xdr:col>
      <xdr:colOff>0</xdr:colOff>
      <xdr:row>2</xdr:row>
      <xdr:rowOff>142875</xdr:rowOff>
    </xdr:from>
    <xdr:ext cx="184731" cy="264560"/>
    <xdr:sp macro="" textlink="">
      <xdr:nvSpPr>
        <xdr:cNvPr id="5" name="4 CuadroTexto">
          <a:extLst>
            <a:ext uri="{FF2B5EF4-FFF2-40B4-BE49-F238E27FC236}">
              <a16:creationId xmlns:a16="http://schemas.microsoft.com/office/drawing/2014/main" xmlns="" id="{00000000-0008-0000-2100-000005000000}"/>
            </a:ext>
          </a:extLst>
        </xdr:cNvPr>
        <xdr:cNvSpPr txBox="1"/>
      </xdr:nvSpPr>
      <xdr:spPr>
        <a:xfrm>
          <a:off x="4171950"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276225</xdr:colOff>
      <xdr:row>28</xdr:row>
      <xdr:rowOff>0</xdr:rowOff>
    </xdr:from>
    <xdr:ext cx="2114550" cy="814916"/>
    <xdr:sp macro="" textlink="">
      <xdr:nvSpPr>
        <xdr:cNvPr id="9" name="CuadroTexto 5">
          <a:extLst>
            <a:ext uri="{FF2B5EF4-FFF2-40B4-BE49-F238E27FC236}">
              <a16:creationId xmlns:a16="http://schemas.microsoft.com/office/drawing/2014/main" xmlns="" id="{00000000-0008-0000-0300-00000A000000}"/>
            </a:ext>
          </a:extLst>
        </xdr:cNvPr>
        <xdr:cNvSpPr txBox="1"/>
      </xdr:nvSpPr>
      <xdr:spPr>
        <a:xfrm>
          <a:off x="276225" y="6429375"/>
          <a:ext cx="211455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3</xdr:col>
      <xdr:colOff>0</xdr:colOff>
      <xdr:row>28</xdr:row>
      <xdr:rowOff>0</xdr:rowOff>
    </xdr:from>
    <xdr:ext cx="1788582" cy="814916"/>
    <xdr:sp macro="" textlink="">
      <xdr:nvSpPr>
        <xdr:cNvPr id="10" name="CuadroTexto 5">
          <a:extLst>
            <a:ext uri="{FF2B5EF4-FFF2-40B4-BE49-F238E27FC236}">
              <a16:creationId xmlns:a16="http://schemas.microsoft.com/office/drawing/2014/main" xmlns="" id="{00000000-0008-0000-0300-00000A000000}"/>
            </a:ext>
          </a:extLst>
        </xdr:cNvPr>
        <xdr:cNvSpPr txBox="1"/>
      </xdr:nvSpPr>
      <xdr:spPr>
        <a:xfrm>
          <a:off x="4067175" y="6429375"/>
          <a:ext cx="1788582"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pPr algn="ctr" eaLnBrk="1" fontAlgn="auto" latinLnBrk="0" hangingPunct="1"/>
          <a:r>
            <a:rPr lang="es-MX" sz="1100">
              <a:solidFill>
                <a:schemeClr val="tx1"/>
              </a:solidFill>
              <a:effectLst/>
              <a:latin typeface="+mn-lt"/>
              <a:ea typeface="+mn-ea"/>
              <a:cs typeface="+mn-cs"/>
            </a:rPr>
            <a:t>Autorizó</a:t>
          </a:r>
          <a:endParaRPr lang="es-MX">
            <a:effectLst/>
          </a:endParaRPr>
        </a:p>
      </xdr:txBody>
    </xdr:sp>
    <xdr:clientData/>
  </xdr:oneCellAnchor>
  <xdr:oneCellAnchor>
    <xdr:from>
      <xdr:col>2</xdr:col>
      <xdr:colOff>333375</xdr:colOff>
      <xdr:row>2</xdr:row>
      <xdr:rowOff>200025</xdr:rowOff>
    </xdr:from>
    <xdr:ext cx="2790824" cy="264560"/>
    <xdr:sp macro="" textlink="">
      <xdr:nvSpPr>
        <xdr:cNvPr id="11" name="5 CuadroTexto">
          <a:extLst>
            <a:ext uri="{FF2B5EF4-FFF2-40B4-BE49-F238E27FC236}">
              <a16:creationId xmlns:a16="http://schemas.microsoft.com/office/drawing/2014/main" xmlns="" id="{00000000-0008-0000-0100-000005000000}"/>
            </a:ext>
          </a:extLst>
        </xdr:cNvPr>
        <xdr:cNvSpPr txBox="1"/>
      </xdr:nvSpPr>
      <xdr:spPr>
        <a:xfrm>
          <a:off x="3352800" y="619125"/>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3</xdr:col>
      <xdr:colOff>1162050</xdr:colOff>
      <xdr:row>0</xdr:row>
      <xdr:rowOff>123825</xdr:rowOff>
    </xdr:from>
    <xdr:ext cx="1477951" cy="254557"/>
    <xdr:sp macro="" textlink="">
      <xdr:nvSpPr>
        <xdr:cNvPr id="2" name="3 CuadroTexto">
          <a:extLst>
            <a:ext uri="{FF2B5EF4-FFF2-40B4-BE49-F238E27FC236}"/>
          </a:extLst>
        </xdr:cNvPr>
        <xdr:cNvSpPr txBox="1"/>
      </xdr:nvSpPr>
      <xdr:spPr>
        <a:xfrm>
          <a:off x="7315200" y="123825"/>
          <a:ext cx="14779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CPCA-IV-02</a:t>
          </a:r>
        </a:p>
      </xdr:txBody>
    </xdr:sp>
    <xdr:clientData/>
  </xdr:oneCellAnchor>
  <xdr:oneCellAnchor>
    <xdr:from>
      <xdr:col>2</xdr:col>
      <xdr:colOff>923925</xdr:colOff>
      <xdr:row>3</xdr:row>
      <xdr:rowOff>95250</xdr:rowOff>
    </xdr:from>
    <xdr:ext cx="2790824" cy="264560"/>
    <xdr:sp macro="" textlink="">
      <xdr:nvSpPr>
        <xdr:cNvPr id="3" name="5 CuadroTexto">
          <a:extLst>
            <a:ext uri="{FF2B5EF4-FFF2-40B4-BE49-F238E27FC236}"/>
          </a:extLst>
        </xdr:cNvPr>
        <xdr:cNvSpPr txBox="1"/>
      </xdr:nvSpPr>
      <xdr:spPr>
        <a:xfrm>
          <a:off x="5895975" y="590550"/>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1</xdr:col>
      <xdr:colOff>0</xdr:colOff>
      <xdr:row>87</xdr:row>
      <xdr:rowOff>0</xdr:rowOff>
    </xdr:from>
    <xdr:ext cx="2171700" cy="814916"/>
    <xdr:sp macro="" textlink="">
      <xdr:nvSpPr>
        <xdr:cNvPr id="4" name="CuadroTexto 5">
          <a:extLst>
            <a:ext uri="{FF2B5EF4-FFF2-40B4-BE49-F238E27FC236}"/>
          </a:extLst>
        </xdr:cNvPr>
        <xdr:cNvSpPr txBox="1"/>
      </xdr:nvSpPr>
      <xdr:spPr>
        <a:xfrm>
          <a:off x="323850" y="15992475"/>
          <a:ext cx="21717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3</xdr:col>
      <xdr:colOff>0</xdr:colOff>
      <xdr:row>87</xdr:row>
      <xdr:rowOff>0</xdr:rowOff>
    </xdr:from>
    <xdr:ext cx="3200400" cy="809624"/>
    <xdr:sp macro="" textlink="">
      <xdr:nvSpPr>
        <xdr:cNvPr id="5" name="CuadroTexto 4">
          <a:extLst>
            <a:ext uri="{FF2B5EF4-FFF2-40B4-BE49-F238E27FC236}"/>
          </a:extLst>
        </xdr:cNvPr>
        <xdr:cNvSpPr txBox="1"/>
      </xdr:nvSpPr>
      <xdr:spPr>
        <a:xfrm>
          <a:off x="6153150" y="15992475"/>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3</xdr:col>
      <xdr:colOff>219075</xdr:colOff>
      <xdr:row>0</xdr:row>
      <xdr:rowOff>0</xdr:rowOff>
    </xdr:from>
    <xdr:ext cx="1222708" cy="257174"/>
    <xdr:sp macro="" textlink="">
      <xdr:nvSpPr>
        <xdr:cNvPr id="3" name="2 CuadroTexto">
          <a:extLst>
            <a:ext uri="{FF2B5EF4-FFF2-40B4-BE49-F238E27FC236}">
              <a16:creationId xmlns:a16="http://schemas.microsoft.com/office/drawing/2014/main" xmlns="" id="{00000000-0008-0000-2300-000003000000}"/>
            </a:ext>
          </a:extLst>
        </xdr:cNvPr>
        <xdr:cNvSpPr txBox="1"/>
      </xdr:nvSpPr>
      <xdr:spPr>
        <a:xfrm>
          <a:off x="5200650" y="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CPCA-IV-03</a:t>
          </a:r>
        </a:p>
      </xdr:txBody>
    </xdr:sp>
    <xdr:clientData/>
  </xdr:oneCellAnchor>
  <xdr:oneCellAnchor>
    <xdr:from>
      <xdr:col>3</xdr:col>
      <xdr:colOff>0</xdr:colOff>
      <xdr:row>2</xdr:row>
      <xdr:rowOff>142875</xdr:rowOff>
    </xdr:from>
    <xdr:ext cx="184731" cy="264560"/>
    <xdr:sp macro="" textlink="">
      <xdr:nvSpPr>
        <xdr:cNvPr id="4" name="4 CuadroTexto">
          <a:extLst>
            <a:ext uri="{FF2B5EF4-FFF2-40B4-BE49-F238E27FC236}">
              <a16:creationId xmlns:a16="http://schemas.microsoft.com/office/drawing/2014/main" xmlns="" id="{00000000-0008-0000-2300-000004000000}"/>
            </a:ext>
          </a:extLst>
        </xdr:cNvPr>
        <xdr:cNvSpPr txBox="1"/>
      </xdr:nvSpPr>
      <xdr:spPr>
        <a:xfrm>
          <a:off x="477202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793749</xdr:colOff>
      <xdr:row>2</xdr:row>
      <xdr:rowOff>191081</xdr:rowOff>
    </xdr:from>
    <xdr:ext cx="2790824" cy="264560"/>
    <xdr:sp macro="" textlink="">
      <xdr:nvSpPr>
        <xdr:cNvPr id="8" name="7 CuadroTexto">
          <a:extLst>
            <a:ext uri="{FF2B5EF4-FFF2-40B4-BE49-F238E27FC236}">
              <a16:creationId xmlns:a16="http://schemas.microsoft.com/office/drawing/2014/main" xmlns="" id="{00000000-0008-0000-0100-000005000000}"/>
            </a:ext>
          </a:extLst>
        </xdr:cNvPr>
        <xdr:cNvSpPr txBox="1"/>
      </xdr:nvSpPr>
      <xdr:spPr>
        <a:xfrm>
          <a:off x="3672416" y="614414"/>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137583</xdr:colOff>
      <xdr:row>25</xdr:row>
      <xdr:rowOff>116418</xdr:rowOff>
    </xdr:from>
    <xdr:ext cx="2171700" cy="814916"/>
    <xdr:sp macro="" textlink="">
      <xdr:nvSpPr>
        <xdr:cNvPr id="9" name="CuadroTexto 5">
          <a:extLst>
            <a:ext uri="{FF2B5EF4-FFF2-40B4-BE49-F238E27FC236}">
              <a16:creationId xmlns="" xmlns:a16="http://schemas.microsoft.com/office/drawing/2014/main" id="{00000000-0008-0000-0300-00000A000000}"/>
            </a:ext>
          </a:extLst>
        </xdr:cNvPr>
        <xdr:cNvSpPr txBox="1"/>
      </xdr:nvSpPr>
      <xdr:spPr>
        <a:xfrm>
          <a:off x="137583" y="8890001"/>
          <a:ext cx="21717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2</xdr:col>
      <xdr:colOff>1428750</xdr:colOff>
      <xdr:row>25</xdr:row>
      <xdr:rowOff>116417</xdr:rowOff>
    </xdr:from>
    <xdr:ext cx="1869015" cy="814916"/>
    <xdr:sp macro="" textlink="">
      <xdr:nvSpPr>
        <xdr:cNvPr id="10" name="CuadroTexto 9">
          <a:extLst>
            <a:ext uri="{FF2B5EF4-FFF2-40B4-BE49-F238E27FC236}">
              <a16:creationId xmlns="" xmlns:a16="http://schemas.microsoft.com/office/drawing/2014/main" id="{00000000-0008-0000-0300-00000A000000}"/>
            </a:ext>
          </a:extLst>
        </xdr:cNvPr>
        <xdr:cNvSpPr txBox="1"/>
      </xdr:nvSpPr>
      <xdr:spPr>
        <a:xfrm>
          <a:off x="4307417" y="889000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3</xdr:col>
      <xdr:colOff>53341</xdr:colOff>
      <xdr:row>0</xdr:row>
      <xdr:rowOff>53340</xdr:rowOff>
    </xdr:from>
    <xdr:ext cx="1143000" cy="259080"/>
    <xdr:sp macro="" textlink="">
      <xdr:nvSpPr>
        <xdr:cNvPr id="2" name="1 CuadroTexto"/>
        <xdr:cNvSpPr txBox="1"/>
      </xdr:nvSpPr>
      <xdr:spPr>
        <a:xfrm>
          <a:off x="7311391" y="53340"/>
          <a:ext cx="1143000" cy="25908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CPCA-IV-04</a:t>
          </a:r>
        </a:p>
      </xdr:txBody>
    </xdr:sp>
    <xdr:clientData/>
  </xdr:oneCellAnchor>
  <xdr:oneCellAnchor>
    <xdr:from>
      <xdr:col>2</xdr:col>
      <xdr:colOff>4417197</xdr:colOff>
      <xdr:row>3</xdr:row>
      <xdr:rowOff>167640</xdr:rowOff>
    </xdr:from>
    <xdr:ext cx="1791709" cy="254557"/>
    <xdr:sp macro="" textlink="">
      <xdr:nvSpPr>
        <xdr:cNvPr id="3" name="2 CuadroTexto"/>
        <xdr:cNvSpPr txBox="1"/>
      </xdr:nvSpPr>
      <xdr:spPr>
        <a:xfrm>
          <a:off x="5264922" y="748665"/>
          <a:ext cx="1791709"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CUENTA PÚBLICA 2020</a:t>
          </a: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2</xdr:col>
      <xdr:colOff>1593273</xdr:colOff>
      <xdr:row>0</xdr:row>
      <xdr:rowOff>0</xdr:rowOff>
    </xdr:from>
    <xdr:ext cx="1073727" cy="257175"/>
    <xdr:sp macro="" textlink="">
      <xdr:nvSpPr>
        <xdr:cNvPr id="2" name="3 CuadroTexto">
          <a:extLst>
            <a:ext uri="{FF2B5EF4-FFF2-40B4-BE49-F238E27FC236}">
              <a16:creationId xmlns="" xmlns:a16="http://schemas.microsoft.com/office/drawing/2014/main" id="{00000000-0008-0000-0100-000002000000}"/>
            </a:ext>
          </a:extLst>
        </xdr:cNvPr>
        <xdr:cNvSpPr txBox="1"/>
      </xdr:nvSpPr>
      <xdr:spPr>
        <a:xfrm>
          <a:off x="5273387" y="0"/>
          <a:ext cx="1073727" cy="25717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CPCA-IV-06</a:t>
          </a:r>
        </a:p>
      </xdr:txBody>
    </xdr:sp>
    <xdr:clientData/>
  </xdr:oneCellAnchor>
  <xdr:oneCellAnchor>
    <xdr:from>
      <xdr:col>2</xdr:col>
      <xdr:colOff>1359478</xdr:colOff>
      <xdr:row>2</xdr:row>
      <xdr:rowOff>86591</xdr:rowOff>
    </xdr:from>
    <xdr:ext cx="1238249" cy="369743"/>
    <xdr:sp macro="" textlink="">
      <xdr:nvSpPr>
        <xdr:cNvPr id="3" name="3 CuadroTexto">
          <a:extLst>
            <a:ext uri="{FF2B5EF4-FFF2-40B4-BE49-F238E27FC236}">
              <a16:creationId xmlns="" xmlns:a16="http://schemas.microsoft.com/office/drawing/2014/main" id="{00000000-0008-0000-0100-000002000000}"/>
            </a:ext>
          </a:extLst>
        </xdr:cNvPr>
        <xdr:cNvSpPr txBox="1"/>
      </xdr:nvSpPr>
      <xdr:spPr>
        <a:xfrm>
          <a:off x="5039592" y="484909"/>
          <a:ext cx="1238249" cy="36974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baseline="0">
              <a:latin typeface="Arial" pitchFamily="34" charset="0"/>
              <a:cs typeface="Arial" pitchFamily="34" charset="0"/>
            </a:rPr>
            <a:t>                      </a:t>
          </a:r>
          <a:endParaRPr lang="es-MX" sz="1100" b="1">
            <a:latin typeface="Arial" pitchFamily="34" charset="0"/>
            <a:cs typeface="Arial" pitchFamily="34" charset="0"/>
          </a:endParaRPr>
        </a:p>
      </xdr:txBody>
    </xdr:sp>
    <xdr:clientData/>
  </xdr:oneCellAnchor>
  <xdr:oneCellAnchor>
    <xdr:from>
      <xdr:col>1</xdr:col>
      <xdr:colOff>2268682</xdr:colOff>
      <xdr:row>2</xdr:row>
      <xdr:rowOff>147205</xdr:rowOff>
    </xdr:from>
    <xdr:ext cx="2790824" cy="264560"/>
    <xdr:sp macro="" textlink="">
      <xdr:nvSpPr>
        <xdr:cNvPr id="5" name="5 CuadroTexto">
          <a:extLst>
            <a:ext uri="{FF2B5EF4-FFF2-40B4-BE49-F238E27FC236}">
              <a16:creationId xmlns:a16="http://schemas.microsoft.com/office/drawing/2014/main" xmlns="" id="{00000000-0008-0000-0100-000005000000}"/>
            </a:ext>
          </a:extLst>
        </xdr:cNvPr>
        <xdr:cNvSpPr txBox="1"/>
      </xdr:nvSpPr>
      <xdr:spPr>
        <a:xfrm>
          <a:off x="3377046" y="545523"/>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590552</xdr:colOff>
      <xdr:row>1</xdr:row>
      <xdr:rowOff>69259</xdr:rowOff>
    </xdr:from>
    <xdr:to>
      <xdr:col>5</xdr:col>
      <xdr:colOff>41169</xdr:colOff>
      <xdr:row>26</xdr:row>
      <xdr:rowOff>86592</xdr:rowOff>
    </xdr:to>
    <xdr:pic>
      <xdr:nvPicPr>
        <xdr:cNvPr id="6" name="5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2" y="260996"/>
          <a:ext cx="3254432" cy="4810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oneCellAnchor>
    <xdr:from>
      <xdr:col>4</xdr:col>
      <xdr:colOff>197909</xdr:colOff>
      <xdr:row>0</xdr:row>
      <xdr:rowOff>0</xdr:rowOff>
    </xdr:from>
    <xdr:ext cx="1222708" cy="257174"/>
    <xdr:sp macro="" textlink="">
      <xdr:nvSpPr>
        <xdr:cNvPr id="2" name="1 CuadroTexto">
          <a:extLst>
            <a:ext uri="{FF2B5EF4-FFF2-40B4-BE49-F238E27FC236}">
              <a16:creationId xmlns:a16="http://schemas.microsoft.com/office/drawing/2014/main" xmlns="" id="{00000000-0008-0000-2300-000003000000}"/>
            </a:ext>
          </a:extLst>
        </xdr:cNvPr>
        <xdr:cNvSpPr txBox="1"/>
      </xdr:nvSpPr>
      <xdr:spPr>
        <a:xfrm>
          <a:off x="5493809" y="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Anexo B</a:t>
          </a:r>
        </a:p>
      </xdr:txBody>
    </xdr:sp>
    <xdr:clientData/>
  </xdr:oneCellAnchor>
  <xdr:oneCellAnchor>
    <xdr:from>
      <xdr:col>4</xdr:col>
      <xdr:colOff>0</xdr:colOff>
      <xdr:row>2</xdr:row>
      <xdr:rowOff>142875</xdr:rowOff>
    </xdr:from>
    <xdr:ext cx="184731" cy="264560"/>
    <xdr:sp macro="" textlink="">
      <xdr:nvSpPr>
        <xdr:cNvPr id="3" name="4 CuadroTexto">
          <a:extLst>
            <a:ext uri="{FF2B5EF4-FFF2-40B4-BE49-F238E27FC236}">
              <a16:creationId xmlns:a16="http://schemas.microsoft.com/office/drawing/2014/main" xmlns="" id="{00000000-0008-0000-2300-000004000000}"/>
            </a:ext>
          </a:extLst>
        </xdr:cNvPr>
        <xdr:cNvSpPr txBox="1"/>
      </xdr:nvSpPr>
      <xdr:spPr>
        <a:xfrm>
          <a:off x="5295900" y="5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4</xdr:col>
      <xdr:colOff>219075</xdr:colOff>
      <xdr:row>76</xdr:row>
      <xdr:rowOff>0</xdr:rowOff>
    </xdr:from>
    <xdr:ext cx="1222708" cy="257174"/>
    <xdr:sp macro="" textlink="">
      <xdr:nvSpPr>
        <xdr:cNvPr id="5" name="6 CuadroTexto">
          <a:extLst>
            <a:ext uri="{FF2B5EF4-FFF2-40B4-BE49-F238E27FC236}">
              <a16:creationId xmlns:a16="http://schemas.microsoft.com/office/drawing/2014/main" xmlns="" id="{00000000-0008-0000-2300-000003000000}"/>
            </a:ext>
          </a:extLst>
        </xdr:cNvPr>
        <xdr:cNvSpPr txBox="1"/>
      </xdr:nvSpPr>
      <xdr:spPr>
        <a:xfrm>
          <a:off x="5514975" y="2089785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endParaRPr lang="es-MX" sz="1100" b="1" baseline="0">
            <a:latin typeface="Arial" pitchFamily="34" charset="0"/>
            <a:cs typeface="Arial" pitchFamily="34" charset="0"/>
          </a:endParaRPr>
        </a:p>
        <a:p>
          <a:pPr algn="r"/>
          <a:endParaRPr lang="es-MX" sz="1100" b="1" baseline="0">
            <a:latin typeface="Arial" pitchFamily="34" charset="0"/>
            <a:cs typeface="Arial" pitchFamily="34" charset="0"/>
          </a:endParaRPr>
        </a:p>
        <a:p>
          <a:pPr algn="r"/>
          <a:endParaRPr lang="es-MX" sz="1100" b="1" baseline="0">
            <a:latin typeface="Arial" pitchFamily="34" charset="0"/>
            <a:cs typeface="Arial" pitchFamily="34" charset="0"/>
          </a:endParaRPr>
        </a:p>
        <a:p>
          <a:pPr algn="r"/>
          <a:endParaRPr lang="es-MX" sz="1100" b="1">
            <a:latin typeface="Arial" pitchFamily="34" charset="0"/>
            <a:cs typeface="Arial" pitchFamily="34" charset="0"/>
          </a:endParaRPr>
        </a:p>
      </xdr:txBody>
    </xdr:sp>
    <xdr:clientData/>
  </xdr:oneCellAnchor>
  <xdr:oneCellAnchor>
    <xdr:from>
      <xdr:col>4</xdr:col>
      <xdr:colOff>0</xdr:colOff>
      <xdr:row>34</xdr:row>
      <xdr:rowOff>0</xdr:rowOff>
    </xdr:from>
    <xdr:ext cx="184731" cy="264560"/>
    <xdr:sp macro="" textlink="">
      <xdr:nvSpPr>
        <xdr:cNvPr id="6" name="4 CuadroTexto">
          <a:extLst>
            <a:ext uri="{FF2B5EF4-FFF2-40B4-BE49-F238E27FC236}">
              <a16:creationId xmlns:a16="http://schemas.microsoft.com/office/drawing/2014/main" xmlns="" id="{00000000-0008-0000-2300-000004000000}"/>
            </a:ext>
          </a:extLst>
        </xdr:cNvPr>
        <xdr:cNvSpPr txBox="1"/>
      </xdr:nvSpPr>
      <xdr:spPr>
        <a:xfrm>
          <a:off x="5295900"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4</xdr:col>
      <xdr:colOff>0</xdr:colOff>
      <xdr:row>48</xdr:row>
      <xdr:rowOff>0</xdr:rowOff>
    </xdr:from>
    <xdr:ext cx="184731" cy="264560"/>
    <xdr:sp macro="" textlink="">
      <xdr:nvSpPr>
        <xdr:cNvPr id="7" name="4 CuadroTexto">
          <a:extLst>
            <a:ext uri="{FF2B5EF4-FFF2-40B4-BE49-F238E27FC236}">
              <a16:creationId xmlns:a16="http://schemas.microsoft.com/office/drawing/2014/main" xmlns="" id="{00000000-0008-0000-2300-000004000000}"/>
            </a:ext>
          </a:extLst>
        </xdr:cNvPr>
        <xdr:cNvSpPr txBox="1"/>
      </xdr:nvSpPr>
      <xdr:spPr>
        <a:xfrm>
          <a:off x="5295900" y="1471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4</xdr:col>
      <xdr:colOff>0</xdr:colOff>
      <xdr:row>62</xdr:row>
      <xdr:rowOff>0</xdr:rowOff>
    </xdr:from>
    <xdr:ext cx="184731" cy="264560"/>
    <xdr:sp macro="" textlink="">
      <xdr:nvSpPr>
        <xdr:cNvPr id="8" name="4 CuadroTexto">
          <a:extLst>
            <a:ext uri="{FF2B5EF4-FFF2-40B4-BE49-F238E27FC236}">
              <a16:creationId xmlns:a16="http://schemas.microsoft.com/office/drawing/2014/main" xmlns="" id="{00000000-0008-0000-2300-000004000000}"/>
            </a:ext>
          </a:extLst>
        </xdr:cNvPr>
        <xdr:cNvSpPr txBox="1"/>
      </xdr:nvSpPr>
      <xdr:spPr>
        <a:xfrm>
          <a:off x="5295900" y="1791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4</xdr:col>
      <xdr:colOff>219075</xdr:colOff>
      <xdr:row>31</xdr:row>
      <xdr:rowOff>0</xdr:rowOff>
    </xdr:from>
    <xdr:ext cx="1222708" cy="257174"/>
    <xdr:sp macro="" textlink="">
      <xdr:nvSpPr>
        <xdr:cNvPr id="9" name="6 CuadroTexto">
          <a:extLst>
            <a:ext uri="{FF2B5EF4-FFF2-40B4-BE49-F238E27FC236}">
              <a16:creationId xmlns:a16="http://schemas.microsoft.com/office/drawing/2014/main" xmlns="" id="{00000000-0008-0000-2300-000003000000}"/>
            </a:ext>
          </a:extLst>
        </xdr:cNvPr>
        <xdr:cNvSpPr txBox="1"/>
      </xdr:nvSpPr>
      <xdr:spPr>
        <a:xfrm>
          <a:off x="5514975" y="1072515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endParaRPr lang="es-MX" sz="1100" b="1" baseline="0">
            <a:latin typeface="Arial" pitchFamily="34" charset="0"/>
            <a:cs typeface="Arial" pitchFamily="34" charset="0"/>
          </a:endParaRPr>
        </a:p>
        <a:p>
          <a:pPr algn="r"/>
          <a:endParaRPr lang="es-MX" sz="1100" b="1" baseline="0">
            <a:latin typeface="Arial" pitchFamily="34" charset="0"/>
            <a:cs typeface="Arial" pitchFamily="34" charset="0"/>
          </a:endParaRPr>
        </a:p>
        <a:p>
          <a:pPr algn="r"/>
          <a:endParaRPr lang="es-MX" sz="1100" b="1" baseline="0">
            <a:latin typeface="Arial" pitchFamily="34" charset="0"/>
            <a:cs typeface="Arial" pitchFamily="34" charset="0"/>
          </a:endParaRPr>
        </a:p>
        <a:p>
          <a:pPr algn="r"/>
          <a:endParaRPr lang="es-MX" sz="1100" b="1">
            <a:latin typeface="Arial" pitchFamily="34" charset="0"/>
            <a:cs typeface="Arial" pitchFamily="34" charset="0"/>
          </a:endParaRPr>
        </a:p>
      </xdr:txBody>
    </xdr:sp>
    <xdr:clientData/>
  </xdr:oneCellAnchor>
  <xdr:oneCellAnchor>
    <xdr:from>
      <xdr:col>2</xdr:col>
      <xdr:colOff>666750</xdr:colOff>
      <xdr:row>38</xdr:row>
      <xdr:rowOff>142875</xdr:rowOff>
    </xdr:from>
    <xdr:ext cx="2402416" cy="328082"/>
    <xdr:sp macro="" textlink="">
      <xdr:nvSpPr>
        <xdr:cNvPr id="10" name="CuadroTexto 5">
          <a:extLst>
            <a:ext uri="{FF2B5EF4-FFF2-40B4-BE49-F238E27FC236}">
              <a16:creationId xmlns="" xmlns:a16="http://schemas.microsoft.com/office/drawing/2014/main" id="{00000000-0008-0000-2300-000007000000}"/>
            </a:ext>
          </a:extLst>
        </xdr:cNvPr>
        <xdr:cNvSpPr txBox="1"/>
      </xdr:nvSpPr>
      <xdr:spPr>
        <a:xfrm>
          <a:off x="2828925" y="12515850"/>
          <a:ext cx="2402416" cy="3280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400" b="1"/>
            <a:t>NADA</a:t>
          </a:r>
          <a:r>
            <a:rPr lang="es-MX" sz="1400" b="1" baseline="0"/>
            <a:t> QUE PRESENTAR</a:t>
          </a:r>
          <a:endParaRPr lang="es-MX" sz="1400" b="1"/>
        </a:p>
      </xdr:txBody>
    </xdr:sp>
    <xdr:clientData/>
  </xdr:oneCellAnchor>
  <xdr:oneCellAnchor>
    <xdr:from>
      <xdr:col>2</xdr:col>
      <xdr:colOff>657225</xdr:colOff>
      <xdr:row>52</xdr:row>
      <xdr:rowOff>171450</xdr:rowOff>
    </xdr:from>
    <xdr:ext cx="2402416" cy="328082"/>
    <xdr:sp macro="" textlink="">
      <xdr:nvSpPr>
        <xdr:cNvPr id="11" name="CuadroTexto 5">
          <a:extLst>
            <a:ext uri="{FF2B5EF4-FFF2-40B4-BE49-F238E27FC236}">
              <a16:creationId xmlns="" xmlns:a16="http://schemas.microsoft.com/office/drawing/2014/main" id="{00000000-0008-0000-2300-000007000000}"/>
            </a:ext>
          </a:extLst>
        </xdr:cNvPr>
        <xdr:cNvSpPr txBox="1"/>
      </xdr:nvSpPr>
      <xdr:spPr>
        <a:xfrm>
          <a:off x="2819400" y="15744825"/>
          <a:ext cx="2402416" cy="3280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400" b="1"/>
            <a:t>NADA</a:t>
          </a:r>
          <a:r>
            <a:rPr lang="es-MX" sz="1400" b="1" baseline="0"/>
            <a:t> QUE PRESENTAR</a:t>
          </a:r>
          <a:endParaRPr lang="es-MX" sz="1400" b="1"/>
        </a:p>
      </xdr:txBody>
    </xdr:sp>
    <xdr:clientData/>
  </xdr:oneCellAnchor>
  <xdr:oneCellAnchor>
    <xdr:from>
      <xdr:col>2</xdr:col>
      <xdr:colOff>666750</xdr:colOff>
      <xdr:row>67</xdr:row>
      <xdr:rowOff>200025</xdr:rowOff>
    </xdr:from>
    <xdr:ext cx="2402416" cy="328082"/>
    <xdr:sp macro="" textlink="">
      <xdr:nvSpPr>
        <xdr:cNvPr id="12" name="CuadroTexto 5">
          <a:extLst>
            <a:ext uri="{FF2B5EF4-FFF2-40B4-BE49-F238E27FC236}">
              <a16:creationId xmlns="" xmlns:a16="http://schemas.microsoft.com/office/drawing/2014/main" id="{00000000-0008-0000-2300-000007000000}"/>
            </a:ext>
          </a:extLst>
        </xdr:cNvPr>
        <xdr:cNvSpPr txBox="1"/>
      </xdr:nvSpPr>
      <xdr:spPr>
        <a:xfrm>
          <a:off x="2828925" y="19183350"/>
          <a:ext cx="2402416" cy="3280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400" b="1"/>
            <a:t>NADA</a:t>
          </a:r>
          <a:r>
            <a:rPr lang="es-MX" sz="1400" b="1" baseline="0"/>
            <a:t> QUE PRESENTAR</a:t>
          </a:r>
          <a:endParaRPr lang="es-MX" sz="1400" b="1"/>
        </a:p>
      </xdr:txBody>
    </xdr:sp>
    <xdr:clientData/>
  </xdr:oneCellAnchor>
  <xdr:oneCellAnchor>
    <xdr:from>
      <xdr:col>1</xdr:col>
      <xdr:colOff>0</xdr:colOff>
      <xdr:row>78</xdr:row>
      <xdr:rowOff>0</xdr:rowOff>
    </xdr:from>
    <xdr:ext cx="2171700" cy="814916"/>
    <xdr:sp macro="" textlink="">
      <xdr:nvSpPr>
        <xdr:cNvPr id="13" name="CuadroTexto 5">
          <a:extLst>
            <a:ext uri="{FF2B5EF4-FFF2-40B4-BE49-F238E27FC236}">
              <a16:creationId xmlns="" xmlns:a16="http://schemas.microsoft.com/office/drawing/2014/main" id="{00000000-0008-0000-0300-00000A000000}"/>
            </a:ext>
          </a:extLst>
        </xdr:cNvPr>
        <xdr:cNvSpPr txBox="1"/>
      </xdr:nvSpPr>
      <xdr:spPr>
        <a:xfrm>
          <a:off x="447675" y="21316950"/>
          <a:ext cx="21717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3</xdr:col>
      <xdr:colOff>819150</xdr:colOff>
      <xdr:row>78</xdr:row>
      <xdr:rowOff>0</xdr:rowOff>
    </xdr:from>
    <xdr:ext cx="1869015" cy="814916"/>
    <xdr:sp macro="" textlink="">
      <xdr:nvSpPr>
        <xdr:cNvPr id="14" name="CuadroTexto 13">
          <a:extLst>
            <a:ext uri="{FF2B5EF4-FFF2-40B4-BE49-F238E27FC236}">
              <a16:creationId xmlns="" xmlns:a16="http://schemas.microsoft.com/office/drawing/2014/main" id="{00000000-0008-0000-0300-00000A000000}"/>
            </a:ext>
          </a:extLst>
        </xdr:cNvPr>
        <xdr:cNvSpPr txBox="1"/>
      </xdr:nvSpPr>
      <xdr:spPr>
        <a:xfrm>
          <a:off x="4562475" y="2131695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oneCellAnchor>
    <xdr:from>
      <xdr:col>3</xdr:col>
      <xdr:colOff>304800</xdr:colOff>
      <xdr:row>2</xdr:row>
      <xdr:rowOff>190500</xdr:rowOff>
    </xdr:from>
    <xdr:ext cx="2790824" cy="264560"/>
    <xdr:sp macro="" textlink="">
      <xdr:nvSpPr>
        <xdr:cNvPr id="15" name="5 CuadroTexto">
          <a:extLst>
            <a:ext uri="{FF2B5EF4-FFF2-40B4-BE49-F238E27FC236}">
              <a16:creationId xmlns:a16="http://schemas.microsoft.com/office/drawing/2014/main" xmlns="" id="{00000000-0008-0000-0100-000005000000}"/>
            </a:ext>
          </a:extLst>
        </xdr:cNvPr>
        <xdr:cNvSpPr txBox="1"/>
      </xdr:nvSpPr>
      <xdr:spPr>
        <a:xfrm>
          <a:off x="4048125" y="609600"/>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460375</xdr:colOff>
      <xdr:row>1</xdr:row>
      <xdr:rowOff>148747</xdr:rowOff>
    </xdr:from>
    <xdr:ext cx="2790824" cy="264560"/>
    <xdr:sp macro="" textlink="">
      <xdr:nvSpPr>
        <xdr:cNvPr id="4" name="8 CuadroTexto">
          <a:extLst>
            <a:ext uri="{FF2B5EF4-FFF2-40B4-BE49-F238E27FC236}">
              <a16:creationId xmlns:a16="http://schemas.microsoft.com/office/drawing/2014/main" xmlns="" id="{00000000-0008-0000-0100-000005000000}"/>
            </a:ext>
          </a:extLst>
        </xdr:cNvPr>
        <xdr:cNvSpPr txBox="1"/>
      </xdr:nvSpPr>
      <xdr:spPr>
        <a:xfrm>
          <a:off x="5670550" y="339247"/>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5</xdr:col>
      <xdr:colOff>95415</xdr:colOff>
      <xdr:row>0</xdr:row>
      <xdr:rowOff>0</xdr:rowOff>
    </xdr:from>
    <xdr:ext cx="874535" cy="254557"/>
    <xdr:sp macro="" textlink="">
      <xdr:nvSpPr>
        <xdr:cNvPr id="5" name="3 CuadroTexto">
          <a:extLst>
            <a:ext uri="{FF2B5EF4-FFF2-40B4-BE49-F238E27FC236}">
              <a16:creationId xmlns:a16="http://schemas.microsoft.com/office/drawing/2014/main" xmlns="" id="{00000000-0008-0000-0300-000008000000}"/>
            </a:ext>
          </a:extLst>
        </xdr:cNvPr>
        <xdr:cNvSpPr txBox="1"/>
      </xdr:nvSpPr>
      <xdr:spPr>
        <a:xfrm>
          <a:off x="7582065" y="0"/>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CPCA-I-04</a:t>
          </a:r>
        </a:p>
      </xdr:txBody>
    </xdr:sp>
    <xdr:clientData/>
  </xdr:oneCellAnchor>
  <xdr:oneCellAnchor>
    <xdr:from>
      <xdr:col>0</xdr:col>
      <xdr:colOff>0</xdr:colOff>
      <xdr:row>42</xdr:row>
      <xdr:rowOff>0</xdr:rowOff>
    </xdr:from>
    <xdr:ext cx="3019425" cy="814916"/>
    <xdr:sp macro="" textlink="">
      <xdr:nvSpPr>
        <xdr:cNvPr id="6" name="CuadroTexto 5">
          <a:extLst>
            <a:ext uri="{FF2B5EF4-FFF2-40B4-BE49-F238E27FC236}">
              <a16:creationId xmlns="" xmlns:a16="http://schemas.microsoft.com/office/drawing/2014/main" id="{00000000-0008-0000-0300-00000A000000}"/>
            </a:ext>
          </a:extLst>
        </xdr:cNvPr>
        <xdr:cNvSpPr txBox="1"/>
      </xdr:nvSpPr>
      <xdr:spPr>
        <a:xfrm>
          <a:off x="0" y="9801225"/>
          <a:ext cx="301942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3</xdr:col>
      <xdr:colOff>0</xdr:colOff>
      <xdr:row>42</xdr:row>
      <xdr:rowOff>0</xdr:rowOff>
    </xdr:from>
    <xdr:ext cx="3019425" cy="814916"/>
    <xdr:sp macro="" textlink="">
      <xdr:nvSpPr>
        <xdr:cNvPr id="7" name="CuadroTexto 5">
          <a:extLst>
            <a:ext uri="{FF2B5EF4-FFF2-40B4-BE49-F238E27FC236}">
              <a16:creationId xmlns="" xmlns:a16="http://schemas.microsoft.com/office/drawing/2014/main" id="{00000000-0008-0000-0300-00000A000000}"/>
            </a:ext>
          </a:extLst>
        </xdr:cNvPr>
        <xdr:cNvSpPr txBox="1"/>
      </xdr:nvSpPr>
      <xdr:spPr>
        <a:xfrm>
          <a:off x="5210175" y="9801225"/>
          <a:ext cx="301942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5</xdr:col>
      <xdr:colOff>0</xdr:colOff>
      <xdr:row>4830</xdr:row>
      <xdr:rowOff>0</xdr:rowOff>
    </xdr:from>
    <xdr:ext cx="2171700" cy="814916"/>
    <xdr:sp macro="" textlink="">
      <xdr:nvSpPr>
        <xdr:cNvPr id="2" name="CuadroTexto 5">
          <a:extLst>
            <a:ext uri="{FF2B5EF4-FFF2-40B4-BE49-F238E27FC236}">
              <a16:creationId xmlns="" xmlns:a16="http://schemas.microsoft.com/office/drawing/2014/main" id="{00000000-0008-0000-0300-00000A000000}"/>
            </a:ext>
          </a:extLst>
        </xdr:cNvPr>
        <xdr:cNvSpPr txBox="1"/>
      </xdr:nvSpPr>
      <xdr:spPr>
        <a:xfrm>
          <a:off x="2828925" y="922381950"/>
          <a:ext cx="21717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sz="1100">
            <a:effectLst/>
            <a:latin typeface="+mn-l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sz="1100">
            <a:effectLst/>
            <a:latin typeface="+mn-lt"/>
          </a:endParaRPr>
        </a:p>
        <a:p>
          <a:pPr algn="ctr" eaLnBrk="1" fontAlgn="auto" latinLnBrk="0" hangingPunct="1"/>
          <a:r>
            <a:rPr lang="es-MX" sz="1100">
              <a:solidFill>
                <a:schemeClr val="tx1"/>
              </a:solidFill>
              <a:effectLst/>
              <a:latin typeface="+mn-lt"/>
              <a:ea typeface="+mn-ea"/>
              <a:cs typeface="+mn-cs"/>
            </a:rPr>
            <a:t>Elaboró</a:t>
          </a:r>
          <a:endParaRPr lang="es-MX" sz="1100">
            <a:effectLst/>
            <a:latin typeface="+mn-lt"/>
          </a:endParaRPr>
        </a:p>
      </xdr:txBody>
    </xdr:sp>
    <xdr:clientData/>
  </xdr:oneCellAnchor>
  <xdr:oneCellAnchor>
    <xdr:from>
      <xdr:col>18</xdr:col>
      <xdr:colOff>0</xdr:colOff>
      <xdr:row>4830</xdr:row>
      <xdr:rowOff>0</xdr:rowOff>
    </xdr:from>
    <xdr:ext cx="1869015" cy="814916"/>
    <xdr:sp macro="" textlink="">
      <xdr:nvSpPr>
        <xdr:cNvPr id="3" name="CuadroTexto 2">
          <a:extLst>
            <a:ext uri="{FF2B5EF4-FFF2-40B4-BE49-F238E27FC236}">
              <a16:creationId xmlns="" xmlns:a16="http://schemas.microsoft.com/office/drawing/2014/main" id="{00000000-0008-0000-0300-00000A000000}"/>
            </a:ext>
          </a:extLst>
        </xdr:cNvPr>
        <xdr:cNvSpPr txBox="1"/>
      </xdr:nvSpPr>
      <xdr:spPr>
        <a:xfrm>
          <a:off x="11134725" y="92238195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142875</xdr:rowOff>
    </xdr:from>
    <xdr:ext cx="184731" cy="264560"/>
    <xdr:sp macro="" textlink="">
      <xdr:nvSpPr>
        <xdr:cNvPr id="2" name="4 CuadroTexto">
          <a:extLst>
            <a:ext uri="{FF2B5EF4-FFF2-40B4-BE49-F238E27FC236}">
              <a16:creationId xmlns:a16="http://schemas.microsoft.com/office/drawing/2014/main" xmlns="" id="{00000000-0008-0000-0500-000005000000}"/>
            </a:ext>
          </a:extLst>
        </xdr:cNvPr>
        <xdr:cNvSpPr txBox="1"/>
      </xdr:nvSpPr>
      <xdr:spPr>
        <a:xfrm>
          <a:off x="539115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138623</xdr:colOff>
      <xdr:row>0</xdr:row>
      <xdr:rowOff>38100</xdr:rowOff>
    </xdr:from>
    <xdr:ext cx="874535" cy="254557"/>
    <xdr:sp macro="" textlink="">
      <xdr:nvSpPr>
        <xdr:cNvPr id="3" name="6 CuadroTexto">
          <a:extLst>
            <a:ext uri="{FF2B5EF4-FFF2-40B4-BE49-F238E27FC236}">
              <a16:creationId xmlns:a16="http://schemas.microsoft.com/office/drawing/2014/main" xmlns="" id="{00000000-0008-0000-0500-000007000000}"/>
            </a:ext>
          </a:extLst>
        </xdr:cNvPr>
        <xdr:cNvSpPr txBox="1"/>
      </xdr:nvSpPr>
      <xdr:spPr>
        <a:xfrm>
          <a:off x="6657956" y="38100"/>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CPCA-I-05</a:t>
          </a:r>
        </a:p>
      </xdr:txBody>
    </xdr:sp>
    <xdr:clientData/>
  </xdr:oneCellAnchor>
  <xdr:oneCellAnchor>
    <xdr:from>
      <xdr:col>1</xdr:col>
      <xdr:colOff>200025</xdr:colOff>
      <xdr:row>2</xdr:row>
      <xdr:rowOff>142875</xdr:rowOff>
    </xdr:from>
    <xdr:ext cx="184731" cy="264560"/>
    <xdr:sp macro="" textlink="">
      <xdr:nvSpPr>
        <xdr:cNvPr id="4" name="1 CuadroTexto">
          <a:extLst>
            <a:ext uri="{FF2B5EF4-FFF2-40B4-BE49-F238E27FC236}">
              <a16:creationId xmlns:a16="http://schemas.microsoft.com/office/drawing/2014/main" xmlns="" id="{00000000-0008-0000-0500-000006000000}"/>
            </a:ext>
          </a:extLst>
        </xdr:cNvPr>
        <xdr:cNvSpPr txBox="1"/>
      </xdr:nvSpPr>
      <xdr:spPr>
        <a:xfrm>
          <a:off x="5591175"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4905375</xdr:colOff>
      <xdr:row>1</xdr:row>
      <xdr:rowOff>191080</xdr:rowOff>
    </xdr:from>
    <xdr:ext cx="2790824" cy="264560"/>
    <xdr:sp macro="" textlink="">
      <xdr:nvSpPr>
        <xdr:cNvPr id="8" name="8 CuadroTexto">
          <a:extLst>
            <a:ext uri="{FF2B5EF4-FFF2-40B4-BE49-F238E27FC236}">
              <a16:creationId xmlns:a16="http://schemas.microsoft.com/office/drawing/2014/main" xmlns="" id="{00000000-0008-0000-0100-000005000000}"/>
            </a:ext>
          </a:extLst>
        </xdr:cNvPr>
        <xdr:cNvSpPr txBox="1"/>
      </xdr:nvSpPr>
      <xdr:spPr>
        <a:xfrm>
          <a:off x="4905375" y="402747"/>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0</xdr:colOff>
      <xdr:row>63</xdr:row>
      <xdr:rowOff>0</xdr:rowOff>
    </xdr:from>
    <xdr:ext cx="2611437" cy="814916"/>
    <xdr:sp macro="" textlink="">
      <xdr:nvSpPr>
        <xdr:cNvPr id="11" name="CuadroTexto 5">
          <a:extLst>
            <a:ext uri="{FF2B5EF4-FFF2-40B4-BE49-F238E27FC236}">
              <a16:creationId xmlns:a16="http://schemas.microsoft.com/office/drawing/2014/main" xmlns="" id="{00000000-0008-0000-0300-00000A000000}"/>
            </a:ext>
          </a:extLst>
        </xdr:cNvPr>
        <xdr:cNvSpPr txBox="1"/>
      </xdr:nvSpPr>
      <xdr:spPr>
        <a:xfrm>
          <a:off x="0" y="11027833"/>
          <a:ext cx="2611437"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1</xdr:col>
      <xdr:colOff>0</xdr:colOff>
      <xdr:row>63</xdr:row>
      <xdr:rowOff>0</xdr:rowOff>
    </xdr:from>
    <xdr:ext cx="2447924" cy="814916"/>
    <xdr:sp macro="" textlink="">
      <xdr:nvSpPr>
        <xdr:cNvPr id="12" name="CuadroTexto 5">
          <a:extLst>
            <a:ext uri="{FF2B5EF4-FFF2-40B4-BE49-F238E27FC236}">
              <a16:creationId xmlns:a16="http://schemas.microsoft.com/office/drawing/2014/main" xmlns="" id="{00000000-0008-0000-0300-00000A000000}"/>
            </a:ext>
          </a:extLst>
        </xdr:cNvPr>
        <xdr:cNvSpPr txBox="1"/>
      </xdr:nvSpPr>
      <xdr:spPr>
        <a:xfrm>
          <a:off x="5386917" y="11027833"/>
          <a:ext cx="2447924"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649165</xdr:colOff>
      <xdr:row>0</xdr:row>
      <xdr:rowOff>30773</xdr:rowOff>
    </xdr:from>
    <xdr:ext cx="1066800" cy="254557"/>
    <xdr:sp macro="" textlink="">
      <xdr:nvSpPr>
        <xdr:cNvPr id="2" name="1 CuadroTexto">
          <a:extLst>
            <a:ext uri="{FF2B5EF4-FFF2-40B4-BE49-F238E27FC236}">
              <a16:creationId xmlns:a16="http://schemas.microsoft.com/office/drawing/2014/main" xmlns="" id="{00000000-0008-0000-0600-000002000000}"/>
            </a:ext>
          </a:extLst>
        </xdr:cNvPr>
        <xdr:cNvSpPr txBox="1"/>
      </xdr:nvSpPr>
      <xdr:spPr>
        <a:xfrm>
          <a:off x="5096607" y="30773"/>
          <a:ext cx="1066800"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CPCA-I-06</a:t>
          </a:r>
        </a:p>
      </xdr:txBody>
    </xdr:sp>
    <xdr:clientData/>
  </xdr:oneCellAnchor>
  <xdr:oneCellAnchor>
    <xdr:from>
      <xdr:col>1</xdr:col>
      <xdr:colOff>3693816</xdr:colOff>
      <xdr:row>2</xdr:row>
      <xdr:rowOff>210852</xdr:rowOff>
    </xdr:from>
    <xdr:ext cx="2790824" cy="264560"/>
    <xdr:sp macro="" textlink="">
      <xdr:nvSpPr>
        <xdr:cNvPr id="6" name="5 CuadroTexto">
          <a:extLst>
            <a:ext uri="{FF2B5EF4-FFF2-40B4-BE49-F238E27FC236}">
              <a16:creationId xmlns:a16="http://schemas.microsoft.com/office/drawing/2014/main" xmlns="" id="{00000000-0008-0000-0100-000005000000}"/>
            </a:ext>
          </a:extLst>
        </xdr:cNvPr>
        <xdr:cNvSpPr txBox="1"/>
      </xdr:nvSpPr>
      <xdr:spPr>
        <a:xfrm>
          <a:off x="3795870" y="632673"/>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0</xdr:col>
      <xdr:colOff>88447</xdr:colOff>
      <xdr:row>65</xdr:row>
      <xdr:rowOff>129266</xdr:rowOff>
    </xdr:from>
    <xdr:ext cx="2014904" cy="783981"/>
    <xdr:sp macro="" textlink="">
      <xdr:nvSpPr>
        <xdr:cNvPr id="8" name="CuadroTexto 5">
          <a:extLst>
            <a:ext uri="{FF2B5EF4-FFF2-40B4-BE49-F238E27FC236}">
              <a16:creationId xmlns:a16="http://schemas.microsoft.com/office/drawing/2014/main" xmlns="" id="{00000000-0008-0000-0300-00000A000000}"/>
            </a:ext>
          </a:extLst>
        </xdr:cNvPr>
        <xdr:cNvSpPr txBox="1"/>
      </xdr:nvSpPr>
      <xdr:spPr>
        <a:xfrm>
          <a:off x="88447" y="9518195"/>
          <a:ext cx="2014904" cy="783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900" b="1" baseline="0">
              <a:solidFill>
                <a:schemeClr val="tx1"/>
              </a:solidFill>
              <a:effectLst/>
              <a:latin typeface="+mn-lt"/>
              <a:ea typeface="+mn-ea"/>
              <a:cs typeface="+mn-cs"/>
            </a:rPr>
            <a:t>Lic. Manuel David Canizales Gamez</a:t>
          </a:r>
          <a:endParaRPr lang="es-MX" sz="900">
            <a:effectLst/>
          </a:endParaRPr>
        </a:p>
        <a:p>
          <a:pPr algn="ctr" eaLnBrk="1" fontAlgn="auto" latinLnBrk="0" hangingPunct="1"/>
          <a:r>
            <a:rPr lang="es-MX" sz="900" baseline="0">
              <a:solidFill>
                <a:schemeClr val="tx1"/>
              </a:solidFill>
              <a:effectLst/>
              <a:latin typeface="+mn-lt"/>
              <a:ea typeface="+mn-ea"/>
              <a:cs typeface="+mn-cs"/>
            </a:rPr>
            <a:t>Director de Recursos Financieros</a:t>
          </a:r>
          <a:endParaRPr lang="es-MX" sz="900">
            <a:effectLst/>
          </a:endParaRPr>
        </a:p>
        <a:p>
          <a:pPr algn="ctr" eaLnBrk="1" fontAlgn="auto" latinLnBrk="0" hangingPunct="1"/>
          <a:r>
            <a:rPr lang="es-MX" sz="900">
              <a:solidFill>
                <a:schemeClr val="tx1"/>
              </a:solidFill>
              <a:effectLst/>
              <a:latin typeface="+mn-lt"/>
              <a:ea typeface="+mn-ea"/>
              <a:cs typeface="+mn-cs"/>
            </a:rPr>
            <a:t>Elaboró</a:t>
          </a:r>
          <a:endParaRPr lang="es-MX" sz="900">
            <a:effectLst/>
          </a:endParaRPr>
        </a:p>
      </xdr:txBody>
    </xdr:sp>
    <xdr:clientData/>
  </xdr:oneCellAnchor>
  <xdr:oneCellAnchor>
    <xdr:from>
      <xdr:col>1</xdr:col>
      <xdr:colOff>4333875</xdr:colOff>
      <xdr:row>66</xdr:row>
      <xdr:rowOff>13607</xdr:rowOff>
    </xdr:from>
    <xdr:ext cx="2051539" cy="732692"/>
    <xdr:sp macro="" textlink="">
      <xdr:nvSpPr>
        <xdr:cNvPr id="9" name="CuadroTexto 5">
          <a:extLst>
            <a:ext uri="{FF2B5EF4-FFF2-40B4-BE49-F238E27FC236}">
              <a16:creationId xmlns:a16="http://schemas.microsoft.com/office/drawing/2014/main" xmlns="" id="{00000000-0008-0000-0300-00000A000000}"/>
            </a:ext>
          </a:extLst>
        </xdr:cNvPr>
        <xdr:cNvSpPr txBox="1"/>
      </xdr:nvSpPr>
      <xdr:spPr>
        <a:xfrm>
          <a:off x="4435929" y="9552214"/>
          <a:ext cx="2051539" cy="732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900"/>
            <a:t>______________________________________</a:t>
          </a:r>
        </a:p>
        <a:p>
          <a:pPr algn="ctr" eaLnBrk="1" fontAlgn="auto" latinLnBrk="0" hangingPunct="1"/>
          <a:r>
            <a:rPr lang="es-MX" sz="900" b="1" baseline="0">
              <a:solidFill>
                <a:schemeClr val="tx1"/>
              </a:solidFill>
              <a:effectLst/>
              <a:latin typeface="+mn-lt"/>
              <a:ea typeface="+mn-ea"/>
              <a:cs typeface="+mn-cs"/>
            </a:rPr>
            <a:t>Lic. Joaquín Gonzalez Gastelum</a:t>
          </a:r>
          <a:endParaRPr lang="es-MX" sz="900">
            <a:effectLst/>
          </a:endParaRPr>
        </a:p>
        <a:p>
          <a:pPr algn="ctr" eaLnBrk="1" fontAlgn="auto" latinLnBrk="0" hangingPunct="1"/>
          <a:r>
            <a:rPr lang="es-MX" sz="900" baseline="0">
              <a:solidFill>
                <a:schemeClr val="tx1"/>
              </a:solidFill>
              <a:effectLst/>
              <a:latin typeface="+mn-lt"/>
              <a:ea typeface="+mn-ea"/>
              <a:cs typeface="+mn-cs"/>
            </a:rPr>
            <a:t>Director Administrativo</a:t>
          </a:r>
          <a:endParaRPr lang="es-MX" sz="900">
            <a:effectLst/>
          </a:endParaRPr>
        </a:p>
        <a:p>
          <a:r>
            <a:rPr lang="es-MX" sz="900">
              <a:solidFill>
                <a:schemeClr val="tx1"/>
              </a:solidFill>
              <a:effectLst/>
              <a:latin typeface="+mn-lt"/>
              <a:ea typeface="+mn-ea"/>
              <a:cs typeface="+mn-cs"/>
            </a:rPr>
            <a:t>                            Autorizó</a:t>
          </a:r>
          <a:endParaRPr lang="es-MX" sz="9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776798</xdr:colOff>
      <xdr:row>0</xdr:row>
      <xdr:rowOff>19050</xdr:rowOff>
    </xdr:from>
    <xdr:ext cx="874535" cy="254557"/>
    <xdr:sp macro="" textlink="">
      <xdr:nvSpPr>
        <xdr:cNvPr id="4" name="3 CuadroTexto">
          <a:extLst>
            <a:ext uri="{FF2B5EF4-FFF2-40B4-BE49-F238E27FC236}">
              <a16:creationId xmlns:a16="http://schemas.microsoft.com/office/drawing/2014/main" xmlns="" id="{00000000-0008-0000-0700-000004000000}"/>
            </a:ext>
          </a:extLst>
        </xdr:cNvPr>
        <xdr:cNvSpPr txBox="1"/>
      </xdr:nvSpPr>
      <xdr:spPr>
        <a:xfrm>
          <a:off x="5558348" y="19050"/>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CPCA-I-07</a:t>
          </a:r>
        </a:p>
      </xdr:txBody>
    </xdr:sp>
    <xdr:clientData/>
  </xdr:oneCellAnchor>
  <xdr:oneCellAnchor>
    <xdr:from>
      <xdr:col>5</xdr:col>
      <xdr:colOff>0</xdr:colOff>
      <xdr:row>2</xdr:row>
      <xdr:rowOff>142875</xdr:rowOff>
    </xdr:from>
    <xdr:ext cx="184731" cy="264560"/>
    <xdr:sp macro="" textlink="">
      <xdr:nvSpPr>
        <xdr:cNvPr id="6" name="4 CuadroTexto">
          <a:extLst>
            <a:ext uri="{FF2B5EF4-FFF2-40B4-BE49-F238E27FC236}">
              <a16:creationId xmlns:a16="http://schemas.microsoft.com/office/drawing/2014/main" xmlns="" id="{00000000-0008-0000-0700-000006000000}"/>
            </a:ext>
          </a:extLst>
        </xdr:cNvPr>
        <xdr:cNvSpPr txBox="1"/>
      </xdr:nvSpPr>
      <xdr:spPr>
        <a:xfrm>
          <a:off x="557212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561975</xdr:colOff>
      <xdr:row>2</xdr:row>
      <xdr:rowOff>142397</xdr:rowOff>
    </xdr:from>
    <xdr:ext cx="2790824" cy="264560"/>
    <xdr:sp macro="" textlink="">
      <xdr:nvSpPr>
        <xdr:cNvPr id="9" name="8 CuadroTexto">
          <a:extLst>
            <a:ext uri="{FF2B5EF4-FFF2-40B4-BE49-F238E27FC236}">
              <a16:creationId xmlns:a16="http://schemas.microsoft.com/office/drawing/2014/main" xmlns="" id="{00000000-0008-0000-0100-000005000000}"/>
            </a:ext>
          </a:extLst>
        </xdr:cNvPr>
        <xdr:cNvSpPr txBox="1"/>
      </xdr:nvSpPr>
      <xdr:spPr>
        <a:xfrm>
          <a:off x="3648075" y="580547"/>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1</xdr:col>
      <xdr:colOff>0</xdr:colOff>
      <xdr:row>30</xdr:row>
      <xdr:rowOff>0</xdr:rowOff>
    </xdr:from>
    <xdr:ext cx="2247900" cy="814916"/>
    <xdr:sp macro="" textlink="">
      <xdr:nvSpPr>
        <xdr:cNvPr id="10" name="CuadroTexto 5">
          <a:extLst>
            <a:ext uri="{FF2B5EF4-FFF2-40B4-BE49-F238E27FC236}">
              <a16:creationId xmlns="" xmlns:a16="http://schemas.microsoft.com/office/drawing/2014/main" id="{00000000-0008-0000-0300-00000A000000}"/>
            </a:ext>
          </a:extLst>
        </xdr:cNvPr>
        <xdr:cNvSpPr txBox="1"/>
      </xdr:nvSpPr>
      <xdr:spPr>
        <a:xfrm>
          <a:off x="85725" y="8077200"/>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428625</xdr:colOff>
      <xdr:row>30</xdr:row>
      <xdr:rowOff>0</xdr:rowOff>
    </xdr:from>
    <xdr:ext cx="1869015" cy="814916"/>
    <xdr:sp macro="" textlink="">
      <xdr:nvSpPr>
        <xdr:cNvPr id="11" name="CuadroTexto 5">
          <a:extLst>
            <a:ext uri="{FF2B5EF4-FFF2-40B4-BE49-F238E27FC236}">
              <a16:creationId xmlns="" xmlns:a16="http://schemas.microsoft.com/office/drawing/2014/main" id="{00000000-0008-0000-0300-00000A000000}"/>
            </a:ext>
          </a:extLst>
        </xdr:cNvPr>
        <xdr:cNvSpPr txBox="1"/>
      </xdr:nvSpPr>
      <xdr:spPr>
        <a:xfrm>
          <a:off x="4362450" y="8077200"/>
          <a:ext cx="1869015"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5</xdr:col>
      <xdr:colOff>233873</xdr:colOff>
      <xdr:row>0</xdr:row>
      <xdr:rowOff>47625</xdr:rowOff>
    </xdr:from>
    <xdr:ext cx="874535" cy="254557"/>
    <xdr:sp macro="" textlink="">
      <xdr:nvSpPr>
        <xdr:cNvPr id="2" name="3 CuadroTexto">
          <a:extLst>
            <a:ext uri="{FF2B5EF4-FFF2-40B4-BE49-F238E27FC236}">
              <a16:creationId xmlns:a16="http://schemas.microsoft.com/office/drawing/2014/main" xmlns="" id="{00000000-0008-0000-0800-000004000000}"/>
            </a:ext>
          </a:extLst>
        </xdr:cNvPr>
        <xdr:cNvSpPr txBox="1"/>
      </xdr:nvSpPr>
      <xdr:spPr>
        <a:xfrm>
          <a:off x="5599623" y="47625"/>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CPCA-I-08</a:t>
          </a:r>
        </a:p>
      </xdr:txBody>
    </xdr:sp>
    <xdr:clientData/>
  </xdr:oneCellAnchor>
  <xdr:oneCellAnchor>
    <xdr:from>
      <xdr:col>4</xdr:col>
      <xdr:colOff>0</xdr:colOff>
      <xdr:row>2</xdr:row>
      <xdr:rowOff>142875</xdr:rowOff>
    </xdr:from>
    <xdr:ext cx="184731" cy="264560"/>
    <xdr:sp macro="" textlink="">
      <xdr:nvSpPr>
        <xdr:cNvPr id="3" name="4 CuadroTexto">
          <a:extLst>
            <a:ext uri="{FF2B5EF4-FFF2-40B4-BE49-F238E27FC236}">
              <a16:creationId xmlns:a16="http://schemas.microsoft.com/office/drawing/2014/main" xmlns="" id="{00000000-0008-0000-0800-000006000000}"/>
            </a:ext>
          </a:extLst>
        </xdr:cNvPr>
        <xdr:cNvSpPr txBox="1"/>
      </xdr:nvSpPr>
      <xdr:spPr>
        <a:xfrm>
          <a:off x="425767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561975</xdr:colOff>
      <xdr:row>2</xdr:row>
      <xdr:rowOff>170972</xdr:rowOff>
    </xdr:from>
    <xdr:ext cx="2790824" cy="264560"/>
    <xdr:sp macro="" textlink="">
      <xdr:nvSpPr>
        <xdr:cNvPr id="6" name="6 CuadroTexto">
          <a:extLst>
            <a:ext uri="{FF2B5EF4-FFF2-40B4-BE49-F238E27FC236}">
              <a16:creationId xmlns:a16="http://schemas.microsoft.com/office/drawing/2014/main" xmlns="" id="{00000000-0008-0000-0100-000005000000}"/>
            </a:ext>
          </a:extLst>
        </xdr:cNvPr>
        <xdr:cNvSpPr txBox="1"/>
      </xdr:nvSpPr>
      <xdr:spPr>
        <a:xfrm>
          <a:off x="3705225" y="604889"/>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oneCellAnchor>
    <xdr:from>
      <xdr:col>1</xdr:col>
      <xdr:colOff>0</xdr:colOff>
      <xdr:row>42</xdr:row>
      <xdr:rowOff>0</xdr:rowOff>
    </xdr:from>
    <xdr:ext cx="2247900" cy="814916"/>
    <xdr:sp macro="" textlink="">
      <xdr:nvSpPr>
        <xdr:cNvPr id="8" name="CuadroTexto 5">
          <a:extLst>
            <a:ext uri="{FF2B5EF4-FFF2-40B4-BE49-F238E27FC236}">
              <a16:creationId xmlns:a16="http://schemas.microsoft.com/office/drawing/2014/main" xmlns="" id="{00000000-0008-0000-0300-00000A000000}"/>
            </a:ext>
          </a:extLst>
        </xdr:cNvPr>
        <xdr:cNvSpPr txBox="1"/>
      </xdr:nvSpPr>
      <xdr:spPr>
        <a:xfrm>
          <a:off x="148167" y="8805333"/>
          <a:ext cx="2247900" cy="814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0</xdr:colOff>
      <xdr:row>42</xdr:row>
      <xdr:rowOff>0</xdr:rowOff>
    </xdr:from>
    <xdr:ext cx="1869015" cy="973666"/>
    <xdr:sp macro="" textlink="">
      <xdr:nvSpPr>
        <xdr:cNvPr id="9" name="CuadroTexto 5">
          <a:extLst>
            <a:ext uri="{FF2B5EF4-FFF2-40B4-BE49-F238E27FC236}">
              <a16:creationId xmlns:a16="http://schemas.microsoft.com/office/drawing/2014/main" xmlns="" id="{00000000-0008-0000-0300-00000A000000}"/>
            </a:ext>
          </a:extLst>
        </xdr:cNvPr>
        <xdr:cNvSpPr txBox="1"/>
      </xdr:nvSpPr>
      <xdr:spPr>
        <a:xfrm>
          <a:off x="4254500" y="8805333"/>
          <a:ext cx="1869015" cy="973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7</xdr:col>
      <xdr:colOff>628650</xdr:colOff>
      <xdr:row>0</xdr:row>
      <xdr:rowOff>133350</xdr:rowOff>
    </xdr:from>
    <xdr:ext cx="1325551" cy="245032"/>
    <xdr:sp macro="" textlink="">
      <xdr:nvSpPr>
        <xdr:cNvPr id="2" name="3 CuadroTexto">
          <a:extLst>
            <a:ext uri="{FF2B5EF4-FFF2-40B4-BE49-F238E27FC236}"/>
          </a:extLst>
        </xdr:cNvPr>
        <xdr:cNvSpPr txBox="1"/>
      </xdr:nvSpPr>
      <xdr:spPr>
        <a:xfrm>
          <a:off x="8572500" y="133350"/>
          <a:ext cx="1325551" cy="24503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CPCA-I-09</a:t>
          </a:r>
        </a:p>
      </xdr:txBody>
    </xdr:sp>
    <xdr:clientData/>
  </xdr:oneCellAnchor>
  <xdr:oneCellAnchor>
    <xdr:from>
      <xdr:col>1</xdr:col>
      <xdr:colOff>0</xdr:colOff>
      <xdr:row>41</xdr:row>
      <xdr:rowOff>0</xdr:rowOff>
    </xdr:from>
    <xdr:ext cx="3200400" cy="809624"/>
    <xdr:sp macro="" textlink="">
      <xdr:nvSpPr>
        <xdr:cNvPr id="4" name="CuadroTexto 5">
          <a:extLst>
            <a:ext uri="{FF2B5EF4-FFF2-40B4-BE49-F238E27FC236}"/>
          </a:extLst>
        </xdr:cNvPr>
        <xdr:cNvSpPr txBox="1"/>
      </xdr:nvSpPr>
      <xdr:spPr>
        <a:xfrm>
          <a:off x="333375" y="8134350"/>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Manuel David Canizales Gamez</a:t>
          </a:r>
          <a:endParaRPr lang="es-MX">
            <a:effectLst/>
          </a:endParaRPr>
        </a:p>
        <a:p>
          <a:pPr algn="ctr" eaLnBrk="1" fontAlgn="auto" latinLnBrk="0" hangingPunct="1"/>
          <a:r>
            <a:rPr lang="es-MX" sz="1100" baseline="0">
              <a:solidFill>
                <a:schemeClr val="tx1"/>
              </a:solidFill>
              <a:effectLst/>
              <a:latin typeface="+mn-lt"/>
              <a:ea typeface="+mn-ea"/>
              <a:cs typeface="+mn-cs"/>
            </a:rPr>
            <a:t>Director de Recursos Financieros</a:t>
          </a:r>
          <a:endParaRPr lang="es-MX">
            <a:effectLst/>
          </a:endParaRPr>
        </a:p>
        <a:p>
          <a:pPr algn="ctr" eaLnBrk="1" fontAlgn="auto" latinLnBrk="0" hangingPunct="1"/>
          <a:r>
            <a:rPr lang="es-MX" sz="1100">
              <a:solidFill>
                <a:schemeClr val="tx1"/>
              </a:solidFill>
              <a:effectLst/>
              <a:latin typeface="+mn-lt"/>
              <a:ea typeface="+mn-ea"/>
              <a:cs typeface="+mn-cs"/>
            </a:rPr>
            <a:t>Elaboró</a:t>
          </a:r>
          <a:endParaRPr lang="es-MX">
            <a:effectLst/>
          </a:endParaRPr>
        </a:p>
      </xdr:txBody>
    </xdr:sp>
    <xdr:clientData/>
  </xdr:oneCellAnchor>
  <xdr:oneCellAnchor>
    <xdr:from>
      <xdr:col>4</xdr:col>
      <xdr:colOff>0</xdr:colOff>
      <xdr:row>41</xdr:row>
      <xdr:rowOff>0</xdr:rowOff>
    </xdr:from>
    <xdr:ext cx="3200400" cy="809624"/>
    <xdr:sp macro="" textlink="">
      <xdr:nvSpPr>
        <xdr:cNvPr id="5" name="CuadroTexto 4">
          <a:extLst>
            <a:ext uri="{FF2B5EF4-FFF2-40B4-BE49-F238E27FC236}"/>
          </a:extLst>
        </xdr:cNvPr>
        <xdr:cNvSpPr txBox="1"/>
      </xdr:nvSpPr>
      <xdr:spPr>
        <a:xfrm>
          <a:off x="4943475" y="8134350"/>
          <a:ext cx="3200400" cy="80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eaLnBrk="1" fontAlgn="auto" latinLnBrk="0" hangingPunct="1"/>
          <a:r>
            <a:rPr lang="es-MX" sz="1100" b="1" baseline="0">
              <a:solidFill>
                <a:schemeClr val="tx1"/>
              </a:solidFill>
              <a:effectLst/>
              <a:latin typeface="+mn-lt"/>
              <a:ea typeface="+mn-ea"/>
              <a:cs typeface="+mn-cs"/>
            </a:rPr>
            <a:t>Lic. Joaquín Gonzalez Gastelum</a:t>
          </a:r>
          <a:endParaRPr lang="es-MX">
            <a:effectLst/>
          </a:endParaRPr>
        </a:p>
        <a:p>
          <a:pPr algn="ctr" eaLnBrk="1" fontAlgn="auto" latinLnBrk="0" hangingPunct="1"/>
          <a:r>
            <a:rPr lang="es-MX" sz="1100" baseline="0">
              <a:solidFill>
                <a:schemeClr val="tx1"/>
              </a:solidFill>
              <a:effectLst/>
              <a:latin typeface="+mn-lt"/>
              <a:ea typeface="+mn-ea"/>
              <a:cs typeface="+mn-cs"/>
            </a:rPr>
            <a:t>Director  Administrativo</a:t>
          </a:r>
          <a:endParaRPr lang="es-MX">
            <a:effectLst/>
          </a:endParaRPr>
        </a:p>
        <a:p>
          <a:r>
            <a:rPr lang="es-MX" sz="1100">
              <a:solidFill>
                <a:schemeClr val="tx1"/>
              </a:solidFill>
              <a:effectLst/>
              <a:latin typeface="+mn-lt"/>
              <a:ea typeface="+mn-ea"/>
              <a:cs typeface="+mn-cs"/>
            </a:rPr>
            <a:t>                                         Autorizó</a:t>
          </a:r>
          <a:endParaRPr lang="es-MX">
            <a:effectLst/>
          </a:endParaRPr>
        </a:p>
      </xdr:txBody>
    </xdr:sp>
    <xdr:clientData/>
  </xdr:oneCellAnchor>
  <xdr:oneCellAnchor>
    <xdr:from>
      <xdr:col>6</xdr:col>
      <xdr:colOff>114300</xdr:colOff>
      <xdr:row>3</xdr:row>
      <xdr:rowOff>123825</xdr:rowOff>
    </xdr:from>
    <xdr:ext cx="2790824" cy="264560"/>
    <xdr:sp macro="" textlink="">
      <xdr:nvSpPr>
        <xdr:cNvPr id="6" name="5 CuadroTexto">
          <a:extLst>
            <a:ext uri="{FF2B5EF4-FFF2-40B4-BE49-F238E27FC236}">
              <a16:creationId xmlns:a16="http://schemas.microsoft.com/office/drawing/2014/main" xmlns="" id="{00000000-0008-0000-0100-000005000000}"/>
            </a:ext>
          </a:extLst>
        </xdr:cNvPr>
        <xdr:cNvSpPr txBox="1"/>
      </xdr:nvSpPr>
      <xdr:spPr>
        <a:xfrm>
          <a:off x="7162800" y="638175"/>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solidFill>
                <a:schemeClr val="tx1"/>
              </a:solidFill>
              <a:effectLst/>
              <a:latin typeface="+mn-lt"/>
              <a:ea typeface="+mn-ea"/>
              <a:cs typeface="+mn-cs"/>
            </a:rPr>
            <a:t>CUENTA</a:t>
          </a:r>
          <a:r>
            <a:rPr lang="es-MX" sz="1100" b="1" baseline="0">
              <a:solidFill>
                <a:schemeClr val="tx1"/>
              </a:solidFill>
              <a:effectLst/>
              <a:latin typeface="+mn-lt"/>
              <a:ea typeface="+mn-ea"/>
              <a:cs typeface="+mn-cs"/>
            </a:rPr>
            <a:t> PÚBLICA </a:t>
          </a:r>
          <a:r>
            <a:rPr lang="es-MX" sz="1100" b="1">
              <a:latin typeface="Arial" pitchFamily="34" charset="0"/>
              <a:cs typeface="Arial" pitchFamily="34" charset="0"/>
            </a:rPr>
            <a:t>:</a:t>
          </a:r>
          <a:r>
            <a:rPr lang="es-MX" sz="1100" b="1" baseline="0">
              <a:latin typeface="Arial" pitchFamily="34" charset="0"/>
              <a:cs typeface="Arial" pitchFamily="34" charset="0"/>
            </a:rPr>
            <a:t> 2020</a:t>
          </a:r>
          <a:endParaRPr lang="es-MX" sz="1100" b="1">
            <a:latin typeface="Arial" pitchFamily="34" charset="0"/>
            <a:cs typeface="Arial"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merica%20Encinas/AppData/Roaming/Microsoft/Excel/PT%20Gastos%20x%20partida%20pp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merica%20Encinas\AppData\Roaming\Microsoft\Excel\PT%20Gastos%20x%20partida%20ppt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Documents/Informaci&#243;n%20Contable/Sistema%20Estatal%20de%20Evalauci&#243;n/2020/CUARTO%20TRIMESTRE%202020/actualizacion-formatos-etca-ejercico-2020-y-etca-iv-06-v2%20CIER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IA/Documents/Informaci&#243;n%20Contable/Sistema%20Estatal%20de%20Evalauci&#243;n/2020/CUARTO%20TRIMESTRE%202020/NOTAS%20DE%20DICIEMBR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ETCA%20IV%2006%20CEPC%204TO%20TRIM%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sheetData sheetId="1">
        <row r="3">
          <cell r="B3" t="str">
            <v xml:space="preserve"> PARTIDA PRESUPUESTAL</v>
          </cell>
          <cell r="C3" t="str">
            <v>DESCRIPCION</v>
          </cell>
          <cell r="D3" t="str">
            <v>PRESUPUESTO AUTORIZADO</v>
          </cell>
          <cell r="E3">
            <v>0</v>
          </cell>
          <cell r="F3">
            <v>0</v>
          </cell>
          <cell r="G3">
            <v>0</v>
          </cell>
          <cell r="H3" t="str">
            <v>COMPROMETIDO</v>
          </cell>
          <cell r="I3" t="str">
            <v>DEVENGADO</v>
          </cell>
          <cell r="J3" t="str">
            <v>EJERCIDO</v>
          </cell>
          <cell r="K3" t="str">
            <v>PAGADO</v>
          </cell>
          <cell r="L3" t="str">
            <v>DISPONIBLE P Comprometer</v>
          </cell>
          <cell r="M3" t="str">
            <v>CREDITO DISPONIBLE</v>
          </cell>
        </row>
        <row r="4">
          <cell r="B4">
            <v>0</v>
          </cell>
          <cell r="C4">
            <v>0</v>
          </cell>
          <cell r="D4" t="str">
            <v>APROBADO</v>
          </cell>
          <cell r="E4" t="str">
            <v>AMPLIACIONES</v>
          </cell>
          <cell r="F4" t="str">
            <v>DEDUCCIONES</v>
          </cell>
          <cell r="G4" t="str">
            <v>MODIFICADO</v>
          </cell>
          <cell r="H4">
            <v>0</v>
          </cell>
          <cell r="I4">
            <v>0</v>
          </cell>
          <cell r="J4">
            <v>0</v>
          </cell>
          <cell r="K4">
            <v>0</v>
          </cell>
          <cell r="L4">
            <v>0</v>
          </cell>
          <cell r="M4">
            <v>0</v>
          </cell>
        </row>
        <row r="5">
          <cell r="B5">
            <v>1000</v>
          </cell>
          <cell r="C5" t="str">
            <v>SERVICIOS PERSONALES</v>
          </cell>
          <cell r="D5">
            <v>21474408.129999995</v>
          </cell>
          <cell r="E5">
            <v>0</v>
          </cell>
          <cell r="F5">
            <v>0</v>
          </cell>
          <cell r="G5">
            <v>21474408.129999995</v>
          </cell>
          <cell r="H5">
            <v>20532256.680000003</v>
          </cell>
          <cell r="I5">
            <v>20532256.680000003</v>
          </cell>
          <cell r="J5">
            <v>20532256.680000003</v>
          </cell>
          <cell r="K5">
            <v>20532256.680000003</v>
          </cell>
          <cell r="L5">
            <v>942151.45000000019</v>
          </cell>
          <cell r="M5">
            <v>942151.45000000019</v>
          </cell>
        </row>
        <row r="6">
          <cell r="B6" t="str">
            <v>11301</v>
          </cell>
          <cell r="C6" t="str">
            <v>Sueldos</v>
          </cell>
          <cell r="D6">
            <v>5444965.6600000001</v>
          </cell>
          <cell r="E6">
            <v>0</v>
          </cell>
          <cell r="F6">
            <v>0</v>
          </cell>
          <cell r="G6">
            <v>5444965.6600000001</v>
          </cell>
          <cell r="H6">
            <v>5349218.26</v>
          </cell>
          <cell r="I6">
            <v>5349218.26</v>
          </cell>
          <cell r="J6">
            <v>5349218.26</v>
          </cell>
          <cell r="K6">
            <v>5349218.26</v>
          </cell>
          <cell r="L6">
            <v>95747.400000000373</v>
          </cell>
          <cell r="M6">
            <v>95747.400000000373</v>
          </cell>
        </row>
        <row r="7">
          <cell r="B7" t="str">
            <v>11303</v>
          </cell>
          <cell r="C7" t="str">
            <v>Remuneraciones Diversas</v>
          </cell>
          <cell r="D7">
            <v>1804239.54</v>
          </cell>
          <cell r="E7">
            <v>0</v>
          </cell>
          <cell r="F7">
            <v>0</v>
          </cell>
          <cell r="G7">
            <v>1804239.54</v>
          </cell>
          <cell r="H7">
            <v>1718192.7000000007</v>
          </cell>
          <cell r="I7">
            <v>1718192.7000000007</v>
          </cell>
          <cell r="J7">
            <v>1718192.7000000007</v>
          </cell>
          <cell r="K7">
            <v>1718192.7000000007</v>
          </cell>
          <cell r="L7">
            <v>86046.839999999385</v>
          </cell>
          <cell r="M7">
            <v>86046.839999999385</v>
          </cell>
        </row>
        <row r="8">
          <cell r="B8" t="str">
            <v>11305</v>
          </cell>
          <cell r="C8" t="str">
            <v>Compensaciones por Riesgos Profesionales</v>
          </cell>
          <cell r="D8">
            <v>0</v>
          </cell>
          <cell r="E8">
            <v>0</v>
          </cell>
          <cell r="F8">
            <v>0</v>
          </cell>
          <cell r="G8">
            <v>0</v>
          </cell>
          <cell r="H8">
            <v>0</v>
          </cell>
          <cell r="I8">
            <v>0</v>
          </cell>
          <cell r="J8">
            <v>0</v>
          </cell>
          <cell r="K8">
            <v>0</v>
          </cell>
          <cell r="L8">
            <v>0</v>
          </cell>
          <cell r="M8">
            <v>0</v>
          </cell>
        </row>
        <row r="9">
          <cell r="B9" t="str">
            <v>11306</v>
          </cell>
          <cell r="C9" t="str">
            <v>Riesgo Laboral</v>
          </cell>
          <cell r="D9">
            <v>4423021.57</v>
          </cell>
          <cell r="E9">
            <v>0</v>
          </cell>
          <cell r="F9">
            <v>0</v>
          </cell>
          <cell r="G9">
            <v>4423021.57</v>
          </cell>
          <cell r="H9">
            <v>5656271.3399999999</v>
          </cell>
          <cell r="I9">
            <v>5656271.3399999999</v>
          </cell>
          <cell r="J9">
            <v>5656271.3399999999</v>
          </cell>
          <cell r="K9">
            <v>5656271.3399999999</v>
          </cell>
          <cell r="L9">
            <v>-1233249.7699999996</v>
          </cell>
          <cell r="M9">
            <v>-1233249.7699999996</v>
          </cell>
        </row>
        <row r="10">
          <cell r="B10" t="str">
            <v>11307</v>
          </cell>
          <cell r="C10" t="str">
            <v>Ayuda Para Habitación</v>
          </cell>
          <cell r="D10">
            <v>1125296.6499999999</v>
          </cell>
          <cell r="E10">
            <v>0</v>
          </cell>
          <cell r="F10">
            <v>0</v>
          </cell>
          <cell r="G10">
            <v>1125296.6499999999</v>
          </cell>
          <cell r="H10">
            <v>1013033.58</v>
          </cell>
          <cell r="I10">
            <v>1013033.58</v>
          </cell>
          <cell r="J10">
            <v>1013033.58</v>
          </cell>
          <cell r="K10">
            <v>1013033.58</v>
          </cell>
          <cell r="L10">
            <v>112263.06999999995</v>
          </cell>
          <cell r="M10">
            <v>112263.06999999995</v>
          </cell>
        </row>
        <row r="11">
          <cell r="B11" t="str">
            <v>11310</v>
          </cell>
          <cell r="C11" t="str">
            <v>Ayuda Energía Electrica</v>
          </cell>
          <cell r="D11">
            <v>750198.79</v>
          </cell>
          <cell r="E11">
            <v>0</v>
          </cell>
          <cell r="F11">
            <v>0</v>
          </cell>
          <cell r="G11">
            <v>750198.79</v>
          </cell>
          <cell r="H11">
            <v>675356.80999999994</v>
          </cell>
          <cell r="I11">
            <v>675356.80999999994</v>
          </cell>
          <cell r="J11">
            <v>675356.80999999994</v>
          </cell>
          <cell r="K11">
            <v>675356.80999999994</v>
          </cell>
          <cell r="L11">
            <v>74841.980000000098</v>
          </cell>
          <cell r="M11">
            <v>74841.980000000098</v>
          </cell>
        </row>
        <row r="12">
          <cell r="B12" t="str">
            <v>13101</v>
          </cell>
          <cell r="C12" t="str">
            <v>Primas y Acred por Años de Servicio Eftvo Prestado</v>
          </cell>
          <cell r="D12">
            <v>175274.27</v>
          </cell>
          <cell r="E12">
            <v>0</v>
          </cell>
          <cell r="F12">
            <v>0</v>
          </cell>
          <cell r="G12">
            <v>175274.27</v>
          </cell>
          <cell r="H12">
            <v>55039.150000000009</v>
          </cell>
          <cell r="I12">
            <v>55039.150000000009</v>
          </cell>
          <cell r="J12">
            <v>55039.150000000009</v>
          </cell>
          <cell r="K12">
            <v>55039.150000000009</v>
          </cell>
          <cell r="L12">
            <v>120235.11999999998</v>
          </cell>
          <cell r="M12">
            <v>120235.11999999998</v>
          </cell>
        </row>
        <row r="13">
          <cell r="B13" t="str">
            <v>13201</v>
          </cell>
          <cell r="C13" t="str">
            <v>Prima Vacacional</v>
          </cell>
          <cell r="D13">
            <v>589735.42000000004</v>
          </cell>
          <cell r="E13">
            <v>0</v>
          </cell>
          <cell r="F13">
            <v>0</v>
          </cell>
          <cell r="G13">
            <v>589735.42000000004</v>
          </cell>
          <cell r="H13">
            <v>95431.53</v>
          </cell>
          <cell r="I13">
            <v>95431.53</v>
          </cell>
          <cell r="J13">
            <v>95431.53</v>
          </cell>
          <cell r="K13">
            <v>95431.53</v>
          </cell>
          <cell r="L13">
            <v>494303.89</v>
          </cell>
          <cell r="M13">
            <v>494303.89</v>
          </cell>
        </row>
        <row r="14">
          <cell r="B14" t="str">
            <v>13202</v>
          </cell>
          <cell r="C14" t="str">
            <v>Gratificaciones por Fin de Año</v>
          </cell>
          <cell r="D14">
            <v>1360110.87</v>
          </cell>
          <cell r="E14">
            <v>0</v>
          </cell>
          <cell r="F14">
            <v>0</v>
          </cell>
          <cell r="G14">
            <v>1360110.87</v>
          </cell>
          <cell r="H14">
            <v>200040.58000000002</v>
          </cell>
          <cell r="I14">
            <v>200040.58000000002</v>
          </cell>
          <cell r="J14">
            <v>200040.58000000002</v>
          </cell>
          <cell r="K14">
            <v>200040.58000000002</v>
          </cell>
          <cell r="L14">
            <v>1160070.29</v>
          </cell>
          <cell r="M14">
            <v>1160070.29</v>
          </cell>
        </row>
        <row r="15">
          <cell r="B15" t="str">
            <v>13203</v>
          </cell>
          <cell r="C15" t="str">
            <v>Compensaciones por Ajuste de Calendario</v>
          </cell>
          <cell r="D15">
            <v>0</v>
          </cell>
          <cell r="E15">
            <v>0</v>
          </cell>
          <cell r="F15">
            <v>0</v>
          </cell>
          <cell r="G15">
            <v>0</v>
          </cell>
          <cell r="H15">
            <v>0</v>
          </cell>
          <cell r="I15">
            <v>0</v>
          </cell>
          <cell r="J15">
            <v>0</v>
          </cell>
          <cell r="K15">
            <v>0</v>
          </cell>
          <cell r="L15">
            <v>0</v>
          </cell>
          <cell r="M15">
            <v>0</v>
          </cell>
        </row>
        <row r="16">
          <cell r="B16" t="str">
            <v>13204</v>
          </cell>
          <cell r="C16" t="str">
            <v>Compensacion por Bono Navideño</v>
          </cell>
          <cell r="D16">
            <v>0</v>
          </cell>
          <cell r="E16">
            <v>0</v>
          </cell>
          <cell r="F16">
            <v>0</v>
          </cell>
          <cell r="G16">
            <v>0</v>
          </cell>
          <cell r="H16">
            <v>0</v>
          </cell>
          <cell r="I16">
            <v>0</v>
          </cell>
          <cell r="J16">
            <v>0</v>
          </cell>
          <cell r="K16">
            <v>0</v>
          </cell>
          <cell r="L16">
            <v>0</v>
          </cell>
          <cell r="M16">
            <v>0</v>
          </cell>
        </row>
        <row r="17">
          <cell r="B17" t="str">
            <v>13403</v>
          </cell>
          <cell r="C17" t="str">
            <v>Estimulos al Personal de Confianza</v>
          </cell>
          <cell r="D17">
            <v>0</v>
          </cell>
          <cell r="E17">
            <v>0</v>
          </cell>
          <cell r="F17">
            <v>0</v>
          </cell>
          <cell r="G17">
            <v>0</v>
          </cell>
          <cell r="H17">
            <v>0</v>
          </cell>
          <cell r="I17">
            <v>0</v>
          </cell>
          <cell r="J17">
            <v>0</v>
          </cell>
          <cell r="K17">
            <v>0</v>
          </cell>
          <cell r="L17">
            <v>0</v>
          </cell>
          <cell r="M17">
            <v>0</v>
          </cell>
        </row>
        <row r="18">
          <cell r="B18" t="str">
            <v>14101</v>
          </cell>
          <cell r="C18" t="str">
            <v>Cuotas por Servicio Medico del Isssteson</v>
          </cell>
          <cell r="D18">
            <v>902295.22</v>
          </cell>
          <cell r="E18">
            <v>0</v>
          </cell>
          <cell r="F18">
            <v>0</v>
          </cell>
          <cell r="G18">
            <v>902295.22</v>
          </cell>
          <cell r="H18">
            <v>962407.8</v>
          </cell>
          <cell r="I18">
            <v>962407.8</v>
          </cell>
          <cell r="J18">
            <v>962407.8</v>
          </cell>
          <cell r="K18">
            <v>962407.8</v>
          </cell>
          <cell r="L18">
            <v>-60112.580000000075</v>
          </cell>
          <cell r="M18">
            <v>-60112.580000000075</v>
          </cell>
        </row>
        <row r="19">
          <cell r="B19" t="str">
            <v>14102</v>
          </cell>
          <cell r="C19" t="str">
            <v>Cuotas por Seguro de Vida Isssteson</v>
          </cell>
          <cell r="D19">
            <v>95.76</v>
          </cell>
          <cell r="E19">
            <v>0</v>
          </cell>
          <cell r="F19">
            <v>0</v>
          </cell>
          <cell r="G19">
            <v>95.76</v>
          </cell>
          <cell r="H19">
            <v>93.499999999999986</v>
          </cell>
          <cell r="I19">
            <v>93.499999999999986</v>
          </cell>
          <cell r="J19">
            <v>93.499999999999986</v>
          </cell>
          <cell r="K19">
            <v>93.499999999999986</v>
          </cell>
          <cell r="L19">
            <v>2.2600000000000193</v>
          </cell>
          <cell r="M19">
            <v>2.2600000000000193</v>
          </cell>
        </row>
        <row r="20">
          <cell r="B20" t="str">
            <v>14103</v>
          </cell>
          <cell r="C20" t="str">
            <v>Cuotas por Seguro de Retiro al Isssteson</v>
          </cell>
          <cell r="D20">
            <v>1486.84</v>
          </cell>
          <cell r="E20">
            <v>0</v>
          </cell>
          <cell r="F20">
            <v>0</v>
          </cell>
          <cell r="G20">
            <v>1486.84</v>
          </cell>
          <cell r="H20">
            <v>1436.96</v>
          </cell>
          <cell r="I20">
            <v>1436.96</v>
          </cell>
          <cell r="J20">
            <v>1436.96</v>
          </cell>
          <cell r="K20">
            <v>1436.96</v>
          </cell>
          <cell r="L20">
            <v>49.879999999999882</v>
          </cell>
          <cell r="M20">
            <v>49.879999999999882</v>
          </cell>
        </row>
        <row r="21">
          <cell r="B21" t="str">
            <v>14104</v>
          </cell>
          <cell r="C21" t="str">
            <v>Asignaciones para Prestamos a Corto Plazo</v>
          </cell>
          <cell r="D21">
            <v>53076.19</v>
          </cell>
          <cell r="E21">
            <v>0</v>
          </cell>
          <cell r="F21">
            <v>0</v>
          </cell>
          <cell r="G21">
            <v>53076.19</v>
          </cell>
          <cell r="H21">
            <v>49175.920000000006</v>
          </cell>
          <cell r="I21">
            <v>49175.920000000006</v>
          </cell>
          <cell r="J21">
            <v>49175.920000000006</v>
          </cell>
          <cell r="K21">
            <v>49175.920000000006</v>
          </cell>
          <cell r="L21">
            <v>3900.2699999999968</v>
          </cell>
          <cell r="M21">
            <v>3900.2699999999968</v>
          </cell>
        </row>
        <row r="22">
          <cell r="B22" t="str">
            <v>14105</v>
          </cell>
          <cell r="C22" t="str">
            <v>Asignaciones para Prestamos Prendarios</v>
          </cell>
          <cell r="D22">
            <v>53076.19</v>
          </cell>
          <cell r="E22">
            <v>0</v>
          </cell>
          <cell r="F22">
            <v>0</v>
          </cell>
          <cell r="G22">
            <v>53076.19</v>
          </cell>
          <cell r="H22">
            <v>49175.920000000006</v>
          </cell>
          <cell r="I22">
            <v>49175.920000000006</v>
          </cell>
          <cell r="J22">
            <v>49175.920000000006</v>
          </cell>
          <cell r="K22">
            <v>49175.920000000006</v>
          </cell>
          <cell r="L22">
            <v>3900.2699999999968</v>
          </cell>
          <cell r="M22">
            <v>3900.2699999999968</v>
          </cell>
        </row>
        <row r="23">
          <cell r="B23" t="str">
            <v>14106</v>
          </cell>
          <cell r="C23" t="str">
            <v>Otras prestaciones de Seguridad Social</v>
          </cell>
          <cell r="D23">
            <v>318457.13</v>
          </cell>
          <cell r="E23">
            <v>0</v>
          </cell>
          <cell r="F23">
            <v>0</v>
          </cell>
          <cell r="G23">
            <v>318457.13</v>
          </cell>
          <cell r="H23">
            <v>245894.48</v>
          </cell>
          <cell r="I23">
            <v>245894.48</v>
          </cell>
          <cell r="J23">
            <v>245894.48</v>
          </cell>
          <cell r="K23">
            <v>245894.48</v>
          </cell>
          <cell r="L23">
            <v>72562.649999999994</v>
          </cell>
          <cell r="M23">
            <v>72562.649999999994</v>
          </cell>
        </row>
        <row r="24">
          <cell r="B24" t="str">
            <v>14107</v>
          </cell>
          <cell r="C24" t="str">
            <v>Cuotas p/Infraestructura,Equipamiento y Mantto Hos</v>
          </cell>
          <cell r="D24">
            <v>106152.39</v>
          </cell>
          <cell r="E24">
            <v>0</v>
          </cell>
          <cell r="F24">
            <v>0</v>
          </cell>
          <cell r="G24">
            <v>106152.39</v>
          </cell>
          <cell r="H24">
            <v>98354.08</v>
          </cell>
          <cell r="I24">
            <v>98354.08</v>
          </cell>
          <cell r="J24">
            <v>98354.08</v>
          </cell>
          <cell r="K24">
            <v>98354.08</v>
          </cell>
          <cell r="L24">
            <v>7798.3099999999977</v>
          </cell>
          <cell r="M24">
            <v>7798.3099999999977</v>
          </cell>
        </row>
        <row r="25">
          <cell r="B25" t="str">
            <v>14201</v>
          </cell>
          <cell r="C25" t="str">
            <v>Cuotas al Fovisssteson</v>
          </cell>
          <cell r="D25">
            <v>424609.5</v>
          </cell>
          <cell r="E25">
            <v>0</v>
          </cell>
          <cell r="F25">
            <v>0</v>
          </cell>
          <cell r="G25">
            <v>424609.5</v>
          </cell>
          <cell r="H25">
            <v>393432.23</v>
          </cell>
          <cell r="I25">
            <v>393432.23</v>
          </cell>
          <cell r="J25">
            <v>393432.23</v>
          </cell>
          <cell r="K25">
            <v>393432.23</v>
          </cell>
          <cell r="L25">
            <v>31177.270000000019</v>
          </cell>
          <cell r="M25">
            <v>31177.270000000019</v>
          </cell>
        </row>
        <row r="26">
          <cell r="B26" t="str">
            <v>14301</v>
          </cell>
          <cell r="C26" t="str">
            <v>Pagas de Defuncion,Pensiones y Jubilaciones</v>
          </cell>
          <cell r="D26">
            <v>1804590.42</v>
          </cell>
          <cell r="E26">
            <v>0</v>
          </cell>
          <cell r="F26">
            <v>0</v>
          </cell>
          <cell r="G26">
            <v>1804590.42</v>
          </cell>
          <cell r="H26">
            <v>1721269.73</v>
          </cell>
          <cell r="I26">
            <v>1721269.73</v>
          </cell>
          <cell r="J26">
            <v>1721269.73</v>
          </cell>
          <cell r="K26">
            <v>1721269.73</v>
          </cell>
          <cell r="L26">
            <v>83320.689999999944</v>
          </cell>
          <cell r="M26">
            <v>83320.689999999944</v>
          </cell>
        </row>
        <row r="27">
          <cell r="B27" t="str">
            <v>17102</v>
          </cell>
          <cell r="C27" t="str">
            <v>Estimulos al Personal</v>
          </cell>
          <cell r="D27">
            <v>2137725.7200000002</v>
          </cell>
          <cell r="E27">
            <v>0</v>
          </cell>
          <cell r="F27">
            <v>0</v>
          </cell>
          <cell r="G27">
            <v>2137725.7200000002</v>
          </cell>
          <cell r="H27">
            <v>2248432.1100000003</v>
          </cell>
          <cell r="I27">
            <v>2248432.1100000003</v>
          </cell>
          <cell r="J27">
            <v>2248432.1100000003</v>
          </cell>
          <cell r="K27">
            <v>2248432.1100000003</v>
          </cell>
          <cell r="L27">
            <v>-110706.39000000013</v>
          </cell>
          <cell r="M27">
            <v>-110706.39000000013</v>
          </cell>
        </row>
        <row r="28">
          <cell r="B28">
            <v>2000</v>
          </cell>
          <cell r="C28" t="str">
            <v>MATERIALES Y SUMINISTROS</v>
          </cell>
          <cell r="D28">
            <v>1586500.06</v>
          </cell>
          <cell r="E28">
            <v>110000</v>
          </cell>
          <cell r="F28">
            <v>110000</v>
          </cell>
          <cell r="G28">
            <v>1586500.06</v>
          </cell>
          <cell r="H28">
            <v>880286.3</v>
          </cell>
          <cell r="I28">
            <v>880286.3</v>
          </cell>
          <cell r="J28">
            <v>880286.3</v>
          </cell>
          <cell r="K28">
            <v>880286.3</v>
          </cell>
          <cell r="L28">
            <v>706213.76</v>
          </cell>
          <cell r="M28">
            <v>706213.76</v>
          </cell>
        </row>
        <row r="29">
          <cell r="B29" t="str">
            <v>21101</v>
          </cell>
          <cell r="C29" t="str">
            <v>Materiales, utiles y equipos menores de oficina</v>
          </cell>
          <cell r="D29">
            <v>400000</v>
          </cell>
          <cell r="E29">
            <v>0</v>
          </cell>
          <cell r="F29">
            <v>100000</v>
          </cell>
          <cell r="G29">
            <v>300000</v>
          </cell>
          <cell r="H29">
            <v>92333.53</v>
          </cell>
          <cell r="I29">
            <v>92333.53</v>
          </cell>
          <cell r="J29">
            <v>92333.53</v>
          </cell>
          <cell r="K29">
            <v>92333.53</v>
          </cell>
          <cell r="L29">
            <v>207666.47</v>
          </cell>
          <cell r="M29">
            <v>207666.47</v>
          </cell>
        </row>
        <row r="30">
          <cell r="B30" t="str">
            <v>21201</v>
          </cell>
          <cell r="C30" t="str">
            <v>Materiales y Utiles de Impresión y Reprodución</v>
          </cell>
          <cell r="D30">
            <v>150000.01</v>
          </cell>
          <cell r="E30">
            <v>0</v>
          </cell>
          <cell r="F30">
            <v>0</v>
          </cell>
          <cell r="G30">
            <v>150000.01</v>
          </cell>
          <cell r="H30">
            <v>127274.48999999999</v>
          </cell>
          <cell r="I30">
            <v>127274.48999999999</v>
          </cell>
          <cell r="J30">
            <v>127274.48999999999</v>
          </cell>
          <cell r="K30">
            <v>127274.48999999999</v>
          </cell>
          <cell r="L30">
            <v>22725.520000000019</v>
          </cell>
          <cell r="M30">
            <v>22725.520000000019</v>
          </cell>
        </row>
        <row r="31">
          <cell r="B31" t="str">
            <v>21501</v>
          </cell>
          <cell r="C31" t="str">
            <v>Material para Información</v>
          </cell>
          <cell r="D31">
            <v>300000</v>
          </cell>
          <cell r="E31">
            <v>100000</v>
          </cell>
          <cell r="F31">
            <v>0</v>
          </cell>
          <cell r="G31">
            <v>400000</v>
          </cell>
          <cell r="H31">
            <v>145976.28</v>
          </cell>
          <cell r="I31">
            <v>145976.28</v>
          </cell>
          <cell r="J31">
            <v>145976.28</v>
          </cell>
          <cell r="K31">
            <v>145976.28</v>
          </cell>
          <cell r="L31">
            <v>254023.72</v>
          </cell>
          <cell r="M31">
            <v>254023.72</v>
          </cell>
        </row>
        <row r="32">
          <cell r="B32" t="str">
            <v>21601</v>
          </cell>
          <cell r="C32" t="str">
            <v>Material de Limpieza</v>
          </cell>
          <cell r="D32">
            <v>10000.01</v>
          </cell>
          <cell r="E32">
            <v>0</v>
          </cell>
          <cell r="F32">
            <v>0</v>
          </cell>
          <cell r="G32">
            <v>10000.01</v>
          </cell>
          <cell r="H32">
            <v>4059.55</v>
          </cell>
          <cell r="I32">
            <v>4059.55</v>
          </cell>
          <cell r="J32">
            <v>4059.55</v>
          </cell>
          <cell r="K32">
            <v>4059.55</v>
          </cell>
          <cell r="L32">
            <v>5940.46</v>
          </cell>
          <cell r="M32">
            <v>5940.46</v>
          </cell>
        </row>
        <row r="33">
          <cell r="B33" t="str">
            <v>21801</v>
          </cell>
          <cell r="C33" t="str">
            <v>Placas, Engomados, Calcomanías y Hologramas</v>
          </cell>
          <cell r="D33">
            <v>10500</v>
          </cell>
          <cell r="E33">
            <v>0</v>
          </cell>
          <cell r="F33">
            <v>0</v>
          </cell>
          <cell r="G33">
            <v>10500</v>
          </cell>
          <cell r="H33">
            <v>10400</v>
          </cell>
          <cell r="I33">
            <v>10400</v>
          </cell>
          <cell r="J33">
            <v>10400</v>
          </cell>
          <cell r="K33">
            <v>10400</v>
          </cell>
          <cell r="L33">
            <v>100</v>
          </cell>
          <cell r="M33">
            <v>100</v>
          </cell>
        </row>
        <row r="34">
          <cell r="B34" t="str">
            <v>22101</v>
          </cell>
          <cell r="C34" t="str">
            <v>Productos Alimenticios p/el Personal en las inst.</v>
          </cell>
          <cell r="D34">
            <v>70000.009999999995</v>
          </cell>
          <cell r="E34">
            <v>10000</v>
          </cell>
          <cell r="F34">
            <v>0</v>
          </cell>
          <cell r="G34">
            <v>80000.009999999995</v>
          </cell>
          <cell r="H34">
            <v>79798.390000000014</v>
          </cell>
          <cell r="I34">
            <v>79798.390000000014</v>
          </cell>
          <cell r="J34">
            <v>79798.390000000014</v>
          </cell>
          <cell r="K34">
            <v>79798.390000000014</v>
          </cell>
          <cell r="L34">
            <v>201.61999999998079</v>
          </cell>
          <cell r="M34">
            <v>201.61999999998079</v>
          </cell>
        </row>
        <row r="35">
          <cell r="B35" t="str">
            <v>22301</v>
          </cell>
          <cell r="C35" t="str">
            <v>Utensilios para el Servicio de Alimentación</v>
          </cell>
          <cell r="D35">
            <v>5000</v>
          </cell>
          <cell r="E35">
            <v>0</v>
          </cell>
          <cell r="F35">
            <v>0</v>
          </cell>
          <cell r="G35">
            <v>5000</v>
          </cell>
          <cell r="H35">
            <v>1533.2800000000002</v>
          </cell>
          <cell r="I35">
            <v>1533.2800000000002</v>
          </cell>
          <cell r="J35">
            <v>1533.2800000000002</v>
          </cell>
          <cell r="K35">
            <v>1533.2800000000002</v>
          </cell>
          <cell r="L35">
            <v>3466.72</v>
          </cell>
          <cell r="M35">
            <v>3466.72</v>
          </cell>
        </row>
        <row r="36">
          <cell r="B36" t="str">
            <v>24101</v>
          </cell>
          <cell r="C36" t="str">
            <v>Productos Minerales NO Métalicos</v>
          </cell>
          <cell r="D36">
            <v>0</v>
          </cell>
          <cell r="E36">
            <v>0</v>
          </cell>
          <cell r="F36">
            <v>0</v>
          </cell>
          <cell r="G36">
            <v>0</v>
          </cell>
          <cell r="H36">
            <v>0</v>
          </cell>
          <cell r="I36">
            <v>0</v>
          </cell>
          <cell r="J36">
            <v>0</v>
          </cell>
          <cell r="K36">
            <v>0</v>
          </cell>
          <cell r="L36">
            <v>0</v>
          </cell>
          <cell r="M36">
            <v>0</v>
          </cell>
        </row>
        <row r="37">
          <cell r="B37" t="str">
            <v>24501</v>
          </cell>
          <cell r="C37" t="str">
            <v>Vidrioy Productos de Vidrio</v>
          </cell>
          <cell r="D37">
            <v>0</v>
          </cell>
          <cell r="E37">
            <v>0</v>
          </cell>
          <cell r="F37">
            <v>0</v>
          </cell>
          <cell r="G37">
            <v>0</v>
          </cell>
          <cell r="H37">
            <v>0</v>
          </cell>
          <cell r="I37">
            <v>0</v>
          </cell>
          <cell r="J37">
            <v>0</v>
          </cell>
          <cell r="K37">
            <v>0</v>
          </cell>
          <cell r="L37">
            <v>0</v>
          </cell>
          <cell r="M37">
            <v>0</v>
          </cell>
        </row>
        <row r="38">
          <cell r="B38" t="str">
            <v>24601</v>
          </cell>
          <cell r="C38" t="str">
            <v>Material Eléctrico y Electrónico</v>
          </cell>
          <cell r="D38">
            <v>0</v>
          </cell>
          <cell r="E38">
            <v>0</v>
          </cell>
          <cell r="F38">
            <v>0</v>
          </cell>
          <cell r="G38">
            <v>0</v>
          </cell>
          <cell r="H38">
            <v>0</v>
          </cell>
          <cell r="I38">
            <v>0</v>
          </cell>
          <cell r="J38">
            <v>0</v>
          </cell>
          <cell r="K38">
            <v>0</v>
          </cell>
          <cell r="L38">
            <v>0</v>
          </cell>
          <cell r="M38">
            <v>0</v>
          </cell>
        </row>
        <row r="39">
          <cell r="B39" t="str">
            <v>24701</v>
          </cell>
          <cell r="C39" t="str">
            <v>Articulos Metálicos para la Construcción</v>
          </cell>
          <cell r="D39">
            <v>0</v>
          </cell>
          <cell r="E39">
            <v>0</v>
          </cell>
          <cell r="F39">
            <v>0</v>
          </cell>
          <cell r="G39">
            <v>0</v>
          </cell>
          <cell r="H39">
            <v>0</v>
          </cell>
          <cell r="I39">
            <v>0</v>
          </cell>
          <cell r="J39">
            <v>0</v>
          </cell>
          <cell r="K39">
            <v>0</v>
          </cell>
          <cell r="L39">
            <v>0</v>
          </cell>
          <cell r="M39">
            <v>0</v>
          </cell>
        </row>
        <row r="40">
          <cell r="B40" t="str">
            <v>24801</v>
          </cell>
          <cell r="C40" t="str">
            <v>Materiales Complementarios</v>
          </cell>
          <cell r="D40">
            <v>10000.01</v>
          </cell>
          <cell r="E40">
            <v>0</v>
          </cell>
          <cell r="F40">
            <v>10000</v>
          </cell>
          <cell r="G40">
            <v>1.0000000000218279E-2</v>
          </cell>
          <cell r="H40">
            <v>0</v>
          </cell>
          <cell r="I40">
            <v>0</v>
          </cell>
          <cell r="J40">
            <v>0</v>
          </cell>
          <cell r="K40">
            <v>0</v>
          </cell>
          <cell r="L40">
            <v>1.0000000000218279E-2</v>
          </cell>
          <cell r="M40">
            <v>1.0000000000218279E-2</v>
          </cell>
        </row>
        <row r="41">
          <cell r="B41" t="str">
            <v>25301</v>
          </cell>
          <cell r="C41" t="str">
            <v>Medicinas y Productos Farmaceuticos</v>
          </cell>
          <cell r="D41">
            <v>1000</v>
          </cell>
          <cell r="E41">
            <v>0</v>
          </cell>
          <cell r="F41">
            <v>0</v>
          </cell>
          <cell r="G41">
            <v>1000</v>
          </cell>
          <cell r="H41">
            <v>0</v>
          </cell>
          <cell r="I41">
            <v>0</v>
          </cell>
          <cell r="J41">
            <v>0</v>
          </cell>
          <cell r="K41">
            <v>0</v>
          </cell>
          <cell r="L41">
            <v>1000</v>
          </cell>
          <cell r="M41">
            <v>1000</v>
          </cell>
        </row>
        <row r="42">
          <cell r="B42" t="str">
            <v>26101</v>
          </cell>
          <cell r="C42" t="str">
            <v>Combustibles</v>
          </cell>
          <cell r="D42">
            <v>300000</v>
          </cell>
          <cell r="E42">
            <v>0</v>
          </cell>
          <cell r="F42">
            <v>0</v>
          </cell>
          <cell r="G42">
            <v>300000</v>
          </cell>
          <cell r="H42">
            <v>285316.41000000003</v>
          </cell>
          <cell r="I42">
            <v>285316.41000000003</v>
          </cell>
          <cell r="J42">
            <v>285316.41000000003</v>
          </cell>
          <cell r="K42">
            <v>285316.41000000003</v>
          </cell>
          <cell r="L42">
            <v>14683.589999999967</v>
          </cell>
          <cell r="M42">
            <v>14683.589999999967</v>
          </cell>
        </row>
        <row r="43">
          <cell r="B43" t="str">
            <v>27101</v>
          </cell>
          <cell r="C43" t="str">
            <v>Vestuario y Uniformes</v>
          </cell>
          <cell r="D43">
            <v>0</v>
          </cell>
          <cell r="E43">
            <v>0</v>
          </cell>
          <cell r="F43">
            <v>0</v>
          </cell>
          <cell r="G43">
            <v>0</v>
          </cell>
          <cell r="H43">
            <v>0</v>
          </cell>
          <cell r="I43">
            <v>0</v>
          </cell>
          <cell r="J43">
            <v>0</v>
          </cell>
          <cell r="K43">
            <v>0</v>
          </cell>
          <cell r="L43">
            <v>0</v>
          </cell>
          <cell r="M43">
            <v>0</v>
          </cell>
        </row>
        <row r="44">
          <cell r="B44" t="str">
            <v>29101</v>
          </cell>
          <cell r="C44" t="str">
            <v>Herramientas Menores</v>
          </cell>
          <cell r="D44">
            <v>100000.01</v>
          </cell>
          <cell r="E44">
            <v>0</v>
          </cell>
          <cell r="F44">
            <v>0</v>
          </cell>
          <cell r="G44">
            <v>100000.01</v>
          </cell>
          <cell r="H44">
            <v>48051.619999999995</v>
          </cell>
          <cell r="I44">
            <v>48051.619999999995</v>
          </cell>
          <cell r="J44">
            <v>48051.619999999995</v>
          </cell>
          <cell r="K44">
            <v>48051.619999999995</v>
          </cell>
          <cell r="L44">
            <v>51948.39</v>
          </cell>
          <cell r="M44">
            <v>51948.39</v>
          </cell>
        </row>
        <row r="45">
          <cell r="B45" t="str">
            <v>29401</v>
          </cell>
          <cell r="C45" t="str">
            <v>Refac y accs menores de eq. computo y tec de infor</v>
          </cell>
          <cell r="D45">
            <v>80000</v>
          </cell>
          <cell r="E45">
            <v>0</v>
          </cell>
          <cell r="F45">
            <v>0</v>
          </cell>
          <cell r="G45">
            <v>80000</v>
          </cell>
          <cell r="H45">
            <v>27785.79</v>
          </cell>
          <cell r="I45">
            <v>27785.79</v>
          </cell>
          <cell r="J45">
            <v>27785.79</v>
          </cell>
          <cell r="K45">
            <v>27785.79</v>
          </cell>
          <cell r="L45">
            <v>52214.21</v>
          </cell>
          <cell r="M45">
            <v>52214.21</v>
          </cell>
        </row>
        <row r="46">
          <cell r="B46" t="str">
            <v>29601</v>
          </cell>
          <cell r="C46" t="str">
            <v>Refacc y Accs Menores de Eq Transporte</v>
          </cell>
          <cell r="D46">
            <v>150000.01</v>
          </cell>
          <cell r="E46">
            <v>0</v>
          </cell>
          <cell r="F46">
            <v>0</v>
          </cell>
          <cell r="G46">
            <v>150000.01</v>
          </cell>
          <cell r="H46">
            <v>57756.959999999999</v>
          </cell>
          <cell r="I46">
            <v>57756.959999999999</v>
          </cell>
          <cell r="J46">
            <v>57756.959999999999</v>
          </cell>
          <cell r="K46">
            <v>57756.959999999999</v>
          </cell>
          <cell r="L46">
            <v>92243.050000000017</v>
          </cell>
          <cell r="M46">
            <v>92243.050000000017</v>
          </cell>
        </row>
        <row r="47">
          <cell r="B47">
            <v>3000</v>
          </cell>
          <cell r="C47" t="str">
            <v>SERVICIOS GENERALES</v>
          </cell>
          <cell r="D47">
            <v>39361928.079999991</v>
          </cell>
          <cell r="E47">
            <v>7780447.6299999999</v>
          </cell>
          <cell r="F47">
            <v>697662.67999999993</v>
          </cell>
          <cell r="G47">
            <v>46444713.030000001</v>
          </cell>
          <cell r="H47">
            <v>23067638.18</v>
          </cell>
          <cell r="I47">
            <v>23067638.099999998</v>
          </cell>
          <cell r="J47">
            <v>23067638.099999998</v>
          </cell>
          <cell r="K47">
            <v>23067638.099999998</v>
          </cell>
          <cell r="L47">
            <v>23837474.850000005</v>
          </cell>
          <cell r="M47">
            <v>23837474.930000007</v>
          </cell>
        </row>
        <row r="48">
          <cell r="B48" t="str">
            <v>31101</v>
          </cell>
          <cell r="C48" t="str">
            <v>Energia Electrica</v>
          </cell>
          <cell r="D48">
            <v>1000000</v>
          </cell>
          <cell r="E48">
            <v>0</v>
          </cell>
          <cell r="F48">
            <v>0</v>
          </cell>
          <cell r="G48">
            <v>1000000</v>
          </cell>
          <cell r="H48">
            <v>580035.23</v>
          </cell>
          <cell r="I48">
            <v>580035.23</v>
          </cell>
          <cell r="J48">
            <v>580035.23</v>
          </cell>
          <cell r="K48">
            <v>580035.23</v>
          </cell>
          <cell r="L48">
            <v>419964.77</v>
          </cell>
          <cell r="M48">
            <v>419964.77</v>
          </cell>
        </row>
        <row r="49">
          <cell r="B49" t="str">
            <v>31301</v>
          </cell>
          <cell r="C49" t="str">
            <v>Agua</v>
          </cell>
          <cell r="D49">
            <v>59999.99</v>
          </cell>
          <cell r="E49">
            <v>0</v>
          </cell>
          <cell r="F49">
            <v>0</v>
          </cell>
          <cell r="G49">
            <v>59999.99</v>
          </cell>
          <cell r="H49">
            <v>38910.15</v>
          </cell>
          <cell r="I49">
            <v>38910.15</v>
          </cell>
          <cell r="J49">
            <v>38910.15</v>
          </cell>
          <cell r="K49">
            <v>38910.15</v>
          </cell>
          <cell r="L49">
            <v>21089.839999999997</v>
          </cell>
          <cell r="M49">
            <v>21089.839999999997</v>
          </cell>
        </row>
        <row r="50">
          <cell r="B50" t="str">
            <v>31401</v>
          </cell>
          <cell r="C50" t="str">
            <v>Telefonia Tradicional</v>
          </cell>
          <cell r="D50">
            <v>500000.01</v>
          </cell>
          <cell r="E50">
            <v>0</v>
          </cell>
          <cell r="F50">
            <v>0</v>
          </cell>
          <cell r="G50">
            <v>500000.01</v>
          </cell>
          <cell r="H50">
            <v>376146.74</v>
          </cell>
          <cell r="I50">
            <v>376146.74</v>
          </cell>
          <cell r="J50">
            <v>376146.74</v>
          </cell>
          <cell r="K50">
            <v>376146.74</v>
          </cell>
          <cell r="L50">
            <v>123853.27000000002</v>
          </cell>
          <cell r="M50">
            <v>123853.27000000002</v>
          </cell>
        </row>
        <row r="51">
          <cell r="B51" t="str">
            <v>31501</v>
          </cell>
          <cell r="C51" t="str">
            <v>Telefonia Celular</v>
          </cell>
          <cell r="D51">
            <v>150000.01</v>
          </cell>
          <cell r="E51">
            <v>0</v>
          </cell>
          <cell r="F51">
            <v>0</v>
          </cell>
          <cell r="G51">
            <v>150000.01</v>
          </cell>
          <cell r="H51">
            <v>53383</v>
          </cell>
          <cell r="I51">
            <v>53383</v>
          </cell>
          <cell r="J51">
            <v>53383</v>
          </cell>
          <cell r="K51">
            <v>53383</v>
          </cell>
          <cell r="L51">
            <v>96617.010000000009</v>
          </cell>
          <cell r="M51">
            <v>96617.010000000009</v>
          </cell>
        </row>
        <row r="52">
          <cell r="B52" t="str">
            <v>31701</v>
          </cell>
          <cell r="C52" t="str">
            <v>Serv Acceso Internet, Redes y Proces de Informacio</v>
          </cell>
          <cell r="D52">
            <v>25000</v>
          </cell>
          <cell r="E52">
            <v>0</v>
          </cell>
          <cell r="F52">
            <v>0</v>
          </cell>
          <cell r="G52">
            <v>25000</v>
          </cell>
          <cell r="H52">
            <v>9003</v>
          </cell>
          <cell r="I52">
            <v>9003</v>
          </cell>
          <cell r="J52">
            <v>9003</v>
          </cell>
          <cell r="K52">
            <v>9003</v>
          </cell>
          <cell r="L52">
            <v>15997</v>
          </cell>
          <cell r="M52">
            <v>15997</v>
          </cell>
        </row>
        <row r="53">
          <cell r="B53" t="str">
            <v>31801</v>
          </cell>
          <cell r="C53" t="str">
            <v>Servicio Postal</v>
          </cell>
          <cell r="D53">
            <v>200000</v>
          </cell>
          <cell r="E53">
            <v>0</v>
          </cell>
          <cell r="F53">
            <v>0</v>
          </cell>
          <cell r="G53">
            <v>200000</v>
          </cell>
          <cell r="H53">
            <v>89020.529999999984</v>
          </cell>
          <cell r="I53">
            <v>89020.529999999984</v>
          </cell>
          <cell r="J53">
            <v>89020.529999999984</v>
          </cell>
          <cell r="K53">
            <v>89020.529999999984</v>
          </cell>
          <cell r="L53">
            <v>110979.47000000002</v>
          </cell>
          <cell r="M53">
            <v>110979.47000000002</v>
          </cell>
        </row>
        <row r="54">
          <cell r="B54" t="str">
            <v>32201</v>
          </cell>
          <cell r="C54" t="str">
            <v>Arrendamiento de Edificios</v>
          </cell>
          <cell r="D54">
            <v>2300500.0099999998</v>
          </cell>
          <cell r="E54">
            <v>0</v>
          </cell>
          <cell r="F54">
            <v>0</v>
          </cell>
          <cell r="G54">
            <v>2300500.0099999998</v>
          </cell>
          <cell r="H54">
            <v>2154408.19</v>
          </cell>
          <cell r="I54">
            <v>2154408.11</v>
          </cell>
          <cell r="J54">
            <v>2154408.11</v>
          </cell>
          <cell r="K54">
            <v>2154408.11</v>
          </cell>
          <cell r="L54">
            <v>146091.81999999983</v>
          </cell>
          <cell r="M54">
            <v>146091.89999999991</v>
          </cell>
        </row>
        <row r="55">
          <cell r="B55" t="str">
            <v>32301</v>
          </cell>
          <cell r="C55" t="str">
            <v>Arrendamiento Muebles, Maq y Eqpo</v>
          </cell>
          <cell r="D55">
            <v>100000.01</v>
          </cell>
          <cell r="E55">
            <v>30000</v>
          </cell>
          <cell r="F55">
            <v>0</v>
          </cell>
          <cell r="G55">
            <v>130000.01</v>
          </cell>
          <cell r="H55">
            <v>120765.66</v>
          </cell>
          <cell r="I55">
            <v>120765.66</v>
          </cell>
          <cell r="J55">
            <v>120765.66</v>
          </cell>
          <cell r="K55">
            <v>120765.66</v>
          </cell>
          <cell r="L55">
            <v>9234.3499999999913</v>
          </cell>
          <cell r="M55">
            <v>9234.3499999999913</v>
          </cell>
        </row>
        <row r="56">
          <cell r="B56" t="str">
            <v>32501</v>
          </cell>
          <cell r="C56" t="str">
            <v>Arrendamiento Eqpo de Transporte</v>
          </cell>
          <cell r="D56">
            <v>350000.01</v>
          </cell>
          <cell r="E56">
            <v>0</v>
          </cell>
          <cell r="F56">
            <v>0</v>
          </cell>
          <cell r="G56">
            <v>350000.01</v>
          </cell>
          <cell r="H56">
            <v>141737.60000000001</v>
          </cell>
          <cell r="I56">
            <v>141737.60000000001</v>
          </cell>
          <cell r="J56">
            <v>141737.60000000001</v>
          </cell>
          <cell r="K56">
            <v>141737.60000000001</v>
          </cell>
          <cell r="L56">
            <v>208262.41</v>
          </cell>
          <cell r="M56">
            <v>208262.41</v>
          </cell>
        </row>
        <row r="57">
          <cell r="B57" t="str">
            <v>33101</v>
          </cell>
          <cell r="C57" t="str">
            <v>Servs Legales,de Contabilidad,Auditorias y Relacio</v>
          </cell>
          <cell r="D57">
            <v>1100000</v>
          </cell>
          <cell r="E57">
            <v>0</v>
          </cell>
          <cell r="F57">
            <v>230200</v>
          </cell>
          <cell r="G57">
            <v>869800</v>
          </cell>
          <cell r="H57">
            <v>579054.26</v>
          </cell>
          <cell r="I57">
            <v>579054.26</v>
          </cell>
          <cell r="J57">
            <v>579054.26</v>
          </cell>
          <cell r="K57">
            <v>579054.26</v>
          </cell>
          <cell r="L57">
            <v>751145.74</v>
          </cell>
          <cell r="M57">
            <v>751145.74</v>
          </cell>
        </row>
        <row r="58">
          <cell r="B58">
            <v>33201</v>
          </cell>
          <cell r="C58" t="str">
            <v>Servicios de Diseño, Arquitectura,Ingenieria y Act</v>
          </cell>
          <cell r="D58">
            <v>0</v>
          </cell>
          <cell r="E58">
            <v>230200</v>
          </cell>
          <cell r="F58">
            <v>0</v>
          </cell>
          <cell r="G58">
            <v>230200</v>
          </cell>
          <cell r="H58">
            <v>230190.4</v>
          </cell>
          <cell r="I58">
            <v>230190.4</v>
          </cell>
          <cell r="J58">
            <v>230190.4</v>
          </cell>
          <cell r="K58">
            <v>230190.4</v>
          </cell>
          <cell r="L58">
            <v>9.6000000000058208</v>
          </cell>
          <cell r="M58">
            <v>9.6000000000058208</v>
          </cell>
        </row>
        <row r="59">
          <cell r="B59" t="str">
            <v>33301</v>
          </cell>
          <cell r="C59" t="str">
            <v>Servicos de Informatica</v>
          </cell>
          <cell r="D59">
            <v>25000</v>
          </cell>
          <cell r="E59">
            <v>0</v>
          </cell>
          <cell r="F59">
            <v>0</v>
          </cell>
          <cell r="G59">
            <v>25000</v>
          </cell>
          <cell r="H59">
            <v>0</v>
          </cell>
          <cell r="I59">
            <v>0</v>
          </cell>
          <cell r="J59">
            <v>0</v>
          </cell>
          <cell r="K59">
            <v>0</v>
          </cell>
          <cell r="L59">
            <v>25000</v>
          </cell>
          <cell r="M59">
            <v>25000</v>
          </cell>
        </row>
        <row r="60">
          <cell r="B60" t="str">
            <v>33302</v>
          </cell>
          <cell r="C60" t="str">
            <v>Servicios de Consultoria</v>
          </cell>
          <cell r="D60">
            <v>8000000</v>
          </cell>
          <cell r="E60">
            <v>0</v>
          </cell>
          <cell r="F60">
            <v>0</v>
          </cell>
          <cell r="G60">
            <v>8000000</v>
          </cell>
          <cell r="H60">
            <v>7239864.8200000003</v>
          </cell>
          <cell r="I60">
            <v>7239864.8200000003</v>
          </cell>
          <cell r="J60">
            <v>7239864.8200000003</v>
          </cell>
          <cell r="K60">
            <v>7239864.8200000003</v>
          </cell>
          <cell r="L60">
            <v>760135.1799999997</v>
          </cell>
          <cell r="M60">
            <v>760135.1799999997</v>
          </cell>
        </row>
        <row r="61">
          <cell r="B61" t="str">
            <v>33401</v>
          </cell>
          <cell r="C61" t="str">
            <v>Servicios de Capacitacion</v>
          </cell>
          <cell r="D61">
            <v>10000.01</v>
          </cell>
          <cell r="E61">
            <v>0</v>
          </cell>
          <cell r="F61">
            <v>0</v>
          </cell>
          <cell r="G61">
            <v>10000.01</v>
          </cell>
          <cell r="H61">
            <v>8120</v>
          </cell>
          <cell r="I61">
            <v>8120</v>
          </cell>
          <cell r="J61">
            <v>8120</v>
          </cell>
          <cell r="K61">
            <v>8120</v>
          </cell>
          <cell r="L61">
            <v>1880.0100000000002</v>
          </cell>
          <cell r="M61">
            <v>1880.0100000000002</v>
          </cell>
        </row>
        <row r="62">
          <cell r="B62" t="str">
            <v>33603</v>
          </cell>
          <cell r="C62" t="str">
            <v>Impresiones y Publicaciones Oficiales</v>
          </cell>
          <cell r="D62">
            <v>0</v>
          </cell>
          <cell r="E62">
            <v>0</v>
          </cell>
          <cell r="F62">
            <v>0</v>
          </cell>
          <cell r="G62">
            <v>0</v>
          </cell>
          <cell r="H62">
            <v>0</v>
          </cell>
          <cell r="I62">
            <v>0</v>
          </cell>
          <cell r="J62">
            <v>0</v>
          </cell>
          <cell r="K62">
            <v>0</v>
          </cell>
          <cell r="L62">
            <v>0</v>
          </cell>
          <cell r="M62">
            <v>0</v>
          </cell>
        </row>
        <row r="63">
          <cell r="B63" t="str">
            <v>33801</v>
          </cell>
          <cell r="C63" t="str">
            <v>Servicio de Vigilancia</v>
          </cell>
          <cell r="D63">
            <v>430000</v>
          </cell>
          <cell r="E63">
            <v>140300</v>
          </cell>
          <cell r="F63">
            <v>0</v>
          </cell>
          <cell r="G63">
            <v>570300</v>
          </cell>
          <cell r="H63">
            <v>570206.92000000004</v>
          </cell>
          <cell r="I63">
            <v>570206.92000000004</v>
          </cell>
          <cell r="J63">
            <v>570206.92000000004</v>
          </cell>
          <cell r="K63">
            <v>570206.92000000004</v>
          </cell>
          <cell r="L63">
            <v>93.07999999995809</v>
          </cell>
          <cell r="M63">
            <v>93.07999999995809</v>
          </cell>
        </row>
        <row r="64">
          <cell r="B64" t="str">
            <v>33901</v>
          </cell>
          <cell r="C64" t="str">
            <v>Servicios, Profesionales, Cientificos y Tenicos In</v>
          </cell>
          <cell r="D64">
            <v>750000</v>
          </cell>
          <cell r="E64">
            <v>117000</v>
          </cell>
          <cell r="F64">
            <v>0</v>
          </cell>
          <cell r="G64">
            <v>867000</v>
          </cell>
          <cell r="H64">
            <v>866876.31</v>
          </cell>
          <cell r="I64">
            <v>866876.31</v>
          </cell>
          <cell r="J64">
            <v>866876.31</v>
          </cell>
          <cell r="K64">
            <v>866876.31</v>
          </cell>
          <cell r="L64">
            <v>123.68999999994412</v>
          </cell>
          <cell r="M64">
            <v>123.68999999994412</v>
          </cell>
        </row>
        <row r="65">
          <cell r="B65" t="str">
            <v>34101</v>
          </cell>
          <cell r="C65" t="str">
            <v>Servicios Financieros y Bancarios</v>
          </cell>
          <cell r="D65">
            <v>10000.01</v>
          </cell>
          <cell r="E65">
            <v>0</v>
          </cell>
          <cell r="F65">
            <v>0</v>
          </cell>
          <cell r="G65">
            <v>10000.01</v>
          </cell>
          <cell r="H65">
            <v>7596.7000000000007</v>
          </cell>
          <cell r="I65">
            <v>7596.7000000000007</v>
          </cell>
          <cell r="J65">
            <v>7596.7000000000007</v>
          </cell>
          <cell r="K65">
            <v>7596.7000000000007</v>
          </cell>
          <cell r="L65">
            <v>2403.3099999999995</v>
          </cell>
          <cell r="M65">
            <v>2403.3099999999995</v>
          </cell>
        </row>
        <row r="66">
          <cell r="B66" t="str">
            <v>34401</v>
          </cell>
          <cell r="C66" t="str">
            <v>Seguros de Responsabilidad Patrimonial y Fianzas</v>
          </cell>
          <cell r="D66">
            <v>350000.01</v>
          </cell>
          <cell r="E66">
            <v>0</v>
          </cell>
          <cell r="F66">
            <v>20000</v>
          </cell>
          <cell r="G66">
            <v>330000.01</v>
          </cell>
          <cell r="H66">
            <v>185330.28999999998</v>
          </cell>
          <cell r="I66">
            <v>185330.28999999998</v>
          </cell>
          <cell r="J66">
            <v>185330.28999999998</v>
          </cell>
          <cell r="K66">
            <v>185330.28999999998</v>
          </cell>
          <cell r="L66">
            <v>144669.72000000003</v>
          </cell>
          <cell r="M66">
            <v>144669.72000000003</v>
          </cell>
        </row>
        <row r="67">
          <cell r="B67" t="str">
            <v>34501</v>
          </cell>
          <cell r="C67" t="str">
            <v>Seguro de Bienes Patrimoniales</v>
          </cell>
          <cell r="D67">
            <v>59999.99</v>
          </cell>
          <cell r="E67">
            <v>27800</v>
          </cell>
          <cell r="F67">
            <v>0</v>
          </cell>
          <cell r="G67">
            <v>87799.989999999991</v>
          </cell>
          <cell r="H67">
            <v>87783.330000000016</v>
          </cell>
          <cell r="I67">
            <v>87783.330000000016</v>
          </cell>
          <cell r="J67">
            <v>87783.330000000016</v>
          </cell>
          <cell r="K67">
            <v>87783.330000000016</v>
          </cell>
          <cell r="L67">
            <v>16.659999999974389</v>
          </cell>
          <cell r="M67">
            <v>16.659999999974389</v>
          </cell>
        </row>
        <row r="68">
          <cell r="B68" t="str">
            <v>34701</v>
          </cell>
          <cell r="C68" t="str">
            <v>Fletes y Maniobras</v>
          </cell>
          <cell r="D68">
            <v>10000.01</v>
          </cell>
          <cell r="E68">
            <v>0</v>
          </cell>
          <cell r="F68">
            <v>0</v>
          </cell>
          <cell r="G68">
            <v>10000.01</v>
          </cell>
          <cell r="H68">
            <v>3480</v>
          </cell>
          <cell r="I68">
            <v>3480</v>
          </cell>
          <cell r="J68">
            <v>3480</v>
          </cell>
          <cell r="K68">
            <v>3480</v>
          </cell>
          <cell r="L68">
            <v>6520.01</v>
          </cell>
          <cell r="M68">
            <v>6520.01</v>
          </cell>
        </row>
        <row r="69">
          <cell r="B69" t="str">
            <v>35101</v>
          </cell>
          <cell r="C69" t="str">
            <v>Mantenimiento y Conservacion de Inmuebles</v>
          </cell>
          <cell r="D69">
            <v>1200000</v>
          </cell>
          <cell r="E69">
            <v>0</v>
          </cell>
          <cell r="F69">
            <v>0</v>
          </cell>
          <cell r="G69">
            <v>1200000</v>
          </cell>
          <cell r="H69">
            <v>910097.28</v>
          </cell>
          <cell r="I69">
            <v>910097.28</v>
          </cell>
          <cell r="J69">
            <v>910097.28</v>
          </cell>
          <cell r="K69">
            <v>910097.28</v>
          </cell>
          <cell r="L69">
            <v>289902.71999999997</v>
          </cell>
          <cell r="M69">
            <v>289902.71999999997</v>
          </cell>
        </row>
        <row r="70">
          <cell r="B70" t="str">
            <v>35201</v>
          </cell>
          <cell r="C70" t="str">
            <v>Mantenimiento y Conservacion de Mob y Eqpo</v>
          </cell>
          <cell r="D70">
            <v>10000.01</v>
          </cell>
          <cell r="E70">
            <v>0</v>
          </cell>
          <cell r="F70">
            <v>0</v>
          </cell>
          <cell r="G70">
            <v>10000.01</v>
          </cell>
          <cell r="H70">
            <v>0</v>
          </cell>
          <cell r="I70">
            <v>0</v>
          </cell>
          <cell r="J70">
            <v>0</v>
          </cell>
          <cell r="K70">
            <v>0</v>
          </cell>
          <cell r="L70">
            <v>10000.01</v>
          </cell>
          <cell r="M70">
            <v>10000.01</v>
          </cell>
        </row>
        <row r="71">
          <cell r="B71" t="str">
            <v>35301</v>
          </cell>
          <cell r="C71" t="str">
            <v>Instalaciones</v>
          </cell>
          <cell r="D71">
            <v>50000</v>
          </cell>
          <cell r="E71">
            <v>0</v>
          </cell>
          <cell r="F71">
            <v>0</v>
          </cell>
          <cell r="G71">
            <v>50000</v>
          </cell>
          <cell r="H71">
            <v>4760.84</v>
          </cell>
          <cell r="I71">
            <v>4760.84</v>
          </cell>
          <cell r="J71">
            <v>4760.84</v>
          </cell>
          <cell r="K71">
            <v>4760.84</v>
          </cell>
          <cell r="L71">
            <v>45239.16</v>
          </cell>
          <cell r="M71">
            <v>45239.16</v>
          </cell>
        </row>
        <row r="72">
          <cell r="B72" t="str">
            <v>35302</v>
          </cell>
          <cell r="C72" t="str">
            <v>Mantto y Conservacion de Bienes Informaticos</v>
          </cell>
          <cell r="D72">
            <v>70000.009999999995</v>
          </cell>
          <cell r="E72">
            <v>15300</v>
          </cell>
          <cell r="F72">
            <v>0</v>
          </cell>
          <cell r="G72">
            <v>85300.01</v>
          </cell>
          <cell r="H72">
            <v>85289.489999999991</v>
          </cell>
          <cell r="I72">
            <v>85289.489999999991</v>
          </cell>
          <cell r="J72">
            <v>85289.489999999991</v>
          </cell>
          <cell r="K72">
            <v>85289.489999999991</v>
          </cell>
          <cell r="L72">
            <v>10.520000000004075</v>
          </cell>
          <cell r="M72">
            <v>10.520000000004075</v>
          </cell>
        </row>
        <row r="73">
          <cell r="B73" t="str">
            <v>35501</v>
          </cell>
          <cell r="C73" t="str">
            <v>Mantto y Conservacion Eqpo de Transporte</v>
          </cell>
          <cell r="D73">
            <v>250000</v>
          </cell>
          <cell r="E73">
            <v>0</v>
          </cell>
          <cell r="F73">
            <v>0</v>
          </cell>
          <cell r="G73">
            <v>250000</v>
          </cell>
          <cell r="H73">
            <v>87996.299999999988</v>
          </cell>
          <cell r="I73">
            <v>87996.299999999988</v>
          </cell>
          <cell r="J73">
            <v>87996.299999999988</v>
          </cell>
          <cell r="K73">
            <v>87996.299999999988</v>
          </cell>
          <cell r="L73">
            <v>162003.70000000001</v>
          </cell>
          <cell r="M73">
            <v>162003.70000000001</v>
          </cell>
        </row>
        <row r="74">
          <cell r="B74" t="str">
            <v>35701</v>
          </cell>
          <cell r="C74" t="str">
            <v>Mantenimiento y Conservacion de Maq y Eqpo</v>
          </cell>
          <cell r="D74">
            <v>59999.99</v>
          </cell>
          <cell r="E74">
            <v>0</v>
          </cell>
          <cell r="F74">
            <v>0</v>
          </cell>
          <cell r="G74">
            <v>59999.99</v>
          </cell>
          <cell r="H74">
            <v>50291.519999999997</v>
          </cell>
          <cell r="I74">
            <v>50291.519999999997</v>
          </cell>
          <cell r="J74">
            <v>50291.519999999997</v>
          </cell>
          <cell r="K74">
            <v>50291.519999999997</v>
          </cell>
          <cell r="L74">
            <v>9708.4700000000012</v>
          </cell>
          <cell r="M74">
            <v>9708.4700000000012</v>
          </cell>
        </row>
        <row r="75">
          <cell r="B75" t="str">
            <v>35901</v>
          </cell>
          <cell r="C75" t="str">
            <v>Servicios de Jardineria y Fumigacion</v>
          </cell>
          <cell r="D75">
            <v>90000</v>
          </cell>
          <cell r="E75">
            <v>0</v>
          </cell>
          <cell r="F75">
            <v>0</v>
          </cell>
          <cell r="G75">
            <v>90000</v>
          </cell>
          <cell r="H75">
            <v>80959.710000000006</v>
          </cell>
          <cell r="I75">
            <v>80959.709999999992</v>
          </cell>
          <cell r="J75">
            <v>80959.709999999992</v>
          </cell>
          <cell r="K75">
            <v>80959.709999999992</v>
          </cell>
          <cell r="L75">
            <v>9040.2899999999936</v>
          </cell>
          <cell r="M75">
            <v>9040.2900000000081</v>
          </cell>
        </row>
        <row r="76">
          <cell r="B76" t="str">
            <v>36101</v>
          </cell>
          <cell r="C76" t="str">
            <v>Difusion por Radio,TV y otros Medios de Mensajes s</v>
          </cell>
          <cell r="D76">
            <v>9999999.9900000002</v>
          </cell>
          <cell r="E76">
            <v>906118.88</v>
          </cell>
          <cell r="F76">
            <v>0</v>
          </cell>
          <cell r="G76">
            <v>10906118.870000001</v>
          </cell>
          <cell r="H76">
            <v>906118.86</v>
          </cell>
          <cell r="I76">
            <v>906118.86</v>
          </cell>
          <cell r="J76">
            <v>906118.86</v>
          </cell>
          <cell r="K76">
            <v>906118.86</v>
          </cell>
          <cell r="L76">
            <v>10000000.010000002</v>
          </cell>
          <cell r="M76">
            <v>10000000.010000002</v>
          </cell>
        </row>
        <row r="77">
          <cell r="B77" t="str">
            <v>36201</v>
          </cell>
          <cell r="C77" t="str">
            <v>Difusion por Radio,TV y Otros Medios de Mensajes C</v>
          </cell>
          <cell r="D77">
            <v>500000.01</v>
          </cell>
          <cell r="E77">
            <v>0</v>
          </cell>
          <cell r="F77">
            <v>105000</v>
          </cell>
          <cell r="G77">
            <v>395000.01</v>
          </cell>
          <cell r="H77">
            <v>70365.600000000006</v>
          </cell>
          <cell r="I77">
            <v>70365.600000000006</v>
          </cell>
          <cell r="J77">
            <v>70365.600000000006</v>
          </cell>
          <cell r="K77">
            <v>70365.600000000006</v>
          </cell>
          <cell r="L77">
            <v>324634.41000000003</v>
          </cell>
          <cell r="M77">
            <v>324634.41000000003</v>
          </cell>
        </row>
        <row r="78">
          <cell r="B78" t="str">
            <v>37101</v>
          </cell>
          <cell r="C78" t="str">
            <v>Pasajes Aereos</v>
          </cell>
          <cell r="D78">
            <v>3500000</v>
          </cell>
          <cell r="E78">
            <v>0</v>
          </cell>
          <cell r="F78">
            <v>0</v>
          </cell>
          <cell r="G78">
            <v>3500000</v>
          </cell>
          <cell r="H78">
            <v>2930557</v>
          </cell>
          <cell r="I78">
            <v>2930557</v>
          </cell>
          <cell r="J78">
            <v>2930557</v>
          </cell>
          <cell r="K78">
            <v>2930557</v>
          </cell>
          <cell r="L78">
            <v>569443</v>
          </cell>
          <cell r="M78">
            <v>569443</v>
          </cell>
        </row>
        <row r="79">
          <cell r="B79" t="str">
            <v>37201</v>
          </cell>
          <cell r="C79" t="str">
            <v>Pasajes Terrestres</v>
          </cell>
          <cell r="D79">
            <v>56428</v>
          </cell>
          <cell r="E79">
            <v>90000</v>
          </cell>
          <cell r="F79">
            <v>0</v>
          </cell>
          <cell r="G79">
            <v>146428</v>
          </cell>
          <cell r="H79">
            <v>35150.86</v>
          </cell>
          <cell r="I79">
            <v>35150.86</v>
          </cell>
          <cell r="J79">
            <v>35150.86</v>
          </cell>
          <cell r="K79">
            <v>35150.86</v>
          </cell>
          <cell r="L79">
            <v>111277.14</v>
          </cell>
          <cell r="M79">
            <v>111277.14</v>
          </cell>
        </row>
        <row r="80">
          <cell r="B80" t="str">
            <v>37501</v>
          </cell>
          <cell r="C80" t="str">
            <v>Viaticos en el Pais</v>
          </cell>
          <cell r="D80">
            <v>799999.99</v>
          </cell>
          <cell r="E80">
            <v>0</v>
          </cell>
          <cell r="F80">
            <v>0</v>
          </cell>
          <cell r="G80">
            <v>799999.99</v>
          </cell>
          <cell r="H80">
            <v>142556.41999999998</v>
          </cell>
          <cell r="I80">
            <v>142556.41999999998</v>
          </cell>
          <cell r="J80">
            <v>142556.41999999998</v>
          </cell>
          <cell r="K80">
            <v>142556.41999999998</v>
          </cell>
          <cell r="L80">
            <v>657443.57000000007</v>
          </cell>
          <cell r="M80">
            <v>657443.57000000007</v>
          </cell>
        </row>
        <row r="81">
          <cell r="B81" t="str">
            <v>37502</v>
          </cell>
          <cell r="C81" t="str">
            <v>Gastos de Camino</v>
          </cell>
          <cell r="D81">
            <v>5000</v>
          </cell>
          <cell r="E81">
            <v>5000</v>
          </cell>
          <cell r="F81">
            <v>0</v>
          </cell>
          <cell r="G81">
            <v>10000</v>
          </cell>
          <cell r="H81">
            <v>7498</v>
          </cell>
          <cell r="I81">
            <v>7498</v>
          </cell>
          <cell r="J81">
            <v>7498</v>
          </cell>
          <cell r="K81">
            <v>7498</v>
          </cell>
          <cell r="L81">
            <v>2502</v>
          </cell>
          <cell r="M81">
            <v>2502</v>
          </cell>
        </row>
        <row r="82">
          <cell r="B82" t="str">
            <v>37601</v>
          </cell>
          <cell r="C82" t="str">
            <v>Viaticos en el Extranjero</v>
          </cell>
          <cell r="D82">
            <v>2700000</v>
          </cell>
          <cell r="E82">
            <v>0</v>
          </cell>
          <cell r="F82">
            <v>45000</v>
          </cell>
          <cell r="G82">
            <v>2655000</v>
          </cell>
          <cell r="H82">
            <v>480268.83999999997</v>
          </cell>
          <cell r="I82">
            <v>480268.83999999997</v>
          </cell>
          <cell r="J82">
            <v>480268.83999999997</v>
          </cell>
          <cell r="K82">
            <v>480268.83999999997</v>
          </cell>
          <cell r="L82">
            <v>2174731.16</v>
          </cell>
          <cell r="M82">
            <v>2174731.16</v>
          </cell>
        </row>
        <row r="83">
          <cell r="B83" t="str">
            <v>37901</v>
          </cell>
          <cell r="C83" t="str">
            <v>Cuotas</v>
          </cell>
          <cell r="D83">
            <v>5000</v>
          </cell>
          <cell r="E83">
            <v>15000</v>
          </cell>
          <cell r="F83">
            <v>0</v>
          </cell>
          <cell r="G83">
            <v>20000</v>
          </cell>
          <cell r="H83">
            <v>9237</v>
          </cell>
          <cell r="I83">
            <v>9237</v>
          </cell>
          <cell r="J83">
            <v>9237</v>
          </cell>
          <cell r="K83">
            <v>9237</v>
          </cell>
          <cell r="L83">
            <v>10763</v>
          </cell>
          <cell r="M83">
            <v>10763</v>
          </cell>
        </row>
        <row r="84">
          <cell r="B84" t="str">
            <v>38101</v>
          </cell>
          <cell r="C84" t="str">
            <v>Gastos de ceremonial</v>
          </cell>
          <cell r="D84">
            <v>100000</v>
          </cell>
          <cell r="E84">
            <v>6193728.75</v>
          </cell>
          <cell r="F84">
            <v>17062.68</v>
          </cell>
          <cell r="G84">
            <v>6276666.0700000003</v>
          </cell>
          <cell r="H84">
            <v>1471670.7699999998</v>
          </cell>
          <cell r="I84">
            <v>1471670.7699999998</v>
          </cell>
          <cell r="J84">
            <v>1471670.7699999998</v>
          </cell>
          <cell r="K84">
            <v>1471670.7699999998</v>
          </cell>
          <cell r="L84">
            <v>4804995.3000000007</v>
          </cell>
          <cell r="M84">
            <v>4804995.3000000007</v>
          </cell>
        </row>
        <row r="85">
          <cell r="B85" t="str">
            <v>38201</v>
          </cell>
          <cell r="C85" t="str">
            <v>Gastos de Orden Social y cultural</v>
          </cell>
          <cell r="D85">
            <v>10000.01</v>
          </cell>
          <cell r="E85">
            <v>0</v>
          </cell>
          <cell r="F85">
            <v>0</v>
          </cell>
          <cell r="G85">
            <v>10000.01</v>
          </cell>
          <cell r="H85">
            <v>3000</v>
          </cell>
          <cell r="I85">
            <v>3000</v>
          </cell>
          <cell r="J85">
            <v>3000</v>
          </cell>
          <cell r="K85">
            <v>3000</v>
          </cell>
          <cell r="L85">
            <v>7000.01</v>
          </cell>
          <cell r="M85">
            <v>7000.01</v>
          </cell>
        </row>
        <row r="86">
          <cell r="B86" t="str">
            <v>38301</v>
          </cell>
          <cell r="C86" t="str">
            <v>Congresos y Convenciones</v>
          </cell>
          <cell r="D86">
            <v>3900000</v>
          </cell>
          <cell r="E86">
            <v>0</v>
          </cell>
          <cell r="F86">
            <v>280400</v>
          </cell>
          <cell r="G86">
            <v>3619600</v>
          </cell>
          <cell r="H86">
            <v>1898922.91</v>
          </cell>
          <cell r="I86">
            <v>1898922.91</v>
          </cell>
          <cell r="J86">
            <v>1898922.91</v>
          </cell>
          <cell r="K86">
            <v>1898922.91</v>
          </cell>
          <cell r="L86">
            <v>1720677.09</v>
          </cell>
          <cell r="M86">
            <v>1720677.09</v>
          </cell>
        </row>
        <row r="87">
          <cell r="B87" t="str">
            <v>38501</v>
          </cell>
          <cell r="C87" t="str">
            <v>Gastos de Atencion y Promocion</v>
          </cell>
          <cell r="D87">
            <v>600000</v>
          </cell>
          <cell r="E87">
            <v>0</v>
          </cell>
          <cell r="F87">
            <v>0</v>
          </cell>
          <cell r="G87">
            <v>600000</v>
          </cell>
          <cell r="H87">
            <v>522412.64999999997</v>
          </cell>
          <cell r="I87">
            <v>522412.64999999997</v>
          </cell>
          <cell r="J87">
            <v>522412.64999999997</v>
          </cell>
          <cell r="K87">
            <v>522412.64999999997</v>
          </cell>
          <cell r="L87">
            <v>77587.350000000035</v>
          </cell>
          <cell r="M87">
            <v>77587.350000000035</v>
          </cell>
        </row>
        <row r="88">
          <cell r="B88" t="str">
            <v>39201</v>
          </cell>
          <cell r="C88" t="str">
            <v>Impuestos y Derechos</v>
          </cell>
          <cell r="D88">
            <v>5000</v>
          </cell>
          <cell r="E88">
            <v>0</v>
          </cell>
          <cell r="F88">
            <v>0</v>
          </cell>
          <cell r="G88">
            <v>5000</v>
          </cell>
          <cell r="H88">
            <v>0</v>
          </cell>
          <cell r="I88">
            <v>0</v>
          </cell>
          <cell r="J88">
            <v>0</v>
          </cell>
          <cell r="K88">
            <v>0</v>
          </cell>
          <cell r="L88">
            <v>5000</v>
          </cell>
          <cell r="M88">
            <v>5000</v>
          </cell>
        </row>
        <row r="89">
          <cell r="B89">
            <v>39501</v>
          </cell>
          <cell r="C89" t="str">
            <v>PENAS, MULTAS, ACCESORIOS Y ACTUALIZACIONES</v>
          </cell>
          <cell r="D89">
            <v>20000</v>
          </cell>
          <cell r="E89">
            <v>10000</v>
          </cell>
          <cell r="F89">
            <v>0</v>
          </cell>
          <cell r="G89">
            <v>30000</v>
          </cell>
          <cell r="H89">
            <v>28571</v>
          </cell>
          <cell r="I89">
            <v>28571</v>
          </cell>
          <cell r="J89">
            <v>28571</v>
          </cell>
          <cell r="K89">
            <v>28571</v>
          </cell>
          <cell r="L89">
            <v>1429</v>
          </cell>
          <cell r="M89">
            <v>1429</v>
          </cell>
        </row>
        <row r="90">
          <cell r="B90">
            <v>4000</v>
          </cell>
          <cell r="C90" t="str">
            <v>TRANSFERENCIAS, ASIGNACIONES, SUBSIDIOS Y OTRAS AY</v>
          </cell>
          <cell r="D90">
            <v>33436316.73</v>
          </cell>
          <cell r="E90">
            <v>33025875</v>
          </cell>
          <cell r="F90">
            <v>0</v>
          </cell>
          <cell r="G90">
            <v>66462191.730000004</v>
          </cell>
          <cell r="H90">
            <v>47431015</v>
          </cell>
          <cell r="I90">
            <v>47431015</v>
          </cell>
          <cell r="J90">
            <v>47431015</v>
          </cell>
          <cell r="K90">
            <v>47431015</v>
          </cell>
          <cell r="L90">
            <v>19031176.730000004</v>
          </cell>
          <cell r="M90">
            <v>19031176.730000004</v>
          </cell>
        </row>
        <row r="91">
          <cell r="B91">
            <v>43101</v>
          </cell>
          <cell r="C91" t="str">
            <v>SUBSIDIOS A LA PRODUCCION</v>
          </cell>
          <cell r="D91">
            <v>32436316.73</v>
          </cell>
          <cell r="E91">
            <v>33025875</v>
          </cell>
          <cell r="F91">
            <v>0</v>
          </cell>
          <cell r="G91">
            <v>65462191.730000004</v>
          </cell>
          <cell r="H91">
            <v>47025875</v>
          </cell>
          <cell r="I91">
            <v>47025875</v>
          </cell>
          <cell r="J91">
            <v>47025875</v>
          </cell>
          <cell r="K91">
            <v>47025875</v>
          </cell>
          <cell r="L91">
            <v>18436316.730000004</v>
          </cell>
          <cell r="M91">
            <v>18436316.730000004</v>
          </cell>
        </row>
        <row r="92">
          <cell r="B92">
            <v>43301</v>
          </cell>
          <cell r="C92" t="str">
            <v>SUBSIDIOS A LA INVERSION</v>
          </cell>
          <cell r="D92">
            <v>1000000</v>
          </cell>
          <cell r="E92">
            <v>0</v>
          </cell>
          <cell r="F92">
            <v>0</v>
          </cell>
          <cell r="G92">
            <v>1000000</v>
          </cell>
          <cell r="H92">
            <v>405140</v>
          </cell>
          <cell r="I92">
            <v>405140</v>
          </cell>
          <cell r="J92">
            <v>405140</v>
          </cell>
          <cell r="K92">
            <v>405140</v>
          </cell>
          <cell r="L92">
            <v>594860</v>
          </cell>
          <cell r="M92">
            <v>594860</v>
          </cell>
        </row>
        <row r="93">
          <cell r="B93">
            <v>5000</v>
          </cell>
          <cell r="C93" t="str">
            <v>BIENES MUEBLES, INMUEBLES E INTANGIBLES</v>
          </cell>
          <cell r="D93">
            <v>0</v>
          </cell>
          <cell r="E93">
            <v>17062.68</v>
          </cell>
          <cell r="F93">
            <v>0</v>
          </cell>
          <cell r="G93">
            <v>17062.68</v>
          </cell>
          <cell r="H93">
            <v>17062.68</v>
          </cell>
          <cell r="I93">
            <v>17062.68</v>
          </cell>
          <cell r="J93">
            <v>17062.68</v>
          </cell>
          <cell r="K93">
            <v>17062.68</v>
          </cell>
          <cell r="L93">
            <v>0</v>
          </cell>
          <cell r="M93">
            <v>0</v>
          </cell>
        </row>
        <row r="94">
          <cell r="B94" t="str">
            <v>51101</v>
          </cell>
          <cell r="C94" t="str">
            <v>Muebles de Oficina y Estanteria</v>
          </cell>
          <cell r="D94">
            <v>0</v>
          </cell>
          <cell r="E94">
            <v>0</v>
          </cell>
          <cell r="F94">
            <v>0</v>
          </cell>
          <cell r="G94">
            <v>0</v>
          </cell>
          <cell r="H94">
            <v>0</v>
          </cell>
          <cell r="I94">
            <v>0</v>
          </cell>
          <cell r="J94">
            <v>0</v>
          </cell>
          <cell r="K94">
            <v>0</v>
          </cell>
          <cell r="L94">
            <v>0</v>
          </cell>
          <cell r="M94">
            <v>0</v>
          </cell>
        </row>
        <row r="95">
          <cell r="B95" t="str">
            <v>51501</v>
          </cell>
          <cell r="C95" t="str">
            <v>Eqpo de Computo y de Tecnologias de la informacion</v>
          </cell>
          <cell r="D95">
            <v>0</v>
          </cell>
          <cell r="E95">
            <v>17062.68</v>
          </cell>
          <cell r="F95">
            <v>0</v>
          </cell>
          <cell r="G95">
            <v>17062.68</v>
          </cell>
          <cell r="H95">
            <v>17062.68</v>
          </cell>
          <cell r="I95">
            <v>17062.68</v>
          </cell>
          <cell r="J95">
            <v>17062.68</v>
          </cell>
          <cell r="K95">
            <v>17062.68</v>
          </cell>
          <cell r="L95">
            <v>0</v>
          </cell>
          <cell r="M95">
            <v>0</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sheetData sheetId="1">
        <row r="3">
          <cell r="B3" t="str">
            <v xml:space="preserve"> PARTIDA PRESUPUESTAL</v>
          </cell>
          <cell r="C3" t="str">
            <v>DESCRIPCION</v>
          </cell>
          <cell r="D3" t="str">
            <v>PRESUPUESTO AUTORIZADO</v>
          </cell>
          <cell r="E3">
            <v>0</v>
          </cell>
          <cell r="F3">
            <v>0</v>
          </cell>
          <cell r="G3">
            <v>0</v>
          </cell>
          <cell r="H3" t="str">
            <v>COMPROMETIDO</v>
          </cell>
          <cell r="I3" t="str">
            <v>DEVENGADO</v>
          </cell>
          <cell r="J3" t="str">
            <v>EJERCIDO</v>
          </cell>
          <cell r="K3" t="str">
            <v>PAGADO</v>
          </cell>
          <cell r="L3" t="str">
            <v>DISPONIBLE P Comprometer</v>
          </cell>
          <cell r="M3" t="str">
            <v>CREDITO DISPONIBLE</v>
          </cell>
        </row>
        <row r="4">
          <cell r="B4">
            <v>0</v>
          </cell>
          <cell r="C4">
            <v>0</v>
          </cell>
          <cell r="D4" t="str">
            <v>APROBADO</v>
          </cell>
          <cell r="E4" t="str">
            <v>AMPLIACIONES</v>
          </cell>
          <cell r="F4" t="str">
            <v>DEDUCCIONES</v>
          </cell>
          <cell r="G4" t="str">
            <v>MODIFICADO</v>
          </cell>
          <cell r="H4">
            <v>0</v>
          </cell>
          <cell r="I4">
            <v>0</v>
          </cell>
          <cell r="J4">
            <v>0</v>
          </cell>
          <cell r="K4">
            <v>0</v>
          </cell>
          <cell r="L4">
            <v>0</v>
          </cell>
          <cell r="M4">
            <v>0</v>
          </cell>
        </row>
        <row r="5">
          <cell r="B5">
            <v>1000</v>
          </cell>
          <cell r="C5" t="str">
            <v>SERVICIOS PERSONALES</v>
          </cell>
          <cell r="D5">
            <v>21474408.129999995</v>
          </cell>
          <cell r="E5">
            <v>0</v>
          </cell>
          <cell r="F5">
            <v>0</v>
          </cell>
          <cell r="G5">
            <v>21474408.129999995</v>
          </cell>
          <cell r="H5">
            <v>20532256.680000003</v>
          </cell>
          <cell r="I5">
            <v>20532256.680000003</v>
          </cell>
          <cell r="J5">
            <v>20532256.680000003</v>
          </cell>
          <cell r="K5">
            <v>20532256.680000003</v>
          </cell>
          <cell r="L5">
            <v>942151.45000000019</v>
          </cell>
          <cell r="M5">
            <v>942151.45000000019</v>
          </cell>
        </row>
        <row r="6">
          <cell r="B6" t="str">
            <v>11301</v>
          </cell>
          <cell r="C6" t="str">
            <v>Sueldos</v>
          </cell>
          <cell r="D6">
            <v>5444965.6600000001</v>
          </cell>
          <cell r="E6">
            <v>0</v>
          </cell>
          <cell r="F6">
            <v>0</v>
          </cell>
          <cell r="G6">
            <v>5444965.6600000001</v>
          </cell>
          <cell r="H6">
            <v>5349218.26</v>
          </cell>
          <cell r="I6">
            <v>5349218.26</v>
          </cell>
          <cell r="J6">
            <v>5349218.26</v>
          </cell>
          <cell r="K6">
            <v>5349218.26</v>
          </cell>
          <cell r="L6">
            <v>95747.400000000373</v>
          </cell>
          <cell r="M6">
            <v>95747.400000000373</v>
          </cell>
        </row>
        <row r="7">
          <cell r="B7" t="str">
            <v>11303</v>
          </cell>
          <cell r="C7" t="str">
            <v>Remuneraciones Diversas</v>
          </cell>
          <cell r="D7">
            <v>1804239.54</v>
          </cell>
          <cell r="E7">
            <v>0</v>
          </cell>
          <cell r="F7">
            <v>0</v>
          </cell>
          <cell r="G7">
            <v>1804239.54</v>
          </cell>
          <cell r="H7">
            <v>1718192.7000000007</v>
          </cell>
          <cell r="I7">
            <v>1718192.7000000007</v>
          </cell>
          <cell r="J7">
            <v>1718192.7000000007</v>
          </cell>
          <cell r="K7">
            <v>1718192.7000000007</v>
          </cell>
          <cell r="L7">
            <v>86046.839999999385</v>
          </cell>
          <cell r="M7">
            <v>86046.839999999385</v>
          </cell>
        </row>
        <row r="8">
          <cell r="B8" t="str">
            <v>11305</v>
          </cell>
          <cell r="C8" t="str">
            <v>Compensaciones por Riesgos Profesionales</v>
          </cell>
          <cell r="D8">
            <v>0</v>
          </cell>
          <cell r="E8">
            <v>0</v>
          </cell>
          <cell r="F8">
            <v>0</v>
          </cell>
          <cell r="G8">
            <v>0</v>
          </cell>
          <cell r="H8">
            <v>0</v>
          </cell>
          <cell r="I8">
            <v>0</v>
          </cell>
          <cell r="J8">
            <v>0</v>
          </cell>
          <cell r="K8">
            <v>0</v>
          </cell>
          <cell r="L8">
            <v>0</v>
          </cell>
          <cell r="M8">
            <v>0</v>
          </cell>
        </row>
        <row r="9">
          <cell r="B9" t="str">
            <v>11306</v>
          </cell>
          <cell r="C9" t="str">
            <v>Riesgo Laboral</v>
          </cell>
          <cell r="D9">
            <v>4423021.57</v>
          </cell>
          <cell r="E9">
            <v>0</v>
          </cell>
          <cell r="F9">
            <v>0</v>
          </cell>
          <cell r="G9">
            <v>4423021.57</v>
          </cell>
          <cell r="H9">
            <v>5656271.3399999999</v>
          </cell>
          <cell r="I9">
            <v>5656271.3399999999</v>
          </cell>
          <cell r="J9">
            <v>5656271.3399999999</v>
          </cell>
          <cell r="K9">
            <v>5656271.3399999999</v>
          </cell>
          <cell r="L9">
            <v>-1233249.7699999996</v>
          </cell>
          <cell r="M9">
            <v>-1233249.7699999996</v>
          </cell>
        </row>
        <row r="10">
          <cell r="B10" t="str">
            <v>11307</v>
          </cell>
          <cell r="C10" t="str">
            <v>Ayuda Para Habitación</v>
          </cell>
          <cell r="D10">
            <v>1125296.6499999999</v>
          </cell>
          <cell r="E10">
            <v>0</v>
          </cell>
          <cell r="F10">
            <v>0</v>
          </cell>
          <cell r="G10">
            <v>1125296.6499999999</v>
          </cell>
          <cell r="H10">
            <v>1013033.58</v>
          </cell>
          <cell r="I10">
            <v>1013033.58</v>
          </cell>
          <cell r="J10">
            <v>1013033.58</v>
          </cell>
          <cell r="K10">
            <v>1013033.58</v>
          </cell>
          <cell r="L10">
            <v>112263.06999999995</v>
          </cell>
          <cell r="M10">
            <v>112263.06999999995</v>
          </cell>
        </row>
        <row r="11">
          <cell r="B11" t="str">
            <v>11310</v>
          </cell>
          <cell r="C11" t="str">
            <v>Ayuda Energía Electrica</v>
          </cell>
          <cell r="D11">
            <v>750198.79</v>
          </cell>
          <cell r="E11">
            <v>0</v>
          </cell>
          <cell r="F11">
            <v>0</v>
          </cell>
          <cell r="G11">
            <v>750198.79</v>
          </cell>
          <cell r="H11">
            <v>675356.80999999994</v>
          </cell>
          <cell r="I11">
            <v>675356.80999999994</v>
          </cell>
          <cell r="J11">
            <v>675356.80999999994</v>
          </cell>
          <cell r="K11">
            <v>675356.80999999994</v>
          </cell>
          <cell r="L11">
            <v>74841.980000000098</v>
          </cell>
          <cell r="M11">
            <v>74841.980000000098</v>
          </cell>
        </row>
        <row r="12">
          <cell r="B12" t="str">
            <v>13101</v>
          </cell>
          <cell r="C12" t="str">
            <v>Primas y Acred por Años de Servicio Eftvo Prestado</v>
          </cell>
          <cell r="D12">
            <v>175274.27</v>
          </cell>
          <cell r="E12">
            <v>0</v>
          </cell>
          <cell r="F12">
            <v>0</v>
          </cell>
          <cell r="G12">
            <v>175274.27</v>
          </cell>
          <cell r="H12">
            <v>55039.150000000009</v>
          </cell>
          <cell r="I12">
            <v>55039.150000000009</v>
          </cell>
          <cell r="J12">
            <v>55039.150000000009</v>
          </cell>
          <cell r="K12">
            <v>55039.150000000009</v>
          </cell>
          <cell r="L12">
            <v>120235.11999999998</v>
          </cell>
          <cell r="M12">
            <v>120235.11999999998</v>
          </cell>
        </row>
        <row r="13">
          <cell r="B13" t="str">
            <v>13201</v>
          </cell>
          <cell r="C13" t="str">
            <v>Prima Vacacional</v>
          </cell>
          <cell r="D13">
            <v>589735.42000000004</v>
          </cell>
          <cell r="E13">
            <v>0</v>
          </cell>
          <cell r="F13">
            <v>0</v>
          </cell>
          <cell r="G13">
            <v>589735.42000000004</v>
          </cell>
          <cell r="H13">
            <v>95431.53</v>
          </cell>
          <cell r="I13">
            <v>95431.53</v>
          </cell>
          <cell r="J13">
            <v>95431.53</v>
          </cell>
          <cell r="K13">
            <v>95431.53</v>
          </cell>
          <cell r="L13">
            <v>494303.89</v>
          </cell>
          <cell r="M13">
            <v>494303.89</v>
          </cell>
        </row>
        <row r="14">
          <cell r="B14" t="str">
            <v>13202</v>
          </cell>
          <cell r="C14" t="str">
            <v>Gratificaciones por Fin de Año</v>
          </cell>
          <cell r="D14">
            <v>1360110.87</v>
          </cell>
          <cell r="E14">
            <v>0</v>
          </cell>
          <cell r="F14">
            <v>0</v>
          </cell>
          <cell r="G14">
            <v>1360110.87</v>
          </cell>
          <cell r="H14">
            <v>200040.58000000002</v>
          </cell>
          <cell r="I14">
            <v>200040.58000000002</v>
          </cell>
          <cell r="J14">
            <v>200040.58000000002</v>
          </cell>
          <cell r="K14">
            <v>200040.58000000002</v>
          </cell>
          <cell r="L14">
            <v>1160070.29</v>
          </cell>
          <cell r="M14">
            <v>1160070.29</v>
          </cell>
        </row>
        <row r="15">
          <cell r="B15" t="str">
            <v>13203</v>
          </cell>
          <cell r="C15" t="str">
            <v>Compensaciones por Ajuste de Calendario</v>
          </cell>
          <cell r="D15">
            <v>0</v>
          </cell>
          <cell r="E15">
            <v>0</v>
          </cell>
          <cell r="F15">
            <v>0</v>
          </cell>
          <cell r="G15">
            <v>0</v>
          </cell>
          <cell r="H15">
            <v>0</v>
          </cell>
          <cell r="I15">
            <v>0</v>
          </cell>
          <cell r="J15">
            <v>0</v>
          </cell>
          <cell r="K15">
            <v>0</v>
          </cell>
          <cell r="L15">
            <v>0</v>
          </cell>
          <cell r="M15">
            <v>0</v>
          </cell>
        </row>
        <row r="16">
          <cell r="B16" t="str">
            <v>13204</v>
          </cell>
          <cell r="C16" t="str">
            <v>Compensacion por Bono Navideño</v>
          </cell>
          <cell r="D16">
            <v>0</v>
          </cell>
          <cell r="E16">
            <v>0</v>
          </cell>
          <cell r="F16">
            <v>0</v>
          </cell>
          <cell r="G16">
            <v>0</v>
          </cell>
          <cell r="H16">
            <v>0</v>
          </cell>
          <cell r="I16">
            <v>0</v>
          </cell>
          <cell r="J16">
            <v>0</v>
          </cell>
          <cell r="K16">
            <v>0</v>
          </cell>
          <cell r="L16">
            <v>0</v>
          </cell>
          <cell r="M16">
            <v>0</v>
          </cell>
        </row>
        <row r="17">
          <cell r="B17" t="str">
            <v>13403</v>
          </cell>
          <cell r="C17" t="str">
            <v>Estimulos al Personal de Confianza</v>
          </cell>
          <cell r="D17">
            <v>0</v>
          </cell>
          <cell r="E17">
            <v>0</v>
          </cell>
          <cell r="F17">
            <v>0</v>
          </cell>
          <cell r="G17">
            <v>0</v>
          </cell>
          <cell r="H17">
            <v>0</v>
          </cell>
          <cell r="I17">
            <v>0</v>
          </cell>
          <cell r="J17">
            <v>0</v>
          </cell>
          <cell r="K17">
            <v>0</v>
          </cell>
          <cell r="L17">
            <v>0</v>
          </cell>
          <cell r="M17">
            <v>0</v>
          </cell>
        </row>
        <row r="18">
          <cell r="B18" t="str">
            <v>14101</v>
          </cell>
          <cell r="C18" t="str">
            <v>Cuotas por Servicio Medico del Isssteson</v>
          </cell>
          <cell r="D18">
            <v>902295.22</v>
          </cell>
          <cell r="E18">
            <v>0</v>
          </cell>
          <cell r="F18">
            <v>0</v>
          </cell>
          <cell r="G18">
            <v>902295.22</v>
          </cell>
          <cell r="H18">
            <v>962407.8</v>
          </cell>
          <cell r="I18">
            <v>962407.8</v>
          </cell>
          <cell r="J18">
            <v>962407.8</v>
          </cell>
          <cell r="K18">
            <v>962407.8</v>
          </cell>
          <cell r="L18">
            <v>-60112.580000000075</v>
          </cell>
          <cell r="M18">
            <v>-60112.580000000075</v>
          </cell>
        </row>
        <row r="19">
          <cell r="B19" t="str">
            <v>14102</v>
          </cell>
          <cell r="C19" t="str">
            <v>Cuotas por Seguro de Vida Isssteson</v>
          </cell>
          <cell r="D19">
            <v>95.76</v>
          </cell>
          <cell r="E19">
            <v>0</v>
          </cell>
          <cell r="F19">
            <v>0</v>
          </cell>
          <cell r="G19">
            <v>95.76</v>
          </cell>
          <cell r="H19">
            <v>93.499999999999986</v>
          </cell>
          <cell r="I19">
            <v>93.499999999999986</v>
          </cell>
          <cell r="J19">
            <v>93.499999999999986</v>
          </cell>
          <cell r="K19">
            <v>93.499999999999986</v>
          </cell>
          <cell r="L19">
            <v>2.2600000000000193</v>
          </cell>
          <cell r="M19">
            <v>2.2600000000000193</v>
          </cell>
        </row>
        <row r="20">
          <cell r="B20" t="str">
            <v>14103</v>
          </cell>
          <cell r="C20" t="str">
            <v>Cuotas por Seguro de Retiro al Isssteson</v>
          </cell>
          <cell r="D20">
            <v>1486.84</v>
          </cell>
          <cell r="E20">
            <v>0</v>
          </cell>
          <cell r="F20">
            <v>0</v>
          </cell>
          <cell r="G20">
            <v>1486.84</v>
          </cell>
          <cell r="H20">
            <v>1436.96</v>
          </cell>
          <cell r="I20">
            <v>1436.96</v>
          </cell>
          <cell r="J20">
            <v>1436.96</v>
          </cell>
          <cell r="K20">
            <v>1436.96</v>
          </cell>
          <cell r="L20">
            <v>49.879999999999882</v>
          </cell>
          <cell r="M20">
            <v>49.879999999999882</v>
          </cell>
        </row>
        <row r="21">
          <cell r="B21" t="str">
            <v>14104</v>
          </cell>
          <cell r="C21" t="str">
            <v>Asignaciones para Prestamos a Corto Plazo</v>
          </cell>
          <cell r="D21">
            <v>53076.19</v>
          </cell>
          <cell r="E21">
            <v>0</v>
          </cell>
          <cell r="F21">
            <v>0</v>
          </cell>
          <cell r="G21">
            <v>53076.19</v>
          </cell>
          <cell r="H21">
            <v>49175.920000000006</v>
          </cell>
          <cell r="I21">
            <v>49175.920000000006</v>
          </cell>
          <cell r="J21">
            <v>49175.920000000006</v>
          </cell>
          <cell r="K21">
            <v>49175.920000000006</v>
          </cell>
          <cell r="L21">
            <v>3900.2699999999968</v>
          </cell>
          <cell r="M21">
            <v>3900.2699999999968</v>
          </cell>
        </row>
        <row r="22">
          <cell r="B22" t="str">
            <v>14105</v>
          </cell>
          <cell r="C22" t="str">
            <v>Asignaciones para Prestamos Prendarios</v>
          </cell>
          <cell r="D22">
            <v>53076.19</v>
          </cell>
          <cell r="E22">
            <v>0</v>
          </cell>
          <cell r="F22">
            <v>0</v>
          </cell>
          <cell r="G22">
            <v>53076.19</v>
          </cell>
          <cell r="H22">
            <v>49175.920000000006</v>
          </cell>
          <cell r="I22">
            <v>49175.920000000006</v>
          </cell>
          <cell r="J22">
            <v>49175.920000000006</v>
          </cell>
          <cell r="K22">
            <v>49175.920000000006</v>
          </cell>
          <cell r="L22">
            <v>3900.2699999999968</v>
          </cell>
          <cell r="M22">
            <v>3900.2699999999968</v>
          </cell>
        </row>
        <row r="23">
          <cell r="B23" t="str">
            <v>14106</v>
          </cell>
          <cell r="C23" t="str">
            <v>Otras prestaciones de Seguridad Social</v>
          </cell>
          <cell r="D23">
            <v>318457.13</v>
          </cell>
          <cell r="E23">
            <v>0</v>
          </cell>
          <cell r="F23">
            <v>0</v>
          </cell>
          <cell r="G23">
            <v>318457.13</v>
          </cell>
          <cell r="H23">
            <v>245894.48</v>
          </cell>
          <cell r="I23">
            <v>245894.48</v>
          </cell>
          <cell r="J23">
            <v>245894.48</v>
          </cell>
          <cell r="K23">
            <v>245894.48</v>
          </cell>
          <cell r="L23">
            <v>72562.649999999994</v>
          </cell>
          <cell r="M23">
            <v>72562.649999999994</v>
          </cell>
        </row>
        <row r="24">
          <cell r="B24" t="str">
            <v>14107</v>
          </cell>
          <cell r="C24" t="str">
            <v>Cuotas p/Infraestructura,Equipamiento y Mantto Hos</v>
          </cell>
          <cell r="D24">
            <v>106152.39</v>
          </cell>
          <cell r="E24">
            <v>0</v>
          </cell>
          <cell r="F24">
            <v>0</v>
          </cell>
          <cell r="G24">
            <v>106152.39</v>
          </cell>
          <cell r="H24">
            <v>98354.08</v>
          </cell>
          <cell r="I24">
            <v>98354.08</v>
          </cell>
          <cell r="J24">
            <v>98354.08</v>
          </cell>
          <cell r="K24">
            <v>98354.08</v>
          </cell>
          <cell r="L24">
            <v>7798.3099999999977</v>
          </cell>
          <cell r="M24">
            <v>7798.3099999999977</v>
          </cell>
        </row>
        <row r="25">
          <cell r="B25" t="str">
            <v>14201</v>
          </cell>
          <cell r="C25" t="str">
            <v>Cuotas al Fovisssteson</v>
          </cell>
          <cell r="D25">
            <v>424609.5</v>
          </cell>
          <cell r="E25">
            <v>0</v>
          </cell>
          <cell r="F25">
            <v>0</v>
          </cell>
          <cell r="G25">
            <v>424609.5</v>
          </cell>
          <cell r="H25">
            <v>393432.23</v>
          </cell>
          <cell r="I25">
            <v>393432.23</v>
          </cell>
          <cell r="J25">
            <v>393432.23</v>
          </cell>
          <cell r="K25">
            <v>393432.23</v>
          </cell>
          <cell r="L25">
            <v>31177.270000000019</v>
          </cell>
          <cell r="M25">
            <v>31177.270000000019</v>
          </cell>
        </row>
        <row r="26">
          <cell r="B26" t="str">
            <v>14301</v>
          </cell>
          <cell r="C26" t="str">
            <v>Pagas de Defuncion,Pensiones y Jubilaciones</v>
          </cell>
          <cell r="D26">
            <v>1804590.42</v>
          </cell>
          <cell r="E26">
            <v>0</v>
          </cell>
          <cell r="F26">
            <v>0</v>
          </cell>
          <cell r="G26">
            <v>1804590.42</v>
          </cell>
          <cell r="H26">
            <v>1721269.73</v>
          </cell>
          <cell r="I26">
            <v>1721269.73</v>
          </cell>
          <cell r="J26">
            <v>1721269.73</v>
          </cell>
          <cell r="K26">
            <v>1721269.73</v>
          </cell>
          <cell r="L26">
            <v>83320.689999999944</v>
          </cell>
          <cell r="M26">
            <v>83320.689999999944</v>
          </cell>
        </row>
        <row r="27">
          <cell r="B27" t="str">
            <v>17102</v>
          </cell>
          <cell r="C27" t="str">
            <v>Estimulos al Personal</v>
          </cell>
          <cell r="D27">
            <v>2137725.7200000002</v>
          </cell>
          <cell r="E27">
            <v>0</v>
          </cell>
          <cell r="F27">
            <v>0</v>
          </cell>
          <cell r="G27">
            <v>2137725.7200000002</v>
          </cell>
          <cell r="H27">
            <v>2248432.1100000003</v>
          </cell>
          <cell r="I27">
            <v>2248432.1100000003</v>
          </cell>
          <cell r="J27">
            <v>2248432.1100000003</v>
          </cell>
          <cell r="K27">
            <v>2248432.1100000003</v>
          </cell>
          <cell r="L27">
            <v>-110706.39000000013</v>
          </cell>
          <cell r="M27">
            <v>-110706.39000000013</v>
          </cell>
        </row>
        <row r="28">
          <cell r="B28">
            <v>2000</v>
          </cell>
          <cell r="C28" t="str">
            <v>MATERIALES Y SUMINISTROS</v>
          </cell>
          <cell r="D28">
            <v>1586500.06</v>
          </cell>
          <cell r="E28">
            <v>110000</v>
          </cell>
          <cell r="F28">
            <v>110000</v>
          </cell>
          <cell r="G28">
            <v>1586500.06</v>
          </cell>
          <cell r="H28">
            <v>880286.3</v>
          </cell>
          <cell r="I28">
            <v>880286.3</v>
          </cell>
          <cell r="J28">
            <v>880286.3</v>
          </cell>
          <cell r="K28">
            <v>880286.3</v>
          </cell>
          <cell r="L28">
            <v>706213.76</v>
          </cell>
          <cell r="M28">
            <v>706213.76</v>
          </cell>
        </row>
        <row r="29">
          <cell r="B29" t="str">
            <v>21101</v>
          </cell>
          <cell r="C29" t="str">
            <v>Materiales, utiles y equipos menores de oficina</v>
          </cell>
          <cell r="D29">
            <v>400000</v>
          </cell>
          <cell r="E29">
            <v>0</v>
          </cell>
          <cell r="F29">
            <v>100000</v>
          </cell>
          <cell r="G29">
            <v>300000</v>
          </cell>
          <cell r="H29">
            <v>92333.53</v>
          </cell>
          <cell r="I29">
            <v>92333.53</v>
          </cell>
          <cell r="J29">
            <v>92333.53</v>
          </cell>
          <cell r="K29">
            <v>92333.53</v>
          </cell>
          <cell r="L29">
            <v>207666.47</v>
          </cell>
          <cell r="M29">
            <v>207666.47</v>
          </cell>
        </row>
        <row r="30">
          <cell r="B30" t="str">
            <v>21201</v>
          </cell>
          <cell r="C30" t="str">
            <v>Materiales y Utiles de Impresión y Reprodución</v>
          </cell>
          <cell r="D30">
            <v>150000.01</v>
          </cell>
          <cell r="E30">
            <v>0</v>
          </cell>
          <cell r="F30">
            <v>0</v>
          </cell>
          <cell r="G30">
            <v>150000.01</v>
          </cell>
          <cell r="H30">
            <v>127274.48999999999</v>
          </cell>
          <cell r="I30">
            <v>127274.48999999999</v>
          </cell>
          <cell r="J30">
            <v>127274.48999999999</v>
          </cell>
          <cell r="K30">
            <v>127274.48999999999</v>
          </cell>
          <cell r="L30">
            <v>22725.520000000019</v>
          </cell>
          <cell r="M30">
            <v>22725.520000000019</v>
          </cell>
        </row>
        <row r="31">
          <cell r="B31" t="str">
            <v>21501</v>
          </cell>
          <cell r="C31" t="str">
            <v>Material para Información</v>
          </cell>
          <cell r="D31">
            <v>300000</v>
          </cell>
          <cell r="E31">
            <v>100000</v>
          </cell>
          <cell r="F31">
            <v>0</v>
          </cell>
          <cell r="G31">
            <v>400000</v>
          </cell>
          <cell r="H31">
            <v>145976.28</v>
          </cell>
          <cell r="I31">
            <v>145976.28</v>
          </cell>
          <cell r="J31">
            <v>145976.28</v>
          </cell>
          <cell r="K31">
            <v>145976.28</v>
          </cell>
          <cell r="L31">
            <v>254023.72</v>
          </cell>
          <cell r="M31">
            <v>254023.72</v>
          </cell>
        </row>
        <row r="32">
          <cell r="B32" t="str">
            <v>21601</v>
          </cell>
          <cell r="C32" t="str">
            <v>Material de Limpieza</v>
          </cell>
          <cell r="D32">
            <v>10000.01</v>
          </cell>
          <cell r="E32">
            <v>0</v>
          </cell>
          <cell r="F32">
            <v>0</v>
          </cell>
          <cell r="G32">
            <v>10000.01</v>
          </cell>
          <cell r="H32">
            <v>4059.55</v>
          </cell>
          <cell r="I32">
            <v>4059.55</v>
          </cell>
          <cell r="J32">
            <v>4059.55</v>
          </cell>
          <cell r="K32">
            <v>4059.55</v>
          </cell>
          <cell r="L32">
            <v>5940.46</v>
          </cell>
          <cell r="M32">
            <v>5940.46</v>
          </cell>
        </row>
        <row r="33">
          <cell r="B33" t="str">
            <v>21801</v>
          </cell>
          <cell r="C33" t="str">
            <v>Placas, Engomados, Calcomanías y Hologramas</v>
          </cell>
          <cell r="D33">
            <v>10500</v>
          </cell>
          <cell r="E33">
            <v>0</v>
          </cell>
          <cell r="F33">
            <v>0</v>
          </cell>
          <cell r="G33">
            <v>10500</v>
          </cell>
          <cell r="H33">
            <v>10400</v>
          </cell>
          <cell r="I33">
            <v>10400</v>
          </cell>
          <cell r="J33">
            <v>10400</v>
          </cell>
          <cell r="K33">
            <v>10400</v>
          </cell>
          <cell r="L33">
            <v>100</v>
          </cell>
          <cell r="M33">
            <v>100</v>
          </cell>
        </row>
        <row r="34">
          <cell r="B34" t="str">
            <v>22101</v>
          </cell>
          <cell r="C34" t="str">
            <v>Productos Alimenticios p/el Personal en las inst.</v>
          </cell>
          <cell r="D34">
            <v>70000.009999999995</v>
          </cell>
          <cell r="E34">
            <v>10000</v>
          </cell>
          <cell r="F34">
            <v>0</v>
          </cell>
          <cell r="G34">
            <v>80000.009999999995</v>
          </cell>
          <cell r="H34">
            <v>79798.390000000014</v>
          </cell>
          <cell r="I34">
            <v>79798.390000000014</v>
          </cell>
          <cell r="J34">
            <v>79798.390000000014</v>
          </cell>
          <cell r="K34">
            <v>79798.390000000014</v>
          </cell>
          <cell r="L34">
            <v>201.61999999998079</v>
          </cell>
          <cell r="M34">
            <v>201.61999999998079</v>
          </cell>
        </row>
        <row r="35">
          <cell r="B35" t="str">
            <v>22301</v>
          </cell>
          <cell r="C35" t="str">
            <v>Utensilios para el Servicio de Alimentación</v>
          </cell>
          <cell r="D35">
            <v>5000</v>
          </cell>
          <cell r="E35">
            <v>0</v>
          </cell>
          <cell r="F35">
            <v>0</v>
          </cell>
          <cell r="G35">
            <v>5000</v>
          </cell>
          <cell r="H35">
            <v>1533.2800000000002</v>
          </cell>
          <cell r="I35">
            <v>1533.2800000000002</v>
          </cell>
          <cell r="J35">
            <v>1533.2800000000002</v>
          </cell>
          <cell r="K35">
            <v>1533.2800000000002</v>
          </cell>
          <cell r="L35">
            <v>3466.72</v>
          </cell>
          <cell r="M35">
            <v>3466.72</v>
          </cell>
        </row>
        <row r="36">
          <cell r="B36" t="str">
            <v>24101</v>
          </cell>
          <cell r="C36" t="str">
            <v>Productos Minerales NO Métalicos</v>
          </cell>
          <cell r="D36">
            <v>0</v>
          </cell>
          <cell r="E36">
            <v>0</v>
          </cell>
          <cell r="F36">
            <v>0</v>
          </cell>
          <cell r="G36">
            <v>0</v>
          </cell>
          <cell r="H36">
            <v>0</v>
          </cell>
          <cell r="I36">
            <v>0</v>
          </cell>
          <cell r="J36">
            <v>0</v>
          </cell>
          <cell r="K36">
            <v>0</v>
          </cell>
          <cell r="L36">
            <v>0</v>
          </cell>
          <cell r="M36">
            <v>0</v>
          </cell>
        </row>
        <row r="37">
          <cell r="B37" t="str">
            <v>24501</v>
          </cell>
          <cell r="C37" t="str">
            <v>Vidrioy Productos de Vidrio</v>
          </cell>
          <cell r="D37">
            <v>0</v>
          </cell>
          <cell r="E37">
            <v>0</v>
          </cell>
          <cell r="F37">
            <v>0</v>
          </cell>
          <cell r="G37">
            <v>0</v>
          </cell>
          <cell r="H37">
            <v>0</v>
          </cell>
          <cell r="I37">
            <v>0</v>
          </cell>
          <cell r="J37">
            <v>0</v>
          </cell>
          <cell r="K37">
            <v>0</v>
          </cell>
          <cell r="L37">
            <v>0</v>
          </cell>
          <cell r="M37">
            <v>0</v>
          </cell>
        </row>
        <row r="38">
          <cell r="B38" t="str">
            <v>24601</v>
          </cell>
          <cell r="C38" t="str">
            <v>Material Eléctrico y Electrónico</v>
          </cell>
          <cell r="D38">
            <v>0</v>
          </cell>
          <cell r="E38">
            <v>0</v>
          </cell>
          <cell r="F38">
            <v>0</v>
          </cell>
          <cell r="G38">
            <v>0</v>
          </cell>
          <cell r="H38">
            <v>0</v>
          </cell>
          <cell r="I38">
            <v>0</v>
          </cell>
          <cell r="J38">
            <v>0</v>
          </cell>
          <cell r="K38">
            <v>0</v>
          </cell>
          <cell r="L38">
            <v>0</v>
          </cell>
          <cell r="M38">
            <v>0</v>
          </cell>
        </row>
        <row r="39">
          <cell r="B39" t="str">
            <v>24701</v>
          </cell>
          <cell r="C39" t="str">
            <v>Articulos Metálicos para la Construcción</v>
          </cell>
          <cell r="D39">
            <v>0</v>
          </cell>
          <cell r="E39">
            <v>0</v>
          </cell>
          <cell r="F39">
            <v>0</v>
          </cell>
          <cell r="G39">
            <v>0</v>
          </cell>
          <cell r="H39">
            <v>0</v>
          </cell>
          <cell r="I39">
            <v>0</v>
          </cell>
          <cell r="J39">
            <v>0</v>
          </cell>
          <cell r="K39">
            <v>0</v>
          </cell>
          <cell r="L39">
            <v>0</v>
          </cell>
          <cell r="M39">
            <v>0</v>
          </cell>
        </row>
        <row r="40">
          <cell r="B40" t="str">
            <v>24801</v>
          </cell>
          <cell r="C40" t="str">
            <v>Materiales Complementarios</v>
          </cell>
          <cell r="D40">
            <v>10000.01</v>
          </cell>
          <cell r="E40">
            <v>0</v>
          </cell>
          <cell r="F40">
            <v>10000</v>
          </cell>
          <cell r="G40">
            <v>1.0000000000218279E-2</v>
          </cell>
          <cell r="H40">
            <v>0</v>
          </cell>
          <cell r="I40">
            <v>0</v>
          </cell>
          <cell r="J40">
            <v>0</v>
          </cell>
          <cell r="K40">
            <v>0</v>
          </cell>
          <cell r="L40">
            <v>1.0000000000218279E-2</v>
          </cell>
          <cell r="M40">
            <v>1.0000000000218279E-2</v>
          </cell>
        </row>
        <row r="41">
          <cell r="B41" t="str">
            <v>25301</v>
          </cell>
          <cell r="C41" t="str">
            <v>Medicinas y Productos Farmaceuticos</v>
          </cell>
          <cell r="D41">
            <v>1000</v>
          </cell>
          <cell r="E41">
            <v>0</v>
          </cell>
          <cell r="F41">
            <v>0</v>
          </cell>
          <cell r="G41">
            <v>1000</v>
          </cell>
          <cell r="H41">
            <v>0</v>
          </cell>
          <cell r="I41">
            <v>0</v>
          </cell>
          <cell r="J41">
            <v>0</v>
          </cell>
          <cell r="K41">
            <v>0</v>
          </cell>
          <cell r="L41">
            <v>1000</v>
          </cell>
          <cell r="M41">
            <v>1000</v>
          </cell>
        </row>
        <row r="42">
          <cell r="B42" t="str">
            <v>26101</v>
          </cell>
          <cell r="C42" t="str">
            <v>Combustibles</v>
          </cell>
          <cell r="D42">
            <v>300000</v>
          </cell>
          <cell r="E42">
            <v>0</v>
          </cell>
          <cell r="F42">
            <v>0</v>
          </cell>
          <cell r="G42">
            <v>300000</v>
          </cell>
          <cell r="H42">
            <v>285316.41000000003</v>
          </cell>
          <cell r="I42">
            <v>285316.41000000003</v>
          </cell>
          <cell r="J42">
            <v>285316.41000000003</v>
          </cell>
          <cell r="K42">
            <v>285316.41000000003</v>
          </cell>
          <cell r="L42">
            <v>14683.589999999967</v>
          </cell>
          <cell r="M42">
            <v>14683.589999999967</v>
          </cell>
        </row>
        <row r="43">
          <cell r="B43" t="str">
            <v>27101</v>
          </cell>
          <cell r="C43" t="str">
            <v>Vestuario y Uniformes</v>
          </cell>
          <cell r="D43">
            <v>0</v>
          </cell>
          <cell r="E43">
            <v>0</v>
          </cell>
          <cell r="F43">
            <v>0</v>
          </cell>
          <cell r="G43">
            <v>0</v>
          </cell>
          <cell r="H43">
            <v>0</v>
          </cell>
          <cell r="I43">
            <v>0</v>
          </cell>
          <cell r="J43">
            <v>0</v>
          </cell>
          <cell r="K43">
            <v>0</v>
          </cell>
          <cell r="L43">
            <v>0</v>
          </cell>
          <cell r="M43">
            <v>0</v>
          </cell>
        </row>
        <row r="44">
          <cell r="B44" t="str">
            <v>29101</v>
          </cell>
          <cell r="C44" t="str">
            <v>Herramientas Menores</v>
          </cell>
          <cell r="D44">
            <v>100000.01</v>
          </cell>
          <cell r="E44">
            <v>0</v>
          </cell>
          <cell r="F44">
            <v>0</v>
          </cell>
          <cell r="G44">
            <v>100000.01</v>
          </cell>
          <cell r="H44">
            <v>48051.619999999995</v>
          </cell>
          <cell r="I44">
            <v>48051.619999999995</v>
          </cell>
          <cell r="J44">
            <v>48051.619999999995</v>
          </cell>
          <cell r="K44">
            <v>48051.619999999995</v>
          </cell>
          <cell r="L44">
            <v>51948.39</v>
          </cell>
          <cell r="M44">
            <v>51948.39</v>
          </cell>
        </row>
        <row r="45">
          <cell r="B45" t="str">
            <v>29401</v>
          </cell>
          <cell r="C45" t="str">
            <v>Refac y accs menores de eq. computo y tec de infor</v>
          </cell>
          <cell r="D45">
            <v>80000</v>
          </cell>
          <cell r="E45">
            <v>0</v>
          </cell>
          <cell r="F45">
            <v>0</v>
          </cell>
          <cell r="G45">
            <v>80000</v>
          </cell>
          <cell r="H45">
            <v>27785.79</v>
          </cell>
          <cell r="I45">
            <v>27785.79</v>
          </cell>
          <cell r="J45">
            <v>27785.79</v>
          </cell>
          <cell r="K45">
            <v>27785.79</v>
          </cell>
          <cell r="L45">
            <v>52214.21</v>
          </cell>
          <cell r="M45">
            <v>52214.21</v>
          </cell>
        </row>
        <row r="46">
          <cell r="B46" t="str">
            <v>29601</v>
          </cell>
          <cell r="C46" t="str">
            <v>Refacc y Accs Menores de Eq Transporte</v>
          </cell>
          <cell r="D46">
            <v>150000.01</v>
          </cell>
          <cell r="E46">
            <v>0</v>
          </cell>
          <cell r="F46">
            <v>0</v>
          </cell>
          <cell r="G46">
            <v>150000.01</v>
          </cell>
          <cell r="H46">
            <v>57756.959999999999</v>
          </cell>
          <cell r="I46">
            <v>57756.959999999999</v>
          </cell>
          <cell r="J46">
            <v>57756.959999999999</v>
          </cell>
          <cell r="K46">
            <v>57756.959999999999</v>
          </cell>
          <cell r="L46">
            <v>92243.050000000017</v>
          </cell>
          <cell r="M46">
            <v>92243.050000000017</v>
          </cell>
        </row>
        <row r="47">
          <cell r="B47">
            <v>3000</v>
          </cell>
          <cell r="C47" t="str">
            <v>SERVICIOS GENERALES</v>
          </cell>
          <cell r="D47">
            <v>39361928.079999991</v>
          </cell>
          <cell r="E47">
            <v>7780447.6299999999</v>
          </cell>
          <cell r="F47">
            <v>697662.67999999993</v>
          </cell>
          <cell r="G47">
            <v>46444713.030000001</v>
          </cell>
          <cell r="H47">
            <v>23067638.18</v>
          </cell>
          <cell r="I47">
            <v>23067638.099999998</v>
          </cell>
          <cell r="J47">
            <v>23067638.099999998</v>
          </cell>
          <cell r="K47">
            <v>23067638.099999998</v>
          </cell>
          <cell r="L47">
            <v>23837474.850000005</v>
          </cell>
          <cell r="M47">
            <v>23837474.930000007</v>
          </cell>
        </row>
        <row r="48">
          <cell r="B48" t="str">
            <v>31101</v>
          </cell>
          <cell r="C48" t="str">
            <v>Energia Electrica</v>
          </cell>
          <cell r="D48">
            <v>1000000</v>
          </cell>
          <cell r="E48">
            <v>0</v>
          </cell>
          <cell r="F48">
            <v>0</v>
          </cell>
          <cell r="G48">
            <v>1000000</v>
          </cell>
          <cell r="H48">
            <v>580035.23</v>
          </cell>
          <cell r="I48">
            <v>580035.23</v>
          </cell>
          <cell r="J48">
            <v>580035.23</v>
          </cell>
          <cell r="K48">
            <v>580035.23</v>
          </cell>
          <cell r="L48">
            <v>419964.77</v>
          </cell>
          <cell r="M48">
            <v>419964.77</v>
          </cell>
        </row>
        <row r="49">
          <cell r="B49" t="str">
            <v>31301</v>
          </cell>
          <cell r="C49" t="str">
            <v>Agua</v>
          </cell>
          <cell r="D49">
            <v>59999.99</v>
          </cell>
          <cell r="E49">
            <v>0</v>
          </cell>
          <cell r="F49">
            <v>0</v>
          </cell>
          <cell r="G49">
            <v>59999.99</v>
          </cell>
          <cell r="H49">
            <v>38910.15</v>
          </cell>
          <cell r="I49">
            <v>38910.15</v>
          </cell>
          <cell r="J49">
            <v>38910.15</v>
          </cell>
          <cell r="K49">
            <v>38910.15</v>
          </cell>
          <cell r="L49">
            <v>21089.839999999997</v>
          </cell>
          <cell r="M49">
            <v>21089.839999999997</v>
          </cell>
        </row>
        <row r="50">
          <cell r="B50" t="str">
            <v>31401</v>
          </cell>
          <cell r="C50" t="str">
            <v>Telefonia Tradicional</v>
          </cell>
          <cell r="D50">
            <v>500000.01</v>
          </cell>
          <cell r="E50">
            <v>0</v>
          </cell>
          <cell r="F50">
            <v>0</v>
          </cell>
          <cell r="G50">
            <v>500000.01</v>
          </cell>
          <cell r="H50">
            <v>376146.74</v>
          </cell>
          <cell r="I50">
            <v>376146.74</v>
          </cell>
          <cell r="J50">
            <v>376146.74</v>
          </cell>
          <cell r="K50">
            <v>376146.74</v>
          </cell>
          <cell r="L50">
            <v>123853.27000000002</v>
          </cell>
          <cell r="M50">
            <v>123853.27000000002</v>
          </cell>
        </row>
        <row r="51">
          <cell r="B51" t="str">
            <v>31501</v>
          </cell>
          <cell r="C51" t="str">
            <v>Telefonia Celular</v>
          </cell>
          <cell r="D51">
            <v>150000.01</v>
          </cell>
          <cell r="E51">
            <v>0</v>
          </cell>
          <cell r="F51">
            <v>0</v>
          </cell>
          <cell r="G51">
            <v>150000.01</v>
          </cell>
          <cell r="H51">
            <v>53383</v>
          </cell>
          <cell r="I51">
            <v>53383</v>
          </cell>
          <cell r="J51">
            <v>53383</v>
          </cell>
          <cell r="K51">
            <v>53383</v>
          </cell>
          <cell r="L51">
            <v>96617.010000000009</v>
          </cell>
          <cell r="M51">
            <v>96617.010000000009</v>
          </cell>
        </row>
        <row r="52">
          <cell r="B52" t="str">
            <v>31701</v>
          </cell>
          <cell r="C52" t="str">
            <v>Serv Acceso Internet, Redes y Proces de Informacio</v>
          </cell>
          <cell r="D52">
            <v>25000</v>
          </cell>
          <cell r="E52">
            <v>0</v>
          </cell>
          <cell r="F52">
            <v>0</v>
          </cell>
          <cell r="G52">
            <v>25000</v>
          </cell>
          <cell r="H52">
            <v>9003</v>
          </cell>
          <cell r="I52">
            <v>9003</v>
          </cell>
          <cell r="J52">
            <v>9003</v>
          </cell>
          <cell r="K52">
            <v>9003</v>
          </cell>
          <cell r="L52">
            <v>15997</v>
          </cell>
          <cell r="M52">
            <v>15997</v>
          </cell>
        </row>
        <row r="53">
          <cell r="B53" t="str">
            <v>31801</v>
          </cell>
          <cell r="C53" t="str">
            <v>Servicio Postal</v>
          </cell>
          <cell r="D53">
            <v>200000</v>
          </cell>
          <cell r="E53">
            <v>0</v>
          </cell>
          <cell r="F53">
            <v>0</v>
          </cell>
          <cell r="G53">
            <v>200000</v>
          </cell>
          <cell r="H53">
            <v>89020.529999999984</v>
          </cell>
          <cell r="I53">
            <v>89020.529999999984</v>
          </cell>
          <cell r="J53">
            <v>89020.529999999984</v>
          </cell>
          <cell r="K53">
            <v>89020.529999999984</v>
          </cell>
          <cell r="L53">
            <v>110979.47000000002</v>
          </cell>
          <cell r="M53">
            <v>110979.47000000002</v>
          </cell>
        </row>
        <row r="54">
          <cell r="B54" t="str">
            <v>32201</v>
          </cell>
          <cell r="C54" t="str">
            <v>Arrendamiento de Edificios</v>
          </cell>
          <cell r="D54">
            <v>2300500.0099999998</v>
          </cell>
          <cell r="E54">
            <v>0</v>
          </cell>
          <cell r="F54">
            <v>0</v>
          </cell>
          <cell r="G54">
            <v>2300500.0099999998</v>
          </cell>
          <cell r="H54">
            <v>2154408.19</v>
          </cell>
          <cell r="I54">
            <v>2154408.11</v>
          </cell>
          <cell r="J54">
            <v>2154408.11</v>
          </cell>
          <cell r="K54">
            <v>2154408.11</v>
          </cell>
          <cell r="L54">
            <v>146091.81999999983</v>
          </cell>
          <cell r="M54">
            <v>146091.89999999991</v>
          </cell>
        </row>
        <row r="55">
          <cell r="B55" t="str">
            <v>32301</v>
          </cell>
          <cell r="C55" t="str">
            <v>Arrendamiento Muebles, Maq y Eqpo</v>
          </cell>
          <cell r="D55">
            <v>100000.01</v>
          </cell>
          <cell r="E55">
            <v>30000</v>
          </cell>
          <cell r="F55">
            <v>0</v>
          </cell>
          <cell r="G55">
            <v>130000.01</v>
          </cell>
          <cell r="H55">
            <v>120765.66</v>
          </cell>
          <cell r="I55">
            <v>120765.66</v>
          </cell>
          <cell r="J55">
            <v>120765.66</v>
          </cell>
          <cell r="K55">
            <v>120765.66</v>
          </cell>
          <cell r="L55">
            <v>9234.3499999999913</v>
          </cell>
          <cell r="M55">
            <v>9234.3499999999913</v>
          </cell>
        </row>
        <row r="56">
          <cell r="B56" t="str">
            <v>32501</v>
          </cell>
          <cell r="C56" t="str">
            <v>Arrendamiento Eqpo de Transporte</v>
          </cell>
          <cell r="D56">
            <v>350000.01</v>
          </cell>
          <cell r="E56">
            <v>0</v>
          </cell>
          <cell r="F56">
            <v>0</v>
          </cell>
          <cell r="G56">
            <v>350000.01</v>
          </cell>
          <cell r="H56">
            <v>141737.60000000001</v>
          </cell>
          <cell r="I56">
            <v>141737.60000000001</v>
          </cell>
          <cell r="J56">
            <v>141737.60000000001</v>
          </cell>
          <cell r="K56">
            <v>141737.60000000001</v>
          </cell>
          <cell r="L56">
            <v>208262.41</v>
          </cell>
          <cell r="M56">
            <v>208262.41</v>
          </cell>
        </row>
        <row r="57">
          <cell r="B57" t="str">
            <v>33101</v>
          </cell>
          <cell r="C57" t="str">
            <v>Servs Legales,de Contabilidad,Auditorias y Relacio</v>
          </cell>
          <cell r="D57">
            <v>1100000</v>
          </cell>
          <cell r="E57">
            <v>0</v>
          </cell>
          <cell r="F57">
            <v>230200</v>
          </cell>
          <cell r="G57">
            <v>869800</v>
          </cell>
          <cell r="H57">
            <v>579054.26</v>
          </cell>
          <cell r="I57">
            <v>579054.26</v>
          </cell>
          <cell r="J57">
            <v>579054.26</v>
          </cell>
          <cell r="K57">
            <v>579054.26</v>
          </cell>
          <cell r="L57">
            <v>751145.74</v>
          </cell>
          <cell r="M57">
            <v>751145.74</v>
          </cell>
        </row>
        <row r="58">
          <cell r="B58">
            <v>33201</v>
          </cell>
          <cell r="C58" t="str">
            <v>Servicios de Diseño, Arquitectura,Ingenieria y Act</v>
          </cell>
          <cell r="D58">
            <v>0</v>
          </cell>
          <cell r="E58">
            <v>230200</v>
          </cell>
          <cell r="F58">
            <v>0</v>
          </cell>
          <cell r="G58">
            <v>230200</v>
          </cell>
          <cell r="H58">
            <v>230190.4</v>
          </cell>
          <cell r="I58">
            <v>230190.4</v>
          </cell>
          <cell r="J58">
            <v>230190.4</v>
          </cell>
          <cell r="K58">
            <v>230190.4</v>
          </cell>
          <cell r="L58">
            <v>9.6000000000058208</v>
          </cell>
          <cell r="M58">
            <v>9.6000000000058208</v>
          </cell>
        </row>
        <row r="59">
          <cell r="B59" t="str">
            <v>33301</v>
          </cell>
          <cell r="C59" t="str">
            <v>Servicos de Informatica</v>
          </cell>
          <cell r="D59">
            <v>25000</v>
          </cell>
          <cell r="E59">
            <v>0</v>
          </cell>
          <cell r="F59">
            <v>0</v>
          </cell>
          <cell r="G59">
            <v>25000</v>
          </cell>
          <cell r="H59">
            <v>0</v>
          </cell>
          <cell r="I59">
            <v>0</v>
          </cell>
          <cell r="J59">
            <v>0</v>
          </cell>
          <cell r="K59">
            <v>0</v>
          </cell>
          <cell r="L59">
            <v>25000</v>
          </cell>
          <cell r="M59">
            <v>25000</v>
          </cell>
        </row>
        <row r="60">
          <cell r="B60" t="str">
            <v>33302</v>
          </cell>
          <cell r="C60" t="str">
            <v>Servicios de Consultoria</v>
          </cell>
          <cell r="D60">
            <v>8000000</v>
          </cell>
          <cell r="E60">
            <v>0</v>
          </cell>
          <cell r="F60">
            <v>0</v>
          </cell>
          <cell r="G60">
            <v>8000000</v>
          </cell>
          <cell r="H60">
            <v>7239864.8200000003</v>
          </cell>
          <cell r="I60">
            <v>7239864.8200000003</v>
          </cell>
          <cell r="J60">
            <v>7239864.8200000003</v>
          </cell>
          <cell r="K60">
            <v>7239864.8200000003</v>
          </cell>
          <cell r="L60">
            <v>760135.1799999997</v>
          </cell>
          <cell r="M60">
            <v>760135.1799999997</v>
          </cell>
        </row>
        <row r="61">
          <cell r="B61" t="str">
            <v>33401</v>
          </cell>
          <cell r="C61" t="str">
            <v>Servicios de Capacitacion</v>
          </cell>
          <cell r="D61">
            <v>10000.01</v>
          </cell>
          <cell r="E61">
            <v>0</v>
          </cell>
          <cell r="F61">
            <v>0</v>
          </cell>
          <cell r="G61">
            <v>10000.01</v>
          </cell>
          <cell r="H61">
            <v>8120</v>
          </cell>
          <cell r="I61">
            <v>8120</v>
          </cell>
          <cell r="J61">
            <v>8120</v>
          </cell>
          <cell r="K61">
            <v>8120</v>
          </cell>
          <cell r="L61">
            <v>1880.0100000000002</v>
          </cell>
          <cell r="M61">
            <v>1880.0100000000002</v>
          </cell>
        </row>
        <row r="62">
          <cell r="B62" t="str">
            <v>33603</v>
          </cell>
          <cell r="C62" t="str">
            <v>Impresiones y Publicaciones Oficiales</v>
          </cell>
          <cell r="D62">
            <v>0</v>
          </cell>
          <cell r="E62">
            <v>0</v>
          </cell>
          <cell r="F62">
            <v>0</v>
          </cell>
          <cell r="G62">
            <v>0</v>
          </cell>
          <cell r="H62">
            <v>0</v>
          </cell>
          <cell r="I62">
            <v>0</v>
          </cell>
          <cell r="J62">
            <v>0</v>
          </cell>
          <cell r="K62">
            <v>0</v>
          </cell>
          <cell r="L62">
            <v>0</v>
          </cell>
          <cell r="M62">
            <v>0</v>
          </cell>
        </row>
        <row r="63">
          <cell r="B63" t="str">
            <v>33801</v>
          </cell>
          <cell r="C63" t="str">
            <v>Servicio de Vigilancia</v>
          </cell>
          <cell r="D63">
            <v>430000</v>
          </cell>
          <cell r="E63">
            <v>140300</v>
          </cell>
          <cell r="F63">
            <v>0</v>
          </cell>
          <cell r="G63">
            <v>570300</v>
          </cell>
          <cell r="H63">
            <v>570206.92000000004</v>
          </cell>
          <cell r="I63">
            <v>570206.92000000004</v>
          </cell>
          <cell r="J63">
            <v>570206.92000000004</v>
          </cell>
          <cell r="K63">
            <v>570206.92000000004</v>
          </cell>
          <cell r="L63">
            <v>93.07999999995809</v>
          </cell>
          <cell r="M63">
            <v>93.07999999995809</v>
          </cell>
        </row>
        <row r="64">
          <cell r="B64" t="str">
            <v>33901</v>
          </cell>
          <cell r="C64" t="str">
            <v>Servicios, Profesionales, Cientificos y Tenicos In</v>
          </cell>
          <cell r="D64">
            <v>750000</v>
          </cell>
          <cell r="E64">
            <v>117000</v>
          </cell>
          <cell r="F64">
            <v>0</v>
          </cell>
          <cell r="G64">
            <v>867000</v>
          </cell>
          <cell r="H64">
            <v>866876.31</v>
          </cell>
          <cell r="I64">
            <v>866876.31</v>
          </cell>
          <cell r="J64">
            <v>866876.31</v>
          </cell>
          <cell r="K64">
            <v>866876.31</v>
          </cell>
          <cell r="L64">
            <v>123.68999999994412</v>
          </cell>
          <cell r="M64">
            <v>123.68999999994412</v>
          </cell>
        </row>
        <row r="65">
          <cell r="B65" t="str">
            <v>34101</v>
          </cell>
          <cell r="C65" t="str">
            <v>Servicios Financieros y Bancarios</v>
          </cell>
          <cell r="D65">
            <v>10000.01</v>
          </cell>
          <cell r="E65">
            <v>0</v>
          </cell>
          <cell r="F65">
            <v>0</v>
          </cell>
          <cell r="G65">
            <v>10000.01</v>
          </cell>
          <cell r="H65">
            <v>7596.7000000000007</v>
          </cell>
          <cell r="I65">
            <v>7596.7000000000007</v>
          </cell>
          <cell r="J65">
            <v>7596.7000000000007</v>
          </cell>
          <cell r="K65">
            <v>7596.7000000000007</v>
          </cell>
          <cell r="L65">
            <v>2403.3099999999995</v>
          </cell>
          <cell r="M65">
            <v>2403.3099999999995</v>
          </cell>
        </row>
        <row r="66">
          <cell r="B66" t="str">
            <v>34401</v>
          </cell>
          <cell r="C66" t="str">
            <v>Seguros de Responsabilidad Patrimonial y Fianzas</v>
          </cell>
          <cell r="D66">
            <v>350000.01</v>
          </cell>
          <cell r="E66">
            <v>0</v>
          </cell>
          <cell r="F66">
            <v>20000</v>
          </cell>
          <cell r="G66">
            <v>330000.01</v>
          </cell>
          <cell r="H66">
            <v>185330.28999999998</v>
          </cell>
          <cell r="I66">
            <v>185330.28999999998</v>
          </cell>
          <cell r="J66">
            <v>185330.28999999998</v>
          </cell>
          <cell r="K66">
            <v>185330.28999999998</v>
          </cell>
          <cell r="L66">
            <v>144669.72000000003</v>
          </cell>
          <cell r="M66">
            <v>144669.72000000003</v>
          </cell>
        </row>
        <row r="67">
          <cell r="B67" t="str">
            <v>34501</v>
          </cell>
          <cell r="C67" t="str">
            <v>Seguro de Bienes Patrimoniales</v>
          </cell>
          <cell r="D67">
            <v>59999.99</v>
          </cell>
          <cell r="E67">
            <v>27800</v>
          </cell>
          <cell r="F67">
            <v>0</v>
          </cell>
          <cell r="G67">
            <v>87799.989999999991</v>
          </cell>
          <cell r="H67">
            <v>87783.330000000016</v>
          </cell>
          <cell r="I67">
            <v>87783.330000000016</v>
          </cell>
          <cell r="J67">
            <v>87783.330000000016</v>
          </cell>
          <cell r="K67">
            <v>87783.330000000016</v>
          </cell>
          <cell r="L67">
            <v>16.659999999974389</v>
          </cell>
          <cell r="M67">
            <v>16.659999999974389</v>
          </cell>
        </row>
        <row r="68">
          <cell r="B68" t="str">
            <v>34701</v>
          </cell>
          <cell r="C68" t="str">
            <v>Fletes y Maniobras</v>
          </cell>
          <cell r="D68">
            <v>10000.01</v>
          </cell>
          <cell r="E68">
            <v>0</v>
          </cell>
          <cell r="F68">
            <v>0</v>
          </cell>
          <cell r="G68">
            <v>10000.01</v>
          </cell>
          <cell r="H68">
            <v>3480</v>
          </cell>
          <cell r="I68">
            <v>3480</v>
          </cell>
          <cell r="J68">
            <v>3480</v>
          </cell>
          <cell r="K68">
            <v>3480</v>
          </cell>
          <cell r="L68">
            <v>6520.01</v>
          </cell>
          <cell r="M68">
            <v>6520.01</v>
          </cell>
        </row>
        <row r="69">
          <cell r="B69" t="str">
            <v>35101</v>
          </cell>
          <cell r="C69" t="str">
            <v>Mantenimiento y Conservacion de Inmuebles</v>
          </cell>
          <cell r="D69">
            <v>1200000</v>
          </cell>
          <cell r="E69">
            <v>0</v>
          </cell>
          <cell r="F69">
            <v>0</v>
          </cell>
          <cell r="G69">
            <v>1200000</v>
          </cell>
          <cell r="H69">
            <v>910097.28</v>
          </cell>
          <cell r="I69">
            <v>910097.28</v>
          </cell>
          <cell r="J69">
            <v>910097.28</v>
          </cell>
          <cell r="K69">
            <v>910097.28</v>
          </cell>
          <cell r="L69">
            <v>289902.71999999997</v>
          </cell>
          <cell r="M69">
            <v>289902.71999999997</v>
          </cell>
        </row>
        <row r="70">
          <cell r="B70" t="str">
            <v>35201</v>
          </cell>
          <cell r="C70" t="str">
            <v>Mantenimiento y Conservacion de Mob y Eqpo</v>
          </cell>
          <cell r="D70">
            <v>10000.01</v>
          </cell>
          <cell r="E70">
            <v>0</v>
          </cell>
          <cell r="F70">
            <v>0</v>
          </cell>
          <cell r="G70">
            <v>10000.01</v>
          </cell>
          <cell r="H70">
            <v>0</v>
          </cell>
          <cell r="I70">
            <v>0</v>
          </cell>
          <cell r="J70">
            <v>0</v>
          </cell>
          <cell r="K70">
            <v>0</v>
          </cell>
          <cell r="L70">
            <v>10000.01</v>
          </cell>
          <cell r="M70">
            <v>10000.01</v>
          </cell>
        </row>
        <row r="71">
          <cell r="B71" t="str">
            <v>35301</v>
          </cell>
          <cell r="C71" t="str">
            <v>Instalaciones</v>
          </cell>
          <cell r="D71">
            <v>50000</v>
          </cell>
          <cell r="E71">
            <v>0</v>
          </cell>
          <cell r="F71">
            <v>0</v>
          </cell>
          <cell r="G71">
            <v>50000</v>
          </cell>
          <cell r="H71">
            <v>4760.84</v>
          </cell>
          <cell r="I71">
            <v>4760.84</v>
          </cell>
          <cell r="J71">
            <v>4760.84</v>
          </cell>
          <cell r="K71">
            <v>4760.84</v>
          </cell>
          <cell r="L71">
            <v>45239.16</v>
          </cell>
          <cell r="M71">
            <v>45239.16</v>
          </cell>
        </row>
        <row r="72">
          <cell r="B72" t="str">
            <v>35302</v>
          </cell>
          <cell r="C72" t="str">
            <v>Mantto y Conservacion de Bienes Informaticos</v>
          </cell>
          <cell r="D72">
            <v>70000.009999999995</v>
          </cell>
          <cell r="E72">
            <v>15300</v>
          </cell>
          <cell r="F72">
            <v>0</v>
          </cell>
          <cell r="G72">
            <v>85300.01</v>
          </cell>
          <cell r="H72">
            <v>85289.489999999991</v>
          </cell>
          <cell r="I72">
            <v>85289.489999999991</v>
          </cell>
          <cell r="J72">
            <v>85289.489999999991</v>
          </cell>
          <cell r="K72">
            <v>85289.489999999991</v>
          </cell>
          <cell r="L72">
            <v>10.520000000004075</v>
          </cell>
          <cell r="M72">
            <v>10.520000000004075</v>
          </cell>
        </row>
        <row r="73">
          <cell r="B73" t="str">
            <v>35501</v>
          </cell>
          <cell r="C73" t="str">
            <v>Mantto y Conservacion Eqpo de Transporte</v>
          </cell>
          <cell r="D73">
            <v>250000</v>
          </cell>
          <cell r="E73">
            <v>0</v>
          </cell>
          <cell r="F73">
            <v>0</v>
          </cell>
          <cell r="G73">
            <v>250000</v>
          </cell>
          <cell r="H73">
            <v>87996.299999999988</v>
          </cell>
          <cell r="I73">
            <v>87996.299999999988</v>
          </cell>
          <cell r="J73">
            <v>87996.299999999988</v>
          </cell>
          <cell r="K73">
            <v>87996.299999999988</v>
          </cell>
          <cell r="L73">
            <v>162003.70000000001</v>
          </cell>
          <cell r="M73">
            <v>162003.70000000001</v>
          </cell>
        </row>
        <row r="74">
          <cell r="B74" t="str">
            <v>35701</v>
          </cell>
          <cell r="C74" t="str">
            <v>Mantenimiento y Conservacion de Maq y Eqpo</v>
          </cell>
          <cell r="D74">
            <v>59999.99</v>
          </cell>
          <cell r="E74">
            <v>0</v>
          </cell>
          <cell r="F74">
            <v>0</v>
          </cell>
          <cell r="G74">
            <v>59999.99</v>
          </cell>
          <cell r="H74">
            <v>50291.519999999997</v>
          </cell>
          <cell r="I74">
            <v>50291.519999999997</v>
          </cell>
          <cell r="J74">
            <v>50291.519999999997</v>
          </cell>
          <cell r="K74">
            <v>50291.519999999997</v>
          </cell>
          <cell r="L74">
            <v>9708.4700000000012</v>
          </cell>
          <cell r="M74">
            <v>9708.4700000000012</v>
          </cell>
        </row>
        <row r="75">
          <cell r="B75" t="str">
            <v>35901</v>
          </cell>
          <cell r="C75" t="str">
            <v>Servicios de Jardineria y Fumigacion</v>
          </cell>
          <cell r="D75">
            <v>90000</v>
          </cell>
          <cell r="E75">
            <v>0</v>
          </cell>
          <cell r="F75">
            <v>0</v>
          </cell>
          <cell r="G75">
            <v>90000</v>
          </cell>
          <cell r="H75">
            <v>80959.710000000006</v>
          </cell>
          <cell r="I75">
            <v>80959.709999999992</v>
          </cell>
          <cell r="J75">
            <v>80959.709999999992</v>
          </cell>
          <cell r="K75">
            <v>80959.709999999992</v>
          </cell>
          <cell r="L75">
            <v>9040.2899999999936</v>
          </cell>
          <cell r="M75">
            <v>9040.2900000000081</v>
          </cell>
        </row>
        <row r="76">
          <cell r="B76" t="str">
            <v>36101</v>
          </cell>
          <cell r="C76" t="str">
            <v>Difusion por Radio,TV y otros Medios de Mensajes s</v>
          </cell>
          <cell r="D76">
            <v>9999999.9900000002</v>
          </cell>
          <cell r="E76">
            <v>906118.88</v>
          </cell>
          <cell r="F76">
            <v>0</v>
          </cell>
          <cell r="G76">
            <v>10906118.870000001</v>
          </cell>
          <cell r="H76">
            <v>906118.86</v>
          </cell>
          <cell r="I76">
            <v>906118.86</v>
          </cell>
          <cell r="J76">
            <v>906118.86</v>
          </cell>
          <cell r="K76">
            <v>906118.86</v>
          </cell>
          <cell r="L76">
            <v>10000000.010000002</v>
          </cell>
          <cell r="M76">
            <v>10000000.010000002</v>
          </cell>
        </row>
        <row r="77">
          <cell r="B77" t="str">
            <v>36201</v>
          </cell>
          <cell r="C77" t="str">
            <v>Difusion por Radio,TV y Otros Medios de Mensajes C</v>
          </cell>
          <cell r="D77">
            <v>500000.01</v>
          </cell>
          <cell r="E77">
            <v>0</v>
          </cell>
          <cell r="F77">
            <v>105000</v>
          </cell>
          <cell r="G77">
            <v>395000.01</v>
          </cell>
          <cell r="H77">
            <v>70365.600000000006</v>
          </cell>
          <cell r="I77">
            <v>70365.600000000006</v>
          </cell>
          <cell r="J77">
            <v>70365.600000000006</v>
          </cell>
          <cell r="K77">
            <v>70365.600000000006</v>
          </cell>
          <cell r="L77">
            <v>324634.41000000003</v>
          </cell>
          <cell r="M77">
            <v>324634.41000000003</v>
          </cell>
        </row>
        <row r="78">
          <cell r="B78" t="str">
            <v>37101</v>
          </cell>
          <cell r="C78" t="str">
            <v>Pasajes Aereos</v>
          </cell>
          <cell r="D78">
            <v>3500000</v>
          </cell>
          <cell r="E78">
            <v>0</v>
          </cell>
          <cell r="F78">
            <v>0</v>
          </cell>
          <cell r="G78">
            <v>3500000</v>
          </cell>
          <cell r="H78">
            <v>2930557</v>
          </cell>
          <cell r="I78">
            <v>2930557</v>
          </cell>
          <cell r="J78">
            <v>2930557</v>
          </cell>
          <cell r="K78">
            <v>2930557</v>
          </cell>
          <cell r="L78">
            <v>569443</v>
          </cell>
          <cell r="M78">
            <v>569443</v>
          </cell>
        </row>
        <row r="79">
          <cell r="B79" t="str">
            <v>37201</v>
          </cell>
          <cell r="C79" t="str">
            <v>Pasajes Terrestres</v>
          </cell>
          <cell r="D79">
            <v>56428</v>
          </cell>
          <cell r="E79">
            <v>90000</v>
          </cell>
          <cell r="F79">
            <v>0</v>
          </cell>
          <cell r="G79">
            <v>146428</v>
          </cell>
          <cell r="H79">
            <v>35150.86</v>
          </cell>
          <cell r="I79">
            <v>35150.86</v>
          </cell>
          <cell r="J79">
            <v>35150.86</v>
          </cell>
          <cell r="K79">
            <v>35150.86</v>
          </cell>
          <cell r="L79">
            <v>111277.14</v>
          </cell>
          <cell r="M79">
            <v>111277.14</v>
          </cell>
        </row>
        <row r="80">
          <cell r="B80" t="str">
            <v>37501</v>
          </cell>
          <cell r="C80" t="str">
            <v>Viaticos en el Pais</v>
          </cell>
          <cell r="D80">
            <v>799999.99</v>
          </cell>
          <cell r="E80">
            <v>0</v>
          </cell>
          <cell r="F80">
            <v>0</v>
          </cell>
          <cell r="G80">
            <v>799999.99</v>
          </cell>
          <cell r="H80">
            <v>142556.41999999998</v>
          </cell>
          <cell r="I80">
            <v>142556.41999999998</v>
          </cell>
          <cell r="J80">
            <v>142556.41999999998</v>
          </cell>
          <cell r="K80">
            <v>142556.41999999998</v>
          </cell>
          <cell r="L80">
            <v>657443.57000000007</v>
          </cell>
          <cell r="M80">
            <v>657443.57000000007</v>
          </cell>
        </row>
        <row r="81">
          <cell r="B81" t="str">
            <v>37502</v>
          </cell>
          <cell r="C81" t="str">
            <v>Gastos de Camino</v>
          </cell>
          <cell r="D81">
            <v>5000</v>
          </cell>
          <cell r="E81">
            <v>5000</v>
          </cell>
          <cell r="F81">
            <v>0</v>
          </cell>
          <cell r="G81">
            <v>10000</v>
          </cell>
          <cell r="H81">
            <v>7498</v>
          </cell>
          <cell r="I81">
            <v>7498</v>
          </cell>
          <cell r="J81">
            <v>7498</v>
          </cell>
          <cell r="K81">
            <v>7498</v>
          </cell>
          <cell r="L81">
            <v>2502</v>
          </cell>
          <cell r="M81">
            <v>2502</v>
          </cell>
        </row>
        <row r="82">
          <cell r="B82" t="str">
            <v>37601</v>
          </cell>
          <cell r="C82" t="str">
            <v>Viaticos en el Extranjero</v>
          </cell>
          <cell r="D82">
            <v>2700000</v>
          </cell>
          <cell r="E82">
            <v>0</v>
          </cell>
          <cell r="F82">
            <v>45000</v>
          </cell>
          <cell r="G82">
            <v>2655000</v>
          </cell>
          <cell r="H82">
            <v>480268.83999999997</v>
          </cell>
          <cell r="I82">
            <v>480268.83999999997</v>
          </cell>
          <cell r="J82">
            <v>480268.83999999997</v>
          </cell>
          <cell r="K82">
            <v>480268.83999999997</v>
          </cell>
          <cell r="L82">
            <v>2174731.16</v>
          </cell>
          <cell r="M82">
            <v>2174731.16</v>
          </cell>
        </row>
        <row r="83">
          <cell r="B83" t="str">
            <v>37901</v>
          </cell>
          <cell r="C83" t="str">
            <v>Cuotas</v>
          </cell>
          <cell r="D83">
            <v>5000</v>
          </cell>
          <cell r="E83">
            <v>15000</v>
          </cell>
          <cell r="F83">
            <v>0</v>
          </cell>
          <cell r="G83">
            <v>20000</v>
          </cell>
          <cell r="H83">
            <v>9237</v>
          </cell>
          <cell r="I83">
            <v>9237</v>
          </cell>
          <cell r="J83">
            <v>9237</v>
          </cell>
          <cell r="K83">
            <v>9237</v>
          </cell>
          <cell r="L83">
            <v>10763</v>
          </cell>
          <cell r="M83">
            <v>10763</v>
          </cell>
        </row>
        <row r="84">
          <cell r="B84" t="str">
            <v>38101</v>
          </cell>
          <cell r="C84" t="str">
            <v>Gastos de ceremonial</v>
          </cell>
          <cell r="D84">
            <v>100000</v>
          </cell>
          <cell r="E84">
            <v>6193728.75</v>
          </cell>
          <cell r="F84">
            <v>17062.68</v>
          </cell>
          <cell r="G84">
            <v>6276666.0700000003</v>
          </cell>
          <cell r="H84">
            <v>1471670.7699999998</v>
          </cell>
          <cell r="I84">
            <v>1471670.7699999998</v>
          </cell>
          <cell r="J84">
            <v>1471670.7699999998</v>
          </cell>
          <cell r="K84">
            <v>1471670.7699999998</v>
          </cell>
          <cell r="L84">
            <v>4804995.3000000007</v>
          </cell>
          <cell r="M84">
            <v>4804995.3000000007</v>
          </cell>
        </row>
        <row r="85">
          <cell r="B85" t="str">
            <v>38201</v>
          </cell>
          <cell r="C85" t="str">
            <v>Gastos de Orden Social y cultural</v>
          </cell>
          <cell r="D85">
            <v>10000.01</v>
          </cell>
          <cell r="E85">
            <v>0</v>
          </cell>
          <cell r="F85">
            <v>0</v>
          </cell>
          <cell r="G85">
            <v>10000.01</v>
          </cell>
          <cell r="H85">
            <v>3000</v>
          </cell>
          <cell r="I85">
            <v>3000</v>
          </cell>
          <cell r="J85">
            <v>3000</v>
          </cell>
          <cell r="K85">
            <v>3000</v>
          </cell>
          <cell r="L85">
            <v>7000.01</v>
          </cell>
          <cell r="M85">
            <v>7000.01</v>
          </cell>
        </row>
        <row r="86">
          <cell r="B86" t="str">
            <v>38301</v>
          </cell>
          <cell r="C86" t="str">
            <v>Congresos y Convenciones</v>
          </cell>
          <cell r="D86">
            <v>3900000</v>
          </cell>
          <cell r="E86">
            <v>0</v>
          </cell>
          <cell r="F86">
            <v>280400</v>
          </cell>
          <cell r="G86">
            <v>3619600</v>
          </cell>
          <cell r="H86">
            <v>1898922.91</v>
          </cell>
          <cell r="I86">
            <v>1898922.91</v>
          </cell>
          <cell r="J86">
            <v>1898922.91</v>
          </cell>
          <cell r="K86">
            <v>1898922.91</v>
          </cell>
          <cell r="L86">
            <v>1720677.09</v>
          </cell>
          <cell r="M86">
            <v>1720677.09</v>
          </cell>
        </row>
        <row r="87">
          <cell r="B87" t="str">
            <v>38501</v>
          </cell>
          <cell r="C87" t="str">
            <v>Gastos de Atencion y Promocion</v>
          </cell>
          <cell r="D87">
            <v>600000</v>
          </cell>
          <cell r="E87">
            <v>0</v>
          </cell>
          <cell r="F87">
            <v>0</v>
          </cell>
          <cell r="G87">
            <v>600000</v>
          </cell>
          <cell r="H87">
            <v>522412.64999999997</v>
          </cell>
          <cell r="I87">
            <v>522412.64999999997</v>
          </cell>
          <cell r="J87">
            <v>522412.64999999997</v>
          </cell>
          <cell r="K87">
            <v>522412.64999999997</v>
          </cell>
          <cell r="L87">
            <v>77587.350000000035</v>
          </cell>
          <cell r="M87">
            <v>77587.350000000035</v>
          </cell>
        </row>
        <row r="88">
          <cell r="B88" t="str">
            <v>39201</v>
          </cell>
          <cell r="C88" t="str">
            <v>Impuestos y Derechos</v>
          </cell>
          <cell r="D88">
            <v>5000</v>
          </cell>
          <cell r="E88">
            <v>0</v>
          </cell>
          <cell r="F88">
            <v>0</v>
          </cell>
          <cell r="G88">
            <v>5000</v>
          </cell>
          <cell r="H88">
            <v>0</v>
          </cell>
          <cell r="I88">
            <v>0</v>
          </cell>
          <cell r="J88">
            <v>0</v>
          </cell>
          <cell r="K88">
            <v>0</v>
          </cell>
          <cell r="L88">
            <v>5000</v>
          </cell>
          <cell r="M88">
            <v>5000</v>
          </cell>
        </row>
        <row r="89">
          <cell r="B89">
            <v>39501</v>
          </cell>
          <cell r="C89" t="str">
            <v>PENAS, MULTAS, ACCESORIOS Y ACTUALIZACIONES</v>
          </cell>
          <cell r="D89">
            <v>20000</v>
          </cell>
          <cell r="E89">
            <v>10000</v>
          </cell>
          <cell r="F89">
            <v>0</v>
          </cell>
          <cell r="G89">
            <v>30000</v>
          </cell>
          <cell r="H89">
            <v>28571</v>
          </cell>
          <cell r="I89">
            <v>28571</v>
          </cell>
          <cell r="J89">
            <v>28571</v>
          </cell>
          <cell r="K89">
            <v>28571</v>
          </cell>
          <cell r="L89">
            <v>1429</v>
          </cell>
          <cell r="M89">
            <v>1429</v>
          </cell>
        </row>
        <row r="90">
          <cell r="B90">
            <v>4000</v>
          </cell>
          <cell r="C90" t="str">
            <v>TRANSFERENCIAS, ASIGNACIONES, SUBSIDIOS Y OTRAS AY</v>
          </cell>
          <cell r="D90">
            <v>33436316.73</v>
          </cell>
          <cell r="E90">
            <v>33025875</v>
          </cell>
          <cell r="F90">
            <v>0</v>
          </cell>
          <cell r="G90">
            <v>66462191.730000004</v>
          </cell>
          <cell r="H90">
            <v>47431015</v>
          </cell>
          <cell r="I90">
            <v>47431015</v>
          </cell>
          <cell r="J90">
            <v>47431015</v>
          </cell>
          <cell r="K90">
            <v>47431015</v>
          </cell>
          <cell r="L90">
            <v>19031176.730000004</v>
          </cell>
          <cell r="M90">
            <v>19031176.730000004</v>
          </cell>
        </row>
        <row r="91">
          <cell r="B91">
            <v>43101</v>
          </cell>
          <cell r="C91" t="str">
            <v>SUBSIDIOS A LA PRODUCCION</v>
          </cell>
          <cell r="D91">
            <v>32436316.73</v>
          </cell>
          <cell r="E91">
            <v>33025875</v>
          </cell>
          <cell r="F91">
            <v>0</v>
          </cell>
          <cell r="G91">
            <v>65462191.730000004</v>
          </cell>
          <cell r="H91">
            <v>47025875</v>
          </cell>
          <cell r="I91">
            <v>47025875</v>
          </cell>
          <cell r="J91">
            <v>47025875</v>
          </cell>
          <cell r="K91">
            <v>47025875</v>
          </cell>
          <cell r="L91">
            <v>18436316.730000004</v>
          </cell>
          <cell r="M91">
            <v>18436316.730000004</v>
          </cell>
        </row>
        <row r="92">
          <cell r="B92">
            <v>43301</v>
          </cell>
          <cell r="C92" t="str">
            <v>SUBSIDIOS A LA INVERSION</v>
          </cell>
          <cell r="D92">
            <v>1000000</v>
          </cell>
          <cell r="E92">
            <v>0</v>
          </cell>
          <cell r="F92">
            <v>0</v>
          </cell>
          <cell r="G92">
            <v>1000000</v>
          </cell>
          <cell r="H92">
            <v>405140</v>
          </cell>
          <cell r="I92">
            <v>405140</v>
          </cell>
          <cell r="J92">
            <v>405140</v>
          </cell>
          <cell r="K92">
            <v>405140</v>
          </cell>
          <cell r="L92">
            <v>594860</v>
          </cell>
          <cell r="M92">
            <v>594860</v>
          </cell>
        </row>
        <row r="93">
          <cell r="B93">
            <v>5000</v>
          </cell>
          <cell r="C93" t="str">
            <v>BIENES MUEBLES, INMUEBLES E INTANGIBLES</v>
          </cell>
          <cell r="D93">
            <v>0</v>
          </cell>
          <cell r="E93">
            <v>17062.68</v>
          </cell>
          <cell r="F93">
            <v>0</v>
          </cell>
          <cell r="G93">
            <v>17062.68</v>
          </cell>
          <cell r="H93">
            <v>17062.68</v>
          </cell>
          <cell r="I93">
            <v>17062.68</v>
          </cell>
          <cell r="J93">
            <v>17062.68</v>
          </cell>
          <cell r="K93">
            <v>17062.68</v>
          </cell>
          <cell r="L93">
            <v>0</v>
          </cell>
          <cell r="M93">
            <v>0</v>
          </cell>
        </row>
        <row r="94">
          <cell r="B94" t="str">
            <v>51101</v>
          </cell>
          <cell r="C94" t="str">
            <v>Muebles de Oficina y Estanteria</v>
          </cell>
          <cell r="D94">
            <v>0</v>
          </cell>
          <cell r="E94">
            <v>0</v>
          </cell>
          <cell r="F94">
            <v>0</v>
          </cell>
          <cell r="G94">
            <v>0</v>
          </cell>
          <cell r="H94">
            <v>0</v>
          </cell>
          <cell r="I94">
            <v>0</v>
          </cell>
          <cell r="J94">
            <v>0</v>
          </cell>
          <cell r="K94">
            <v>0</v>
          </cell>
          <cell r="L94">
            <v>0</v>
          </cell>
          <cell r="M94">
            <v>0</v>
          </cell>
        </row>
        <row r="95">
          <cell r="B95" t="str">
            <v>51501</v>
          </cell>
          <cell r="C95" t="str">
            <v>Eqpo de Computo y de Tecnologias de la informacion</v>
          </cell>
          <cell r="D95">
            <v>0</v>
          </cell>
          <cell r="E95">
            <v>17062.68</v>
          </cell>
          <cell r="F95">
            <v>0</v>
          </cell>
          <cell r="G95">
            <v>17062.68</v>
          </cell>
          <cell r="H95">
            <v>17062.68</v>
          </cell>
          <cell r="I95">
            <v>17062.68</v>
          </cell>
          <cell r="J95">
            <v>17062.68</v>
          </cell>
          <cell r="K95">
            <v>17062.68</v>
          </cell>
          <cell r="L95">
            <v>0</v>
          </cell>
          <cell r="M95">
            <v>0</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FORMATOS  "/>
      <sheetName val="ETCA-I-01"/>
      <sheetName val="ETCA-I-02"/>
      <sheetName val="ETCA-I-03"/>
      <sheetName val="ETCA-I-04"/>
      <sheetName val="ETCA-I-05"/>
      <sheetName val="ETCA-I-06"/>
      <sheetName val="ETCA-I-07"/>
      <sheetName val="ETCA-I-08"/>
      <sheetName val="ETCA-I-09"/>
      <sheetName val="ETCA-I-10"/>
      <sheetName val="ETCA-I-11"/>
      <sheetName val="NOTAS-I-12 (NOTAS)"/>
      <sheetName val="ETCA-II-01"/>
      <sheetName val="ETCA-II-02"/>
      <sheetName val="ETCA-II-03"/>
      <sheetName val="ETCA II-04"/>
      <sheetName val="ETCA-II-05"/>
      <sheetName val="ETCA-II-06"/>
      <sheetName val="ETCA-II-07"/>
      <sheetName val="ETCA-II-08"/>
      <sheetName val="ETCA-II-09"/>
      <sheetName val="ETCA-II-10"/>
      <sheetName val="ETCA-II-11"/>
      <sheetName val="ETCA-II-12"/>
      <sheetName val="ETCA-II-13"/>
      <sheetName val="ETCA-II-14"/>
      <sheetName val="ETCA-II-15"/>
      <sheetName val="ETCA-II-16"/>
      <sheetName val="ETCA-II-17"/>
      <sheetName val="ETCA-III-01"/>
      <sheetName val="ETCA-III-03"/>
      <sheetName val="ETCA-III-04"/>
      <sheetName val="ETCA-III-05"/>
      <sheetName val="ETCA-IV-01"/>
      <sheetName val="ETCA-IV-02"/>
      <sheetName val="ETCA-IV-03"/>
      <sheetName val="ETCA-IV-04"/>
      <sheetName val="ETCA-IV-06"/>
      <sheetName val="ANEXO A"/>
      <sheetName val="ANEXO B"/>
      <sheetName val="ANEXO C"/>
    </sheetNames>
    <sheetDataSet>
      <sheetData sheetId="0"/>
      <sheetData sheetId="1">
        <row r="1">
          <cell r="A1" t="str">
            <v>INSTITUTO DE CAPACITACIÓN PARA EL TRABAJO DEL ESTADO DE SONORA</v>
          </cell>
          <cell r="B1">
            <v>0</v>
          </cell>
          <cell r="C1">
            <v>0</v>
          </cell>
          <cell r="D1">
            <v>0</v>
          </cell>
          <cell r="E1">
            <v>0</v>
          </cell>
          <cell r="F1">
            <v>0</v>
          </cell>
          <cell r="G1">
            <v>0</v>
          </cell>
        </row>
      </sheetData>
      <sheetData sheetId="2"/>
      <sheetData sheetId="3">
        <row r="3">
          <cell r="A3" t="str">
            <v>Del 01 de Enero al 31 de Diciembre de 2020</v>
          </cell>
          <cell r="B3">
            <v>0</v>
          </cell>
          <cell r="C3">
            <v>0</v>
          </cell>
          <cell r="D3">
            <v>0</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80">
          <cell r="B80">
            <v>130107095.38</v>
          </cell>
          <cell r="E80">
            <v>145730052.29000002</v>
          </cell>
          <cell r="F80">
            <v>132813073.73999999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
          <cell r="A3" t="str">
            <v>Al 31 de Diciembre de 2020</v>
          </cell>
          <cell r="B3">
            <v>0</v>
          </cell>
          <cell r="C3">
            <v>0</v>
          </cell>
          <cell r="D3">
            <v>0</v>
          </cell>
        </row>
      </sheetData>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DICIEMBRE"/>
      <sheetName val="BALANZA DICIEMBRE"/>
      <sheetName val="2117"/>
      <sheetName val="1123"/>
      <sheetName val="1270"/>
      <sheetName val="2111"/>
      <sheetName val="2112"/>
      <sheetName val="2119"/>
    </sheetNames>
    <sheetDataSet>
      <sheetData sheetId="0"/>
      <sheetData sheetId="1">
        <row r="4">
          <cell r="I4">
            <v>844.1</v>
          </cell>
        </row>
        <row r="5">
          <cell r="I5">
            <v>264.01</v>
          </cell>
        </row>
        <row r="7">
          <cell r="I7">
            <v>0</v>
          </cell>
        </row>
        <row r="10">
          <cell r="I10">
            <v>0</v>
          </cell>
        </row>
        <row r="12">
          <cell r="I12">
            <v>0</v>
          </cell>
        </row>
        <row r="14">
          <cell r="I14">
            <v>15.99</v>
          </cell>
        </row>
        <row r="16">
          <cell r="I16">
            <v>0</v>
          </cell>
        </row>
        <row r="18">
          <cell r="I18">
            <v>200.1</v>
          </cell>
        </row>
        <row r="20">
          <cell r="I20">
            <v>0</v>
          </cell>
        </row>
        <row r="22">
          <cell r="I22">
            <v>364</v>
          </cell>
        </row>
        <row r="24">
          <cell r="I24">
            <v>22667269.870000001</v>
          </cell>
        </row>
        <row r="26">
          <cell r="I26">
            <v>0</v>
          </cell>
        </row>
        <row r="27">
          <cell r="I27">
            <v>1630037.21</v>
          </cell>
        </row>
        <row r="28">
          <cell r="I28">
            <v>309439.27</v>
          </cell>
        </row>
        <row r="29">
          <cell r="I29">
            <v>809845.34</v>
          </cell>
        </row>
        <row r="30">
          <cell r="I30">
            <v>0</v>
          </cell>
        </row>
        <row r="31">
          <cell r="I31">
            <v>54918.94</v>
          </cell>
        </row>
        <row r="34">
          <cell r="I34">
            <v>1474957.12</v>
          </cell>
        </row>
        <row r="35">
          <cell r="I35">
            <v>2518928.23</v>
          </cell>
        </row>
        <row r="36">
          <cell r="I36">
            <v>806255.36</v>
          </cell>
        </row>
        <row r="37">
          <cell r="I37">
            <v>6727415.0999999996</v>
          </cell>
        </row>
        <row r="39">
          <cell r="I39">
            <v>8335473.2999999998</v>
          </cell>
        </row>
        <row r="45">
          <cell r="I45">
            <v>32019.67</v>
          </cell>
        </row>
        <row r="135">
          <cell r="I135">
            <v>3480039.53</v>
          </cell>
        </row>
        <row r="144">
          <cell r="I144">
            <v>13328515.18</v>
          </cell>
        </row>
        <row r="154">
          <cell r="I154">
            <v>22107367.710000001</v>
          </cell>
        </row>
        <row r="163">
          <cell r="I163">
            <v>16831828.489999998</v>
          </cell>
        </row>
        <row r="223">
          <cell r="I223">
            <v>2329529.7000000002</v>
          </cell>
        </row>
        <row r="246">
          <cell r="I246">
            <v>7621785.4500000002</v>
          </cell>
        </row>
        <row r="259">
          <cell r="I259">
            <v>41006710.5</v>
          </cell>
        </row>
        <row r="285">
          <cell r="I285">
            <v>752357.01</v>
          </cell>
        </row>
        <row r="315">
          <cell r="I315">
            <v>329266</v>
          </cell>
        </row>
        <row r="319">
          <cell r="I319">
            <v>-13556.83</v>
          </cell>
        </row>
        <row r="323">
          <cell r="J323">
            <v>18380750.030000001</v>
          </cell>
        </row>
        <row r="325">
          <cell r="J325">
            <v>6007595.9400000004</v>
          </cell>
        </row>
        <row r="385">
          <cell r="J385">
            <v>7030990.9100000001</v>
          </cell>
        </row>
        <row r="591">
          <cell r="J591">
            <v>5139591.99</v>
          </cell>
        </row>
        <row r="601">
          <cell r="J601">
            <v>202571.19</v>
          </cell>
        </row>
        <row r="617">
          <cell r="J617">
            <v>39373.93</v>
          </cell>
        </row>
        <row r="619">
          <cell r="J619">
            <v>39373.93</v>
          </cell>
        </row>
        <row r="653">
          <cell r="J653">
            <v>11284465.92</v>
          </cell>
        </row>
        <row r="839">
          <cell r="J839">
            <v>96501598.730000004</v>
          </cell>
        </row>
        <row r="840">
          <cell r="J840">
            <v>42383683.789999999</v>
          </cell>
        </row>
        <row r="843">
          <cell r="J843">
            <v>1448.5</v>
          </cell>
        </row>
      </sheetData>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FORMATOS  "/>
      <sheetName val="ETCA-I-01"/>
      <sheetName val="ETCA-I-02"/>
      <sheetName val="ETCA-I-03"/>
      <sheetName val="ETCA-I-04"/>
      <sheetName val="ETCA-I-05"/>
      <sheetName val="ETCA-I-06"/>
      <sheetName val="ETCA-I-07"/>
      <sheetName val="ETCA-I-08"/>
      <sheetName val="ETCA-I-09"/>
      <sheetName val="ETCA-I-10"/>
      <sheetName val="ETCA-I-11"/>
      <sheetName val="ETCA-I-12 (NOTAS)"/>
      <sheetName val="ETCA-II-01"/>
      <sheetName val="ETCA-II-02"/>
      <sheetName val="ETCA-II-03"/>
      <sheetName val="ETCA II-04"/>
      <sheetName val="ETCA-II-05"/>
      <sheetName val="ETCA-II-06"/>
      <sheetName val="ETCA-II-07"/>
      <sheetName val="ETCA-II-08"/>
      <sheetName val="ETCA-II-09"/>
      <sheetName val="ETCA-II-10"/>
      <sheetName val="ETCA-II-11"/>
      <sheetName val="ETCA-II-12"/>
      <sheetName val="ETCA-II-13"/>
      <sheetName val="ETCA-II-14"/>
      <sheetName val="ETCA-II-15"/>
      <sheetName val="ETCA-II-16"/>
      <sheetName val="ETCA-II-17"/>
      <sheetName val="ETCA-III-01"/>
      <sheetName val="ETCA-III-03"/>
      <sheetName val="ETCA-III-04"/>
      <sheetName val="ETCA-III-05"/>
      <sheetName val="ETCA-IV-01"/>
      <sheetName val="ETCA-IV-02"/>
      <sheetName val="ETCA-IV-03"/>
      <sheetName val="ETCA-IV-04"/>
      <sheetName val="ETCA-IV-06"/>
      <sheetName val="ANEXO A"/>
      <sheetName val="ANEXO B"/>
      <sheetName val="ANEXO C"/>
    </sheetNames>
    <sheetDataSet>
      <sheetData sheetId="0" refreshError="1"/>
      <sheetData sheetId="1">
        <row r="1">
          <cell r="A1" t="str">
            <v xml:space="preserve">Nombre de la Entidad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view="pageBreakPreview" zoomScale="112" zoomScaleNormal="100" zoomScaleSheetLayoutView="112" workbookViewId="0">
      <selection activeCell="G10" sqref="G10"/>
    </sheetView>
  </sheetViews>
  <sheetFormatPr baseColWidth="10" defaultRowHeight="15"/>
  <cols>
    <col min="3" max="3" width="68.42578125" customWidth="1"/>
  </cols>
  <sheetData>
    <row r="1" spans="1:3" s="3" customFormat="1" ht="27.75" customHeight="1">
      <c r="A1" s="637"/>
      <c r="B1" s="30" t="s">
        <v>0</v>
      </c>
      <c r="C1" s="637"/>
    </row>
    <row r="2" spans="1:3" s="3" customFormat="1" ht="4.5" customHeight="1">
      <c r="A2" s="637"/>
      <c r="B2" s="637"/>
      <c r="C2" s="637"/>
    </row>
    <row r="3" spans="1:3" s="3" customFormat="1" ht="19.5" customHeight="1" thickBot="1">
      <c r="A3" s="32" t="s">
        <v>1768</v>
      </c>
      <c r="B3" s="31"/>
      <c r="C3" s="31"/>
    </row>
    <row r="4" spans="1:3" ht="17.25" customHeight="1" thickBot="1">
      <c r="A4" s="1631" t="s">
        <v>828</v>
      </c>
      <c r="B4" s="1632"/>
      <c r="C4" s="1633"/>
    </row>
    <row r="5" spans="1:3" ht="17.25" customHeight="1" thickBot="1">
      <c r="A5" s="638">
        <v>1</v>
      </c>
      <c r="B5" s="639" t="s">
        <v>1728</v>
      </c>
      <c r="C5" s="639" t="s">
        <v>22</v>
      </c>
    </row>
    <row r="6" spans="1:3" ht="17.25" customHeight="1" thickBot="1">
      <c r="A6" s="640">
        <v>2</v>
      </c>
      <c r="B6" s="641" t="s">
        <v>1729</v>
      </c>
      <c r="C6" s="641" t="s">
        <v>829</v>
      </c>
    </row>
    <row r="7" spans="1:3" ht="17.25" customHeight="1" thickBot="1">
      <c r="A7" s="638">
        <v>3</v>
      </c>
      <c r="B7" s="639" t="s">
        <v>1730</v>
      </c>
      <c r="C7" s="639" t="s">
        <v>1</v>
      </c>
    </row>
    <row r="8" spans="1:3" ht="17.25" customHeight="1" thickBot="1">
      <c r="A8" s="638">
        <v>4</v>
      </c>
      <c r="B8" s="639" t="s">
        <v>1731</v>
      </c>
      <c r="C8" s="639" t="s">
        <v>2</v>
      </c>
    </row>
    <row r="9" spans="1:3" ht="17.25" customHeight="1" thickBot="1">
      <c r="A9" s="638">
        <v>5</v>
      </c>
      <c r="B9" s="639" t="s">
        <v>1732</v>
      </c>
      <c r="C9" s="639" t="s">
        <v>3</v>
      </c>
    </row>
    <row r="10" spans="1:3" ht="17.25" customHeight="1" thickBot="1">
      <c r="A10" s="638">
        <v>6</v>
      </c>
      <c r="B10" s="639" t="s">
        <v>1733</v>
      </c>
      <c r="C10" s="639" t="s">
        <v>4</v>
      </c>
    </row>
    <row r="11" spans="1:3" ht="17.25" customHeight="1" thickBot="1">
      <c r="A11" s="638">
        <v>7</v>
      </c>
      <c r="B11" s="639" t="s">
        <v>1734</v>
      </c>
      <c r="C11" s="639" t="s">
        <v>5</v>
      </c>
    </row>
    <row r="12" spans="1:3" ht="17.25" customHeight="1" thickBot="1">
      <c r="A12" s="638">
        <v>8</v>
      </c>
      <c r="B12" s="639" t="s">
        <v>1735</v>
      </c>
      <c r="C12" s="639" t="s">
        <v>6</v>
      </c>
    </row>
    <row r="13" spans="1:3" ht="17.25" customHeight="1" thickBot="1">
      <c r="A13" s="640">
        <v>9</v>
      </c>
      <c r="B13" s="641" t="s">
        <v>1736</v>
      </c>
      <c r="C13" s="641" t="s">
        <v>7</v>
      </c>
    </row>
    <row r="14" spans="1:3" ht="17.25" customHeight="1" thickBot="1">
      <c r="A14" s="640">
        <v>10</v>
      </c>
      <c r="B14" s="641" t="s">
        <v>1737</v>
      </c>
      <c r="C14" s="641" t="s">
        <v>830</v>
      </c>
    </row>
    <row r="15" spans="1:3" ht="17.25" customHeight="1" thickBot="1">
      <c r="A15" s="638">
        <v>11</v>
      </c>
      <c r="B15" s="639" t="s">
        <v>1738</v>
      </c>
      <c r="C15" s="639" t="s">
        <v>8</v>
      </c>
    </row>
    <row r="16" spans="1:3" ht="17.25" customHeight="1" thickBot="1">
      <c r="A16" s="638">
        <v>12</v>
      </c>
      <c r="B16" s="639" t="s">
        <v>1739</v>
      </c>
      <c r="C16" s="639" t="s">
        <v>9</v>
      </c>
    </row>
    <row r="17" spans="1:3" ht="17.25" customHeight="1" thickBot="1">
      <c r="A17" s="1631" t="s">
        <v>10</v>
      </c>
      <c r="B17" s="1632"/>
      <c r="C17" s="1633"/>
    </row>
    <row r="18" spans="1:3" ht="17.25" customHeight="1" thickBot="1">
      <c r="A18" s="638">
        <v>13</v>
      </c>
      <c r="B18" s="639" t="s">
        <v>1740</v>
      </c>
      <c r="C18" s="639" t="s">
        <v>11</v>
      </c>
    </row>
    <row r="19" spans="1:3" ht="17.25" customHeight="1" thickBot="1">
      <c r="A19" s="640">
        <v>14</v>
      </c>
      <c r="B19" s="641" t="s">
        <v>1741</v>
      </c>
      <c r="C19" s="641" t="s">
        <v>831</v>
      </c>
    </row>
    <row r="20" spans="1:3" ht="17.25" customHeight="1" thickBot="1">
      <c r="A20" s="638">
        <v>15</v>
      </c>
      <c r="B20" s="639" t="s">
        <v>1742</v>
      </c>
      <c r="C20" s="639" t="s">
        <v>832</v>
      </c>
    </row>
    <row r="21" spans="1:3" ht="17.25" customHeight="1" thickBot="1">
      <c r="A21" s="638">
        <v>16</v>
      </c>
      <c r="B21" s="639" t="s">
        <v>1743</v>
      </c>
      <c r="C21" s="639" t="s">
        <v>441</v>
      </c>
    </row>
    <row r="22" spans="1:3" ht="17.25" customHeight="1">
      <c r="A22" s="1629">
        <v>17</v>
      </c>
      <c r="B22" s="1629" t="s">
        <v>1744</v>
      </c>
      <c r="C22" s="642" t="s">
        <v>833</v>
      </c>
    </row>
    <row r="23" spans="1:3" ht="17.25" customHeight="1" thickBot="1">
      <c r="A23" s="1630"/>
      <c r="B23" s="1630"/>
      <c r="C23" s="641" t="s">
        <v>834</v>
      </c>
    </row>
    <row r="24" spans="1:3" ht="17.25" customHeight="1">
      <c r="A24" s="1634">
        <v>18</v>
      </c>
      <c r="B24" s="1634" t="s">
        <v>1745</v>
      </c>
      <c r="C24" s="643" t="s">
        <v>441</v>
      </c>
    </row>
    <row r="25" spans="1:3" ht="17.25" customHeight="1" thickBot="1">
      <c r="A25" s="1635"/>
      <c r="B25" s="1635"/>
      <c r="C25" s="639" t="s">
        <v>835</v>
      </c>
    </row>
    <row r="26" spans="1:3" ht="17.25" customHeight="1">
      <c r="A26" s="1634">
        <v>19</v>
      </c>
      <c r="B26" s="1634" t="s">
        <v>1746</v>
      </c>
      <c r="C26" s="643" t="s">
        <v>441</v>
      </c>
    </row>
    <row r="27" spans="1:3" ht="17.25" customHeight="1" thickBot="1">
      <c r="A27" s="1635"/>
      <c r="B27" s="1635"/>
      <c r="C27" s="639" t="s">
        <v>836</v>
      </c>
    </row>
    <row r="28" spans="1:3" ht="17.25" customHeight="1" thickBot="1">
      <c r="A28" s="640">
        <v>20</v>
      </c>
      <c r="B28" s="641" t="s">
        <v>1747</v>
      </c>
      <c r="C28" s="641" t="s">
        <v>12</v>
      </c>
    </row>
    <row r="29" spans="1:3" ht="17.25" customHeight="1">
      <c r="A29" s="1634">
        <v>21</v>
      </c>
      <c r="B29" s="1634" t="s">
        <v>1748</v>
      </c>
      <c r="C29" s="643" t="s">
        <v>441</v>
      </c>
    </row>
    <row r="30" spans="1:3" ht="17.25" customHeight="1" thickBot="1">
      <c r="A30" s="1635"/>
      <c r="B30" s="1635"/>
      <c r="C30" s="639" t="s">
        <v>837</v>
      </c>
    </row>
    <row r="31" spans="1:3" ht="17.25" customHeight="1">
      <c r="A31" s="1634">
        <v>22</v>
      </c>
      <c r="B31" s="1634" t="s">
        <v>1749</v>
      </c>
      <c r="C31" s="643" t="s">
        <v>441</v>
      </c>
    </row>
    <row r="32" spans="1:3" ht="17.25" customHeight="1" thickBot="1">
      <c r="A32" s="1635"/>
      <c r="B32" s="1635"/>
      <c r="C32" s="639" t="s">
        <v>838</v>
      </c>
    </row>
    <row r="33" spans="1:3" ht="17.25" customHeight="1">
      <c r="A33" s="1634">
        <v>23</v>
      </c>
      <c r="B33" s="1634" t="s">
        <v>1750</v>
      </c>
      <c r="C33" s="643" t="s">
        <v>441</v>
      </c>
    </row>
    <row r="34" spans="1:3" ht="17.25" customHeight="1" thickBot="1">
      <c r="A34" s="1635"/>
      <c r="B34" s="1635"/>
      <c r="C34" s="639" t="s">
        <v>617</v>
      </c>
    </row>
    <row r="35" spans="1:3" ht="17.25" customHeight="1">
      <c r="A35" s="1629">
        <v>24</v>
      </c>
      <c r="B35" s="1629" t="s">
        <v>1751</v>
      </c>
      <c r="C35" s="642" t="s">
        <v>839</v>
      </c>
    </row>
    <row r="36" spans="1:3" ht="17.25" customHeight="1" thickBot="1">
      <c r="A36" s="1630"/>
      <c r="B36" s="1630"/>
      <c r="C36" s="641" t="s">
        <v>617</v>
      </c>
    </row>
    <row r="37" spans="1:3" ht="17.25" customHeight="1">
      <c r="A37" s="1634">
        <v>25</v>
      </c>
      <c r="B37" s="1634" t="s">
        <v>1752</v>
      </c>
      <c r="C37" s="643" t="s">
        <v>441</v>
      </c>
    </row>
    <row r="38" spans="1:3" ht="17.25" customHeight="1" thickBot="1">
      <c r="A38" s="1635"/>
      <c r="B38" s="1635"/>
      <c r="C38" s="639" t="s">
        <v>683</v>
      </c>
    </row>
    <row r="39" spans="1:3" ht="17.25" customHeight="1">
      <c r="A39" s="1629">
        <v>26</v>
      </c>
      <c r="B39" s="1629" t="s">
        <v>1753</v>
      </c>
      <c r="C39" s="642" t="s">
        <v>840</v>
      </c>
    </row>
    <row r="40" spans="1:3" ht="17.25" customHeight="1" thickBot="1">
      <c r="A40" s="1630"/>
      <c r="B40" s="1630"/>
      <c r="C40" s="641" t="s">
        <v>688</v>
      </c>
    </row>
    <row r="41" spans="1:3" ht="17.25" customHeight="1" thickBot="1">
      <c r="A41" s="638">
        <v>27</v>
      </c>
      <c r="B41" s="639" t="s">
        <v>1754</v>
      </c>
      <c r="C41" s="639" t="s">
        <v>841</v>
      </c>
    </row>
    <row r="42" spans="1:3" ht="17.25" customHeight="1" thickBot="1">
      <c r="A42" s="638">
        <v>28</v>
      </c>
      <c r="B42" s="639" t="s">
        <v>1755</v>
      </c>
      <c r="C42" s="639" t="s">
        <v>14</v>
      </c>
    </row>
    <row r="43" spans="1:3" ht="17.25" customHeight="1" thickBot="1">
      <c r="A43" s="638">
        <v>29</v>
      </c>
      <c r="B43" s="639" t="s">
        <v>1756</v>
      </c>
      <c r="C43" s="639" t="s">
        <v>842</v>
      </c>
    </row>
    <row r="44" spans="1:3" ht="17.25" customHeight="1" thickBot="1">
      <c r="A44" s="1631" t="s">
        <v>15</v>
      </c>
      <c r="B44" s="1632"/>
      <c r="C44" s="1633"/>
    </row>
    <row r="45" spans="1:3" ht="17.25" customHeight="1" thickBot="1">
      <c r="A45" s="638">
        <v>30</v>
      </c>
      <c r="B45" s="639" t="s">
        <v>1757</v>
      </c>
      <c r="C45" s="639" t="s">
        <v>16</v>
      </c>
    </row>
    <row r="46" spans="1:3" ht="17.25" customHeight="1" thickBot="1">
      <c r="A46" s="638">
        <v>31</v>
      </c>
      <c r="B46" s="639" t="s">
        <v>1758</v>
      </c>
      <c r="C46" s="639" t="s">
        <v>847</v>
      </c>
    </row>
    <row r="47" spans="1:3" ht="17.25" customHeight="1" thickBot="1">
      <c r="A47" s="638">
        <v>32</v>
      </c>
      <c r="B47" s="639" t="s">
        <v>1759</v>
      </c>
      <c r="C47" s="639" t="s">
        <v>17</v>
      </c>
    </row>
    <row r="48" spans="1:3" ht="17.25" customHeight="1" thickBot="1">
      <c r="A48" s="638">
        <v>33</v>
      </c>
      <c r="B48" s="639" t="s">
        <v>1760</v>
      </c>
      <c r="C48" s="639" t="s">
        <v>843</v>
      </c>
    </row>
    <row r="49" spans="1:3" ht="17.25" customHeight="1" thickBot="1">
      <c r="A49" s="640">
        <v>34</v>
      </c>
      <c r="B49" s="641" t="s">
        <v>1761</v>
      </c>
      <c r="C49" s="641" t="s">
        <v>827</v>
      </c>
    </row>
    <row r="50" spans="1:3" ht="17.25" customHeight="1" thickBot="1">
      <c r="A50" s="1631" t="s">
        <v>844</v>
      </c>
      <c r="B50" s="1632"/>
      <c r="C50" s="1633"/>
    </row>
    <row r="51" spans="1:3" ht="17.25" customHeight="1" thickBot="1">
      <c r="A51" s="638">
        <v>35</v>
      </c>
      <c r="B51" s="639" t="s">
        <v>1762</v>
      </c>
      <c r="C51" s="639" t="s">
        <v>18</v>
      </c>
    </row>
    <row r="52" spans="1:3" ht="17.25" customHeight="1" thickBot="1">
      <c r="A52" s="640">
        <v>36</v>
      </c>
      <c r="B52" s="641" t="s">
        <v>1763</v>
      </c>
      <c r="C52" s="641" t="s">
        <v>19</v>
      </c>
    </row>
    <row r="53" spans="1:3" ht="17.25" customHeight="1" thickBot="1">
      <c r="A53" s="638">
        <v>37</v>
      </c>
      <c r="B53" s="639" t="s">
        <v>1764</v>
      </c>
      <c r="C53" s="639" t="s">
        <v>20</v>
      </c>
    </row>
    <row r="54" spans="1:3" ht="17.25" customHeight="1" thickBot="1">
      <c r="A54" s="638">
        <v>38</v>
      </c>
      <c r="B54" s="639" t="s">
        <v>1765</v>
      </c>
      <c r="C54" s="639" t="s">
        <v>849</v>
      </c>
    </row>
    <row r="55" spans="1:3" ht="17.25" customHeight="1" thickBot="1">
      <c r="A55" s="638">
        <v>39</v>
      </c>
      <c r="B55" s="639" t="s">
        <v>1766</v>
      </c>
      <c r="C55" s="639" t="s">
        <v>848</v>
      </c>
    </row>
    <row r="56" spans="1:3" ht="17.25" customHeight="1" thickBot="1">
      <c r="A56" s="778">
        <v>40</v>
      </c>
      <c r="B56" s="639" t="s">
        <v>1767</v>
      </c>
      <c r="C56" s="639" t="s">
        <v>1727</v>
      </c>
    </row>
    <row r="57" spans="1:3" ht="17.25" customHeight="1" thickBot="1">
      <c r="A57" s="638">
        <v>41</v>
      </c>
      <c r="B57" s="639" t="s">
        <v>932</v>
      </c>
      <c r="C57" s="639" t="s">
        <v>21</v>
      </c>
    </row>
    <row r="58" spans="1:3" ht="15.75" thickBot="1">
      <c r="A58" s="706">
        <v>42</v>
      </c>
      <c r="B58" s="639" t="s">
        <v>933</v>
      </c>
      <c r="C58" s="639" t="s">
        <v>934</v>
      </c>
    </row>
    <row r="59" spans="1:3" ht="15.75" thickBot="1">
      <c r="A59" s="706">
        <v>43</v>
      </c>
      <c r="B59" s="639" t="s">
        <v>936</v>
      </c>
      <c r="C59" s="639" t="s">
        <v>935</v>
      </c>
    </row>
  </sheetData>
  <mergeCells count="22">
    <mergeCell ref="A4:C4"/>
    <mergeCell ref="A17:C17"/>
    <mergeCell ref="A22:A23"/>
    <mergeCell ref="B22:B23"/>
    <mergeCell ref="A24:A25"/>
    <mergeCell ref="B24:B25"/>
    <mergeCell ref="A26:A27"/>
    <mergeCell ref="B26:B27"/>
    <mergeCell ref="A29:A30"/>
    <mergeCell ref="B29:B30"/>
    <mergeCell ref="A31:A32"/>
    <mergeCell ref="B31:B32"/>
    <mergeCell ref="A39:A40"/>
    <mergeCell ref="B39:B40"/>
    <mergeCell ref="A44:C44"/>
    <mergeCell ref="A50:C50"/>
    <mergeCell ref="A33:A34"/>
    <mergeCell ref="B33:B34"/>
    <mergeCell ref="A35:A36"/>
    <mergeCell ref="B35:B36"/>
    <mergeCell ref="A37:A38"/>
    <mergeCell ref="B37:B38"/>
  </mergeCells>
  <pageMargins left="0.70866141732283472" right="0.70866141732283472" top="0.74803149606299213" bottom="0.74803149606299213" header="0.31496062992125984" footer="0.31496062992125984"/>
  <pageSetup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I39"/>
  <sheetViews>
    <sheetView workbookViewId="0">
      <pane xSplit="1" ySplit="7" topLeftCell="B20" activePane="bottomRight" state="frozen"/>
      <selection pane="topRight" activeCell="B1" sqref="B1"/>
      <selection pane="bottomLeft" activeCell="A8" sqref="A8"/>
      <selection pane="bottomRight" activeCell="J5" sqref="J5"/>
    </sheetView>
  </sheetViews>
  <sheetFormatPr baseColWidth="10" defaultRowHeight="12.75"/>
  <cols>
    <col min="1" max="1" width="5" style="961" customWidth="1"/>
    <col min="2" max="2" width="43" style="961" customWidth="1"/>
    <col min="3" max="3" width="12.85546875" style="961" customWidth="1"/>
    <col min="4" max="4" width="13.28515625" style="961" customWidth="1"/>
    <col min="5" max="5" width="15" style="961" customWidth="1"/>
    <col min="6" max="6" width="16.5703125" style="961" customWidth="1"/>
    <col min="7" max="7" width="13.42578125" style="961" customWidth="1"/>
    <col min="8" max="8" width="14" style="961" customWidth="1"/>
    <col min="9" max="9" width="15" style="961" customWidth="1"/>
    <col min="10" max="256" width="11.42578125" style="961"/>
    <col min="257" max="257" width="5" style="961" customWidth="1"/>
    <col min="258" max="258" width="43" style="961" customWidth="1"/>
    <col min="259" max="259" width="12.85546875" style="961" customWidth="1"/>
    <col min="260" max="260" width="13.28515625" style="961" customWidth="1"/>
    <col min="261" max="261" width="15" style="961" customWidth="1"/>
    <col min="262" max="262" width="16.5703125" style="961" customWidth="1"/>
    <col min="263" max="263" width="13.42578125" style="961" customWidth="1"/>
    <col min="264" max="264" width="14" style="961" customWidth="1"/>
    <col min="265" max="265" width="15" style="961" customWidth="1"/>
    <col min="266" max="512" width="11.42578125" style="961"/>
    <col min="513" max="513" width="5" style="961" customWidth="1"/>
    <col min="514" max="514" width="43" style="961" customWidth="1"/>
    <col min="515" max="515" width="12.85546875" style="961" customWidth="1"/>
    <col min="516" max="516" width="13.28515625" style="961" customWidth="1"/>
    <col min="517" max="517" width="15" style="961" customWidth="1"/>
    <col min="518" max="518" width="16.5703125" style="961" customWidth="1"/>
    <col min="519" max="519" width="13.42578125" style="961" customWidth="1"/>
    <col min="520" max="520" width="14" style="961" customWidth="1"/>
    <col min="521" max="521" width="15" style="961" customWidth="1"/>
    <col min="522" max="768" width="11.42578125" style="961"/>
    <col min="769" max="769" width="5" style="961" customWidth="1"/>
    <col min="770" max="770" width="43" style="961" customWidth="1"/>
    <col min="771" max="771" width="12.85546875" style="961" customWidth="1"/>
    <col min="772" max="772" width="13.28515625" style="961" customWidth="1"/>
    <col min="773" max="773" width="15" style="961" customWidth="1"/>
    <col min="774" max="774" width="16.5703125" style="961" customWidth="1"/>
    <col min="775" max="775" width="13.42578125" style="961" customWidth="1"/>
    <col min="776" max="776" width="14" style="961" customWidth="1"/>
    <col min="777" max="777" width="15" style="961" customWidth="1"/>
    <col min="778" max="1024" width="11.42578125" style="961"/>
    <col min="1025" max="1025" width="5" style="961" customWidth="1"/>
    <col min="1026" max="1026" width="43" style="961" customWidth="1"/>
    <col min="1027" max="1027" width="12.85546875" style="961" customWidth="1"/>
    <col min="1028" max="1028" width="13.28515625" style="961" customWidth="1"/>
    <col min="1029" max="1029" width="15" style="961" customWidth="1"/>
    <col min="1030" max="1030" width="16.5703125" style="961" customWidth="1"/>
    <col min="1031" max="1031" width="13.42578125" style="961" customWidth="1"/>
    <col min="1032" max="1032" width="14" style="961" customWidth="1"/>
    <col min="1033" max="1033" width="15" style="961" customWidth="1"/>
    <col min="1034" max="1280" width="11.42578125" style="961"/>
    <col min="1281" max="1281" width="5" style="961" customWidth="1"/>
    <col min="1282" max="1282" width="43" style="961" customWidth="1"/>
    <col min="1283" max="1283" width="12.85546875" style="961" customWidth="1"/>
    <col min="1284" max="1284" width="13.28515625" style="961" customWidth="1"/>
    <col min="1285" max="1285" width="15" style="961" customWidth="1"/>
    <col min="1286" max="1286" width="16.5703125" style="961" customWidth="1"/>
    <col min="1287" max="1287" width="13.42578125" style="961" customWidth="1"/>
    <col min="1288" max="1288" width="14" style="961" customWidth="1"/>
    <col min="1289" max="1289" width="15" style="961" customWidth="1"/>
    <col min="1290" max="1536" width="11.42578125" style="961"/>
    <col min="1537" max="1537" width="5" style="961" customWidth="1"/>
    <col min="1538" max="1538" width="43" style="961" customWidth="1"/>
    <col min="1539" max="1539" width="12.85546875" style="961" customWidth="1"/>
    <col min="1540" max="1540" width="13.28515625" style="961" customWidth="1"/>
    <col min="1541" max="1541" width="15" style="961" customWidth="1"/>
    <col min="1542" max="1542" width="16.5703125" style="961" customWidth="1"/>
    <col min="1543" max="1543" width="13.42578125" style="961" customWidth="1"/>
    <col min="1544" max="1544" width="14" style="961" customWidth="1"/>
    <col min="1545" max="1545" width="15" style="961" customWidth="1"/>
    <col min="1546" max="1792" width="11.42578125" style="961"/>
    <col min="1793" max="1793" width="5" style="961" customWidth="1"/>
    <col min="1794" max="1794" width="43" style="961" customWidth="1"/>
    <col min="1795" max="1795" width="12.85546875" style="961" customWidth="1"/>
    <col min="1796" max="1796" width="13.28515625" style="961" customWidth="1"/>
    <col min="1797" max="1797" width="15" style="961" customWidth="1"/>
    <col min="1798" max="1798" width="16.5703125" style="961" customWidth="1"/>
    <col min="1799" max="1799" width="13.42578125" style="961" customWidth="1"/>
    <col min="1800" max="1800" width="14" style="961" customWidth="1"/>
    <col min="1801" max="1801" width="15" style="961" customWidth="1"/>
    <col min="1802" max="2048" width="11.42578125" style="961"/>
    <col min="2049" max="2049" width="5" style="961" customWidth="1"/>
    <col min="2050" max="2050" width="43" style="961" customWidth="1"/>
    <col min="2051" max="2051" width="12.85546875" style="961" customWidth="1"/>
    <col min="2052" max="2052" width="13.28515625" style="961" customWidth="1"/>
    <col min="2053" max="2053" width="15" style="961" customWidth="1"/>
    <col min="2054" max="2054" width="16.5703125" style="961" customWidth="1"/>
    <col min="2055" max="2055" width="13.42578125" style="961" customWidth="1"/>
    <col min="2056" max="2056" width="14" style="961" customWidth="1"/>
    <col min="2057" max="2057" width="15" style="961" customWidth="1"/>
    <col min="2058" max="2304" width="11.42578125" style="961"/>
    <col min="2305" max="2305" width="5" style="961" customWidth="1"/>
    <col min="2306" max="2306" width="43" style="961" customWidth="1"/>
    <col min="2307" max="2307" width="12.85546875" style="961" customWidth="1"/>
    <col min="2308" max="2308" width="13.28515625" style="961" customWidth="1"/>
    <col min="2309" max="2309" width="15" style="961" customWidth="1"/>
    <col min="2310" max="2310" width="16.5703125" style="961" customWidth="1"/>
    <col min="2311" max="2311" width="13.42578125" style="961" customWidth="1"/>
    <col min="2312" max="2312" width="14" style="961" customWidth="1"/>
    <col min="2313" max="2313" width="15" style="961" customWidth="1"/>
    <col min="2314" max="2560" width="11.42578125" style="961"/>
    <col min="2561" max="2561" width="5" style="961" customWidth="1"/>
    <col min="2562" max="2562" width="43" style="961" customWidth="1"/>
    <col min="2563" max="2563" width="12.85546875" style="961" customWidth="1"/>
    <col min="2564" max="2564" width="13.28515625" style="961" customWidth="1"/>
    <col min="2565" max="2565" width="15" style="961" customWidth="1"/>
    <col min="2566" max="2566" width="16.5703125" style="961" customWidth="1"/>
    <col min="2567" max="2567" width="13.42578125" style="961" customWidth="1"/>
    <col min="2568" max="2568" width="14" style="961" customWidth="1"/>
    <col min="2569" max="2569" width="15" style="961" customWidth="1"/>
    <col min="2570" max="2816" width="11.42578125" style="961"/>
    <col min="2817" max="2817" width="5" style="961" customWidth="1"/>
    <col min="2818" max="2818" width="43" style="961" customWidth="1"/>
    <col min="2819" max="2819" width="12.85546875" style="961" customWidth="1"/>
    <col min="2820" max="2820" width="13.28515625" style="961" customWidth="1"/>
    <col min="2821" max="2821" width="15" style="961" customWidth="1"/>
    <col min="2822" max="2822" width="16.5703125" style="961" customWidth="1"/>
    <col min="2823" max="2823" width="13.42578125" style="961" customWidth="1"/>
    <col min="2824" max="2824" width="14" style="961" customWidth="1"/>
    <col min="2825" max="2825" width="15" style="961" customWidth="1"/>
    <col min="2826" max="3072" width="11.42578125" style="961"/>
    <col min="3073" max="3073" width="5" style="961" customWidth="1"/>
    <col min="3074" max="3074" width="43" style="961" customWidth="1"/>
    <col min="3075" max="3075" width="12.85546875" style="961" customWidth="1"/>
    <col min="3076" max="3076" width="13.28515625" style="961" customWidth="1"/>
    <col min="3077" max="3077" width="15" style="961" customWidth="1"/>
    <col min="3078" max="3078" width="16.5703125" style="961" customWidth="1"/>
    <col min="3079" max="3079" width="13.42578125" style="961" customWidth="1"/>
    <col min="3080" max="3080" width="14" style="961" customWidth="1"/>
    <col min="3081" max="3081" width="15" style="961" customWidth="1"/>
    <col min="3082" max="3328" width="11.42578125" style="961"/>
    <col min="3329" max="3329" width="5" style="961" customWidth="1"/>
    <col min="3330" max="3330" width="43" style="961" customWidth="1"/>
    <col min="3331" max="3331" width="12.85546875" style="961" customWidth="1"/>
    <col min="3332" max="3332" width="13.28515625" style="961" customWidth="1"/>
    <col min="3333" max="3333" width="15" style="961" customWidth="1"/>
    <col min="3334" max="3334" width="16.5703125" style="961" customWidth="1"/>
    <col min="3335" max="3335" width="13.42578125" style="961" customWidth="1"/>
    <col min="3336" max="3336" width="14" style="961" customWidth="1"/>
    <col min="3337" max="3337" width="15" style="961" customWidth="1"/>
    <col min="3338" max="3584" width="11.42578125" style="961"/>
    <col min="3585" max="3585" width="5" style="961" customWidth="1"/>
    <col min="3586" max="3586" width="43" style="961" customWidth="1"/>
    <col min="3587" max="3587" width="12.85546875" style="961" customWidth="1"/>
    <col min="3588" max="3588" width="13.28515625" style="961" customWidth="1"/>
    <col min="3589" max="3589" width="15" style="961" customWidth="1"/>
    <col min="3590" max="3590" width="16.5703125" style="961" customWidth="1"/>
    <col min="3591" max="3591" width="13.42578125" style="961" customWidth="1"/>
    <col min="3592" max="3592" width="14" style="961" customWidth="1"/>
    <col min="3593" max="3593" width="15" style="961" customWidth="1"/>
    <col min="3594" max="3840" width="11.42578125" style="961"/>
    <col min="3841" max="3841" width="5" style="961" customWidth="1"/>
    <col min="3842" max="3842" width="43" style="961" customWidth="1"/>
    <col min="3843" max="3843" width="12.85546875" style="961" customWidth="1"/>
    <col min="3844" max="3844" width="13.28515625" style="961" customWidth="1"/>
    <col min="3845" max="3845" width="15" style="961" customWidth="1"/>
    <col min="3846" max="3846" width="16.5703125" style="961" customWidth="1"/>
    <col min="3847" max="3847" width="13.42578125" style="961" customWidth="1"/>
    <col min="3848" max="3848" width="14" style="961" customWidth="1"/>
    <col min="3849" max="3849" width="15" style="961" customWidth="1"/>
    <col min="3850" max="4096" width="11.42578125" style="961"/>
    <col min="4097" max="4097" width="5" style="961" customWidth="1"/>
    <col min="4098" max="4098" width="43" style="961" customWidth="1"/>
    <col min="4099" max="4099" width="12.85546875" style="961" customWidth="1"/>
    <col min="4100" max="4100" width="13.28515625" style="961" customWidth="1"/>
    <col min="4101" max="4101" width="15" style="961" customWidth="1"/>
    <col min="4102" max="4102" width="16.5703125" style="961" customWidth="1"/>
    <col min="4103" max="4103" width="13.42578125" style="961" customWidth="1"/>
    <col min="4104" max="4104" width="14" style="961" customWidth="1"/>
    <col min="4105" max="4105" width="15" style="961" customWidth="1"/>
    <col min="4106" max="4352" width="11.42578125" style="961"/>
    <col min="4353" max="4353" width="5" style="961" customWidth="1"/>
    <col min="4354" max="4354" width="43" style="961" customWidth="1"/>
    <col min="4355" max="4355" width="12.85546875" style="961" customWidth="1"/>
    <col min="4356" max="4356" width="13.28515625" style="961" customWidth="1"/>
    <col min="4357" max="4357" width="15" style="961" customWidth="1"/>
    <col min="4358" max="4358" width="16.5703125" style="961" customWidth="1"/>
    <col min="4359" max="4359" width="13.42578125" style="961" customWidth="1"/>
    <col min="4360" max="4360" width="14" style="961" customWidth="1"/>
    <col min="4361" max="4361" width="15" style="961" customWidth="1"/>
    <col min="4362" max="4608" width="11.42578125" style="961"/>
    <col min="4609" max="4609" width="5" style="961" customWidth="1"/>
    <col min="4610" max="4610" width="43" style="961" customWidth="1"/>
    <col min="4611" max="4611" width="12.85546875" style="961" customWidth="1"/>
    <col min="4612" max="4612" width="13.28515625" style="961" customWidth="1"/>
    <col min="4613" max="4613" width="15" style="961" customWidth="1"/>
    <col min="4614" max="4614" width="16.5703125" style="961" customWidth="1"/>
    <col min="4615" max="4615" width="13.42578125" style="961" customWidth="1"/>
    <col min="4616" max="4616" width="14" style="961" customWidth="1"/>
    <col min="4617" max="4617" width="15" style="961" customWidth="1"/>
    <col min="4618" max="4864" width="11.42578125" style="961"/>
    <col min="4865" max="4865" width="5" style="961" customWidth="1"/>
    <col min="4866" max="4866" width="43" style="961" customWidth="1"/>
    <col min="4867" max="4867" width="12.85546875" style="961" customWidth="1"/>
    <col min="4868" max="4868" width="13.28515625" style="961" customWidth="1"/>
    <col min="4869" max="4869" width="15" style="961" customWidth="1"/>
    <col min="4870" max="4870" width="16.5703125" style="961" customWidth="1"/>
    <col min="4871" max="4871" width="13.42578125" style="961" customWidth="1"/>
    <col min="4872" max="4872" width="14" style="961" customWidth="1"/>
    <col min="4873" max="4873" width="15" style="961" customWidth="1"/>
    <col min="4874" max="5120" width="11.42578125" style="961"/>
    <col min="5121" max="5121" width="5" style="961" customWidth="1"/>
    <col min="5122" max="5122" width="43" style="961" customWidth="1"/>
    <col min="5123" max="5123" width="12.85546875" style="961" customWidth="1"/>
    <col min="5124" max="5124" width="13.28515625" style="961" customWidth="1"/>
    <col min="5125" max="5125" width="15" style="961" customWidth="1"/>
    <col min="5126" max="5126" width="16.5703125" style="961" customWidth="1"/>
    <col min="5127" max="5127" width="13.42578125" style="961" customWidth="1"/>
    <col min="5128" max="5128" width="14" style="961" customWidth="1"/>
    <col min="5129" max="5129" width="15" style="961" customWidth="1"/>
    <col min="5130" max="5376" width="11.42578125" style="961"/>
    <col min="5377" max="5377" width="5" style="961" customWidth="1"/>
    <col min="5378" max="5378" width="43" style="961" customWidth="1"/>
    <col min="5379" max="5379" width="12.85546875" style="961" customWidth="1"/>
    <col min="5380" max="5380" width="13.28515625" style="961" customWidth="1"/>
    <col min="5381" max="5381" width="15" style="961" customWidth="1"/>
    <col min="5382" max="5382" width="16.5703125" style="961" customWidth="1"/>
    <col min="5383" max="5383" width="13.42578125" style="961" customWidth="1"/>
    <col min="5384" max="5384" width="14" style="961" customWidth="1"/>
    <col min="5385" max="5385" width="15" style="961" customWidth="1"/>
    <col min="5386" max="5632" width="11.42578125" style="961"/>
    <col min="5633" max="5633" width="5" style="961" customWidth="1"/>
    <col min="5634" max="5634" width="43" style="961" customWidth="1"/>
    <col min="5635" max="5635" width="12.85546875" style="961" customWidth="1"/>
    <col min="5636" max="5636" width="13.28515625" style="961" customWidth="1"/>
    <col min="5637" max="5637" width="15" style="961" customWidth="1"/>
    <col min="5638" max="5638" width="16.5703125" style="961" customWidth="1"/>
    <col min="5639" max="5639" width="13.42578125" style="961" customWidth="1"/>
    <col min="5640" max="5640" width="14" style="961" customWidth="1"/>
    <col min="5641" max="5641" width="15" style="961" customWidth="1"/>
    <col min="5642" max="5888" width="11.42578125" style="961"/>
    <col min="5889" max="5889" width="5" style="961" customWidth="1"/>
    <col min="5890" max="5890" width="43" style="961" customWidth="1"/>
    <col min="5891" max="5891" width="12.85546875" style="961" customWidth="1"/>
    <col min="5892" max="5892" width="13.28515625" style="961" customWidth="1"/>
    <col min="5893" max="5893" width="15" style="961" customWidth="1"/>
    <col min="5894" max="5894" width="16.5703125" style="961" customWidth="1"/>
    <col min="5895" max="5895" width="13.42578125" style="961" customWidth="1"/>
    <col min="5896" max="5896" width="14" style="961" customWidth="1"/>
    <col min="5897" max="5897" width="15" style="961" customWidth="1"/>
    <col min="5898" max="6144" width="11.42578125" style="961"/>
    <col min="6145" max="6145" width="5" style="961" customWidth="1"/>
    <col min="6146" max="6146" width="43" style="961" customWidth="1"/>
    <col min="6147" max="6147" width="12.85546875" style="961" customWidth="1"/>
    <col min="6148" max="6148" width="13.28515625" style="961" customWidth="1"/>
    <col min="6149" max="6149" width="15" style="961" customWidth="1"/>
    <col min="6150" max="6150" width="16.5703125" style="961" customWidth="1"/>
    <col min="6151" max="6151" width="13.42578125" style="961" customWidth="1"/>
    <col min="6152" max="6152" width="14" style="961" customWidth="1"/>
    <col min="6153" max="6153" width="15" style="961" customWidth="1"/>
    <col min="6154" max="6400" width="11.42578125" style="961"/>
    <col min="6401" max="6401" width="5" style="961" customWidth="1"/>
    <col min="6402" max="6402" width="43" style="961" customWidth="1"/>
    <col min="6403" max="6403" width="12.85546875" style="961" customWidth="1"/>
    <col min="6404" max="6404" width="13.28515625" style="961" customWidth="1"/>
    <col min="6405" max="6405" width="15" style="961" customWidth="1"/>
    <col min="6406" max="6406" width="16.5703125" style="961" customWidth="1"/>
    <col min="6407" max="6407" width="13.42578125" style="961" customWidth="1"/>
    <col min="6408" max="6408" width="14" style="961" customWidth="1"/>
    <col min="6409" max="6409" width="15" style="961" customWidth="1"/>
    <col min="6410" max="6656" width="11.42578125" style="961"/>
    <col min="6657" max="6657" width="5" style="961" customWidth="1"/>
    <col min="6658" max="6658" width="43" style="961" customWidth="1"/>
    <col min="6659" max="6659" width="12.85546875" style="961" customWidth="1"/>
    <col min="6660" max="6660" width="13.28515625" style="961" customWidth="1"/>
    <col min="6661" max="6661" width="15" style="961" customWidth="1"/>
    <col min="6662" max="6662" width="16.5703125" style="961" customWidth="1"/>
    <col min="6663" max="6663" width="13.42578125" style="961" customWidth="1"/>
    <col min="6664" max="6664" width="14" style="961" customWidth="1"/>
    <col min="6665" max="6665" width="15" style="961" customWidth="1"/>
    <col min="6666" max="6912" width="11.42578125" style="961"/>
    <col min="6913" max="6913" width="5" style="961" customWidth="1"/>
    <col min="6914" max="6914" width="43" style="961" customWidth="1"/>
    <col min="6915" max="6915" width="12.85546875" style="961" customWidth="1"/>
    <col min="6916" max="6916" width="13.28515625" style="961" customWidth="1"/>
    <col min="6917" max="6917" width="15" style="961" customWidth="1"/>
    <col min="6918" max="6918" width="16.5703125" style="961" customWidth="1"/>
    <col min="6919" max="6919" width="13.42578125" style="961" customWidth="1"/>
    <col min="6920" max="6920" width="14" style="961" customWidth="1"/>
    <col min="6921" max="6921" width="15" style="961" customWidth="1"/>
    <col min="6922" max="7168" width="11.42578125" style="961"/>
    <col min="7169" max="7169" width="5" style="961" customWidth="1"/>
    <col min="7170" max="7170" width="43" style="961" customWidth="1"/>
    <col min="7171" max="7171" width="12.85546875" style="961" customWidth="1"/>
    <col min="7172" max="7172" width="13.28515625" style="961" customWidth="1"/>
    <col min="7173" max="7173" width="15" style="961" customWidth="1"/>
    <col min="7174" max="7174" width="16.5703125" style="961" customWidth="1"/>
    <col min="7175" max="7175" width="13.42578125" style="961" customWidth="1"/>
    <col min="7176" max="7176" width="14" style="961" customWidth="1"/>
    <col min="7177" max="7177" width="15" style="961" customWidth="1"/>
    <col min="7178" max="7424" width="11.42578125" style="961"/>
    <col min="7425" max="7425" width="5" style="961" customWidth="1"/>
    <col min="7426" max="7426" width="43" style="961" customWidth="1"/>
    <col min="7427" max="7427" width="12.85546875" style="961" customWidth="1"/>
    <col min="7428" max="7428" width="13.28515625" style="961" customWidth="1"/>
    <col min="7429" max="7429" width="15" style="961" customWidth="1"/>
    <col min="7430" max="7430" width="16.5703125" style="961" customWidth="1"/>
    <col min="7431" max="7431" width="13.42578125" style="961" customWidth="1"/>
    <col min="7432" max="7432" width="14" style="961" customWidth="1"/>
    <col min="7433" max="7433" width="15" style="961" customWidth="1"/>
    <col min="7434" max="7680" width="11.42578125" style="961"/>
    <col min="7681" max="7681" width="5" style="961" customWidth="1"/>
    <col min="7682" max="7682" width="43" style="961" customWidth="1"/>
    <col min="7683" max="7683" width="12.85546875" style="961" customWidth="1"/>
    <col min="7684" max="7684" width="13.28515625" style="961" customWidth="1"/>
    <col min="7685" max="7685" width="15" style="961" customWidth="1"/>
    <col min="7686" max="7686" width="16.5703125" style="961" customWidth="1"/>
    <col min="7687" max="7687" width="13.42578125" style="961" customWidth="1"/>
    <col min="7688" max="7688" width="14" style="961" customWidth="1"/>
    <col min="7689" max="7689" width="15" style="961" customWidth="1"/>
    <col min="7690" max="7936" width="11.42578125" style="961"/>
    <col min="7937" max="7937" width="5" style="961" customWidth="1"/>
    <col min="7938" max="7938" width="43" style="961" customWidth="1"/>
    <col min="7939" max="7939" width="12.85546875" style="961" customWidth="1"/>
    <col min="7940" max="7940" width="13.28515625" style="961" customWidth="1"/>
    <col min="7941" max="7941" width="15" style="961" customWidth="1"/>
    <col min="7942" max="7942" width="16.5703125" style="961" customWidth="1"/>
    <col min="7943" max="7943" width="13.42578125" style="961" customWidth="1"/>
    <col min="7944" max="7944" width="14" style="961" customWidth="1"/>
    <col min="7945" max="7945" width="15" style="961" customWidth="1"/>
    <col min="7946" max="8192" width="11.42578125" style="961"/>
    <col min="8193" max="8193" width="5" style="961" customWidth="1"/>
    <col min="8194" max="8194" width="43" style="961" customWidth="1"/>
    <col min="8195" max="8195" width="12.85546875" style="961" customWidth="1"/>
    <col min="8196" max="8196" width="13.28515625" style="961" customWidth="1"/>
    <col min="8197" max="8197" width="15" style="961" customWidth="1"/>
    <col min="8198" max="8198" width="16.5703125" style="961" customWidth="1"/>
    <col min="8199" max="8199" width="13.42578125" style="961" customWidth="1"/>
    <col min="8200" max="8200" width="14" style="961" customWidth="1"/>
    <col min="8201" max="8201" width="15" style="961" customWidth="1"/>
    <col min="8202" max="8448" width="11.42578125" style="961"/>
    <col min="8449" max="8449" width="5" style="961" customWidth="1"/>
    <col min="8450" max="8450" width="43" style="961" customWidth="1"/>
    <col min="8451" max="8451" width="12.85546875" style="961" customWidth="1"/>
    <col min="8452" max="8452" width="13.28515625" style="961" customWidth="1"/>
    <col min="8453" max="8453" width="15" style="961" customWidth="1"/>
    <col min="8454" max="8454" width="16.5703125" style="961" customWidth="1"/>
    <col min="8455" max="8455" width="13.42578125" style="961" customWidth="1"/>
    <col min="8456" max="8456" width="14" style="961" customWidth="1"/>
    <col min="8457" max="8457" width="15" style="961" customWidth="1"/>
    <col min="8458" max="8704" width="11.42578125" style="961"/>
    <col min="8705" max="8705" width="5" style="961" customWidth="1"/>
    <col min="8706" max="8706" width="43" style="961" customWidth="1"/>
    <col min="8707" max="8707" width="12.85546875" style="961" customWidth="1"/>
    <col min="8708" max="8708" width="13.28515625" style="961" customWidth="1"/>
    <col min="8709" max="8709" width="15" style="961" customWidth="1"/>
    <col min="8710" max="8710" width="16.5703125" style="961" customWidth="1"/>
    <col min="8711" max="8711" width="13.42578125" style="961" customWidth="1"/>
    <col min="8712" max="8712" width="14" style="961" customWidth="1"/>
    <col min="8713" max="8713" width="15" style="961" customWidth="1"/>
    <col min="8714" max="8960" width="11.42578125" style="961"/>
    <col min="8961" max="8961" width="5" style="961" customWidth="1"/>
    <col min="8962" max="8962" width="43" style="961" customWidth="1"/>
    <col min="8963" max="8963" width="12.85546875" style="961" customWidth="1"/>
    <col min="8964" max="8964" width="13.28515625" style="961" customWidth="1"/>
    <col min="8965" max="8965" width="15" style="961" customWidth="1"/>
    <col min="8966" max="8966" width="16.5703125" style="961" customWidth="1"/>
    <col min="8967" max="8967" width="13.42578125" style="961" customWidth="1"/>
    <col min="8968" max="8968" width="14" style="961" customWidth="1"/>
    <col min="8969" max="8969" width="15" style="961" customWidth="1"/>
    <col min="8970" max="9216" width="11.42578125" style="961"/>
    <col min="9217" max="9217" width="5" style="961" customWidth="1"/>
    <col min="9218" max="9218" width="43" style="961" customWidth="1"/>
    <col min="9219" max="9219" width="12.85546875" style="961" customWidth="1"/>
    <col min="9220" max="9220" width="13.28515625" style="961" customWidth="1"/>
    <col min="9221" max="9221" width="15" style="961" customWidth="1"/>
    <col min="9222" max="9222" width="16.5703125" style="961" customWidth="1"/>
    <col min="9223" max="9223" width="13.42578125" style="961" customWidth="1"/>
    <col min="9224" max="9224" width="14" style="961" customWidth="1"/>
    <col min="9225" max="9225" width="15" style="961" customWidth="1"/>
    <col min="9226" max="9472" width="11.42578125" style="961"/>
    <col min="9473" max="9473" width="5" style="961" customWidth="1"/>
    <col min="9474" max="9474" width="43" style="961" customWidth="1"/>
    <col min="9475" max="9475" width="12.85546875" style="961" customWidth="1"/>
    <col min="9476" max="9476" width="13.28515625" style="961" customWidth="1"/>
    <col min="9477" max="9477" width="15" style="961" customWidth="1"/>
    <col min="9478" max="9478" width="16.5703125" style="961" customWidth="1"/>
    <col min="9479" max="9479" width="13.42578125" style="961" customWidth="1"/>
    <col min="9480" max="9480" width="14" style="961" customWidth="1"/>
    <col min="9481" max="9481" width="15" style="961" customWidth="1"/>
    <col min="9482" max="9728" width="11.42578125" style="961"/>
    <col min="9729" max="9729" width="5" style="961" customWidth="1"/>
    <col min="9730" max="9730" width="43" style="961" customWidth="1"/>
    <col min="9731" max="9731" width="12.85546875" style="961" customWidth="1"/>
    <col min="9732" max="9732" width="13.28515625" style="961" customWidth="1"/>
    <col min="9733" max="9733" width="15" style="961" customWidth="1"/>
    <col min="9734" max="9734" width="16.5703125" style="961" customWidth="1"/>
    <col min="9735" max="9735" width="13.42578125" style="961" customWidth="1"/>
    <col min="9736" max="9736" width="14" style="961" customWidth="1"/>
    <col min="9737" max="9737" width="15" style="961" customWidth="1"/>
    <col min="9738" max="9984" width="11.42578125" style="961"/>
    <col min="9985" max="9985" width="5" style="961" customWidth="1"/>
    <col min="9986" max="9986" width="43" style="961" customWidth="1"/>
    <col min="9987" max="9987" width="12.85546875" style="961" customWidth="1"/>
    <col min="9988" max="9988" width="13.28515625" style="961" customWidth="1"/>
    <col min="9989" max="9989" width="15" style="961" customWidth="1"/>
    <col min="9990" max="9990" width="16.5703125" style="961" customWidth="1"/>
    <col min="9991" max="9991" width="13.42578125" style="961" customWidth="1"/>
    <col min="9992" max="9992" width="14" style="961" customWidth="1"/>
    <col min="9993" max="9993" width="15" style="961" customWidth="1"/>
    <col min="9994" max="10240" width="11.42578125" style="961"/>
    <col min="10241" max="10241" width="5" style="961" customWidth="1"/>
    <col min="10242" max="10242" width="43" style="961" customWidth="1"/>
    <col min="10243" max="10243" width="12.85546875" style="961" customWidth="1"/>
    <col min="10244" max="10244" width="13.28515625" style="961" customWidth="1"/>
    <col min="10245" max="10245" width="15" style="961" customWidth="1"/>
    <col min="10246" max="10246" width="16.5703125" style="961" customWidth="1"/>
    <col min="10247" max="10247" width="13.42578125" style="961" customWidth="1"/>
    <col min="10248" max="10248" width="14" style="961" customWidth="1"/>
    <col min="10249" max="10249" width="15" style="961" customWidth="1"/>
    <col min="10250" max="10496" width="11.42578125" style="961"/>
    <col min="10497" max="10497" width="5" style="961" customWidth="1"/>
    <col min="10498" max="10498" width="43" style="961" customWidth="1"/>
    <col min="10499" max="10499" width="12.85546875" style="961" customWidth="1"/>
    <col min="10500" max="10500" width="13.28515625" style="961" customWidth="1"/>
    <col min="10501" max="10501" width="15" style="961" customWidth="1"/>
    <col min="10502" max="10502" width="16.5703125" style="961" customWidth="1"/>
    <col min="10503" max="10503" width="13.42578125" style="961" customWidth="1"/>
    <col min="10504" max="10504" width="14" style="961" customWidth="1"/>
    <col min="10505" max="10505" width="15" style="961" customWidth="1"/>
    <col min="10506" max="10752" width="11.42578125" style="961"/>
    <col min="10753" max="10753" width="5" style="961" customWidth="1"/>
    <col min="10754" max="10754" width="43" style="961" customWidth="1"/>
    <col min="10755" max="10755" width="12.85546875" style="961" customWidth="1"/>
    <col min="10756" max="10756" width="13.28515625" style="961" customWidth="1"/>
    <col min="10757" max="10757" width="15" style="961" customWidth="1"/>
    <col min="10758" max="10758" width="16.5703125" style="961" customWidth="1"/>
    <col min="10759" max="10759" width="13.42578125" style="961" customWidth="1"/>
    <col min="10760" max="10760" width="14" style="961" customWidth="1"/>
    <col min="10761" max="10761" width="15" style="961" customWidth="1"/>
    <col min="10762" max="11008" width="11.42578125" style="961"/>
    <col min="11009" max="11009" width="5" style="961" customWidth="1"/>
    <col min="11010" max="11010" width="43" style="961" customWidth="1"/>
    <col min="11011" max="11011" width="12.85546875" style="961" customWidth="1"/>
    <col min="11012" max="11012" width="13.28515625" style="961" customWidth="1"/>
    <col min="11013" max="11013" width="15" style="961" customWidth="1"/>
    <col min="11014" max="11014" width="16.5703125" style="961" customWidth="1"/>
    <col min="11015" max="11015" width="13.42578125" style="961" customWidth="1"/>
    <col min="11016" max="11016" width="14" style="961" customWidth="1"/>
    <col min="11017" max="11017" width="15" style="961" customWidth="1"/>
    <col min="11018" max="11264" width="11.42578125" style="961"/>
    <col min="11265" max="11265" width="5" style="961" customWidth="1"/>
    <col min="11266" max="11266" width="43" style="961" customWidth="1"/>
    <col min="11267" max="11267" width="12.85546875" style="961" customWidth="1"/>
    <col min="11268" max="11268" width="13.28515625" style="961" customWidth="1"/>
    <col min="11269" max="11269" width="15" style="961" customWidth="1"/>
    <col min="11270" max="11270" width="16.5703125" style="961" customWidth="1"/>
    <col min="11271" max="11271" width="13.42578125" style="961" customWidth="1"/>
    <col min="11272" max="11272" width="14" style="961" customWidth="1"/>
    <col min="11273" max="11273" width="15" style="961" customWidth="1"/>
    <col min="11274" max="11520" width="11.42578125" style="961"/>
    <col min="11521" max="11521" width="5" style="961" customWidth="1"/>
    <col min="11522" max="11522" width="43" style="961" customWidth="1"/>
    <col min="11523" max="11523" width="12.85546875" style="961" customWidth="1"/>
    <col min="11524" max="11524" width="13.28515625" style="961" customWidth="1"/>
    <col min="11525" max="11525" width="15" style="961" customWidth="1"/>
    <col min="11526" max="11526" width="16.5703125" style="961" customWidth="1"/>
    <col min="11527" max="11527" width="13.42578125" style="961" customWidth="1"/>
    <col min="11528" max="11528" width="14" style="961" customWidth="1"/>
    <col min="11529" max="11529" width="15" style="961" customWidth="1"/>
    <col min="11530" max="11776" width="11.42578125" style="961"/>
    <col min="11777" max="11777" width="5" style="961" customWidth="1"/>
    <col min="11778" max="11778" width="43" style="961" customWidth="1"/>
    <col min="11779" max="11779" width="12.85546875" style="961" customWidth="1"/>
    <col min="11780" max="11780" width="13.28515625" style="961" customWidth="1"/>
    <col min="11781" max="11781" width="15" style="961" customWidth="1"/>
    <col min="11782" max="11782" width="16.5703125" style="961" customWidth="1"/>
    <col min="11783" max="11783" width="13.42578125" style="961" customWidth="1"/>
    <col min="11784" max="11784" width="14" style="961" customWidth="1"/>
    <col min="11785" max="11785" width="15" style="961" customWidth="1"/>
    <col min="11786" max="12032" width="11.42578125" style="961"/>
    <col min="12033" max="12033" width="5" style="961" customWidth="1"/>
    <col min="12034" max="12034" width="43" style="961" customWidth="1"/>
    <col min="12035" max="12035" width="12.85546875" style="961" customWidth="1"/>
    <col min="12036" max="12036" width="13.28515625" style="961" customWidth="1"/>
    <col min="12037" max="12037" width="15" style="961" customWidth="1"/>
    <col min="12038" max="12038" width="16.5703125" style="961" customWidth="1"/>
    <col min="12039" max="12039" width="13.42578125" style="961" customWidth="1"/>
    <col min="12040" max="12040" width="14" style="961" customWidth="1"/>
    <col min="12041" max="12041" width="15" style="961" customWidth="1"/>
    <col min="12042" max="12288" width="11.42578125" style="961"/>
    <col min="12289" max="12289" width="5" style="961" customWidth="1"/>
    <col min="12290" max="12290" width="43" style="961" customWidth="1"/>
    <col min="12291" max="12291" width="12.85546875" style="961" customWidth="1"/>
    <col min="12292" max="12292" width="13.28515625" style="961" customWidth="1"/>
    <col min="12293" max="12293" width="15" style="961" customWidth="1"/>
    <col min="12294" max="12294" width="16.5703125" style="961" customWidth="1"/>
    <col min="12295" max="12295" width="13.42578125" style="961" customWidth="1"/>
    <col min="12296" max="12296" width="14" style="961" customWidth="1"/>
    <col min="12297" max="12297" width="15" style="961" customWidth="1"/>
    <col min="12298" max="12544" width="11.42578125" style="961"/>
    <col min="12545" max="12545" width="5" style="961" customWidth="1"/>
    <col min="12546" max="12546" width="43" style="961" customWidth="1"/>
    <col min="12547" max="12547" width="12.85546875" style="961" customWidth="1"/>
    <col min="12548" max="12548" width="13.28515625" style="961" customWidth="1"/>
    <col min="12549" max="12549" width="15" style="961" customWidth="1"/>
    <col min="12550" max="12550" width="16.5703125" style="961" customWidth="1"/>
    <col min="12551" max="12551" width="13.42578125" style="961" customWidth="1"/>
    <col min="12552" max="12552" width="14" style="961" customWidth="1"/>
    <col min="12553" max="12553" width="15" style="961" customWidth="1"/>
    <col min="12554" max="12800" width="11.42578125" style="961"/>
    <col min="12801" max="12801" width="5" style="961" customWidth="1"/>
    <col min="12802" max="12802" width="43" style="961" customWidth="1"/>
    <col min="12803" max="12803" width="12.85546875" style="961" customWidth="1"/>
    <col min="12804" max="12804" width="13.28515625" style="961" customWidth="1"/>
    <col min="12805" max="12805" width="15" style="961" customWidth="1"/>
    <col min="12806" max="12806" width="16.5703125" style="961" customWidth="1"/>
    <col min="12807" max="12807" width="13.42578125" style="961" customWidth="1"/>
    <col min="12808" max="12808" width="14" style="961" customWidth="1"/>
    <col min="12809" max="12809" width="15" style="961" customWidth="1"/>
    <col min="12810" max="13056" width="11.42578125" style="961"/>
    <col min="13057" max="13057" width="5" style="961" customWidth="1"/>
    <col min="13058" max="13058" width="43" style="961" customWidth="1"/>
    <col min="13059" max="13059" width="12.85546875" style="961" customWidth="1"/>
    <col min="13060" max="13060" width="13.28515625" style="961" customWidth="1"/>
    <col min="13061" max="13061" width="15" style="961" customWidth="1"/>
    <col min="13062" max="13062" width="16.5703125" style="961" customWidth="1"/>
    <col min="13063" max="13063" width="13.42578125" style="961" customWidth="1"/>
    <col min="13064" max="13064" width="14" style="961" customWidth="1"/>
    <col min="13065" max="13065" width="15" style="961" customWidth="1"/>
    <col min="13066" max="13312" width="11.42578125" style="961"/>
    <col min="13313" max="13313" width="5" style="961" customWidth="1"/>
    <col min="13314" max="13314" width="43" style="961" customWidth="1"/>
    <col min="13315" max="13315" width="12.85546875" style="961" customWidth="1"/>
    <col min="13316" max="13316" width="13.28515625" style="961" customWidth="1"/>
    <col min="13317" max="13317" width="15" style="961" customWidth="1"/>
    <col min="13318" max="13318" width="16.5703125" style="961" customWidth="1"/>
    <col min="13319" max="13319" width="13.42578125" style="961" customWidth="1"/>
    <col min="13320" max="13320" width="14" style="961" customWidth="1"/>
    <col min="13321" max="13321" width="15" style="961" customWidth="1"/>
    <col min="13322" max="13568" width="11.42578125" style="961"/>
    <col min="13569" max="13569" width="5" style="961" customWidth="1"/>
    <col min="13570" max="13570" width="43" style="961" customWidth="1"/>
    <col min="13571" max="13571" width="12.85546875" style="961" customWidth="1"/>
    <col min="13572" max="13572" width="13.28515625" style="961" customWidth="1"/>
    <col min="13573" max="13573" width="15" style="961" customWidth="1"/>
    <col min="13574" max="13574" width="16.5703125" style="961" customWidth="1"/>
    <col min="13575" max="13575" width="13.42578125" style="961" customWidth="1"/>
    <col min="13576" max="13576" width="14" style="961" customWidth="1"/>
    <col min="13577" max="13577" width="15" style="961" customWidth="1"/>
    <col min="13578" max="13824" width="11.42578125" style="961"/>
    <col min="13825" max="13825" width="5" style="961" customWidth="1"/>
    <col min="13826" max="13826" width="43" style="961" customWidth="1"/>
    <col min="13827" max="13827" width="12.85546875" style="961" customWidth="1"/>
    <col min="13828" max="13828" width="13.28515625" style="961" customWidth="1"/>
    <col min="13829" max="13829" width="15" style="961" customWidth="1"/>
    <col min="13830" max="13830" width="16.5703125" style="961" customWidth="1"/>
    <col min="13831" max="13831" width="13.42578125" style="961" customWidth="1"/>
    <col min="13832" max="13832" width="14" style="961" customWidth="1"/>
    <col min="13833" max="13833" width="15" style="961" customWidth="1"/>
    <col min="13834" max="14080" width="11.42578125" style="961"/>
    <col min="14081" max="14081" width="5" style="961" customWidth="1"/>
    <col min="14082" max="14082" width="43" style="961" customWidth="1"/>
    <col min="14083" max="14083" width="12.85546875" style="961" customWidth="1"/>
    <col min="14084" max="14084" width="13.28515625" style="961" customWidth="1"/>
    <col min="14085" max="14085" width="15" style="961" customWidth="1"/>
    <col min="14086" max="14086" width="16.5703125" style="961" customWidth="1"/>
    <col min="14087" max="14087" width="13.42578125" style="961" customWidth="1"/>
    <col min="14088" max="14088" width="14" style="961" customWidth="1"/>
    <col min="14089" max="14089" width="15" style="961" customWidth="1"/>
    <col min="14090" max="14336" width="11.42578125" style="961"/>
    <col min="14337" max="14337" width="5" style="961" customWidth="1"/>
    <col min="14338" max="14338" width="43" style="961" customWidth="1"/>
    <col min="14339" max="14339" width="12.85546875" style="961" customWidth="1"/>
    <col min="14340" max="14340" width="13.28515625" style="961" customWidth="1"/>
    <col min="14341" max="14341" width="15" style="961" customWidth="1"/>
    <col min="14342" max="14342" width="16.5703125" style="961" customWidth="1"/>
    <col min="14343" max="14343" width="13.42578125" style="961" customWidth="1"/>
    <col min="14344" max="14344" width="14" style="961" customWidth="1"/>
    <col min="14345" max="14345" width="15" style="961" customWidth="1"/>
    <col min="14346" max="14592" width="11.42578125" style="961"/>
    <col min="14593" max="14593" width="5" style="961" customWidth="1"/>
    <col min="14594" max="14594" width="43" style="961" customWidth="1"/>
    <col min="14595" max="14595" width="12.85546875" style="961" customWidth="1"/>
    <col min="14596" max="14596" width="13.28515625" style="961" customWidth="1"/>
    <col min="14597" max="14597" width="15" style="961" customWidth="1"/>
    <col min="14598" max="14598" width="16.5703125" style="961" customWidth="1"/>
    <col min="14599" max="14599" width="13.42578125" style="961" customWidth="1"/>
    <col min="14600" max="14600" width="14" style="961" customWidth="1"/>
    <col min="14601" max="14601" width="15" style="961" customWidth="1"/>
    <col min="14602" max="14848" width="11.42578125" style="961"/>
    <col min="14849" max="14849" width="5" style="961" customWidth="1"/>
    <col min="14850" max="14850" width="43" style="961" customWidth="1"/>
    <col min="14851" max="14851" width="12.85546875" style="961" customWidth="1"/>
    <col min="14852" max="14852" width="13.28515625" style="961" customWidth="1"/>
    <col min="14853" max="14853" width="15" style="961" customWidth="1"/>
    <col min="14854" max="14854" width="16.5703125" style="961" customWidth="1"/>
    <col min="14855" max="14855" width="13.42578125" style="961" customWidth="1"/>
    <col min="14856" max="14856" width="14" style="961" customWidth="1"/>
    <col min="14857" max="14857" width="15" style="961" customWidth="1"/>
    <col min="14858" max="15104" width="11.42578125" style="961"/>
    <col min="15105" max="15105" width="5" style="961" customWidth="1"/>
    <col min="15106" max="15106" width="43" style="961" customWidth="1"/>
    <col min="15107" max="15107" width="12.85546875" style="961" customWidth="1"/>
    <col min="15108" max="15108" width="13.28515625" style="961" customWidth="1"/>
    <col min="15109" max="15109" width="15" style="961" customWidth="1"/>
    <col min="15110" max="15110" width="16.5703125" style="961" customWidth="1"/>
    <col min="15111" max="15111" width="13.42578125" style="961" customWidth="1"/>
    <col min="15112" max="15112" width="14" style="961" customWidth="1"/>
    <col min="15113" max="15113" width="15" style="961" customWidth="1"/>
    <col min="15114" max="15360" width="11.42578125" style="961"/>
    <col min="15361" max="15361" width="5" style="961" customWidth="1"/>
    <col min="15362" max="15362" width="43" style="961" customWidth="1"/>
    <col min="15363" max="15363" width="12.85546875" style="961" customWidth="1"/>
    <col min="15364" max="15364" width="13.28515625" style="961" customWidth="1"/>
    <col min="15365" max="15365" width="15" style="961" customWidth="1"/>
    <col min="15366" max="15366" width="16.5703125" style="961" customWidth="1"/>
    <col min="15367" max="15367" width="13.42578125" style="961" customWidth="1"/>
    <col min="15368" max="15368" width="14" style="961" customWidth="1"/>
    <col min="15369" max="15369" width="15" style="961" customWidth="1"/>
    <col min="15370" max="15616" width="11.42578125" style="961"/>
    <col min="15617" max="15617" width="5" style="961" customWidth="1"/>
    <col min="15618" max="15618" width="43" style="961" customWidth="1"/>
    <col min="15619" max="15619" width="12.85546875" style="961" customWidth="1"/>
    <col min="15620" max="15620" width="13.28515625" style="961" customWidth="1"/>
    <col min="15621" max="15621" width="15" style="961" customWidth="1"/>
    <col min="15622" max="15622" width="16.5703125" style="961" customWidth="1"/>
    <col min="15623" max="15623" width="13.42578125" style="961" customWidth="1"/>
    <col min="15624" max="15624" width="14" style="961" customWidth="1"/>
    <col min="15625" max="15625" width="15" style="961" customWidth="1"/>
    <col min="15626" max="15872" width="11.42578125" style="961"/>
    <col min="15873" max="15873" width="5" style="961" customWidth="1"/>
    <col min="15874" max="15874" width="43" style="961" customWidth="1"/>
    <col min="15875" max="15875" width="12.85546875" style="961" customWidth="1"/>
    <col min="15876" max="15876" width="13.28515625" style="961" customWidth="1"/>
    <col min="15877" max="15877" width="15" style="961" customWidth="1"/>
    <col min="15878" max="15878" width="16.5703125" style="961" customWidth="1"/>
    <col min="15879" max="15879" width="13.42578125" style="961" customWidth="1"/>
    <col min="15880" max="15880" width="14" style="961" customWidth="1"/>
    <col min="15881" max="15881" width="15" style="961" customWidth="1"/>
    <col min="15882" max="16128" width="11.42578125" style="961"/>
    <col min="16129" max="16129" width="5" style="961" customWidth="1"/>
    <col min="16130" max="16130" width="43" style="961" customWidth="1"/>
    <col min="16131" max="16131" width="12.85546875" style="961" customWidth="1"/>
    <col min="16132" max="16132" width="13.28515625" style="961" customWidth="1"/>
    <col min="16133" max="16133" width="15" style="961" customWidth="1"/>
    <col min="16134" max="16134" width="16.5703125" style="961" customWidth="1"/>
    <col min="16135" max="16135" width="13.42578125" style="961" customWidth="1"/>
    <col min="16136" max="16136" width="14" style="961" customWidth="1"/>
    <col min="16137" max="16137" width="15" style="961" customWidth="1"/>
    <col min="16138" max="16384" width="11.42578125" style="961"/>
  </cols>
  <sheetData>
    <row r="1" spans="2:9" ht="13.5" thickBot="1"/>
    <row r="2" spans="2:9" ht="13.5" thickBot="1">
      <c r="B2" s="1688" t="s">
        <v>2354</v>
      </c>
      <c r="C2" s="1689"/>
      <c r="D2" s="1689"/>
      <c r="E2" s="1689"/>
      <c r="F2" s="1689"/>
      <c r="G2" s="1689"/>
      <c r="H2" s="1689"/>
      <c r="I2" s="1690"/>
    </row>
    <row r="3" spans="2:9" ht="13.5" thickBot="1">
      <c r="B3" s="1691" t="s">
        <v>297</v>
      </c>
      <c r="C3" s="1692"/>
      <c r="D3" s="1692"/>
      <c r="E3" s="1692"/>
      <c r="F3" s="1692"/>
      <c r="G3" s="1692"/>
      <c r="H3" s="1692"/>
      <c r="I3" s="1693"/>
    </row>
    <row r="4" spans="2:9" ht="13.5" thickBot="1">
      <c r="B4" s="1691" t="s">
        <v>2363</v>
      </c>
      <c r="C4" s="1692"/>
      <c r="D4" s="1692"/>
      <c r="E4" s="1692"/>
      <c r="F4" s="1692"/>
      <c r="G4" s="1692"/>
      <c r="H4" s="1692"/>
      <c r="I4" s="1693"/>
    </row>
    <row r="5" spans="2:9" ht="13.5" thickBot="1">
      <c r="B5" s="1691" t="s">
        <v>83</v>
      </c>
      <c r="C5" s="1692"/>
      <c r="D5" s="1692"/>
      <c r="E5" s="1692"/>
      <c r="F5" s="1692"/>
      <c r="G5" s="1692"/>
      <c r="H5" s="1692"/>
      <c r="I5" s="1693"/>
    </row>
    <row r="6" spans="2:9" ht="76.5">
      <c r="B6" s="962" t="s">
        <v>2364</v>
      </c>
      <c r="C6" s="962" t="s">
        <v>2365</v>
      </c>
      <c r="D6" s="962" t="s">
        <v>2366</v>
      </c>
      <c r="E6" s="962" t="s">
        <v>2367</v>
      </c>
      <c r="F6" s="962" t="s">
        <v>2368</v>
      </c>
      <c r="G6" s="962" t="s">
        <v>299</v>
      </c>
      <c r="H6" s="962" t="s">
        <v>2369</v>
      </c>
      <c r="I6" s="962" t="s">
        <v>2370</v>
      </c>
    </row>
    <row r="7" spans="2:9" ht="13.5" thickBot="1">
      <c r="B7" s="963" t="s">
        <v>382</v>
      </c>
      <c r="C7" s="963" t="s">
        <v>2371</v>
      </c>
      <c r="D7" s="963" t="s">
        <v>2372</v>
      </c>
      <c r="E7" s="963" t="s">
        <v>2373</v>
      </c>
      <c r="F7" s="963" t="s">
        <v>2374</v>
      </c>
      <c r="G7" s="963" t="s">
        <v>300</v>
      </c>
      <c r="H7" s="963" t="s">
        <v>2375</v>
      </c>
      <c r="I7" s="963" t="s">
        <v>2376</v>
      </c>
    </row>
    <row r="8" spans="2:9" ht="12.75" customHeight="1">
      <c r="B8" s="964" t="s">
        <v>301</v>
      </c>
      <c r="C8" s="965">
        <f t="shared" ref="C8:I8" si="0">C9+C13</f>
        <v>0</v>
      </c>
      <c r="D8" s="965">
        <f t="shared" si="0"/>
        <v>0</v>
      </c>
      <c r="E8" s="965">
        <f t="shared" si="0"/>
        <v>0</v>
      </c>
      <c r="F8" s="965">
        <f t="shared" si="0"/>
        <v>0</v>
      </c>
      <c r="G8" s="965">
        <f t="shared" si="0"/>
        <v>0</v>
      </c>
      <c r="H8" s="965">
        <f t="shared" si="0"/>
        <v>0</v>
      </c>
      <c r="I8" s="965">
        <f t="shared" si="0"/>
        <v>0</v>
      </c>
    </row>
    <row r="9" spans="2:9" ht="12.75" customHeight="1">
      <c r="B9" s="964" t="s">
        <v>302</v>
      </c>
      <c r="C9" s="965">
        <f t="shared" ref="C9:I9" si="1">SUM(C10:C12)</f>
        <v>0</v>
      </c>
      <c r="D9" s="965">
        <f t="shared" si="1"/>
        <v>0</v>
      </c>
      <c r="E9" s="965">
        <f t="shared" si="1"/>
        <v>0</v>
      </c>
      <c r="F9" s="965">
        <f t="shared" si="1"/>
        <v>0</v>
      </c>
      <c r="G9" s="965">
        <f t="shared" si="1"/>
        <v>0</v>
      </c>
      <c r="H9" s="965">
        <f t="shared" si="1"/>
        <v>0</v>
      </c>
      <c r="I9" s="965">
        <f t="shared" si="1"/>
        <v>0</v>
      </c>
    </row>
    <row r="10" spans="2:9">
      <c r="B10" s="966" t="s">
        <v>303</v>
      </c>
      <c r="C10" s="965">
        <v>0</v>
      </c>
      <c r="D10" s="965">
        <v>0</v>
      </c>
      <c r="E10" s="965">
        <v>0</v>
      </c>
      <c r="F10" s="965"/>
      <c r="G10" s="967">
        <v>0</v>
      </c>
      <c r="H10" s="965">
        <v>0</v>
      </c>
      <c r="I10" s="965">
        <v>0</v>
      </c>
    </row>
    <row r="11" spans="2:9">
      <c r="B11" s="966" t="s">
        <v>304</v>
      </c>
      <c r="C11" s="967">
        <v>0</v>
      </c>
      <c r="D11" s="967">
        <v>0</v>
      </c>
      <c r="E11" s="967">
        <v>0</v>
      </c>
      <c r="F11" s="967"/>
      <c r="G11" s="967">
        <v>0</v>
      </c>
      <c r="H11" s="967">
        <v>0</v>
      </c>
      <c r="I11" s="967">
        <v>0</v>
      </c>
    </row>
    <row r="12" spans="2:9">
      <c r="B12" s="966" t="s">
        <v>305</v>
      </c>
      <c r="C12" s="967">
        <v>0</v>
      </c>
      <c r="D12" s="967">
        <v>0</v>
      </c>
      <c r="E12" s="967">
        <v>0</v>
      </c>
      <c r="F12" s="967"/>
      <c r="G12" s="967">
        <v>0</v>
      </c>
      <c r="H12" s="967">
        <v>0</v>
      </c>
      <c r="I12" s="967">
        <v>0</v>
      </c>
    </row>
    <row r="13" spans="2:9" ht="12.75" customHeight="1">
      <c r="B13" s="964" t="s">
        <v>306</v>
      </c>
      <c r="C13" s="965">
        <f t="shared" ref="C13:I13" si="2">SUM(C14:C16)</f>
        <v>0</v>
      </c>
      <c r="D13" s="965">
        <f t="shared" si="2"/>
        <v>0</v>
      </c>
      <c r="E13" s="965">
        <f t="shared" si="2"/>
        <v>0</v>
      </c>
      <c r="F13" s="965">
        <f t="shared" si="2"/>
        <v>0</v>
      </c>
      <c r="G13" s="965">
        <f t="shared" si="2"/>
        <v>0</v>
      </c>
      <c r="H13" s="965">
        <f t="shared" si="2"/>
        <v>0</v>
      </c>
      <c r="I13" s="965">
        <f t="shared" si="2"/>
        <v>0</v>
      </c>
    </row>
    <row r="14" spans="2:9">
      <c r="B14" s="966" t="s">
        <v>307</v>
      </c>
      <c r="C14" s="965">
        <v>0</v>
      </c>
      <c r="D14" s="965">
        <v>0</v>
      </c>
      <c r="E14" s="965">
        <v>0</v>
      </c>
      <c r="F14" s="965"/>
      <c r="G14" s="967">
        <v>0</v>
      </c>
      <c r="H14" s="965">
        <v>0</v>
      </c>
      <c r="I14" s="965">
        <v>0</v>
      </c>
    </row>
    <row r="15" spans="2:9">
      <c r="B15" s="966" t="s">
        <v>308</v>
      </c>
      <c r="C15" s="967">
        <v>0</v>
      </c>
      <c r="D15" s="967">
        <v>0</v>
      </c>
      <c r="E15" s="967">
        <v>0</v>
      </c>
      <c r="F15" s="967"/>
      <c r="G15" s="967">
        <v>0</v>
      </c>
      <c r="H15" s="967">
        <v>0</v>
      </c>
      <c r="I15" s="967">
        <v>0</v>
      </c>
    </row>
    <row r="16" spans="2:9">
      <c r="B16" s="966" t="s">
        <v>309</v>
      </c>
      <c r="C16" s="967">
        <v>0</v>
      </c>
      <c r="D16" s="967">
        <v>0</v>
      </c>
      <c r="E16" s="967">
        <v>0</v>
      </c>
      <c r="F16" s="967"/>
      <c r="G16" s="967">
        <v>0</v>
      </c>
      <c r="H16" s="967">
        <v>0</v>
      </c>
      <c r="I16" s="967">
        <v>0</v>
      </c>
    </row>
    <row r="17" spans="2:9">
      <c r="B17" s="964" t="s">
        <v>310</v>
      </c>
      <c r="C17" s="965">
        <v>13345149.35</v>
      </c>
      <c r="D17" s="968"/>
      <c r="E17" s="968"/>
      <c r="F17" s="968"/>
      <c r="G17" s="969">
        <v>18420123.960000001</v>
      </c>
      <c r="H17" s="968"/>
      <c r="I17" s="968"/>
    </row>
    <row r="18" spans="2:9">
      <c r="B18" s="970"/>
      <c r="C18" s="967"/>
      <c r="D18" s="967"/>
      <c r="E18" s="967"/>
      <c r="F18" s="967"/>
      <c r="G18" s="967"/>
      <c r="H18" s="967"/>
      <c r="I18" s="967"/>
    </row>
    <row r="19" spans="2:9" ht="12.75" customHeight="1">
      <c r="B19" s="971" t="s">
        <v>311</v>
      </c>
      <c r="C19" s="965">
        <f>C8+C17</f>
        <v>13345149.35</v>
      </c>
      <c r="D19" s="965">
        <f t="shared" ref="D19:I19" si="3">D8+D17</f>
        <v>0</v>
      </c>
      <c r="E19" s="965">
        <f t="shared" si="3"/>
        <v>0</v>
      </c>
      <c r="F19" s="965">
        <f t="shared" si="3"/>
        <v>0</v>
      </c>
      <c r="G19" s="965">
        <f t="shared" si="3"/>
        <v>18420123.960000001</v>
      </c>
      <c r="H19" s="965">
        <f t="shared" si="3"/>
        <v>0</v>
      </c>
      <c r="I19" s="965">
        <f t="shared" si="3"/>
        <v>0</v>
      </c>
    </row>
    <row r="20" spans="2:9">
      <c r="B20" s="964"/>
      <c r="C20" s="965"/>
      <c r="D20" s="965"/>
      <c r="E20" s="965"/>
      <c r="F20" s="965"/>
      <c r="G20" s="965"/>
      <c r="H20" s="965"/>
      <c r="I20" s="965"/>
    </row>
    <row r="21" spans="2:9" ht="12.75" customHeight="1">
      <c r="B21" s="964" t="s">
        <v>312</v>
      </c>
      <c r="C21" s="965">
        <f t="shared" ref="C21:I21" si="4">SUM(C22:C24)</f>
        <v>0</v>
      </c>
      <c r="D21" s="965">
        <f t="shared" si="4"/>
        <v>0</v>
      </c>
      <c r="E21" s="965">
        <f t="shared" si="4"/>
        <v>0</v>
      </c>
      <c r="F21" s="965">
        <f t="shared" si="4"/>
        <v>0</v>
      </c>
      <c r="G21" s="965">
        <f t="shared" si="4"/>
        <v>0</v>
      </c>
      <c r="H21" s="965">
        <f t="shared" si="4"/>
        <v>0</v>
      </c>
      <c r="I21" s="965">
        <f t="shared" si="4"/>
        <v>0</v>
      </c>
    </row>
    <row r="22" spans="2:9" ht="12.75" customHeight="1">
      <c r="B22" s="970" t="s">
        <v>313</v>
      </c>
      <c r="C22" s="967"/>
      <c r="D22" s="967"/>
      <c r="E22" s="967"/>
      <c r="F22" s="967"/>
      <c r="G22" s="967">
        <f>C22+D22-E22+F22</f>
        <v>0</v>
      </c>
      <c r="H22" s="967"/>
      <c r="I22" s="967"/>
    </row>
    <row r="23" spans="2:9" ht="12.75" customHeight="1">
      <c r="B23" s="970" t="s">
        <v>314</v>
      </c>
      <c r="C23" s="967"/>
      <c r="D23" s="967"/>
      <c r="E23" s="967"/>
      <c r="F23" s="967"/>
      <c r="G23" s="967">
        <f>C23+D23-E23+F23</f>
        <v>0</v>
      </c>
      <c r="H23" s="967"/>
      <c r="I23" s="967"/>
    </row>
    <row r="24" spans="2:9" ht="12.75" customHeight="1">
      <c r="B24" s="970" t="s">
        <v>315</v>
      </c>
      <c r="C24" s="967"/>
      <c r="D24" s="967"/>
      <c r="E24" s="967"/>
      <c r="F24" s="967"/>
      <c r="G24" s="967">
        <f>C24+D24-E24+F24</f>
        <v>0</v>
      </c>
      <c r="H24" s="967"/>
      <c r="I24" s="967"/>
    </row>
    <row r="25" spans="2:9">
      <c r="B25" s="972"/>
      <c r="C25" s="973"/>
      <c r="D25" s="973"/>
      <c r="E25" s="973"/>
      <c r="F25" s="973"/>
      <c r="G25" s="973"/>
      <c r="H25" s="973"/>
      <c r="I25" s="973"/>
    </row>
    <row r="26" spans="2:9" ht="25.5">
      <c r="B26" s="971" t="s">
        <v>316</v>
      </c>
      <c r="C26" s="965">
        <f t="shared" ref="C26:I26" si="5">SUM(C27:C29)</f>
        <v>0</v>
      </c>
      <c r="D26" s="965">
        <f t="shared" si="5"/>
        <v>0</v>
      </c>
      <c r="E26" s="965">
        <f t="shared" si="5"/>
        <v>0</v>
      </c>
      <c r="F26" s="965">
        <f t="shared" si="5"/>
        <v>0</v>
      </c>
      <c r="G26" s="965">
        <f t="shared" si="5"/>
        <v>0</v>
      </c>
      <c r="H26" s="965">
        <f t="shared" si="5"/>
        <v>0</v>
      </c>
      <c r="I26" s="965">
        <f t="shared" si="5"/>
        <v>0</v>
      </c>
    </row>
    <row r="27" spans="2:9" ht="12.75" customHeight="1">
      <c r="B27" s="970" t="s">
        <v>317</v>
      </c>
      <c r="C27" s="967"/>
      <c r="D27" s="967"/>
      <c r="E27" s="967"/>
      <c r="F27" s="967"/>
      <c r="G27" s="967">
        <f>C27+D27-E27+F27</f>
        <v>0</v>
      </c>
      <c r="H27" s="967"/>
      <c r="I27" s="967"/>
    </row>
    <row r="28" spans="2:9" ht="12.75" customHeight="1">
      <c r="B28" s="970" t="s">
        <v>318</v>
      </c>
      <c r="C28" s="967"/>
      <c r="D28" s="967"/>
      <c r="E28" s="967"/>
      <c r="F28" s="967"/>
      <c r="G28" s="967">
        <f>C28+D28-E28+F28</f>
        <v>0</v>
      </c>
      <c r="H28" s="967"/>
      <c r="I28" s="967"/>
    </row>
    <row r="29" spans="2:9" ht="12.75" customHeight="1">
      <c r="B29" s="970" t="s">
        <v>319</v>
      </c>
      <c r="C29" s="967"/>
      <c r="D29" s="967"/>
      <c r="E29" s="967"/>
      <c r="F29" s="967"/>
      <c r="G29" s="967">
        <f>C29+D29-E29+F29</f>
        <v>0</v>
      </c>
      <c r="H29" s="967"/>
      <c r="I29" s="967"/>
    </row>
    <row r="30" spans="2:9" ht="13.5" thickBot="1">
      <c r="B30" s="974"/>
      <c r="C30" s="975"/>
      <c r="D30" s="975"/>
      <c r="E30" s="975"/>
      <c r="F30" s="975"/>
      <c r="G30" s="975"/>
      <c r="H30" s="975"/>
      <c r="I30" s="975"/>
    </row>
    <row r="31" spans="2:9" ht="18.75" customHeight="1">
      <c r="B31" s="1694" t="s">
        <v>2377</v>
      </c>
      <c r="C31" s="1694"/>
      <c r="D31" s="1694"/>
      <c r="E31" s="1694"/>
      <c r="F31" s="1694"/>
      <c r="G31" s="1694"/>
      <c r="H31" s="1694"/>
      <c r="I31" s="1694"/>
    </row>
    <row r="32" spans="2:9">
      <c r="B32" s="976" t="s">
        <v>2378</v>
      </c>
      <c r="C32" s="977"/>
      <c r="D32" s="978"/>
      <c r="E32" s="978"/>
      <c r="F32" s="978"/>
      <c r="G32" s="978"/>
      <c r="H32" s="978"/>
      <c r="I32" s="978"/>
    </row>
    <row r="33" spans="2:9" ht="13.5" thickBot="1">
      <c r="B33" s="979"/>
      <c r="C33" s="977"/>
      <c r="D33" s="977"/>
      <c r="E33" s="977"/>
      <c r="F33" s="977"/>
      <c r="G33" s="977"/>
      <c r="H33" s="977"/>
      <c r="I33" s="977"/>
    </row>
    <row r="34" spans="2:9" ht="38.25" customHeight="1">
      <c r="B34" s="1686" t="s">
        <v>320</v>
      </c>
      <c r="C34" s="1686" t="s">
        <v>2379</v>
      </c>
      <c r="D34" s="1686" t="s">
        <v>2380</v>
      </c>
      <c r="E34" s="980" t="s">
        <v>321</v>
      </c>
      <c r="F34" s="1686" t="s">
        <v>322</v>
      </c>
      <c r="G34" s="980" t="s">
        <v>323</v>
      </c>
      <c r="H34" s="977"/>
      <c r="I34" s="977"/>
    </row>
    <row r="35" spans="2:9" ht="15.75" customHeight="1" thickBot="1">
      <c r="B35" s="1687"/>
      <c r="C35" s="1687"/>
      <c r="D35" s="1687"/>
      <c r="E35" s="981" t="s">
        <v>324</v>
      </c>
      <c r="F35" s="1687"/>
      <c r="G35" s="981" t="s">
        <v>325</v>
      </c>
      <c r="H35" s="977"/>
      <c r="I35" s="977"/>
    </row>
    <row r="36" spans="2:9">
      <c r="B36" s="982" t="s">
        <v>326</v>
      </c>
      <c r="C36" s="965">
        <f>SUM(C37:C39)</f>
        <v>0</v>
      </c>
      <c r="D36" s="965">
        <f>SUM(D37:D39)</f>
        <v>0</v>
      </c>
      <c r="E36" s="965">
        <f>SUM(E37:E39)</f>
        <v>0</v>
      </c>
      <c r="F36" s="965">
        <f>SUM(F37:F39)</f>
        <v>0</v>
      </c>
      <c r="G36" s="965">
        <f>SUM(G37:G39)</f>
        <v>0</v>
      </c>
      <c r="H36" s="977"/>
      <c r="I36" s="977"/>
    </row>
    <row r="37" spans="2:9">
      <c r="B37" s="970" t="s">
        <v>327</v>
      </c>
      <c r="C37" s="967"/>
      <c r="D37" s="967"/>
      <c r="E37" s="967"/>
      <c r="F37" s="967"/>
      <c r="G37" s="967"/>
      <c r="H37" s="977"/>
      <c r="I37" s="977"/>
    </row>
    <row r="38" spans="2:9">
      <c r="B38" s="970" t="s">
        <v>328</v>
      </c>
      <c r="C38" s="967"/>
      <c r="D38" s="967"/>
      <c r="E38" s="967"/>
      <c r="F38" s="967"/>
      <c r="G38" s="967"/>
      <c r="H38" s="977"/>
      <c r="I38" s="977"/>
    </row>
    <row r="39" spans="2:9" ht="13.5" thickBot="1">
      <c r="B39" s="983" t="s">
        <v>329</v>
      </c>
      <c r="C39" s="984"/>
      <c r="D39" s="984"/>
      <c r="E39" s="984"/>
      <c r="F39" s="984"/>
      <c r="G39" s="984"/>
      <c r="H39" s="977"/>
      <c r="I39" s="977"/>
    </row>
  </sheetData>
  <mergeCells count="9">
    <mergeCell ref="B34:B35"/>
    <mergeCell ref="C34:C35"/>
    <mergeCell ref="D34:D35"/>
    <mergeCell ref="F34:F35"/>
    <mergeCell ref="B2:I2"/>
    <mergeCell ref="B3:I3"/>
    <mergeCell ref="B4:I4"/>
    <mergeCell ref="B5:I5"/>
    <mergeCell ref="B31:I31"/>
  </mergeCells>
  <pageMargins left="0.7" right="0.7" top="0.75" bottom="0.75" header="0.3" footer="0.3"/>
  <pageSetup scale="61"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0"/>
  <sheetViews>
    <sheetView view="pageBreakPreview" zoomScaleNormal="100" zoomScaleSheetLayoutView="100" workbookViewId="0">
      <selection activeCell="A4" sqref="A4:K4"/>
    </sheetView>
  </sheetViews>
  <sheetFormatPr baseColWidth="10" defaultColWidth="11.42578125" defaultRowHeight="15"/>
  <cols>
    <col min="1" max="1" width="23.5703125" customWidth="1"/>
  </cols>
  <sheetData>
    <row r="1" spans="1:11" ht="15.75">
      <c r="A1" s="1648" t="str">
        <f>'[3]ETCA-I-01'!A1:G1</f>
        <v>INSTITUTO DE CAPACITACIÓN PARA EL TRABAJO DEL ESTADO DE SONORA</v>
      </c>
      <c r="B1" s="1648"/>
      <c r="C1" s="1648"/>
      <c r="D1" s="1648"/>
      <c r="E1" s="1648"/>
      <c r="F1" s="1648"/>
      <c r="G1" s="1648"/>
      <c r="H1" s="1648"/>
      <c r="I1" s="1648"/>
      <c r="J1" s="1648"/>
      <c r="K1" s="1648"/>
    </row>
    <row r="2" spans="1:11" ht="15.75" customHeight="1" thickBot="1">
      <c r="A2" s="1637" t="s">
        <v>330</v>
      </c>
      <c r="B2" s="1637"/>
      <c r="C2" s="1637"/>
      <c r="D2" s="1637"/>
      <c r="E2" s="1637"/>
      <c r="F2" s="1637"/>
      <c r="G2" s="1637"/>
      <c r="H2" s="1637"/>
      <c r="I2" s="1637"/>
      <c r="J2" s="1637"/>
      <c r="K2" s="1637"/>
    </row>
    <row r="3" spans="1:11" ht="15.75" customHeight="1" thickBot="1">
      <c r="A3" s="1691" t="s">
        <v>2363</v>
      </c>
      <c r="B3" s="1692"/>
      <c r="C3" s="1692"/>
      <c r="D3" s="1692"/>
      <c r="E3" s="1692"/>
      <c r="F3" s="1692"/>
      <c r="G3" s="1692"/>
      <c r="H3" s="1692"/>
      <c r="I3" s="1692"/>
      <c r="J3" s="1692"/>
      <c r="K3" s="1693"/>
    </row>
    <row r="4" spans="1:11" ht="15.75" thickBot="1">
      <c r="A4" s="1695" t="s">
        <v>83</v>
      </c>
      <c r="B4" s="1695"/>
      <c r="C4" s="1695"/>
      <c r="D4" s="1695"/>
      <c r="E4" s="1695"/>
      <c r="F4" s="1695"/>
      <c r="G4" s="1695"/>
      <c r="H4" s="1695"/>
      <c r="I4" s="1695"/>
      <c r="J4" s="1695"/>
      <c r="K4" s="1695"/>
    </row>
    <row r="5" spans="1:11" ht="115.5" thickBot="1">
      <c r="A5" s="588" t="s">
        <v>331</v>
      </c>
      <c r="B5" s="589" t="s">
        <v>332</v>
      </c>
      <c r="C5" s="589" t="s">
        <v>333</v>
      </c>
      <c r="D5" s="589" t="s">
        <v>334</v>
      </c>
      <c r="E5" s="589" t="s">
        <v>335</v>
      </c>
      <c r="F5" s="589" t="s">
        <v>336</v>
      </c>
      <c r="G5" s="589" t="s">
        <v>337</v>
      </c>
      <c r="H5" s="589" t="s">
        <v>338</v>
      </c>
      <c r="I5" s="656" t="s">
        <v>957</v>
      </c>
      <c r="J5" s="656" t="s">
        <v>958</v>
      </c>
      <c r="K5" s="656" t="s">
        <v>959</v>
      </c>
    </row>
    <row r="6" spans="1:11">
      <c r="A6" s="585"/>
      <c r="B6" s="587"/>
      <c r="C6" s="587"/>
      <c r="D6" s="587"/>
      <c r="E6" s="587"/>
      <c r="F6" s="587"/>
      <c r="G6" s="587"/>
      <c r="H6" s="587"/>
      <c r="I6" s="587"/>
      <c r="J6" s="587"/>
      <c r="K6" s="587"/>
    </row>
    <row r="7" spans="1:11" ht="25.5">
      <c r="A7" s="590" t="s">
        <v>339</v>
      </c>
      <c r="B7" s="606">
        <f t="shared" ref="B7:J7" si="0">B8+B9+B10+B11</f>
        <v>0</v>
      </c>
      <c r="C7" s="606">
        <f t="shared" si="0"/>
        <v>0</v>
      </c>
      <c r="D7" s="606">
        <f t="shared" si="0"/>
        <v>0</v>
      </c>
      <c r="E7" s="606">
        <f t="shared" si="0"/>
        <v>0</v>
      </c>
      <c r="F7" s="606">
        <f t="shared" si="0"/>
        <v>0</v>
      </c>
      <c r="G7" s="606">
        <f t="shared" si="0"/>
        <v>0</v>
      </c>
      <c r="H7" s="606">
        <f t="shared" si="0"/>
        <v>0</v>
      </c>
      <c r="I7" s="606">
        <f t="shared" si="0"/>
        <v>0</v>
      </c>
      <c r="J7" s="606">
        <f t="shared" si="0"/>
        <v>0</v>
      </c>
      <c r="K7" s="606">
        <f>E7-J7</f>
        <v>0</v>
      </c>
    </row>
    <row r="8" spans="1:11">
      <c r="A8" s="591" t="s">
        <v>340</v>
      </c>
      <c r="B8" s="607">
        <v>0</v>
      </c>
      <c r="C8" s="607">
        <v>0</v>
      </c>
      <c r="D8" s="607">
        <v>0</v>
      </c>
      <c r="E8" s="607">
        <v>0</v>
      </c>
      <c r="F8" s="607">
        <v>0</v>
      </c>
      <c r="G8" s="607">
        <v>0</v>
      </c>
      <c r="H8" s="607">
        <v>0</v>
      </c>
      <c r="I8" s="607">
        <v>0</v>
      </c>
      <c r="J8" s="607">
        <v>0</v>
      </c>
      <c r="K8" s="606">
        <f t="shared" ref="K8:K11" si="1">E8-J8</f>
        <v>0</v>
      </c>
    </row>
    <row r="9" spans="1:11">
      <c r="A9" s="591" t="s">
        <v>341</v>
      </c>
      <c r="B9" s="607">
        <v>0</v>
      </c>
      <c r="C9" s="607"/>
      <c r="D9" s="607"/>
      <c r="E9" s="607">
        <v>0</v>
      </c>
      <c r="F9" s="607"/>
      <c r="G9" s="607"/>
      <c r="H9" s="607"/>
      <c r="I9" s="607"/>
      <c r="J9" s="607">
        <v>0</v>
      </c>
      <c r="K9" s="606">
        <f t="shared" si="1"/>
        <v>0</v>
      </c>
    </row>
    <row r="10" spans="1:11">
      <c r="A10" s="591" t="s">
        <v>342</v>
      </c>
      <c r="B10" s="607">
        <v>0</v>
      </c>
      <c r="C10" s="607">
        <v>0</v>
      </c>
      <c r="D10" s="607">
        <v>0</v>
      </c>
      <c r="E10" s="607">
        <v>0</v>
      </c>
      <c r="F10" s="607">
        <v>0</v>
      </c>
      <c r="G10" s="607">
        <v>0</v>
      </c>
      <c r="H10" s="607">
        <v>0</v>
      </c>
      <c r="I10" s="607">
        <v>0</v>
      </c>
      <c r="J10" s="607">
        <v>0</v>
      </c>
      <c r="K10" s="606">
        <f t="shared" si="1"/>
        <v>0</v>
      </c>
    </row>
    <row r="11" spans="1:11">
      <c r="A11" s="591" t="s">
        <v>343</v>
      </c>
      <c r="B11" s="607">
        <v>0</v>
      </c>
      <c r="C11" s="607"/>
      <c r="D11" s="607"/>
      <c r="E11" s="607">
        <v>0</v>
      </c>
      <c r="F11" s="607"/>
      <c r="G11" s="607"/>
      <c r="H11" s="607"/>
      <c r="I11" s="607"/>
      <c r="J11" s="607">
        <v>0</v>
      </c>
      <c r="K11" s="606">
        <f t="shared" si="1"/>
        <v>0</v>
      </c>
    </row>
    <row r="12" spans="1:11">
      <c r="A12" s="586"/>
      <c r="B12" s="606"/>
      <c r="C12" s="606"/>
      <c r="D12" s="606"/>
      <c r="E12" s="606"/>
      <c r="F12" s="606"/>
      <c r="G12" s="606"/>
      <c r="H12" s="606"/>
      <c r="I12" s="606"/>
      <c r="J12" s="606"/>
      <c r="K12" s="606"/>
    </row>
    <row r="13" spans="1:11" ht="25.5">
      <c r="A13" s="590" t="s">
        <v>344</v>
      </c>
      <c r="B13" s="606">
        <f t="shared" ref="B13:J13" si="2">B14+B15+B16+B17</f>
        <v>0</v>
      </c>
      <c r="C13" s="606">
        <f t="shared" si="2"/>
        <v>0</v>
      </c>
      <c r="D13" s="606">
        <f t="shared" si="2"/>
        <v>0</v>
      </c>
      <c r="E13" s="606">
        <f t="shared" si="2"/>
        <v>0</v>
      </c>
      <c r="F13" s="606">
        <f t="shared" si="2"/>
        <v>0</v>
      </c>
      <c r="G13" s="606">
        <f t="shared" si="2"/>
        <v>0</v>
      </c>
      <c r="H13" s="606">
        <f t="shared" si="2"/>
        <v>0</v>
      </c>
      <c r="I13" s="606">
        <f t="shared" si="2"/>
        <v>0</v>
      </c>
      <c r="J13" s="606">
        <f t="shared" si="2"/>
        <v>0</v>
      </c>
      <c r="K13" s="606">
        <f>E13-J13</f>
        <v>0</v>
      </c>
    </row>
    <row r="14" spans="1:11">
      <c r="A14" s="591" t="s">
        <v>345</v>
      </c>
      <c r="B14" s="607">
        <v>0</v>
      </c>
      <c r="C14" s="607"/>
      <c r="D14" s="607"/>
      <c r="E14" s="607">
        <v>0</v>
      </c>
      <c r="F14" s="607"/>
      <c r="G14" s="607"/>
      <c r="H14" s="607"/>
      <c r="I14" s="607"/>
      <c r="J14" s="607"/>
      <c r="K14" s="606">
        <f t="shared" ref="K14:K17" si="3">E14-J14</f>
        <v>0</v>
      </c>
    </row>
    <row r="15" spans="1:11">
      <c r="A15" s="591" t="s">
        <v>346</v>
      </c>
      <c r="B15" s="607">
        <v>0</v>
      </c>
      <c r="C15" s="607"/>
      <c r="D15" s="607">
        <v>0</v>
      </c>
      <c r="E15" s="607">
        <v>0</v>
      </c>
      <c r="F15" s="607">
        <v>0</v>
      </c>
      <c r="G15" s="607">
        <v>0</v>
      </c>
      <c r="H15" s="607">
        <v>0</v>
      </c>
      <c r="I15" s="607">
        <v>0</v>
      </c>
      <c r="J15" s="607">
        <v>0</v>
      </c>
      <c r="K15" s="606">
        <f t="shared" si="3"/>
        <v>0</v>
      </c>
    </row>
    <row r="16" spans="1:11">
      <c r="A16" s="591" t="s">
        <v>347</v>
      </c>
      <c r="B16" s="607">
        <v>0</v>
      </c>
      <c r="C16" s="607">
        <v>0</v>
      </c>
      <c r="D16" s="607"/>
      <c r="E16" s="607">
        <v>0</v>
      </c>
      <c r="F16" s="607"/>
      <c r="G16" s="607"/>
      <c r="H16" s="607"/>
      <c r="I16" s="607"/>
      <c r="J16" s="607"/>
      <c r="K16" s="606">
        <f t="shared" si="3"/>
        <v>0</v>
      </c>
    </row>
    <row r="17" spans="1:11">
      <c r="A17" s="591" t="s">
        <v>348</v>
      </c>
      <c r="B17" s="607">
        <v>0</v>
      </c>
      <c r="C17" s="607"/>
      <c r="D17" s="607"/>
      <c r="E17" s="607">
        <v>0</v>
      </c>
      <c r="F17" s="607"/>
      <c r="G17" s="607"/>
      <c r="H17" s="607"/>
      <c r="I17" s="607"/>
      <c r="J17" s="607"/>
      <c r="K17" s="606">
        <f t="shared" si="3"/>
        <v>0</v>
      </c>
    </row>
    <row r="18" spans="1:11">
      <c r="A18" s="586"/>
      <c r="B18" s="606">
        <v>0</v>
      </c>
      <c r="C18" s="606"/>
      <c r="D18" s="606"/>
      <c r="E18" s="606"/>
      <c r="F18" s="606"/>
      <c r="G18" s="606"/>
      <c r="H18" s="606"/>
      <c r="I18" s="606"/>
      <c r="J18" s="606"/>
      <c r="K18" s="608"/>
    </row>
    <row r="19" spans="1:11" ht="38.25">
      <c r="A19" s="590" t="s">
        <v>349</v>
      </c>
      <c r="B19" s="606">
        <f>B7+B13</f>
        <v>0</v>
      </c>
      <c r="C19" s="606">
        <f t="shared" ref="C19:J19" si="4">C7+C13</f>
        <v>0</v>
      </c>
      <c r="D19" s="606">
        <f t="shared" si="4"/>
        <v>0</v>
      </c>
      <c r="E19" s="606">
        <f t="shared" si="4"/>
        <v>0</v>
      </c>
      <c r="F19" s="606">
        <f t="shared" si="4"/>
        <v>0</v>
      </c>
      <c r="G19" s="606">
        <f t="shared" si="4"/>
        <v>0</v>
      </c>
      <c r="H19" s="606">
        <f t="shared" si="4"/>
        <v>0</v>
      </c>
      <c r="I19" s="606">
        <f t="shared" si="4"/>
        <v>0</v>
      </c>
      <c r="J19" s="606">
        <f t="shared" si="4"/>
        <v>0</v>
      </c>
      <c r="K19" s="606">
        <f>E19-J19</f>
        <v>0</v>
      </c>
    </row>
    <row r="20" spans="1:11" ht="15.75" thickBot="1">
      <c r="A20" s="592"/>
      <c r="B20" s="593"/>
      <c r="C20" s="593"/>
      <c r="D20" s="593"/>
      <c r="E20" s="593"/>
      <c r="F20" s="593"/>
      <c r="G20" s="593"/>
      <c r="H20" s="593"/>
      <c r="I20" s="593"/>
      <c r="J20" s="593"/>
      <c r="K20" s="593"/>
    </row>
  </sheetData>
  <mergeCells count="4">
    <mergeCell ref="A1:K1"/>
    <mergeCell ref="A2:K2"/>
    <mergeCell ref="A3:K3"/>
    <mergeCell ref="A4:K4"/>
  </mergeCells>
  <printOptions horizontalCentered="1"/>
  <pageMargins left="0.23622047244094491" right="0.23622047244094491" top="0.74803149606299213" bottom="0.74803149606299213" header="0.31496062992125984" footer="0.31496062992125984"/>
  <pageSetup scale="8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B050"/>
  </sheetPr>
  <dimension ref="A1:I49"/>
  <sheetViews>
    <sheetView view="pageBreakPreview" topLeftCell="A10" zoomScale="90" zoomScaleNormal="100" zoomScaleSheetLayoutView="90" workbookViewId="0">
      <selection activeCell="I44" sqref="I44"/>
    </sheetView>
  </sheetViews>
  <sheetFormatPr baseColWidth="10" defaultColWidth="11.28515625" defaultRowHeight="16.5"/>
  <cols>
    <col min="1" max="1" width="18.85546875" style="3" customWidth="1"/>
    <col min="2" max="7" width="11.28515625" style="3"/>
    <col min="8" max="8" width="12.140625" style="3" customWidth="1"/>
    <col min="9" max="9" width="14.28515625" style="3" customWidth="1"/>
    <col min="10" max="16384" width="11.28515625" style="3"/>
  </cols>
  <sheetData>
    <row r="1" spans="1:9">
      <c r="A1" s="1705" t="str">
        <f>'CPCA-I-01'!A1:G1</f>
        <v>Instituto de Capacitación par el Trabajo del Estado de Sonora</v>
      </c>
      <c r="B1" s="1705"/>
      <c r="C1" s="1705"/>
      <c r="D1" s="1705"/>
      <c r="E1" s="1705"/>
      <c r="F1" s="1705"/>
      <c r="G1" s="1705"/>
      <c r="H1" s="1705"/>
      <c r="I1" s="1705"/>
    </row>
    <row r="2" spans="1:9">
      <c r="A2" s="1706" t="s">
        <v>8</v>
      </c>
      <c r="B2" s="1706"/>
      <c r="C2" s="1706"/>
      <c r="D2" s="1706"/>
      <c r="E2" s="1706"/>
      <c r="F2" s="1706"/>
      <c r="G2" s="1706"/>
      <c r="H2" s="1706"/>
      <c r="I2" s="1706"/>
    </row>
    <row r="3" spans="1:9">
      <c r="A3" s="1707" t="str">
        <f>'CPCA-I-01'!A3:G3</f>
        <v>Al 31 de Diciembre de 2020</v>
      </c>
      <c r="B3" s="1707"/>
      <c r="C3" s="1707"/>
      <c r="D3" s="1707"/>
      <c r="E3" s="1707"/>
      <c r="F3" s="1707"/>
      <c r="G3" s="1707"/>
      <c r="H3" s="1707"/>
      <c r="I3" s="1707"/>
    </row>
    <row r="4" spans="1:9" ht="18" customHeight="1" thickBot="1">
      <c r="A4" s="5"/>
      <c r="B4" s="1708" t="s">
        <v>941</v>
      </c>
      <c r="C4" s="1708"/>
      <c r="D4" s="1708"/>
      <c r="E4" s="1708"/>
      <c r="F4" s="1708"/>
      <c r="G4" s="1708"/>
      <c r="H4" s="303"/>
      <c r="I4" s="5"/>
    </row>
    <row r="5" spans="1:9">
      <c r="A5" s="8"/>
      <c r="B5" s="9"/>
      <c r="C5" s="9"/>
      <c r="D5" s="9"/>
      <c r="E5" s="9"/>
      <c r="F5" s="9"/>
      <c r="G5" s="9"/>
      <c r="H5" s="9"/>
      <c r="I5" s="10"/>
    </row>
    <row r="6" spans="1:9">
      <c r="A6" s="11"/>
      <c r="B6" s="12"/>
      <c r="C6" s="12"/>
      <c r="D6" s="12"/>
      <c r="E6" s="12"/>
      <c r="F6" s="12"/>
      <c r="G6" s="12"/>
      <c r="H6" s="12"/>
      <c r="I6" s="13"/>
    </row>
    <row r="7" spans="1:9">
      <c r="A7" s="14" t="s">
        <v>350</v>
      </c>
      <c r="B7" s="12"/>
      <c r="C7" s="12"/>
      <c r="D7" s="12"/>
      <c r="E7" s="12"/>
      <c r="F7" s="12"/>
      <c r="G7" s="12"/>
      <c r="H7" s="12"/>
      <c r="I7" s="13"/>
    </row>
    <row r="8" spans="1:9">
      <c r="A8" s="14"/>
      <c r="B8" s="12"/>
      <c r="C8" s="12"/>
      <c r="D8" s="12"/>
      <c r="E8" s="12"/>
      <c r="F8" s="12"/>
      <c r="G8" s="12"/>
      <c r="H8" s="12"/>
      <c r="I8" s="13"/>
    </row>
    <row r="9" spans="1:9">
      <c r="A9" s="14"/>
      <c r="B9" s="12"/>
      <c r="C9" s="12"/>
      <c r="D9" s="12"/>
      <c r="E9" s="12"/>
      <c r="F9" s="12"/>
      <c r="G9" s="12"/>
      <c r="H9" s="12"/>
      <c r="I9" s="13"/>
    </row>
    <row r="10" spans="1:9">
      <c r="A10" s="14"/>
      <c r="B10" s="12"/>
      <c r="C10" s="12"/>
      <c r="D10" s="12"/>
      <c r="E10" s="12"/>
      <c r="F10" s="12"/>
      <c r="G10" s="12"/>
      <c r="H10" s="12"/>
      <c r="I10" s="13"/>
    </row>
    <row r="11" spans="1:9">
      <c r="A11" s="14"/>
      <c r="B11" s="12"/>
      <c r="C11" s="12"/>
      <c r="D11" s="12"/>
      <c r="E11" s="12"/>
      <c r="F11" s="12"/>
      <c r="G11" s="12"/>
      <c r="H11" s="12"/>
      <c r="I11" s="13"/>
    </row>
    <row r="12" spans="1:9" ht="15.75" customHeight="1">
      <c r="A12" s="11"/>
      <c r="B12" s="12"/>
      <c r="C12" s="15"/>
      <c r="D12" s="15"/>
      <c r="E12" s="15"/>
      <c r="F12" s="15"/>
      <c r="G12" s="15"/>
      <c r="H12" s="15"/>
      <c r="I12" s="13"/>
    </row>
    <row r="13" spans="1:9" ht="15" customHeight="1" thickBot="1">
      <c r="A13" s="16"/>
      <c r="B13" s="1"/>
      <c r="C13" s="17"/>
      <c r="D13" s="17"/>
      <c r="E13" s="17"/>
      <c r="F13" s="17"/>
      <c r="G13" s="17"/>
      <c r="H13" s="17"/>
      <c r="I13" s="2"/>
    </row>
    <row r="14" spans="1:9" ht="15" customHeight="1" thickBot="1">
      <c r="A14" s="11"/>
      <c r="B14" s="12"/>
      <c r="C14" s="15"/>
      <c r="D14" s="15"/>
      <c r="E14" s="15"/>
      <c r="F14" s="15"/>
      <c r="G14" s="15"/>
      <c r="H14" s="15"/>
      <c r="I14" s="13"/>
    </row>
    <row r="15" spans="1:9" ht="15" customHeight="1">
      <c r="A15" s="11"/>
      <c r="B15" s="12"/>
      <c r="C15" s="1696" t="s">
        <v>351</v>
      </c>
      <c r="D15" s="1697"/>
      <c r="E15" s="1697"/>
      <c r="F15" s="1697"/>
      <c r="G15" s="1697"/>
      <c r="H15" s="1698"/>
      <c r="I15" s="13"/>
    </row>
    <row r="16" spans="1:9" ht="15" customHeight="1">
      <c r="A16" s="11"/>
      <c r="B16" s="12"/>
      <c r="C16" s="1699"/>
      <c r="D16" s="1700"/>
      <c r="E16" s="1700"/>
      <c r="F16" s="1700"/>
      <c r="G16" s="1700"/>
      <c r="H16" s="1701"/>
      <c r="I16" s="13"/>
    </row>
    <row r="17" spans="1:9" ht="15" customHeight="1">
      <c r="A17" s="11"/>
      <c r="B17" s="12"/>
      <c r="C17" s="1699"/>
      <c r="D17" s="1700"/>
      <c r="E17" s="1700"/>
      <c r="F17" s="1700"/>
      <c r="G17" s="1700"/>
      <c r="H17" s="1701"/>
      <c r="I17" s="13"/>
    </row>
    <row r="18" spans="1:9" ht="15" customHeight="1">
      <c r="A18" s="14" t="s">
        <v>352</v>
      </c>
      <c r="B18" s="12"/>
      <c r="C18" s="1699"/>
      <c r="D18" s="1700"/>
      <c r="E18" s="1700"/>
      <c r="F18" s="1700"/>
      <c r="G18" s="1700"/>
      <c r="H18" s="1701"/>
      <c r="I18" s="13"/>
    </row>
    <row r="19" spans="1:9" ht="15" customHeight="1">
      <c r="A19" s="11"/>
      <c r="B19" s="12"/>
      <c r="C19" s="1699"/>
      <c r="D19" s="1700"/>
      <c r="E19" s="1700"/>
      <c r="F19" s="1700"/>
      <c r="G19" s="1700"/>
      <c r="H19" s="1701"/>
      <c r="I19" s="13"/>
    </row>
    <row r="20" spans="1:9" ht="15" customHeight="1">
      <c r="A20" s="11"/>
      <c r="B20" s="12"/>
      <c r="C20" s="1699"/>
      <c r="D20" s="1700"/>
      <c r="E20" s="1700"/>
      <c r="F20" s="1700"/>
      <c r="G20" s="1700"/>
      <c r="H20" s="1701"/>
      <c r="I20" s="13"/>
    </row>
    <row r="21" spans="1:9" ht="15" customHeight="1">
      <c r="A21" s="11"/>
      <c r="B21" s="12"/>
      <c r="C21" s="1699"/>
      <c r="D21" s="1700"/>
      <c r="E21" s="1700"/>
      <c r="F21" s="1700"/>
      <c r="G21" s="1700"/>
      <c r="H21" s="1701"/>
      <c r="I21" s="13"/>
    </row>
    <row r="22" spans="1:9" ht="15" customHeight="1">
      <c r="A22" s="11"/>
      <c r="B22" s="12"/>
      <c r="C22" s="1699"/>
      <c r="D22" s="1700"/>
      <c r="E22" s="1700"/>
      <c r="F22" s="1700"/>
      <c r="G22" s="1700"/>
      <c r="H22" s="1701"/>
      <c r="I22" s="13"/>
    </row>
    <row r="23" spans="1:9" ht="15" customHeight="1">
      <c r="A23" s="11"/>
      <c r="B23" s="12"/>
      <c r="C23" s="1699"/>
      <c r="D23" s="1700"/>
      <c r="E23" s="1700"/>
      <c r="F23" s="1700"/>
      <c r="G23" s="1700"/>
      <c r="H23" s="1701"/>
      <c r="I23" s="13"/>
    </row>
    <row r="24" spans="1:9" ht="15" customHeight="1">
      <c r="A24" s="11"/>
      <c r="B24" s="12"/>
      <c r="C24" s="1699"/>
      <c r="D24" s="1700"/>
      <c r="E24" s="1700"/>
      <c r="F24" s="1700"/>
      <c r="G24" s="1700"/>
      <c r="H24" s="1701"/>
      <c r="I24" s="13"/>
    </row>
    <row r="25" spans="1:9" ht="15" customHeight="1">
      <c r="A25" s="11"/>
      <c r="B25" s="12"/>
      <c r="C25" s="1699"/>
      <c r="D25" s="1700"/>
      <c r="E25" s="1700"/>
      <c r="F25" s="1700"/>
      <c r="G25" s="1700"/>
      <c r="H25" s="1701"/>
      <c r="I25" s="13"/>
    </row>
    <row r="26" spans="1:9" ht="14.25" customHeight="1">
      <c r="A26" s="11"/>
      <c r="B26" s="12"/>
      <c r="C26" s="1699"/>
      <c r="D26" s="1700"/>
      <c r="E26" s="1700"/>
      <c r="F26" s="1700"/>
      <c r="G26" s="1700"/>
      <c r="H26" s="1701"/>
      <c r="I26" s="13"/>
    </row>
    <row r="27" spans="1:9" ht="15.75" customHeight="1">
      <c r="A27" s="11"/>
      <c r="B27" s="12"/>
      <c r="C27" s="1699"/>
      <c r="D27" s="1700"/>
      <c r="E27" s="1700"/>
      <c r="F27" s="1700"/>
      <c r="G27" s="1700"/>
      <c r="H27" s="1701"/>
      <c r="I27" s="13"/>
    </row>
    <row r="28" spans="1:9">
      <c r="A28" s="11"/>
      <c r="B28" s="12"/>
      <c r="C28" s="1699"/>
      <c r="D28" s="1700"/>
      <c r="E28" s="1700"/>
      <c r="F28" s="1700"/>
      <c r="G28" s="1700"/>
      <c r="H28" s="1701"/>
      <c r="I28" s="13"/>
    </row>
    <row r="29" spans="1:9" ht="17.25" thickBot="1">
      <c r="A29" s="11"/>
      <c r="B29" s="12"/>
      <c r="C29" s="1702"/>
      <c r="D29" s="1703"/>
      <c r="E29" s="1703"/>
      <c r="F29" s="1703"/>
      <c r="G29" s="1703"/>
      <c r="H29" s="1704"/>
      <c r="I29" s="13"/>
    </row>
    <row r="30" spans="1:9" ht="17.25" thickBot="1">
      <c r="A30" s="16"/>
      <c r="B30" s="1"/>
      <c r="C30" s="1"/>
      <c r="D30" s="1"/>
      <c r="E30" s="1"/>
      <c r="F30" s="1"/>
      <c r="G30" s="1"/>
      <c r="H30" s="1"/>
      <c r="I30" s="2"/>
    </row>
    <row r="31" spans="1:9">
      <c r="A31" s="11"/>
      <c r="B31" s="12"/>
      <c r="C31" s="12"/>
      <c r="D31" s="12"/>
      <c r="E31" s="12"/>
      <c r="F31" s="12"/>
      <c r="G31" s="12"/>
      <c r="H31" s="12"/>
      <c r="I31" s="13"/>
    </row>
    <row r="32" spans="1:9">
      <c r="A32" s="14" t="s">
        <v>353</v>
      </c>
      <c r="B32" s="12"/>
      <c r="C32" s="12"/>
      <c r="D32" s="12"/>
      <c r="E32" s="12"/>
      <c r="F32" s="12"/>
      <c r="G32" s="12"/>
      <c r="H32" s="12"/>
      <c r="I32" s="13"/>
    </row>
    <row r="33" spans="1:9">
      <c r="A33" s="11"/>
      <c r="B33" s="12"/>
      <c r="C33" s="12"/>
      <c r="D33" s="12"/>
      <c r="E33" s="12"/>
      <c r="F33" s="12"/>
      <c r="G33" s="12"/>
      <c r="H33" s="12"/>
      <c r="I33" s="13"/>
    </row>
    <row r="34" spans="1:9">
      <c r="A34" s="11"/>
      <c r="B34" s="12"/>
      <c r="C34" s="12"/>
      <c r="D34" s="12"/>
      <c r="E34" s="12"/>
      <c r="F34" s="12"/>
      <c r="G34" s="12"/>
      <c r="H34" s="12"/>
      <c r="I34" s="13"/>
    </row>
    <row r="35" spans="1:9">
      <c r="A35" s="11"/>
      <c r="B35" s="12"/>
      <c r="C35" s="12"/>
      <c r="D35" s="12"/>
      <c r="E35" s="12"/>
      <c r="F35" s="12"/>
      <c r="G35" s="12"/>
      <c r="H35" s="12"/>
      <c r="I35" s="13"/>
    </row>
    <row r="36" spans="1:9">
      <c r="A36" s="11"/>
      <c r="B36" s="12"/>
      <c r="C36" s="12"/>
      <c r="D36" s="12"/>
      <c r="E36" s="12"/>
      <c r="F36" s="12"/>
      <c r="G36" s="12"/>
      <c r="H36" s="12"/>
      <c r="I36" s="13"/>
    </row>
    <row r="37" spans="1:9">
      <c r="A37" s="11"/>
      <c r="B37" s="12"/>
      <c r="C37" s="12"/>
      <c r="D37" s="12"/>
      <c r="E37" s="12"/>
      <c r="F37" s="12"/>
      <c r="G37" s="12"/>
      <c r="H37" s="12"/>
      <c r="I37" s="13"/>
    </row>
    <row r="38" spans="1:9">
      <c r="A38" s="11"/>
      <c r="B38" s="12"/>
      <c r="C38" s="12"/>
      <c r="D38" s="12"/>
      <c r="E38" s="12"/>
      <c r="F38" s="801">
        <v>17226410.329999998</v>
      </c>
      <c r="G38" s="12"/>
      <c r="H38" s="12"/>
      <c r="I38" s="13"/>
    </row>
    <row r="39" spans="1:9">
      <c r="A39" s="11"/>
      <c r="B39" s="12"/>
      <c r="C39" s="12"/>
      <c r="D39" s="12"/>
      <c r="E39" s="12"/>
      <c r="F39" s="12"/>
      <c r="G39" s="12"/>
      <c r="H39" s="12"/>
      <c r="I39" s="13"/>
    </row>
    <row r="40" spans="1:9" ht="17.25" thickBot="1">
      <c r="A40" s="16"/>
      <c r="B40" s="1"/>
      <c r="C40" s="1"/>
      <c r="D40" s="1"/>
      <c r="E40" s="1"/>
      <c r="F40" s="1"/>
      <c r="G40" s="1"/>
      <c r="H40" s="1"/>
      <c r="I40" s="2"/>
    </row>
    <row r="41" spans="1:9">
      <c r="A41" s="3" t="s">
        <v>238</v>
      </c>
    </row>
    <row r="47" spans="1:9">
      <c r="A47" s="12"/>
      <c r="B47" s="12"/>
      <c r="C47" s="12"/>
      <c r="D47" s="12"/>
      <c r="E47" s="12"/>
      <c r="F47" s="12"/>
      <c r="G47" s="12"/>
      <c r="H47" s="12"/>
      <c r="I47" s="12"/>
    </row>
    <row r="48" spans="1:9">
      <c r="A48" s="12"/>
      <c r="B48" s="12"/>
      <c r="C48" s="12"/>
      <c r="D48" s="12"/>
      <c r="E48" s="12"/>
      <c r="F48" s="12"/>
      <c r="G48" s="12"/>
      <c r="H48" s="12"/>
      <c r="I48" s="12"/>
    </row>
    <row r="49" spans="1:9">
      <c r="A49" s="12"/>
      <c r="B49" s="12"/>
      <c r="C49" s="12"/>
      <c r="D49" s="12"/>
      <c r="E49" s="12"/>
      <c r="F49" s="12"/>
      <c r="G49" s="12"/>
      <c r="H49" s="12"/>
      <c r="I49" s="12"/>
    </row>
  </sheetData>
  <mergeCells count="5">
    <mergeCell ref="C15:H29"/>
    <mergeCell ref="A1:I1"/>
    <mergeCell ref="A2:I2"/>
    <mergeCell ref="A3:I3"/>
    <mergeCell ref="B4:G4"/>
  </mergeCells>
  <pageMargins left="0.43307086614173229" right="0.31496062992125984" top="0.55118110236220474" bottom="0.74803149606299213" header="0.31496062992125984" footer="0.31496062992125984"/>
  <pageSetup scale="85"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651"/>
  <sheetViews>
    <sheetView workbookViewId="0">
      <selection activeCell="P8" sqref="P8"/>
    </sheetView>
  </sheetViews>
  <sheetFormatPr baseColWidth="10" defaultColWidth="9.140625" defaultRowHeight="15"/>
  <cols>
    <col min="1" max="2" width="3.5703125" style="804" customWidth="1"/>
    <col min="3" max="3" width="5.42578125" style="804" customWidth="1"/>
    <col min="4" max="6" width="7.85546875" style="804" customWidth="1"/>
    <col min="7" max="7" width="8.85546875" style="804" customWidth="1"/>
    <col min="8" max="9" width="7.85546875" style="804" customWidth="1"/>
    <col min="10" max="10" width="5.5703125" style="804" customWidth="1"/>
    <col min="11" max="11" width="7.85546875" style="804" customWidth="1"/>
    <col min="12" max="12" width="8.28515625" style="804" customWidth="1"/>
    <col min="13" max="15" width="7.85546875" style="804" customWidth="1"/>
    <col min="16" max="16" width="13.28515625" style="804" bestFit="1" customWidth="1"/>
    <col min="17" max="17" width="14.7109375" style="804" customWidth="1"/>
    <col min="18" max="18" width="14.140625" style="804" customWidth="1"/>
  </cols>
  <sheetData>
    <row r="1" spans="1:18">
      <c r="A1" s="1812" t="s">
        <v>1771</v>
      </c>
      <c r="B1" s="1812"/>
      <c r="C1" s="1812"/>
      <c r="D1" s="1812"/>
      <c r="E1" s="1812"/>
      <c r="F1" s="1812"/>
      <c r="G1" s="1812"/>
      <c r="H1" s="1812"/>
      <c r="I1" s="1812"/>
      <c r="J1" s="1812"/>
      <c r="K1" s="1812"/>
      <c r="L1" s="1812"/>
      <c r="M1" s="1812"/>
      <c r="N1" s="1812"/>
      <c r="O1" s="1812"/>
      <c r="P1" s="1812"/>
      <c r="Q1" s="802"/>
      <c r="R1" s="802"/>
    </row>
    <row r="2" spans="1:18">
      <c r="A2" s="803"/>
      <c r="B2" s="803"/>
      <c r="C2" s="803"/>
      <c r="D2" s="803"/>
      <c r="E2" s="803"/>
      <c r="F2" s="803"/>
      <c r="G2" s="803"/>
      <c r="H2" s="803"/>
      <c r="I2" s="803"/>
      <c r="J2" s="803"/>
      <c r="K2" s="803"/>
      <c r="L2" s="803"/>
      <c r="M2" s="803"/>
      <c r="N2" s="803"/>
      <c r="O2" s="803"/>
      <c r="P2" s="803"/>
    </row>
    <row r="3" spans="1:18">
      <c r="B3" s="805"/>
      <c r="C3" s="806"/>
    </row>
    <row r="4" spans="1:18">
      <c r="A4" s="1751" t="s">
        <v>1772</v>
      </c>
      <c r="B4" s="1751"/>
      <c r="C4" s="1751"/>
      <c r="D4" s="1751"/>
      <c r="E4" s="1751"/>
      <c r="F4" s="1751"/>
      <c r="G4" s="1751"/>
      <c r="H4" s="1751"/>
      <c r="I4" s="1751"/>
      <c r="J4" s="1751"/>
      <c r="K4" s="1751"/>
      <c r="L4" s="1751"/>
      <c r="M4" s="1751"/>
      <c r="N4" s="1751"/>
      <c r="O4" s="1751"/>
      <c r="P4" s="1751"/>
    </row>
    <row r="5" spans="1:18">
      <c r="A5" s="807"/>
      <c r="B5" s="807"/>
      <c r="C5" s="807"/>
      <c r="D5" s="807"/>
      <c r="E5" s="807"/>
      <c r="F5" s="807"/>
      <c r="G5" s="807"/>
      <c r="H5" s="807"/>
      <c r="I5" s="807"/>
      <c r="J5" s="807"/>
      <c r="K5" s="807"/>
      <c r="L5" s="807"/>
      <c r="M5" s="807"/>
      <c r="N5" s="807"/>
      <c r="O5" s="807"/>
    </row>
    <row r="6" spans="1:18">
      <c r="B6" s="808" t="s">
        <v>1773</v>
      </c>
      <c r="C6" s="808" t="s">
        <v>1774</v>
      </c>
      <c r="D6" s="808"/>
      <c r="E6" s="808"/>
      <c r="F6" s="808"/>
      <c r="G6" s="808"/>
      <c r="H6" s="808"/>
      <c r="I6" s="808"/>
      <c r="J6" s="808"/>
      <c r="K6" s="808"/>
      <c r="L6" s="808"/>
      <c r="M6" s="808"/>
      <c r="N6" s="808"/>
      <c r="O6" s="808"/>
      <c r="P6" s="808"/>
    </row>
    <row r="7" spans="1:18">
      <c r="B7" s="808"/>
      <c r="C7" s="808"/>
      <c r="D7" s="808"/>
      <c r="E7" s="808"/>
      <c r="F7" s="808"/>
      <c r="G7" s="808"/>
      <c r="H7" s="808"/>
      <c r="I7" s="808"/>
      <c r="J7" s="808"/>
      <c r="K7" s="808"/>
      <c r="L7" s="808"/>
      <c r="M7" s="808"/>
      <c r="N7" s="808"/>
      <c r="O7" s="808"/>
      <c r="P7" s="808"/>
    </row>
    <row r="8" spans="1:18">
      <c r="A8" s="808"/>
      <c r="B8" s="809" t="s">
        <v>247</v>
      </c>
      <c r="C8" s="808"/>
      <c r="D8" s="808"/>
      <c r="E8" s="808"/>
      <c r="F8" s="808"/>
      <c r="G8" s="808"/>
      <c r="H8" s="808"/>
      <c r="I8" s="808"/>
      <c r="J8" s="808"/>
      <c r="K8" s="808"/>
      <c r="L8" s="808"/>
      <c r="M8" s="808"/>
      <c r="N8" s="808"/>
      <c r="O8" s="808"/>
      <c r="P8" s="808"/>
    </row>
    <row r="9" spans="1:18">
      <c r="A9" s="808"/>
      <c r="B9" s="809"/>
      <c r="C9" s="808"/>
      <c r="D9" s="808"/>
      <c r="E9" s="808"/>
      <c r="F9" s="808"/>
      <c r="G9" s="808"/>
      <c r="H9" s="808"/>
      <c r="I9" s="808"/>
      <c r="J9" s="808"/>
      <c r="K9" s="808"/>
      <c r="L9" s="808"/>
      <c r="M9" s="808"/>
      <c r="N9" s="808"/>
      <c r="O9" s="808"/>
      <c r="P9" s="808"/>
    </row>
    <row r="10" spans="1:18">
      <c r="B10" s="810" t="s">
        <v>1775</v>
      </c>
      <c r="C10" s="809" t="s">
        <v>27</v>
      </c>
    </row>
    <row r="11" spans="1:18">
      <c r="B11" s="810"/>
      <c r="C11" s="809"/>
    </row>
    <row r="12" spans="1:18">
      <c r="B12" s="811"/>
      <c r="C12" s="811"/>
      <c r="D12" s="811"/>
      <c r="E12" s="811"/>
      <c r="F12" s="811"/>
      <c r="G12" s="811"/>
      <c r="H12" s="811"/>
      <c r="I12" s="811"/>
      <c r="J12" s="811"/>
      <c r="K12" s="811"/>
      <c r="L12" s="811"/>
      <c r="M12" s="811"/>
      <c r="N12" s="811"/>
      <c r="O12" s="811"/>
      <c r="P12" s="811"/>
      <c r="Q12" s="811"/>
    </row>
    <row r="13" spans="1:18">
      <c r="B13" s="811"/>
      <c r="C13" s="812" t="s">
        <v>1776</v>
      </c>
      <c r="D13" s="813"/>
      <c r="E13" s="813"/>
      <c r="F13" s="813"/>
      <c r="G13" s="813"/>
      <c r="H13" s="813"/>
      <c r="I13" s="813"/>
      <c r="J13" s="813"/>
      <c r="K13" s="813"/>
      <c r="L13" s="813"/>
      <c r="M13" s="813"/>
      <c r="N13" s="813"/>
      <c r="O13" s="813"/>
      <c r="P13" s="813"/>
    </row>
    <row r="14" spans="1:18">
      <c r="B14" s="811"/>
      <c r="C14" s="813"/>
      <c r="D14" s="813"/>
      <c r="E14" s="813"/>
      <c r="F14" s="813"/>
      <c r="G14" s="813"/>
      <c r="H14" s="813"/>
      <c r="I14" s="813"/>
      <c r="J14" s="813"/>
      <c r="K14" s="813"/>
      <c r="L14" s="813"/>
      <c r="M14" s="813"/>
      <c r="N14" s="813"/>
      <c r="O14" s="813"/>
      <c r="P14" s="813"/>
    </row>
    <row r="15" spans="1:18">
      <c r="B15" s="811"/>
      <c r="C15" s="813"/>
      <c r="D15" s="1764" t="s">
        <v>241</v>
      </c>
      <c r="E15" s="1764"/>
      <c r="F15" s="1764"/>
      <c r="G15" s="1764"/>
      <c r="H15" s="1764"/>
      <c r="I15" s="1764"/>
      <c r="J15" s="1765">
        <v>2020</v>
      </c>
      <c r="K15" s="1766"/>
      <c r="L15" s="1767"/>
      <c r="M15" s="1768">
        <v>2019</v>
      </c>
      <c r="N15" s="1768"/>
      <c r="O15" s="1768"/>
    </row>
    <row r="16" spans="1:18">
      <c r="B16" s="811"/>
      <c r="C16" s="813"/>
      <c r="D16" s="1753" t="s">
        <v>1777</v>
      </c>
      <c r="E16" s="1753"/>
      <c r="F16" s="1753"/>
      <c r="G16" s="1753"/>
      <c r="H16" s="1753"/>
      <c r="I16" s="1753"/>
      <c r="J16" s="1754">
        <f>SUM('[4]BALANZA DICIEMBRE'!I4)</f>
        <v>844.1</v>
      </c>
      <c r="K16" s="1755"/>
      <c r="L16" s="1756"/>
      <c r="M16" s="1754">
        <v>-7.31</v>
      </c>
      <c r="N16" s="1755"/>
      <c r="O16" s="1756"/>
    </row>
    <row r="17" spans="2:18">
      <c r="B17" s="811"/>
      <c r="C17" s="813"/>
      <c r="D17" s="1753" t="s">
        <v>1778</v>
      </c>
      <c r="E17" s="1753"/>
      <c r="F17" s="1753"/>
      <c r="G17" s="1753"/>
      <c r="H17" s="1753"/>
      <c r="I17" s="1753"/>
      <c r="J17" s="1754">
        <f>SUM('[4]BALANZA DICIEMBRE'!I24)</f>
        <v>22667269.870000001</v>
      </c>
      <c r="K17" s="1755"/>
      <c r="L17" s="1756"/>
      <c r="M17" s="1754">
        <v>18823808.969999999</v>
      </c>
      <c r="N17" s="1755"/>
      <c r="O17" s="1756"/>
      <c r="P17" s="814"/>
    </row>
    <row r="18" spans="2:18">
      <c r="B18" s="811"/>
      <c r="C18" s="813"/>
      <c r="D18" s="1757" t="s">
        <v>1779</v>
      </c>
      <c r="E18" s="1758"/>
      <c r="F18" s="1758"/>
      <c r="G18" s="1758"/>
      <c r="H18" s="1758"/>
      <c r="I18" s="1759"/>
      <c r="J18" s="1760">
        <f>SUM(J16:L17)</f>
        <v>22668113.970000003</v>
      </c>
      <c r="K18" s="1761"/>
      <c r="L18" s="1762"/>
      <c r="M18" s="1763">
        <f>SUM(M16:O17)</f>
        <v>18823801.66</v>
      </c>
      <c r="N18" s="1763"/>
      <c r="O18" s="1763"/>
    </row>
    <row r="19" spans="2:18">
      <c r="B19" s="811"/>
      <c r="C19" s="813"/>
      <c r="D19" s="813"/>
      <c r="E19" s="813"/>
      <c r="F19" s="813"/>
      <c r="G19" s="813"/>
      <c r="H19" s="813"/>
      <c r="I19" s="813"/>
      <c r="J19" s="813"/>
      <c r="K19" s="813"/>
      <c r="L19" s="813"/>
      <c r="M19" s="813"/>
      <c r="N19" s="813"/>
      <c r="O19" s="813"/>
      <c r="P19" s="813"/>
    </row>
    <row r="20" spans="2:18">
      <c r="B20" s="811"/>
      <c r="C20" s="815" t="s">
        <v>1780</v>
      </c>
      <c r="D20" s="813"/>
      <c r="E20" s="813"/>
      <c r="F20" s="813"/>
      <c r="G20" s="813"/>
      <c r="H20" s="813"/>
      <c r="I20" s="813"/>
      <c r="J20" s="813"/>
      <c r="K20" s="813"/>
      <c r="L20" s="813"/>
      <c r="M20" s="813"/>
      <c r="N20" s="813"/>
      <c r="O20" s="813"/>
      <c r="P20" s="813"/>
    </row>
    <row r="21" spans="2:18">
      <c r="B21" s="811"/>
      <c r="C21" s="815"/>
      <c r="D21" s="813"/>
      <c r="E21" s="813"/>
      <c r="F21" s="813"/>
      <c r="G21" s="813"/>
      <c r="H21" s="813"/>
      <c r="I21" s="813"/>
      <c r="J21" s="813"/>
      <c r="K21" s="813"/>
      <c r="L21" s="813"/>
      <c r="M21" s="813"/>
      <c r="N21" s="813"/>
      <c r="O21" s="813"/>
      <c r="P21" s="813"/>
    </row>
    <row r="22" spans="2:18">
      <c r="B22" s="811"/>
      <c r="C22" s="812" t="s">
        <v>1781</v>
      </c>
      <c r="D22" s="813"/>
      <c r="E22" s="813"/>
      <c r="F22" s="813"/>
      <c r="G22" s="813"/>
      <c r="H22" s="813"/>
      <c r="I22" s="813"/>
      <c r="J22" s="813"/>
      <c r="K22" s="813"/>
      <c r="L22" s="813"/>
      <c r="M22" s="813"/>
      <c r="N22" s="813"/>
      <c r="O22" s="813"/>
      <c r="P22" s="813"/>
    </row>
    <row r="23" spans="2:18">
      <c r="B23" s="811"/>
      <c r="C23" s="813"/>
      <c r="D23" s="813"/>
      <c r="E23" s="813"/>
      <c r="F23" s="813"/>
      <c r="G23" s="813"/>
      <c r="H23" s="813"/>
      <c r="I23" s="813"/>
      <c r="J23" s="813"/>
      <c r="K23" s="813"/>
      <c r="L23" s="813"/>
      <c r="M23" s="813"/>
      <c r="N23" s="813"/>
      <c r="O23" s="813"/>
      <c r="P23" s="813"/>
    </row>
    <row r="24" spans="2:18">
      <c r="B24" s="811"/>
      <c r="C24" s="813"/>
      <c r="D24" s="813"/>
      <c r="E24" s="813"/>
      <c r="F24" s="1764" t="s">
        <v>1782</v>
      </c>
      <c r="G24" s="1764"/>
      <c r="H24" s="1764"/>
      <c r="I24" s="1764"/>
      <c r="J24" s="1764"/>
      <c r="K24" s="1768" t="s">
        <v>1783</v>
      </c>
      <c r="L24" s="1768"/>
      <c r="M24" s="1768"/>
      <c r="O24" s="813"/>
      <c r="P24" s="813"/>
    </row>
    <row r="25" spans="2:18">
      <c r="B25" s="811"/>
      <c r="C25" s="813"/>
      <c r="D25" s="813"/>
      <c r="E25" s="813"/>
      <c r="F25" s="1753" t="s">
        <v>1784</v>
      </c>
      <c r="G25" s="1753"/>
      <c r="H25" s="1753"/>
      <c r="I25" s="1753"/>
      <c r="J25" s="1753"/>
      <c r="K25" s="1803">
        <f>SUM('[4]BALANZA DICIEMBRE'!I26)</f>
        <v>0</v>
      </c>
      <c r="L25" s="1804"/>
      <c r="M25" s="1804"/>
      <c r="O25" s="813"/>
      <c r="P25" s="813"/>
    </row>
    <row r="26" spans="2:18">
      <c r="B26" s="811"/>
      <c r="C26" s="813"/>
      <c r="D26" s="813"/>
      <c r="E26" s="813"/>
      <c r="F26" s="1753" t="s">
        <v>1785</v>
      </c>
      <c r="G26" s="1753"/>
      <c r="H26" s="1753"/>
      <c r="I26" s="1753"/>
      <c r="J26" s="1753"/>
      <c r="K26" s="1803">
        <f>SUM('[4]BALANZA DICIEMBRE'!I27)</f>
        <v>1630037.21</v>
      </c>
      <c r="L26" s="1804"/>
      <c r="M26" s="1804"/>
      <c r="O26" s="813"/>
      <c r="P26" s="813"/>
    </row>
    <row r="27" spans="2:18">
      <c r="B27" s="811"/>
      <c r="C27" s="813"/>
      <c r="D27" s="813"/>
      <c r="E27" s="813"/>
      <c r="F27" s="1753" t="s">
        <v>1786</v>
      </c>
      <c r="G27" s="1753"/>
      <c r="H27" s="1753"/>
      <c r="I27" s="1753"/>
      <c r="J27" s="1753"/>
      <c r="K27" s="1803">
        <f>SUM('[4]BALANZA DICIEMBRE'!I28)</f>
        <v>309439.27</v>
      </c>
      <c r="L27" s="1804"/>
      <c r="M27" s="1804"/>
      <c r="O27" s="813"/>
      <c r="P27" s="813"/>
    </row>
    <row r="28" spans="2:18">
      <c r="B28" s="811"/>
      <c r="C28" s="813"/>
      <c r="D28" s="813"/>
      <c r="E28" s="813"/>
      <c r="F28" s="1753" t="s">
        <v>1787</v>
      </c>
      <c r="G28" s="1753"/>
      <c r="H28" s="1753"/>
      <c r="I28" s="1753"/>
      <c r="J28" s="1753"/>
      <c r="K28" s="1803">
        <f>SUM('[4]BALANZA DICIEMBRE'!I29)</f>
        <v>809845.34</v>
      </c>
      <c r="L28" s="1804"/>
      <c r="M28" s="1804"/>
      <c r="O28" s="813"/>
      <c r="P28" s="813"/>
    </row>
    <row r="29" spans="2:18">
      <c r="B29" s="811"/>
      <c r="C29" s="813"/>
      <c r="D29" s="813"/>
      <c r="E29" s="813"/>
      <c r="F29" s="1753" t="s">
        <v>1788</v>
      </c>
      <c r="G29" s="1753"/>
      <c r="H29" s="1753"/>
      <c r="I29" s="1753"/>
      <c r="J29" s="1753"/>
      <c r="K29" s="1803">
        <f>SUM('[4]BALANZA DICIEMBRE'!I30)</f>
        <v>0</v>
      </c>
      <c r="L29" s="1804"/>
      <c r="M29" s="1804"/>
      <c r="O29" s="813"/>
      <c r="P29" s="813"/>
    </row>
    <row r="30" spans="2:18">
      <c r="B30" s="811"/>
      <c r="C30" s="813"/>
      <c r="D30" s="813"/>
      <c r="E30" s="813"/>
      <c r="F30" s="1753" t="s">
        <v>1789</v>
      </c>
      <c r="G30" s="1753"/>
      <c r="H30" s="1753"/>
      <c r="I30" s="1753"/>
      <c r="J30" s="1753"/>
      <c r="K30" s="1803">
        <f>SUM('[4]BALANZA DICIEMBRE'!I31)</f>
        <v>54918.94</v>
      </c>
      <c r="L30" s="1804"/>
      <c r="M30" s="1804"/>
      <c r="O30" s="813"/>
      <c r="P30" s="813"/>
      <c r="R30" s="814"/>
    </row>
    <row r="31" spans="2:18">
      <c r="B31" s="811"/>
      <c r="C31" s="813"/>
      <c r="D31" s="813"/>
      <c r="E31" s="813"/>
      <c r="F31" s="816" t="s">
        <v>1790</v>
      </c>
      <c r="G31" s="816"/>
      <c r="H31" s="816"/>
      <c r="I31" s="816"/>
      <c r="J31" s="816"/>
      <c r="K31" s="1803">
        <f>SUM('[4]BALANZA DICIEMBRE'!I34)</f>
        <v>1474957.12</v>
      </c>
      <c r="L31" s="1804"/>
      <c r="M31" s="1804"/>
      <c r="O31" s="813"/>
      <c r="P31" s="813"/>
    </row>
    <row r="32" spans="2:18">
      <c r="B32" s="811"/>
      <c r="C32" s="813"/>
      <c r="D32" s="813"/>
      <c r="E32" s="813"/>
      <c r="F32" s="816" t="s">
        <v>1791</v>
      </c>
      <c r="G32" s="816"/>
      <c r="H32" s="816"/>
      <c r="I32" s="816"/>
      <c r="J32" s="816"/>
      <c r="K32" s="1803">
        <f>SUM('[4]BALANZA DICIEMBRE'!I35)</f>
        <v>2518928.23</v>
      </c>
      <c r="L32" s="1804"/>
      <c r="M32" s="1804"/>
      <c r="O32" s="813"/>
      <c r="P32" s="813"/>
    </row>
    <row r="33" spans="2:16">
      <c r="B33" s="811"/>
      <c r="C33" s="813"/>
      <c r="D33" s="813"/>
      <c r="E33" s="813"/>
      <c r="F33" s="1753" t="s">
        <v>1792</v>
      </c>
      <c r="G33" s="1753"/>
      <c r="H33" s="1753"/>
      <c r="I33" s="1753"/>
      <c r="J33" s="1753"/>
      <c r="K33" s="1803">
        <f>SUM('[4]BALANZA DICIEMBRE'!I36)</f>
        <v>806255.36</v>
      </c>
      <c r="L33" s="1804"/>
      <c r="M33" s="1804"/>
      <c r="O33" s="813"/>
      <c r="P33" s="813"/>
    </row>
    <row r="34" spans="2:16">
      <c r="B34" s="811"/>
      <c r="C34" s="813"/>
      <c r="D34" s="813"/>
      <c r="E34" s="813"/>
      <c r="F34" s="1753" t="s">
        <v>1793</v>
      </c>
      <c r="G34" s="1753"/>
      <c r="H34" s="1753"/>
      <c r="I34" s="1753"/>
      <c r="J34" s="1753"/>
      <c r="K34" s="1754">
        <f>SUM('[4]BALANZA DICIEMBRE'!I37)</f>
        <v>6727415.0999999996</v>
      </c>
      <c r="L34" s="1755"/>
      <c r="M34" s="1756"/>
      <c r="O34" s="813"/>
      <c r="P34" s="813"/>
    </row>
    <row r="35" spans="2:16">
      <c r="B35" s="811"/>
      <c r="C35" s="813"/>
      <c r="D35" s="813"/>
      <c r="E35" s="813"/>
      <c r="F35" s="1753" t="s">
        <v>1794</v>
      </c>
      <c r="G35" s="1753"/>
      <c r="H35" s="1753"/>
      <c r="I35" s="1753"/>
      <c r="J35" s="1753"/>
      <c r="K35" s="1754">
        <f>SUM('[4]BALANZA DICIEMBRE'!I39)</f>
        <v>8335473.2999999998</v>
      </c>
      <c r="L35" s="1755"/>
      <c r="M35" s="1756"/>
      <c r="O35" s="813"/>
      <c r="P35" s="813"/>
    </row>
    <row r="36" spans="2:16">
      <c r="B36" s="811"/>
      <c r="C36" s="813"/>
      <c r="D36" s="813"/>
      <c r="E36" s="813"/>
      <c r="F36" s="1786"/>
      <c r="G36" s="1786"/>
      <c r="H36" s="1786"/>
      <c r="I36" s="1786"/>
      <c r="J36" s="1786"/>
      <c r="K36" s="1809">
        <f>SUM(K25:M35)</f>
        <v>22667269.870000001</v>
      </c>
      <c r="L36" s="1810"/>
      <c r="M36" s="1811"/>
      <c r="O36" s="813"/>
      <c r="P36" s="813"/>
    </row>
    <row r="37" spans="2:16">
      <c r="B37" s="811"/>
      <c r="C37" s="813"/>
      <c r="D37" s="813"/>
      <c r="E37" s="813"/>
      <c r="F37" s="1807"/>
      <c r="G37" s="1807"/>
      <c r="H37" s="1807"/>
      <c r="I37" s="1807"/>
      <c r="J37" s="1807"/>
      <c r="K37" s="813"/>
      <c r="L37" s="813"/>
      <c r="M37" s="813"/>
      <c r="N37" s="813"/>
      <c r="O37" s="813"/>
      <c r="P37" s="813"/>
    </row>
    <row r="38" spans="2:16">
      <c r="B38" s="811"/>
      <c r="C38" s="813"/>
      <c r="D38" s="813"/>
      <c r="E38" s="813"/>
      <c r="F38" s="813"/>
      <c r="G38" s="813"/>
      <c r="H38" s="813"/>
      <c r="I38" s="813"/>
      <c r="J38" s="813"/>
      <c r="K38" s="813"/>
      <c r="L38" s="813"/>
      <c r="M38" s="813"/>
      <c r="N38" s="813"/>
      <c r="O38" s="813"/>
      <c r="P38" s="813"/>
    </row>
    <row r="39" spans="2:16">
      <c r="B39" s="811"/>
      <c r="C39" s="815" t="s">
        <v>1427</v>
      </c>
      <c r="D39" s="812"/>
      <c r="E39" s="812"/>
      <c r="F39" s="812"/>
      <c r="G39" s="812"/>
      <c r="H39" s="812"/>
      <c r="I39" s="812"/>
      <c r="J39" s="812"/>
      <c r="K39" s="812"/>
      <c r="L39" s="812"/>
      <c r="M39" s="812"/>
      <c r="N39" s="812"/>
      <c r="O39" s="812"/>
      <c r="P39" s="812"/>
    </row>
    <row r="40" spans="2:16">
      <c r="B40" s="811"/>
      <c r="C40" s="815"/>
      <c r="D40" s="812"/>
      <c r="E40" s="812"/>
      <c r="F40" s="812"/>
      <c r="G40" s="812"/>
      <c r="H40" s="812"/>
      <c r="I40" s="812"/>
      <c r="J40" s="812"/>
      <c r="K40" s="812"/>
      <c r="L40" s="812"/>
      <c r="M40" s="812"/>
      <c r="N40" s="812"/>
      <c r="O40" s="812"/>
      <c r="P40" s="812"/>
    </row>
    <row r="41" spans="2:16">
      <c r="B41" s="811"/>
      <c r="C41" s="1808" t="s">
        <v>1795</v>
      </c>
      <c r="D41" s="1808"/>
      <c r="E41" s="1808"/>
      <c r="F41" s="1808"/>
      <c r="G41" s="1808"/>
      <c r="H41" s="1808"/>
      <c r="I41" s="1808"/>
      <c r="J41" s="1808"/>
      <c r="K41" s="1808"/>
      <c r="L41" s="1808"/>
      <c r="M41" s="1808"/>
      <c r="N41" s="1808"/>
      <c r="O41" s="1808"/>
      <c r="P41" s="1808"/>
    </row>
    <row r="42" spans="2:16">
      <c r="B42" s="811"/>
      <c r="C42" s="813"/>
      <c r="D42" s="813"/>
      <c r="E42" s="813"/>
      <c r="F42" s="813"/>
      <c r="G42" s="813"/>
      <c r="H42" s="813"/>
      <c r="I42" s="813"/>
      <c r="J42" s="813"/>
      <c r="K42" s="813"/>
      <c r="L42" s="813"/>
      <c r="M42" s="813"/>
      <c r="N42" s="813"/>
      <c r="O42" s="813"/>
      <c r="P42" s="813"/>
    </row>
    <row r="43" spans="2:16">
      <c r="B43" s="811"/>
      <c r="C43" s="813"/>
      <c r="D43" s="813"/>
      <c r="E43" s="813"/>
      <c r="F43" s="1764" t="s">
        <v>1782</v>
      </c>
      <c r="G43" s="1764"/>
      <c r="H43" s="1764"/>
      <c r="I43" s="1764"/>
      <c r="J43" s="1764"/>
      <c r="K43" s="1768" t="s">
        <v>1783</v>
      </c>
      <c r="L43" s="1768"/>
      <c r="M43" s="1768"/>
      <c r="O43" s="813"/>
      <c r="P43" s="813"/>
    </row>
    <row r="44" spans="2:16">
      <c r="B44" s="811"/>
      <c r="C44" s="813"/>
      <c r="D44" s="813"/>
      <c r="E44" s="813"/>
      <c r="F44" s="1753" t="s">
        <v>1796</v>
      </c>
      <c r="G44" s="1753"/>
      <c r="H44" s="1753"/>
      <c r="I44" s="1753"/>
      <c r="J44" s="1753"/>
      <c r="K44" s="1803">
        <f>SUM('[4]BALANZA DICIEMBRE'!I5)</f>
        <v>264.01</v>
      </c>
      <c r="L44" s="1804"/>
      <c r="M44" s="1804"/>
      <c r="O44" s="813"/>
      <c r="P44" s="813"/>
    </row>
    <row r="45" spans="2:16">
      <c r="B45" s="811"/>
      <c r="C45" s="813"/>
      <c r="D45" s="813"/>
      <c r="E45" s="813"/>
      <c r="F45" s="1753" t="s">
        <v>1797</v>
      </c>
      <c r="G45" s="1753"/>
      <c r="H45" s="1753"/>
      <c r="I45" s="1753"/>
      <c r="J45" s="1753"/>
      <c r="K45" s="1803">
        <f>SUM('[4]BALANZA DICIEMBRE'!I7)</f>
        <v>0</v>
      </c>
      <c r="L45" s="1804"/>
      <c r="M45" s="1804"/>
      <c r="O45" s="813"/>
      <c r="P45" s="813"/>
    </row>
    <row r="46" spans="2:16">
      <c r="B46" s="811"/>
      <c r="C46" s="813"/>
      <c r="D46" s="813"/>
      <c r="E46" s="813"/>
      <c r="F46" s="1753" t="s">
        <v>1798</v>
      </c>
      <c r="G46" s="1753"/>
      <c r="H46" s="1753"/>
      <c r="I46" s="1753"/>
      <c r="J46" s="1753"/>
      <c r="K46" s="1803">
        <f>SUM('[4]BALANZA DICIEMBRE'!I10)</f>
        <v>0</v>
      </c>
      <c r="L46" s="1804"/>
      <c r="M46" s="1804"/>
      <c r="O46" s="813"/>
      <c r="P46" s="813"/>
    </row>
    <row r="47" spans="2:16">
      <c r="B47" s="811"/>
      <c r="C47" s="813"/>
      <c r="D47" s="813"/>
      <c r="E47" s="813"/>
      <c r="F47" s="1753" t="s">
        <v>1799</v>
      </c>
      <c r="G47" s="1753"/>
      <c r="H47" s="1753"/>
      <c r="I47" s="1753"/>
      <c r="J47" s="1753"/>
      <c r="K47" s="1803">
        <f>SUM('[4]BALANZA DICIEMBRE'!I12)</f>
        <v>0</v>
      </c>
      <c r="L47" s="1804"/>
      <c r="M47" s="1804"/>
      <c r="O47" s="813"/>
      <c r="P47" s="813"/>
    </row>
    <row r="48" spans="2:16">
      <c r="B48" s="811"/>
      <c r="C48" s="813"/>
      <c r="D48" s="813"/>
      <c r="E48" s="813"/>
      <c r="F48" s="1753" t="s">
        <v>1800</v>
      </c>
      <c r="G48" s="1753"/>
      <c r="H48" s="1753"/>
      <c r="I48" s="1753"/>
      <c r="J48" s="1753"/>
      <c r="K48" s="1803">
        <f>SUM('[4]BALANZA DICIEMBRE'!I14)</f>
        <v>15.99</v>
      </c>
      <c r="L48" s="1804"/>
      <c r="M48" s="1804"/>
      <c r="O48" s="813"/>
      <c r="P48" s="813"/>
    </row>
    <row r="49" spans="1:16">
      <c r="B49" s="811"/>
      <c r="C49" s="813"/>
      <c r="D49" s="813"/>
      <c r="E49" s="813"/>
      <c r="F49" s="1753" t="s">
        <v>1801</v>
      </c>
      <c r="G49" s="1753"/>
      <c r="H49" s="1753"/>
      <c r="I49" s="1753"/>
      <c r="J49" s="1753"/>
      <c r="K49" s="1803">
        <f>SUM('[4]BALANZA DICIEMBRE'!I16)</f>
        <v>0</v>
      </c>
      <c r="L49" s="1804"/>
      <c r="M49" s="1804"/>
      <c r="O49" s="813"/>
      <c r="P49" s="813"/>
    </row>
    <row r="50" spans="1:16">
      <c r="B50" s="811"/>
      <c r="C50" s="813"/>
      <c r="D50" s="813"/>
      <c r="E50" s="813"/>
      <c r="F50" s="1753" t="s">
        <v>1802</v>
      </c>
      <c r="G50" s="1753"/>
      <c r="H50" s="1753"/>
      <c r="I50" s="1753"/>
      <c r="J50" s="1753"/>
      <c r="K50" s="1803">
        <f>SUM('[4]BALANZA DICIEMBRE'!I18)</f>
        <v>200.1</v>
      </c>
      <c r="L50" s="1804"/>
      <c r="M50" s="1804"/>
      <c r="O50" s="813"/>
      <c r="P50" s="813"/>
    </row>
    <row r="51" spans="1:16">
      <c r="B51" s="811"/>
      <c r="C51" s="813"/>
      <c r="D51" s="813"/>
      <c r="E51" s="813"/>
      <c r="F51" s="1753" t="s">
        <v>1803</v>
      </c>
      <c r="G51" s="1753"/>
      <c r="H51" s="1753"/>
      <c r="I51" s="1753"/>
      <c r="J51" s="1753"/>
      <c r="K51" s="1803">
        <f>SUM('[4]BALANZA DICIEMBRE'!I20)</f>
        <v>0</v>
      </c>
      <c r="L51" s="1804"/>
      <c r="M51" s="1804"/>
      <c r="O51" s="813"/>
      <c r="P51" s="813"/>
    </row>
    <row r="52" spans="1:16">
      <c r="B52" s="811"/>
      <c r="C52" s="813"/>
      <c r="D52" s="813"/>
      <c r="E52" s="813"/>
      <c r="F52" s="1753" t="s">
        <v>1804</v>
      </c>
      <c r="G52" s="1753"/>
      <c r="H52" s="1753"/>
      <c r="I52" s="1753"/>
      <c r="J52" s="1753"/>
      <c r="K52" s="1803">
        <f>SUM('[4]BALANZA DICIEMBRE'!I22)</f>
        <v>364</v>
      </c>
      <c r="L52" s="1804"/>
      <c r="M52" s="1804"/>
      <c r="O52" s="813"/>
      <c r="P52" s="813"/>
    </row>
    <row r="53" spans="1:16">
      <c r="B53" s="811"/>
      <c r="C53" s="813"/>
      <c r="D53" s="813"/>
      <c r="E53" s="813"/>
      <c r="F53" s="1757" t="s">
        <v>1779</v>
      </c>
      <c r="G53" s="1758"/>
      <c r="H53" s="1758"/>
      <c r="I53" s="1758"/>
      <c r="J53" s="1759"/>
      <c r="K53" s="1795">
        <f>SUM(K44:M52)</f>
        <v>844.1</v>
      </c>
      <c r="L53" s="1805"/>
      <c r="M53" s="1806"/>
      <c r="O53" s="813"/>
      <c r="P53" s="813"/>
    </row>
    <row r="54" spans="1:16">
      <c r="B54" s="811"/>
      <c r="C54" s="813"/>
      <c r="D54" s="813"/>
      <c r="E54" s="813"/>
      <c r="F54" s="813"/>
      <c r="G54" s="813"/>
      <c r="H54" s="813"/>
      <c r="I54" s="813"/>
      <c r="J54" s="813"/>
      <c r="K54" s="813"/>
      <c r="L54" s="813"/>
      <c r="M54" s="813"/>
      <c r="N54" s="813"/>
      <c r="O54" s="813"/>
      <c r="P54" s="813"/>
    </row>
    <row r="55" spans="1:16">
      <c r="A55" s="809"/>
      <c r="B55" s="810" t="s">
        <v>1775</v>
      </c>
      <c r="C55" s="809" t="s">
        <v>1805</v>
      </c>
      <c r="M55" s="814"/>
    </row>
    <row r="56" spans="1:16">
      <c r="A56" s="809"/>
      <c r="B56" s="810"/>
      <c r="C56" s="809"/>
    </row>
    <row r="57" spans="1:16">
      <c r="A57" s="809"/>
      <c r="B57" s="810"/>
      <c r="C57" s="809"/>
    </row>
    <row r="58" spans="1:16">
      <c r="A58" s="817"/>
      <c r="B58" s="818"/>
      <c r="C58" s="1801" t="s">
        <v>241</v>
      </c>
      <c r="D58" s="1802"/>
      <c r="E58" s="1802"/>
      <c r="F58" s="1802"/>
      <c r="G58" s="1802"/>
      <c r="H58" s="1802"/>
      <c r="I58" s="1802"/>
      <c r="J58" s="1765">
        <v>2020</v>
      </c>
      <c r="K58" s="1766"/>
      <c r="L58" s="1767"/>
      <c r="M58" s="1765">
        <v>2019</v>
      </c>
      <c r="N58" s="1766"/>
      <c r="O58" s="1767"/>
    </row>
    <row r="59" spans="1:16">
      <c r="A59" s="817"/>
      <c r="B59" s="818"/>
      <c r="C59" s="1788" t="s">
        <v>1806</v>
      </c>
      <c r="D59" s="1789"/>
      <c r="E59" s="1789"/>
      <c r="F59" s="1789"/>
      <c r="G59" s="1789"/>
      <c r="H59" s="1789"/>
      <c r="I59" s="1789"/>
      <c r="J59" s="1790">
        <f>SUM('[4]BALANZA DICIEMBRE'!I45)</f>
        <v>32019.67</v>
      </c>
      <c r="K59" s="1791"/>
      <c r="L59" s="1792"/>
      <c r="M59" s="1790">
        <v>77979.56</v>
      </c>
      <c r="N59" s="1793"/>
      <c r="O59" s="1794"/>
    </row>
    <row r="60" spans="1:16">
      <c r="A60" s="817"/>
      <c r="B60" s="818"/>
      <c r="C60" s="1788" t="s">
        <v>1807</v>
      </c>
      <c r="D60" s="1789"/>
      <c r="E60" s="1789"/>
      <c r="F60" s="1789"/>
      <c r="G60" s="1789"/>
      <c r="H60" s="1789"/>
      <c r="I60" s="1789"/>
      <c r="J60" s="1790">
        <f>SUM('[4]BALANZA DICIEMBRE'!I135)</f>
        <v>3480039.53</v>
      </c>
      <c r="K60" s="1791"/>
      <c r="L60" s="1792"/>
      <c r="M60" s="1790">
        <v>3494069.01</v>
      </c>
      <c r="N60" s="1793"/>
      <c r="O60" s="1794"/>
    </row>
    <row r="61" spans="1:16">
      <c r="A61" s="817"/>
      <c r="B61" s="818"/>
      <c r="C61" s="1757" t="s">
        <v>1779</v>
      </c>
      <c r="D61" s="1758"/>
      <c r="E61" s="1758"/>
      <c r="F61" s="1758"/>
      <c r="G61" s="1758"/>
      <c r="H61" s="1758"/>
      <c r="I61" s="1758"/>
      <c r="J61" s="1795">
        <f>SUM(J59:L60)</f>
        <v>3512059.1999999997</v>
      </c>
      <c r="K61" s="1796"/>
      <c r="L61" s="1797"/>
      <c r="M61" s="1798">
        <f>SUM(M59:O60)</f>
        <v>3572048.57</v>
      </c>
      <c r="N61" s="1799"/>
      <c r="O61" s="1800"/>
    </row>
    <row r="62" spans="1:16">
      <c r="A62" s="817"/>
      <c r="B62" s="818"/>
      <c r="C62" s="817"/>
      <c r="D62" s="817"/>
      <c r="E62" s="817"/>
      <c r="F62" s="817"/>
      <c r="G62" s="817"/>
      <c r="H62" s="817"/>
      <c r="I62" s="817"/>
      <c r="J62" s="817"/>
      <c r="K62" s="817"/>
      <c r="L62" s="817"/>
      <c r="M62" s="817"/>
      <c r="N62" s="817"/>
      <c r="O62" s="817"/>
      <c r="P62" s="817"/>
    </row>
    <row r="63" spans="1:16">
      <c r="A63" s="819"/>
      <c r="B63" s="819"/>
      <c r="C63" s="819"/>
      <c r="D63" s="819"/>
      <c r="E63" s="819"/>
      <c r="F63" s="819"/>
      <c r="G63" s="819"/>
      <c r="H63" s="819"/>
      <c r="I63" s="819"/>
      <c r="J63" s="819"/>
      <c r="K63" s="819"/>
      <c r="L63" s="819"/>
      <c r="M63" s="819"/>
      <c r="N63" s="819"/>
      <c r="O63" s="819"/>
      <c r="P63" s="819"/>
    </row>
    <row r="64" spans="1:16">
      <c r="A64" s="819"/>
      <c r="B64" s="819"/>
      <c r="C64" s="812" t="s">
        <v>1808</v>
      </c>
      <c r="D64" s="817"/>
      <c r="E64" s="817"/>
      <c r="F64" s="817"/>
      <c r="G64" s="817"/>
      <c r="H64" s="817"/>
      <c r="I64" s="819"/>
      <c r="J64" s="819"/>
      <c r="K64" s="819"/>
      <c r="L64" s="819"/>
      <c r="M64" s="819"/>
      <c r="N64" s="819"/>
      <c r="O64" s="819"/>
      <c r="P64" s="819"/>
    </row>
    <row r="65" spans="1:16" ht="16.5" customHeight="1">
      <c r="A65" s="819"/>
      <c r="B65" s="819"/>
      <c r="C65" s="819"/>
      <c r="D65" s="819"/>
      <c r="E65" s="819"/>
      <c r="F65" s="819"/>
      <c r="G65" s="819"/>
      <c r="H65" s="819"/>
      <c r="I65" s="819"/>
      <c r="J65" s="819"/>
      <c r="K65" s="819"/>
      <c r="L65" s="819"/>
      <c r="M65" s="819"/>
      <c r="N65" s="819"/>
      <c r="O65" s="819"/>
      <c r="P65" s="819"/>
    </row>
    <row r="66" spans="1:16" ht="19.5" customHeight="1">
      <c r="A66" s="819"/>
      <c r="B66" s="819"/>
      <c r="C66" s="819"/>
      <c r="D66" s="819"/>
      <c r="E66" s="819"/>
      <c r="F66" s="819"/>
      <c r="G66" s="819"/>
      <c r="H66" s="819"/>
      <c r="I66" s="819"/>
      <c r="J66" s="819"/>
      <c r="K66" s="819"/>
      <c r="L66" s="819"/>
      <c r="M66" s="819"/>
      <c r="N66" s="819"/>
      <c r="O66" s="819"/>
      <c r="P66" s="819"/>
    </row>
    <row r="67" spans="1:16" ht="15" customHeight="1">
      <c r="A67" s="819"/>
      <c r="B67" s="819"/>
      <c r="C67" s="819"/>
      <c r="D67" s="819"/>
      <c r="E67" s="819"/>
      <c r="F67" s="819"/>
      <c r="G67" s="819"/>
      <c r="H67" s="819"/>
      <c r="I67" s="819"/>
      <c r="J67" s="819"/>
      <c r="K67" s="819"/>
      <c r="L67" s="819"/>
      <c r="M67" s="819"/>
      <c r="N67" s="819"/>
      <c r="O67" s="819"/>
      <c r="P67" s="819"/>
    </row>
    <row r="68" spans="1:16" ht="16.5" customHeight="1">
      <c r="A68" s="819"/>
      <c r="B68" s="819"/>
      <c r="C68" s="819"/>
      <c r="D68" s="819"/>
      <c r="E68" s="819"/>
      <c r="F68" s="819"/>
      <c r="G68" s="819"/>
      <c r="H68" s="819"/>
      <c r="I68" s="819"/>
      <c r="J68" s="819"/>
      <c r="K68" s="819"/>
      <c r="L68" s="819"/>
      <c r="M68" s="819"/>
      <c r="N68" s="819"/>
      <c r="O68" s="819"/>
      <c r="P68" s="819"/>
    </row>
    <row r="69" spans="1:16" ht="16.5" customHeight="1">
      <c r="A69" s="819"/>
      <c r="B69" s="819"/>
      <c r="C69" s="819"/>
      <c r="D69" s="819"/>
      <c r="E69" s="819"/>
      <c r="F69" s="819"/>
      <c r="G69" s="819"/>
      <c r="H69" s="819"/>
      <c r="I69" s="819"/>
      <c r="J69" s="819"/>
      <c r="K69" s="819"/>
      <c r="L69" s="819"/>
      <c r="M69" s="819"/>
      <c r="N69" s="819"/>
      <c r="O69" s="819"/>
      <c r="P69" s="819"/>
    </row>
    <row r="70" spans="1:16" ht="15" customHeight="1">
      <c r="A70" s="819"/>
      <c r="B70" s="819"/>
      <c r="C70" s="819"/>
      <c r="D70" s="819"/>
      <c r="E70" s="819"/>
      <c r="F70" s="819"/>
      <c r="G70" s="819"/>
      <c r="H70" s="819"/>
      <c r="I70" s="819"/>
      <c r="J70" s="819"/>
      <c r="K70" s="819"/>
      <c r="L70" s="819"/>
      <c r="M70" s="819"/>
      <c r="N70" s="819"/>
      <c r="O70" s="819"/>
      <c r="P70" s="819"/>
    </row>
    <row r="71" spans="1:16" ht="15" customHeight="1">
      <c r="A71" s="819"/>
      <c r="B71" s="819"/>
      <c r="C71" s="819"/>
      <c r="D71" s="819"/>
      <c r="E71" s="819"/>
      <c r="F71" s="819"/>
      <c r="G71" s="819"/>
      <c r="H71" s="819"/>
      <c r="I71" s="819"/>
      <c r="J71" s="819"/>
      <c r="K71" s="819"/>
      <c r="L71" s="819"/>
      <c r="M71" s="819"/>
      <c r="N71" s="819"/>
      <c r="O71" s="819"/>
      <c r="P71" s="819"/>
    </row>
    <row r="72" spans="1:16" ht="15" customHeight="1">
      <c r="A72" s="819"/>
      <c r="B72" s="819"/>
      <c r="C72" s="819"/>
      <c r="D72" s="819"/>
      <c r="E72" s="819"/>
      <c r="F72" s="819"/>
      <c r="G72" s="819"/>
      <c r="H72" s="819"/>
      <c r="I72" s="819"/>
      <c r="J72" s="819"/>
      <c r="K72" s="819"/>
      <c r="L72" s="819"/>
      <c r="M72" s="819"/>
      <c r="N72" s="819"/>
      <c r="O72" s="819"/>
      <c r="P72" s="819"/>
    </row>
    <row r="73" spans="1:16" ht="15" customHeight="1">
      <c r="A73" s="819"/>
      <c r="B73" s="819"/>
      <c r="C73" s="819"/>
      <c r="D73" s="819"/>
      <c r="E73" s="819"/>
      <c r="F73" s="819"/>
      <c r="G73" s="819"/>
      <c r="H73" s="819"/>
      <c r="I73" s="819"/>
      <c r="J73" s="819"/>
      <c r="K73" s="819"/>
      <c r="L73" s="819"/>
      <c r="M73" s="819"/>
      <c r="N73" s="819"/>
      <c r="O73" s="819"/>
      <c r="P73" s="819"/>
    </row>
    <row r="74" spans="1:16" ht="15" customHeight="1">
      <c r="A74" s="819"/>
      <c r="B74" s="819"/>
      <c r="C74" s="819"/>
      <c r="D74" s="819"/>
      <c r="E74" s="819"/>
      <c r="F74" s="819"/>
      <c r="G74" s="819"/>
      <c r="H74" s="819"/>
      <c r="I74" s="819"/>
      <c r="J74" s="819"/>
      <c r="K74" s="819"/>
      <c r="L74" s="819"/>
      <c r="M74" s="819" t="s">
        <v>1809</v>
      </c>
      <c r="N74" s="819"/>
      <c r="O74" s="819"/>
      <c r="P74" s="819"/>
    </row>
    <row r="75" spans="1:16" ht="15" customHeight="1">
      <c r="A75" s="819"/>
      <c r="B75" s="819"/>
      <c r="C75" s="819"/>
      <c r="D75" s="819"/>
      <c r="E75" s="819"/>
      <c r="F75" s="819"/>
      <c r="G75" s="819"/>
      <c r="H75" s="819"/>
      <c r="I75" s="819"/>
      <c r="J75" s="819"/>
      <c r="K75" s="819"/>
      <c r="L75" s="819"/>
      <c r="M75" s="819"/>
      <c r="N75" s="819"/>
      <c r="O75" s="819"/>
      <c r="P75" s="819"/>
    </row>
    <row r="76" spans="1:16" ht="15" customHeight="1">
      <c r="A76" s="819"/>
      <c r="B76" s="819"/>
      <c r="C76" s="819"/>
      <c r="D76" s="819"/>
      <c r="E76" s="819"/>
      <c r="F76" s="819"/>
      <c r="G76" s="819"/>
      <c r="H76" s="819"/>
      <c r="I76" s="819"/>
      <c r="J76" s="819"/>
      <c r="K76" s="819"/>
      <c r="L76" s="819"/>
      <c r="M76" s="819"/>
      <c r="N76" s="819"/>
      <c r="O76" s="819"/>
      <c r="P76" s="819"/>
    </row>
    <row r="77" spans="1:16" ht="15" customHeight="1">
      <c r="A77" s="819"/>
      <c r="B77" s="819"/>
      <c r="C77" s="819"/>
      <c r="D77" s="819"/>
      <c r="E77" s="819"/>
      <c r="F77" s="819"/>
      <c r="G77" s="819"/>
      <c r="H77" s="819"/>
      <c r="I77" s="819"/>
      <c r="J77" s="819"/>
      <c r="K77" s="819"/>
      <c r="L77" s="819"/>
      <c r="M77" s="819"/>
      <c r="N77" s="819"/>
      <c r="O77" s="819"/>
      <c r="P77" s="819"/>
    </row>
    <row r="78" spans="1:16" ht="15" customHeight="1">
      <c r="A78" s="819"/>
      <c r="B78" s="819"/>
      <c r="C78" s="819"/>
      <c r="D78" s="819"/>
      <c r="E78" s="819"/>
      <c r="F78" s="819"/>
      <c r="G78" s="819"/>
      <c r="H78" s="819"/>
      <c r="I78" s="819"/>
      <c r="J78" s="819"/>
      <c r="K78" s="819"/>
      <c r="L78" s="819"/>
      <c r="M78" s="819"/>
      <c r="N78" s="819"/>
      <c r="O78" s="819"/>
      <c r="P78" s="819"/>
    </row>
    <row r="79" spans="1:16" ht="15" customHeight="1">
      <c r="A79" s="819"/>
      <c r="B79" s="819"/>
      <c r="C79" s="819"/>
      <c r="D79" s="819"/>
      <c r="E79" s="819"/>
      <c r="F79" s="819"/>
      <c r="G79" s="819"/>
      <c r="H79" s="819"/>
      <c r="I79" s="819"/>
      <c r="J79" s="819"/>
      <c r="K79" s="819"/>
      <c r="L79" s="819"/>
      <c r="M79" s="819"/>
      <c r="N79" s="819"/>
      <c r="O79" s="819"/>
      <c r="P79" s="819"/>
    </row>
    <row r="80" spans="1:16" ht="15" customHeight="1">
      <c r="A80" s="819"/>
      <c r="B80" s="819"/>
      <c r="C80" s="819"/>
      <c r="D80" s="819"/>
      <c r="E80" s="819"/>
      <c r="F80" s="819"/>
      <c r="G80" s="819"/>
      <c r="H80" s="819"/>
      <c r="I80" s="819"/>
      <c r="J80" s="819"/>
      <c r="K80" s="819"/>
      <c r="L80" s="819"/>
      <c r="M80" s="819"/>
      <c r="N80" s="819"/>
      <c r="O80" s="819"/>
      <c r="P80" s="819"/>
    </row>
    <row r="81" spans="1:16" ht="15" customHeight="1">
      <c r="A81" s="819"/>
      <c r="B81" s="819"/>
      <c r="C81" s="819"/>
      <c r="D81" s="819"/>
      <c r="E81" s="819"/>
      <c r="F81" s="819"/>
      <c r="G81" s="819"/>
      <c r="H81" s="819"/>
      <c r="I81" s="819"/>
      <c r="J81" s="819"/>
      <c r="K81" s="819"/>
      <c r="L81" s="819"/>
      <c r="M81" s="819"/>
      <c r="N81" s="819"/>
      <c r="O81" s="819"/>
      <c r="P81" s="819"/>
    </row>
    <row r="82" spans="1:16" ht="15" customHeight="1">
      <c r="A82" s="819"/>
      <c r="B82" s="819"/>
      <c r="C82" s="819"/>
      <c r="D82" s="819"/>
      <c r="E82" s="819"/>
      <c r="F82" s="819"/>
      <c r="G82" s="819"/>
      <c r="H82" s="819"/>
      <c r="I82" s="819"/>
      <c r="J82" s="819"/>
      <c r="K82" s="819"/>
      <c r="L82" s="819"/>
      <c r="M82" s="819"/>
      <c r="N82" s="819"/>
      <c r="O82" s="819"/>
      <c r="P82" s="819"/>
    </row>
    <row r="83" spans="1:16" ht="15" customHeight="1">
      <c r="A83" s="819"/>
      <c r="B83" s="819"/>
      <c r="C83" s="819"/>
      <c r="D83" s="819"/>
      <c r="E83" s="819"/>
      <c r="F83" s="819"/>
      <c r="G83" s="819"/>
      <c r="H83" s="819"/>
      <c r="I83" s="819"/>
      <c r="J83" s="819"/>
      <c r="K83" s="819"/>
      <c r="L83" s="819"/>
      <c r="M83" s="819"/>
      <c r="N83" s="819"/>
      <c r="O83" s="819"/>
      <c r="P83" s="819"/>
    </row>
    <row r="84" spans="1:16" ht="15" customHeight="1">
      <c r="A84" s="819"/>
      <c r="B84" s="819"/>
      <c r="C84" s="819"/>
      <c r="D84" s="819"/>
      <c r="E84" s="819"/>
      <c r="F84" s="819"/>
      <c r="G84" s="819"/>
      <c r="H84" s="819"/>
      <c r="I84" s="819"/>
      <c r="J84" s="819"/>
      <c r="K84" s="819"/>
      <c r="L84" s="819"/>
      <c r="M84" s="819"/>
      <c r="N84" s="819"/>
      <c r="O84" s="819"/>
      <c r="P84" s="819"/>
    </row>
    <row r="85" spans="1:16" ht="15" customHeight="1">
      <c r="A85" s="819"/>
      <c r="B85" s="819"/>
      <c r="C85" s="819"/>
      <c r="D85" s="819"/>
      <c r="E85" s="819"/>
      <c r="F85" s="819"/>
      <c r="G85" s="819"/>
      <c r="H85" s="819"/>
      <c r="I85" s="819"/>
      <c r="J85" s="819"/>
      <c r="K85" s="819"/>
      <c r="L85" s="819"/>
      <c r="M85" s="819"/>
      <c r="N85" s="819"/>
      <c r="O85" s="819"/>
      <c r="P85" s="819"/>
    </row>
    <row r="86" spans="1:16" ht="15" customHeight="1">
      <c r="A86" s="819"/>
      <c r="B86" s="819"/>
      <c r="C86" s="819"/>
      <c r="D86" s="819"/>
      <c r="E86" s="819"/>
      <c r="F86" s="819"/>
      <c r="G86" s="819"/>
      <c r="H86" s="819"/>
      <c r="I86" s="819"/>
      <c r="J86" s="819"/>
      <c r="K86" s="819"/>
      <c r="L86" s="819"/>
      <c r="M86" s="819"/>
      <c r="N86" s="819"/>
      <c r="O86" s="819"/>
      <c r="P86" s="819"/>
    </row>
    <row r="87" spans="1:16" ht="15" customHeight="1">
      <c r="A87" s="819"/>
      <c r="B87" s="819"/>
      <c r="C87" s="819"/>
      <c r="D87" s="819"/>
      <c r="E87" s="819"/>
      <c r="F87" s="819"/>
      <c r="G87" s="819"/>
      <c r="H87" s="819"/>
      <c r="I87" s="819"/>
      <c r="J87" s="819"/>
      <c r="K87" s="819"/>
      <c r="L87" s="819"/>
      <c r="M87" s="819"/>
      <c r="N87" s="819"/>
      <c r="O87" s="819"/>
      <c r="P87" s="819"/>
    </row>
    <row r="88" spans="1:16" ht="15" customHeight="1">
      <c r="A88" s="819"/>
      <c r="B88" s="819"/>
      <c r="C88" s="819"/>
      <c r="D88" s="819"/>
      <c r="E88" s="819"/>
      <c r="F88" s="819"/>
      <c r="G88" s="819"/>
      <c r="H88" s="819"/>
      <c r="I88" s="819"/>
      <c r="J88" s="819"/>
      <c r="K88" s="819"/>
      <c r="L88" s="819"/>
      <c r="M88" s="819"/>
      <c r="N88" s="819"/>
      <c r="O88" s="819"/>
      <c r="P88" s="819"/>
    </row>
    <row r="89" spans="1:16" ht="15" customHeight="1">
      <c r="A89" s="819"/>
      <c r="B89" s="819"/>
      <c r="C89" s="819"/>
      <c r="D89" s="819"/>
      <c r="E89" s="819"/>
      <c r="F89" s="819"/>
      <c r="G89" s="819"/>
      <c r="H89" s="819"/>
      <c r="I89" s="819"/>
      <c r="J89" s="819"/>
      <c r="K89" s="819"/>
      <c r="L89" s="819"/>
      <c r="M89" s="819"/>
      <c r="N89" s="819"/>
      <c r="O89" s="819"/>
      <c r="P89" s="819"/>
    </row>
    <row r="90" spans="1:16" ht="15" customHeight="1">
      <c r="A90" s="819"/>
      <c r="B90" s="819"/>
      <c r="C90" s="819"/>
      <c r="D90" s="819"/>
      <c r="E90" s="819"/>
      <c r="F90" s="819"/>
      <c r="G90" s="819"/>
      <c r="H90" s="819"/>
      <c r="I90" s="819"/>
      <c r="J90" s="819"/>
      <c r="K90" s="819"/>
      <c r="L90" s="819"/>
      <c r="M90" s="819"/>
      <c r="N90" s="819"/>
      <c r="O90" s="819"/>
      <c r="P90" s="819"/>
    </row>
    <row r="91" spans="1:16" ht="15" customHeight="1">
      <c r="A91" s="819"/>
      <c r="B91" s="819"/>
      <c r="C91" s="819"/>
      <c r="D91" s="819"/>
      <c r="E91" s="819"/>
      <c r="F91" s="819"/>
      <c r="G91" s="819"/>
      <c r="H91" s="819"/>
      <c r="I91" s="819"/>
      <c r="J91" s="819"/>
      <c r="K91" s="819"/>
      <c r="L91" s="819"/>
      <c r="M91" s="819"/>
      <c r="N91" s="819"/>
      <c r="O91" s="819"/>
      <c r="P91" s="819"/>
    </row>
    <row r="92" spans="1:16" ht="15" customHeight="1">
      <c r="A92" s="819"/>
      <c r="B92" s="819"/>
      <c r="C92" s="819"/>
      <c r="D92" s="819"/>
      <c r="E92" s="819"/>
      <c r="F92" s="819"/>
      <c r="G92" s="819"/>
      <c r="H92" s="819"/>
      <c r="I92" s="819"/>
      <c r="J92" s="819"/>
      <c r="K92" s="819"/>
      <c r="L92" s="819"/>
      <c r="M92" s="819"/>
      <c r="N92" s="819"/>
      <c r="O92" s="819"/>
      <c r="P92" s="819"/>
    </row>
    <row r="93" spans="1:16">
      <c r="A93" s="819"/>
      <c r="B93" s="819"/>
      <c r="C93" s="819"/>
      <c r="D93" s="819"/>
      <c r="E93" s="819"/>
      <c r="F93" s="819"/>
      <c r="G93" s="819"/>
      <c r="H93" s="819"/>
      <c r="I93" s="819"/>
      <c r="J93" s="819"/>
      <c r="K93" s="819"/>
      <c r="L93" s="819"/>
      <c r="M93" s="819"/>
      <c r="N93" s="819"/>
      <c r="O93" s="819"/>
      <c r="P93" s="819"/>
    </row>
    <row r="94" spans="1:16">
      <c r="A94" s="819"/>
      <c r="B94" s="819"/>
      <c r="C94" s="819"/>
      <c r="D94" s="819"/>
      <c r="E94" s="819"/>
      <c r="F94" s="819"/>
      <c r="G94" s="819"/>
      <c r="H94" s="819"/>
      <c r="I94" s="819"/>
      <c r="J94" s="819"/>
      <c r="K94" s="819"/>
      <c r="L94" s="819"/>
      <c r="M94" s="819"/>
      <c r="N94" s="819"/>
      <c r="O94" s="819"/>
      <c r="P94" s="819"/>
    </row>
    <row r="95" spans="1:16">
      <c r="A95" s="819"/>
      <c r="B95" s="819"/>
      <c r="C95" s="819"/>
      <c r="D95" s="819"/>
      <c r="E95" s="819"/>
      <c r="F95" s="819"/>
      <c r="G95" s="819"/>
      <c r="H95" s="819"/>
      <c r="I95" s="819"/>
      <c r="J95" s="819"/>
      <c r="K95" s="819"/>
      <c r="L95" s="819"/>
      <c r="M95" s="819"/>
      <c r="N95" s="819"/>
      <c r="O95" s="819"/>
      <c r="P95" s="819"/>
    </row>
    <row r="96" spans="1:16">
      <c r="A96" s="819"/>
      <c r="B96" s="819"/>
      <c r="C96" s="819"/>
      <c r="D96" s="819"/>
      <c r="E96" s="819"/>
      <c r="F96" s="819"/>
      <c r="G96" s="819"/>
      <c r="H96" s="819"/>
      <c r="I96" s="819"/>
      <c r="J96" s="819"/>
      <c r="K96" s="819"/>
      <c r="L96" s="819"/>
      <c r="M96" s="819"/>
      <c r="N96" s="819"/>
      <c r="O96" s="819"/>
      <c r="P96" s="819"/>
    </row>
    <row r="97" spans="1:16">
      <c r="A97" s="819"/>
      <c r="B97" s="819"/>
      <c r="C97" s="819"/>
      <c r="D97" s="819"/>
      <c r="E97" s="819"/>
      <c r="F97" s="819"/>
      <c r="G97" s="819"/>
      <c r="H97" s="819"/>
      <c r="I97" s="819"/>
      <c r="J97" s="819"/>
      <c r="K97" s="819"/>
      <c r="L97" s="819"/>
      <c r="M97" s="819"/>
      <c r="N97" s="819"/>
      <c r="O97" s="819"/>
      <c r="P97" s="819"/>
    </row>
    <row r="98" spans="1:16">
      <c r="A98" s="819"/>
      <c r="B98" s="819"/>
      <c r="C98" s="819"/>
      <c r="D98" s="819"/>
      <c r="E98" s="819"/>
      <c r="F98" s="819"/>
      <c r="G98" s="819"/>
      <c r="H98" s="819"/>
      <c r="I98" s="819"/>
      <c r="J98" s="819"/>
      <c r="K98" s="819"/>
      <c r="L98" s="819"/>
      <c r="M98" s="819"/>
      <c r="N98" s="819"/>
      <c r="O98" s="819"/>
      <c r="P98" s="819"/>
    </row>
    <row r="99" spans="1:16">
      <c r="A99" s="819"/>
      <c r="B99" s="819"/>
      <c r="C99" s="819"/>
      <c r="D99" s="819"/>
      <c r="E99" s="819"/>
      <c r="F99" s="819"/>
      <c r="G99" s="819"/>
      <c r="H99" s="819"/>
      <c r="I99" s="819"/>
      <c r="J99" s="819"/>
      <c r="K99" s="819"/>
      <c r="L99" s="819"/>
      <c r="M99" s="819"/>
      <c r="N99" s="819"/>
      <c r="O99" s="819"/>
      <c r="P99" s="819"/>
    </row>
    <row r="100" spans="1:16">
      <c r="A100" s="819"/>
      <c r="B100" s="819"/>
      <c r="C100" s="819"/>
      <c r="D100" s="819"/>
      <c r="E100" s="819"/>
      <c r="F100" s="819"/>
      <c r="G100" s="819"/>
      <c r="H100" s="819"/>
      <c r="I100" s="819"/>
      <c r="J100" s="819"/>
      <c r="K100" s="819"/>
      <c r="L100" s="819"/>
      <c r="M100" s="819"/>
      <c r="N100" s="819"/>
      <c r="O100" s="819"/>
      <c r="P100" s="819"/>
    </row>
    <row r="101" spans="1:16">
      <c r="A101" s="819"/>
      <c r="B101" s="819"/>
      <c r="C101" s="819"/>
      <c r="D101" s="819"/>
      <c r="E101" s="819"/>
      <c r="F101" s="819"/>
      <c r="G101" s="819"/>
      <c r="H101" s="819"/>
      <c r="I101" s="819"/>
      <c r="J101" s="819"/>
      <c r="K101" s="819"/>
      <c r="L101" s="819"/>
      <c r="M101" s="819"/>
      <c r="N101" s="819"/>
      <c r="O101" s="819"/>
      <c r="P101" s="819"/>
    </row>
    <row r="102" spans="1:16">
      <c r="A102" s="819"/>
      <c r="B102" s="819"/>
      <c r="C102" s="819"/>
      <c r="D102" s="819"/>
      <c r="E102" s="819"/>
      <c r="F102" s="819"/>
      <c r="G102" s="819"/>
      <c r="H102" s="819"/>
      <c r="I102" s="819"/>
      <c r="J102" s="819"/>
      <c r="K102" s="819"/>
      <c r="L102" s="819"/>
      <c r="M102" s="819"/>
      <c r="N102" s="819"/>
      <c r="O102" s="819"/>
      <c r="P102" s="819"/>
    </row>
    <row r="103" spans="1:16">
      <c r="A103" s="819"/>
      <c r="B103" s="819"/>
      <c r="C103" s="819"/>
      <c r="D103" s="819"/>
      <c r="E103" s="819"/>
      <c r="F103" s="819"/>
      <c r="G103" s="819"/>
      <c r="H103" s="819"/>
      <c r="I103" s="819"/>
      <c r="J103" s="819"/>
      <c r="K103" s="819"/>
      <c r="L103" s="819"/>
      <c r="M103" s="819"/>
      <c r="N103" s="819"/>
      <c r="O103" s="819"/>
      <c r="P103" s="819"/>
    </row>
    <row r="104" spans="1:16">
      <c r="A104" s="819"/>
      <c r="B104" s="819"/>
      <c r="C104" s="819"/>
      <c r="D104" s="819"/>
      <c r="E104" s="819"/>
      <c r="F104" s="819"/>
      <c r="G104" s="819"/>
      <c r="H104" s="819"/>
      <c r="I104" s="819"/>
      <c r="J104" s="819"/>
      <c r="K104" s="819"/>
      <c r="L104" s="819"/>
      <c r="M104" s="819"/>
      <c r="N104" s="819"/>
      <c r="O104" s="819"/>
      <c r="P104" s="819"/>
    </row>
    <row r="106" spans="1:16">
      <c r="B106" s="811"/>
      <c r="C106" s="812" t="s">
        <v>1810</v>
      </c>
      <c r="D106" s="813"/>
      <c r="E106" s="813"/>
      <c r="F106" s="813"/>
      <c r="G106" s="813"/>
      <c r="H106" s="813"/>
      <c r="I106" s="813"/>
      <c r="J106" s="813"/>
      <c r="K106" s="813"/>
      <c r="L106" s="813"/>
      <c r="M106" s="813"/>
      <c r="N106" s="813"/>
      <c r="O106" s="813"/>
      <c r="P106" s="813"/>
    </row>
    <row r="107" spans="1:16">
      <c r="B107" s="811"/>
      <c r="C107" s="813"/>
      <c r="D107" s="813"/>
      <c r="E107" s="813"/>
      <c r="F107" s="813"/>
      <c r="G107" s="813"/>
      <c r="H107" s="813"/>
      <c r="I107" s="813"/>
      <c r="J107" s="813"/>
      <c r="K107" s="813"/>
      <c r="L107" s="813"/>
      <c r="M107" s="813"/>
      <c r="N107" s="813"/>
      <c r="O107" s="813"/>
      <c r="P107" s="813"/>
    </row>
    <row r="108" spans="1:16">
      <c r="B108" s="811"/>
      <c r="C108" s="1776" t="s">
        <v>241</v>
      </c>
      <c r="D108" s="1777"/>
      <c r="E108" s="1777"/>
      <c r="F108" s="1777"/>
      <c r="G108" s="1777"/>
      <c r="H108" s="1777"/>
      <c r="I108" s="1777"/>
      <c r="J108" s="1778"/>
      <c r="K108" s="1768">
        <v>2020</v>
      </c>
      <c r="L108" s="1768"/>
      <c r="M108" s="1768"/>
      <c r="N108" s="1768">
        <v>2019</v>
      </c>
      <c r="O108" s="1768"/>
      <c r="P108" s="1768"/>
    </row>
    <row r="109" spans="1:16">
      <c r="B109" s="811"/>
      <c r="C109" s="1753" t="s">
        <v>1811</v>
      </c>
      <c r="D109" s="1753"/>
      <c r="E109" s="1753"/>
      <c r="F109" s="1753"/>
      <c r="G109" s="1753"/>
      <c r="H109" s="1753"/>
      <c r="I109" s="1753"/>
      <c r="J109" s="1753"/>
      <c r="K109" s="1775">
        <f>SUM('[4]BALANZA DICIEMBRE'!I144)</f>
        <v>13328515.18</v>
      </c>
      <c r="L109" s="1775"/>
      <c r="M109" s="1775"/>
      <c r="N109" s="1775">
        <v>13328515.18</v>
      </c>
      <c r="O109" s="1775"/>
      <c r="P109" s="1775"/>
    </row>
    <row r="110" spans="1:16">
      <c r="B110" s="811"/>
      <c r="C110" s="1753" t="s">
        <v>1812</v>
      </c>
      <c r="D110" s="1753"/>
      <c r="E110" s="1753"/>
      <c r="F110" s="1753"/>
      <c r="G110" s="1753"/>
      <c r="H110" s="1753"/>
      <c r="I110" s="1753"/>
      <c r="J110" s="1753"/>
      <c r="K110" s="1775">
        <f>SUM('[4]BALANZA DICIEMBRE'!I154)</f>
        <v>22107367.710000001</v>
      </c>
      <c r="L110" s="1775"/>
      <c r="M110" s="1775"/>
      <c r="N110" s="1775">
        <v>22107367.109999999</v>
      </c>
      <c r="O110" s="1775"/>
      <c r="P110" s="1775"/>
    </row>
    <row r="111" spans="1:16">
      <c r="B111" s="811"/>
      <c r="C111" s="1757" t="s">
        <v>1813</v>
      </c>
      <c r="D111" s="1758"/>
      <c r="E111" s="1758"/>
      <c r="F111" s="1758"/>
      <c r="G111" s="1758"/>
      <c r="H111" s="1758"/>
      <c r="I111" s="1758"/>
      <c r="J111" s="1759"/>
      <c r="K111" s="1769">
        <f>SUM(K109:M110)</f>
        <v>35435882.890000001</v>
      </c>
      <c r="L111" s="1769"/>
      <c r="M111" s="1769"/>
      <c r="N111" s="1769">
        <f>SUM(N109:P110)</f>
        <v>35435882.289999999</v>
      </c>
      <c r="O111" s="1769"/>
      <c r="P111" s="1769"/>
    </row>
    <row r="112" spans="1:16">
      <c r="B112" s="811"/>
      <c r="C112" s="820"/>
      <c r="D112" s="820"/>
      <c r="E112" s="820"/>
      <c r="F112" s="820"/>
      <c r="G112" s="820"/>
      <c r="H112" s="820"/>
      <c r="I112" s="820"/>
      <c r="J112" s="820"/>
      <c r="K112" s="821"/>
      <c r="L112" s="821"/>
      <c r="M112" s="821"/>
      <c r="N112" s="821"/>
      <c r="O112" s="821"/>
      <c r="P112" s="821"/>
    </row>
    <row r="113" spans="2:17">
      <c r="B113" s="811"/>
      <c r="C113" s="813"/>
      <c r="D113" s="822"/>
      <c r="E113" s="822"/>
      <c r="F113" s="822"/>
      <c r="G113" s="822"/>
      <c r="H113" s="822"/>
      <c r="I113" s="822"/>
      <c r="J113" s="822"/>
      <c r="K113" s="822"/>
      <c r="L113" s="823"/>
      <c r="M113" s="823"/>
      <c r="N113" s="823"/>
      <c r="O113" s="823"/>
      <c r="P113" s="823"/>
    </row>
    <row r="114" spans="2:17">
      <c r="B114" s="811"/>
      <c r="C114" s="815" t="s">
        <v>1814</v>
      </c>
      <c r="D114" s="822"/>
      <c r="E114" s="822"/>
      <c r="F114" s="822"/>
      <c r="G114" s="822"/>
      <c r="H114" s="822"/>
      <c r="I114" s="822"/>
      <c r="J114" s="822"/>
      <c r="K114" s="822"/>
      <c r="L114" s="823"/>
      <c r="M114" s="823"/>
      <c r="N114" s="823"/>
      <c r="O114" s="823"/>
      <c r="P114" s="823"/>
    </row>
    <row r="115" spans="2:17">
      <c r="B115" s="811"/>
      <c r="C115" s="815"/>
      <c r="D115" s="822"/>
      <c r="E115" s="822"/>
      <c r="F115" s="822"/>
      <c r="G115" s="822"/>
      <c r="H115" s="822"/>
      <c r="I115" s="822"/>
      <c r="J115" s="822"/>
      <c r="K115" s="822"/>
      <c r="L115" s="823"/>
      <c r="M115" s="823"/>
      <c r="N115" s="823"/>
      <c r="O115" s="823"/>
      <c r="P115" s="823"/>
    </row>
    <row r="116" spans="2:17">
      <c r="B116" s="811"/>
      <c r="C116" s="812" t="s">
        <v>1815</v>
      </c>
      <c r="D116" s="822"/>
      <c r="E116" s="822"/>
      <c r="F116" s="822"/>
      <c r="G116" s="822"/>
      <c r="H116" s="822"/>
      <c r="I116" s="822"/>
      <c r="J116" s="822"/>
      <c r="K116" s="822"/>
      <c r="L116" s="823"/>
      <c r="M116" s="823"/>
      <c r="N116" s="823"/>
      <c r="O116" s="823"/>
      <c r="P116" s="823"/>
    </row>
    <row r="117" spans="2:17">
      <c r="B117" s="811"/>
      <c r="C117" s="813"/>
      <c r="D117" s="822"/>
      <c r="E117" s="822"/>
      <c r="F117" s="822"/>
      <c r="G117" s="822"/>
      <c r="H117" s="822"/>
      <c r="I117" s="822"/>
      <c r="J117" s="822"/>
      <c r="K117" s="822"/>
      <c r="L117" s="823"/>
      <c r="M117" s="823"/>
      <c r="N117" s="823"/>
      <c r="O117" s="823"/>
      <c r="P117" s="823"/>
    </row>
    <row r="118" spans="2:17">
      <c r="B118" s="811"/>
      <c r="D118" s="1764" t="s">
        <v>241</v>
      </c>
      <c r="E118" s="1764"/>
      <c r="F118" s="1764"/>
      <c r="G118" s="1764"/>
      <c r="H118" s="1764"/>
      <c r="I118" s="1764"/>
      <c r="J118" s="1765">
        <v>2020</v>
      </c>
      <c r="K118" s="1766"/>
      <c r="L118" s="1767"/>
      <c r="M118" s="1768">
        <v>2019</v>
      </c>
      <c r="N118" s="1768"/>
      <c r="O118" s="1768"/>
    </row>
    <row r="119" spans="2:17">
      <c r="B119" s="811"/>
      <c r="D119" s="1753" t="s">
        <v>1816</v>
      </c>
      <c r="E119" s="1753"/>
      <c r="F119" s="1753"/>
      <c r="G119" s="1753"/>
      <c r="H119" s="1753"/>
      <c r="I119" s="1753"/>
      <c r="J119" s="1782">
        <f>SUM('[4]BALANZA DICIEMBRE'!I163)</f>
        <v>16831828.489999998</v>
      </c>
      <c r="K119" s="1783"/>
      <c r="L119" s="1784"/>
      <c r="M119" s="1782">
        <v>16042263.550000001</v>
      </c>
      <c r="N119" s="1783"/>
      <c r="O119" s="1784"/>
    </row>
    <row r="120" spans="2:17">
      <c r="B120" s="811"/>
      <c r="D120" s="1753" t="s">
        <v>1817</v>
      </c>
      <c r="E120" s="1753"/>
      <c r="F120" s="1753"/>
      <c r="G120" s="1753"/>
      <c r="H120" s="1753"/>
      <c r="I120" s="1753"/>
      <c r="J120" s="1782">
        <f>SUM('[4]BALANZA DICIEMBRE'!I223)</f>
        <v>2329529.7000000002</v>
      </c>
      <c r="K120" s="1783"/>
      <c r="L120" s="1784"/>
      <c r="M120" s="1782">
        <v>2347739.17</v>
      </c>
      <c r="N120" s="1783"/>
      <c r="O120" s="1784"/>
    </row>
    <row r="121" spans="2:17">
      <c r="B121" s="811"/>
      <c r="D121" s="1753" t="s">
        <v>1818</v>
      </c>
      <c r="E121" s="1753"/>
      <c r="F121" s="1753"/>
      <c r="G121" s="1753"/>
      <c r="H121" s="1753"/>
      <c r="I121" s="1753"/>
      <c r="J121" s="1782">
        <f>SUM('[4]BALANZA DICIEMBRE'!I246)</f>
        <v>7621785.4500000002</v>
      </c>
      <c r="K121" s="1783"/>
      <c r="L121" s="1784"/>
      <c r="M121" s="1782">
        <v>4280985.45</v>
      </c>
      <c r="N121" s="1783"/>
      <c r="O121" s="1784"/>
    </row>
    <row r="122" spans="2:17">
      <c r="B122" s="811"/>
      <c r="D122" s="1753" t="s">
        <v>1819</v>
      </c>
      <c r="E122" s="1753"/>
      <c r="F122" s="1753"/>
      <c r="G122" s="1753"/>
      <c r="H122" s="1753"/>
      <c r="I122" s="1753"/>
      <c r="J122" s="1782">
        <f>SUM('[4]BALANZA DICIEMBRE'!I259)</f>
        <v>41006710.5</v>
      </c>
      <c r="K122" s="1783"/>
      <c r="L122" s="1784"/>
      <c r="M122" s="1782">
        <v>43579553.310000002</v>
      </c>
      <c r="N122" s="1783"/>
      <c r="O122" s="1784"/>
    </row>
    <row r="123" spans="2:17">
      <c r="B123" s="811"/>
      <c r="D123" s="1786" t="s">
        <v>1820</v>
      </c>
      <c r="E123" s="1786"/>
      <c r="F123" s="1786"/>
      <c r="G123" s="1786"/>
      <c r="H123" s="1786"/>
      <c r="I123" s="1786"/>
      <c r="J123" s="1779">
        <f>SUM(J119:L122)</f>
        <v>67789854.140000001</v>
      </c>
      <c r="K123" s="1780"/>
      <c r="L123" s="1781"/>
      <c r="M123" s="1769">
        <f>SUM(M119:O122)</f>
        <v>66250541.480000004</v>
      </c>
      <c r="N123" s="1769"/>
      <c r="O123" s="1769"/>
    </row>
    <row r="124" spans="2:17">
      <c r="B124" s="811"/>
      <c r="D124" s="1753" t="s">
        <v>1821</v>
      </c>
      <c r="E124" s="1753"/>
      <c r="F124" s="1753"/>
      <c r="G124" s="1753"/>
      <c r="H124" s="1753"/>
      <c r="I124" s="1753"/>
      <c r="J124" s="1782">
        <f>SUM('[4]BALANZA DICIEMBRE'!I285)</f>
        <v>752357.01</v>
      </c>
      <c r="K124" s="1783"/>
      <c r="L124" s="1784"/>
      <c r="M124" s="1775">
        <v>752357.01</v>
      </c>
      <c r="N124" s="1775"/>
      <c r="O124" s="1775"/>
    </row>
    <row r="125" spans="2:17">
      <c r="B125" s="811"/>
      <c r="D125" s="1786" t="s">
        <v>1822</v>
      </c>
      <c r="E125" s="1786"/>
      <c r="F125" s="1786"/>
      <c r="G125" s="1786"/>
      <c r="H125" s="1786"/>
      <c r="I125" s="1786"/>
      <c r="J125" s="1779">
        <f>SUM(J124:L124)</f>
        <v>752357.01</v>
      </c>
      <c r="K125" s="1780"/>
      <c r="L125" s="1781"/>
      <c r="M125" s="1769">
        <f>SUM(M124:O124)</f>
        <v>752357.01</v>
      </c>
      <c r="N125" s="1769"/>
      <c r="O125" s="1769"/>
    </row>
    <row r="126" spans="2:17">
      <c r="B126" s="811"/>
      <c r="D126" s="1753" t="s">
        <v>1823</v>
      </c>
      <c r="E126" s="1753"/>
      <c r="F126" s="1753"/>
      <c r="G126" s="1753"/>
      <c r="H126" s="1753"/>
      <c r="I126" s="1753"/>
      <c r="J126" s="1782">
        <v>-12703225.58</v>
      </c>
      <c r="K126" s="1783"/>
      <c r="L126" s="1784"/>
      <c r="M126" s="1775">
        <v>-7848411.9900000002</v>
      </c>
      <c r="N126" s="1775"/>
      <c r="O126" s="1775"/>
      <c r="Q126" s="824"/>
    </row>
    <row r="127" spans="2:17">
      <c r="B127" s="811"/>
      <c r="D127" s="1786" t="s">
        <v>1824</v>
      </c>
      <c r="E127" s="1786"/>
      <c r="F127" s="1786"/>
      <c r="G127" s="1786"/>
      <c r="H127" s="1786"/>
      <c r="I127" s="1786"/>
      <c r="J127" s="1787">
        <f>SUM(J126)</f>
        <v>-12703225.58</v>
      </c>
      <c r="K127" s="1780"/>
      <c r="L127" s="1781"/>
      <c r="M127" s="1769">
        <v>-20193484.530000001</v>
      </c>
      <c r="N127" s="1769"/>
      <c r="O127" s="1769"/>
      <c r="Q127" s="825"/>
    </row>
    <row r="128" spans="2:17">
      <c r="B128" s="811"/>
      <c r="D128" s="1757" t="s">
        <v>1779</v>
      </c>
      <c r="E128" s="1758"/>
      <c r="F128" s="1758"/>
      <c r="G128" s="1758"/>
      <c r="H128" s="1758"/>
      <c r="I128" s="1759"/>
      <c r="J128" s="1779">
        <f>SUM(J123,J125,J127)</f>
        <v>55838985.570000008</v>
      </c>
      <c r="K128" s="1780"/>
      <c r="L128" s="1781"/>
      <c r="M128" s="1769">
        <f>SUM(M123,M125,M127)</f>
        <v>46809413.960000001</v>
      </c>
      <c r="N128" s="1769"/>
      <c r="O128" s="1769"/>
    </row>
    <row r="129" spans="2:16">
      <c r="B129" s="811"/>
      <c r="C129" s="813"/>
      <c r="D129" s="822"/>
      <c r="E129" s="822"/>
      <c r="F129" s="822"/>
      <c r="G129" s="822"/>
      <c r="H129" s="822"/>
      <c r="I129" s="822"/>
      <c r="J129" s="822"/>
      <c r="K129" s="822"/>
      <c r="L129" s="823"/>
      <c r="M129" s="823"/>
      <c r="N129" s="823"/>
      <c r="O129" s="823"/>
      <c r="P129" s="823"/>
    </row>
    <row r="130" spans="2:16">
      <c r="B130" s="811"/>
      <c r="C130" s="815" t="s">
        <v>1825</v>
      </c>
      <c r="D130" s="822"/>
      <c r="E130" s="822"/>
      <c r="F130" s="822"/>
      <c r="G130" s="822"/>
      <c r="H130" s="822"/>
      <c r="I130" s="822"/>
      <c r="J130" s="822"/>
      <c r="K130" s="822"/>
      <c r="L130" s="823"/>
      <c r="M130" s="823"/>
      <c r="N130" s="823"/>
      <c r="O130" s="823"/>
      <c r="P130" s="823"/>
    </row>
    <row r="131" spans="2:16">
      <c r="B131" s="811"/>
      <c r="C131" s="815"/>
      <c r="D131" s="822"/>
      <c r="E131" s="822"/>
      <c r="F131" s="822"/>
      <c r="G131" s="822"/>
      <c r="H131" s="822"/>
      <c r="I131" s="822"/>
      <c r="J131" s="822"/>
      <c r="K131" s="822"/>
      <c r="L131" s="823"/>
      <c r="M131" s="823"/>
      <c r="N131" s="823"/>
      <c r="O131" s="823"/>
      <c r="P131" s="823"/>
    </row>
    <row r="132" spans="2:16">
      <c r="B132" s="811"/>
      <c r="C132" s="812" t="s">
        <v>1815</v>
      </c>
      <c r="D132" s="822"/>
      <c r="E132" s="822"/>
      <c r="F132" s="822"/>
      <c r="G132" s="822"/>
      <c r="H132" s="822"/>
      <c r="I132" s="822"/>
      <c r="J132" s="822"/>
      <c r="K132" s="822"/>
      <c r="L132" s="823"/>
      <c r="M132" s="823"/>
      <c r="N132" s="823"/>
      <c r="O132" s="823"/>
      <c r="P132" s="823"/>
    </row>
    <row r="133" spans="2:16">
      <c r="B133" s="811"/>
      <c r="C133" s="813"/>
      <c r="D133" s="822"/>
      <c r="E133" s="822"/>
      <c r="F133" s="822"/>
      <c r="G133" s="822"/>
      <c r="H133" s="822"/>
      <c r="I133" s="822"/>
      <c r="J133" s="822"/>
      <c r="K133" s="822"/>
      <c r="L133" s="823"/>
      <c r="M133" s="823"/>
      <c r="N133" s="823"/>
      <c r="O133" s="823"/>
      <c r="P133" s="823"/>
    </row>
    <row r="134" spans="2:16">
      <c r="B134" s="811"/>
      <c r="C134" s="813"/>
      <c r="D134" s="1764" t="s">
        <v>241</v>
      </c>
      <c r="E134" s="1764"/>
      <c r="F134" s="1764"/>
      <c r="G134" s="1764"/>
      <c r="H134" s="1764"/>
      <c r="I134" s="1764"/>
      <c r="J134" s="1765">
        <v>2020</v>
      </c>
      <c r="K134" s="1766"/>
      <c r="L134" s="1767"/>
      <c r="M134" s="1768">
        <v>2019</v>
      </c>
      <c r="N134" s="1768"/>
      <c r="O134" s="1768"/>
    </row>
    <row r="135" spans="2:16">
      <c r="B135" s="811"/>
      <c r="C135" s="813"/>
      <c r="D135" s="1753" t="s">
        <v>1826</v>
      </c>
      <c r="E135" s="1753"/>
      <c r="F135" s="1753"/>
      <c r="G135" s="1753"/>
      <c r="H135" s="1753"/>
      <c r="I135" s="1753"/>
      <c r="J135" s="1782">
        <f>SUM('[4]BALANZA DICIEMBRE'!I315)</f>
        <v>329266</v>
      </c>
      <c r="K135" s="1783"/>
      <c r="L135" s="1784"/>
      <c r="M135" s="1775">
        <v>329266</v>
      </c>
      <c r="N135" s="1775"/>
      <c r="O135" s="1775"/>
    </row>
    <row r="136" spans="2:16">
      <c r="B136" s="811"/>
      <c r="C136" s="813"/>
      <c r="D136" s="1753" t="s">
        <v>1827</v>
      </c>
      <c r="E136" s="1753"/>
      <c r="F136" s="1753"/>
      <c r="G136" s="1753"/>
      <c r="H136" s="1753"/>
      <c r="I136" s="1753"/>
      <c r="J136" s="1782">
        <f>SUM('[4]BALANZA DICIEMBRE'!I319)</f>
        <v>-13556.83</v>
      </c>
      <c r="K136" s="1783"/>
      <c r="L136" s="1784"/>
      <c r="M136" s="1775">
        <v>-13677.16</v>
      </c>
      <c r="N136" s="1775"/>
      <c r="O136" s="1775"/>
    </row>
    <row r="137" spans="2:16">
      <c r="B137" s="811"/>
      <c r="C137" s="813"/>
      <c r="D137" s="1757" t="s">
        <v>1779</v>
      </c>
      <c r="E137" s="1758"/>
      <c r="F137" s="1758"/>
      <c r="G137" s="1758"/>
      <c r="H137" s="1758"/>
      <c r="I137" s="1759"/>
      <c r="J137" s="1782">
        <f>SUM(J135:L136)</f>
        <v>315709.17</v>
      </c>
      <c r="K137" s="1783"/>
      <c r="L137" s="1784"/>
      <c r="M137" s="1775">
        <f>SUM(M135:O136)</f>
        <v>315588.84000000003</v>
      </c>
      <c r="N137" s="1775"/>
      <c r="O137" s="1775"/>
    </row>
    <row r="138" spans="2:16">
      <c r="B138" s="811"/>
      <c r="C138" s="813"/>
      <c r="D138" s="820"/>
      <c r="E138" s="820"/>
      <c r="F138" s="820"/>
      <c r="G138" s="820"/>
      <c r="H138" s="820"/>
      <c r="I138" s="820"/>
      <c r="J138" s="823"/>
      <c r="K138" s="823"/>
      <c r="L138" s="823"/>
      <c r="M138" s="823"/>
      <c r="N138" s="823"/>
      <c r="O138" s="823"/>
    </row>
    <row r="139" spans="2:16">
      <c r="B139" s="811"/>
      <c r="C139" s="813"/>
      <c r="D139" s="820"/>
      <c r="E139" s="820"/>
      <c r="F139" s="820"/>
      <c r="G139" s="820"/>
      <c r="H139" s="820"/>
      <c r="I139" s="820"/>
      <c r="J139" s="823"/>
      <c r="K139" s="823"/>
      <c r="L139" s="823"/>
      <c r="M139" s="823"/>
      <c r="N139" s="823"/>
      <c r="O139" s="823"/>
    </row>
    <row r="140" spans="2:16">
      <c r="B140" s="811"/>
      <c r="C140" s="813"/>
      <c r="D140" s="820"/>
      <c r="E140" s="820"/>
      <c r="F140" s="820"/>
      <c r="G140" s="820"/>
      <c r="H140" s="820"/>
      <c r="I140" s="820"/>
      <c r="J140" s="823"/>
      <c r="K140" s="823"/>
      <c r="L140" s="823"/>
      <c r="M140" s="823"/>
      <c r="N140" s="823"/>
      <c r="O140" s="823"/>
    </row>
    <row r="141" spans="2:16" ht="16.5" customHeight="1">
      <c r="B141" s="811"/>
      <c r="C141" s="813"/>
      <c r="D141" s="820"/>
      <c r="E141" s="820"/>
      <c r="F141" s="820"/>
      <c r="G141" s="820"/>
      <c r="H141" s="820"/>
      <c r="I141" s="820"/>
      <c r="J141" s="823"/>
      <c r="K141" s="823"/>
      <c r="L141" s="823"/>
      <c r="M141" s="823"/>
      <c r="N141" s="823"/>
      <c r="O141" s="823"/>
    </row>
    <row r="142" spans="2:16">
      <c r="B142" s="811"/>
      <c r="C142" s="813"/>
      <c r="D142" s="820"/>
      <c r="E142" s="820"/>
      <c r="F142" s="820"/>
      <c r="G142" s="820"/>
      <c r="H142" s="820"/>
      <c r="I142" s="820"/>
      <c r="J142" s="823"/>
      <c r="K142" s="823"/>
      <c r="L142" s="823"/>
      <c r="M142" s="823"/>
      <c r="N142" s="823"/>
      <c r="O142" s="823"/>
    </row>
    <row r="143" spans="2:16">
      <c r="B143" s="811"/>
      <c r="C143" s="813"/>
      <c r="D143" s="820"/>
      <c r="E143" s="820"/>
      <c r="F143" s="820"/>
      <c r="G143" s="820"/>
      <c r="H143" s="820"/>
      <c r="I143" s="820"/>
      <c r="J143" s="823"/>
      <c r="K143" s="823"/>
      <c r="L143" s="823"/>
      <c r="M143" s="823"/>
      <c r="N143" s="823"/>
      <c r="O143" s="823"/>
    </row>
    <row r="144" spans="2:16">
      <c r="B144" s="811"/>
      <c r="C144" s="813"/>
      <c r="D144" s="820"/>
      <c r="E144" s="820"/>
      <c r="F144" s="820"/>
      <c r="G144" s="820"/>
      <c r="H144" s="820"/>
      <c r="I144" s="820"/>
      <c r="J144" s="823"/>
      <c r="K144" s="823"/>
      <c r="L144" s="823"/>
      <c r="M144" s="823"/>
      <c r="N144" s="823"/>
      <c r="O144" s="823"/>
    </row>
    <row r="145" spans="1:18">
      <c r="B145" s="811"/>
      <c r="C145" s="813"/>
      <c r="D145" s="820"/>
      <c r="E145" s="820"/>
      <c r="F145" s="820"/>
      <c r="G145" s="820"/>
      <c r="H145" s="820"/>
      <c r="I145" s="820"/>
      <c r="J145" s="823"/>
      <c r="K145" s="823"/>
      <c r="L145" s="823"/>
      <c r="M145" s="823"/>
      <c r="N145" s="823"/>
      <c r="O145" s="823"/>
    </row>
    <row r="146" spans="1:18">
      <c r="B146" s="811"/>
      <c r="C146" s="813"/>
      <c r="D146" s="820"/>
      <c r="E146" s="820"/>
      <c r="F146" s="820"/>
      <c r="G146" s="820"/>
      <c r="H146" s="820"/>
      <c r="I146" s="820"/>
      <c r="J146" s="823"/>
      <c r="K146" s="823"/>
      <c r="L146" s="823"/>
      <c r="M146" s="823"/>
      <c r="N146" s="823"/>
      <c r="O146" s="823"/>
    </row>
    <row r="147" spans="1:18">
      <c r="B147" s="811"/>
      <c r="C147" s="813"/>
      <c r="D147" s="820"/>
      <c r="E147" s="820"/>
      <c r="F147" s="820"/>
      <c r="G147" s="820"/>
      <c r="H147" s="820"/>
      <c r="I147" s="820"/>
      <c r="J147" s="823"/>
      <c r="K147" s="823"/>
      <c r="L147" s="823"/>
      <c r="M147" s="823"/>
      <c r="N147" s="823"/>
      <c r="O147" s="823"/>
    </row>
    <row r="148" spans="1:18">
      <c r="B148" s="811"/>
      <c r="C148" s="813"/>
      <c r="D148" s="820"/>
      <c r="E148" s="820"/>
      <c r="F148" s="820"/>
      <c r="G148" s="820"/>
      <c r="H148" s="820"/>
      <c r="I148" s="820"/>
      <c r="J148" s="823"/>
      <c r="K148" s="823"/>
      <c r="L148" s="823"/>
      <c r="M148" s="823"/>
      <c r="N148" s="823"/>
      <c r="O148" s="823"/>
    </row>
    <row r="149" spans="1:18">
      <c r="B149" s="811"/>
      <c r="C149" s="813"/>
      <c r="D149" s="822"/>
      <c r="E149" s="822"/>
      <c r="F149" s="822"/>
      <c r="G149" s="822"/>
      <c r="H149" s="822"/>
      <c r="I149" s="822"/>
      <c r="J149" s="822"/>
      <c r="K149" s="822"/>
      <c r="L149" s="823"/>
      <c r="M149" s="823"/>
      <c r="N149" s="823"/>
      <c r="O149" s="823"/>
      <c r="P149" s="823"/>
    </row>
    <row r="151" spans="1:18">
      <c r="A151" s="809"/>
      <c r="B151" s="826" t="s">
        <v>249</v>
      </c>
    </row>
    <row r="152" spans="1:18">
      <c r="A152" s="809"/>
      <c r="B152" s="826"/>
    </row>
    <row r="153" spans="1:18">
      <c r="A153" s="827"/>
      <c r="B153" s="828"/>
      <c r="C153" s="828"/>
      <c r="D153" s="828"/>
      <c r="E153" s="828"/>
      <c r="F153" s="828"/>
      <c r="G153" s="828"/>
      <c r="H153" s="828"/>
      <c r="I153" s="828"/>
      <c r="J153" s="828"/>
      <c r="K153" s="828"/>
      <c r="L153" s="828"/>
      <c r="M153" s="828"/>
      <c r="N153" s="828"/>
      <c r="O153" s="828"/>
      <c r="P153" s="828"/>
      <c r="Q153" s="828"/>
      <c r="R153" s="829"/>
    </row>
    <row r="154" spans="1:18">
      <c r="A154" s="830"/>
      <c r="B154" s="828"/>
      <c r="C154" s="1785" t="s">
        <v>1828</v>
      </c>
      <c r="D154" s="1785"/>
      <c r="E154" s="1785"/>
      <c r="F154" s="1785"/>
      <c r="G154" s="1785"/>
      <c r="H154" s="1785"/>
      <c r="I154" s="1785"/>
      <c r="J154" s="1785"/>
      <c r="K154" s="1785"/>
      <c r="L154" s="1785"/>
      <c r="M154" s="1785"/>
      <c r="N154" s="1785"/>
      <c r="O154" s="1785"/>
      <c r="P154" s="1785"/>
    </row>
    <row r="155" spans="1:18">
      <c r="A155" s="830"/>
      <c r="B155" s="828"/>
      <c r="C155" s="1785"/>
      <c r="D155" s="1785"/>
      <c r="E155" s="1785"/>
      <c r="F155" s="1785"/>
      <c r="G155" s="1785"/>
      <c r="H155" s="1785"/>
      <c r="I155" s="1785"/>
      <c r="J155" s="1785"/>
      <c r="K155" s="1785"/>
      <c r="L155" s="1785"/>
      <c r="M155" s="1785"/>
      <c r="N155" s="1785"/>
      <c r="O155" s="1785"/>
      <c r="P155" s="1785"/>
    </row>
    <row r="156" spans="1:18">
      <c r="A156" s="830"/>
      <c r="B156" s="828"/>
      <c r="C156" s="1785"/>
      <c r="D156" s="1785"/>
      <c r="E156" s="1785"/>
      <c r="F156" s="1785"/>
      <c r="G156" s="1785"/>
      <c r="H156" s="1785"/>
      <c r="I156" s="1785"/>
      <c r="J156" s="1785"/>
      <c r="K156" s="1785"/>
      <c r="L156" s="1785"/>
      <c r="M156" s="1785"/>
      <c r="N156" s="1785"/>
      <c r="O156" s="1785"/>
      <c r="P156" s="1785"/>
    </row>
    <row r="157" spans="1:18">
      <c r="A157" s="830"/>
      <c r="B157" s="828"/>
      <c r="C157" s="817"/>
      <c r="D157" s="817"/>
      <c r="E157" s="817"/>
      <c r="F157" s="817"/>
      <c r="G157" s="817"/>
      <c r="H157" s="817"/>
      <c r="I157" s="817"/>
      <c r="J157" s="817"/>
      <c r="K157" s="817"/>
      <c r="L157" s="817"/>
      <c r="M157" s="817"/>
      <c r="N157" s="817"/>
      <c r="O157" s="817"/>
      <c r="P157" s="817"/>
      <c r="R157" s="829"/>
    </row>
    <row r="158" spans="1:18">
      <c r="A158" s="830"/>
      <c r="B158" s="828"/>
      <c r="C158" s="817"/>
      <c r="D158" s="817"/>
      <c r="E158" s="1764" t="s">
        <v>241</v>
      </c>
      <c r="F158" s="1764"/>
      <c r="G158" s="1764"/>
      <c r="H158" s="1764"/>
      <c r="I158" s="1765">
        <v>2020</v>
      </c>
      <c r="J158" s="1766"/>
      <c r="K158" s="1767"/>
      <c r="L158" s="1768">
        <v>2019</v>
      </c>
      <c r="M158" s="1768"/>
      <c r="N158" s="1768"/>
      <c r="P158" s="817"/>
      <c r="R158" s="829"/>
    </row>
    <row r="159" spans="1:18">
      <c r="A159" s="830"/>
      <c r="B159" s="828"/>
      <c r="C159" s="817"/>
      <c r="D159" s="817"/>
      <c r="E159" s="1753" t="s">
        <v>1829</v>
      </c>
      <c r="F159" s="1753"/>
      <c r="G159" s="1753"/>
      <c r="H159" s="1753"/>
      <c r="I159" s="1782">
        <f>SUM('[4]BALANZA DICIEMBRE'!J323)</f>
        <v>18380750.030000001</v>
      </c>
      <c r="J159" s="1783"/>
      <c r="K159" s="1784"/>
      <c r="L159" s="1775">
        <v>13305775.42</v>
      </c>
      <c r="M159" s="1775"/>
      <c r="N159" s="1775"/>
      <c r="P159" s="817"/>
      <c r="R159" s="829"/>
    </row>
    <row r="160" spans="1:18">
      <c r="A160" s="830"/>
      <c r="B160" s="828"/>
      <c r="C160" s="817"/>
      <c r="D160" s="817"/>
      <c r="E160" s="1753" t="s">
        <v>1830</v>
      </c>
      <c r="F160" s="1753"/>
      <c r="G160" s="1753"/>
      <c r="H160" s="1753"/>
      <c r="I160" s="1782">
        <f>SUM('[4]BALANZA DICIEMBRE'!J617)</f>
        <v>39373.93</v>
      </c>
      <c r="J160" s="1783"/>
      <c r="K160" s="1784"/>
      <c r="L160" s="1775">
        <v>39373.93</v>
      </c>
      <c r="M160" s="1775"/>
      <c r="N160" s="1775"/>
      <c r="P160" s="817"/>
      <c r="R160" s="829"/>
    </row>
    <row r="161" spans="1:18">
      <c r="A161" s="830"/>
      <c r="B161" s="828"/>
      <c r="C161" s="817"/>
      <c r="D161" s="817"/>
      <c r="E161" s="1757" t="s">
        <v>1831</v>
      </c>
      <c r="F161" s="1758"/>
      <c r="G161" s="1758"/>
      <c r="H161" s="1759"/>
      <c r="I161" s="1779">
        <f>SUM(I159:K160)</f>
        <v>18420123.960000001</v>
      </c>
      <c r="J161" s="1780"/>
      <c r="K161" s="1781"/>
      <c r="L161" s="1769">
        <f>SUM(L159:N160)</f>
        <v>13345149.35</v>
      </c>
      <c r="M161" s="1769"/>
      <c r="N161" s="1769"/>
      <c r="P161" s="817"/>
      <c r="R161" s="829"/>
    </row>
    <row r="162" spans="1:18">
      <c r="A162" s="830"/>
      <c r="B162" s="828"/>
      <c r="C162" s="817"/>
      <c r="D162" s="817"/>
      <c r="E162" s="817"/>
      <c r="F162" s="817"/>
      <c r="G162" s="817"/>
      <c r="H162" s="817"/>
      <c r="I162" s="817"/>
      <c r="J162" s="817"/>
      <c r="K162" s="817"/>
      <c r="L162" s="817"/>
      <c r="M162" s="817"/>
      <c r="N162" s="817"/>
      <c r="O162" s="817"/>
      <c r="P162" s="817"/>
      <c r="R162" s="829"/>
    </row>
    <row r="163" spans="1:18">
      <c r="A163" s="830"/>
      <c r="B163" s="810" t="s">
        <v>1775</v>
      </c>
      <c r="C163" s="815" t="s">
        <v>26</v>
      </c>
      <c r="D163" s="817"/>
      <c r="E163" s="817"/>
      <c r="F163" s="817"/>
      <c r="G163" s="817"/>
      <c r="H163" s="817"/>
      <c r="I163" s="817"/>
      <c r="J163" s="817"/>
      <c r="K163" s="817"/>
      <c r="L163" s="817"/>
      <c r="M163" s="817"/>
      <c r="N163" s="817"/>
      <c r="O163" s="817"/>
      <c r="P163" s="817"/>
    </row>
    <row r="164" spans="1:18">
      <c r="A164" s="830"/>
      <c r="B164" s="810"/>
      <c r="C164" s="815"/>
      <c r="D164" s="817"/>
      <c r="E164" s="817"/>
      <c r="F164" s="817"/>
      <c r="G164" s="817"/>
      <c r="H164" s="817"/>
      <c r="I164" s="817"/>
      <c r="J164" s="817"/>
      <c r="K164" s="817"/>
      <c r="L164" s="817"/>
      <c r="M164" s="817"/>
      <c r="N164" s="817"/>
      <c r="O164" s="817"/>
      <c r="P164" s="817"/>
    </row>
    <row r="165" spans="1:18">
      <c r="A165" s="830"/>
      <c r="B165" s="828"/>
      <c r="C165" s="831" t="s">
        <v>1832</v>
      </c>
      <c r="D165" s="817"/>
      <c r="E165" s="817"/>
      <c r="F165" s="817"/>
      <c r="G165" s="817"/>
      <c r="H165" s="817"/>
      <c r="I165" s="817"/>
      <c r="J165" s="817"/>
      <c r="K165" s="817"/>
      <c r="L165" s="817"/>
      <c r="M165" s="817"/>
      <c r="N165" s="817"/>
      <c r="O165" s="817"/>
      <c r="P165" s="817"/>
    </row>
    <row r="166" spans="1:18">
      <c r="A166" s="830"/>
      <c r="B166" s="828"/>
      <c r="C166" s="817"/>
      <c r="D166" s="817"/>
      <c r="E166" s="817"/>
      <c r="F166" s="817"/>
      <c r="G166" s="817"/>
      <c r="H166" s="817"/>
      <c r="I166" s="817"/>
      <c r="J166" s="817"/>
      <c r="K166" s="817"/>
      <c r="L166" s="817"/>
      <c r="M166" s="817"/>
      <c r="N166" s="817"/>
      <c r="O166" s="817"/>
      <c r="P166" s="817"/>
    </row>
    <row r="167" spans="1:18">
      <c r="A167" s="830"/>
      <c r="B167" s="828"/>
      <c r="C167" s="817"/>
      <c r="D167" s="1776" t="s">
        <v>241</v>
      </c>
      <c r="E167" s="1777"/>
      <c r="F167" s="1777"/>
      <c r="G167" s="1777"/>
      <c r="H167" s="1777"/>
      <c r="I167" s="1777"/>
      <c r="J167" s="1777"/>
      <c r="K167" s="1777"/>
      <c r="L167" s="1778"/>
      <c r="M167" s="1765" t="s">
        <v>1783</v>
      </c>
      <c r="N167" s="1766"/>
      <c r="O167" s="1767"/>
    </row>
    <row r="168" spans="1:18">
      <c r="A168" s="830"/>
      <c r="B168" s="828"/>
      <c r="C168" s="817"/>
      <c r="D168" s="1772" t="s">
        <v>1833</v>
      </c>
      <c r="E168" s="1773"/>
      <c r="F168" s="1773"/>
      <c r="G168" s="1773"/>
      <c r="H168" s="1773"/>
      <c r="I168" s="1773"/>
      <c r="J168" s="1773"/>
      <c r="K168" s="1773"/>
      <c r="L168" s="1774"/>
      <c r="M168" s="1775">
        <f>SUM('[4]BALANZA DICIEMBRE'!J325)</f>
        <v>6007595.9400000004</v>
      </c>
      <c r="N168" s="1775"/>
      <c r="O168" s="1775"/>
    </row>
    <row r="169" spans="1:18">
      <c r="A169" s="830"/>
      <c r="B169" s="828"/>
      <c r="C169" s="817"/>
      <c r="D169" s="1772" t="s">
        <v>1834</v>
      </c>
      <c r="E169" s="1773"/>
      <c r="F169" s="1773"/>
      <c r="G169" s="1773"/>
      <c r="H169" s="1773"/>
      <c r="I169" s="1773"/>
      <c r="J169" s="1773"/>
      <c r="K169" s="1773"/>
      <c r="L169" s="1774"/>
      <c r="M169" s="1775">
        <f>SUM('[4]BALANZA DICIEMBRE'!J591)</f>
        <v>5139591.99</v>
      </c>
      <c r="N169" s="1775"/>
      <c r="O169" s="1775"/>
    </row>
    <row r="170" spans="1:18">
      <c r="A170" s="830"/>
      <c r="B170" s="828"/>
      <c r="C170" s="817"/>
      <c r="D170" s="1772" t="s">
        <v>1835</v>
      </c>
      <c r="E170" s="1773"/>
      <c r="F170" s="1773"/>
      <c r="G170" s="1773"/>
      <c r="H170" s="1773"/>
      <c r="I170" s="1773"/>
      <c r="J170" s="1773"/>
      <c r="K170" s="1773"/>
      <c r="L170" s="1774"/>
      <c r="M170" s="1775">
        <f>SUM('[4]BALANZA DICIEMBRE'!J385)</f>
        <v>7030990.9100000001</v>
      </c>
      <c r="N170" s="1775"/>
      <c r="O170" s="1775"/>
    </row>
    <row r="171" spans="1:18">
      <c r="A171" s="830"/>
      <c r="B171" s="828"/>
      <c r="C171" s="817"/>
      <c r="D171" s="1772" t="s">
        <v>1836</v>
      </c>
      <c r="E171" s="1773"/>
      <c r="F171" s="1773"/>
      <c r="G171" s="1773"/>
      <c r="H171" s="1773"/>
      <c r="I171" s="1773"/>
      <c r="J171" s="1773"/>
      <c r="K171" s="1773"/>
      <c r="L171" s="1774"/>
      <c r="M171" s="1775">
        <f>SUM('[4]BALANZA DICIEMBRE'!J601)</f>
        <v>202571.19</v>
      </c>
      <c r="N171" s="1775"/>
      <c r="O171" s="1775"/>
    </row>
    <row r="172" spans="1:18">
      <c r="A172" s="830"/>
      <c r="B172" s="828"/>
      <c r="C172" s="817"/>
      <c r="D172" s="1757" t="s">
        <v>1837</v>
      </c>
      <c r="E172" s="1758"/>
      <c r="F172" s="1758"/>
      <c r="G172" s="1758"/>
      <c r="H172" s="1758"/>
      <c r="I172" s="1758"/>
      <c r="J172" s="1758"/>
      <c r="K172" s="1758"/>
      <c r="L172" s="1759"/>
      <c r="M172" s="1769">
        <f>SUM(M168:O171)</f>
        <v>18380750.030000001</v>
      </c>
      <c r="N172" s="1769"/>
      <c r="O172" s="1769"/>
    </row>
    <row r="173" spans="1:18">
      <c r="A173" s="830"/>
      <c r="B173" s="828"/>
      <c r="C173" s="817"/>
      <c r="D173" s="820"/>
      <c r="E173" s="820"/>
      <c r="F173" s="820"/>
      <c r="G173" s="820"/>
      <c r="H173" s="820"/>
      <c r="I173" s="820"/>
      <c r="J173" s="820"/>
      <c r="K173" s="820"/>
      <c r="L173" s="820"/>
      <c r="M173" s="821"/>
      <c r="N173" s="821"/>
      <c r="O173" s="821"/>
    </row>
    <row r="174" spans="1:18">
      <c r="A174" s="830"/>
      <c r="B174" s="828"/>
      <c r="C174" s="817"/>
      <c r="D174" s="820"/>
      <c r="E174" s="820"/>
      <c r="F174" s="820"/>
      <c r="G174" s="820"/>
      <c r="H174" s="820"/>
      <c r="I174" s="820"/>
      <c r="J174" s="820"/>
      <c r="K174" s="820"/>
      <c r="L174" s="820"/>
      <c r="M174" s="821"/>
      <c r="N174" s="821"/>
      <c r="O174" s="821"/>
    </row>
    <row r="175" spans="1:18">
      <c r="A175" s="830"/>
      <c r="B175" s="828"/>
      <c r="C175" s="817"/>
      <c r="D175" s="820"/>
      <c r="E175" s="820"/>
      <c r="F175" s="820"/>
      <c r="G175" s="820"/>
      <c r="H175" s="820"/>
      <c r="I175" s="820"/>
      <c r="J175" s="820"/>
      <c r="K175" s="820"/>
      <c r="L175" s="820"/>
      <c r="M175" s="821"/>
      <c r="N175" s="821"/>
      <c r="O175" s="821"/>
    </row>
    <row r="176" spans="1:18" ht="16.5" customHeight="1">
      <c r="A176" s="830"/>
      <c r="B176" s="828"/>
      <c r="C176" s="817"/>
      <c r="D176" s="820"/>
      <c r="E176" s="820"/>
      <c r="F176" s="820"/>
      <c r="G176" s="820"/>
      <c r="H176" s="820"/>
      <c r="I176" s="820"/>
      <c r="J176" s="820"/>
      <c r="K176" s="820"/>
      <c r="L176" s="820"/>
      <c r="M176" s="821"/>
      <c r="N176" s="821"/>
      <c r="O176" s="821"/>
    </row>
    <row r="177" spans="1:15">
      <c r="A177" s="830"/>
      <c r="B177" s="828"/>
      <c r="C177" s="817"/>
      <c r="D177" s="820"/>
      <c r="E177" s="820"/>
      <c r="F177" s="820"/>
      <c r="G177" s="820"/>
      <c r="H177" s="820"/>
      <c r="I177" s="820"/>
      <c r="J177" s="820"/>
      <c r="K177" s="820"/>
      <c r="L177" s="820"/>
      <c r="M177" s="821"/>
      <c r="N177" s="821"/>
      <c r="O177" s="821"/>
    </row>
    <row r="178" spans="1:15">
      <c r="A178" s="830"/>
      <c r="B178" s="828"/>
      <c r="C178" s="817"/>
      <c r="D178" s="820"/>
      <c r="E178" s="820"/>
      <c r="F178" s="820"/>
      <c r="G178" s="820"/>
      <c r="H178" s="820"/>
      <c r="I178" s="820"/>
      <c r="J178" s="820"/>
      <c r="K178" s="820"/>
      <c r="L178" s="820"/>
      <c r="M178" s="821"/>
      <c r="N178" s="821"/>
      <c r="O178" s="821"/>
    </row>
    <row r="179" spans="1:15">
      <c r="A179" s="830"/>
      <c r="B179" s="828"/>
      <c r="C179" s="817"/>
      <c r="D179" s="820"/>
      <c r="E179" s="820"/>
      <c r="F179" s="820"/>
      <c r="G179" s="820"/>
      <c r="H179" s="820"/>
      <c r="I179" s="820"/>
      <c r="J179" s="820"/>
      <c r="K179" s="820"/>
      <c r="L179" s="820"/>
      <c r="M179" s="821"/>
      <c r="N179" s="821"/>
      <c r="O179" s="821"/>
    </row>
    <row r="180" spans="1:15">
      <c r="A180" s="830"/>
      <c r="B180" s="828"/>
      <c r="C180" s="817"/>
      <c r="D180" s="820"/>
      <c r="E180" s="820"/>
      <c r="F180" s="820"/>
      <c r="G180" s="820"/>
      <c r="H180" s="820"/>
      <c r="I180" s="820"/>
      <c r="J180" s="820"/>
      <c r="K180" s="820"/>
      <c r="L180" s="820"/>
      <c r="M180" s="821"/>
      <c r="N180" s="821"/>
      <c r="O180" s="821"/>
    </row>
    <row r="181" spans="1:15">
      <c r="A181" s="830"/>
      <c r="B181" s="828"/>
      <c r="C181" s="817"/>
      <c r="D181" s="820"/>
      <c r="E181" s="820"/>
      <c r="F181" s="820"/>
      <c r="G181" s="820"/>
      <c r="H181" s="820"/>
      <c r="I181" s="820"/>
      <c r="J181" s="820"/>
      <c r="K181" s="820"/>
      <c r="L181" s="820"/>
      <c r="M181" s="821"/>
      <c r="N181" s="821"/>
      <c r="O181" s="821"/>
    </row>
    <row r="182" spans="1:15">
      <c r="A182" s="830"/>
      <c r="B182" s="828"/>
      <c r="C182" s="817"/>
      <c r="D182" s="820"/>
      <c r="E182" s="820"/>
      <c r="F182" s="820"/>
      <c r="G182" s="820"/>
      <c r="H182" s="820"/>
      <c r="I182" s="820"/>
      <c r="J182" s="820"/>
      <c r="K182" s="820"/>
      <c r="L182" s="820"/>
      <c r="M182" s="821"/>
      <c r="N182" s="821"/>
      <c r="O182" s="821"/>
    </row>
    <row r="183" spans="1:15">
      <c r="A183" s="830"/>
      <c r="B183" s="828"/>
      <c r="C183" s="817"/>
      <c r="D183" s="820"/>
      <c r="E183" s="820"/>
      <c r="F183" s="820"/>
      <c r="G183" s="820"/>
      <c r="H183" s="820"/>
      <c r="I183" s="820"/>
      <c r="J183" s="820"/>
      <c r="K183" s="820"/>
      <c r="L183" s="820"/>
      <c r="M183" s="821"/>
      <c r="N183" s="821"/>
      <c r="O183" s="821"/>
    </row>
    <row r="184" spans="1:15">
      <c r="A184" s="830"/>
      <c r="B184" s="828"/>
      <c r="C184" s="817"/>
      <c r="D184" s="820"/>
      <c r="E184" s="820"/>
      <c r="F184" s="820"/>
      <c r="G184" s="820"/>
      <c r="H184" s="820"/>
      <c r="I184" s="820"/>
      <c r="J184" s="820"/>
      <c r="K184" s="820"/>
      <c r="L184" s="820"/>
      <c r="M184" s="821"/>
      <c r="N184" s="821"/>
      <c r="O184" s="821"/>
    </row>
    <row r="185" spans="1:15">
      <c r="A185" s="830"/>
      <c r="B185" s="828"/>
      <c r="C185" s="817"/>
      <c r="D185" s="820"/>
      <c r="E185" s="820"/>
      <c r="F185" s="820"/>
      <c r="G185" s="820"/>
      <c r="H185" s="820"/>
      <c r="I185" s="820"/>
      <c r="J185" s="820"/>
      <c r="K185" s="820"/>
      <c r="L185" s="820"/>
      <c r="M185" s="821"/>
      <c r="N185" s="821"/>
      <c r="O185" s="821"/>
    </row>
    <row r="186" spans="1:15">
      <c r="A186" s="830"/>
      <c r="B186" s="828"/>
      <c r="C186" s="817"/>
      <c r="D186" s="820"/>
      <c r="E186" s="820"/>
      <c r="F186" s="820"/>
      <c r="G186" s="820"/>
      <c r="H186" s="820"/>
      <c r="I186" s="820"/>
      <c r="J186" s="820"/>
      <c r="K186" s="820"/>
      <c r="L186" s="820"/>
      <c r="M186" s="821"/>
      <c r="N186" s="821"/>
      <c r="O186" s="821"/>
    </row>
    <row r="187" spans="1:15">
      <c r="A187" s="830"/>
      <c r="B187" s="828"/>
      <c r="C187" s="817"/>
      <c r="D187" s="820"/>
      <c r="E187" s="820"/>
      <c r="F187" s="820"/>
      <c r="G187" s="820"/>
      <c r="H187" s="820"/>
      <c r="I187" s="820"/>
      <c r="J187" s="820"/>
      <c r="K187" s="820"/>
      <c r="L187" s="820"/>
      <c r="M187" s="821"/>
      <c r="N187" s="821"/>
      <c r="O187" s="821"/>
    </row>
    <row r="188" spans="1:15">
      <c r="A188" s="830"/>
      <c r="B188" s="828"/>
      <c r="C188" s="817"/>
      <c r="D188" s="820"/>
      <c r="E188" s="820"/>
      <c r="F188" s="820"/>
      <c r="G188" s="820"/>
      <c r="H188" s="820"/>
      <c r="I188" s="820"/>
      <c r="J188" s="820"/>
      <c r="K188" s="820"/>
      <c r="L188" s="820"/>
      <c r="M188" s="821"/>
      <c r="N188" s="821"/>
      <c r="O188" s="821"/>
    </row>
    <row r="189" spans="1:15">
      <c r="A189" s="830"/>
      <c r="B189" s="828"/>
      <c r="C189" s="817"/>
      <c r="D189" s="820"/>
      <c r="E189" s="820"/>
      <c r="F189" s="820"/>
      <c r="G189" s="820"/>
      <c r="H189" s="820"/>
      <c r="I189" s="820"/>
      <c r="J189" s="820"/>
      <c r="K189" s="820"/>
      <c r="L189" s="820"/>
      <c r="M189" s="821"/>
      <c r="N189" s="821"/>
      <c r="O189" s="821"/>
    </row>
    <row r="190" spans="1:15">
      <c r="A190" s="830"/>
      <c r="B190" s="828"/>
      <c r="C190" s="817"/>
      <c r="D190" s="820"/>
      <c r="E190" s="820"/>
      <c r="F190" s="820"/>
      <c r="G190" s="820"/>
      <c r="H190" s="820"/>
      <c r="I190" s="820"/>
      <c r="J190" s="820"/>
      <c r="K190" s="820"/>
      <c r="L190" s="820"/>
      <c r="M190" s="821"/>
      <c r="N190" s="821"/>
      <c r="O190" s="821"/>
    </row>
    <row r="191" spans="1:15">
      <c r="A191" s="830"/>
      <c r="B191" s="828"/>
      <c r="C191" s="817"/>
      <c r="D191" s="820"/>
      <c r="E191" s="820"/>
      <c r="F191" s="820"/>
      <c r="G191" s="820"/>
      <c r="H191" s="820"/>
      <c r="I191" s="820"/>
      <c r="J191" s="820"/>
      <c r="K191" s="820"/>
      <c r="L191" s="820"/>
      <c r="M191" s="821"/>
      <c r="N191" s="821"/>
      <c r="O191" s="821"/>
    </row>
    <row r="192" spans="1:15">
      <c r="A192" s="830"/>
      <c r="B192" s="828"/>
      <c r="C192" s="817"/>
      <c r="D192" s="820"/>
      <c r="E192" s="820"/>
      <c r="F192" s="820"/>
      <c r="G192" s="820"/>
      <c r="H192" s="820"/>
      <c r="I192" s="820"/>
      <c r="J192" s="820"/>
      <c r="K192" s="820"/>
      <c r="L192" s="820"/>
      <c r="M192" s="821"/>
      <c r="N192" s="821"/>
      <c r="O192" s="821"/>
    </row>
    <row r="193" spans="1:15">
      <c r="A193" s="830"/>
      <c r="B193" s="828"/>
      <c r="C193" s="817"/>
      <c r="D193" s="820"/>
      <c r="E193" s="820"/>
      <c r="F193" s="820"/>
      <c r="G193" s="820"/>
      <c r="H193" s="820"/>
      <c r="I193" s="820"/>
      <c r="J193" s="820"/>
      <c r="K193" s="820"/>
      <c r="L193" s="820"/>
      <c r="M193" s="821"/>
      <c r="N193" s="821"/>
      <c r="O193" s="821"/>
    </row>
    <row r="194" spans="1:15">
      <c r="A194" s="830"/>
      <c r="B194" s="828"/>
      <c r="C194" s="817"/>
      <c r="D194" s="820"/>
      <c r="E194" s="820"/>
      <c r="F194" s="820"/>
      <c r="G194" s="820"/>
      <c r="H194" s="820"/>
      <c r="I194" s="820"/>
      <c r="J194" s="820"/>
      <c r="K194" s="820"/>
      <c r="L194" s="820"/>
      <c r="M194" s="821"/>
      <c r="N194" s="821"/>
      <c r="O194" s="821"/>
    </row>
    <row r="195" spans="1:15">
      <c r="A195" s="830"/>
      <c r="B195" s="828"/>
      <c r="C195" s="817"/>
      <c r="D195" s="820"/>
      <c r="E195" s="820"/>
      <c r="F195" s="820"/>
      <c r="G195" s="820"/>
      <c r="H195" s="820"/>
      <c r="I195" s="820"/>
      <c r="J195" s="820"/>
      <c r="K195" s="820"/>
      <c r="L195" s="820"/>
      <c r="M195" s="821"/>
      <c r="N195" s="821"/>
      <c r="O195" s="821"/>
    </row>
    <row r="196" spans="1:15">
      <c r="A196" s="830"/>
      <c r="B196" s="828"/>
      <c r="C196" s="817"/>
      <c r="D196" s="820"/>
      <c r="E196" s="820"/>
      <c r="F196" s="820"/>
      <c r="G196" s="820"/>
      <c r="H196" s="820"/>
      <c r="I196" s="820"/>
      <c r="J196" s="820"/>
      <c r="K196" s="820"/>
      <c r="L196" s="820"/>
      <c r="M196" s="821"/>
      <c r="N196" s="821"/>
      <c r="O196" s="821"/>
    </row>
    <row r="197" spans="1:15">
      <c r="A197" s="830"/>
      <c r="B197" s="828"/>
      <c r="C197" s="817"/>
      <c r="D197" s="820"/>
      <c r="E197" s="820"/>
      <c r="F197" s="820"/>
      <c r="G197" s="820"/>
      <c r="H197" s="820"/>
      <c r="I197" s="820"/>
      <c r="J197" s="820"/>
      <c r="K197" s="820"/>
      <c r="L197" s="820"/>
      <c r="M197" s="821"/>
      <c r="N197" s="821"/>
      <c r="O197" s="821"/>
    </row>
    <row r="198" spans="1:15">
      <c r="A198" s="830"/>
      <c r="B198" s="828"/>
      <c r="C198" s="817"/>
      <c r="D198" s="820"/>
      <c r="E198" s="820"/>
      <c r="F198" s="820"/>
      <c r="G198" s="820"/>
      <c r="H198" s="820"/>
      <c r="I198" s="820"/>
      <c r="J198" s="820"/>
      <c r="K198" s="820"/>
      <c r="L198" s="820"/>
      <c r="M198" s="821"/>
      <c r="N198" s="821"/>
      <c r="O198" s="821"/>
    </row>
    <row r="199" spans="1:15">
      <c r="A199" s="830"/>
      <c r="B199" s="828"/>
      <c r="C199" s="817"/>
      <c r="D199" s="820"/>
      <c r="E199" s="820"/>
      <c r="F199" s="820"/>
      <c r="G199" s="820"/>
      <c r="H199" s="820"/>
      <c r="I199" s="820"/>
      <c r="J199" s="820"/>
      <c r="K199" s="820"/>
      <c r="L199" s="820"/>
      <c r="M199" s="821"/>
      <c r="N199" s="821"/>
      <c r="O199" s="821"/>
    </row>
    <row r="200" spans="1:15">
      <c r="A200" s="830"/>
      <c r="B200" s="828"/>
      <c r="C200" s="817"/>
      <c r="D200" s="820"/>
      <c r="E200" s="820"/>
      <c r="F200" s="820"/>
      <c r="G200" s="820"/>
      <c r="H200" s="820"/>
      <c r="I200" s="820"/>
      <c r="J200" s="820"/>
      <c r="K200" s="820"/>
      <c r="L200" s="820"/>
      <c r="M200" s="821"/>
      <c r="N200" s="821"/>
      <c r="O200" s="821"/>
    </row>
    <row r="201" spans="1:15">
      <c r="A201" s="830"/>
      <c r="B201" s="828"/>
      <c r="C201" s="817"/>
      <c r="D201" s="820"/>
      <c r="E201" s="820"/>
      <c r="F201" s="820"/>
      <c r="G201" s="820"/>
      <c r="H201" s="820"/>
      <c r="I201" s="820"/>
      <c r="J201" s="820"/>
      <c r="K201" s="820"/>
      <c r="L201" s="820"/>
      <c r="M201" s="821"/>
      <c r="N201" s="821"/>
      <c r="O201" s="821"/>
    </row>
    <row r="202" spans="1:15">
      <c r="A202" s="830"/>
      <c r="B202" s="828"/>
      <c r="C202" s="817"/>
      <c r="D202" s="820"/>
      <c r="E202" s="820"/>
      <c r="F202" s="820"/>
      <c r="G202" s="820"/>
      <c r="H202" s="820"/>
      <c r="I202" s="820"/>
      <c r="J202" s="820"/>
      <c r="K202" s="820"/>
      <c r="L202" s="820"/>
      <c r="M202" s="821"/>
      <c r="N202" s="821"/>
      <c r="O202" s="821"/>
    </row>
    <row r="203" spans="1:15">
      <c r="A203" s="830"/>
      <c r="B203" s="828"/>
      <c r="C203" s="817"/>
      <c r="D203" s="820"/>
      <c r="E203" s="820"/>
      <c r="F203" s="820"/>
      <c r="G203" s="820"/>
      <c r="H203" s="820"/>
      <c r="I203" s="820"/>
      <c r="J203" s="820"/>
      <c r="K203" s="820"/>
      <c r="L203" s="820"/>
      <c r="M203" s="821"/>
      <c r="N203" s="821"/>
      <c r="O203" s="821"/>
    </row>
    <row r="204" spans="1:15">
      <c r="A204" s="830"/>
      <c r="B204" s="828"/>
      <c r="C204" s="817"/>
      <c r="D204" s="820"/>
      <c r="E204" s="820"/>
      <c r="F204" s="820"/>
      <c r="G204" s="820"/>
      <c r="H204" s="820"/>
      <c r="I204" s="820"/>
      <c r="J204" s="820"/>
      <c r="K204" s="820"/>
      <c r="L204" s="820"/>
      <c r="M204" s="821"/>
      <c r="N204" s="821"/>
      <c r="O204" s="821"/>
    </row>
    <row r="205" spans="1:15">
      <c r="A205" s="830"/>
      <c r="B205" s="828"/>
      <c r="C205" s="817"/>
      <c r="D205" s="820"/>
      <c r="E205" s="820"/>
      <c r="F205" s="820"/>
      <c r="G205" s="820"/>
      <c r="H205" s="820"/>
      <c r="I205" s="820"/>
      <c r="J205" s="820"/>
      <c r="K205" s="820"/>
      <c r="L205" s="820"/>
      <c r="M205" s="821"/>
      <c r="N205" s="821"/>
      <c r="O205" s="821"/>
    </row>
    <row r="206" spans="1:15">
      <c r="A206" s="830"/>
      <c r="B206" s="828"/>
      <c r="C206" s="817"/>
      <c r="D206" s="820"/>
      <c r="E206" s="820"/>
      <c r="F206" s="820"/>
      <c r="G206" s="820"/>
      <c r="H206" s="820"/>
      <c r="I206" s="820"/>
      <c r="J206" s="820"/>
      <c r="K206" s="820"/>
      <c r="L206" s="820"/>
      <c r="M206" s="821"/>
      <c r="N206" s="821"/>
      <c r="O206" s="821"/>
    </row>
    <row r="207" spans="1:15">
      <c r="A207" s="830"/>
      <c r="B207" s="828"/>
      <c r="C207" s="817"/>
      <c r="D207" s="820"/>
      <c r="E207" s="820"/>
      <c r="F207" s="820"/>
      <c r="G207" s="820"/>
      <c r="H207" s="820"/>
      <c r="I207" s="820"/>
      <c r="J207" s="820"/>
      <c r="K207" s="820"/>
      <c r="L207" s="820"/>
      <c r="M207" s="821"/>
      <c r="N207" s="821"/>
      <c r="O207" s="821"/>
    </row>
    <row r="208" spans="1:15">
      <c r="A208" s="830"/>
      <c r="B208" s="828"/>
      <c r="C208" s="817"/>
      <c r="D208" s="820"/>
      <c r="E208" s="820"/>
      <c r="F208" s="820"/>
      <c r="G208" s="820"/>
      <c r="H208" s="820"/>
      <c r="I208" s="820"/>
      <c r="J208" s="820"/>
      <c r="K208" s="820"/>
      <c r="L208" s="820"/>
      <c r="M208" s="821"/>
      <c r="N208" s="821"/>
      <c r="O208" s="821"/>
    </row>
    <row r="209" spans="1:15">
      <c r="A209" s="830"/>
      <c r="B209" s="828"/>
      <c r="C209" s="817"/>
      <c r="D209" s="820"/>
      <c r="E209" s="820"/>
      <c r="F209" s="820"/>
      <c r="G209" s="820"/>
      <c r="H209" s="820"/>
      <c r="I209" s="820"/>
      <c r="J209" s="820"/>
      <c r="K209" s="820"/>
      <c r="L209" s="820"/>
      <c r="M209" s="821"/>
      <c r="N209" s="821"/>
      <c r="O209" s="821"/>
    </row>
    <row r="210" spans="1:15">
      <c r="A210" s="830"/>
      <c r="B210" s="828"/>
      <c r="C210" s="817"/>
      <c r="D210" s="820"/>
      <c r="E210" s="820"/>
      <c r="F210" s="820"/>
      <c r="G210" s="820"/>
      <c r="H210" s="820"/>
      <c r="I210" s="820"/>
      <c r="J210" s="820"/>
      <c r="K210" s="820"/>
      <c r="L210" s="820"/>
      <c r="M210" s="821"/>
      <c r="N210" s="821"/>
      <c r="O210" s="821"/>
    </row>
    <row r="211" spans="1:15">
      <c r="A211" s="830"/>
      <c r="B211" s="828"/>
      <c r="C211" s="817"/>
      <c r="D211" s="820"/>
      <c r="E211" s="820"/>
      <c r="F211" s="820"/>
      <c r="G211" s="820"/>
      <c r="H211" s="820"/>
      <c r="I211" s="820"/>
      <c r="J211" s="820"/>
      <c r="K211" s="820"/>
      <c r="L211" s="820"/>
      <c r="M211" s="821"/>
      <c r="N211" s="821"/>
      <c r="O211" s="821"/>
    </row>
    <row r="212" spans="1:15">
      <c r="A212" s="830"/>
      <c r="B212" s="828"/>
      <c r="C212" s="817"/>
      <c r="D212" s="820"/>
      <c r="E212" s="820"/>
      <c r="F212" s="820"/>
      <c r="G212" s="820"/>
      <c r="H212" s="820"/>
      <c r="I212" s="820"/>
      <c r="J212" s="820"/>
      <c r="K212" s="820"/>
      <c r="L212" s="820"/>
      <c r="M212" s="821"/>
      <c r="N212" s="821"/>
      <c r="O212" s="821"/>
    </row>
    <row r="213" spans="1:15">
      <c r="A213" s="830"/>
      <c r="B213" s="828"/>
      <c r="C213" s="817"/>
      <c r="D213" s="820"/>
      <c r="E213" s="820"/>
      <c r="F213" s="820"/>
      <c r="G213" s="820"/>
      <c r="H213" s="820"/>
      <c r="I213" s="820"/>
      <c r="J213" s="820"/>
      <c r="K213" s="820"/>
      <c r="L213" s="820"/>
      <c r="M213" s="821"/>
      <c r="N213" s="821"/>
      <c r="O213" s="821"/>
    </row>
    <row r="214" spans="1:15">
      <c r="A214" s="830"/>
      <c r="B214" s="828"/>
      <c r="C214" s="817"/>
      <c r="D214" s="820"/>
      <c r="E214" s="820"/>
      <c r="F214" s="820"/>
      <c r="G214" s="820"/>
      <c r="H214" s="820"/>
      <c r="I214" s="820"/>
      <c r="J214" s="820"/>
      <c r="K214" s="820"/>
      <c r="L214" s="820"/>
      <c r="M214" s="821"/>
      <c r="N214" s="821"/>
      <c r="O214" s="821"/>
    </row>
    <row r="215" spans="1:15">
      <c r="A215" s="830"/>
      <c r="B215" s="828"/>
      <c r="C215" s="817"/>
      <c r="D215" s="820"/>
      <c r="E215" s="820"/>
      <c r="F215" s="820"/>
      <c r="G215" s="820"/>
      <c r="H215" s="820"/>
      <c r="I215" s="820"/>
      <c r="J215" s="820"/>
      <c r="K215" s="820"/>
      <c r="L215" s="820"/>
      <c r="M215" s="821"/>
      <c r="N215" s="821"/>
      <c r="O215" s="821"/>
    </row>
    <row r="216" spans="1:15">
      <c r="A216" s="830"/>
      <c r="B216" s="828"/>
      <c r="C216" s="817"/>
      <c r="D216" s="820"/>
      <c r="E216" s="820"/>
      <c r="F216" s="820"/>
      <c r="G216" s="820"/>
      <c r="H216" s="820"/>
      <c r="I216" s="820"/>
      <c r="J216" s="820"/>
      <c r="K216" s="820"/>
      <c r="L216" s="820"/>
      <c r="M216" s="821"/>
      <c r="N216" s="821"/>
      <c r="O216" s="821"/>
    </row>
    <row r="217" spans="1:15">
      <c r="A217" s="830"/>
      <c r="B217" s="828"/>
      <c r="C217" s="817"/>
      <c r="D217" s="820"/>
      <c r="E217" s="820"/>
      <c r="F217" s="820"/>
      <c r="G217" s="820"/>
      <c r="H217" s="820"/>
      <c r="I217" s="820"/>
      <c r="J217" s="820"/>
      <c r="K217" s="820"/>
      <c r="L217" s="820"/>
      <c r="M217" s="821"/>
      <c r="N217" s="821"/>
      <c r="O217" s="821"/>
    </row>
    <row r="218" spans="1:15">
      <c r="A218" s="830"/>
      <c r="B218" s="828"/>
      <c r="C218" s="817"/>
      <c r="D218" s="820"/>
      <c r="E218" s="820"/>
      <c r="F218" s="820"/>
      <c r="G218" s="820"/>
      <c r="H218" s="820"/>
      <c r="I218" s="820"/>
      <c r="J218" s="820"/>
      <c r="K218" s="820"/>
      <c r="L218" s="820"/>
      <c r="M218" s="821"/>
      <c r="N218" s="821"/>
      <c r="O218" s="821"/>
    </row>
    <row r="219" spans="1:15">
      <c r="A219" s="830"/>
      <c r="B219" s="828"/>
      <c r="C219" s="817"/>
      <c r="D219" s="820"/>
      <c r="E219" s="820"/>
      <c r="F219" s="820"/>
      <c r="G219" s="820"/>
      <c r="H219" s="820"/>
      <c r="I219" s="820"/>
      <c r="J219" s="820"/>
      <c r="K219" s="820"/>
      <c r="L219" s="820"/>
      <c r="M219" s="821"/>
      <c r="N219" s="821"/>
      <c r="O219" s="821"/>
    </row>
    <row r="220" spans="1:15">
      <c r="A220" s="830"/>
      <c r="B220" s="828"/>
      <c r="C220" s="817"/>
      <c r="D220" s="820"/>
      <c r="E220" s="820"/>
      <c r="F220" s="820"/>
      <c r="G220" s="820"/>
      <c r="H220" s="820"/>
      <c r="I220" s="820"/>
      <c r="J220" s="820"/>
      <c r="K220" s="820"/>
      <c r="L220" s="820"/>
      <c r="M220" s="821"/>
      <c r="N220" s="821"/>
      <c r="O220" s="821"/>
    </row>
    <row r="221" spans="1:15">
      <c r="A221" s="830"/>
      <c r="B221" s="828"/>
      <c r="C221" s="817"/>
      <c r="D221" s="820"/>
      <c r="E221" s="820"/>
      <c r="F221" s="820"/>
      <c r="G221" s="820"/>
      <c r="H221" s="820"/>
      <c r="I221" s="820"/>
      <c r="J221" s="820"/>
      <c r="K221" s="820"/>
      <c r="L221" s="820"/>
      <c r="M221" s="821"/>
      <c r="N221" s="821"/>
      <c r="O221" s="821"/>
    </row>
    <row r="222" spans="1:15">
      <c r="A222" s="830"/>
      <c r="B222" s="828"/>
      <c r="C222" s="817"/>
      <c r="D222" s="820"/>
      <c r="E222" s="820"/>
      <c r="F222" s="820"/>
      <c r="G222" s="820"/>
      <c r="H222" s="820"/>
      <c r="I222" s="820"/>
      <c r="J222" s="820"/>
      <c r="K222" s="820"/>
      <c r="L222" s="820"/>
      <c r="M222" s="821"/>
      <c r="N222" s="821"/>
      <c r="O222" s="821"/>
    </row>
    <row r="223" spans="1:15">
      <c r="A223" s="830"/>
      <c r="B223" s="828"/>
      <c r="C223" s="817"/>
      <c r="D223" s="820"/>
      <c r="E223" s="820"/>
      <c r="F223" s="820"/>
      <c r="G223" s="820"/>
      <c r="H223" s="820"/>
      <c r="I223" s="820"/>
      <c r="J223" s="820"/>
      <c r="K223" s="820"/>
      <c r="L223" s="820"/>
      <c r="M223" s="821"/>
      <c r="N223" s="821"/>
      <c r="O223" s="821"/>
    </row>
    <row r="224" spans="1:15">
      <c r="A224" s="830"/>
      <c r="B224" s="828"/>
      <c r="C224" s="817"/>
      <c r="D224" s="820"/>
      <c r="E224" s="820"/>
      <c r="F224" s="820"/>
      <c r="G224" s="820"/>
      <c r="H224" s="820"/>
      <c r="I224" s="820"/>
      <c r="J224" s="820"/>
      <c r="K224" s="820"/>
      <c r="L224" s="820"/>
      <c r="M224" s="821"/>
      <c r="N224" s="821"/>
      <c r="O224" s="821"/>
    </row>
    <row r="225" spans="1:15">
      <c r="A225" s="830"/>
      <c r="B225" s="828"/>
      <c r="C225" s="817"/>
      <c r="D225" s="820"/>
      <c r="E225" s="820"/>
      <c r="F225" s="820"/>
      <c r="G225" s="820"/>
      <c r="H225" s="820"/>
      <c r="I225" s="820"/>
      <c r="J225" s="820"/>
      <c r="K225" s="820"/>
      <c r="L225" s="820"/>
      <c r="M225" s="821"/>
      <c r="N225" s="821"/>
      <c r="O225" s="821"/>
    </row>
    <row r="226" spans="1:15">
      <c r="A226" s="830"/>
      <c r="B226" s="828"/>
      <c r="C226" s="817"/>
      <c r="D226" s="820"/>
      <c r="E226" s="820"/>
      <c r="F226" s="820"/>
      <c r="G226" s="820"/>
      <c r="H226" s="820"/>
      <c r="I226" s="820"/>
      <c r="J226" s="820"/>
      <c r="K226" s="820"/>
      <c r="L226" s="820"/>
      <c r="M226" s="821"/>
      <c r="N226" s="821"/>
      <c r="O226" s="821"/>
    </row>
    <row r="227" spans="1:15">
      <c r="A227" s="830"/>
      <c r="B227" s="828"/>
      <c r="C227" s="817"/>
      <c r="D227" s="820"/>
      <c r="E227" s="820"/>
      <c r="F227" s="820"/>
      <c r="G227" s="820"/>
      <c r="H227" s="820"/>
      <c r="I227" s="820"/>
      <c r="J227" s="820"/>
      <c r="K227" s="820"/>
      <c r="L227" s="820"/>
      <c r="M227" s="821"/>
      <c r="N227" s="821"/>
      <c r="O227" s="821"/>
    </row>
    <row r="228" spans="1:15">
      <c r="A228" s="830"/>
      <c r="B228" s="828"/>
      <c r="C228" s="817"/>
      <c r="D228" s="820"/>
      <c r="E228" s="820"/>
      <c r="F228" s="820"/>
      <c r="G228" s="820"/>
      <c r="H228" s="820"/>
      <c r="I228" s="820"/>
      <c r="J228" s="820"/>
      <c r="K228" s="820"/>
      <c r="L228" s="820"/>
      <c r="M228" s="821"/>
      <c r="N228" s="821"/>
      <c r="O228" s="821"/>
    </row>
    <row r="229" spans="1:15">
      <c r="A229" s="830"/>
      <c r="B229" s="828"/>
      <c r="C229" s="817"/>
      <c r="D229" s="820"/>
      <c r="E229" s="820"/>
      <c r="F229" s="820"/>
      <c r="G229" s="820"/>
      <c r="H229" s="820"/>
      <c r="I229" s="820"/>
      <c r="J229" s="820"/>
      <c r="K229" s="820"/>
      <c r="L229" s="820"/>
      <c r="M229" s="821"/>
      <c r="N229" s="821"/>
      <c r="O229" s="821"/>
    </row>
    <row r="230" spans="1:15">
      <c r="A230" s="830"/>
      <c r="B230" s="828"/>
      <c r="C230" s="817"/>
      <c r="D230" s="820"/>
      <c r="E230" s="820"/>
      <c r="F230" s="820"/>
      <c r="G230" s="820"/>
      <c r="H230" s="820"/>
      <c r="I230" s="820"/>
      <c r="J230" s="820"/>
      <c r="K230" s="820"/>
      <c r="L230" s="820"/>
      <c r="M230" s="821"/>
      <c r="N230" s="821"/>
      <c r="O230" s="821"/>
    </row>
    <row r="231" spans="1:15">
      <c r="A231" s="830"/>
      <c r="B231" s="828"/>
      <c r="C231" s="817"/>
      <c r="D231" s="820"/>
      <c r="E231" s="820"/>
      <c r="F231" s="820"/>
      <c r="G231" s="820"/>
      <c r="H231" s="820"/>
      <c r="I231" s="820"/>
      <c r="J231" s="820"/>
      <c r="K231" s="820"/>
      <c r="L231" s="820"/>
      <c r="M231" s="821"/>
      <c r="N231" s="821"/>
      <c r="O231" s="821"/>
    </row>
    <row r="232" spans="1:15">
      <c r="A232" s="830"/>
      <c r="B232" s="828"/>
      <c r="C232" s="817"/>
      <c r="D232" s="820"/>
      <c r="E232" s="820"/>
      <c r="F232" s="820"/>
      <c r="G232" s="820"/>
      <c r="H232" s="820"/>
      <c r="I232" s="820"/>
      <c r="J232" s="820"/>
      <c r="K232" s="820"/>
      <c r="L232" s="820"/>
      <c r="M232" s="821"/>
      <c r="N232" s="821"/>
      <c r="O232" s="821"/>
    </row>
    <row r="233" spans="1:15">
      <c r="A233" s="830"/>
      <c r="B233" s="828"/>
      <c r="C233" s="817"/>
      <c r="D233" s="820"/>
      <c r="E233" s="820"/>
      <c r="F233" s="820"/>
      <c r="G233" s="820"/>
      <c r="H233" s="820"/>
      <c r="I233" s="820"/>
      <c r="J233" s="820"/>
      <c r="K233" s="820"/>
      <c r="L233" s="820"/>
      <c r="M233" s="821"/>
      <c r="N233" s="821"/>
      <c r="O233" s="821"/>
    </row>
    <row r="234" spans="1:15">
      <c r="A234" s="830"/>
      <c r="B234" s="828"/>
      <c r="C234" s="817"/>
      <c r="D234" s="820"/>
      <c r="E234" s="820"/>
      <c r="F234" s="820"/>
      <c r="G234" s="820"/>
      <c r="H234" s="820"/>
      <c r="I234" s="820"/>
      <c r="J234" s="820"/>
      <c r="K234" s="820"/>
      <c r="L234" s="820"/>
      <c r="M234" s="821"/>
      <c r="N234" s="821"/>
      <c r="O234" s="821"/>
    </row>
    <row r="235" spans="1:15">
      <c r="A235" s="830"/>
      <c r="B235" s="828"/>
      <c r="C235" s="817"/>
      <c r="D235" s="820"/>
      <c r="E235" s="820"/>
      <c r="F235" s="820"/>
      <c r="G235" s="820"/>
      <c r="H235" s="820"/>
      <c r="I235" s="820"/>
      <c r="J235" s="820"/>
      <c r="K235" s="820"/>
      <c r="L235" s="820"/>
      <c r="M235" s="821"/>
      <c r="N235" s="821"/>
      <c r="O235" s="821"/>
    </row>
    <row r="236" spans="1:15">
      <c r="A236" s="830"/>
      <c r="B236" s="828"/>
      <c r="C236" s="817"/>
      <c r="D236" s="820"/>
      <c r="E236" s="820"/>
      <c r="F236" s="820"/>
      <c r="G236" s="820"/>
      <c r="H236" s="820"/>
      <c r="I236" s="820"/>
      <c r="J236" s="820"/>
      <c r="K236" s="820"/>
      <c r="L236" s="820"/>
      <c r="M236" s="821"/>
      <c r="N236" s="821"/>
      <c r="O236" s="821"/>
    </row>
    <row r="237" spans="1:15">
      <c r="A237" s="830"/>
      <c r="B237" s="828"/>
      <c r="C237" s="817"/>
      <c r="D237" s="820"/>
      <c r="E237" s="820"/>
      <c r="F237" s="820"/>
      <c r="G237" s="820"/>
      <c r="H237" s="820"/>
      <c r="I237" s="820"/>
      <c r="J237" s="820"/>
      <c r="K237" s="820"/>
      <c r="L237" s="820"/>
      <c r="M237" s="821"/>
      <c r="N237" s="821"/>
      <c r="O237" s="821"/>
    </row>
    <row r="238" spans="1:15">
      <c r="A238" s="830"/>
      <c r="B238" s="828"/>
      <c r="C238" s="817"/>
      <c r="D238" s="820"/>
      <c r="E238" s="820"/>
      <c r="F238" s="820"/>
      <c r="G238" s="820"/>
      <c r="H238" s="820"/>
      <c r="I238" s="820"/>
      <c r="J238" s="820"/>
      <c r="K238" s="820"/>
      <c r="L238" s="820"/>
      <c r="M238" s="821"/>
      <c r="N238" s="821"/>
      <c r="O238" s="821"/>
    </row>
    <row r="239" spans="1:15">
      <c r="A239" s="830"/>
      <c r="B239" s="828"/>
      <c r="C239" s="817"/>
      <c r="D239" s="820"/>
      <c r="E239" s="820"/>
      <c r="F239" s="820"/>
      <c r="G239" s="820"/>
      <c r="H239" s="820"/>
      <c r="I239" s="820"/>
      <c r="J239" s="820"/>
      <c r="K239" s="820"/>
      <c r="L239" s="820"/>
      <c r="M239" s="821"/>
      <c r="N239" s="821"/>
      <c r="O239" s="821"/>
    </row>
    <row r="240" spans="1:15">
      <c r="A240" s="830"/>
      <c r="B240" s="828"/>
      <c r="C240" s="817"/>
      <c r="D240" s="820"/>
      <c r="E240" s="820"/>
      <c r="F240" s="820"/>
      <c r="G240" s="820"/>
      <c r="H240" s="820"/>
      <c r="I240" s="820"/>
      <c r="J240" s="820"/>
      <c r="K240" s="820"/>
      <c r="L240" s="820"/>
      <c r="M240" s="821"/>
      <c r="N240" s="821"/>
      <c r="O240" s="821"/>
    </row>
    <row r="241" spans="1:15">
      <c r="A241" s="830"/>
      <c r="B241" s="828"/>
      <c r="C241" s="817"/>
      <c r="D241" s="820"/>
      <c r="E241" s="820"/>
      <c r="F241" s="820"/>
      <c r="G241" s="820"/>
      <c r="H241" s="820"/>
      <c r="I241" s="820"/>
      <c r="J241" s="820"/>
      <c r="K241" s="820"/>
      <c r="L241" s="820"/>
      <c r="M241" s="821"/>
      <c r="N241" s="821"/>
      <c r="O241" s="821"/>
    </row>
    <row r="242" spans="1:15">
      <c r="A242" s="830"/>
      <c r="B242" s="828"/>
      <c r="C242" s="817"/>
      <c r="D242" s="820"/>
      <c r="E242" s="820"/>
      <c r="F242" s="820"/>
      <c r="G242" s="820"/>
      <c r="H242" s="820"/>
      <c r="I242" s="820"/>
      <c r="J242" s="820"/>
      <c r="K242" s="820"/>
      <c r="L242" s="820"/>
      <c r="M242" s="821"/>
      <c r="N242" s="821"/>
      <c r="O242" s="821"/>
    </row>
    <row r="243" spans="1:15">
      <c r="A243" s="830"/>
      <c r="B243" s="828"/>
      <c r="C243" s="817"/>
      <c r="D243" s="820"/>
      <c r="E243" s="820"/>
      <c r="F243" s="820"/>
      <c r="G243" s="820"/>
      <c r="H243" s="820"/>
      <c r="I243" s="820"/>
      <c r="J243" s="820"/>
      <c r="K243" s="820"/>
      <c r="L243" s="820"/>
      <c r="M243" s="821"/>
      <c r="N243" s="821"/>
      <c r="O243" s="821"/>
    </row>
    <row r="244" spans="1:15">
      <c r="A244" s="830"/>
      <c r="B244" s="828"/>
      <c r="C244" s="817"/>
      <c r="D244" s="820"/>
      <c r="E244" s="820"/>
      <c r="F244" s="820"/>
      <c r="G244" s="820"/>
      <c r="H244" s="820"/>
      <c r="I244" s="820"/>
      <c r="J244" s="820"/>
      <c r="K244" s="820"/>
      <c r="L244" s="820"/>
      <c r="M244" s="821"/>
      <c r="N244" s="821"/>
      <c r="O244" s="821"/>
    </row>
    <row r="245" spans="1:15">
      <c r="A245" s="830"/>
      <c r="B245" s="828"/>
      <c r="C245" s="817"/>
      <c r="D245" s="820"/>
      <c r="E245" s="820"/>
      <c r="F245" s="820"/>
      <c r="G245" s="820"/>
      <c r="H245" s="820"/>
      <c r="I245" s="820"/>
      <c r="J245" s="820"/>
      <c r="K245" s="820"/>
      <c r="L245" s="820"/>
      <c r="M245" s="821"/>
      <c r="N245" s="821"/>
      <c r="O245" s="821"/>
    </row>
    <row r="246" spans="1:15">
      <c r="A246" s="830"/>
      <c r="B246" s="828"/>
      <c r="C246" s="817"/>
      <c r="D246" s="820"/>
      <c r="E246" s="820"/>
      <c r="F246" s="820"/>
      <c r="G246" s="820"/>
      <c r="H246" s="820"/>
      <c r="I246" s="820"/>
      <c r="J246" s="820"/>
      <c r="K246" s="820"/>
      <c r="L246" s="820"/>
      <c r="M246" s="821"/>
      <c r="N246" s="821"/>
      <c r="O246" s="821"/>
    </row>
    <row r="247" spans="1:15">
      <c r="A247" s="830"/>
      <c r="B247" s="828"/>
      <c r="C247" s="817"/>
      <c r="D247" s="820"/>
      <c r="E247" s="820"/>
      <c r="F247" s="820"/>
      <c r="G247" s="820"/>
      <c r="H247" s="820"/>
      <c r="I247" s="820"/>
      <c r="J247" s="820"/>
      <c r="K247" s="820"/>
      <c r="L247" s="820"/>
      <c r="M247" s="821"/>
      <c r="N247" s="821"/>
      <c r="O247" s="821"/>
    </row>
    <row r="248" spans="1:15">
      <c r="A248" s="830"/>
      <c r="B248" s="828"/>
      <c r="C248" s="817"/>
      <c r="D248" s="820"/>
      <c r="E248" s="820"/>
      <c r="F248" s="820"/>
      <c r="G248" s="820"/>
      <c r="H248" s="820"/>
      <c r="I248" s="820"/>
      <c r="J248" s="820"/>
      <c r="K248" s="820"/>
      <c r="L248" s="820"/>
      <c r="M248" s="821"/>
      <c r="N248" s="821"/>
      <c r="O248" s="821"/>
    </row>
    <row r="249" spans="1:15">
      <c r="A249" s="830"/>
      <c r="B249" s="828"/>
      <c r="C249" s="817"/>
      <c r="D249" s="820"/>
      <c r="E249" s="820"/>
      <c r="F249" s="820"/>
      <c r="G249" s="820"/>
      <c r="H249" s="820"/>
      <c r="I249" s="820"/>
      <c r="J249" s="820"/>
      <c r="K249" s="820"/>
      <c r="L249" s="820"/>
      <c r="M249" s="821"/>
      <c r="N249" s="821"/>
      <c r="O249" s="821"/>
    </row>
    <row r="250" spans="1:15">
      <c r="A250" s="830"/>
      <c r="B250" s="828"/>
      <c r="C250" s="817"/>
      <c r="D250" s="820"/>
      <c r="E250" s="820"/>
      <c r="F250" s="820"/>
      <c r="G250" s="820"/>
      <c r="H250" s="820"/>
      <c r="I250" s="820"/>
      <c r="J250" s="820"/>
      <c r="K250" s="820"/>
      <c r="L250" s="820"/>
      <c r="M250" s="821"/>
      <c r="N250" s="821"/>
      <c r="O250" s="821"/>
    </row>
    <row r="251" spans="1:15" ht="15.75" customHeight="1">
      <c r="A251" s="830"/>
      <c r="B251" s="828"/>
      <c r="C251" s="817"/>
      <c r="D251" s="820"/>
      <c r="E251" s="820"/>
      <c r="F251" s="820"/>
      <c r="G251" s="820"/>
      <c r="H251" s="820"/>
      <c r="I251" s="820"/>
      <c r="J251" s="820"/>
      <c r="K251" s="820"/>
      <c r="L251" s="820"/>
      <c r="M251" s="821"/>
      <c r="N251" s="821"/>
      <c r="O251" s="821"/>
    </row>
    <row r="252" spans="1:15" ht="15.75" customHeight="1">
      <c r="A252" s="830"/>
      <c r="B252" s="828"/>
      <c r="C252" s="817"/>
      <c r="D252" s="820"/>
      <c r="E252" s="820"/>
      <c r="F252" s="820"/>
      <c r="G252" s="820"/>
      <c r="H252" s="820"/>
      <c r="I252" s="820"/>
      <c r="J252" s="820"/>
      <c r="K252" s="820"/>
      <c r="L252" s="820"/>
      <c r="M252" s="821"/>
      <c r="N252" s="821"/>
      <c r="O252" s="821"/>
    </row>
    <row r="253" spans="1:15" ht="15.75" customHeight="1">
      <c r="A253" s="830"/>
      <c r="B253" s="828"/>
      <c r="C253" s="817"/>
      <c r="D253" s="820"/>
      <c r="E253" s="820"/>
      <c r="F253" s="820"/>
      <c r="G253" s="820"/>
      <c r="H253" s="820"/>
      <c r="I253" s="820"/>
      <c r="J253" s="820"/>
      <c r="K253" s="820"/>
      <c r="L253" s="820"/>
      <c r="M253" s="821"/>
      <c r="N253" s="821"/>
      <c r="O253" s="821"/>
    </row>
    <row r="254" spans="1:15" ht="15.75" customHeight="1">
      <c r="A254" s="830"/>
      <c r="B254" s="828"/>
      <c r="C254" s="817"/>
      <c r="D254" s="820"/>
      <c r="E254" s="820"/>
      <c r="F254" s="820"/>
      <c r="G254" s="820"/>
      <c r="H254" s="820"/>
      <c r="I254" s="820"/>
      <c r="J254" s="820"/>
      <c r="K254" s="820"/>
      <c r="L254" s="820"/>
      <c r="M254" s="821"/>
      <c r="N254" s="821"/>
      <c r="O254" s="821"/>
    </row>
    <row r="255" spans="1:15" ht="15.75" customHeight="1">
      <c r="A255" s="830"/>
      <c r="B255" s="828"/>
      <c r="C255" s="817"/>
      <c r="D255" s="820"/>
      <c r="E255" s="820"/>
      <c r="F255" s="820"/>
      <c r="G255" s="820"/>
      <c r="H255" s="820"/>
      <c r="I255" s="820"/>
      <c r="J255" s="820"/>
      <c r="K255" s="820"/>
      <c r="L255" s="820"/>
      <c r="M255" s="821"/>
      <c r="N255" s="821"/>
      <c r="O255" s="821"/>
    </row>
    <row r="256" spans="1:15" ht="15.75" customHeight="1">
      <c r="A256" s="830"/>
      <c r="B256" s="828"/>
      <c r="C256" s="817"/>
      <c r="D256" s="820"/>
      <c r="E256" s="820"/>
      <c r="F256" s="820"/>
      <c r="G256" s="820"/>
      <c r="H256" s="820"/>
      <c r="I256" s="820"/>
      <c r="J256" s="820"/>
      <c r="K256" s="820"/>
      <c r="L256" s="820"/>
      <c r="M256" s="821"/>
      <c r="N256" s="821"/>
      <c r="O256" s="821"/>
    </row>
    <row r="257" spans="1:15" ht="15.75" customHeight="1">
      <c r="A257" s="830"/>
      <c r="B257" s="828"/>
      <c r="C257" s="817"/>
      <c r="D257" s="820"/>
      <c r="E257" s="820"/>
      <c r="F257" s="820"/>
      <c r="G257" s="820"/>
      <c r="H257" s="820"/>
      <c r="I257" s="820"/>
      <c r="J257" s="820"/>
      <c r="K257" s="820"/>
      <c r="L257" s="820"/>
      <c r="M257" s="821"/>
      <c r="N257" s="821"/>
      <c r="O257" s="821"/>
    </row>
    <row r="258" spans="1:15">
      <c r="A258" s="830"/>
      <c r="B258" s="828"/>
      <c r="C258" s="817"/>
      <c r="D258" s="820"/>
      <c r="E258" s="820"/>
      <c r="F258" s="820"/>
      <c r="G258" s="820"/>
      <c r="H258" s="820"/>
      <c r="I258" s="820"/>
      <c r="J258" s="820"/>
      <c r="K258" s="820"/>
      <c r="L258" s="820"/>
      <c r="M258" s="821"/>
      <c r="N258" s="821"/>
      <c r="O258" s="821"/>
    </row>
    <row r="259" spans="1:15">
      <c r="A259" s="830"/>
      <c r="B259" s="828"/>
      <c r="C259" s="817"/>
      <c r="D259" s="820"/>
      <c r="E259" s="820"/>
      <c r="F259" s="820"/>
      <c r="G259" s="820"/>
      <c r="H259" s="820"/>
      <c r="I259" s="820"/>
      <c r="J259" s="820"/>
      <c r="K259" s="820"/>
      <c r="L259" s="820"/>
      <c r="M259" s="821"/>
      <c r="N259" s="821"/>
      <c r="O259" s="821"/>
    </row>
    <row r="260" spans="1:15">
      <c r="A260" s="830"/>
      <c r="B260" s="828"/>
      <c r="C260" s="817"/>
      <c r="D260" s="820"/>
      <c r="E260" s="820"/>
      <c r="F260" s="820"/>
      <c r="G260" s="820"/>
      <c r="H260" s="820"/>
      <c r="I260" s="820"/>
      <c r="J260" s="820"/>
      <c r="K260" s="820"/>
      <c r="L260" s="820"/>
      <c r="M260" s="821"/>
      <c r="N260" s="821"/>
      <c r="O260" s="821"/>
    </row>
    <row r="261" spans="1:15">
      <c r="A261" s="830"/>
      <c r="B261" s="828"/>
      <c r="C261" s="817"/>
      <c r="D261" s="820"/>
      <c r="E261" s="820"/>
      <c r="F261" s="820"/>
      <c r="G261" s="820"/>
      <c r="H261" s="820"/>
      <c r="I261" s="820"/>
      <c r="J261" s="820"/>
      <c r="K261" s="820"/>
      <c r="L261" s="820"/>
      <c r="M261" s="821"/>
      <c r="N261" s="821"/>
      <c r="O261" s="821"/>
    </row>
    <row r="262" spans="1:15">
      <c r="A262" s="830"/>
      <c r="B262" s="828"/>
      <c r="C262" s="817"/>
      <c r="D262" s="820"/>
      <c r="E262" s="820"/>
      <c r="F262" s="820"/>
      <c r="G262" s="820"/>
      <c r="H262" s="820"/>
      <c r="I262" s="820"/>
      <c r="J262" s="820"/>
      <c r="K262" s="820"/>
      <c r="L262" s="820"/>
      <c r="M262" s="821"/>
      <c r="N262" s="821"/>
      <c r="O262" s="821"/>
    </row>
    <row r="263" spans="1:15">
      <c r="A263" s="830"/>
      <c r="B263" s="828"/>
      <c r="C263" s="817"/>
      <c r="D263" s="820"/>
      <c r="E263" s="820"/>
      <c r="F263" s="820"/>
      <c r="G263" s="820"/>
      <c r="H263" s="820"/>
      <c r="I263" s="820"/>
      <c r="J263" s="820"/>
      <c r="K263" s="820"/>
      <c r="L263" s="820"/>
      <c r="M263" s="821"/>
      <c r="N263" s="821"/>
      <c r="O263" s="821"/>
    </row>
    <row r="264" spans="1:15">
      <c r="A264" s="830"/>
      <c r="B264" s="828"/>
      <c r="C264" s="817"/>
      <c r="D264" s="820"/>
      <c r="E264" s="820"/>
      <c r="F264" s="820"/>
      <c r="G264" s="820"/>
      <c r="H264" s="820"/>
      <c r="I264" s="820"/>
      <c r="J264" s="820"/>
      <c r="K264" s="820"/>
      <c r="L264" s="820"/>
      <c r="M264" s="821"/>
      <c r="N264" s="821"/>
      <c r="O264" s="821"/>
    </row>
    <row r="265" spans="1:15">
      <c r="A265" s="830"/>
      <c r="B265" s="828"/>
      <c r="C265" s="817"/>
      <c r="D265" s="820"/>
      <c r="E265" s="820"/>
      <c r="F265" s="820"/>
      <c r="G265" s="820"/>
      <c r="H265" s="820"/>
      <c r="I265" s="820"/>
      <c r="J265" s="820"/>
      <c r="K265" s="820"/>
      <c r="L265" s="820"/>
      <c r="M265" s="821"/>
      <c r="N265" s="821"/>
      <c r="O265" s="821"/>
    </row>
    <row r="266" spans="1:15">
      <c r="A266" s="830"/>
      <c r="B266" s="828"/>
      <c r="C266" s="817"/>
      <c r="D266" s="820"/>
      <c r="E266" s="820"/>
      <c r="F266" s="820"/>
      <c r="G266" s="820"/>
      <c r="H266" s="820"/>
      <c r="I266" s="820"/>
      <c r="J266" s="820"/>
      <c r="K266" s="820"/>
      <c r="L266" s="820"/>
      <c r="M266" s="821"/>
      <c r="N266" s="821"/>
      <c r="O266" s="821"/>
    </row>
    <row r="267" spans="1:15">
      <c r="A267" s="830"/>
      <c r="B267" s="828"/>
      <c r="C267" s="817"/>
      <c r="D267" s="820"/>
      <c r="E267" s="820"/>
      <c r="F267" s="820"/>
      <c r="G267" s="820"/>
      <c r="H267" s="820"/>
      <c r="I267" s="820"/>
      <c r="J267" s="820"/>
      <c r="K267" s="820"/>
      <c r="L267" s="820"/>
      <c r="M267" s="821"/>
      <c r="N267" s="821"/>
      <c r="O267" s="821"/>
    </row>
    <row r="268" spans="1:15">
      <c r="A268" s="830"/>
      <c r="B268" s="828"/>
      <c r="C268" s="817"/>
      <c r="D268" s="820"/>
      <c r="E268" s="820"/>
      <c r="F268" s="820"/>
      <c r="G268" s="820"/>
      <c r="H268" s="820"/>
      <c r="I268" s="820"/>
      <c r="J268" s="820"/>
      <c r="K268" s="820"/>
      <c r="L268" s="820"/>
      <c r="M268" s="821"/>
      <c r="N268" s="821"/>
      <c r="O268" s="821"/>
    </row>
    <row r="269" spans="1:15">
      <c r="A269" s="830"/>
      <c r="B269" s="828"/>
      <c r="C269" s="817"/>
      <c r="D269" s="820"/>
      <c r="E269" s="820"/>
      <c r="F269" s="820"/>
      <c r="G269" s="820"/>
      <c r="H269" s="820"/>
      <c r="I269" s="820"/>
      <c r="J269" s="820"/>
      <c r="K269" s="820"/>
      <c r="L269" s="820"/>
      <c r="M269" s="821"/>
      <c r="N269" s="821"/>
      <c r="O269" s="821"/>
    </row>
    <row r="270" spans="1:15">
      <c r="A270" s="830"/>
      <c r="B270" s="828"/>
      <c r="C270" s="817"/>
      <c r="D270" s="820"/>
      <c r="E270" s="820"/>
      <c r="F270" s="820"/>
      <c r="G270" s="820"/>
      <c r="H270" s="820"/>
      <c r="I270" s="820"/>
      <c r="J270" s="820"/>
      <c r="K270" s="820"/>
      <c r="L270" s="820"/>
      <c r="M270" s="821"/>
      <c r="N270" s="821"/>
      <c r="O270" s="821"/>
    </row>
    <row r="271" spans="1:15">
      <c r="A271" s="830"/>
      <c r="B271" s="828"/>
      <c r="C271" s="817"/>
      <c r="D271" s="820"/>
      <c r="E271" s="820"/>
      <c r="F271" s="820"/>
      <c r="G271" s="820"/>
      <c r="H271" s="820"/>
      <c r="I271" s="820"/>
      <c r="J271" s="820"/>
      <c r="K271" s="820"/>
      <c r="L271" s="820"/>
      <c r="M271" s="821"/>
      <c r="N271" s="821"/>
      <c r="O271" s="821"/>
    </row>
    <row r="272" spans="1:15">
      <c r="A272" s="830"/>
      <c r="B272" s="828"/>
      <c r="C272" s="817"/>
      <c r="D272" s="820"/>
      <c r="E272" s="820"/>
      <c r="F272" s="820"/>
      <c r="G272" s="820"/>
      <c r="H272" s="820"/>
      <c r="I272" s="820"/>
      <c r="J272" s="820"/>
      <c r="K272" s="820"/>
      <c r="L272" s="820"/>
      <c r="M272" s="821"/>
      <c r="N272" s="821"/>
      <c r="O272" s="821"/>
    </row>
    <row r="273" spans="1:16">
      <c r="A273" s="830"/>
      <c r="B273" s="828"/>
      <c r="C273" s="817"/>
      <c r="D273" s="820"/>
      <c r="E273" s="820"/>
      <c r="F273" s="820"/>
      <c r="G273" s="820"/>
      <c r="H273" s="820"/>
      <c r="I273" s="820"/>
      <c r="J273" s="820"/>
      <c r="K273" s="820"/>
      <c r="L273" s="820"/>
      <c r="M273" s="821"/>
      <c r="N273" s="821"/>
      <c r="O273" s="821"/>
    </row>
    <row r="274" spans="1:16">
      <c r="A274" s="830"/>
      <c r="B274" s="828"/>
      <c r="C274" s="817"/>
      <c r="D274" s="820"/>
      <c r="E274" s="820"/>
      <c r="F274" s="820"/>
      <c r="G274" s="820"/>
      <c r="H274" s="820"/>
      <c r="I274" s="820"/>
      <c r="J274" s="820"/>
      <c r="K274" s="820"/>
      <c r="L274" s="820"/>
      <c r="M274" s="821"/>
      <c r="N274" s="821"/>
      <c r="O274" s="821"/>
    </row>
    <row r="275" spans="1:16">
      <c r="A275" s="830"/>
      <c r="B275" s="828"/>
      <c r="C275" s="817"/>
      <c r="D275" s="820"/>
      <c r="E275" s="820"/>
      <c r="F275" s="820"/>
      <c r="G275" s="820"/>
      <c r="H275" s="820"/>
      <c r="I275" s="820"/>
      <c r="J275" s="820"/>
      <c r="K275" s="820"/>
      <c r="L275" s="820"/>
      <c r="M275" s="821"/>
      <c r="N275" s="821"/>
      <c r="O275" s="821"/>
    </row>
    <row r="276" spans="1:16">
      <c r="A276" s="830"/>
      <c r="B276" s="828"/>
      <c r="C276" s="817"/>
      <c r="D276" s="820"/>
      <c r="E276" s="820"/>
      <c r="F276" s="820"/>
      <c r="G276" s="820"/>
      <c r="H276" s="820"/>
      <c r="I276" s="820"/>
      <c r="J276" s="820"/>
      <c r="K276" s="820"/>
      <c r="L276" s="820"/>
      <c r="M276" s="821"/>
      <c r="N276" s="821"/>
      <c r="O276" s="821"/>
    </row>
    <row r="277" spans="1:16">
      <c r="A277" s="830"/>
      <c r="B277" s="828"/>
      <c r="C277" s="817"/>
      <c r="D277" s="820"/>
      <c r="E277" s="820"/>
      <c r="F277" s="820"/>
      <c r="G277" s="820"/>
      <c r="H277" s="820"/>
      <c r="I277" s="820"/>
      <c r="J277" s="820"/>
      <c r="K277" s="820"/>
      <c r="L277" s="820"/>
      <c r="M277" s="821"/>
      <c r="N277" s="821"/>
      <c r="O277" s="821"/>
    </row>
    <row r="278" spans="1:16">
      <c r="A278" s="830"/>
      <c r="B278" s="828"/>
      <c r="C278" s="817"/>
      <c r="D278" s="820"/>
      <c r="E278" s="820"/>
      <c r="F278" s="820"/>
      <c r="G278" s="820"/>
      <c r="H278" s="820"/>
      <c r="I278" s="820"/>
      <c r="J278" s="820"/>
      <c r="K278" s="820"/>
      <c r="L278" s="820"/>
      <c r="M278" s="821"/>
      <c r="N278" s="821"/>
      <c r="O278" s="821"/>
    </row>
    <row r="279" spans="1:16">
      <c r="A279" s="830"/>
      <c r="B279" s="828"/>
      <c r="C279" s="817"/>
      <c r="D279" s="820"/>
      <c r="E279" s="820"/>
      <c r="F279" s="820"/>
      <c r="G279" s="820"/>
      <c r="H279" s="820"/>
      <c r="I279" s="820"/>
      <c r="J279" s="820"/>
      <c r="K279" s="820"/>
      <c r="L279" s="820"/>
      <c r="M279" s="821"/>
      <c r="N279" s="821"/>
      <c r="O279" s="821"/>
    </row>
    <row r="280" spans="1:16">
      <c r="A280" s="830"/>
      <c r="B280" s="828"/>
      <c r="C280" s="817"/>
      <c r="D280" s="820"/>
      <c r="E280" s="820"/>
      <c r="F280" s="820"/>
      <c r="G280" s="820"/>
      <c r="H280" s="820"/>
      <c r="I280" s="820"/>
      <c r="J280" s="820"/>
      <c r="K280" s="820"/>
      <c r="L280" s="820"/>
      <c r="M280" s="821"/>
      <c r="N280" s="821"/>
      <c r="O280" s="821"/>
    </row>
    <row r="281" spans="1:16">
      <c r="A281" s="830"/>
      <c r="B281" s="828"/>
      <c r="C281" s="817"/>
      <c r="D281" s="820"/>
      <c r="E281" s="820"/>
      <c r="F281" s="820"/>
      <c r="G281" s="820"/>
      <c r="H281" s="820"/>
      <c r="I281" s="820"/>
      <c r="J281" s="820"/>
      <c r="K281" s="820"/>
      <c r="L281" s="820"/>
      <c r="M281" s="821"/>
      <c r="N281" s="821"/>
      <c r="O281" s="821"/>
    </row>
    <row r="282" spans="1:16">
      <c r="A282" s="830"/>
      <c r="B282" s="828"/>
      <c r="C282" s="817"/>
      <c r="D282" s="820"/>
      <c r="E282" s="820"/>
      <c r="F282" s="820"/>
      <c r="G282" s="820"/>
      <c r="H282" s="820"/>
      <c r="I282" s="820"/>
      <c r="J282" s="820"/>
      <c r="K282" s="820"/>
      <c r="L282" s="820"/>
      <c r="M282" s="821"/>
      <c r="N282" s="821"/>
      <c r="O282" s="821"/>
    </row>
    <row r="283" spans="1:16">
      <c r="A283" s="830"/>
      <c r="B283" s="828"/>
      <c r="C283" s="817"/>
      <c r="D283" s="820"/>
      <c r="E283" s="820"/>
      <c r="F283" s="820"/>
      <c r="G283" s="820"/>
      <c r="H283" s="820"/>
      <c r="I283" s="820"/>
      <c r="J283" s="820"/>
      <c r="K283" s="820"/>
      <c r="L283" s="820"/>
      <c r="M283" s="821"/>
      <c r="N283" s="821"/>
      <c r="O283" s="821"/>
    </row>
    <row r="284" spans="1:16">
      <c r="A284" s="830"/>
      <c r="B284" s="828"/>
      <c r="C284" s="817"/>
      <c r="D284" s="820"/>
      <c r="E284" s="820"/>
      <c r="F284" s="820"/>
      <c r="G284" s="820"/>
      <c r="H284" s="820"/>
      <c r="I284" s="820"/>
      <c r="J284" s="820"/>
      <c r="K284" s="820"/>
      <c r="L284" s="820"/>
      <c r="M284" s="821"/>
      <c r="N284" s="821"/>
      <c r="O284" s="821"/>
    </row>
    <row r="285" spans="1:16">
      <c r="A285" s="830"/>
      <c r="B285" s="828"/>
      <c r="C285" s="817"/>
      <c r="D285" s="820"/>
      <c r="E285" s="820"/>
      <c r="F285" s="820"/>
      <c r="G285" s="820"/>
      <c r="H285" s="820"/>
      <c r="I285" s="820"/>
      <c r="J285" s="820"/>
      <c r="K285" s="820"/>
      <c r="L285" s="820"/>
      <c r="M285" s="821"/>
      <c r="N285" s="821"/>
      <c r="O285" s="821"/>
    </row>
    <row r="286" spans="1:16">
      <c r="A286" s="830"/>
      <c r="B286" s="828"/>
      <c r="C286" s="817"/>
      <c r="D286" s="817"/>
      <c r="E286" s="817"/>
      <c r="F286" s="817"/>
      <c r="G286" s="817"/>
      <c r="H286" s="817"/>
      <c r="I286" s="817"/>
      <c r="J286" s="817"/>
      <c r="K286" s="817"/>
      <c r="L286" s="817"/>
      <c r="M286" s="817"/>
      <c r="N286" s="817"/>
      <c r="O286" s="817"/>
      <c r="P286" s="817"/>
    </row>
    <row r="287" spans="1:16">
      <c r="A287" s="830"/>
      <c r="B287" s="810" t="s">
        <v>1775</v>
      </c>
      <c r="C287" s="815" t="s">
        <v>45</v>
      </c>
      <c r="D287" s="817"/>
      <c r="E287" s="817"/>
      <c r="F287" s="817"/>
      <c r="G287" s="817"/>
      <c r="H287" s="817"/>
      <c r="I287" s="817"/>
      <c r="J287" s="817"/>
      <c r="K287" s="817"/>
      <c r="L287" s="817"/>
      <c r="M287" s="817"/>
      <c r="N287" s="817"/>
      <c r="O287" s="817"/>
      <c r="P287" s="817"/>
    </row>
    <row r="288" spans="1:16">
      <c r="A288" s="830"/>
      <c r="B288" s="810"/>
      <c r="C288" s="815"/>
      <c r="D288" s="817"/>
      <c r="E288" s="817"/>
      <c r="F288" s="817"/>
      <c r="G288" s="817"/>
      <c r="H288" s="817"/>
      <c r="I288" s="817"/>
      <c r="J288" s="817"/>
      <c r="K288" s="817"/>
      <c r="L288" s="817"/>
      <c r="M288" s="817"/>
      <c r="N288" s="817"/>
      <c r="O288" s="817"/>
      <c r="P288" s="817"/>
    </row>
    <row r="289" spans="1:16">
      <c r="A289" s="830"/>
      <c r="B289" s="828"/>
      <c r="C289" s="812" t="s">
        <v>1838</v>
      </c>
      <c r="D289" s="817"/>
      <c r="E289" s="817"/>
      <c r="F289" s="817"/>
      <c r="G289" s="817"/>
      <c r="H289" s="817"/>
      <c r="I289" s="817"/>
      <c r="J289" s="817"/>
      <c r="K289" s="817"/>
      <c r="L289" s="817"/>
      <c r="M289" s="817"/>
      <c r="N289" s="817"/>
      <c r="O289" s="817"/>
      <c r="P289" s="817"/>
    </row>
    <row r="290" spans="1:16">
      <c r="A290" s="830"/>
      <c r="B290" s="828"/>
      <c r="C290" s="817"/>
      <c r="D290" s="817"/>
      <c r="E290" s="817"/>
      <c r="F290" s="817"/>
      <c r="G290" s="817"/>
      <c r="H290" s="817"/>
      <c r="I290" s="817"/>
      <c r="J290" s="817"/>
      <c r="K290" s="817"/>
      <c r="L290" s="817"/>
      <c r="M290" s="817"/>
      <c r="N290" s="817"/>
      <c r="O290" s="817"/>
      <c r="P290" s="817"/>
    </row>
    <row r="291" spans="1:16">
      <c r="A291" s="830"/>
      <c r="B291" s="828"/>
      <c r="C291" s="817"/>
      <c r="D291" s="1776" t="s">
        <v>241</v>
      </c>
      <c r="E291" s="1777"/>
      <c r="F291" s="1777"/>
      <c r="G291" s="1777"/>
      <c r="H291" s="1777"/>
      <c r="I291" s="1777"/>
      <c r="J291" s="1777"/>
      <c r="K291" s="1777"/>
      <c r="L291" s="1778"/>
      <c r="M291" s="1765">
        <v>2020</v>
      </c>
      <c r="N291" s="1766"/>
      <c r="O291" s="1767"/>
    </row>
    <row r="292" spans="1:16">
      <c r="A292" s="830"/>
      <c r="B292" s="828"/>
      <c r="C292" s="817"/>
      <c r="D292" s="1772" t="s">
        <v>1839</v>
      </c>
      <c r="E292" s="1773"/>
      <c r="F292" s="1773"/>
      <c r="G292" s="1773"/>
      <c r="H292" s="1773"/>
      <c r="I292" s="1773"/>
      <c r="J292" s="1773"/>
      <c r="K292" s="1773"/>
      <c r="L292" s="1774"/>
      <c r="M292" s="1775">
        <f>SUM('[4]BALANZA DICIEMBRE'!J619)</f>
        <v>39373.93</v>
      </c>
      <c r="N292" s="1775"/>
      <c r="O292" s="1775"/>
    </row>
    <row r="293" spans="1:16">
      <c r="A293" s="830"/>
      <c r="B293" s="828"/>
      <c r="C293" s="817"/>
      <c r="D293" s="1757" t="s">
        <v>1840</v>
      </c>
      <c r="E293" s="1758"/>
      <c r="F293" s="1758"/>
      <c r="G293" s="1758"/>
      <c r="H293" s="1758"/>
      <c r="I293" s="1758"/>
      <c r="J293" s="1758"/>
      <c r="K293" s="1758"/>
      <c r="L293" s="1759"/>
      <c r="M293" s="1763">
        <f>SUM(M292)</f>
        <v>39373.93</v>
      </c>
      <c r="N293" s="1763"/>
      <c r="O293" s="1763"/>
    </row>
    <row r="294" spans="1:16">
      <c r="A294" s="830"/>
      <c r="B294" s="828"/>
      <c r="C294" s="817"/>
      <c r="D294" s="817"/>
      <c r="E294" s="817"/>
      <c r="F294" s="817"/>
      <c r="G294" s="817"/>
      <c r="H294" s="817"/>
      <c r="I294" s="817"/>
      <c r="J294" s="817"/>
      <c r="K294" s="817"/>
      <c r="L294" s="817"/>
      <c r="M294" s="817"/>
      <c r="N294" s="817"/>
      <c r="O294" s="817"/>
      <c r="P294" s="817"/>
    </row>
    <row r="295" spans="1:16">
      <c r="A295" s="828"/>
      <c r="B295" s="809" t="s">
        <v>1841</v>
      </c>
      <c r="C295" s="832" t="s">
        <v>1842</v>
      </c>
      <c r="D295" s="828"/>
      <c r="E295" s="828"/>
      <c r="F295" s="828"/>
      <c r="G295" s="828"/>
      <c r="H295" s="828"/>
      <c r="I295" s="828"/>
      <c r="J295" s="828"/>
      <c r="K295" s="828"/>
      <c r="L295" s="828"/>
      <c r="M295" s="828"/>
      <c r="N295" s="828"/>
      <c r="O295" s="828"/>
      <c r="P295" s="828"/>
    </row>
    <row r="296" spans="1:16">
      <c r="A296" s="828"/>
      <c r="B296" s="809"/>
      <c r="C296" s="832"/>
      <c r="D296" s="828"/>
      <c r="E296" s="828"/>
      <c r="F296" s="828"/>
      <c r="G296" s="828"/>
      <c r="H296" s="828"/>
      <c r="I296" s="828"/>
      <c r="J296" s="828"/>
      <c r="K296" s="828"/>
      <c r="L296" s="828"/>
      <c r="M296" s="828"/>
      <c r="N296" s="828"/>
      <c r="O296" s="828"/>
      <c r="P296" s="828"/>
    </row>
    <row r="297" spans="1:16">
      <c r="A297" s="819"/>
      <c r="B297" s="819"/>
      <c r="C297" s="809" t="s">
        <v>1843</v>
      </c>
      <c r="D297" s="819"/>
      <c r="E297" s="819"/>
      <c r="F297" s="819"/>
      <c r="G297" s="819"/>
      <c r="H297" s="819"/>
      <c r="I297" s="819"/>
      <c r="J297" s="819"/>
      <c r="K297" s="819"/>
      <c r="L297" s="819"/>
      <c r="M297" s="819"/>
      <c r="N297" s="819"/>
      <c r="O297" s="819"/>
      <c r="P297" s="819"/>
    </row>
    <row r="298" spans="1:16">
      <c r="A298" s="819"/>
      <c r="B298" s="819"/>
      <c r="C298" s="809"/>
      <c r="D298" s="819"/>
      <c r="E298" s="819"/>
      <c r="F298" s="819"/>
      <c r="G298" s="819"/>
      <c r="H298" s="819"/>
      <c r="I298" s="819"/>
      <c r="J298" s="819"/>
      <c r="K298" s="819"/>
      <c r="L298" s="819"/>
      <c r="M298" s="819"/>
      <c r="N298" s="819"/>
      <c r="O298" s="819"/>
      <c r="P298" s="819"/>
    </row>
    <row r="299" spans="1:16">
      <c r="B299" s="833"/>
      <c r="C299" s="834"/>
      <c r="D299" s="834"/>
      <c r="E299" s="834"/>
      <c r="F299" s="834"/>
      <c r="G299" s="834"/>
      <c r="H299" s="834"/>
      <c r="I299" s="834"/>
      <c r="J299" s="834"/>
      <c r="K299" s="834"/>
      <c r="L299" s="834"/>
      <c r="M299" s="834"/>
      <c r="N299" s="834"/>
      <c r="O299" s="834"/>
      <c r="P299" s="834"/>
    </row>
    <row r="300" spans="1:16">
      <c r="B300" s="833"/>
      <c r="C300" s="834"/>
      <c r="D300" s="1776" t="s">
        <v>241</v>
      </c>
      <c r="E300" s="1777"/>
      <c r="F300" s="1777"/>
      <c r="G300" s="1777"/>
      <c r="H300" s="1777"/>
      <c r="I300" s="1777"/>
      <c r="J300" s="1777"/>
      <c r="K300" s="1777"/>
      <c r="L300" s="1778"/>
      <c r="M300" s="1765" t="s">
        <v>1783</v>
      </c>
      <c r="N300" s="1766"/>
      <c r="O300" s="1767"/>
    </row>
    <row r="301" spans="1:16">
      <c r="B301" s="833"/>
      <c r="C301" s="834"/>
      <c r="D301" s="1772" t="s">
        <v>1844</v>
      </c>
      <c r="E301" s="1773"/>
      <c r="F301" s="1773"/>
      <c r="G301" s="1773"/>
      <c r="H301" s="1773"/>
      <c r="I301" s="1773"/>
      <c r="J301" s="1773"/>
      <c r="K301" s="1773"/>
      <c r="L301" s="1774"/>
      <c r="M301" s="1775">
        <f>SUM('[4]BALANZA DICIEMBRE'!J840)</f>
        <v>42383683.789999999</v>
      </c>
      <c r="N301" s="1775"/>
      <c r="O301" s="1775"/>
    </row>
    <row r="302" spans="1:16">
      <c r="B302" s="833"/>
      <c r="C302" s="834"/>
      <c r="D302" s="1772" t="s">
        <v>1845</v>
      </c>
      <c r="E302" s="1773"/>
      <c r="F302" s="1773"/>
      <c r="G302" s="1773"/>
      <c r="H302" s="1773"/>
      <c r="I302" s="1773"/>
      <c r="J302" s="1773"/>
      <c r="K302" s="1773"/>
      <c r="L302" s="1774"/>
      <c r="M302" s="1775">
        <f>SUM('[4]BALANZA DICIEMBRE'!J839)</f>
        <v>96501598.730000004</v>
      </c>
      <c r="N302" s="1775"/>
      <c r="O302" s="1775"/>
    </row>
    <row r="303" spans="1:16">
      <c r="B303" s="833"/>
      <c r="C303" s="834"/>
      <c r="D303" s="1757" t="s">
        <v>1846</v>
      </c>
      <c r="E303" s="1758"/>
      <c r="F303" s="1758"/>
      <c r="G303" s="1758"/>
      <c r="H303" s="1758"/>
      <c r="I303" s="1758"/>
      <c r="J303" s="1758"/>
      <c r="K303" s="1758"/>
      <c r="L303" s="1759"/>
      <c r="M303" s="1769">
        <f>SUM(M301:O302)</f>
        <v>138885282.52000001</v>
      </c>
      <c r="N303" s="1769"/>
      <c r="O303" s="1769"/>
    </row>
    <row r="304" spans="1:16">
      <c r="B304" s="833"/>
      <c r="C304" s="834"/>
      <c r="D304" s="1772" t="s">
        <v>1847</v>
      </c>
      <c r="E304" s="1773"/>
      <c r="F304" s="1773"/>
      <c r="G304" s="1773"/>
      <c r="H304" s="1773"/>
      <c r="I304" s="1773"/>
      <c r="J304" s="1773"/>
      <c r="K304" s="1773"/>
      <c r="L304" s="1774"/>
      <c r="M304" s="1775">
        <f>SUM('[4]BALANZA DICIEMBRE'!J843)</f>
        <v>1448.5</v>
      </c>
      <c r="N304" s="1775"/>
      <c r="O304" s="1775"/>
    </row>
    <row r="305" spans="1:16">
      <c r="B305" s="833"/>
      <c r="C305" s="834"/>
      <c r="D305" s="1757" t="s">
        <v>1848</v>
      </c>
      <c r="E305" s="1758"/>
      <c r="F305" s="1758"/>
      <c r="G305" s="1758"/>
      <c r="H305" s="1758"/>
      <c r="I305" s="1758"/>
      <c r="J305" s="1758"/>
      <c r="K305" s="1758"/>
      <c r="L305" s="1759"/>
      <c r="M305" s="1769">
        <f>SUM(M304)</f>
        <v>1448.5</v>
      </c>
      <c r="N305" s="1769"/>
      <c r="O305" s="1769"/>
    </row>
    <row r="306" spans="1:16">
      <c r="B306" s="833"/>
      <c r="C306" s="834"/>
      <c r="D306" s="1757" t="s">
        <v>1779</v>
      </c>
      <c r="E306" s="1758"/>
      <c r="F306" s="1758"/>
      <c r="G306" s="1758"/>
      <c r="H306" s="1758"/>
      <c r="I306" s="1758"/>
      <c r="J306" s="1758"/>
      <c r="K306" s="1758"/>
      <c r="L306" s="1759"/>
      <c r="M306" s="1769">
        <f>M305+M303</f>
        <v>138886731.02000001</v>
      </c>
      <c r="N306" s="1769"/>
      <c r="O306" s="1769"/>
    </row>
    <row r="307" spans="1:16">
      <c r="B307" s="833"/>
      <c r="C307" s="834"/>
      <c r="D307" s="834"/>
      <c r="E307" s="834"/>
      <c r="F307" s="834"/>
      <c r="G307" s="834"/>
      <c r="H307" s="834"/>
      <c r="I307" s="834"/>
      <c r="J307" s="834"/>
      <c r="K307" s="834"/>
      <c r="L307" s="834"/>
      <c r="M307" s="834"/>
      <c r="N307" s="834"/>
      <c r="O307" s="834"/>
      <c r="P307" s="834"/>
    </row>
    <row r="308" spans="1:16">
      <c r="A308" s="817"/>
      <c r="B308" s="818"/>
      <c r="C308" s="817"/>
      <c r="D308" s="817"/>
      <c r="E308" s="817"/>
      <c r="F308" s="817"/>
      <c r="G308" s="817"/>
      <c r="H308" s="817"/>
      <c r="I308" s="817"/>
      <c r="J308" s="817"/>
      <c r="K308" s="817"/>
      <c r="L308" s="817"/>
      <c r="M308" s="817"/>
      <c r="N308" s="817"/>
      <c r="O308" s="817"/>
      <c r="P308" s="817"/>
    </row>
    <row r="309" spans="1:16">
      <c r="A309" s="817"/>
      <c r="B309" s="818"/>
      <c r="C309" s="817"/>
      <c r="D309" s="817"/>
      <c r="E309" s="817"/>
      <c r="F309" s="817"/>
      <c r="G309" s="817"/>
      <c r="H309" s="817"/>
      <c r="I309" s="817"/>
      <c r="J309" s="817"/>
      <c r="K309" s="817"/>
      <c r="L309" s="817"/>
      <c r="M309" s="817"/>
      <c r="N309" s="817"/>
      <c r="O309" s="817"/>
      <c r="P309" s="817"/>
    </row>
    <row r="310" spans="1:16">
      <c r="A310" s="835"/>
      <c r="B310" s="836" t="s">
        <v>1849</v>
      </c>
      <c r="C310" s="837" t="s">
        <v>1850</v>
      </c>
    </row>
    <row r="311" spans="1:16">
      <c r="A311" s="835"/>
      <c r="B311" s="836"/>
      <c r="C311" s="837"/>
    </row>
    <row r="312" spans="1:16">
      <c r="A312" s="835"/>
      <c r="B312" s="836"/>
      <c r="C312" s="837"/>
    </row>
    <row r="313" spans="1:16">
      <c r="A313" s="835"/>
      <c r="B313" s="836"/>
      <c r="C313" s="837"/>
    </row>
    <row r="314" spans="1:16">
      <c r="A314" s="835"/>
      <c r="B314" s="836"/>
      <c r="C314" s="837"/>
    </row>
    <row r="315" spans="1:16">
      <c r="A315" s="835"/>
      <c r="B315" s="836"/>
      <c r="C315" s="837"/>
    </row>
    <row r="316" spans="1:16">
      <c r="A316" s="835"/>
      <c r="B316" s="836"/>
      <c r="C316" s="837"/>
    </row>
    <row r="317" spans="1:16">
      <c r="A317" s="835"/>
      <c r="B317" s="836"/>
      <c r="C317" s="837"/>
    </row>
    <row r="318" spans="1:16">
      <c r="A318" s="835"/>
      <c r="B318" s="836"/>
      <c r="C318" s="837"/>
    </row>
    <row r="319" spans="1:16">
      <c r="A319" s="835"/>
      <c r="B319" s="836"/>
      <c r="C319" s="837"/>
    </row>
    <row r="320" spans="1:16">
      <c r="A320" s="835"/>
      <c r="B320" s="836"/>
      <c r="C320" s="837"/>
    </row>
    <row r="321" spans="1:18">
      <c r="A321" s="835"/>
      <c r="B321" s="836"/>
      <c r="C321" s="837"/>
    </row>
    <row r="322" spans="1:18">
      <c r="A322" s="835"/>
      <c r="B322" s="836"/>
      <c r="C322" s="837"/>
    </row>
    <row r="323" spans="1:18">
      <c r="A323" s="835"/>
      <c r="B323" s="836"/>
      <c r="C323" s="837"/>
    </row>
    <row r="324" spans="1:18">
      <c r="A324" s="835"/>
      <c r="B324" s="836"/>
      <c r="C324" s="837"/>
    </row>
    <row r="325" spans="1:18">
      <c r="A325" s="835"/>
      <c r="B325" s="836"/>
      <c r="C325" s="837"/>
    </row>
    <row r="326" spans="1:18">
      <c r="A326" s="835"/>
      <c r="B326" s="836"/>
      <c r="C326" s="837"/>
    </row>
    <row r="327" spans="1:18">
      <c r="A327" s="835"/>
      <c r="B327" s="836"/>
      <c r="C327" s="837"/>
    </row>
    <row r="328" spans="1:18">
      <c r="A328" s="835"/>
      <c r="B328" s="836"/>
      <c r="C328" s="837"/>
    </row>
    <row r="329" spans="1:18">
      <c r="A329" s="835"/>
      <c r="B329" s="836"/>
      <c r="C329" s="837"/>
    </row>
    <row r="330" spans="1:18">
      <c r="A330" s="835"/>
      <c r="B330" s="836"/>
      <c r="C330" s="837"/>
    </row>
    <row r="331" spans="1:18">
      <c r="A331" s="835"/>
      <c r="B331" s="836"/>
      <c r="C331" s="837"/>
    </row>
    <row r="332" spans="1:18">
      <c r="A332" s="835"/>
      <c r="B332" s="836"/>
      <c r="C332" s="837"/>
    </row>
    <row r="333" spans="1:18">
      <c r="A333" s="835"/>
      <c r="B333" s="836"/>
      <c r="C333" s="837"/>
    </row>
    <row r="334" spans="1:18">
      <c r="A334" s="835"/>
      <c r="B334" s="836"/>
      <c r="C334" s="837"/>
    </row>
    <row r="335" spans="1:18">
      <c r="A335" s="835"/>
      <c r="B335" s="836"/>
      <c r="C335" s="837"/>
    </row>
    <row r="336" spans="1:18">
      <c r="A336" s="829"/>
      <c r="B336" s="833"/>
      <c r="C336" s="833"/>
      <c r="D336" s="833"/>
      <c r="E336" s="833"/>
      <c r="F336" s="833"/>
      <c r="G336" s="833"/>
      <c r="H336" s="833"/>
      <c r="I336" s="833"/>
      <c r="J336" s="833"/>
      <c r="K336" s="833"/>
      <c r="L336" s="833"/>
      <c r="M336" s="833"/>
      <c r="N336" s="833"/>
      <c r="O336" s="833"/>
      <c r="P336" s="833"/>
      <c r="Q336" s="833"/>
      <c r="R336" s="829"/>
    </row>
    <row r="337" spans="1:18">
      <c r="A337" s="829"/>
      <c r="B337" s="833"/>
      <c r="C337" s="833"/>
      <c r="D337" s="833"/>
      <c r="E337" s="833"/>
      <c r="F337" s="833"/>
      <c r="G337" s="833"/>
      <c r="H337" s="833"/>
      <c r="I337" s="833"/>
      <c r="J337" s="833"/>
      <c r="K337" s="833"/>
      <c r="L337" s="833"/>
      <c r="M337" s="833"/>
      <c r="N337" s="833"/>
      <c r="O337" s="833"/>
      <c r="P337" s="833"/>
      <c r="Q337" s="833"/>
      <c r="R337" s="829"/>
    </row>
    <row r="338" spans="1:18">
      <c r="A338" s="829"/>
      <c r="B338" s="833"/>
      <c r="C338" s="833"/>
      <c r="D338" s="833"/>
      <c r="E338" s="833"/>
      <c r="F338" s="833"/>
      <c r="G338" s="833"/>
      <c r="H338" s="833"/>
      <c r="I338" s="833"/>
      <c r="J338" s="833"/>
      <c r="K338" s="833"/>
      <c r="L338" s="833"/>
      <c r="M338" s="833"/>
      <c r="N338" s="833"/>
      <c r="O338" s="833"/>
      <c r="P338" s="833"/>
      <c r="Q338" s="833"/>
      <c r="R338" s="829"/>
    </row>
    <row r="339" spans="1:18">
      <c r="A339" s="829"/>
      <c r="B339" s="833"/>
      <c r="C339" s="833"/>
      <c r="D339" s="833"/>
      <c r="E339" s="833"/>
      <c r="F339" s="833"/>
      <c r="G339" s="833"/>
      <c r="H339" s="833"/>
      <c r="I339" s="833"/>
      <c r="J339" s="833"/>
      <c r="K339" s="833"/>
      <c r="L339" s="833"/>
      <c r="M339" s="833"/>
      <c r="N339" s="833"/>
      <c r="O339" s="833"/>
      <c r="P339" s="833"/>
      <c r="Q339" s="833"/>
      <c r="R339" s="829"/>
    </row>
    <row r="340" spans="1:18">
      <c r="A340" s="829"/>
      <c r="B340" s="1770" t="s">
        <v>1851</v>
      </c>
      <c r="C340" s="1770"/>
      <c r="D340" s="1770"/>
      <c r="E340" s="1770"/>
      <c r="F340" s="1770"/>
      <c r="G340" s="1770"/>
      <c r="H340" s="1770"/>
      <c r="I340" s="833"/>
      <c r="J340" s="833"/>
      <c r="K340" s="833"/>
      <c r="L340" s="833"/>
      <c r="M340" s="833"/>
      <c r="N340" s="833"/>
      <c r="O340" s="833"/>
      <c r="P340" s="833"/>
      <c r="Q340" s="833"/>
      <c r="R340" s="829"/>
    </row>
    <row r="341" spans="1:18">
      <c r="A341" s="829"/>
      <c r="B341" s="1771" t="s">
        <v>1852</v>
      </c>
      <c r="C341" s="1771"/>
      <c r="D341" s="1771"/>
      <c r="E341" s="1771"/>
      <c r="F341" s="1771"/>
      <c r="G341" s="1771"/>
      <c r="H341" s="1771"/>
      <c r="I341" s="1771"/>
      <c r="J341" s="1771"/>
      <c r="K341" s="1771"/>
      <c r="L341" s="1771"/>
      <c r="M341" s="1771"/>
      <c r="N341" s="1771"/>
      <c r="O341" s="1771"/>
      <c r="P341" s="1771"/>
      <c r="Q341" s="833"/>
      <c r="R341" s="829"/>
    </row>
    <row r="342" spans="1:18">
      <c r="A342" s="829"/>
      <c r="B342" s="811" t="s">
        <v>1853</v>
      </c>
      <c r="C342" s="833"/>
      <c r="D342" s="833"/>
      <c r="E342" s="833"/>
      <c r="F342" s="833"/>
      <c r="G342" s="833"/>
      <c r="H342"/>
      <c r="I342" s="833"/>
      <c r="J342" s="833"/>
      <c r="K342" s="833"/>
      <c r="L342" s="833"/>
      <c r="M342" s="833"/>
      <c r="N342" s="833"/>
      <c r="O342" s="833"/>
      <c r="P342" s="833"/>
      <c r="Q342" s="833"/>
      <c r="R342" s="829"/>
    </row>
    <row r="343" spans="1:18">
      <c r="A343" s="829"/>
      <c r="B343" s="811" t="s">
        <v>1854</v>
      </c>
      <c r="C343" s="833"/>
      <c r="D343" s="833"/>
      <c r="E343" s="833"/>
      <c r="F343" s="833"/>
      <c r="G343" s="833"/>
      <c r="H343"/>
      <c r="I343" s="833"/>
      <c r="J343" s="833"/>
      <c r="K343" s="833"/>
      <c r="L343" s="833"/>
      <c r="M343" s="833"/>
      <c r="N343" s="833"/>
      <c r="O343" s="833"/>
      <c r="P343" s="833"/>
      <c r="Q343" s="833"/>
      <c r="R343" s="829"/>
    </row>
    <row r="344" spans="1:18">
      <c r="A344" s="829"/>
      <c r="B344" s="811" t="s">
        <v>1855</v>
      </c>
      <c r="C344" s="833"/>
      <c r="D344" s="833"/>
      <c r="E344" s="833"/>
      <c r="F344" s="833"/>
      <c r="G344" s="833"/>
      <c r="H344"/>
      <c r="I344" s="833"/>
      <c r="J344" s="833"/>
      <c r="K344" s="833"/>
      <c r="L344" s="833"/>
      <c r="M344" s="833"/>
      <c r="N344" s="833"/>
      <c r="O344" s="833"/>
      <c r="P344" s="833"/>
      <c r="Q344" s="833"/>
      <c r="R344" s="829"/>
    </row>
    <row r="345" spans="1:18">
      <c r="A345" s="829"/>
      <c r="B345" s="811" t="s">
        <v>1856</v>
      </c>
      <c r="C345" s="833"/>
      <c r="D345" s="833"/>
      <c r="E345" s="833"/>
      <c r="F345" s="833"/>
      <c r="G345" s="833"/>
      <c r="H345"/>
      <c r="I345" s="833"/>
      <c r="J345" s="833"/>
      <c r="K345" s="833"/>
      <c r="L345" s="833"/>
      <c r="M345" s="833"/>
      <c r="N345" s="833"/>
      <c r="O345" s="833"/>
      <c r="P345" s="833"/>
      <c r="Q345" s="833"/>
      <c r="R345" s="829"/>
    </row>
    <row r="346" spans="1:18">
      <c r="A346" s="829"/>
      <c r="B346" s="811" t="s">
        <v>1857</v>
      </c>
      <c r="C346" s="833"/>
      <c r="D346" s="833"/>
      <c r="E346" s="833"/>
      <c r="F346" s="833"/>
      <c r="G346" s="833"/>
      <c r="H346"/>
      <c r="I346" s="833"/>
      <c r="J346" s="833"/>
      <c r="K346" s="833"/>
      <c r="L346" s="833"/>
      <c r="M346" s="833"/>
      <c r="N346" s="833"/>
      <c r="O346" s="833"/>
      <c r="P346" s="833"/>
      <c r="Q346" s="833"/>
      <c r="R346" s="829"/>
    </row>
    <row r="347" spans="1:18">
      <c r="A347" s="829"/>
      <c r="B347" s="811"/>
      <c r="C347" s="833"/>
      <c r="D347" s="833"/>
      <c r="E347" s="833"/>
      <c r="F347" s="833"/>
      <c r="G347" s="833"/>
      <c r="H347"/>
      <c r="I347" s="833"/>
      <c r="J347" s="833"/>
      <c r="K347" s="833"/>
      <c r="L347" s="833"/>
      <c r="M347" s="833"/>
      <c r="N347" s="833"/>
      <c r="O347" s="833"/>
      <c r="P347" s="833"/>
      <c r="Q347" s="833"/>
      <c r="R347" s="829"/>
    </row>
    <row r="348" spans="1:18">
      <c r="A348" s="809"/>
      <c r="B348" s="836" t="s">
        <v>1858</v>
      </c>
      <c r="C348" s="837" t="s">
        <v>1859</v>
      </c>
    </row>
    <row r="349" spans="1:18">
      <c r="A349" s="809"/>
      <c r="B349" s="836"/>
      <c r="C349" s="837"/>
    </row>
    <row r="350" spans="1:18">
      <c r="A350" s="819"/>
      <c r="B350" s="838"/>
      <c r="C350" s="809" t="s">
        <v>1860</v>
      </c>
      <c r="D350" s="819"/>
      <c r="E350" s="819"/>
      <c r="F350" s="819"/>
      <c r="G350" s="819"/>
      <c r="H350" s="819"/>
      <c r="I350" s="819"/>
      <c r="J350" s="819"/>
      <c r="K350" s="819"/>
      <c r="L350" s="819"/>
      <c r="M350" s="819"/>
      <c r="N350" s="819"/>
      <c r="O350" s="819"/>
      <c r="P350" s="819"/>
    </row>
    <row r="351" spans="1:18">
      <c r="A351" s="819"/>
      <c r="B351" s="838"/>
      <c r="C351" s="809"/>
      <c r="D351" s="819"/>
      <c r="E351" s="819"/>
      <c r="F351" s="819"/>
      <c r="G351" s="819"/>
      <c r="H351" s="819"/>
      <c r="I351" s="819"/>
      <c r="J351" s="819"/>
      <c r="K351" s="819"/>
      <c r="L351" s="819"/>
      <c r="M351" s="819"/>
      <c r="N351" s="819"/>
      <c r="O351" s="819"/>
      <c r="P351" s="819"/>
    </row>
    <row r="353" spans="1:16">
      <c r="E353" s="1764" t="s">
        <v>241</v>
      </c>
      <c r="F353" s="1764"/>
      <c r="G353" s="1764"/>
      <c r="H353" s="1764"/>
      <c r="I353" s="1764"/>
      <c r="J353" s="1764"/>
      <c r="K353" s="1765">
        <v>2020</v>
      </c>
      <c r="L353" s="1766"/>
      <c r="M353" s="1767"/>
      <c r="N353" s="1768">
        <v>2019</v>
      </c>
      <c r="O353" s="1768"/>
      <c r="P353" s="1768"/>
    </row>
    <row r="354" spans="1:16">
      <c r="E354" s="1753" t="s">
        <v>1777</v>
      </c>
      <c r="F354" s="1753"/>
      <c r="G354" s="1753"/>
      <c r="H354" s="1753"/>
      <c r="I354" s="1753"/>
      <c r="J354" s="1753"/>
      <c r="K354" s="1754">
        <f>SUM('[4]BALANZA DICIEMBRE'!I4)</f>
        <v>844.1</v>
      </c>
      <c r="L354" s="1755"/>
      <c r="M354" s="1756"/>
      <c r="N354" s="1754">
        <v>-7.31</v>
      </c>
      <c r="O354" s="1755"/>
      <c r="P354" s="1756"/>
    </row>
    <row r="355" spans="1:16">
      <c r="A355" s="835"/>
      <c r="E355" s="1753" t="s">
        <v>1778</v>
      </c>
      <c r="F355" s="1753"/>
      <c r="G355" s="1753"/>
      <c r="H355" s="1753"/>
      <c r="I355" s="1753"/>
      <c r="J355" s="1753"/>
      <c r="K355" s="1754">
        <f>SUM('[4]BALANZA DICIEMBRE'!I24)</f>
        <v>22667269.870000001</v>
      </c>
      <c r="L355" s="1755"/>
      <c r="M355" s="1756"/>
      <c r="N355" s="1754">
        <v>18823808.969999999</v>
      </c>
      <c r="O355" s="1755"/>
      <c r="P355" s="1756"/>
    </row>
    <row r="356" spans="1:16">
      <c r="E356" s="1757" t="s">
        <v>1779</v>
      </c>
      <c r="F356" s="1758"/>
      <c r="G356" s="1758"/>
      <c r="H356" s="1758"/>
      <c r="I356" s="1758"/>
      <c r="J356" s="1759"/>
      <c r="K356" s="1760">
        <f>SUM(K354:M355)</f>
        <v>22668113.970000003</v>
      </c>
      <c r="L356" s="1761"/>
      <c r="M356" s="1762"/>
      <c r="N356" s="1763">
        <f>SUM(N354:P355)</f>
        <v>18823801.66</v>
      </c>
      <c r="O356" s="1763"/>
      <c r="P356" s="1763"/>
    </row>
    <row r="358" spans="1:16">
      <c r="A358" s="835"/>
    </row>
    <row r="359" spans="1:16">
      <c r="B359" s="809" t="s">
        <v>1861</v>
      </c>
      <c r="C359" s="1749" t="s">
        <v>1862</v>
      </c>
      <c r="D359" s="1749"/>
      <c r="E359" s="1749"/>
      <c r="F359" s="1749"/>
      <c r="G359" s="1749"/>
      <c r="H359" s="1749"/>
      <c r="I359" s="1749"/>
      <c r="J359" s="1749"/>
      <c r="K359" s="1749"/>
      <c r="L359" s="1749"/>
      <c r="M359" s="1749"/>
      <c r="N359" s="1749"/>
      <c r="O359" s="1749"/>
      <c r="P359" s="1749"/>
    </row>
    <row r="384" spans="1:18">
      <c r="A384" s="834"/>
      <c r="B384" s="1750" t="s">
        <v>1863</v>
      </c>
      <c r="C384" s="1750"/>
      <c r="D384" s="1750"/>
      <c r="E384" s="1750"/>
      <c r="F384" s="1750"/>
      <c r="G384" s="1750"/>
      <c r="H384" s="1750"/>
      <c r="I384" s="1750"/>
      <c r="J384" s="1750"/>
      <c r="K384" s="1750"/>
      <c r="L384" s="1750"/>
      <c r="M384" s="1750"/>
      <c r="N384" s="1750"/>
      <c r="O384" s="1750"/>
      <c r="P384" s="1750"/>
      <c r="Q384" s="834"/>
      <c r="R384" s="834"/>
    </row>
    <row r="385" spans="1:18">
      <c r="A385" s="834"/>
      <c r="B385" s="1750"/>
      <c r="C385" s="1750"/>
      <c r="D385" s="1750"/>
      <c r="E385" s="1750"/>
      <c r="F385" s="1750"/>
      <c r="G385" s="1750"/>
      <c r="H385" s="1750"/>
      <c r="I385" s="1750"/>
      <c r="J385" s="1750"/>
      <c r="K385" s="1750"/>
      <c r="L385" s="1750"/>
      <c r="M385" s="1750"/>
      <c r="N385" s="1750"/>
      <c r="O385" s="1750"/>
      <c r="P385" s="1750"/>
      <c r="Q385" s="834"/>
      <c r="R385" s="834"/>
    </row>
    <row r="386" spans="1:18">
      <c r="A386" s="834"/>
      <c r="B386" s="839"/>
      <c r="C386" s="839"/>
      <c r="D386" s="839"/>
      <c r="E386" s="839"/>
      <c r="F386" s="839"/>
      <c r="G386" s="839"/>
      <c r="H386" s="839"/>
      <c r="I386" s="839"/>
      <c r="J386" s="839"/>
      <c r="K386" s="839"/>
      <c r="L386" s="839"/>
      <c r="M386" s="839"/>
      <c r="N386" s="839"/>
      <c r="O386" s="839"/>
      <c r="P386" s="839"/>
      <c r="Q386" s="834"/>
      <c r="R386" s="834"/>
    </row>
    <row r="387" spans="1:18">
      <c r="A387" s="1751" t="s">
        <v>1864</v>
      </c>
      <c r="B387" s="1751"/>
      <c r="C387" s="1751"/>
      <c r="D387" s="1751"/>
      <c r="E387" s="1751"/>
      <c r="F387" s="1751"/>
      <c r="G387" s="1751"/>
      <c r="H387" s="1751"/>
      <c r="I387" s="1751"/>
      <c r="J387" s="1751"/>
      <c r="K387" s="1751"/>
      <c r="L387" s="1751"/>
      <c r="M387" s="1751"/>
      <c r="N387" s="1751"/>
      <c r="O387" s="1751"/>
      <c r="P387" s="1751"/>
      <c r="Q387"/>
      <c r="R387"/>
    </row>
    <row r="388" spans="1:18">
      <c r="A388" s="809"/>
    </row>
    <row r="389" spans="1:18">
      <c r="B389" s="1752" t="s">
        <v>1865</v>
      </c>
      <c r="C389" s="1752"/>
      <c r="D389" s="1752"/>
      <c r="E389" s="1752"/>
      <c r="F389" s="1752"/>
      <c r="G389" s="1752"/>
      <c r="H389" s="1752"/>
      <c r="I389" s="1752"/>
      <c r="J389" s="1752"/>
      <c r="K389" s="1752"/>
      <c r="L389" s="1752"/>
      <c r="M389" s="1752"/>
      <c r="N389" s="1752"/>
      <c r="O389" s="1752"/>
      <c r="P389" s="1752"/>
    </row>
    <row r="390" spans="1:18">
      <c r="B390" s="1752"/>
      <c r="C390" s="1752"/>
      <c r="D390" s="1752"/>
      <c r="E390" s="1752"/>
      <c r="F390" s="1752"/>
      <c r="G390" s="1752"/>
      <c r="H390" s="1752"/>
      <c r="I390" s="1752"/>
      <c r="J390" s="1752"/>
      <c r="K390" s="1752"/>
      <c r="L390" s="1752"/>
      <c r="M390" s="1752"/>
      <c r="N390" s="1752"/>
      <c r="O390" s="1752"/>
      <c r="P390" s="1752"/>
    </row>
    <row r="391" spans="1:18">
      <c r="B391" s="1752"/>
      <c r="C391" s="1752"/>
      <c r="D391" s="1752"/>
      <c r="E391" s="1752"/>
      <c r="F391" s="1752"/>
      <c r="G391" s="1752"/>
      <c r="H391" s="1752"/>
      <c r="I391" s="1752"/>
      <c r="J391" s="1752"/>
      <c r="K391" s="1752"/>
      <c r="L391" s="1752"/>
      <c r="M391" s="1752"/>
      <c r="N391" s="1752"/>
      <c r="O391" s="1752"/>
      <c r="P391" s="1752"/>
    </row>
    <row r="392" spans="1:18">
      <c r="B392" s="840"/>
      <c r="C392" s="840"/>
      <c r="D392" s="840"/>
      <c r="E392" s="840"/>
      <c r="F392" s="840"/>
      <c r="G392" s="840"/>
      <c r="H392" s="840"/>
      <c r="I392" s="840"/>
      <c r="J392" s="840"/>
      <c r="K392" s="840"/>
      <c r="L392" s="840"/>
      <c r="M392" s="840"/>
      <c r="N392" s="840"/>
      <c r="O392" s="840"/>
      <c r="P392" s="840"/>
    </row>
    <row r="393" spans="1:18">
      <c r="B393" s="835" t="s">
        <v>1866</v>
      </c>
    </row>
    <row r="395" spans="1:18">
      <c r="D395" s="804" t="s">
        <v>1867</v>
      </c>
    </row>
    <row r="397" spans="1:18">
      <c r="A397" s="841"/>
      <c r="B397" s="841"/>
      <c r="C397" s="842"/>
      <c r="D397" s="841"/>
      <c r="E397" s="842"/>
      <c r="F397" s="843"/>
      <c r="G397" s="842"/>
      <c r="H397" s="843"/>
      <c r="I397" s="841"/>
      <c r="J397" s="841"/>
      <c r="K397" s="842"/>
      <c r="L397" s="843"/>
      <c r="M397" s="841"/>
      <c r="N397" s="841"/>
      <c r="O397" s="842"/>
      <c r="P397" s="843"/>
    </row>
    <row r="398" spans="1:18">
      <c r="A398" s="844"/>
      <c r="B398" s="844"/>
      <c r="C398" s="841"/>
      <c r="D398" s="844"/>
      <c r="E398" s="841"/>
      <c r="F398" s="841"/>
      <c r="G398" s="841"/>
      <c r="H398" s="841"/>
      <c r="I398" s="844"/>
      <c r="J398" s="844"/>
      <c r="K398" s="841"/>
      <c r="L398" s="841"/>
      <c r="M398" s="844"/>
      <c r="N398" s="844"/>
      <c r="O398" s="841"/>
      <c r="P398" s="841"/>
    </row>
    <row r="399" spans="1:18">
      <c r="A399" s="845"/>
      <c r="B399" s="845"/>
      <c r="C399" s="841"/>
      <c r="D399" s="845"/>
      <c r="E399" s="841"/>
      <c r="F399" s="846"/>
      <c r="G399" s="841"/>
      <c r="H399" s="846"/>
      <c r="I399" s="845"/>
      <c r="J399" s="845"/>
      <c r="K399" s="841"/>
      <c r="L399" s="846"/>
      <c r="M399" s="845"/>
      <c r="N399" s="845"/>
      <c r="O399" s="841"/>
      <c r="P399" s="846"/>
    </row>
    <row r="400" spans="1:18">
      <c r="A400" s="847"/>
      <c r="B400" s="847"/>
      <c r="C400" s="848"/>
      <c r="D400" s="847"/>
      <c r="E400" s="848"/>
      <c r="F400" s="849"/>
      <c r="G400" s="848"/>
      <c r="H400" s="849"/>
      <c r="I400" s="847"/>
      <c r="J400" s="847"/>
      <c r="K400" s="848"/>
      <c r="L400" s="849"/>
      <c r="M400" s="847"/>
      <c r="N400" s="847"/>
      <c r="O400" s="848"/>
      <c r="P400" s="849"/>
    </row>
    <row r="401" spans="1:16">
      <c r="A401" s="847"/>
      <c r="B401" s="847"/>
      <c r="C401" s="848"/>
      <c r="D401" s="847"/>
      <c r="E401" s="848"/>
      <c r="F401" s="849"/>
      <c r="G401" s="848"/>
      <c r="H401" s="849"/>
      <c r="I401" s="847"/>
      <c r="J401" s="847"/>
      <c r="K401" s="848"/>
      <c r="L401" s="849"/>
      <c r="M401" s="847"/>
      <c r="N401" s="847"/>
      <c r="O401" s="848"/>
      <c r="P401" s="849"/>
    </row>
    <row r="402" spans="1:16">
      <c r="A402" s="847"/>
      <c r="B402" s="847"/>
      <c r="C402" s="848"/>
      <c r="D402" s="847"/>
      <c r="E402" s="848"/>
      <c r="F402" s="849"/>
      <c r="G402" s="848"/>
      <c r="H402" s="849"/>
      <c r="I402" s="847"/>
      <c r="J402" s="847"/>
      <c r="K402" s="848"/>
      <c r="L402" s="849"/>
      <c r="M402" s="847"/>
      <c r="N402" s="847"/>
      <c r="O402" s="848"/>
      <c r="P402" s="849"/>
    </row>
    <row r="403" spans="1:16">
      <c r="A403" s="847"/>
      <c r="B403" s="847"/>
      <c r="C403" s="848"/>
      <c r="D403" s="847"/>
      <c r="E403" s="848"/>
      <c r="F403" s="849"/>
      <c r="G403" s="848"/>
      <c r="H403" s="849"/>
      <c r="I403" s="847"/>
      <c r="J403" s="847"/>
      <c r="K403" s="848"/>
      <c r="L403" s="849"/>
      <c r="M403" s="847"/>
      <c r="N403" s="847"/>
      <c r="O403" s="848"/>
      <c r="P403" s="849"/>
    </row>
    <row r="404" spans="1:16">
      <c r="A404" s="847"/>
      <c r="B404" s="847"/>
      <c r="C404" s="848"/>
      <c r="D404" s="847"/>
      <c r="E404" s="848"/>
      <c r="F404" s="849"/>
      <c r="G404" s="848"/>
      <c r="H404" s="849"/>
      <c r="I404" s="847"/>
      <c r="J404" s="847"/>
      <c r="K404" s="848"/>
      <c r="L404" s="849"/>
      <c r="M404" s="847"/>
      <c r="N404" s="847"/>
      <c r="O404" s="848"/>
      <c r="P404" s="849"/>
    </row>
    <row r="405" spans="1:16">
      <c r="A405" s="841"/>
      <c r="B405" s="850"/>
      <c r="C405" s="850"/>
      <c r="D405" s="841"/>
      <c r="E405" s="850"/>
      <c r="F405" s="850"/>
      <c r="G405" s="850"/>
      <c r="H405" s="850"/>
      <c r="I405" s="841"/>
      <c r="J405" s="850"/>
      <c r="K405" s="850"/>
      <c r="L405" s="850"/>
      <c r="M405" s="841"/>
      <c r="N405" s="850"/>
      <c r="O405" s="850"/>
      <c r="P405" s="850"/>
    </row>
    <row r="406" spans="1:16">
      <c r="A406" s="847"/>
      <c r="B406" s="847"/>
      <c r="C406" s="848"/>
      <c r="D406" s="847"/>
      <c r="E406" s="848"/>
      <c r="F406" s="849"/>
      <c r="G406" s="848"/>
      <c r="H406" s="849"/>
      <c r="I406" s="847"/>
      <c r="J406" s="847"/>
      <c r="K406" s="848"/>
      <c r="L406" s="849"/>
      <c r="M406" s="847"/>
      <c r="N406" s="847"/>
      <c r="O406" s="848"/>
      <c r="P406" s="849"/>
    </row>
    <row r="407" spans="1:16">
      <c r="A407" s="847"/>
      <c r="B407" s="847"/>
      <c r="C407" s="848"/>
      <c r="D407" s="847"/>
      <c r="E407" s="848"/>
      <c r="F407" s="849"/>
      <c r="G407" s="848"/>
      <c r="H407" s="849"/>
      <c r="I407" s="847"/>
      <c r="J407" s="847"/>
      <c r="K407" s="848"/>
      <c r="L407" s="849"/>
      <c r="M407" s="847"/>
      <c r="N407" s="847"/>
      <c r="O407" s="848"/>
      <c r="P407" s="849"/>
    </row>
    <row r="408" spans="1:16">
      <c r="A408" s="847"/>
      <c r="B408" s="847"/>
      <c r="C408" s="848"/>
      <c r="D408" s="847"/>
      <c r="E408" s="848"/>
      <c r="F408" s="849"/>
      <c r="G408" s="848"/>
      <c r="H408" s="849"/>
      <c r="I408" s="847"/>
      <c r="J408" s="847"/>
      <c r="K408" s="848"/>
      <c r="L408" s="849"/>
      <c r="M408" s="847"/>
      <c r="N408" s="847"/>
      <c r="O408" s="848"/>
      <c r="P408" s="849"/>
    </row>
    <row r="409" spans="1:16">
      <c r="A409" s="847"/>
      <c r="B409" s="847"/>
      <c r="C409" s="848"/>
      <c r="D409" s="847"/>
      <c r="E409" s="848"/>
      <c r="F409" s="849"/>
      <c r="G409" s="848"/>
      <c r="H409" s="849"/>
      <c r="I409" s="847"/>
      <c r="J409" s="847"/>
      <c r="K409" s="848"/>
      <c r="L409" s="849"/>
      <c r="M409" s="847"/>
      <c r="N409" s="847"/>
      <c r="O409" s="848"/>
      <c r="P409" s="849"/>
    </row>
    <row r="410" spans="1:16">
      <c r="A410" s="847"/>
      <c r="B410" s="847"/>
      <c r="C410" s="848"/>
      <c r="D410" s="847"/>
      <c r="E410" s="848"/>
      <c r="F410" s="849"/>
      <c r="G410" s="848"/>
      <c r="H410" s="849"/>
      <c r="I410" s="847"/>
      <c r="J410" s="847"/>
      <c r="K410" s="848"/>
      <c r="L410" s="849"/>
      <c r="M410" s="847"/>
      <c r="N410" s="847"/>
      <c r="O410" s="848"/>
      <c r="P410" s="849"/>
    </row>
    <row r="411" spans="1:16">
      <c r="A411" s="847"/>
      <c r="B411" s="847"/>
      <c r="C411" s="848"/>
      <c r="D411" s="847"/>
      <c r="E411" s="848"/>
      <c r="F411" s="849"/>
      <c r="G411" s="848"/>
      <c r="H411" s="849"/>
      <c r="I411" s="847"/>
      <c r="J411" s="847"/>
      <c r="K411" s="848"/>
      <c r="L411" s="849"/>
      <c r="M411" s="847"/>
      <c r="N411" s="847"/>
      <c r="O411" s="848"/>
      <c r="P411" s="849"/>
    </row>
    <row r="412" spans="1:16">
      <c r="A412" s="847"/>
      <c r="B412" s="847"/>
      <c r="C412" s="848"/>
      <c r="D412" s="847"/>
      <c r="E412" s="848"/>
      <c r="F412" s="849"/>
      <c r="G412" s="848"/>
      <c r="H412" s="849"/>
      <c r="I412" s="847"/>
      <c r="J412" s="847"/>
      <c r="K412" s="848"/>
      <c r="L412" s="849"/>
      <c r="M412" s="847"/>
      <c r="N412" s="847"/>
      <c r="O412" s="848"/>
      <c r="P412" s="849"/>
    </row>
    <row r="414" spans="1:16">
      <c r="A414" s="1751" t="s">
        <v>1868</v>
      </c>
      <c r="B414" s="1751"/>
      <c r="C414" s="1751"/>
      <c r="D414" s="1751"/>
      <c r="E414" s="1751"/>
      <c r="F414" s="1751"/>
      <c r="G414" s="1751"/>
      <c r="H414" s="1751"/>
      <c r="I414" s="1751"/>
      <c r="J414" s="1751"/>
      <c r="K414" s="1751"/>
      <c r="L414" s="1751"/>
      <c r="M414" s="1751"/>
      <c r="N414" s="1751"/>
      <c r="O414" s="1751"/>
      <c r="P414" s="1751"/>
    </row>
    <row r="415" spans="1:16">
      <c r="A415" s="807"/>
      <c r="B415" s="807"/>
      <c r="C415" s="807"/>
      <c r="D415" s="807"/>
      <c r="E415" s="807"/>
      <c r="F415" s="807"/>
      <c r="G415" s="807"/>
      <c r="H415" s="807"/>
      <c r="I415" s="807"/>
      <c r="J415" s="807"/>
      <c r="K415" s="807"/>
      <c r="L415" s="807"/>
      <c r="M415" s="807"/>
      <c r="N415" s="807"/>
      <c r="O415" s="807"/>
      <c r="P415" s="807"/>
    </row>
    <row r="417" spans="1:17">
      <c r="A417" s="1751" t="s">
        <v>1868</v>
      </c>
      <c r="B417" s="1751"/>
      <c r="C417" s="1751"/>
      <c r="D417" s="1751"/>
      <c r="E417" s="1751"/>
      <c r="F417" s="1751"/>
      <c r="G417" s="1751"/>
      <c r="H417" s="1751"/>
      <c r="I417" s="1751"/>
      <c r="J417" s="1751"/>
      <c r="K417" s="1751"/>
      <c r="L417" s="1751"/>
      <c r="M417" s="1751"/>
      <c r="N417" s="1751"/>
      <c r="O417" s="1751"/>
      <c r="P417" s="1751"/>
    </row>
    <row r="418" spans="1:17">
      <c r="A418" s="807"/>
      <c r="B418" s="807"/>
      <c r="C418" s="807"/>
      <c r="D418" s="807"/>
      <c r="E418" s="807"/>
      <c r="F418" s="807"/>
      <c r="G418" s="807"/>
      <c r="H418" s="807"/>
      <c r="I418" s="807"/>
      <c r="J418" s="807"/>
      <c r="K418" s="807"/>
      <c r="L418" s="807"/>
      <c r="M418" s="807"/>
      <c r="N418" s="807"/>
      <c r="O418" s="807"/>
      <c r="P418" s="807"/>
      <c r="Q418" s="851"/>
    </row>
    <row r="419" spans="1:17">
      <c r="B419" s="836" t="s">
        <v>354</v>
      </c>
      <c r="C419" s="837" t="s">
        <v>1869</v>
      </c>
      <c r="Q419" s="852"/>
    </row>
    <row r="420" spans="1:17">
      <c r="A420" s="809"/>
      <c r="Q420" s="852"/>
    </row>
    <row r="421" spans="1:17">
      <c r="A421" s="829"/>
      <c r="B421" s="1748" t="s">
        <v>1870</v>
      </c>
      <c r="C421" s="1748"/>
      <c r="D421" s="1748"/>
      <c r="E421" s="1748"/>
      <c r="F421" s="1748"/>
      <c r="G421" s="1748"/>
      <c r="H421" s="1748"/>
      <c r="I421" s="1748"/>
      <c r="J421" s="1748"/>
      <c r="K421" s="1748"/>
      <c r="L421" s="1748"/>
      <c r="M421" s="1748"/>
      <c r="N421" s="1748"/>
      <c r="O421" s="1748"/>
      <c r="P421" s="1748"/>
      <c r="Q421" s="853"/>
    </row>
    <row r="422" spans="1:17">
      <c r="A422" s="835"/>
      <c r="Q422" s="854"/>
    </row>
    <row r="423" spans="1:17">
      <c r="A423" s="829"/>
      <c r="B423" s="1748" t="s">
        <v>1871</v>
      </c>
      <c r="C423" s="1748"/>
      <c r="D423" s="1748"/>
      <c r="E423" s="1748"/>
      <c r="F423" s="1748"/>
      <c r="G423" s="1748"/>
      <c r="H423" s="1748"/>
      <c r="I423" s="1748"/>
      <c r="J423" s="1748"/>
      <c r="K423" s="1748"/>
      <c r="L423" s="1748"/>
      <c r="M423" s="1748"/>
      <c r="N423" s="1748"/>
      <c r="O423" s="1748"/>
      <c r="P423" s="1748"/>
      <c r="Q423" s="853"/>
    </row>
    <row r="425" spans="1:17">
      <c r="A425" s="829"/>
      <c r="B425" s="1748" t="s">
        <v>1872</v>
      </c>
      <c r="C425" s="1748"/>
      <c r="D425" s="1748"/>
      <c r="E425" s="1748"/>
      <c r="F425" s="1748"/>
      <c r="G425" s="1748"/>
      <c r="H425" s="1748"/>
      <c r="I425" s="1748"/>
      <c r="J425" s="1748"/>
      <c r="K425" s="1748"/>
      <c r="L425" s="1748"/>
      <c r="M425" s="1748"/>
      <c r="N425" s="1748"/>
      <c r="O425" s="1748"/>
      <c r="P425" s="1748"/>
    </row>
    <row r="427" spans="1:17">
      <c r="B427" s="836" t="s">
        <v>1873</v>
      </c>
      <c r="C427" s="837" t="s">
        <v>1874</v>
      </c>
    </row>
    <row r="428" spans="1:17" ht="15" customHeight="1">
      <c r="B428" s="1740" t="s">
        <v>1875</v>
      </c>
      <c r="C428" s="1740"/>
      <c r="D428" s="1740"/>
      <c r="E428" s="1740"/>
      <c r="F428" s="1740"/>
      <c r="G428" s="1740"/>
      <c r="H428" s="1740"/>
      <c r="I428" s="1740"/>
      <c r="J428" s="1740"/>
      <c r="K428" s="1740"/>
      <c r="L428" s="1740"/>
      <c r="M428" s="1740"/>
      <c r="N428" s="1740"/>
      <c r="O428" s="1740"/>
      <c r="P428" s="1740"/>
    </row>
    <row r="429" spans="1:17">
      <c r="B429" s="1747" t="s">
        <v>1876</v>
      </c>
      <c r="C429" s="1747"/>
      <c r="D429" s="1747"/>
      <c r="E429" s="1747"/>
      <c r="F429" s="1747"/>
      <c r="G429" s="1747"/>
      <c r="H429" s="1747"/>
      <c r="I429" s="1747"/>
      <c r="J429" s="1747"/>
      <c r="K429" s="1747"/>
      <c r="L429" s="1747"/>
      <c r="M429" s="1747"/>
      <c r="N429" s="1747"/>
      <c r="O429" s="1747"/>
      <c r="P429" s="1747"/>
    </row>
    <row r="430" spans="1:17" ht="15" customHeight="1">
      <c r="B430" s="1740" t="s">
        <v>1877</v>
      </c>
      <c r="C430" s="1740"/>
      <c r="D430" s="1740"/>
      <c r="E430" s="1740"/>
      <c r="F430" s="1740"/>
      <c r="G430" s="1740"/>
      <c r="H430" s="1740"/>
      <c r="I430" s="1740"/>
      <c r="J430" s="1740"/>
      <c r="K430" s="1740"/>
      <c r="L430" s="1740"/>
      <c r="M430" s="1740"/>
      <c r="N430" s="1740"/>
      <c r="O430" s="1740"/>
      <c r="P430" s="1740"/>
    </row>
    <row r="431" spans="1:17">
      <c r="A431" s="809"/>
      <c r="B431" s="1747" t="s">
        <v>1878</v>
      </c>
      <c r="C431" s="1747"/>
      <c r="D431" s="1747"/>
      <c r="E431" s="1747"/>
      <c r="F431" s="1747"/>
      <c r="G431" s="1747"/>
      <c r="H431" s="1747"/>
      <c r="I431" s="1747"/>
      <c r="J431" s="1747"/>
      <c r="K431" s="1747"/>
      <c r="L431" s="1747"/>
      <c r="M431" s="1747"/>
      <c r="N431" s="1747"/>
      <c r="O431" s="1747"/>
      <c r="P431" s="1747"/>
    </row>
    <row r="432" spans="1:17">
      <c r="A432" s="809"/>
      <c r="B432" s="855" t="s">
        <v>1879</v>
      </c>
      <c r="C432" s="855"/>
      <c r="D432" s="855"/>
      <c r="E432" s="855"/>
      <c r="F432" s="855"/>
      <c r="G432" s="855"/>
      <c r="H432" s="855"/>
      <c r="I432" s="855"/>
      <c r="J432" s="855"/>
      <c r="K432" s="855"/>
      <c r="L432" s="855"/>
      <c r="M432" s="855"/>
      <c r="N432" s="855"/>
      <c r="O432" s="855"/>
      <c r="P432" s="855"/>
    </row>
    <row r="433" spans="1:16">
      <c r="A433" s="809"/>
      <c r="B433" s="856" t="s">
        <v>1880</v>
      </c>
      <c r="C433" s="856"/>
      <c r="D433" s="856"/>
      <c r="E433" s="856"/>
      <c r="F433" s="856"/>
      <c r="G433" s="856"/>
      <c r="H433" s="856"/>
      <c r="I433" s="856"/>
      <c r="J433" s="856"/>
      <c r="K433" s="856"/>
      <c r="L433" s="856"/>
      <c r="M433" s="856"/>
      <c r="N433" s="856"/>
      <c r="O433" s="856"/>
      <c r="P433" s="856"/>
    </row>
    <row r="434" spans="1:16" ht="15" customHeight="1">
      <c r="A434" s="809"/>
      <c r="B434" s="1740" t="s">
        <v>1881</v>
      </c>
      <c r="C434" s="1740"/>
      <c r="D434" s="1740"/>
      <c r="E434" s="1740"/>
      <c r="F434" s="1740"/>
      <c r="G434" s="1740"/>
      <c r="H434" s="1740"/>
      <c r="I434" s="1740"/>
      <c r="J434" s="1740"/>
      <c r="K434" s="1740"/>
      <c r="L434" s="1740"/>
      <c r="M434" s="1740"/>
      <c r="N434" s="1740"/>
      <c r="O434" s="1740"/>
      <c r="P434" s="1740"/>
    </row>
    <row r="435" spans="1:16" ht="15" customHeight="1">
      <c r="A435" s="809"/>
      <c r="B435" s="1740" t="s">
        <v>1882</v>
      </c>
      <c r="C435" s="1740"/>
      <c r="D435" s="1740"/>
      <c r="E435" s="1740"/>
      <c r="F435" s="1740"/>
      <c r="G435" s="1740"/>
      <c r="H435" s="1740"/>
      <c r="I435" s="1740"/>
      <c r="J435" s="1740"/>
      <c r="K435" s="1740"/>
      <c r="L435" s="1740"/>
      <c r="M435" s="1740"/>
      <c r="N435" s="1740"/>
      <c r="O435" s="1740"/>
      <c r="P435" s="1740"/>
    </row>
    <row r="436" spans="1:16">
      <c r="A436" s="809"/>
      <c r="B436" s="856" t="s">
        <v>1880</v>
      </c>
      <c r="C436" s="857"/>
      <c r="D436" s="857"/>
      <c r="E436" s="857"/>
      <c r="F436" s="857"/>
      <c r="G436" s="857"/>
      <c r="H436" s="857"/>
      <c r="I436" s="857"/>
      <c r="J436" s="857"/>
      <c r="K436" s="857"/>
      <c r="L436" s="857"/>
      <c r="M436" s="857"/>
      <c r="N436" s="857"/>
      <c r="O436" s="857"/>
      <c r="P436" s="857"/>
    </row>
    <row r="437" spans="1:16">
      <c r="A437" s="809"/>
      <c r="B437" s="1747" t="s">
        <v>1883</v>
      </c>
      <c r="C437" s="1747"/>
      <c r="D437" s="1747"/>
      <c r="E437" s="1747"/>
      <c r="F437" s="1747"/>
      <c r="G437" s="1747"/>
      <c r="H437" s="1747"/>
      <c r="I437" s="1747"/>
      <c r="J437" s="1747"/>
      <c r="K437" s="1747"/>
      <c r="L437" s="1747"/>
      <c r="M437" s="1747"/>
      <c r="N437" s="1747"/>
      <c r="O437" s="1747"/>
      <c r="P437" s="1747"/>
    </row>
    <row r="438" spans="1:16" ht="15" customHeight="1">
      <c r="A438" s="809"/>
      <c r="B438" s="1740" t="s">
        <v>1884</v>
      </c>
      <c r="C438" s="1740"/>
      <c r="D438" s="1740"/>
      <c r="E438" s="1740"/>
      <c r="F438" s="1740"/>
      <c r="G438" s="1740"/>
      <c r="H438" s="1740"/>
      <c r="I438" s="1740"/>
      <c r="J438" s="1740"/>
      <c r="K438" s="1740"/>
      <c r="L438" s="1740"/>
      <c r="M438" s="1740"/>
      <c r="N438" s="1740"/>
      <c r="O438" s="1740"/>
      <c r="P438" s="1740"/>
    </row>
    <row r="439" spans="1:16">
      <c r="A439" s="809"/>
      <c r="B439" s="1747" t="s">
        <v>1885</v>
      </c>
      <c r="C439" s="1747"/>
      <c r="D439" s="1747"/>
      <c r="E439" s="1747"/>
      <c r="F439" s="1747"/>
      <c r="G439" s="1747"/>
      <c r="H439" s="1747"/>
      <c r="I439" s="1747"/>
      <c r="J439" s="1747"/>
      <c r="K439" s="1747"/>
      <c r="L439" s="1747"/>
      <c r="M439" s="1747"/>
      <c r="N439" s="1747"/>
      <c r="O439" s="1747"/>
      <c r="P439" s="1747"/>
    </row>
    <row r="440" spans="1:16" ht="15" customHeight="1">
      <c r="A440" s="809"/>
      <c r="B440" s="1740" t="s">
        <v>1886</v>
      </c>
      <c r="C440" s="1740"/>
      <c r="D440" s="1740"/>
      <c r="E440" s="1740"/>
      <c r="F440" s="1740"/>
      <c r="G440" s="1740"/>
      <c r="H440" s="1740"/>
      <c r="I440" s="1740"/>
      <c r="J440" s="1740"/>
      <c r="K440" s="1740"/>
      <c r="L440" s="1740"/>
      <c r="M440" s="1740"/>
      <c r="N440" s="1740"/>
      <c r="O440" s="1740"/>
      <c r="P440" s="1740"/>
    </row>
    <row r="441" spans="1:16" ht="15" customHeight="1">
      <c r="A441" s="809"/>
      <c r="B441" s="1740" t="s">
        <v>1887</v>
      </c>
      <c r="C441" s="1740"/>
      <c r="D441" s="1740"/>
      <c r="E441" s="1740"/>
      <c r="F441" s="1740"/>
      <c r="G441" s="1740"/>
      <c r="H441" s="1740"/>
      <c r="I441" s="1740"/>
      <c r="J441" s="1740"/>
      <c r="K441" s="1740"/>
      <c r="L441" s="1740"/>
      <c r="M441" s="1740"/>
      <c r="N441" s="1740"/>
      <c r="O441" s="1740"/>
      <c r="P441" s="1740"/>
    </row>
    <row r="442" spans="1:16">
      <c r="A442" s="809"/>
      <c r="B442" s="1747" t="s">
        <v>1888</v>
      </c>
      <c r="C442" s="1747"/>
      <c r="D442" s="1747"/>
      <c r="E442" s="1747"/>
      <c r="F442" s="1747"/>
      <c r="G442" s="1747"/>
      <c r="H442" s="1747"/>
      <c r="I442" s="1747"/>
      <c r="J442" s="1747"/>
      <c r="K442" s="1747"/>
      <c r="L442" s="1747"/>
      <c r="M442" s="1747"/>
      <c r="N442" s="1747"/>
      <c r="O442" s="1747"/>
      <c r="P442" s="1747"/>
    </row>
    <row r="443" spans="1:16" ht="15" customHeight="1">
      <c r="A443" s="809"/>
      <c r="B443" s="1740" t="s">
        <v>1889</v>
      </c>
      <c r="C443" s="1740"/>
      <c r="D443" s="1740"/>
      <c r="E443" s="1740"/>
      <c r="F443" s="1740"/>
      <c r="G443" s="1740"/>
      <c r="H443" s="1740"/>
      <c r="I443" s="1740"/>
      <c r="J443" s="1740"/>
      <c r="K443" s="1740"/>
      <c r="L443" s="1740"/>
      <c r="M443" s="1740"/>
      <c r="N443" s="1740"/>
      <c r="O443" s="1740"/>
      <c r="P443" s="1740"/>
    </row>
    <row r="444" spans="1:16" ht="15" customHeight="1">
      <c r="A444" s="809"/>
      <c r="B444" s="1740" t="s">
        <v>1890</v>
      </c>
      <c r="C444" s="1740"/>
      <c r="D444" s="1740"/>
      <c r="E444" s="1740"/>
      <c r="F444" s="1740"/>
      <c r="G444" s="1740"/>
      <c r="H444" s="1740"/>
      <c r="I444" s="1740"/>
      <c r="J444" s="1740"/>
      <c r="K444" s="1740"/>
      <c r="L444" s="1740"/>
      <c r="M444" s="1740"/>
      <c r="N444" s="1740"/>
      <c r="O444" s="1740"/>
      <c r="P444" s="1740"/>
    </row>
    <row r="445" spans="1:16">
      <c r="A445" s="809"/>
      <c r="B445" s="1747" t="s">
        <v>1891</v>
      </c>
      <c r="C445" s="1747"/>
      <c r="D445" s="1747"/>
      <c r="E445" s="1747"/>
      <c r="F445" s="1747"/>
      <c r="G445" s="1747"/>
      <c r="H445" s="1747"/>
      <c r="I445" s="1747"/>
      <c r="J445" s="1747"/>
      <c r="K445" s="1747"/>
      <c r="L445" s="1747"/>
      <c r="M445" s="1747"/>
      <c r="N445" s="1747"/>
      <c r="O445" s="1747"/>
      <c r="P445" s="1747"/>
    </row>
    <row r="446" spans="1:16" ht="15" customHeight="1">
      <c r="B446" s="1740" t="s">
        <v>1892</v>
      </c>
      <c r="C446" s="1740"/>
      <c r="D446" s="1740"/>
      <c r="E446" s="1740"/>
      <c r="F446" s="1740"/>
      <c r="G446" s="1740"/>
      <c r="H446" s="1740"/>
      <c r="I446" s="1740"/>
      <c r="J446" s="1740"/>
      <c r="K446" s="1740"/>
      <c r="L446" s="1740"/>
      <c r="M446" s="1740"/>
      <c r="N446" s="1740"/>
      <c r="O446" s="1740"/>
      <c r="P446" s="1740"/>
    </row>
    <row r="447" spans="1:16">
      <c r="B447" s="1740" t="s">
        <v>1893</v>
      </c>
      <c r="C447" s="1740"/>
      <c r="D447" s="1740"/>
      <c r="E447" s="1740"/>
      <c r="F447" s="1740"/>
      <c r="G447" s="1740"/>
      <c r="H447" s="1740"/>
      <c r="I447" s="1740"/>
      <c r="J447" s="1740"/>
      <c r="K447" s="1740"/>
      <c r="L447" s="1740"/>
      <c r="M447" s="1740"/>
      <c r="N447" s="1740"/>
      <c r="O447" s="1740"/>
      <c r="P447" s="1740"/>
    </row>
    <row r="448" spans="1:16">
      <c r="B448" s="1747" t="s">
        <v>1894</v>
      </c>
      <c r="C448" s="1747"/>
      <c r="D448" s="1747"/>
      <c r="E448" s="1747"/>
      <c r="F448" s="1747"/>
      <c r="G448" s="1747"/>
      <c r="H448" s="1747"/>
      <c r="I448" s="1747"/>
      <c r="J448" s="1747"/>
      <c r="K448" s="1747"/>
      <c r="L448" s="1747"/>
      <c r="M448" s="1747"/>
      <c r="N448" s="1747"/>
      <c r="O448" s="1747"/>
      <c r="P448" s="1747"/>
    </row>
    <row r="449" spans="2:18">
      <c r="B449" s="1740" t="s">
        <v>1895</v>
      </c>
      <c r="C449" s="1740"/>
      <c r="D449" s="1740"/>
      <c r="E449" s="1740"/>
      <c r="F449" s="1740"/>
      <c r="G449" s="1740"/>
      <c r="H449" s="1740"/>
      <c r="I449" s="1740"/>
      <c r="J449" s="1740"/>
      <c r="K449" s="1740"/>
      <c r="L449" s="1740"/>
      <c r="M449" s="1740"/>
      <c r="N449" s="1740"/>
      <c r="O449" s="1740"/>
      <c r="P449" s="1740"/>
    </row>
    <row r="450" spans="2:18">
      <c r="B450" s="1740" t="s">
        <v>1896</v>
      </c>
      <c r="C450" s="1740"/>
      <c r="D450" s="1740"/>
      <c r="E450" s="1740"/>
      <c r="F450" s="1740"/>
      <c r="G450" s="1740"/>
      <c r="H450" s="1740"/>
      <c r="I450" s="1740"/>
      <c r="J450" s="1740"/>
      <c r="K450" s="1740"/>
      <c r="L450" s="1740"/>
      <c r="M450" s="1740"/>
      <c r="N450" s="1740"/>
      <c r="O450" s="1740"/>
      <c r="P450" s="1740"/>
      <c r="R450" s="825"/>
    </row>
    <row r="451" spans="2:18">
      <c r="B451" s="1747" t="s">
        <v>1897</v>
      </c>
      <c r="C451" s="1747"/>
      <c r="D451" s="1747"/>
      <c r="E451" s="1747"/>
      <c r="F451" s="1747"/>
      <c r="G451" s="1747"/>
      <c r="H451" s="1747"/>
      <c r="I451" s="1747"/>
      <c r="J451" s="1747"/>
      <c r="K451" s="1747"/>
      <c r="L451" s="1747"/>
      <c r="M451" s="1747"/>
      <c r="N451" s="1747"/>
      <c r="O451" s="1747"/>
      <c r="P451" s="1747"/>
    </row>
    <row r="452" spans="2:18">
      <c r="B452" s="1740" t="s">
        <v>1898</v>
      </c>
      <c r="C452" s="1740"/>
      <c r="D452" s="1740"/>
      <c r="E452" s="1740"/>
      <c r="F452" s="1740"/>
      <c r="G452" s="1740"/>
      <c r="H452" s="1740"/>
      <c r="I452" s="1740"/>
      <c r="J452" s="1740"/>
      <c r="K452" s="1740"/>
      <c r="L452" s="1740"/>
      <c r="M452" s="1740"/>
      <c r="N452" s="1740"/>
      <c r="O452" s="1740"/>
      <c r="P452" s="1740"/>
    </row>
    <row r="453" spans="2:18">
      <c r="B453" s="1740" t="s">
        <v>1899</v>
      </c>
      <c r="C453" s="1740"/>
      <c r="D453" s="1740"/>
      <c r="E453" s="1740"/>
      <c r="F453" s="1740"/>
      <c r="G453" s="1740"/>
      <c r="H453" s="1740"/>
      <c r="I453" s="1740"/>
      <c r="J453" s="1740"/>
      <c r="K453" s="1740"/>
      <c r="L453" s="1740"/>
      <c r="M453" s="1740"/>
      <c r="N453" s="1740"/>
      <c r="O453" s="1740"/>
      <c r="P453" s="1740"/>
    </row>
    <row r="454" spans="2:18">
      <c r="B454" s="1747" t="s">
        <v>1900</v>
      </c>
      <c r="C454" s="1747"/>
      <c r="D454" s="1747"/>
      <c r="E454" s="1747"/>
      <c r="F454" s="1747"/>
      <c r="G454" s="1747"/>
      <c r="H454" s="1747"/>
      <c r="I454" s="1747"/>
      <c r="J454" s="1747"/>
      <c r="K454" s="1747"/>
      <c r="L454" s="1747"/>
      <c r="M454" s="1747"/>
      <c r="N454" s="1747"/>
      <c r="O454" s="1747"/>
      <c r="P454" s="1747"/>
    </row>
    <row r="455" spans="2:18">
      <c r="B455" s="1740" t="s">
        <v>1901</v>
      </c>
      <c r="C455" s="1740"/>
      <c r="D455" s="1740"/>
      <c r="E455" s="1740"/>
      <c r="F455" s="1740"/>
      <c r="G455" s="1740"/>
      <c r="H455" s="1740"/>
      <c r="I455" s="1740"/>
      <c r="J455" s="1740"/>
      <c r="K455" s="1740"/>
      <c r="L455" s="1740"/>
      <c r="M455" s="1740"/>
      <c r="N455" s="1740"/>
      <c r="O455" s="1740"/>
      <c r="P455" s="1740"/>
    </row>
    <row r="456" spans="2:18">
      <c r="B456" s="1740" t="s">
        <v>1902</v>
      </c>
      <c r="C456" s="1740"/>
      <c r="D456" s="1740"/>
      <c r="E456" s="1740"/>
      <c r="F456" s="1740"/>
      <c r="G456" s="1740"/>
      <c r="H456" s="1740"/>
      <c r="I456" s="1740"/>
      <c r="J456" s="1740"/>
      <c r="K456" s="1740"/>
      <c r="L456" s="1740"/>
      <c r="M456" s="1740"/>
      <c r="N456" s="1740"/>
      <c r="O456" s="1740"/>
      <c r="P456" s="1740"/>
    </row>
    <row r="457" spans="2:18">
      <c r="B457" s="1747" t="s">
        <v>1903</v>
      </c>
      <c r="C457" s="1747"/>
      <c r="D457" s="1747"/>
      <c r="E457" s="1747"/>
      <c r="F457" s="1747"/>
      <c r="G457" s="1747"/>
      <c r="H457" s="1747"/>
      <c r="I457" s="1747"/>
      <c r="J457" s="1747"/>
      <c r="K457" s="1747"/>
      <c r="L457" s="1747"/>
      <c r="M457" s="1747"/>
      <c r="N457" s="1747"/>
      <c r="O457" s="1747"/>
      <c r="P457" s="1747"/>
    </row>
    <row r="458" spans="2:18">
      <c r="B458" s="1740" t="s">
        <v>1904</v>
      </c>
      <c r="C458" s="1740"/>
      <c r="D458" s="1740"/>
      <c r="E458" s="1740"/>
      <c r="F458" s="1740"/>
      <c r="G458" s="1740"/>
      <c r="H458" s="1740"/>
      <c r="I458" s="1740"/>
      <c r="J458" s="1740"/>
      <c r="K458" s="1740"/>
      <c r="L458" s="1740"/>
      <c r="M458" s="1740"/>
      <c r="N458" s="1740"/>
      <c r="O458" s="1740"/>
      <c r="P458" s="1740"/>
    </row>
    <row r="459" spans="2:18">
      <c r="B459" s="1740" t="s">
        <v>1905</v>
      </c>
      <c r="C459" s="1740"/>
      <c r="D459" s="1740"/>
      <c r="E459" s="1740"/>
      <c r="F459" s="1740"/>
      <c r="G459" s="1740"/>
      <c r="H459" s="1740"/>
      <c r="I459" s="1740"/>
      <c r="J459" s="1740"/>
      <c r="K459" s="1740"/>
      <c r="L459" s="1740"/>
      <c r="M459" s="1740"/>
      <c r="N459" s="1740"/>
      <c r="O459" s="1740"/>
      <c r="P459" s="1740"/>
    </row>
    <row r="460" spans="2:18">
      <c r="B460" s="1747" t="s">
        <v>1906</v>
      </c>
      <c r="C460" s="1747"/>
      <c r="D460" s="1747"/>
      <c r="E460" s="1747"/>
      <c r="F460" s="1747"/>
      <c r="G460" s="1747"/>
      <c r="H460" s="1747"/>
      <c r="I460" s="1747"/>
      <c r="J460" s="1747"/>
      <c r="K460" s="1747"/>
      <c r="L460" s="1747"/>
      <c r="M460" s="1747"/>
      <c r="N460" s="1747"/>
      <c r="O460" s="1747"/>
      <c r="P460" s="1747"/>
    </row>
    <row r="461" spans="2:18">
      <c r="B461" s="1740" t="s">
        <v>1907</v>
      </c>
      <c r="C461" s="1740"/>
      <c r="D461" s="1740"/>
      <c r="E461" s="1740"/>
      <c r="F461" s="1740"/>
      <c r="G461" s="1740"/>
      <c r="H461" s="1740"/>
      <c r="I461" s="1740"/>
      <c r="J461" s="1740"/>
      <c r="K461" s="1740"/>
      <c r="L461" s="1740"/>
      <c r="M461" s="1740"/>
      <c r="N461" s="1740"/>
      <c r="O461" s="1740"/>
      <c r="P461" s="1740"/>
    </row>
    <row r="462" spans="2:18">
      <c r="B462" s="1740" t="s">
        <v>1908</v>
      </c>
      <c r="C462" s="1740"/>
      <c r="D462" s="1740"/>
      <c r="E462" s="1740"/>
      <c r="F462" s="1740"/>
      <c r="G462" s="1740"/>
      <c r="H462" s="1740"/>
      <c r="I462" s="1740"/>
      <c r="J462" s="1740"/>
      <c r="K462" s="1740"/>
      <c r="L462" s="1740"/>
      <c r="M462" s="1740"/>
      <c r="N462" s="1740"/>
      <c r="O462" s="1740"/>
      <c r="P462" s="1740"/>
    </row>
    <row r="463" spans="2:18">
      <c r="B463" s="1747" t="s">
        <v>1909</v>
      </c>
      <c r="C463" s="1747"/>
      <c r="D463" s="1747"/>
      <c r="E463" s="1747"/>
      <c r="F463" s="1747"/>
      <c r="G463" s="1747"/>
      <c r="H463" s="1747"/>
      <c r="I463" s="1747"/>
      <c r="J463" s="1747"/>
      <c r="K463" s="1747"/>
      <c r="L463" s="1747"/>
      <c r="M463" s="1747"/>
      <c r="N463" s="1747"/>
      <c r="O463" s="1747"/>
      <c r="P463" s="1747"/>
    </row>
    <row r="464" spans="2:18">
      <c r="B464" s="1740" t="s">
        <v>1910</v>
      </c>
      <c r="C464" s="1740"/>
      <c r="D464" s="1740"/>
      <c r="E464" s="1740"/>
      <c r="F464" s="1740"/>
      <c r="G464" s="1740"/>
      <c r="H464" s="1740"/>
      <c r="I464" s="1740"/>
      <c r="J464" s="1740"/>
      <c r="K464" s="1740"/>
      <c r="L464" s="1740"/>
      <c r="M464" s="1740"/>
      <c r="N464" s="1740"/>
      <c r="O464" s="1740"/>
      <c r="P464" s="1740"/>
    </row>
    <row r="465" spans="1:16">
      <c r="B465" s="858"/>
      <c r="C465" s="858"/>
      <c r="D465" s="858"/>
      <c r="E465" s="858"/>
      <c r="F465" s="858"/>
      <c r="G465" s="858"/>
      <c r="H465" s="858"/>
      <c r="I465" s="858"/>
      <c r="J465" s="858"/>
      <c r="K465" s="858"/>
      <c r="L465" s="858"/>
      <c r="M465" s="858"/>
      <c r="N465" s="858"/>
      <c r="O465" s="858"/>
      <c r="P465" s="858"/>
    </row>
    <row r="466" spans="1:16">
      <c r="B466" s="836" t="s">
        <v>1911</v>
      </c>
      <c r="C466" s="837" t="s">
        <v>1912</v>
      </c>
    </row>
    <row r="467" spans="1:16">
      <c r="B467" s="836"/>
      <c r="C467" s="851" t="s">
        <v>1913</v>
      </c>
      <c r="D467" s="851"/>
      <c r="E467" s="851"/>
      <c r="F467" s="851"/>
      <c r="G467" s="851"/>
      <c r="H467" s="851"/>
      <c r="I467" s="851"/>
      <c r="J467" s="851"/>
      <c r="K467" s="851"/>
      <c r="L467" s="851"/>
      <c r="M467" s="851"/>
      <c r="N467" s="851"/>
      <c r="O467" s="851"/>
      <c r="P467" s="851"/>
    </row>
    <row r="468" spans="1:16">
      <c r="B468" s="836"/>
      <c r="C468" s="852" t="s">
        <v>1914</v>
      </c>
      <c r="D468" s="852"/>
      <c r="E468" s="852"/>
      <c r="F468" s="852"/>
      <c r="G468" s="852"/>
      <c r="H468" s="852"/>
      <c r="I468" s="852"/>
      <c r="J468" s="852"/>
      <c r="K468" s="852"/>
      <c r="L468" s="852"/>
      <c r="M468" s="852"/>
      <c r="N468" s="852"/>
      <c r="O468" s="852"/>
      <c r="P468" s="852"/>
    </row>
    <row r="469" spans="1:16">
      <c r="B469" s="836"/>
      <c r="C469" s="852" t="s">
        <v>1915</v>
      </c>
      <c r="D469" s="852"/>
      <c r="E469" s="852"/>
      <c r="F469" s="852"/>
      <c r="G469" s="852"/>
      <c r="H469" s="852"/>
      <c r="I469" s="852"/>
      <c r="J469" s="852"/>
      <c r="K469" s="852"/>
      <c r="L469" s="852"/>
      <c r="M469" s="852"/>
      <c r="N469" s="852"/>
      <c r="O469" s="852"/>
      <c r="P469" s="852"/>
    </row>
    <row r="470" spans="1:16">
      <c r="B470" s="836"/>
      <c r="C470" s="853" t="s">
        <v>1916</v>
      </c>
      <c r="D470" s="853"/>
      <c r="E470" s="853"/>
      <c r="F470" s="853"/>
      <c r="G470" s="853"/>
      <c r="H470" s="853"/>
      <c r="I470" s="853"/>
      <c r="J470" s="853"/>
      <c r="K470" s="853"/>
      <c r="L470" s="853"/>
      <c r="M470" s="853"/>
      <c r="N470" s="853"/>
      <c r="O470" s="853"/>
      <c r="P470" s="853"/>
    </row>
    <row r="471" spans="1:16">
      <c r="B471" s="836"/>
      <c r="C471" s="854" t="s">
        <v>1917</v>
      </c>
      <c r="D471" s="854"/>
      <c r="E471" s="854"/>
      <c r="F471" s="854"/>
      <c r="G471" s="854"/>
      <c r="H471" s="854"/>
      <c r="I471" s="854"/>
      <c r="J471" s="854"/>
      <c r="K471" s="854"/>
      <c r="L471" s="854"/>
      <c r="M471" s="854"/>
      <c r="N471" s="854"/>
      <c r="O471" s="854"/>
      <c r="P471" s="854"/>
    </row>
    <row r="472" spans="1:16">
      <c r="A472" s="809"/>
      <c r="B472" s="836"/>
      <c r="C472" s="853" t="s">
        <v>1918</v>
      </c>
      <c r="D472" s="853"/>
      <c r="E472" s="853"/>
      <c r="F472" s="853"/>
      <c r="G472" s="853"/>
      <c r="H472" s="853"/>
      <c r="I472" s="853"/>
      <c r="J472" s="853"/>
      <c r="K472" s="853"/>
      <c r="L472" s="853"/>
      <c r="M472" s="853"/>
      <c r="N472" s="853"/>
      <c r="O472" s="853"/>
      <c r="P472" s="853"/>
    </row>
    <row r="473" spans="1:16">
      <c r="A473" s="809"/>
      <c r="B473" s="836"/>
      <c r="C473" s="837"/>
    </row>
    <row r="474" spans="1:16">
      <c r="A474" s="809"/>
      <c r="B474" s="836" t="s">
        <v>1919</v>
      </c>
      <c r="C474" s="837" t="s">
        <v>1920</v>
      </c>
    </row>
    <row r="475" spans="1:16">
      <c r="A475" s="809"/>
      <c r="C475" s="852" t="s">
        <v>1921</v>
      </c>
      <c r="D475" s="852"/>
      <c r="E475" s="852"/>
      <c r="F475" s="852"/>
      <c r="G475" s="852"/>
      <c r="H475" s="852"/>
    </row>
    <row r="476" spans="1:16">
      <c r="A476" s="809"/>
      <c r="C476" s="852" t="s">
        <v>1922</v>
      </c>
      <c r="D476" s="852"/>
      <c r="E476" s="852"/>
      <c r="F476" s="852"/>
      <c r="G476" s="852"/>
      <c r="H476" s="852"/>
    </row>
    <row r="477" spans="1:16">
      <c r="A477" s="809"/>
      <c r="C477" s="852" t="s">
        <v>1923</v>
      </c>
      <c r="D477" s="852"/>
      <c r="E477" s="852"/>
      <c r="F477" s="852"/>
      <c r="G477" s="852"/>
      <c r="H477" s="852"/>
    </row>
    <row r="478" spans="1:16">
      <c r="A478" s="809"/>
      <c r="C478" s="852" t="s">
        <v>1924</v>
      </c>
      <c r="D478" s="852"/>
      <c r="E478" s="852"/>
      <c r="F478" s="852"/>
      <c r="G478" s="852"/>
      <c r="H478" s="852"/>
    </row>
    <row r="479" spans="1:16">
      <c r="A479" s="809"/>
      <c r="C479" s="852" t="s">
        <v>1925</v>
      </c>
      <c r="D479" s="852" t="s">
        <v>1926</v>
      </c>
      <c r="E479" s="852"/>
      <c r="F479" s="852"/>
      <c r="G479" s="852"/>
      <c r="H479" s="852"/>
    </row>
    <row r="480" spans="1:16">
      <c r="A480" s="809"/>
      <c r="C480" s="852"/>
      <c r="D480" s="852" t="s">
        <v>1927</v>
      </c>
      <c r="E480" s="852"/>
      <c r="F480" s="852"/>
      <c r="G480" s="852"/>
      <c r="H480" s="852"/>
    </row>
    <row r="481" spans="1:8">
      <c r="A481" s="809"/>
      <c r="C481" s="852" t="s">
        <v>1928</v>
      </c>
      <c r="D481" s="852" t="s">
        <v>1929</v>
      </c>
      <c r="E481" s="852"/>
      <c r="F481" s="852"/>
      <c r="G481" s="852"/>
      <c r="H481" s="852"/>
    </row>
    <row r="482" spans="1:8">
      <c r="A482" s="809"/>
      <c r="C482" s="852"/>
      <c r="D482" s="852" t="s">
        <v>1930</v>
      </c>
      <c r="E482" s="852"/>
      <c r="F482" s="852"/>
      <c r="G482" s="852"/>
      <c r="H482" s="852"/>
    </row>
    <row r="483" spans="1:8">
      <c r="A483" s="809"/>
      <c r="C483" s="852" t="s">
        <v>1931</v>
      </c>
      <c r="D483" s="852" t="s">
        <v>1932</v>
      </c>
      <c r="E483" s="852"/>
      <c r="F483" s="852"/>
      <c r="G483" s="852"/>
      <c r="H483" s="852"/>
    </row>
    <row r="484" spans="1:8">
      <c r="A484" s="809"/>
      <c r="C484" s="852" t="s">
        <v>1933</v>
      </c>
      <c r="D484" s="852" t="s">
        <v>1934</v>
      </c>
      <c r="E484" s="852"/>
      <c r="F484" s="852"/>
      <c r="G484" s="852"/>
      <c r="H484" s="852"/>
    </row>
    <row r="485" spans="1:8">
      <c r="A485" s="809"/>
      <c r="C485" s="852"/>
      <c r="D485" s="852" t="s">
        <v>1935</v>
      </c>
      <c r="E485" s="852"/>
      <c r="F485" s="852"/>
      <c r="G485" s="852"/>
      <c r="H485" s="852"/>
    </row>
    <row r="486" spans="1:8">
      <c r="A486" s="809"/>
      <c r="C486" s="852"/>
      <c r="D486" s="852"/>
      <c r="E486" s="852"/>
      <c r="F486" s="852"/>
      <c r="G486" s="852"/>
      <c r="H486" s="852"/>
    </row>
    <row r="487" spans="1:8">
      <c r="A487" s="809"/>
      <c r="C487" s="852"/>
      <c r="D487" s="852"/>
      <c r="E487" s="852"/>
      <c r="F487" s="852"/>
      <c r="G487" s="852"/>
      <c r="H487" s="852"/>
    </row>
    <row r="488" spans="1:8">
      <c r="A488" s="809"/>
      <c r="C488" s="852" t="s">
        <v>1936</v>
      </c>
      <c r="D488" s="852"/>
      <c r="E488" s="852"/>
      <c r="F488" s="852"/>
      <c r="G488" s="852"/>
      <c r="H488" s="852"/>
    </row>
    <row r="489" spans="1:8">
      <c r="A489" s="809"/>
      <c r="C489" s="852"/>
      <c r="D489" s="852"/>
      <c r="E489" s="852"/>
      <c r="F489" s="852"/>
      <c r="G489" s="852"/>
      <c r="H489" s="852"/>
    </row>
    <row r="490" spans="1:8">
      <c r="A490" s="809"/>
      <c r="C490" s="852" t="s">
        <v>1775</v>
      </c>
      <c r="D490" s="852" t="s">
        <v>1937</v>
      </c>
      <c r="E490" s="852"/>
      <c r="F490" s="852"/>
      <c r="G490" s="852"/>
      <c r="H490" s="852"/>
    </row>
    <row r="491" spans="1:8">
      <c r="A491" s="809"/>
      <c r="C491" s="852" t="s">
        <v>1775</v>
      </c>
      <c r="D491" s="852" t="s">
        <v>1938</v>
      </c>
      <c r="E491" s="852"/>
      <c r="F491" s="852"/>
      <c r="G491" s="852"/>
      <c r="H491" s="852"/>
    </row>
    <row r="492" spans="1:8">
      <c r="A492" s="809"/>
      <c r="C492" s="852" t="s">
        <v>1775</v>
      </c>
      <c r="D492" s="852" t="s">
        <v>1939</v>
      </c>
      <c r="E492" s="852"/>
      <c r="F492" s="852"/>
      <c r="G492" s="852"/>
      <c r="H492" s="852"/>
    </row>
    <row r="493" spans="1:8">
      <c r="A493" s="809"/>
      <c r="C493" s="852"/>
      <c r="D493" s="852"/>
      <c r="E493" s="852"/>
      <c r="F493" s="852"/>
      <c r="G493" s="852"/>
      <c r="H493" s="852"/>
    </row>
    <row r="494" spans="1:8">
      <c r="A494" s="809"/>
      <c r="C494" s="852" t="s">
        <v>1940</v>
      </c>
      <c r="D494" s="852"/>
      <c r="E494" s="852"/>
      <c r="F494" s="852"/>
      <c r="G494" s="852"/>
      <c r="H494" s="852"/>
    </row>
    <row r="495" spans="1:8">
      <c r="A495" s="809"/>
      <c r="C495" s="852" t="s">
        <v>1941</v>
      </c>
      <c r="D495" s="852"/>
      <c r="E495" s="852"/>
      <c r="F495" s="852"/>
      <c r="G495" s="852"/>
      <c r="H495" s="852"/>
    </row>
    <row r="496" spans="1:8" ht="15.75" thickBot="1">
      <c r="A496" s="809"/>
      <c r="C496" s="852"/>
      <c r="D496" s="852"/>
      <c r="E496" s="852"/>
      <c r="F496" s="852"/>
      <c r="G496" s="852"/>
      <c r="H496" s="852"/>
    </row>
    <row r="497" spans="1:14" ht="16.5" thickBot="1">
      <c r="A497" s="809"/>
      <c r="C497" s="852"/>
      <c r="D497" s="852"/>
      <c r="E497" s="852"/>
      <c r="F497" s="852"/>
      <c r="G497" s="859" t="s">
        <v>1942</v>
      </c>
      <c r="H497" s="1741" t="s">
        <v>1943</v>
      </c>
      <c r="I497" s="1742"/>
      <c r="J497" s="1741" t="s">
        <v>1944</v>
      </c>
      <c r="K497" s="1743"/>
      <c r="L497" s="1742"/>
      <c r="N497" s="860"/>
    </row>
    <row r="498" spans="1:14" ht="15.75">
      <c r="A498" s="809"/>
      <c r="D498" s="861">
        <v>1</v>
      </c>
      <c r="E498" s="852" t="s">
        <v>1945</v>
      </c>
      <c r="G498" s="862">
        <v>1</v>
      </c>
      <c r="H498" s="1744" t="s">
        <v>1946</v>
      </c>
      <c r="I498" s="1745"/>
      <c r="J498" s="1744" t="s">
        <v>1945</v>
      </c>
      <c r="K498" s="1746"/>
      <c r="L498" s="863"/>
      <c r="N498" s="864"/>
    </row>
    <row r="499" spans="1:14" ht="15.75">
      <c r="A499" s="809"/>
      <c r="D499" s="861">
        <v>2</v>
      </c>
      <c r="E499" s="852" t="s">
        <v>1947</v>
      </c>
      <c r="G499" s="862">
        <v>2</v>
      </c>
      <c r="H499" s="1734" t="s">
        <v>1948</v>
      </c>
      <c r="I499" s="1736"/>
      <c r="J499" s="1734" t="s">
        <v>1946</v>
      </c>
      <c r="K499" s="1735"/>
      <c r="L499" s="863"/>
      <c r="N499" s="864"/>
    </row>
    <row r="500" spans="1:14" ht="15.75">
      <c r="A500" s="809"/>
      <c r="D500" s="861">
        <v>3</v>
      </c>
      <c r="E500" s="852" t="s">
        <v>1949</v>
      </c>
      <c r="G500" s="862">
        <v>3</v>
      </c>
      <c r="H500" s="1734" t="s">
        <v>1950</v>
      </c>
      <c r="I500" s="1736"/>
      <c r="J500" s="1734" t="s">
        <v>1951</v>
      </c>
      <c r="K500" s="1735"/>
      <c r="L500" s="863"/>
      <c r="N500" s="864"/>
    </row>
    <row r="501" spans="1:14" ht="15.75">
      <c r="A501" s="809"/>
      <c r="D501" s="861">
        <v>4</v>
      </c>
      <c r="E501" s="852" t="s">
        <v>1946</v>
      </c>
      <c r="G501" s="862">
        <v>4</v>
      </c>
      <c r="H501" s="1734" t="s">
        <v>1952</v>
      </c>
      <c r="I501" s="1736"/>
      <c r="J501" s="1734" t="s">
        <v>1949</v>
      </c>
      <c r="K501" s="1735"/>
      <c r="L501" s="863"/>
      <c r="N501" s="864"/>
    </row>
    <row r="502" spans="1:14" ht="15.75">
      <c r="A502" s="809"/>
      <c r="D502" s="861">
        <v>5</v>
      </c>
      <c r="E502" s="852" t="s">
        <v>1953</v>
      </c>
      <c r="G502" s="862">
        <v>5</v>
      </c>
      <c r="H502" s="1734" t="s">
        <v>1954</v>
      </c>
      <c r="I502" s="1736"/>
      <c r="J502" s="1734" t="s">
        <v>1955</v>
      </c>
      <c r="K502" s="1735"/>
      <c r="L502" s="863"/>
      <c r="N502" s="864"/>
    </row>
    <row r="503" spans="1:14" ht="15.75">
      <c r="A503" s="809"/>
      <c r="D503" s="861">
        <v>6</v>
      </c>
      <c r="E503" s="852" t="s">
        <v>1955</v>
      </c>
      <c r="G503" s="862">
        <v>6</v>
      </c>
      <c r="H503" s="1734" t="s">
        <v>1953</v>
      </c>
      <c r="I503" s="1736"/>
      <c r="J503" s="1734" t="s">
        <v>1953</v>
      </c>
      <c r="K503" s="1735"/>
      <c r="L503" s="863"/>
      <c r="N503" s="864"/>
    </row>
    <row r="504" spans="1:14" ht="15.75">
      <c r="A504" s="809"/>
      <c r="D504" s="861">
        <v>7</v>
      </c>
      <c r="E504" s="852" t="s">
        <v>1951</v>
      </c>
      <c r="G504" s="862">
        <v>7</v>
      </c>
      <c r="H504" s="1734" t="s">
        <v>1956</v>
      </c>
      <c r="I504" s="1736"/>
      <c r="J504" s="1734" t="s">
        <v>1947</v>
      </c>
      <c r="K504" s="1735"/>
      <c r="L504" s="863"/>
      <c r="N504" s="864"/>
    </row>
    <row r="505" spans="1:14" ht="15.75">
      <c r="A505" s="809"/>
      <c r="D505" s="861"/>
      <c r="E505" s="852"/>
      <c r="G505" s="862">
        <v>8</v>
      </c>
      <c r="H505" s="1734" t="s">
        <v>1957</v>
      </c>
      <c r="I505" s="1736"/>
      <c r="J505" s="1734" t="s">
        <v>1955</v>
      </c>
      <c r="K505" s="1735"/>
      <c r="L505" s="863"/>
      <c r="N505" s="864"/>
    </row>
    <row r="506" spans="1:14" ht="15.75">
      <c r="A506" s="809"/>
      <c r="D506" s="861"/>
      <c r="E506" s="852"/>
      <c r="G506" s="862">
        <v>9</v>
      </c>
      <c r="H506" s="1732" t="s">
        <v>1958</v>
      </c>
      <c r="I506" s="1733"/>
      <c r="J506" s="1734" t="s">
        <v>1955</v>
      </c>
      <c r="K506" s="1735"/>
      <c r="L506" s="863"/>
      <c r="N506" s="864"/>
    </row>
    <row r="507" spans="1:14" ht="15.75">
      <c r="D507" s="861"/>
      <c r="E507" s="852"/>
      <c r="G507" s="862">
        <v>10</v>
      </c>
      <c r="H507" s="1734" t="s">
        <v>1959</v>
      </c>
      <c r="I507" s="1736"/>
      <c r="J507" s="1734" t="s">
        <v>1955</v>
      </c>
      <c r="K507" s="1735"/>
      <c r="L507" s="863"/>
      <c r="N507" s="864"/>
    </row>
    <row r="508" spans="1:14" ht="16.5" thickBot="1">
      <c r="D508" s="861"/>
      <c r="E508" s="852"/>
      <c r="G508" s="865">
        <v>11</v>
      </c>
      <c r="H508" s="1737" t="s">
        <v>1960</v>
      </c>
      <c r="I508" s="1738"/>
      <c r="J508" s="1737" t="s">
        <v>1955</v>
      </c>
      <c r="K508" s="1739"/>
      <c r="L508" s="866"/>
      <c r="N508" s="864"/>
    </row>
    <row r="509" spans="1:14">
      <c r="D509" s="861"/>
      <c r="E509" s="852"/>
    </row>
    <row r="510" spans="1:14">
      <c r="B510" s="835"/>
      <c r="D510" s="861"/>
      <c r="E510" s="852"/>
    </row>
    <row r="511" spans="1:14">
      <c r="B511" s="836" t="s">
        <v>355</v>
      </c>
      <c r="C511" s="837" t="s">
        <v>1961</v>
      </c>
    </row>
    <row r="512" spans="1:14">
      <c r="B512" s="836"/>
      <c r="C512" s="867"/>
      <c r="D512" s="867" t="s">
        <v>1962</v>
      </c>
      <c r="E512" s="867"/>
      <c r="F512" s="867"/>
      <c r="G512" s="867"/>
      <c r="H512" s="867"/>
      <c r="I512" s="867"/>
    </row>
    <row r="513" spans="2:9">
      <c r="B513" s="836"/>
      <c r="C513" s="867"/>
      <c r="D513" s="868" t="s">
        <v>1963</v>
      </c>
      <c r="E513" s="868"/>
      <c r="F513" s="868"/>
      <c r="G513" s="868"/>
      <c r="H513" s="868"/>
      <c r="I513" s="868"/>
    </row>
    <row r="514" spans="2:9">
      <c r="B514" s="836"/>
      <c r="C514" s="868" t="s">
        <v>1964</v>
      </c>
      <c r="D514" s="868"/>
      <c r="E514" s="868"/>
      <c r="F514" s="868"/>
      <c r="G514" s="868"/>
      <c r="H514" s="868"/>
      <c r="I514" s="868"/>
    </row>
    <row r="515" spans="2:9">
      <c r="B515" s="836"/>
      <c r="C515" s="868" t="s">
        <v>1965</v>
      </c>
      <c r="D515" s="868"/>
      <c r="E515" s="868"/>
      <c r="F515" s="868"/>
      <c r="G515" s="868"/>
      <c r="H515" s="868"/>
      <c r="I515" s="868"/>
    </row>
    <row r="516" spans="2:9">
      <c r="B516" s="836"/>
      <c r="C516" s="868" t="s">
        <v>1966</v>
      </c>
      <c r="D516" s="868"/>
      <c r="E516" s="868"/>
      <c r="F516" s="868"/>
      <c r="G516" s="868"/>
      <c r="H516" s="868"/>
      <c r="I516" s="868"/>
    </row>
    <row r="517" spans="2:9">
      <c r="B517" s="836"/>
      <c r="C517" s="868" t="s">
        <v>1967</v>
      </c>
      <c r="D517" s="868"/>
      <c r="E517" s="868"/>
      <c r="F517" s="868"/>
      <c r="G517" s="868"/>
      <c r="H517" s="868"/>
      <c r="I517" s="868"/>
    </row>
    <row r="518" spans="2:9">
      <c r="B518" s="836"/>
      <c r="C518" s="869" t="s">
        <v>1968</v>
      </c>
      <c r="D518" s="867"/>
      <c r="E518" s="867"/>
      <c r="F518" s="867"/>
      <c r="G518" s="867"/>
      <c r="H518" s="867"/>
      <c r="I518" s="867"/>
    </row>
    <row r="519" spans="2:9">
      <c r="B519" s="836"/>
      <c r="C519" s="868" t="s">
        <v>1969</v>
      </c>
      <c r="D519" s="868"/>
      <c r="E519" s="868"/>
      <c r="F519" s="868"/>
      <c r="G519" s="868"/>
      <c r="H519" s="868"/>
      <c r="I519" s="868"/>
    </row>
    <row r="520" spans="2:9">
      <c r="B520" s="836"/>
      <c r="C520" s="868" t="s">
        <v>1970</v>
      </c>
      <c r="D520" s="868"/>
      <c r="E520" s="868"/>
      <c r="F520" s="868"/>
      <c r="G520" s="868"/>
      <c r="H520" s="868"/>
      <c r="I520" s="868"/>
    </row>
    <row r="521" spans="2:9">
      <c r="B521" s="836"/>
      <c r="C521" s="868" t="s">
        <v>1971</v>
      </c>
      <c r="D521" s="868"/>
      <c r="E521" s="868"/>
      <c r="F521" s="868"/>
      <c r="G521" s="868"/>
      <c r="H521" s="868"/>
      <c r="I521" s="868"/>
    </row>
    <row r="522" spans="2:9">
      <c r="B522" s="836"/>
      <c r="C522" s="870"/>
      <c r="D522" s="867"/>
      <c r="E522" s="867"/>
      <c r="F522" s="867"/>
      <c r="G522" s="867"/>
      <c r="H522" s="867"/>
      <c r="I522" s="867"/>
    </row>
    <row r="523" spans="2:9">
      <c r="B523" s="836"/>
      <c r="C523" s="1731" t="s">
        <v>1972</v>
      </c>
      <c r="D523" s="1731"/>
      <c r="E523" s="1731"/>
      <c r="F523" s="1731"/>
      <c r="G523" s="1731"/>
      <c r="H523" s="1731"/>
      <c r="I523" s="1731"/>
    </row>
    <row r="524" spans="2:9">
      <c r="B524" s="836"/>
      <c r="C524" s="1730" t="s">
        <v>1973</v>
      </c>
      <c r="D524" s="1730"/>
      <c r="E524" s="1730"/>
      <c r="F524" s="1730"/>
      <c r="G524" s="1730"/>
      <c r="H524" s="1730"/>
      <c r="I524" s="1730"/>
    </row>
    <row r="525" spans="2:9">
      <c r="B525" s="836"/>
      <c r="C525" s="1730" t="s">
        <v>1974</v>
      </c>
      <c r="D525" s="1730"/>
      <c r="E525" s="1730"/>
      <c r="F525" s="1730"/>
      <c r="G525" s="1730"/>
      <c r="H525" s="1730"/>
      <c r="I525" s="1730"/>
    </row>
    <row r="526" spans="2:9">
      <c r="B526" s="836"/>
      <c r="C526" s="1730" t="s">
        <v>1975</v>
      </c>
      <c r="D526" s="1730"/>
      <c r="E526" s="1730"/>
      <c r="F526" s="1730"/>
      <c r="G526" s="1730"/>
      <c r="H526" s="1730"/>
      <c r="I526" s="1730"/>
    </row>
    <row r="527" spans="2:9">
      <c r="B527" s="836"/>
      <c r="C527" s="1730" t="s">
        <v>1976</v>
      </c>
      <c r="D527" s="1730"/>
      <c r="E527" s="1730"/>
      <c r="F527" s="1730"/>
      <c r="G527" s="1730"/>
      <c r="H527" s="1730"/>
      <c r="I527" s="1730"/>
    </row>
    <row r="528" spans="2:9">
      <c r="B528" s="836"/>
      <c r="C528" s="1730" t="s">
        <v>1977</v>
      </c>
      <c r="D528" s="1730"/>
      <c r="E528" s="1730"/>
      <c r="F528" s="1730"/>
      <c r="G528" s="1730"/>
      <c r="H528" s="1730"/>
      <c r="I528" s="1730"/>
    </row>
    <row r="529" spans="2:9">
      <c r="B529" s="836"/>
      <c r="C529" s="1730" t="s">
        <v>1978</v>
      </c>
      <c r="D529" s="1730"/>
      <c r="E529" s="1730"/>
      <c r="F529" s="1730"/>
      <c r="G529" s="1730"/>
      <c r="H529" s="1730"/>
      <c r="I529" s="1730"/>
    </row>
    <row r="530" spans="2:9">
      <c r="B530" s="836"/>
      <c r="C530" s="1730" t="s">
        <v>1979</v>
      </c>
      <c r="D530" s="1730"/>
      <c r="E530" s="1730"/>
      <c r="F530" s="1730"/>
      <c r="G530" s="1730"/>
      <c r="H530" s="1730"/>
      <c r="I530" s="1730"/>
    </row>
    <row r="531" spans="2:9">
      <c r="B531" s="836"/>
      <c r="C531" s="1730" t="s">
        <v>1980</v>
      </c>
      <c r="D531" s="1730"/>
      <c r="E531" s="1730"/>
      <c r="F531" s="1730"/>
      <c r="G531" s="1730"/>
      <c r="H531" s="1730"/>
      <c r="I531" s="1730"/>
    </row>
    <row r="532" spans="2:9">
      <c r="B532" s="836"/>
      <c r="C532" s="837"/>
    </row>
    <row r="533" spans="2:9">
      <c r="B533" s="836" t="s">
        <v>356</v>
      </c>
      <c r="C533" s="837" t="s">
        <v>1981</v>
      </c>
    </row>
    <row r="534" spans="2:9">
      <c r="B534" s="836"/>
      <c r="C534" s="867"/>
      <c r="D534" s="1723" t="s">
        <v>1982</v>
      </c>
      <c r="E534" s="1723"/>
      <c r="F534" s="1723"/>
      <c r="G534" s="1723"/>
      <c r="H534" s="1723"/>
      <c r="I534" s="1723"/>
    </row>
    <row r="535" spans="2:9">
      <c r="B535" s="836"/>
      <c r="C535" s="867"/>
      <c r="D535" s="871" t="s">
        <v>1983</v>
      </c>
      <c r="E535" s="867"/>
      <c r="F535" s="867"/>
      <c r="G535" s="867"/>
      <c r="H535" s="867"/>
      <c r="I535" s="867"/>
    </row>
    <row r="536" spans="2:9">
      <c r="B536" s="836"/>
      <c r="C536" s="867"/>
      <c r="D536" s="867" t="s">
        <v>1984</v>
      </c>
      <c r="E536" s="867"/>
      <c r="F536" s="867"/>
      <c r="G536" s="867"/>
      <c r="H536" s="867"/>
      <c r="I536" s="867"/>
    </row>
    <row r="537" spans="2:9">
      <c r="B537" s="836"/>
      <c r="C537" s="867"/>
      <c r="D537" s="867" t="s">
        <v>1985</v>
      </c>
      <c r="E537" s="867"/>
      <c r="F537" s="867"/>
      <c r="G537" s="867"/>
      <c r="H537" s="867"/>
      <c r="I537" s="867"/>
    </row>
    <row r="538" spans="2:9">
      <c r="B538" s="836"/>
      <c r="C538" s="867"/>
      <c r="D538" s="871" t="s">
        <v>1986</v>
      </c>
      <c r="E538" s="867"/>
      <c r="F538" s="867"/>
      <c r="G538" s="867"/>
      <c r="H538" s="867"/>
      <c r="I538" s="867"/>
    </row>
    <row r="539" spans="2:9">
      <c r="B539" s="836"/>
      <c r="C539" s="867"/>
      <c r="D539" s="871" t="s">
        <v>1987</v>
      </c>
      <c r="E539" s="867"/>
      <c r="F539" s="867"/>
      <c r="G539" s="867"/>
      <c r="H539" s="867"/>
      <c r="I539" s="867"/>
    </row>
    <row r="540" spans="2:9">
      <c r="B540" s="836"/>
      <c r="C540" s="867"/>
      <c r="D540" s="867" t="s">
        <v>1988</v>
      </c>
      <c r="E540" s="867"/>
      <c r="F540" s="867"/>
      <c r="G540" s="867"/>
      <c r="H540" s="867"/>
      <c r="I540" s="867"/>
    </row>
    <row r="541" spans="2:9">
      <c r="B541" s="836"/>
      <c r="C541" s="867"/>
      <c r="D541" s="867" t="s">
        <v>1989</v>
      </c>
      <c r="E541" s="867"/>
      <c r="F541" s="867"/>
      <c r="G541" s="867"/>
      <c r="H541" s="867"/>
      <c r="I541" s="867"/>
    </row>
    <row r="542" spans="2:9">
      <c r="B542" s="836"/>
      <c r="C542" s="867"/>
      <c r="D542" s="867" t="s">
        <v>1990</v>
      </c>
      <c r="E542" s="867"/>
      <c r="F542" s="867"/>
      <c r="G542" s="867"/>
      <c r="H542" s="867"/>
      <c r="I542" s="867"/>
    </row>
    <row r="543" spans="2:9">
      <c r="B543" s="836"/>
      <c r="C543" s="867"/>
      <c r="D543" s="867" t="s">
        <v>1991</v>
      </c>
      <c r="E543" s="867"/>
      <c r="F543" s="867"/>
      <c r="G543" s="867"/>
      <c r="H543" s="867"/>
      <c r="I543" s="867"/>
    </row>
    <row r="544" spans="2:9">
      <c r="B544" s="836"/>
      <c r="C544" s="867"/>
      <c r="D544" s="867" t="s">
        <v>1992</v>
      </c>
      <c r="E544" s="867"/>
      <c r="F544" s="867"/>
      <c r="G544" s="867"/>
      <c r="H544" s="867"/>
      <c r="I544" s="867"/>
    </row>
    <row r="545" spans="2:18">
      <c r="B545" s="836"/>
      <c r="C545" s="867"/>
      <c r="D545" s="871" t="s">
        <v>1993</v>
      </c>
      <c r="E545" s="867"/>
      <c r="F545" s="867"/>
      <c r="G545" s="867"/>
      <c r="H545" s="867"/>
      <c r="I545" s="867"/>
    </row>
    <row r="546" spans="2:18">
      <c r="B546" s="836"/>
      <c r="C546" s="867"/>
      <c r="D546" s="867" t="s">
        <v>1994</v>
      </c>
      <c r="E546" s="867"/>
      <c r="F546" s="867"/>
      <c r="G546" s="867"/>
      <c r="H546" s="867"/>
      <c r="I546" s="867"/>
      <c r="Q546" s="829"/>
      <c r="R546" s="829"/>
    </row>
    <row r="547" spans="2:18">
      <c r="B547" s="836"/>
      <c r="C547" s="867"/>
      <c r="D547" s="867" t="s">
        <v>1995</v>
      </c>
      <c r="E547" s="867"/>
      <c r="F547" s="867"/>
      <c r="G547" s="867"/>
      <c r="H547" s="867"/>
      <c r="I547" s="867"/>
    </row>
    <row r="548" spans="2:18">
      <c r="B548" s="836"/>
      <c r="C548" s="867"/>
      <c r="D548" s="867" t="s">
        <v>1996</v>
      </c>
      <c r="E548" s="867"/>
      <c r="F548" s="867"/>
      <c r="G548" s="867"/>
      <c r="H548" s="867"/>
      <c r="I548" s="867"/>
    </row>
    <row r="549" spans="2:18">
      <c r="B549" s="836"/>
      <c r="C549" s="867"/>
      <c r="D549" s="867" t="s">
        <v>1997</v>
      </c>
      <c r="E549" s="867"/>
      <c r="F549" s="867"/>
      <c r="G549" s="867"/>
      <c r="H549" s="867"/>
      <c r="I549" s="867"/>
    </row>
    <row r="550" spans="2:18">
      <c r="B550" s="836"/>
      <c r="C550" s="867"/>
      <c r="D550" s="867" t="s">
        <v>1998</v>
      </c>
      <c r="E550" s="867"/>
      <c r="F550" s="867"/>
      <c r="G550" s="867"/>
      <c r="H550" s="867"/>
      <c r="I550" s="867"/>
    </row>
    <row r="551" spans="2:18">
      <c r="B551" s="836"/>
      <c r="C551" s="867"/>
      <c r="D551" s="867" t="s">
        <v>1999</v>
      </c>
      <c r="E551" s="867"/>
      <c r="F551" s="867"/>
      <c r="G551" s="867"/>
      <c r="H551" s="867"/>
      <c r="I551" s="867"/>
    </row>
    <row r="552" spans="2:18">
      <c r="B552" s="836"/>
      <c r="C552" s="867"/>
      <c r="D552" s="867" t="s">
        <v>2000</v>
      </c>
      <c r="E552" s="867"/>
      <c r="F552" s="867"/>
      <c r="G552" s="867"/>
      <c r="H552" s="867"/>
      <c r="I552" s="867"/>
    </row>
    <row r="553" spans="2:18">
      <c r="B553" s="836"/>
      <c r="C553" s="867"/>
      <c r="D553" s="1723" t="s">
        <v>2001</v>
      </c>
      <c r="E553" s="1723"/>
      <c r="F553" s="1723"/>
      <c r="G553" s="1723"/>
      <c r="H553" s="1723"/>
      <c r="I553" s="1723"/>
    </row>
    <row r="554" spans="2:18">
      <c r="B554" s="836"/>
      <c r="C554" s="867"/>
      <c r="D554" s="1723" t="s">
        <v>2002</v>
      </c>
      <c r="E554" s="1723"/>
      <c r="F554" s="1723"/>
      <c r="G554" s="1723"/>
      <c r="H554" s="1723"/>
      <c r="I554" s="1723"/>
    </row>
    <row r="555" spans="2:18">
      <c r="B555" s="836"/>
      <c r="C555" s="867"/>
      <c r="D555" s="1723" t="s">
        <v>2003</v>
      </c>
      <c r="E555" s="1723"/>
      <c r="F555" s="1723"/>
      <c r="G555" s="1723"/>
      <c r="H555" s="1723"/>
      <c r="I555" s="1723"/>
    </row>
    <row r="556" spans="2:18">
      <c r="B556" s="836"/>
      <c r="C556" s="867"/>
      <c r="D556" s="1723" t="s">
        <v>2004</v>
      </c>
      <c r="E556" s="1723"/>
      <c r="F556" s="1723"/>
      <c r="G556" s="1723"/>
      <c r="H556" s="1723"/>
      <c r="I556" s="1723"/>
    </row>
    <row r="557" spans="2:18">
      <c r="B557" s="836"/>
      <c r="C557" s="867"/>
      <c r="D557" s="867" t="s">
        <v>2005</v>
      </c>
      <c r="E557" s="867"/>
      <c r="F557" s="867"/>
      <c r="G557" s="867"/>
      <c r="H557" s="867"/>
      <c r="I557" s="867"/>
    </row>
    <row r="558" spans="2:18">
      <c r="B558" s="836"/>
      <c r="C558" s="867"/>
      <c r="D558" s="867" t="s">
        <v>2006</v>
      </c>
      <c r="E558" s="867"/>
      <c r="F558" s="867"/>
      <c r="G558" s="867"/>
      <c r="H558" s="867"/>
      <c r="I558" s="867"/>
    </row>
    <row r="559" spans="2:18">
      <c r="B559" s="836"/>
      <c r="C559" s="867"/>
      <c r="D559" s="867" t="s">
        <v>2007</v>
      </c>
      <c r="E559" s="867"/>
      <c r="F559" s="867"/>
      <c r="G559" s="867"/>
      <c r="H559" s="867"/>
      <c r="I559" s="867"/>
    </row>
    <row r="560" spans="2:18">
      <c r="B560" s="836"/>
      <c r="C560" s="867"/>
      <c r="D560" s="1723" t="s">
        <v>2008</v>
      </c>
      <c r="E560" s="1723"/>
      <c r="F560" s="1723"/>
      <c r="G560" s="1723"/>
      <c r="H560" s="1723"/>
      <c r="I560" s="1723"/>
    </row>
    <row r="561" spans="1:9">
      <c r="B561" s="836"/>
      <c r="C561" s="867"/>
      <c r="D561" s="867" t="s">
        <v>2009</v>
      </c>
      <c r="E561" s="867"/>
      <c r="F561" s="867"/>
      <c r="G561" s="867"/>
      <c r="H561" s="867"/>
      <c r="I561" s="867"/>
    </row>
    <row r="562" spans="1:9">
      <c r="A562" s="829"/>
      <c r="B562" s="836"/>
      <c r="C562" s="837"/>
    </row>
    <row r="563" spans="1:9">
      <c r="B563" s="836" t="s">
        <v>2010</v>
      </c>
      <c r="C563" s="837" t="s">
        <v>2011</v>
      </c>
    </row>
    <row r="564" spans="1:9">
      <c r="B564" s="836"/>
      <c r="C564" s="837"/>
      <c r="D564" s="852" t="s">
        <v>2012</v>
      </c>
    </row>
    <row r="566" spans="1:9">
      <c r="B566" s="836" t="s">
        <v>2013</v>
      </c>
      <c r="C566" s="837" t="s">
        <v>2014</v>
      </c>
    </row>
    <row r="567" spans="1:9">
      <c r="B567" s="836"/>
      <c r="C567" s="837"/>
      <c r="D567" s="852" t="s">
        <v>2015</v>
      </c>
    </row>
    <row r="568" spans="1:9" ht="15.75" thickBot="1">
      <c r="B568" s="836"/>
      <c r="C568" s="837"/>
    </row>
    <row r="569" spans="1:9" ht="34.5" thickBot="1">
      <c r="B569" s="836"/>
      <c r="C569" s="837"/>
      <c r="D569" s="872" t="s">
        <v>2016</v>
      </c>
      <c r="E569" s="873" t="s">
        <v>2017</v>
      </c>
      <c r="F569" s="873" t="s">
        <v>2018</v>
      </c>
      <c r="G569" s="1724" t="s">
        <v>2019</v>
      </c>
      <c r="H569" s="1725"/>
      <c r="I569" s="1726"/>
    </row>
    <row r="570" spans="1:9">
      <c r="B570" s="836"/>
      <c r="C570" s="837"/>
      <c r="D570" s="874">
        <v>51000</v>
      </c>
      <c r="E570" s="875"/>
      <c r="F570" s="875"/>
      <c r="G570" s="1727" t="s">
        <v>2020</v>
      </c>
      <c r="H570" s="1728"/>
      <c r="I570" s="1729"/>
    </row>
    <row r="571" spans="1:9">
      <c r="B571" s="836"/>
      <c r="C571" s="837"/>
      <c r="D571" s="876"/>
      <c r="E571" s="877">
        <v>51101</v>
      </c>
      <c r="F571" s="878">
        <v>0.1</v>
      </c>
      <c r="G571" s="1713" t="s">
        <v>2021</v>
      </c>
      <c r="H571" s="1714"/>
      <c r="I571" s="1715"/>
    </row>
    <row r="572" spans="1:9">
      <c r="B572" s="836"/>
      <c r="C572" s="837"/>
      <c r="D572" s="876"/>
      <c r="E572" s="877">
        <v>51201</v>
      </c>
      <c r="F572" s="878">
        <v>0.1</v>
      </c>
      <c r="G572" s="1713" t="s">
        <v>2022</v>
      </c>
      <c r="H572" s="1714"/>
      <c r="I572" s="1715"/>
    </row>
    <row r="573" spans="1:9">
      <c r="B573" s="836"/>
      <c r="C573" s="837"/>
      <c r="D573" s="876"/>
      <c r="E573" s="877">
        <v>51501</v>
      </c>
      <c r="F573" s="878">
        <v>0.33300000000000002</v>
      </c>
      <c r="G573" s="1713" t="s">
        <v>2023</v>
      </c>
      <c r="H573" s="1714"/>
      <c r="I573" s="1715"/>
    </row>
    <row r="574" spans="1:9">
      <c r="B574" s="836"/>
      <c r="C574" s="837"/>
      <c r="D574" s="876"/>
      <c r="E574" s="877">
        <v>51901</v>
      </c>
      <c r="F574" s="878">
        <v>0.1</v>
      </c>
      <c r="G574" s="1713" t="s">
        <v>2024</v>
      </c>
      <c r="H574" s="1714"/>
      <c r="I574" s="1715"/>
    </row>
    <row r="575" spans="1:9">
      <c r="B575" s="836"/>
      <c r="C575" s="837"/>
      <c r="D575" s="876"/>
      <c r="E575" s="877">
        <v>56501</v>
      </c>
      <c r="F575" s="878">
        <v>0.1</v>
      </c>
      <c r="G575" s="1713" t="s">
        <v>2025</v>
      </c>
      <c r="H575" s="1714"/>
      <c r="I575" s="1715"/>
    </row>
    <row r="576" spans="1:9">
      <c r="B576" s="836"/>
      <c r="C576" s="837"/>
      <c r="D576" s="876"/>
      <c r="E576" s="877">
        <v>56902</v>
      </c>
      <c r="F576" s="878">
        <v>0.1</v>
      </c>
      <c r="G576" s="1713" t="s">
        <v>2026</v>
      </c>
      <c r="H576" s="1714"/>
      <c r="I576" s="1715"/>
    </row>
    <row r="577" spans="2:9">
      <c r="B577" s="836"/>
      <c r="C577" s="837"/>
      <c r="D577" s="874">
        <v>52000</v>
      </c>
      <c r="E577" s="879"/>
      <c r="F577" s="880"/>
      <c r="G577" s="1720" t="s">
        <v>2027</v>
      </c>
      <c r="H577" s="1721"/>
      <c r="I577" s="1722"/>
    </row>
    <row r="578" spans="2:9">
      <c r="B578" s="836"/>
      <c r="C578" s="837"/>
      <c r="D578" s="876"/>
      <c r="E578" s="877">
        <v>52901</v>
      </c>
      <c r="F578" s="878">
        <v>0.2</v>
      </c>
      <c r="G578" s="1713" t="s">
        <v>2028</v>
      </c>
      <c r="H578" s="1714"/>
      <c r="I578" s="1715"/>
    </row>
    <row r="579" spans="2:9">
      <c r="B579" s="836"/>
      <c r="C579" s="837"/>
      <c r="D579" s="876"/>
      <c r="E579" s="877">
        <v>51301</v>
      </c>
      <c r="F579" s="878">
        <v>0.2</v>
      </c>
      <c r="G579" s="1713" t="s">
        <v>2029</v>
      </c>
      <c r="H579" s="1714"/>
      <c r="I579" s="1715"/>
    </row>
    <row r="580" spans="2:9">
      <c r="B580" s="836"/>
      <c r="C580" s="837"/>
      <c r="D580" s="876"/>
      <c r="E580" s="877">
        <v>52301</v>
      </c>
      <c r="F580" s="878">
        <v>0.33300000000000002</v>
      </c>
      <c r="G580" s="1713" t="s">
        <v>2030</v>
      </c>
      <c r="H580" s="1714"/>
      <c r="I580" s="1715"/>
    </row>
    <row r="581" spans="2:9">
      <c r="B581" s="836"/>
      <c r="C581" s="837"/>
      <c r="D581" s="876"/>
      <c r="E581" s="877">
        <v>52101</v>
      </c>
      <c r="F581" s="878">
        <v>0.33300000000000002</v>
      </c>
      <c r="G581" s="1713" t="s">
        <v>2031</v>
      </c>
      <c r="H581" s="1714"/>
      <c r="I581" s="1715"/>
    </row>
    <row r="582" spans="2:9">
      <c r="B582" s="836"/>
      <c r="C582" s="837"/>
      <c r="D582" s="876"/>
      <c r="E582" s="877">
        <v>51902</v>
      </c>
      <c r="F582" s="878">
        <v>0.2</v>
      </c>
      <c r="G582" s="1713" t="s">
        <v>2032</v>
      </c>
      <c r="H582" s="1714"/>
      <c r="I582" s="1715"/>
    </row>
    <row r="583" spans="2:9">
      <c r="B583" s="836"/>
      <c r="C583" s="837"/>
      <c r="D583" s="874">
        <v>54000</v>
      </c>
      <c r="E583" s="879"/>
      <c r="F583" s="875"/>
      <c r="G583" s="1720" t="s">
        <v>2033</v>
      </c>
      <c r="H583" s="1721"/>
      <c r="I583" s="1722"/>
    </row>
    <row r="584" spans="2:9">
      <c r="B584" s="836"/>
      <c r="C584" s="837"/>
      <c r="D584" s="876"/>
      <c r="E584" s="877">
        <v>54101</v>
      </c>
      <c r="F584" s="878">
        <v>0.2</v>
      </c>
      <c r="G584" s="1713" t="s">
        <v>481</v>
      </c>
      <c r="H584" s="1714"/>
      <c r="I584" s="1715"/>
    </row>
    <row r="585" spans="2:9">
      <c r="B585" s="836"/>
      <c r="C585" s="837"/>
      <c r="D585" s="876"/>
      <c r="E585" s="877">
        <v>54201</v>
      </c>
      <c r="F585" s="878">
        <v>0.2</v>
      </c>
      <c r="G585" s="1713" t="s">
        <v>2034</v>
      </c>
      <c r="H585" s="1714"/>
      <c r="I585" s="1715"/>
    </row>
    <row r="586" spans="2:9">
      <c r="B586" s="836"/>
      <c r="C586" s="837"/>
      <c r="D586" s="874">
        <v>59000</v>
      </c>
      <c r="E586" s="879"/>
      <c r="F586" s="875"/>
      <c r="G586" s="1720" t="s">
        <v>2035</v>
      </c>
      <c r="H586" s="1721"/>
      <c r="I586" s="1722"/>
    </row>
    <row r="587" spans="2:9">
      <c r="B587" s="836"/>
      <c r="C587" s="837"/>
      <c r="D587" s="876"/>
      <c r="E587" s="877">
        <v>59101</v>
      </c>
      <c r="F587" s="878">
        <v>0.33300000000000002</v>
      </c>
      <c r="G587" s="1713" t="s">
        <v>2036</v>
      </c>
      <c r="H587" s="1714"/>
      <c r="I587" s="1715"/>
    </row>
    <row r="588" spans="2:9">
      <c r="B588" s="836"/>
      <c r="C588" s="837"/>
      <c r="D588" s="874">
        <v>56000</v>
      </c>
      <c r="E588" s="879"/>
      <c r="F588" s="880"/>
      <c r="G588" s="1720" t="s">
        <v>2037</v>
      </c>
      <c r="H588" s="1721"/>
      <c r="I588" s="1722"/>
    </row>
    <row r="589" spans="2:9">
      <c r="B589" s="836"/>
      <c r="C589" s="837"/>
      <c r="D589" s="876"/>
      <c r="E589" s="877">
        <v>56401</v>
      </c>
      <c r="F589" s="878">
        <v>0.1</v>
      </c>
      <c r="G589" s="1713" t="s">
        <v>2038</v>
      </c>
      <c r="H589" s="1714"/>
      <c r="I589" s="1715"/>
    </row>
    <row r="590" spans="2:9">
      <c r="B590" s="836"/>
      <c r="C590" s="837"/>
      <c r="D590" s="876"/>
      <c r="E590" s="877">
        <v>56701</v>
      </c>
      <c r="F590" s="878">
        <v>0.1</v>
      </c>
      <c r="G590" s="1713" t="s">
        <v>2039</v>
      </c>
      <c r="H590" s="1714"/>
      <c r="I590" s="1715"/>
    </row>
    <row r="591" spans="2:9" ht="15.75" thickBot="1">
      <c r="B591" s="836"/>
      <c r="C591" s="837"/>
      <c r="D591" s="881"/>
      <c r="E591" s="882">
        <v>56601</v>
      </c>
      <c r="F591" s="883">
        <v>0.1</v>
      </c>
      <c r="G591" s="1716" t="s">
        <v>2040</v>
      </c>
      <c r="H591" s="1717"/>
      <c r="I591" s="1718"/>
    </row>
    <row r="592" spans="2:9">
      <c r="B592" s="836"/>
      <c r="C592" s="837"/>
    </row>
    <row r="593" spans="2:18">
      <c r="B593" s="836"/>
      <c r="C593" s="837"/>
      <c r="D593" s="852" t="s">
        <v>2041</v>
      </c>
    </row>
    <row r="596" spans="2:18">
      <c r="Q596" s="829"/>
      <c r="R596" s="829"/>
    </row>
    <row r="604" spans="2:18">
      <c r="R604" s="829"/>
    </row>
    <row r="605" spans="2:18">
      <c r="R605" s="829"/>
    </row>
    <row r="608" spans="2:18">
      <c r="R608" s="829"/>
    </row>
    <row r="611" spans="1:18">
      <c r="R611" s="829"/>
    </row>
    <row r="612" spans="1:18">
      <c r="A612" s="829"/>
    </row>
    <row r="613" spans="1:18">
      <c r="B613" s="836" t="s">
        <v>2042</v>
      </c>
      <c r="C613" s="837" t="s">
        <v>2043</v>
      </c>
    </row>
    <row r="614" spans="1:18">
      <c r="B614" s="836"/>
      <c r="C614" s="837"/>
      <c r="D614" s="852" t="s">
        <v>2012</v>
      </c>
    </row>
    <row r="615" spans="1:18">
      <c r="B615" s="829"/>
      <c r="C615" s="829"/>
      <c r="D615" s="829"/>
      <c r="E615" s="829"/>
      <c r="F615" s="829"/>
      <c r="G615" s="829"/>
      <c r="H615" s="829"/>
      <c r="I615" s="829"/>
      <c r="J615" s="829"/>
      <c r="K615" s="829"/>
      <c r="L615" s="829"/>
      <c r="M615" s="829"/>
      <c r="N615" s="829"/>
      <c r="O615" s="829"/>
      <c r="P615" s="829"/>
    </row>
    <row r="616" spans="1:18">
      <c r="B616" s="836" t="s">
        <v>2044</v>
      </c>
      <c r="C616" s="837" t="s">
        <v>2045</v>
      </c>
    </row>
    <row r="617" spans="1:18">
      <c r="B617" s="836"/>
      <c r="C617" s="837"/>
      <c r="D617" s="852" t="s">
        <v>2046</v>
      </c>
    </row>
    <row r="618" spans="1:18">
      <c r="B618" s="836"/>
      <c r="C618" s="837"/>
    </row>
    <row r="619" spans="1:18">
      <c r="B619" s="836"/>
      <c r="C619" s="837"/>
      <c r="E619" s="1709" t="s">
        <v>2047</v>
      </c>
      <c r="F619" s="1709"/>
      <c r="G619" s="1719">
        <f>SUM('[4]BALANZA DICIEMBRE'!J653)</f>
        <v>11284465.92</v>
      </c>
      <c r="H619" s="1719"/>
    </row>
    <row r="620" spans="1:18">
      <c r="A620" s="829"/>
      <c r="B620" s="836"/>
      <c r="C620" s="837"/>
      <c r="E620" s="1709" t="s">
        <v>2048</v>
      </c>
      <c r="F620" s="1709"/>
      <c r="G620" s="1710">
        <f>SUM(M301)</f>
        <v>42383683.789999999</v>
      </c>
      <c r="H620" s="1710"/>
    </row>
    <row r="621" spans="1:18">
      <c r="A621" s="829"/>
      <c r="B621" s="836"/>
      <c r="C621" s="837"/>
      <c r="E621" s="1709" t="s">
        <v>2049</v>
      </c>
      <c r="F621" s="1709"/>
      <c r="G621" s="1710">
        <f>SUM(M302)</f>
        <v>96501598.730000004</v>
      </c>
      <c r="H621" s="1710"/>
      <c r="R621" s="829"/>
    </row>
    <row r="622" spans="1:18">
      <c r="B622" s="836"/>
      <c r="C622" s="837"/>
      <c r="E622" s="1709" t="s">
        <v>2050</v>
      </c>
      <c r="F622" s="1709"/>
      <c r="G622" s="1710">
        <f>SUM(M304)</f>
        <v>1448.5</v>
      </c>
      <c r="H622" s="1710"/>
    </row>
    <row r="623" spans="1:18">
      <c r="E623" s="1711" t="s">
        <v>244</v>
      </c>
      <c r="F623" s="1711"/>
      <c r="G623" s="1712">
        <f>SUM(G619:H622)</f>
        <v>150171196.94</v>
      </c>
      <c r="H623" s="1712"/>
    </row>
    <row r="624" spans="1:18">
      <c r="A624" s="829"/>
    </row>
    <row r="625" spans="1:18">
      <c r="B625" s="836" t="s">
        <v>2051</v>
      </c>
      <c r="C625" s="837" t="s">
        <v>2052</v>
      </c>
    </row>
    <row r="626" spans="1:18">
      <c r="B626" s="836"/>
      <c r="C626" s="837"/>
      <c r="D626" s="852" t="s">
        <v>2012</v>
      </c>
    </row>
    <row r="627" spans="1:18">
      <c r="A627" s="829"/>
      <c r="P627" s="884"/>
      <c r="R627" s="829"/>
    </row>
    <row r="628" spans="1:18">
      <c r="B628" s="836" t="s">
        <v>2053</v>
      </c>
      <c r="C628" s="837" t="s">
        <v>2054</v>
      </c>
    </row>
    <row r="629" spans="1:18">
      <c r="B629" s="836"/>
      <c r="C629" s="837"/>
      <c r="D629" s="852" t="s">
        <v>2012</v>
      </c>
    </row>
    <row r="631" spans="1:18">
      <c r="B631" s="836" t="s">
        <v>2055</v>
      </c>
      <c r="C631" s="837" t="s">
        <v>2056</v>
      </c>
    </row>
    <row r="632" spans="1:18">
      <c r="B632" s="836"/>
      <c r="C632" s="867" t="s">
        <v>2057</v>
      </c>
      <c r="D632" s="867"/>
      <c r="E632" s="852"/>
      <c r="F632" s="852"/>
    </row>
    <row r="633" spans="1:18">
      <c r="B633" s="836"/>
      <c r="C633" s="867" t="s">
        <v>2058</v>
      </c>
      <c r="D633" s="867"/>
      <c r="E633" s="852"/>
      <c r="F633" s="852"/>
    </row>
    <row r="634" spans="1:18">
      <c r="B634" s="836"/>
      <c r="C634" s="867" t="s">
        <v>2059</v>
      </c>
      <c r="D634" s="867"/>
      <c r="E634" s="852"/>
      <c r="F634" s="852"/>
    </row>
    <row r="635" spans="1:18">
      <c r="B635" s="836"/>
      <c r="C635" s="867" t="s">
        <v>2060</v>
      </c>
      <c r="D635" s="867"/>
      <c r="E635" s="852"/>
      <c r="F635" s="852"/>
    </row>
    <row r="636" spans="1:18">
      <c r="B636" s="836"/>
      <c r="C636" s="867" t="s">
        <v>2061</v>
      </c>
      <c r="D636" s="867"/>
      <c r="E636" s="852"/>
      <c r="F636" s="852"/>
    </row>
    <row r="637" spans="1:18">
      <c r="A637" s="829"/>
      <c r="B637" s="836"/>
      <c r="C637" s="867" t="s">
        <v>2062</v>
      </c>
      <c r="D637" s="867"/>
      <c r="E637" s="852"/>
      <c r="F637" s="852"/>
    </row>
    <row r="638" spans="1:18">
      <c r="B638" s="836"/>
      <c r="C638" s="867" t="s">
        <v>2063</v>
      </c>
      <c r="D638" s="867"/>
      <c r="E638" s="852"/>
      <c r="F638" s="852"/>
    </row>
    <row r="639" spans="1:18">
      <c r="B639" s="836"/>
      <c r="C639" s="837"/>
    </row>
    <row r="640" spans="1:18">
      <c r="A640" s="829"/>
    </row>
    <row r="641" spans="1:9">
      <c r="B641" s="836" t="s">
        <v>2064</v>
      </c>
      <c r="C641" s="837" t="s">
        <v>2065</v>
      </c>
    </row>
    <row r="642" spans="1:9">
      <c r="B642" s="836"/>
      <c r="C642" s="837"/>
      <c r="D642" s="852" t="s">
        <v>2012</v>
      </c>
    </row>
    <row r="643" spans="1:9">
      <c r="A643" s="829"/>
    </row>
    <row r="644" spans="1:9">
      <c r="B644" s="836" t="s">
        <v>2066</v>
      </c>
      <c r="C644" s="837" t="s">
        <v>2067</v>
      </c>
    </row>
    <row r="645" spans="1:9">
      <c r="B645" s="836"/>
      <c r="C645" s="837"/>
      <c r="D645" s="852" t="s">
        <v>2068</v>
      </c>
    </row>
    <row r="646" spans="1:9">
      <c r="A646" s="829"/>
    </row>
    <row r="647" spans="1:9">
      <c r="B647" s="836" t="s">
        <v>2069</v>
      </c>
      <c r="C647" s="837" t="s">
        <v>2070</v>
      </c>
    </row>
    <row r="648" spans="1:9">
      <c r="B648" s="836"/>
      <c r="C648" s="837"/>
    </row>
    <row r="649" spans="1:9">
      <c r="D649" s="852" t="s">
        <v>2071</v>
      </c>
      <c r="E649" s="852"/>
      <c r="F649" s="852"/>
      <c r="G649" s="852"/>
      <c r="H649" s="852"/>
      <c r="I649" s="852"/>
    </row>
    <row r="650" spans="1:9">
      <c r="B650" s="836" t="s">
        <v>2072</v>
      </c>
      <c r="C650" s="837" t="s">
        <v>2073</v>
      </c>
    </row>
    <row r="651" spans="1:9">
      <c r="C651" s="852" t="s">
        <v>2074</v>
      </c>
    </row>
  </sheetData>
  <mergeCells count="305">
    <mergeCell ref="D17:I17"/>
    <mergeCell ref="J17:L17"/>
    <mergeCell ref="M17:O17"/>
    <mergeCell ref="D18:I18"/>
    <mergeCell ref="J18:L18"/>
    <mergeCell ref="M18:O18"/>
    <mergeCell ref="A1:P1"/>
    <mergeCell ref="A4:P4"/>
    <mergeCell ref="D15:I15"/>
    <mergeCell ref="J15:L15"/>
    <mergeCell ref="M15:O15"/>
    <mergeCell ref="D16:I16"/>
    <mergeCell ref="J16:L16"/>
    <mergeCell ref="M16:O16"/>
    <mergeCell ref="F27:J27"/>
    <mergeCell ref="K27:M27"/>
    <mergeCell ref="F28:J28"/>
    <mergeCell ref="K28:M28"/>
    <mergeCell ref="F29:J29"/>
    <mergeCell ref="K29:M29"/>
    <mergeCell ref="F24:J24"/>
    <mergeCell ref="K24:M24"/>
    <mergeCell ref="F25:J25"/>
    <mergeCell ref="K25:M25"/>
    <mergeCell ref="F26:J26"/>
    <mergeCell ref="K26:M26"/>
    <mergeCell ref="F34:J34"/>
    <mergeCell ref="K34:M34"/>
    <mergeCell ref="F35:J35"/>
    <mergeCell ref="K35:M35"/>
    <mergeCell ref="F36:J36"/>
    <mergeCell ref="K36:M36"/>
    <mergeCell ref="F30:J30"/>
    <mergeCell ref="K30:M30"/>
    <mergeCell ref="K31:M31"/>
    <mergeCell ref="K32:M32"/>
    <mergeCell ref="F33:J33"/>
    <mergeCell ref="K33:M33"/>
    <mergeCell ref="F45:J45"/>
    <mergeCell ref="K45:M45"/>
    <mergeCell ref="F46:J46"/>
    <mergeCell ref="K46:M46"/>
    <mergeCell ref="F47:J47"/>
    <mergeCell ref="K47:M47"/>
    <mergeCell ref="F37:J37"/>
    <mergeCell ref="C41:P41"/>
    <mergeCell ref="F43:J43"/>
    <mergeCell ref="K43:M43"/>
    <mergeCell ref="F44:J44"/>
    <mergeCell ref="K44:M44"/>
    <mergeCell ref="F51:J51"/>
    <mergeCell ref="K51:M51"/>
    <mergeCell ref="F52:J52"/>
    <mergeCell ref="K52:M52"/>
    <mergeCell ref="F53:J53"/>
    <mergeCell ref="K53:M53"/>
    <mergeCell ref="F48:J48"/>
    <mergeCell ref="K48:M48"/>
    <mergeCell ref="F49:J49"/>
    <mergeCell ref="K49:M49"/>
    <mergeCell ref="F50:J50"/>
    <mergeCell ref="K50:M50"/>
    <mergeCell ref="C60:I60"/>
    <mergeCell ref="J60:L60"/>
    <mergeCell ref="M60:O60"/>
    <mergeCell ref="C61:I61"/>
    <mergeCell ref="J61:L61"/>
    <mergeCell ref="M61:O61"/>
    <mergeCell ref="C58:I58"/>
    <mergeCell ref="J58:L58"/>
    <mergeCell ref="M58:O58"/>
    <mergeCell ref="C59:I59"/>
    <mergeCell ref="J59:L59"/>
    <mergeCell ref="M59:O59"/>
    <mergeCell ref="C110:J110"/>
    <mergeCell ref="K110:M110"/>
    <mergeCell ref="N110:P110"/>
    <mergeCell ref="C111:J111"/>
    <mergeCell ref="K111:M111"/>
    <mergeCell ref="N111:P111"/>
    <mergeCell ref="C108:J108"/>
    <mergeCell ref="K108:M108"/>
    <mergeCell ref="N108:P108"/>
    <mergeCell ref="C109:J109"/>
    <mergeCell ref="K109:M109"/>
    <mergeCell ref="N109:P109"/>
    <mergeCell ref="D120:I120"/>
    <mergeCell ref="J120:L120"/>
    <mergeCell ref="M120:O120"/>
    <mergeCell ref="D121:I121"/>
    <mergeCell ref="J121:L121"/>
    <mergeCell ref="M121:O121"/>
    <mergeCell ref="D118:I118"/>
    <mergeCell ref="J118:L118"/>
    <mergeCell ref="M118:O118"/>
    <mergeCell ref="D119:I119"/>
    <mergeCell ref="J119:L119"/>
    <mergeCell ref="M119:O119"/>
    <mergeCell ref="D124:I124"/>
    <mergeCell ref="J124:L124"/>
    <mergeCell ref="M124:O124"/>
    <mergeCell ref="D125:I125"/>
    <mergeCell ref="J125:L125"/>
    <mergeCell ref="M125:O125"/>
    <mergeCell ref="D122:I122"/>
    <mergeCell ref="J122:L122"/>
    <mergeCell ref="M122:O122"/>
    <mergeCell ref="D123:I123"/>
    <mergeCell ref="J123:L123"/>
    <mergeCell ref="M123:O123"/>
    <mergeCell ref="D128:I128"/>
    <mergeCell ref="J128:L128"/>
    <mergeCell ref="M128:O128"/>
    <mergeCell ref="D134:I134"/>
    <mergeCell ref="J134:L134"/>
    <mergeCell ref="M134:O134"/>
    <mergeCell ref="D126:I126"/>
    <mergeCell ref="J126:L126"/>
    <mergeCell ref="M126:O126"/>
    <mergeCell ref="D127:I127"/>
    <mergeCell ref="J127:L127"/>
    <mergeCell ref="M127:O127"/>
    <mergeCell ref="D137:I137"/>
    <mergeCell ref="J137:L137"/>
    <mergeCell ref="M137:O137"/>
    <mergeCell ref="C154:P156"/>
    <mergeCell ref="E158:H158"/>
    <mergeCell ref="I158:K158"/>
    <mergeCell ref="L158:N158"/>
    <mergeCell ref="D135:I135"/>
    <mergeCell ref="J135:L135"/>
    <mergeCell ref="M135:O135"/>
    <mergeCell ref="D136:I136"/>
    <mergeCell ref="J136:L136"/>
    <mergeCell ref="M136:O136"/>
    <mergeCell ref="E161:H161"/>
    <mergeCell ref="I161:K161"/>
    <mergeCell ref="L161:N161"/>
    <mergeCell ref="D167:L167"/>
    <mergeCell ref="M167:O167"/>
    <mergeCell ref="D168:L168"/>
    <mergeCell ref="M168:O168"/>
    <mergeCell ref="E159:H159"/>
    <mergeCell ref="I159:K159"/>
    <mergeCell ref="L159:N159"/>
    <mergeCell ref="E160:H160"/>
    <mergeCell ref="I160:K160"/>
    <mergeCell ref="L160:N160"/>
    <mergeCell ref="D172:L172"/>
    <mergeCell ref="M172:O172"/>
    <mergeCell ref="D291:L291"/>
    <mergeCell ref="M291:O291"/>
    <mergeCell ref="D292:L292"/>
    <mergeCell ref="M292:O292"/>
    <mergeCell ref="D169:L169"/>
    <mergeCell ref="M169:O169"/>
    <mergeCell ref="D170:L170"/>
    <mergeCell ref="M170:O170"/>
    <mergeCell ref="D171:L171"/>
    <mergeCell ref="M171:O171"/>
    <mergeCell ref="D302:L302"/>
    <mergeCell ref="M302:O302"/>
    <mergeCell ref="D303:L303"/>
    <mergeCell ref="M303:O303"/>
    <mergeCell ref="D304:L304"/>
    <mergeCell ref="M304:O304"/>
    <mergeCell ref="D293:L293"/>
    <mergeCell ref="M293:O293"/>
    <mergeCell ref="D300:L300"/>
    <mergeCell ref="M300:O300"/>
    <mergeCell ref="D301:L301"/>
    <mergeCell ref="M301:O301"/>
    <mergeCell ref="E353:J353"/>
    <mergeCell ref="K353:M353"/>
    <mergeCell ref="N353:P353"/>
    <mergeCell ref="E354:J354"/>
    <mergeCell ref="K354:M354"/>
    <mergeCell ref="N354:P354"/>
    <mergeCell ref="D305:L305"/>
    <mergeCell ref="M305:O305"/>
    <mergeCell ref="D306:L306"/>
    <mergeCell ref="M306:O306"/>
    <mergeCell ref="B340:H340"/>
    <mergeCell ref="B341:P341"/>
    <mergeCell ref="C359:P359"/>
    <mergeCell ref="B384:P385"/>
    <mergeCell ref="A387:P387"/>
    <mergeCell ref="B389:P391"/>
    <mergeCell ref="A414:P414"/>
    <mergeCell ref="A417:P417"/>
    <mergeCell ref="E355:J355"/>
    <mergeCell ref="K355:M355"/>
    <mergeCell ref="N355:P355"/>
    <mergeCell ref="E356:J356"/>
    <mergeCell ref="K356:M356"/>
    <mergeCell ref="N356:P356"/>
    <mergeCell ref="B431:P431"/>
    <mergeCell ref="B434:P434"/>
    <mergeCell ref="B435:P435"/>
    <mergeCell ref="B437:P437"/>
    <mergeCell ref="B438:P438"/>
    <mergeCell ref="B439:P439"/>
    <mergeCell ref="B421:P421"/>
    <mergeCell ref="B423:P423"/>
    <mergeCell ref="B425:P425"/>
    <mergeCell ref="B428:P428"/>
    <mergeCell ref="B429:P429"/>
    <mergeCell ref="B430:P430"/>
    <mergeCell ref="B446:P446"/>
    <mergeCell ref="B447:P447"/>
    <mergeCell ref="B448:P448"/>
    <mergeCell ref="B449:P449"/>
    <mergeCell ref="B450:P450"/>
    <mergeCell ref="B451:P451"/>
    <mergeCell ref="B440:P440"/>
    <mergeCell ref="B441:P441"/>
    <mergeCell ref="B442:P442"/>
    <mergeCell ref="B443:P443"/>
    <mergeCell ref="B444:P444"/>
    <mergeCell ref="B445:P445"/>
    <mergeCell ref="B458:P458"/>
    <mergeCell ref="B459:P459"/>
    <mergeCell ref="B460:P460"/>
    <mergeCell ref="B461:P461"/>
    <mergeCell ref="B462:P462"/>
    <mergeCell ref="B463:P463"/>
    <mergeCell ref="B452:P452"/>
    <mergeCell ref="B453:P453"/>
    <mergeCell ref="B454:P454"/>
    <mergeCell ref="B455:P455"/>
    <mergeCell ref="B456:P456"/>
    <mergeCell ref="B457:P457"/>
    <mergeCell ref="H500:I500"/>
    <mergeCell ref="J500:K500"/>
    <mergeCell ref="H501:I501"/>
    <mergeCell ref="J501:K501"/>
    <mergeCell ref="H502:I502"/>
    <mergeCell ref="J502:K502"/>
    <mergeCell ref="B464:P464"/>
    <mergeCell ref="H497:I497"/>
    <mergeCell ref="J497:L497"/>
    <mergeCell ref="H498:I498"/>
    <mergeCell ref="J498:K498"/>
    <mergeCell ref="H499:I499"/>
    <mergeCell ref="J499:K499"/>
    <mergeCell ref="H506:I506"/>
    <mergeCell ref="J506:K506"/>
    <mergeCell ref="H507:I507"/>
    <mergeCell ref="J507:K507"/>
    <mergeCell ref="H508:I508"/>
    <mergeCell ref="J508:K508"/>
    <mergeCell ref="H503:I503"/>
    <mergeCell ref="J503:K503"/>
    <mergeCell ref="H504:I504"/>
    <mergeCell ref="J504:K504"/>
    <mergeCell ref="H505:I505"/>
    <mergeCell ref="J505:K505"/>
    <mergeCell ref="C529:I529"/>
    <mergeCell ref="C530:I530"/>
    <mergeCell ref="C531:I531"/>
    <mergeCell ref="D534:I534"/>
    <mergeCell ref="D553:I553"/>
    <mergeCell ref="D554:I554"/>
    <mergeCell ref="C523:I523"/>
    <mergeCell ref="C524:I524"/>
    <mergeCell ref="C525:I525"/>
    <mergeCell ref="C526:I526"/>
    <mergeCell ref="C527:I527"/>
    <mergeCell ref="C528:I528"/>
    <mergeCell ref="G572:I572"/>
    <mergeCell ref="G573:I573"/>
    <mergeCell ref="G574:I574"/>
    <mergeCell ref="G575:I575"/>
    <mergeCell ref="G576:I576"/>
    <mergeCell ref="G577:I577"/>
    <mergeCell ref="D555:I555"/>
    <mergeCell ref="D556:I556"/>
    <mergeCell ref="D560:I560"/>
    <mergeCell ref="G569:I569"/>
    <mergeCell ref="G570:I570"/>
    <mergeCell ref="G571:I571"/>
    <mergeCell ref="G584:I584"/>
    <mergeCell ref="G585:I585"/>
    <mergeCell ref="G586:I586"/>
    <mergeCell ref="G587:I587"/>
    <mergeCell ref="G588:I588"/>
    <mergeCell ref="G589:I589"/>
    <mergeCell ref="G578:I578"/>
    <mergeCell ref="G579:I579"/>
    <mergeCell ref="G580:I580"/>
    <mergeCell ref="G581:I581"/>
    <mergeCell ref="G582:I582"/>
    <mergeCell ref="G583:I583"/>
    <mergeCell ref="E621:F621"/>
    <mergeCell ref="G621:H621"/>
    <mergeCell ref="E622:F622"/>
    <mergeCell ref="G622:H622"/>
    <mergeCell ref="E623:F623"/>
    <mergeCell ref="G623:H623"/>
    <mergeCell ref="G590:I590"/>
    <mergeCell ref="G591:I591"/>
    <mergeCell ref="E619:F619"/>
    <mergeCell ref="G619:H619"/>
    <mergeCell ref="E620:F620"/>
    <mergeCell ref="G620:H620"/>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H57"/>
  <sheetViews>
    <sheetView view="pageBreakPreview" topLeftCell="A28" zoomScaleNormal="100" zoomScaleSheetLayoutView="100" workbookViewId="0">
      <selection activeCell="F13" sqref="F13"/>
    </sheetView>
  </sheetViews>
  <sheetFormatPr baseColWidth="10" defaultColWidth="11.28515625" defaultRowHeight="16.5"/>
  <cols>
    <col min="1" max="1" width="1.140625" style="220" customWidth="1"/>
    <col min="2" max="2" width="31.7109375" style="220" customWidth="1"/>
    <col min="3" max="4" width="14.28515625" style="109" customWidth="1"/>
    <col min="5" max="5" width="13.140625" style="109" customWidth="1"/>
    <col min="6" max="6" width="14" style="109" customWidth="1"/>
    <col min="7" max="7" width="15" style="109" customWidth="1"/>
    <col min="8" max="8" width="14.28515625" style="109" customWidth="1"/>
    <col min="9" max="16384" width="11.28515625" style="109"/>
  </cols>
  <sheetData>
    <row r="1" spans="1:8">
      <c r="A1" s="1671" t="str">
        <f>'CPCA-I-01'!A1:G1</f>
        <v>Instituto de Capacitación par el Trabajo del Estado de Sonora</v>
      </c>
      <c r="B1" s="1671"/>
      <c r="C1" s="1671"/>
      <c r="D1" s="1671"/>
      <c r="E1" s="1671"/>
      <c r="F1" s="1671"/>
      <c r="G1" s="1671"/>
      <c r="H1" s="1671"/>
    </row>
    <row r="2" spans="1:8" s="151" customFormat="1" ht="15.75">
      <c r="A2" s="1671" t="s">
        <v>11</v>
      </c>
      <c r="B2" s="1671"/>
      <c r="C2" s="1671"/>
      <c r="D2" s="1671"/>
      <c r="E2" s="1671"/>
      <c r="F2" s="1671"/>
      <c r="G2" s="1671"/>
      <c r="H2" s="1671"/>
    </row>
    <row r="3" spans="1:8" s="151" customFormat="1">
      <c r="A3" s="1672" t="str">
        <f>'CPCA-I-03'!A3:D3</f>
        <v>Del 01 de Enero al 31 de Diciembre de 2020</v>
      </c>
      <c r="B3" s="1672"/>
      <c r="C3" s="1672"/>
      <c r="D3" s="1672"/>
      <c r="E3" s="1672"/>
      <c r="F3" s="1672"/>
      <c r="G3" s="1672"/>
      <c r="H3" s="1672"/>
    </row>
    <row r="4" spans="1:8" s="153" customFormat="1" ht="17.25" thickBot="1">
      <c r="A4" s="152"/>
      <c r="B4" s="152"/>
      <c r="C4" s="1673"/>
      <c r="D4" s="1673"/>
      <c r="E4" s="1673"/>
      <c r="F4" s="1673"/>
      <c r="G4" s="515"/>
      <c r="H4" s="40"/>
    </row>
    <row r="5" spans="1:8" s="191" customFormat="1" ht="17.25" thickBot="1">
      <c r="A5" s="1816" t="s">
        <v>865</v>
      </c>
      <c r="B5" s="1817"/>
      <c r="C5" s="1813" t="s">
        <v>375</v>
      </c>
      <c r="D5" s="1814"/>
      <c r="E5" s="1814"/>
      <c r="F5" s="1814"/>
      <c r="G5" s="1815"/>
      <c r="H5" s="647"/>
    </row>
    <row r="6" spans="1:8" s="191" customFormat="1" ht="39" thickBot="1">
      <c r="A6" s="1818"/>
      <c r="B6" s="1819"/>
      <c r="C6" s="700" t="s">
        <v>866</v>
      </c>
      <c r="D6" s="700" t="s">
        <v>357</v>
      </c>
      <c r="E6" s="700" t="s">
        <v>379</v>
      </c>
      <c r="F6" s="701" t="s">
        <v>689</v>
      </c>
      <c r="G6" s="701" t="s">
        <v>867</v>
      </c>
      <c r="H6" s="702" t="s">
        <v>358</v>
      </c>
    </row>
    <row r="7" spans="1:8" s="191" customFormat="1" ht="17.25" thickBot="1">
      <c r="A7" s="1820"/>
      <c r="B7" s="1821"/>
      <c r="C7" s="205" t="s">
        <v>359</v>
      </c>
      <c r="D7" s="205" t="s">
        <v>360</v>
      </c>
      <c r="E7" s="205" t="s">
        <v>361</v>
      </c>
      <c r="F7" s="648" t="s">
        <v>362</v>
      </c>
      <c r="G7" s="648" t="s">
        <v>363</v>
      </c>
      <c r="H7" s="205" t="s">
        <v>364</v>
      </c>
    </row>
    <row r="8" spans="1:8" s="191" customFormat="1" ht="8.25" customHeight="1">
      <c r="A8" s="195"/>
      <c r="B8" s="644"/>
      <c r="C8" s="649"/>
      <c r="D8" s="649"/>
      <c r="E8" s="650"/>
      <c r="F8" s="649"/>
      <c r="G8" s="649"/>
      <c r="H8" s="650"/>
    </row>
    <row r="9" spans="1:8" ht="17.100000000000001" customHeight="1">
      <c r="A9" s="196"/>
      <c r="B9" s="645" t="s">
        <v>193</v>
      </c>
      <c r="C9" s="651"/>
      <c r="D9" s="651"/>
      <c r="E9" s="652">
        <f>C9+D9</f>
        <v>0</v>
      </c>
      <c r="F9" s="651"/>
      <c r="G9" s="651"/>
      <c r="H9" s="652">
        <f>G9-C9</f>
        <v>0</v>
      </c>
    </row>
    <row r="10" spans="1:8" ht="17.100000000000001" customHeight="1">
      <c r="A10" s="196"/>
      <c r="B10" s="645" t="s">
        <v>194</v>
      </c>
      <c r="C10" s="651">
        <v>0</v>
      </c>
      <c r="D10" s="651">
        <v>0</v>
      </c>
      <c r="E10" s="652">
        <f t="shared" ref="E10:E18" si="0">C10+D10</f>
        <v>0</v>
      </c>
      <c r="F10" s="651">
        <v>0</v>
      </c>
      <c r="G10" s="651">
        <v>0</v>
      </c>
      <c r="H10" s="652">
        <f t="shared" ref="H10:H19" si="1">G10-C10</f>
        <v>0</v>
      </c>
    </row>
    <row r="11" spans="1:8" ht="17.100000000000001" customHeight="1">
      <c r="A11" s="196"/>
      <c r="B11" s="645" t="s">
        <v>365</v>
      </c>
      <c r="C11" s="651">
        <v>0</v>
      </c>
      <c r="D11" s="651"/>
      <c r="E11" s="652">
        <f t="shared" si="0"/>
        <v>0</v>
      </c>
      <c r="F11" s="651"/>
      <c r="G11" s="651"/>
      <c r="H11" s="652">
        <f t="shared" si="1"/>
        <v>0</v>
      </c>
    </row>
    <row r="12" spans="1:8" ht="17.100000000000001" customHeight="1">
      <c r="A12" s="196"/>
      <c r="B12" s="645" t="s">
        <v>196</v>
      </c>
      <c r="C12" s="651">
        <v>0</v>
      </c>
      <c r="D12" s="651"/>
      <c r="E12" s="652">
        <f t="shared" si="0"/>
        <v>0</v>
      </c>
      <c r="F12" s="651"/>
      <c r="G12" s="651"/>
      <c r="H12" s="652">
        <f t="shared" si="1"/>
        <v>0</v>
      </c>
    </row>
    <row r="13" spans="1:8" ht="17.100000000000001" customHeight="1">
      <c r="A13" s="196"/>
      <c r="B13" s="645" t="s">
        <v>366</v>
      </c>
      <c r="C13" s="651">
        <v>0</v>
      </c>
      <c r="D13" s="651">
        <v>1448.5</v>
      </c>
      <c r="E13" s="652">
        <f t="shared" si="0"/>
        <v>1448.5</v>
      </c>
      <c r="F13" s="651">
        <v>1448.5</v>
      </c>
      <c r="G13" s="651">
        <v>1448.5</v>
      </c>
      <c r="H13" s="652">
        <f t="shared" si="1"/>
        <v>1448.5</v>
      </c>
    </row>
    <row r="14" spans="1:8" ht="17.100000000000001" customHeight="1">
      <c r="A14" s="196"/>
      <c r="B14" s="645" t="s">
        <v>367</v>
      </c>
      <c r="C14" s="651">
        <v>0</v>
      </c>
      <c r="D14" s="651"/>
      <c r="E14" s="652">
        <f t="shared" si="0"/>
        <v>0</v>
      </c>
      <c r="F14" s="651"/>
      <c r="G14" s="651"/>
      <c r="H14" s="652">
        <f t="shared" si="1"/>
        <v>0</v>
      </c>
    </row>
    <row r="15" spans="1:8" ht="29.25" customHeight="1">
      <c r="A15" s="196"/>
      <c r="B15" s="645" t="s">
        <v>868</v>
      </c>
      <c r="C15" s="651">
        <v>10728557</v>
      </c>
      <c r="D15" s="651">
        <v>555908.92000000004</v>
      </c>
      <c r="E15" s="652">
        <f t="shared" si="0"/>
        <v>11284465.92</v>
      </c>
      <c r="F15" s="651">
        <v>11284465.92</v>
      </c>
      <c r="G15" s="651">
        <v>11284465.92</v>
      </c>
      <c r="H15" s="652">
        <f t="shared" si="1"/>
        <v>555908.91999999993</v>
      </c>
    </row>
    <row r="16" spans="1:8" ht="55.5" customHeight="1">
      <c r="A16" s="196"/>
      <c r="B16" s="645" t="s">
        <v>869</v>
      </c>
      <c r="C16" s="651">
        <v>85700948.590000004</v>
      </c>
      <c r="D16" s="651">
        <v>10800650.140000001</v>
      </c>
      <c r="E16" s="652">
        <f t="shared" si="0"/>
        <v>96501598.730000004</v>
      </c>
      <c r="F16" s="651">
        <v>96501598.730000004</v>
      </c>
      <c r="G16" s="651">
        <v>96501598.730000004</v>
      </c>
      <c r="H16" s="652">
        <f t="shared" si="1"/>
        <v>10800650.140000001</v>
      </c>
    </row>
    <row r="17" spans="1:8" ht="25.5">
      <c r="A17" s="196"/>
      <c r="B17" s="645" t="s">
        <v>873</v>
      </c>
      <c r="C17" s="651">
        <v>33677590</v>
      </c>
      <c r="D17" s="651">
        <v>11768639.789999999</v>
      </c>
      <c r="E17" s="652">
        <f t="shared" si="0"/>
        <v>45446229.789999999</v>
      </c>
      <c r="F17" s="651">
        <v>42383683.789999999</v>
      </c>
      <c r="G17" s="651">
        <v>42383683.789999999</v>
      </c>
      <c r="H17" s="652">
        <f t="shared" si="1"/>
        <v>8706093.7899999991</v>
      </c>
    </row>
    <row r="18" spans="1:8" ht="17.100000000000001" customHeight="1" thickBot="1">
      <c r="A18" s="197"/>
      <c r="B18" s="646" t="s">
        <v>368</v>
      </c>
      <c r="C18" s="653"/>
      <c r="D18" s="653"/>
      <c r="E18" s="654">
        <f t="shared" si="0"/>
        <v>0</v>
      </c>
      <c r="F18" s="653"/>
      <c r="G18" s="653"/>
      <c r="H18" s="654">
        <f t="shared" si="1"/>
        <v>0</v>
      </c>
    </row>
    <row r="19" spans="1:8" s="221" customFormat="1" ht="28.5" customHeight="1" thickBot="1">
      <c r="A19" s="1833" t="s">
        <v>244</v>
      </c>
      <c r="B19" s="1834"/>
      <c r="C19" s="655">
        <f>C9+C10+C11+C12+C13+C14+C15+C16+C17+C18</f>
        <v>130107095.59</v>
      </c>
      <c r="D19" s="655">
        <f>D9+D10+D11+D12+D13+D14+D15+D16+D17+D18</f>
        <v>23126647.350000001</v>
      </c>
      <c r="E19" s="655">
        <f>E9+E10+E11+E12+E13+E14+E15+E16+E17+E18</f>
        <v>153233742.94</v>
      </c>
      <c r="F19" s="655">
        <f>F9+F10+F11+F12+F13+F14+F15+F16+F17+F18</f>
        <v>150171196.94</v>
      </c>
      <c r="G19" s="655">
        <f>G9+G10+G11+G12+G13+G14+G15+G16+G17+G18</f>
        <v>150171196.94</v>
      </c>
      <c r="H19" s="655">
        <f t="shared" si="1"/>
        <v>20064101.349999994</v>
      </c>
    </row>
    <row r="20" spans="1:8" ht="22.5" customHeight="1" thickBot="1">
      <c r="A20" s="198"/>
      <c r="B20" s="198"/>
      <c r="C20" s="199"/>
      <c r="D20" s="199"/>
      <c r="E20" s="199"/>
      <c r="F20" s="200"/>
      <c r="G20" s="633" t="s">
        <v>870</v>
      </c>
      <c r="H20" s="634">
        <f>IF(($G$19-$C$19)&lt;=0,"",$G$19-$C$19)</f>
        <v>20064101.349999994</v>
      </c>
    </row>
    <row r="21" spans="1:8" ht="10.5" customHeight="1" thickBot="1">
      <c r="A21" s="201"/>
      <c r="B21" s="201"/>
      <c r="C21" s="202"/>
      <c r="D21" s="202"/>
      <c r="E21" s="202"/>
      <c r="F21" s="203"/>
      <c r="G21" s="204"/>
      <c r="H21" s="200"/>
    </row>
    <row r="22" spans="1:8" s="191" customFormat="1" ht="17.25" thickBot="1">
      <c r="A22" s="1827" t="s">
        <v>871</v>
      </c>
      <c r="B22" s="1828"/>
      <c r="C22" s="1813" t="s">
        <v>375</v>
      </c>
      <c r="D22" s="1814"/>
      <c r="E22" s="1814"/>
      <c r="F22" s="1814"/>
      <c r="G22" s="1815"/>
      <c r="H22" s="647"/>
    </row>
    <row r="23" spans="1:8" s="191" customFormat="1" ht="39" thickBot="1">
      <c r="A23" s="1829"/>
      <c r="B23" s="1830"/>
      <c r="C23" s="700" t="s">
        <v>866</v>
      </c>
      <c r="D23" s="700" t="s">
        <v>357</v>
      </c>
      <c r="E23" s="700" t="s">
        <v>379</v>
      </c>
      <c r="F23" s="701" t="s">
        <v>689</v>
      </c>
      <c r="G23" s="701" t="s">
        <v>867</v>
      </c>
      <c r="H23" s="702" t="s">
        <v>358</v>
      </c>
    </row>
    <row r="24" spans="1:8" s="191" customFormat="1" ht="17.25" thickBot="1">
      <c r="A24" s="1831"/>
      <c r="B24" s="1832"/>
      <c r="C24" s="205" t="s">
        <v>359</v>
      </c>
      <c r="D24" s="205" t="s">
        <v>360</v>
      </c>
      <c r="E24" s="205" t="s">
        <v>361</v>
      </c>
      <c r="F24" s="648" t="s">
        <v>362</v>
      </c>
      <c r="G24" s="648" t="s">
        <v>363</v>
      </c>
      <c r="H24" s="205" t="s">
        <v>364</v>
      </c>
    </row>
    <row r="25" spans="1:8" s="206" customFormat="1" ht="48" customHeight="1">
      <c r="A25" s="1837" t="s">
        <v>872</v>
      </c>
      <c r="B25" s="1838"/>
      <c r="C25" s="465">
        <f t="shared" ref="C25:H25" si="2">SUM(C26,C27,C28,C29,C30,C31,C32,C33)</f>
        <v>85700948.590000004</v>
      </c>
      <c r="D25" s="465">
        <f t="shared" si="2"/>
        <v>10802098.640000001</v>
      </c>
      <c r="E25" s="465">
        <f t="shared" si="2"/>
        <v>96503047.230000004</v>
      </c>
      <c r="F25" s="465">
        <f t="shared" si="2"/>
        <v>96503047.230000004</v>
      </c>
      <c r="G25" s="465">
        <f t="shared" si="2"/>
        <v>96503047.230000004</v>
      </c>
      <c r="H25" s="465">
        <f t="shared" si="2"/>
        <v>10802098.640000001</v>
      </c>
    </row>
    <row r="26" spans="1:8" s="206" customFormat="1" ht="17.100000000000001" customHeight="1">
      <c r="A26" s="207" t="s">
        <v>369</v>
      </c>
      <c r="B26" s="208"/>
      <c r="C26" s="466">
        <v>0</v>
      </c>
      <c r="D26" s="466">
        <v>0</v>
      </c>
      <c r="E26" s="467">
        <f>C26+D26</f>
        <v>0</v>
      </c>
      <c r="F26" s="466">
        <v>0</v>
      </c>
      <c r="G26" s="466">
        <v>0</v>
      </c>
      <c r="H26" s="468">
        <f>G26-C26</f>
        <v>0</v>
      </c>
    </row>
    <row r="27" spans="1:8" s="206" customFormat="1" ht="17.100000000000001" customHeight="1">
      <c r="A27" s="207"/>
      <c r="B27" s="212" t="s">
        <v>194</v>
      </c>
      <c r="C27" s="466"/>
      <c r="D27" s="466"/>
      <c r="E27" s="467"/>
      <c r="F27" s="466"/>
      <c r="G27" s="466"/>
      <c r="H27" s="468"/>
    </row>
    <row r="28" spans="1:8" s="206" customFormat="1" ht="17.100000000000001" customHeight="1">
      <c r="A28" s="207" t="s">
        <v>365</v>
      </c>
      <c r="B28" s="208"/>
      <c r="C28" s="466"/>
      <c r="D28" s="466"/>
      <c r="E28" s="467">
        <f t="shared" ref="E28:E42" si="3">C28+D28</f>
        <v>0</v>
      </c>
      <c r="F28" s="466"/>
      <c r="G28" s="466"/>
      <c r="H28" s="468">
        <f t="shared" ref="H28:H42" si="4">G28-C28</f>
        <v>0</v>
      </c>
    </row>
    <row r="29" spans="1:8" s="206" customFormat="1">
      <c r="A29" s="1835" t="s">
        <v>196</v>
      </c>
      <c r="B29" s="1836"/>
      <c r="C29" s="466"/>
      <c r="D29" s="466"/>
      <c r="E29" s="467">
        <f t="shared" si="3"/>
        <v>0</v>
      </c>
      <c r="F29" s="466"/>
      <c r="G29" s="466"/>
      <c r="H29" s="468">
        <f t="shared" si="4"/>
        <v>0</v>
      </c>
    </row>
    <row r="30" spans="1:8" s="206" customFormat="1" ht="17.100000000000001" customHeight="1">
      <c r="A30" s="1835" t="s">
        <v>883</v>
      </c>
      <c r="B30" s="1836"/>
      <c r="C30" s="466">
        <v>0</v>
      </c>
      <c r="D30" s="466">
        <v>1448.5</v>
      </c>
      <c r="E30" s="467">
        <f t="shared" si="3"/>
        <v>1448.5</v>
      </c>
      <c r="F30" s="466">
        <v>1448.5</v>
      </c>
      <c r="G30" s="466">
        <v>1448.5</v>
      </c>
      <c r="H30" s="468">
        <f t="shared" si="4"/>
        <v>1448.5</v>
      </c>
    </row>
    <row r="31" spans="1:8" ht="17.100000000000001" customHeight="1">
      <c r="A31" s="1835" t="s">
        <v>884</v>
      </c>
      <c r="B31" s="1836" t="s">
        <v>370</v>
      </c>
      <c r="C31" s="469"/>
      <c r="D31" s="469"/>
      <c r="E31" s="467">
        <f t="shared" si="3"/>
        <v>0</v>
      </c>
      <c r="F31" s="469"/>
      <c r="G31" s="469"/>
      <c r="H31" s="468">
        <f t="shared" si="4"/>
        <v>0</v>
      </c>
    </row>
    <row r="32" spans="1:8" s="206" customFormat="1" ht="51" customHeight="1">
      <c r="A32" s="703"/>
      <c r="B32" s="704" t="s">
        <v>869</v>
      </c>
      <c r="C32" s="466">
        <v>85700948.590000004</v>
      </c>
      <c r="D32" s="466">
        <v>10800650.140000001</v>
      </c>
      <c r="E32" s="467">
        <f t="shared" si="3"/>
        <v>96501598.730000004</v>
      </c>
      <c r="F32" s="651">
        <v>96501598.730000004</v>
      </c>
      <c r="G32" s="651">
        <v>96501598.730000004</v>
      </c>
      <c r="H32" s="468">
        <f t="shared" si="4"/>
        <v>10800650.140000001</v>
      </c>
    </row>
    <row r="33" spans="1:8" s="206" customFormat="1" ht="27.75" customHeight="1">
      <c r="A33" s="1835" t="s">
        <v>873</v>
      </c>
      <c r="B33" s="1836"/>
      <c r="C33" s="466"/>
      <c r="D33" s="466"/>
      <c r="E33" s="467">
        <f t="shared" si="3"/>
        <v>0</v>
      </c>
      <c r="F33" s="466"/>
      <c r="G33" s="466"/>
      <c r="H33" s="468">
        <f t="shared" si="4"/>
        <v>0</v>
      </c>
    </row>
    <row r="34" spans="1:8" s="206" customFormat="1" ht="8.25" customHeight="1">
      <c r="A34" s="209"/>
      <c r="B34" s="210"/>
      <c r="C34" s="466"/>
      <c r="D34" s="466"/>
      <c r="E34" s="467"/>
      <c r="F34" s="466"/>
      <c r="G34" s="466"/>
      <c r="H34" s="468"/>
    </row>
    <row r="35" spans="1:8" s="206" customFormat="1" ht="66.75" customHeight="1">
      <c r="A35" s="1825" t="s">
        <v>874</v>
      </c>
      <c r="B35" s="1826"/>
      <c r="C35" s="465">
        <f t="shared" ref="C35:H35" si="5">SUM(C36:C39)</f>
        <v>44406147</v>
      </c>
      <c r="D35" s="465">
        <f t="shared" si="5"/>
        <v>12324548.709999999</v>
      </c>
      <c r="E35" s="465">
        <f t="shared" si="5"/>
        <v>56730695.710000001</v>
      </c>
      <c r="F35" s="465">
        <f t="shared" si="5"/>
        <v>53668149.710000001</v>
      </c>
      <c r="G35" s="465">
        <f t="shared" si="5"/>
        <v>53668149.710000001</v>
      </c>
      <c r="H35" s="465">
        <f t="shared" si="5"/>
        <v>9262002.709999999</v>
      </c>
    </row>
    <row r="36" spans="1:8" s="206" customFormat="1" ht="17.100000000000001" customHeight="1">
      <c r="A36" s="211"/>
      <c r="B36" s="212" t="s">
        <v>194</v>
      </c>
      <c r="C36" s="466">
        <v>0</v>
      </c>
      <c r="D36" s="466"/>
      <c r="E36" s="467">
        <f t="shared" si="3"/>
        <v>0</v>
      </c>
      <c r="F36" s="466"/>
      <c r="G36" s="466"/>
      <c r="H36" s="468">
        <f t="shared" si="4"/>
        <v>0</v>
      </c>
    </row>
    <row r="37" spans="1:8" s="206" customFormat="1" ht="17.100000000000001" customHeight="1">
      <c r="A37" s="211"/>
      <c r="B37" s="212" t="s">
        <v>883</v>
      </c>
      <c r="C37" s="466">
        <v>0</v>
      </c>
      <c r="D37" s="466"/>
      <c r="E37" s="467">
        <f t="shared" ref="E37" si="6">C37+D37</f>
        <v>0</v>
      </c>
      <c r="F37" s="466"/>
      <c r="G37" s="466"/>
      <c r="H37" s="468">
        <f t="shared" ref="H37" si="7">G37-C37</f>
        <v>0</v>
      </c>
    </row>
    <row r="38" spans="1:8" s="206" customFormat="1" ht="30.75" customHeight="1">
      <c r="A38" s="211"/>
      <c r="B38" s="705" t="s">
        <v>885</v>
      </c>
      <c r="C38" s="466">
        <v>10728557</v>
      </c>
      <c r="D38" s="466">
        <v>555908.92000000004</v>
      </c>
      <c r="E38" s="467">
        <f t="shared" ref="E38" si="8">C38+D38</f>
        <v>11284465.92</v>
      </c>
      <c r="F38" s="651">
        <v>11284465.92</v>
      </c>
      <c r="G38" s="651">
        <v>11284465.92</v>
      </c>
      <c r="H38" s="468">
        <f t="shared" ref="H38" si="9">G38-C38</f>
        <v>555908.91999999993</v>
      </c>
    </row>
    <row r="39" spans="1:8" s="206" customFormat="1" ht="29.25" customHeight="1">
      <c r="A39" s="211"/>
      <c r="B39" s="213" t="s">
        <v>873</v>
      </c>
      <c r="C39" s="466">
        <v>33677590</v>
      </c>
      <c r="D39" s="466">
        <v>11768639.789999999</v>
      </c>
      <c r="E39" s="467">
        <f t="shared" si="3"/>
        <v>45446229.789999999</v>
      </c>
      <c r="F39" s="651">
        <v>42383683.789999999</v>
      </c>
      <c r="G39" s="651">
        <v>42383683.789999999</v>
      </c>
      <c r="H39" s="468">
        <f t="shared" si="4"/>
        <v>8706093.7899999991</v>
      </c>
    </row>
    <row r="40" spans="1:8" s="206" customFormat="1" ht="6" customHeight="1">
      <c r="A40" s="211"/>
      <c r="B40" s="212"/>
      <c r="C40" s="466"/>
      <c r="D40" s="466"/>
      <c r="E40" s="467"/>
      <c r="F40" s="466"/>
      <c r="G40" s="466"/>
      <c r="H40" s="468"/>
    </row>
    <row r="41" spans="1:8" s="206" customFormat="1" ht="17.100000000000001" customHeight="1">
      <c r="A41" s="209" t="s">
        <v>372</v>
      </c>
      <c r="B41" s="210"/>
      <c r="C41" s="465">
        <f t="shared" ref="C41:H41" si="10">C42</f>
        <v>0</v>
      </c>
      <c r="D41" s="465">
        <f t="shared" si="10"/>
        <v>0</v>
      </c>
      <c r="E41" s="465">
        <f t="shared" si="10"/>
        <v>0</v>
      </c>
      <c r="F41" s="465">
        <f t="shared" si="10"/>
        <v>0</v>
      </c>
      <c r="G41" s="465">
        <f t="shared" si="10"/>
        <v>0</v>
      </c>
      <c r="H41" s="465">
        <f t="shared" si="10"/>
        <v>0</v>
      </c>
    </row>
    <row r="42" spans="1:8" s="206" customFormat="1" ht="17.100000000000001" customHeight="1">
      <c r="A42" s="209"/>
      <c r="B42" s="214" t="s">
        <v>368</v>
      </c>
      <c r="C42" s="466">
        <v>0</v>
      </c>
      <c r="D42" s="466"/>
      <c r="E42" s="467">
        <f t="shared" si="3"/>
        <v>0</v>
      </c>
      <c r="F42" s="466"/>
      <c r="G42" s="466"/>
      <c r="H42" s="468">
        <f t="shared" si="4"/>
        <v>0</v>
      </c>
    </row>
    <row r="43" spans="1:8" s="206" customFormat="1" ht="12.75" customHeight="1" thickBot="1">
      <c r="A43" s="215"/>
      <c r="B43" s="216"/>
      <c r="C43" s="470"/>
      <c r="D43" s="470"/>
      <c r="E43" s="471"/>
      <c r="F43" s="470"/>
      <c r="G43" s="470"/>
      <c r="H43" s="472"/>
    </row>
    <row r="44" spans="1:8" ht="21.75" customHeight="1" thickBot="1">
      <c r="A44" s="1823" t="s">
        <v>244</v>
      </c>
      <c r="B44" s="1824"/>
      <c r="C44" s="632">
        <f t="shared" ref="C44:H44" si="11">C25+C35+C41</f>
        <v>130107095.59</v>
      </c>
      <c r="D44" s="632">
        <f t="shared" si="11"/>
        <v>23126647.350000001</v>
      </c>
      <c r="E44" s="632">
        <f t="shared" si="11"/>
        <v>153233742.94</v>
      </c>
      <c r="F44" s="632">
        <f t="shared" si="11"/>
        <v>150171196.94</v>
      </c>
      <c r="G44" s="632">
        <f t="shared" si="11"/>
        <v>150171196.94</v>
      </c>
      <c r="H44" s="632">
        <f t="shared" si="11"/>
        <v>20064101.350000001</v>
      </c>
    </row>
    <row r="45" spans="1:8" ht="23.25" customHeight="1" thickBot="1">
      <c r="A45" s="198"/>
      <c r="B45" s="198"/>
      <c r="C45" s="217"/>
      <c r="D45" s="217"/>
      <c r="E45" s="217"/>
      <c r="F45" s="218"/>
      <c r="G45" s="635" t="s">
        <v>870</v>
      </c>
      <c r="H45" s="636">
        <f>IF(($G$44-$C$44)&lt;=0,"",$G$44-$C$44)</f>
        <v>20064101.349999994</v>
      </c>
    </row>
    <row r="46" spans="1:8" ht="23.25" customHeight="1">
      <c r="A46" s="201"/>
      <c r="B46" s="201"/>
      <c r="C46" s="563"/>
      <c r="D46" s="563"/>
      <c r="E46" s="563"/>
      <c r="F46" s="564"/>
      <c r="G46" s="565"/>
      <c r="H46" s="565"/>
    </row>
    <row r="47" spans="1:8" ht="23.25" customHeight="1">
      <c r="A47" s="201"/>
      <c r="B47" s="201"/>
      <c r="C47" s="563"/>
      <c r="D47" s="563"/>
      <c r="E47" s="563"/>
      <c r="F47" s="564"/>
      <c r="G47" s="565"/>
      <c r="H47" s="565"/>
    </row>
    <row r="48" spans="1:8" ht="23.25" customHeight="1">
      <c r="A48" s="201"/>
      <c r="B48" s="201"/>
      <c r="C48" s="563"/>
      <c r="D48" s="563"/>
      <c r="E48" s="563"/>
      <c r="F48" s="564"/>
      <c r="G48" s="565"/>
      <c r="H48" s="565"/>
    </row>
    <row r="49" spans="1:8" s="713" customFormat="1" ht="15.75" customHeight="1">
      <c r="A49" s="709"/>
      <c r="B49" s="710" t="s">
        <v>891</v>
      </c>
      <c r="C49" s="711"/>
      <c r="D49" s="711"/>
      <c r="E49" s="711"/>
      <c r="F49" s="711"/>
      <c r="G49" s="712"/>
      <c r="H49" s="712"/>
    </row>
    <row r="50" spans="1:8" s="713" customFormat="1" ht="12.75" customHeight="1">
      <c r="A50" s="709"/>
      <c r="B50" s="710" t="s">
        <v>892</v>
      </c>
      <c r="C50" s="711"/>
      <c r="D50" s="711"/>
      <c r="E50" s="711"/>
      <c r="F50" s="711"/>
      <c r="G50" s="712"/>
      <c r="H50" s="712"/>
    </row>
    <row r="51" spans="1:8" s="713" customFormat="1" ht="26.25" customHeight="1">
      <c r="A51" s="709"/>
      <c r="B51" s="1822" t="s">
        <v>893</v>
      </c>
      <c r="C51" s="1822"/>
      <c r="D51" s="1822"/>
      <c r="E51" s="1822"/>
      <c r="F51" s="1822"/>
      <c r="G51" s="1822"/>
      <c r="H51" s="1822"/>
    </row>
    <row r="52" spans="1:8" ht="23.25" customHeight="1">
      <c r="A52" s="201"/>
      <c r="B52" s="201"/>
      <c r="C52" s="563"/>
      <c r="D52" s="563"/>
      <c r="E52" s="563"/>
      <c r="F52" s="564"/>
      <c r="G52" s="565"/>
      <c r="H52" s="565"/>
    </row>
    <row r="53" spans="1:8" ht="8.25" customHeight="1">
      <c r="A53" s="219"/>
      <c r="B53" s="109"/>
    </row>
    <row r="54" spans="1:8">
      <c r="A54" s="222"/>
      <c r="B54" s="109"/>
      <c r="H54" s="421"/>
    </row>
    <row r="55" spans="1:8">
      <c r="A55" s="223"/>
      <c r="B55" s="224" t="s">
        <v>373</v>
      </c>
      <c r="C55" s="225"/>
      <c r="D55" s="225"/>
      <c r="E55" s="225"/>
      <c r="F55" s="225"/>
      <c r="G55" s="225"/>
      <c r="H55" s="225"/>
    </row>
    <row r="56" spans="1:8">
      <c r="A56" s="223"/>
      <c r="B56" s="224" t="s">
        <v>374</v>
      </c>
      <c r="C56" s="225"/>
      <c r="D56" s="225"/>
      <c r="E56" s="225"/>
      <c r="F56" s="225"/>
      <c r="G56" s="225"/>
      <c r="H56" s="225"/>
    </row>
    <row r="57" spans="1:8">
      <c r="A57" s="223"/>
      <c r="B57" s="224"/>
      <c r="C57" s="225"/>
      <c r="D57" s="225"/>
      <c r="E57" s="225"/>
      <c r="F57" s="225"/>
      <c r="G57" s="225"/>
      <c r="H57" s="225"/>
    </row>
  </sheetData>
  <sheetProtection formatColumns="0" formatRows="0" insertHyperlinks="0"/>
  <mergeCells count="17">
    <mergeCell ref="B51:H51"/>
    <mergeCell ref="A44:B44"/>
    <mergeCell ref="A35:B35"/>
    <mergeCell ref="A22:B24"/>
    <mergeCell ref="A19:B19"/>
    <mergeCell ref="A29:B29"/>
    <mergeCell ref="A31:B31"/>
    <mergeCell ref="A33:B33"/>
    <mergeCell ref="C22:G22"/>
    <mergeCell ref="A25:B25"/>
    <mergeCell ref="A30:B30"/>
    <mergeCell ref="A1:H1"/>
    <mergeCell ref="A2:H2"/>
    <mergeCell ref="A3:H3"/>
    <mergeCell ref="C4:F4"/>
    <mergeCell ref="C5:G5"/>
    <mergeCell ref="A5:B7"/>
  </mergeCells>
  <printOptions horizontalCentered="1"/>
  <pageMargins left="0.39370078740157483" right="0.39370078740157483" top="0.39370078740157483" bottom="0.51181102362204722" header="0.31496062992125984" footer="0.31496062992125984"/>
  <pageSetup scale="88" fitToHeight="2" orientation="landscape" r:id="rId1"/>
  <rowBreaks count="1" manualBreakCount="1">
    <brk id="21" max="7"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H78"/>
  <sheetViews>
    <sheetView workbookViewId="0">
      <pane ySplit="8" topLeftCell="A45" activePane="bottomLeft" state="frozen"/>
      <selection pane="bottomLeft" activeCell="I5" sqref="I5"/>
    </sheetView>
  </sheetViews>
  <sheetFormatPr baseColWidth="10" defaultColWidth="11" defaultRowHeight="12.75"/>
  <cols>
    <col min="1" max="1" width="2.140625" style="23" customWidth="1"/>
    <col min="2" max="2" width="38.7109375" style="23" customWidth="1"/>
    <col min="3" max="3" width="18.140625" style="985" customWidth="1"/>
    <col min="4" max="4" width="18" style="23" customWidth="1"/>
    <col min="5" max="5" width="14.7109375" style="985" customWidth="1"/>
    <col min="6" max="6" width="13.85546875" style="23" customWidth="1"/>
    <col min="7" max="7" width="14.85546875" style="23" customWidth="1"/>
    <col min="8" max="8" width="13.7109375" style="985" customWidth="1"/>
    <col min="9" max="16384" width="11" style="23"/>
  </cols>
  <sheetData>
    <row r="1" spans="2:8" ht="13.5" thickBot="1"/>
    <row r="2" spans="2:8">
      <c r="B2" s="1639" t="s">
        <v>2354</v>
      </c>
      <c r="C2" s="1640"/>
      <c r="D2" s="1640"/>
      <c r="E2" s="1640"/>
      <c r="F2" s="1640"/>
      <c r="G2" s="1640"/>
      <c r="H2" s="1641"/>
    </row>
    <row r="3" spans="2:8">
      <c r="B3" s="1841" t="s">
        <v>2381</v>
      </c>
      <c r="C3" s="1842"/>
      <c r="D3" s="1842"/>
      <c r="E3" s="1842"/>
      <c r="F3" s="1842"/>
      <c r="G3" s="1842"/>
      <c r="H3" s="1843"/>
    </row>
    <row r="4" spans="2:8">
      <c r="B4" s="1841" t="s">
        <v>2363</v>
      </c>
      <c r="C4" s="1842"/>
      <c r="D4" s="1842"/>
      <c r="E4" s="1842"/>
      <c r="F4" s="1842"/>
      <c r="G4" s="1842"/>
      <c r="H4" s="1843"/>
    </row>
    <row r="5" spans="2:8" ht="13.5" thickBot="1">
      <c r="B5" s="1844" t="s">
        <v>83</v>
      </c>
      <c r="C5" s="1845"/>
      <c r="D5" s="1845"/>
      <c r="E5" s="1845"/>
      <c r="F5" s="1845"/>
      <c r="G5" s="1845"/>
      <c r="H5" s="1846"/>
    </row>
    <row r="6" spans="2:8" ht="13.5" thickBot="1">
      <c r="B6" s="986"/>
      <c r="C6" s="1847" t="s">
        <v>375</v>
      </c>
      <c r="D6" s="1848"/>
      <c r="E6" s="1848"/>
      <c r="F6" s="1848"/>
      <c r="G6" s="1849"/>
      <c r="H6" s="1839" t="s">
        <v>376</v>
      </c>
    </row>
    <row r="7" spans="2:8">
      <c r="B7" s="987" t="s">
        <v>241</v>
      </c>
      <c r="C7" s="1839" t="s">
        <v>377</v>
      </c>
      <c r="D7" s="1851" t="s">
        <v>378</v>
      </c>
      <c r="E7" s="1839" t="s">
        <v>379</v>
      </c>
      <c r="F7" s="1839" t="s">
        <v>380</v>
      </c>
      <c r="G7" s="1839" t="s">
        <v>381</v>
      </c>
      <c r="H7" s="1850"/>
    </row>
    <row r="8" spans="2:8" ht="13.5" thickBot="1">
      <c r="B8" s="988" t="s">
        <v>382</v>
      </c>
      <c r="C8" s="1840"/>
      <c r="D8" s="1852"/>
      <c r="E8" s="1840"/>
      <c r="F8" s="1840"/>
      <c r="G8" s="1840"/>
      <c r="H8" s="1840"/>
    </row>
    <row r="9" spans="2:8">
      <c r="B9" s="989" t="s">
        <v>383</v>
      </c>
      <c r="C9" s="990"/>
      <c r="D9" s="991"/>
      <c r="E9" s="990"/>
      <c r="F9" s="991"/>
      <c r="G9" s="991"/>
      <c r="H9" s="990"/>
    </row>
    <row r="10" spans="2:8">
      <c r="B10" s="992" t="s">
        <v>384</v>
      </c>
      <c r="C10" s="990"/>
      <c r="D10" s="991"/>
      <c r="E10" s="990">
        <f t="shared" ref="E10:E16" si="0">C10+D10</f>
        <v>0</v>
      </c>
      <c r="F10" s="991"/>
      <c r="G10" s="991"/>
      <c r="H10" s="990">
        <f t="shared" ref="H10:H16" si="1">G10-C10</f>
        <v>0</v>
      </c>
    </row>
    <row r="11" spans="2:8">
      <c r="B11" s="992" t="s">
        <v>385</v>
      </c>
      <c r="C11" s="990"/>
      <c r="D11" s="991"/>
      <c r="E11" s="990">
        <f t="shared" si="0"/>
        <v>0</v>
      </c>
      <c r="F11" s="991"/>
      <c r="G11" s="991"/>
      <c r="H11" s="990">
        <f t="shared" si="1"/>
        <v>0</v>
      </c>
    </row>
    <row r="12" spans="2:8">
      <c r="B12" s="992" t="s">
        <v>386</v>
      </c>
      <c r="C12" s="990"/>
      <c r="D12" s="991"/>
      <c r="E12" s="990">
        <f t="shared" si="0"/>
        <v>0</v>
      </c>
      <c r="F12" s="991"/>
      <c r="G12" s="991"/>
      <c r="H12" s="990">
        <f t="shared" si="1"/>
        <v>0</v>
      </c>
    </row>
    <row r="13" spans="2:8">
      <c r="B13" s="992" t="s">
        <v>387</v>
      </c>
      <c r="C13" s="990"/>
      <c r="D13" s="991"/>
      <c r="E13" s="990">
        <f t="shared" si="0"/>
        <v>0</v>
      </c>
      <c r="F13" s="991"/>
      <c r="G13" s="991"/>
      <c r="H13" s="990">
        <f t="shared" si="1"/>
        <v>0</v>
      </c>
    </row>
    <row r="14" spans="2:8">
      <c r="B14" s="992" t="s">
        <v>388</v>
      </c>
      <c r="C14" s="990"/>
      <c r="D14" s="991"/>
      <c r="E14" s="990">
        <f t="shared" si="0"/>
        <v>0</v>
      </c>
      <c r="F14" s="991"/>
      <c r="G14" s="991"/>
      <c r="H14" s="990">
        <f t="shared" si="1"/>
        <v>0</v>
      </c>
    </row>
    <row r="15" spans="2:8">
      <c r="B15" s="992" t="s">
        <v>389</v>
      </c>
      <c r="C15" s="990"/>
      <c r="D15" s="991"/>
      <c r="E15" s="990">
        <f t="shared" si="0"/>
        <v>0</v>
      </c>
      <c r="F15" s="991"/>
      <c r="G15" s="991"/>
      <c r="H15" s="990">
        <f t="shared" si="1"/>
        <v>0</v>
      </c>
    </row>
    <row r="16" spans="2:8">
      <c r="B16" s="992" t="s">
        <v>2382</v>
      </c>
      <c r="C16" s="990">
        <v>10728557</v>
      </c>
      <c r="D16" s="991">
        <v>555908.92000000004</v>
      </c>
      <c r="E16" s="990">
        <f t="shared" si="0"/>
        <v>11284465.92</v>
      </c>
      <c r="F16" s="991">
        <v>11284465.92</v>
      </c>
      <c r="G16" s="991">
        <v>11284465.92</v>
      </c>
      <c r="H16" s="990">
        <f t="shared" si="1"/>
        <v>555908.91999999993</v>
      </c>
    </row>
    <row r="17" spans="2:8" ht="25.5">
      <c r="B17" s="993" t="s">
        <v>2383</v>
      </c>
      <c r="C17" s="990">
        <f t="shared" ref="C17:H17" si="2">SUM(C18:C28)</f>
        <v>0</v>
      </c>
      <c r="D17" s="994">
        <f t="shared" si="2"/>
        <v>0</v>
      </c>
      <c r="E17" s="994">
        <f t="shared" si="2"/>
        <v>0</v>
      </c>
      <c r="F17" s="994">
        <f t="shared" si="2"/>
        <v>0</v>
      </c>
      <c r="G17" s="994">
        <f t="shared" si="2"/>
        <v>0</v>
      </c>
      <c r="H17" s="994">
        <f t="shared" si="2"/>
        <v>0</v>
      </c>
    </row>
    <row r="18" spans="2:8">
      <c r="B18" s="995" t="s">
        <v>390</v>
      </c>
      <c r="C18" s="990"/>
      <c r="D18" s="991"/>
      <c r="E18" s="990">
        <f t="shared" ref="E18:E28" si="3">C18+D18</f>
        <v>0</v>
      </c>
      <c r="F18" s="991"/>
      <c r="G18" s="991"/>
      <c r="H18" s="990">
        <f t="shared" ref="H18:H28" si="4">G18-C18</f>
        <v>0</v>
      </c>
    </row>
    <row r="19" spans="2:8">
      <c r="B19" s="995" t="s">
        <v>391</v>
      </c>
      <c r="C19" s="990"/>
      <c r="D19" s="991"/>
      <c r="E19" s="990">
        <f t="shared" si="3"/>
        <v>0</v>
      </c>
      <c r="F19" s="991"/>
      <c r="G19" s="991"/>
      <c r="H19" s="990">
        <f t="shared" si="4"/>
        <v>0</v>
      </c>
    </row>
    <row r="20" spans="2:8">
      <c r="B20" s="995" t="s">
        <v>392</v>
      </c>
      <c r="C20" s="990"/>
      <c r="D20" s="991"/>
      <c r="E20" s="990">
        <f t="shared" si="3"/>
        <v>0</v>
      </c>
      <c r="F20" s="991"/>
      <c r="G20" s="991"/>
      <c r="H20" s="990">
        <f t="shared" si="4"/>
        <v>0</v>
      </c>
    </row>
    <row r="21" spans="2:8">
      <c r="B21" s="995" t="s">
        <v>393</v>
      </c>
      <c r="C21" s="990"/>
      <c r="D21" s="991"/>
      <c r="E21" s="990">
        <f t="shared" si="3"/>
        <v>0</v>
      </c>
      <c r="F21" s="991"/>
      <c r="G21" s="991"/>
      <c r="H21" s="990">
        <f t="shared" si="4"/>
        <v>0</v>
      </c>
    </row>
    <row r="22" spans="2:8">
      <c r="B22" s="995" t="s">
        <v>394</v>
      </c>
      <c r="C22" s="990"/>
      <c r="D22" s="991"/>
      <c r="E22" s="990">
        <f t="shared" si="3"/>
        <v>0</v>
      </c>
      <c r="F22" s="991"/>
      <c r="G22" s="991"/>
      <c r="H22" s="990">
        <f t="shared" si="4"/>
        <v>0</v>
      </c>
    </row>
    <row r="23" spans="2:8" ht="25.5">
      <c r="B23" s="996" t="s">
        <v>395</v>
      </c>
      <c r="C23" s="990"/>
      <c r="D23" s="991"/>
      <c r="E23" s="990">
        <f t="shared" si="3"/>
        <v>0</v>
      </c>
      <c r="F23" s="991"/>
      <c r="G23" s="991"/>
      <c r="H23" s="990">
        <f t="shared" si="4"/>
        <v>0</v>
      </c>
    </row>
    <row r="24" spans="2:8" ht="25.5">
      <c r="B24" s="996" t="s">
        <v>396</v>
      </c>
      <c r="C24" s="990"/>
      <c r="D24" s="991"/>
      <c r="E24" s="990">
        <f t="shared" si="3"/>
        <v>0</v>
      </c>
      <c r="F24" s="991"/>
      <c r="G24" s="991"/>
      <c r="H24" s="990">
        <f t="shared" si="4"/>
        <v>0</v>
      </c>
    </row>
    <row r="25" spans="2:8">
      <c r="B25" s="995" t="s">
        <v>397</v>
      </c>
      <c r="C25" s="990"/>
      <c r="D25" s="991"/>
      <c r="E25" s="990">
        <f t="shared" si="3"/>
        <v>0</v>
      </c>
      <c r="F25" s="991"/>
      <c r="G25" s="991"/>
      <c r="H25" s="990">
        <f t="shared" si="4"/>
        <v>0</v>
      </c>
    </row>
    <row r="26" spans="2:8">
      <c r="B26" s="995" t="s">
        <v>398</v>
      </c>
      <c r="C26" s="990"/>
      <c r="D26" s="991"/>
      <c r="E26" s="990">
        <f t="shared" si="3"/>
        <v>0</v>
      </c>
      <c r="F26" s="991"/>
      <c r="G26" s="991"/>
      <c r="H26" s="990">
        <f t="shared" si="4"/>
        <v>0</v>
      </c>
    </row>
    <row r="27" spans="2:8">
      <c r="B27" s="995" t="s">
        <v>399</v>
      </c>
      <c r="C27" s="990"/>
      <c r="D27" s="991"/>
      <c r="E27" s="990">
        <f t="shared" si="3"/>
        <v>0</v>
      </c>
      <c r="F27" s="991"/>
      <c r="G27" s="991"/>
      <c r="H27" s="990">
        <f t="shared" si="4"/>
        <v>0</v>
      </c>
    </row>
    <row r="28" spans="2:8" ht="25.5">
      <c r="B28" s="996" t="s">
        <v>400</v>
      </c>
      <c r="C28" s="990"/>
      <c r="D28" s="991"/>
      <c r="E28" s="990">
        <f t="shared" si="3"/>
        <v>0</v>
      </c>
      <c r="F28" s="991"/>
      <c r="G28" s="991"/>
      <c r="H28" s="990">
        <f t="shared" si="4"/>
        <v>0</v>
      </c>
    </row>
    <row r="29" spans="2:8" ht="25.5">
      <c r="B29" s="993" t="s">
        <v>401</v>
      </c>
      <c r="C29" s="990">
        <f t="shared" ref="C29:H29" si="5">SUM(C30:C34)</f>
        <v>0</v>
      </c>
      <c r="D29" s="990">
        <f t="shared" si="5"/>
        <v>0</v>
      </c>
      <c r="E29" s="990">
        <f t="shared" si="5"/>
        <v>0</v>
      </c>
      <c r="F29" s="990">
        <f t="shared" si="5"/>
        <v>0</v>
      </c>
      <c r="G29" s="990">
        <f t="shared" si="5"/>
        <v>0</v>
      </c>
      <c r="H29" s="990">
        <f t="shared" si="5"/>
        <v>0</v>
      </c>
    </row>
    <row r="30" spans="2:8">
      <c r="B30" s="995" t="s">
        <v>402</v>
      </c>
      <c r="C30" s="990"/>
      <c r="D30" s="991"/>
      <c r="E30" s="990">
        <f t="shared" ref="E30:E35" si="6">C30+D30</f>
        <v>0</v>
      </c>
      <c r="F30" s="991"/>
      <c r="G30" s="991"/>
      <c r="H30" s="990">
        <f t="shared" ref="H30:H35" si="7">G30-C30</f>
        <v>0</v>
      </c>
    </row>
    <row r="31" spans="2:8">
      <c r="B31" s="995" t="s">
        <v>403</v>
      </c>
      <c r="C31" s="990"/>
      <c r="D31" s="991"/>
      <c r="E31" s="990">
        <f t="shared" si="6"/>
        <v>0</v>
      </c>
      <c r="F31" s="991"/>
      <c r="G31" s="991"/>
      <c r="H31" s="990">
        <f t="shared" si="7"/>
        <v>0</v>
      </c>
    </row>
    <row r="32" spans="2:8">
      <c r="B32" s="995" t="s">
        <v>404</v>
      </c>
      <c r="C32" s="990"/>
      <c r="D32" s="991"/>
      <c r="E32" s="990">
        <f t="shared" si="6"/>
        <v>0</v>
      </c>
      <c r="F32" s="991"/>
      <c r="G32" s="991"/>
      <c r="H32" s="990">
        <f t="shared" si="7"/>
        <v>0</v>
      </c>
    </row>
    <row r="33" spans="2:8" ht="25.5">
      <c r="B33" s="996" t="s">
        <v>405</v>
      </c>
      <c r="C33" s="990"/>
      <c r="D33" s="991"/>
      <c r="E33" s="990">
        <f t="shared" si="6"/>
        <v>0</v>
      </c>
      <c r="F33" s="991"/>
      <c r="G33" s="991"/>
      <c r="H33" s="990">
        <f t="shared" si="7"/>
        <v>0</v>
      </c>
    </row>
    <row r="34" spans="2:8">
      <c r="B34" s="995" t="s">
        <v>406</v>
      </c>
      <c r="C34" s="990"/>
      <c r="D34" s="991"/>
      <c r="E34" s="990">
        <f t="shared" si="6"/>
        <v>0</v>
      </c>
      <c r="F34" s="991"/>
      <c r="G34" s="991"/>
      <c r="H34" s="990">
        <f t="shared" si="7"/>
        <v>0</v>
      </c>
    </row>
    <row r="35" spans="2:8">
      <c r="B35" s="992" t="s">
        <v>875</v>
      </c>
      <c r="C35" s="990"/>
      <c r="D35" s="991"/>
      <c r="E35" s="990">
        <f t="shared" si="6"/>
        <v>0</v>
      </c>
      <c r="F35" s="991"/>
      <c r="G35" s="991"/>
      <c r="H35" s="990">
        <f t="shared" si="7"/>
        <v>0</v>
      </c>
    </row>
    <row r="36" spans="2:8">
      <c r="B36" s="992" t="s">
        <v>407</v>
      </c>
      <c r="C36" s="990">
        <f t="shared" ref="C36:H36" si="8">C37</f>
        <v>33677590</v>
      </c>
      <c r="D36" s="990">
        <f t="shared" si="8"/>
        <v>11768639.789999999</v>
      </c>
      <c r="E36" s="990">
        <f t="shared" si="8"/>
        <v>45446229.789999999</v>
      </c>
      <c r="F36" s="990">
        <f t="shared" si="8"/>
        <v>42383683.789999999</v>
      </c>
      <c r="G36" s="990">
        <f t="shared" si="8"/>
        <v>42383683.789999999</v>
      </c>
      <c r="H36" s="990">
        <f t="shared" si="8"/>
        <v>8706093.7899999991</v>
      </c>
    </row>
    <row r="37" spans="2:8">
      <c r="B37" s="995" t="s">
        <v>408</v>
      </c>
      <c r="C37" s="990">
        <v>33677590</v>
      </c>
      <c r="D37" s="991">
        <v>11768639.789999999</v>
      </c>
      <c r="E37" s="990">
        <f>C37+D37</f>
        <v>45446229.789999999</v>
      </c>
      <c r="F37" s="991">
        <v>42383683.789999999</v>
      </c>
      <c r="G37" s="991">
        <v>42383683.789999999</v>
      </c>
      <c r="H37" s="990">
        <f>G37-C37</f>
        <v>8706093.7899999991</v>
      </c>
    </row>
    <row r="38" spans="2:8">
      <c r="B38" s="992" t="s">
        <v>409</v>
      </c>
      <c r="C38" s="990">
        <f t="shared" ref="C38:H38" si="9">C39+C40</f>
        <v>0</v>
      </c>
      <c r="D38" s="990">
        <f t="shared" si="9"/>
        <v>0</v>
      </c>
      <c r="E38" s="990">
        <f t="shared" si="9"/>
        <v>0</v>
      </c>
      <c r="F38" s="990">
        <f t="shared" si="9"/>
        <v>0</v>
      </c>
      <c r="G38" s="990">
        <f t="shared" si="9"/>
        <v>0</v>
      </c>
      <c r="H38" s="990">
        <f t="shared" si="9"/>
        <v>0</v>
      </c>
    </row>
    <row r="39" spans="2:8">
      <c r="B39" s="995" t="s">
        <v>410</v>
      </c>
      <c r="C39" s="990"/>
      <c r="D39" s="991"/>
      <c r="E39" s="990">
        <f>C39+D39</f>
        <v>0</v>
      </c>
      <c r="F39" s="991"/>
      <c r="G39" s="991"/>
      <c r="H39" s="990">
        <f>G39-C39</f>
        <v>0</v>
      </c>
    </row>
    <row r="40" spans="2:8">
      <c r="B40" s="995" t="s">
        <v>411</v>
      </c>
      <c r="C40" s="990"/>
      <c r="D40" s="991"/>
      <c r="E40" s="990">
        <f>C40+D40</f>
        <v>0</v>
      </c>
      <c r="F40" s="991"/>
      <c r="G40" s="991"/>
      <c r="H40" s="990">
        <f>G40-C40</f>
        <v>0</v>
      </c>
    </row>
    <row r="41" spans="2:8">
      <c r="B41" s="997"/>
      <c r="C41" s="990"/>
      <c r="D41" s="991"/>
      <c r="E41" s="990"/>
      <c r="F41" s="991"/>
      <c r="G41" s="991"/>
      <c r="H41" s="990"/>
    </row>
    <row r="42" spans="2:8" ht="25.5">
      <c r="B42" s="998" t="s">
        <v>2384</v>
      </c>
      <c r="C42" s="999">
        <f t="shared" ref="C42:H42" si="10">C10+C11+C12+C13+C14+C15+C16+C17+C29+C35+C36+C38</f>
        <v>44406147</v>
      </c>
      <c r="D42" s="1000">
        <f t="shared" si="10"/>
        <v>12324548.709999999</v>
      </c>
      <c r="E42" s="1000">
        <f t="shared" si="10"/>
        <v>56730695.710000001</v>
      </c>
      <c r="F42" s="1000">
        <f t="shared" si="10"/>
        <v>53668149.710000001</v>
      </c>
      <c r="G42" s="1000">
        <f t="shared" si="10"/>
        <v>53668149.710000001</v>
      </c>
      <c r="H42" s="1000">
        <f t="shared" si="10"/>
        <v>9262002.709999999</v>
      </c>
    </row>
    <row r="43" spans="2:8">
      <c r="B43" s="1001"/>
      <c r="C43" s="990"/>
      <c r="D43" s="1001"/>
      <c r="E43" s="1002"/>
      <c r="F43" s="1001"/>
      <c r="G43" s="1001"/>
      <c r="H43" s="1002"/>
    </row>
    <row r="44" spans="2:8" ht="25.5">
      <c r="B44" s="998" t="s">
        <v>412</v>
      </c>
      <c r="C44" s="1003"/>
      <c r="D44" s="1004"/>
      <c r="E44" s="1003"/>
      <c r="F44" s="1004"/>
      <c r="G44" s="1004"/>
      <c r="H44" s="990"/>
    </row>
    <row r="45" spans="2:8">
      <c r="B45" s="997"/>
      <c r="C45" s="990"/>
      <c r="D45" s="1005"/>
      <c r="E45" s="990"/>
      <c r="F45" s="1005"/>
      <c r="G45" s="1005"/>
      <c r="H45" s="990"/>
    </row>
    <row r="46" spans="2:8">
      <c r="B46" s="989" t="s">
        <v>413</v>
      </c>
      <c r="C46" s="990"/>
      <c r="D46" s="991"/>
      <c r="E46" s="990"/>
      <c r="F46" s="991"/>
      <c r="G46" s="991"/>
      <c r="H46" s="990"/>
    </row>
    <row r="47" spans="2:8">
      <c r="B47" s="992" t="s">
        <v>414</v>
      </c>
      <c r="C47" s="990">
        <f t="shared" ref="C47:H47" si="11">SUM(C48:C55)</f>
        <v>0</v>
      </c>
      <c r="D47" s="990">
        <f t="shared" si="11"/>
        <v>0</v>
      </c>
      <c r="E47" s="990">
        <f t="shared" si="11"/>
        <v>0</v>
      </c>
      <c r="F47" s="990">
        <f t="shared" si="11"/>
        <v>0</v>
      </c>
      <c r="G47" s="990">
        <f t="shared" si="11"/>
        <v>0</v>
      </c>
      <c r="H47" s="990">
        <f t="shared" si="11"/>
        <v>0</v>
      </c>
    </row>
    <row r="48" spans="2:8" ht="25.5">
      <c r="B48" s="996" t="s">
        <v>415</v>
      </c>
      <c r="C48" s="990"/>
      <c r="D48" s="991"/>
      <c r="E48" s="990">
        <f t="shared" ref="E48:E55" si="12">C48+D48</f>
        <v>0</v>
      </c>
      <c r="F48" s="991"/>
      <c r="G48" s="991"/>
      <c r="H48" s="990">
        <f t="shared" ref="H48:H55" si="13">G48-C48</f>
        <v>0</v>
      </c>
    </row>
    <row r="49" spans="2:8" ht="25.5">
      <c r="B49" s="996" t="s">
        <v>416</v>
      </c>
      <c r="C49" s="990"/>
      <c r="D49" s="991"/>
      <c r="E49" s="990">
        <f t="shared" si="12"/>
        <v>0</v>
      </c>
      <c r="F49" s="991"/>
      <c r="G49" s="991"/>
      <c r="H49" s="990">
        <f t="shared" si="13"/>
        <v>0</v>
      </c>
    </row>
    <row r="50" spans="2:8" ht="25.5">
      <c r="B50" s="996" t="s">
        <v>417</v>
      </c>
      <c r="C50" s="990"/>
      <c r="D50" s="991"/>
      <c r="E50" s="990">
        <f t="shared" si="12"/>
        <v>0</v>
      </c>
      <c r="F50" s="991"/>
      <c r="G50" s="991"/>
      <c r="H50" s="990">
        <f t="shared" si="13"/>
        <v>0</v>
      </c>
    </row>
    <row r="51" spans="2:8" ht="38.25">
      <c r="B51" s="996" t="s">
        <v>418</v>
      </c>
      <c r="C51" s="990"/>
      <c r="D51" s="991"/>
      <c r="E51" s="990">
        <f t="shared" si="12"/>
        <v>0</v>
      </c>
      <c r="F51" s="991"/>
      <c r="G51" s="991"/>
      <c r="H51" s="990">
        <f t="shared" si="13"/>
        <v>0</v>
      </c>
    </row>
    <row r="52" spans="2:8">
      <c r="B52" s="996" t="s">
        <v>419</v>
      </c>
      <c r="C52" s="990"/>
      <c r="D52" s="991"/>
      <c r="E52" s="990">
        <f t="shared" si="12"/>
        <v>0</v>
      </c>
      <c r="F52" s="991"/>
      <c r="G52" s="991"/>
      <c r="H52" s="990">
        <f t="shared" si="13"/>
        <v>0</v>
      </c>
    </row>
    <row r="53" spans="2:8" ht="25.5">
      <c r="B53" s="996" t="s">
        <v>420</v>
      </c>
      <c r="C53" s="990"/>
      <c r="D53" s="991"/>
      <c r="E53" s="990">
        <f t="shared" si="12"/>
        <v>0</v>
      </c>
      <c r="F53" s="991"/>
      <c r="G53" s="991"/>
      <c r="H53" s="990">
        <f t="shared" si="13"/>
        <v>0</v>
      </c>
    </row>
    <row r="54" spans="2:8" ht="25.5">
      <c r="B54" s="996" t="s">
        <v>421</v>
      </c>
      <c r="C54" s="990"/>
      <c r="D54" s="991"/>
      <c r="E54" s="990">
        <f t="shared" si="12"/>
        <v>0</v>
      </c>
      <c r="F54" s="991"/>
      <c r="G54" s="991"/>
      <c r="H54" s="990">
        <f t="shared" si="13"/>
        <v>0</v>
      </c>
    </row>
    <row r="55" spans="2:8" ht="25.5">
      <c r="B55" s="996" t="s">
        <v>422</v>
      </c>
      <c r="C55" s="990"/>
      <c r="D55" s="991"/>
      <c r="E55" s="990">
        <f t="shared" si="12"/>
        <v>0</v>
      </c>
      <c r="F55" s="991"/>
      <c r="G55" s="991"/>
      <c r="H55" s="990">
        <f t="shared" si="13"/>
        <v>0</v>
      </c>
    </row>
    <row r="56" spans="2:8">
      <c r="B56" s="993" t="s">
        <v>423</v>
      </c>
      <c r="C56" s="990">
        <f t="shared" ref="C56:H56" si="14">SUM(C57:C60)</f>
        <v>85700948.590000004</v>
      </c>
      <c r="D56" s="990">
        <f t="shared" si="14"/>
        <v>10800650.140000001</v>
      </c>
      <c r="E56" s="990">
        <f t="shared" si="14"/>
        <v>96501598.730000004</v>
      </c>
      <c r="F56" s="990">
        <f t="shared" si="14"/>
        <v>96501598.730000004</v>
      </c>
      <c r="G56" s="990">
        <f t="shared" si="14"/>
        <v>96501598.730000004</v>
      </c>
      <c r="H56" s="990">
        <f t="shared" si="14"/>
        <v>10800650.140000001</v>
      </c>
    </row>
    <row r="57" spans="2:8">
      <c r="B57" s="996" t="s">
        <v>424</v>
      </c>
      <c r="C57" s="990"/>
      <c r="D57" s="991"/>
      <c r="E57" s="990">
        <f>C57+D57</f>
        <v>0</v>
      </c>
      <c r="F57" s="991"/>
      <c r="G57" s="991"/>
      <c r="H57" s="990">
        <f>G57-C57</f>
        <v>0</v>
      </c>
    </row>
    <row r="58" spans="2:8">
      <c r="B58" s="996" t="s">
        <v>425</v>
      </c>
      <c r="C58" s="990">
        <v>85700948.590000004</v>
      </c>
      <c r="D58" s="991">
        <v>10800650.140000001</v>
      </c>
      <c r="E58" s="990">
        <f>C58+D58</f>
        <v>96501598.730000004</v>
      </c>
      <c r="F58" s="991">
        <v>96501598.730000004</v>
      </c>
      <c r="G58" s="991">
        <v>96501598.730000004</v>
      </c>
      <c r="H58" s="990">
        <f>G58-C58</f>
        <v>10800650.140000001</v>
      </c>
    </row>
    <row r="59" spans="2:8">
      <c r="B59" s="996" t="s">
        <v>426</v>
      </c>
      <c r="C59" s="990"/>
      <c r="D59" s="991"/>
      <c r="E59" s="990">
        <f>C59+D59</f>
        <v>0</v>
      </c>
      <c r="F59" s="991"/>
      <c r="G59" s="991"/>
      <c r="H59" s="990">
        <f>G59-C59</f>
        <v>0</v>
      </c>
    </row>
    <row r="60" spans="2:8">
      <c r="B60" s="996" t="s">
        <v>427</v>
      </c>
      <c r="C60" s="990"/>
      <c r="D60" s="991"/>
      <c r="E60" s="990">
        <f>C60+D60</f>
        <v>0</v>
      </c>
      <c r="F60" s="991"/>
      <c r="G60" s="991"/>
      <c r="H60" s="990">
        <f>G60-C60</f>
        <v>0</v>
      </c>
    </row>
    <row r="61" spans="2:8">
      <c r="B61" s="993" t="s">
        <v>428</v>
      </c>
      <c r="C61" s="990">
        <f t="shared" ref="C61:H61" si="15">C62+C63</f>
        <v>0</v>
      </c>
      <c r="D61" s="990">
        <f t="shared" si="15"/>
        <v>0</v>
      </c>
      <c r="E61" s="990">
        <f t="shared" si="15"/>
        <v>0</v>
      </c>
      <c r="F61" s="990">
        <f t="shared" si="15"/>
        <v>0</v>
      </c>
      <c r="G61" s="990">
        <f t="shared" si="15"/>
        <v>0</v>
      </c>
      <c r="H61" s="990">
        <f t="shared" si="15"/>
        <v>0</v>
      </c>
    </row>
    <row r="62" spans="2:8" ht="25.5">
      <c r="B62" s="996" t="s">
        <v>429</v>
      </c>
      <c r="C62" s="990"/>
      <c r="D62" s="991"/>
      <c r="E62" s="990">
        <f>C62+D62</f>
        <v>0</v>
      </c>
      <c r="F62" s="991"/>
      <c r="G62" s="991"/>
      <c r="H62" s="990">
        <f>G62-C62</f>
        <v>0</v>
      </c>
    </row>
    <row r="63" spans="2:8">
      <c r="B63" s="996" t="s">
        <v>430</v>
      </c>
      <c r="C63" s="990"/>
      <c r="D63" s="991"/>
      <c r="E63" s="990">
        <f>C63+D63</f>
        <v>0</v>
      </c>
      <c r="F63" s="991"/>
      <c r="G63" s="991"/>
      <c r="H63" s="990">
        <f>G63-C63</f>
        <v>0</v>
      </c>
    </row>
    <row r="64" spans="2:8" ht="38.25">
      <c r="B64" s="993" t="s">
        <v>2385</v>
      </c>
      <c r="C64" s="990"/>
      <c r="D64" s="991"/>
      <c r="E64" s="990">
        <f>C64+D64</f>
        <v>0</v>
      </c>
      <c r="F64" s="991"/>
      <c r="G64" s="991"/>
      <c r="H64" s="990">
        <f>G64-C64</f>
        <v>0</v>
      </c>
    </row>
    <row r="65" spans="2:8">
      <c r="B65" s="1006" t="s">
        <v>431</v>
      </c>
      <c r="C65" s="1007"/>
      <c r="D65" s="1008"/>
      <c r="E65" s="1007">
        <f>C65+D65</f>
        <v>0</v>
      </c>
      <c r="F65" s="1008"/>
      <c r="G65" s="1008"/>
      <c r="H65" s="1007">
        <f>G65-C65</f>
        <v>0</v>
      </c>
    </row>
    <row r="66" spans="2:8">
      <c r="B66" s="997"/>
      <c r="C66" s="990"/>
      <c r="D66" s="1005"/>
      <c r="E66" s="990"/>
      <c r="F66" s="1005"/>
      <c r="G66" s="1005"/>
      <c r="H66" s="990"/>
    </row>
    <row r="67" spans="2:8" ht="25.5">
      <c r="B67" s="998" t="s">
        <v>432</v>
      </c>
      <c r="C67" s="999">
        <f t="shared" ref="C67:H67" si="16">C47+C56+C61+C64+C65</f>
        <v>85700948.590000004</v>
      </c>
      <c r="D67" s="999">
        <f t="shared" si="16"/>
        <v>10800650.140000001</v>
      </c>
      <c r="E67" s="999">
        <f t="shared" si="16"/>
        <v>96501598.730000004</v>
      </c>
      <c r="F67" s="999">
        <f t="shared" si="16"/>
        <v>96501598.730000004</v>
      </c>
      <c r="G67" s="999">
        <f t="shared" si="16"/>
        <v>96501598.730000004</v>
      </c>
      <c r="H67" s="999">
        <f t="shared" si="16"/>
        <v>10800650.140000001</v>
      </c>
    </row>
    <row r="68" spans="2:8">
      <c r="B68" s="1009"/>
      <c r="C68" s="990"/>
      <c r="D68" s="1005"/>
      <c r="E68" s="990"/>
      <c r="F68" s="1005"/>
      <c r="G68" s="1005"/>
      <c r="H68" s="990"/>
    </row>
    <row r="69" spans="2:8" ht="25.5">
      <c r="B69" s="998" t="s">
        <v>433</v>
      </c>
      <c r="C69" s="999">
        <f t="shared" ref="C69:H69" si="17">C70</f>
        <v>0</v>
      </c>
      <c r="D69" s="999">
        <f t="shared" si="17"/>
        <v>0</v>
      </c>
      <c r="E69" s="999">
        <f t="shared" si="17"/>
        <v>0</v>
      </c>
      <c r="F69" s="999">
        <f t="shared" si="17"/>
        <v>0</v>
      </c>
      <c r="G69" s="999">
        <f t="shared" si="17"/>
        <v>0</v>
      </c>
      <c r="H69" s="999">
        <f t="shared" si="17"/>
        <v>0</v>
      </c>
    </row>
    <row r="70" spans="2:8">
      <c r="B70" s="1009" t="s">
        <v>434</v>
      </c>
      <c r="C70" s="990"/>
      <c r="D70" s="991"/>
      <c r="E70" s="990">
        <f>C70+D70</f>
        <v>0</v>
      </c>
      <c r="F70" s="991"/>
      <c r="G70" s="991"/>
      <c r="H70" s="990">
        <f>G70-C70</f>
        <v>0</v>
      </c>
    </row>
    <row r="71" spans="2:8">
      <c r="B71" s="1009"/>
      <c r="C71" s="990"/>
      <c r="D71" s="991"/>
      <c r="E71" s="990"/>
      <c r="F71" s="991"/>
      <c r="G71" s="991"/>
      <c r="H71" s="990"/>
    </row>
    <row r="72" spans="2:8">
      <c r="B72" s="998" t="s">
        <v>435</v>
      </c>
      <c r="C72" s="999">
        <f t="shared" ref="C72:H72" si="18">C42+C67+C69</f>
        <v>130107095.59</v>
      </c>
      <c r="D72" s="999">
        <f t="shared" si="18"/>
        <v>23125198.850000001</v>
      </c>
      <c r="E72" s="999">
        <f t="shared" si="18"/>
        <v>153232294.44</v>
      </c>
      <c r="F72" s="999">
        <f t="shared" si="18"/>
        <v>150169748.44</v>
      </c>
      <c r="G72" s="999">
        <f t="shared" si="18"/>
        <v>150169748.44</v>
      </c>
      <c r="H72" s="999">
        <f t="shared" si="18"/>
        <v>20062652.850000001</v>
      </c>
    </row>
    <row r="73" spans="2:8">
      <c r="B73" s="1009"/>
      <c r="C73" s="990"/>
      <c r="D73" s="991"/>
      <c r="E73" s="990"/>
      <c r="F73" s="991"/>
      <c r="G73" s="991"/>
      <c r="H73" s="990"/>
    </row>
    <row r="74" spans="2:8">
      <c r="B74" s="998" t="s">
        <v>436</v>
      </c>
      <c r="C74" s="990"/>
      <c r="D74" s="991"/>
      <c r="E74" s="990"/>
      <c r="F74" s="991"/>
      <c r="G74" s="991"/>
      <c r="H74" s="990"/>
    </row>
    <row r="75" spans="2:8" ht="25.5">
      <c r="B75" s="1009" t="s">
        <v>437</v>
      </c>
      <c r="C75" s="990"/>
      <c r="D75" s="991"/>
      <c r="E75" s="990">
        <f>C75+D75</f>
        <v>0</v>
      </c>
      <c r="F75" s="991"/>
      <c r="G75" s="991"/>
      <c r="H75" s="990">
        <f>G75-C75</f>
        <v>0</v>
      </c>
    </row>
    <row r="76" spans="2:8" ht="25.5">
      <c r="B76" s="1009" t="s">
        <v>438</v>
      </c>
      <c r="C76" s="990"/>
      <c r="D76" s="991"/>
      <c r="E76" s="990">
        <f>C76+D76</f>
        <v>0</v>
      </c>
      <c r="F76" s="991"/>
      <c r="G76" s="991"/>
      <c r="H76" s="990">
        <f>G76-C76</f>
        <v>0</v>
      </c>
    </row>
    <row r="77" spans="2:8" ht="25.5">
      <c r="B77" s="998" t="s">
        <v>439</v>
      </c>
      <c r="C77" s="999">
        <f t="shared" ref="C77:H77" si="19">SUM(C75:C76)</f>
        <v>0</v>
      </c>
      <c r="D77" s="999">
        <f t="shared" si="19"/>
        <v>0</v>
      </c>
      <c r="E77" s="999">
        <f t="shared" si="19"/>
        <v>0</v>
      </c>
      <c r="F77" s="999">
        <f t="shared" si="19"/>
        <v>0</v>
      </c>
      <c r="G77" s="999">
        <f t="shared" si="19"/>
        <v>0</v>
      </c>
      <c r="H77" s="999">
        <f t="shared" si="19"/>
        <v>0</v>
      </c>
    </row>
    <row r="78" spans="2:8" ht="13.5" thickBot="1">
      <c r="B78" s="1010"/>
      <c r="C78" s="1011"/>
      <c r="D78" s="1012"/>
      <c r="E78" s="1011"/>
      <c r="F78" s="1012"/>
      <c r="G78" s="1012"/>
      <c r="H78" s="1011"/>
    </row>
  </sheetData>
  <mergeCells count="11">
    <mergeCell ref="G7:G8"/>
    <mergeCell ref="B2:H2"/>
    <mergeCell ref="B3:H3"/>
    <mergeCell ref="B4:H4"/>
    <mergeCell ref="B5:H5"/>
    <mergeCell ref="C6:G6"/>
    <mergeCell ref="H6:H8"/>
    <mergeCell ref="C7:C8"/>
    <mergeCell ref="D7:D8"/>
    <mergeCell ref="E7:E8"/>
    <mergeCell ref="F7:F8"/>
  </mergeCells>
  <pageMargins left="0.70866141732283472" right="0.70866141732283472" top="0.74803149606299213" bottom="0.74803149606299213" header="0.31496062992125984" footer="0.31496062992125984"/>
  <pageSetup scale="67" fitToHeight="0"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B050"/>
    <pageSetUpPr fitToPage="1"/>
  </sheetPr>
  <dimension ref="A1:E26"/>
  <sheetViews>
    <sheetView view="pageBreakPreview" topLeftCell="A7" zoomScale="120" zoomScaleNormal="100" zoomScaleSheetLayoutView="120" workbookViewId="0">
      <selection activeCell="C32" sqref="C32"/>
    </sheetView>
  </sheetViews>
  <sheetFormatPr baseColWidth="10" defaultColWidth="11.28515625" defaultRowHeight="16.5"/>
  <cols>
    <col min="1" max="1" width="1.28515625" style="109" customWidth="1"/>
    <col min="2" max="2" width="43.85546875" style="109" customWidth="1"/>
    <col min="3" max="4" width="25.7109375" style="109" customWidth="1"/>
    <col min="5" max="5" width="62" style="221" customWidth="1"/>
    <col min="6" max="16384" width="11.28515625" style="109"/>
  </cols>
  <sheetData>
    <row r="1" spans="1:5">
      <c r="A1" s="1671" t="str">
        <f>'CPCA-I-01'!A1:G1</f>
        <v>Instituto de Capacitación par el Trabajo del Estado de Sonora</v>
      </c>
      <c r="B1" s="1671"/>
      <c r="C1" s="1671"/>
      <c r="D1" s="1671"/>
    </row>
    <row r="2" spans="1:5" s="151" customFormat="1" ht="15.75">
      <c r="A2" s="1671" t="s">
        <v>440</v>
      </c>
      <c r="B2" s="1671"/>
      <c r="C2" s="1671"/>
      <c r="D2" s="1671"/>
      <c r="E2" s="401"/>
    </row>
    <row r="3" spans="1:5" s="151" customFormat="1">
      <c r="A3" s="1672" t="str">
        <f>'CPCA-I-01'!A3:G3</f>
        <v>Al 31 de Diciembre de 2020</v>
      </c>
      <c r="B3" s="1672"/>
      <c r="C3" s="1672"/>
      <c r="D3" s="1672"/>
      <c r="E3" s="400"/>
    </row>
    <row r="4" spans="1:5" s="153" customFormat="1" ht="17.25" thickBot="1">
      <c r="A4" s="152"/>
      <c r="B4" s="1673" t="s">
        <v>942</v>
      </c>
      <c r="C4" s="1673"/>
      <c r="D4" s="226"/>
      <c r="E4" s="402"/>
    </row>
    <row r="5" spans="1:5" s="154" customFormat="1" ht="27" customHeight="1" thickBot="1">
      <c r="A5" s="1853" t="s">
        <v>853</v>
      </c>
      <c r="B5" s="1854"/>
      <c r="C5" s="235"/>
      <c r="D5" s="236">
        <f>'CPCA-II-01'!F19</f>
        <v>150171196.94</v>
      </c>
      <c r="E5" s="403" t="str">
        <f>IF(D5&lt;&gt;'CPCA-II-01'!F44,"ERROR!!!!! EL MONTO NO COINCIDE CON LO REPORTADO EN EL FORMATO ETCA-II-01 EN EL TOTAL DEVENGADO DEL ANALÍTICO DE INGRESOS","")</f>
        <v/>
      </c>
    </row>
    <row r="6" spans="1:5" s="229" customFormat="1" ht="9.75" customHeight="1">
      <c r="A6" s="248"/>
      <c r="B6" s="227"/>
      <c r="C6" s="228"/>
      <c r="D6" s="250"/>
      <c r="E6" s="404"/>
    </row>
    <row r="7" spans="1:5" s="229" customFormat="1" ht="17.25" customHeight="1" thickBot="1">
      <c r="A7" s="249"/>
      <c r="B7" s="230"/>
      <c r="C7" s="231"/>
      <c r="D7" s="251"/>
      <c r="E7" s="403"/>
    </row>
    <row r="8" spans="1:5" ht="20.100000000000001" customHeight="1" thickBot="1">
      <c r="A8" s="237" t="s">
        <v>854</v>
      </c>
      <c r="B8" s="238"/>
      <c r="C8" s="239"/>
      <c r="D8" s="240">
        <f>SUM(C9:C14)</f>
        <v>0</v>
      </c>
      <c r="E8" s="403"/>
    </row>
    <row r="9" spans="1:5" ht="20.100000000000001" customHeight="1">
      <c r="A9" s="155"/>
      <c r="B9" s="257" t="s">
        <v>851</v>
      </c>
      <c r="C9" s="241"/>
      <c r="D9" s="405"/>
      <c r="E9" s="422" t="str">
        <f>IF(C9&lt;&gt;'CPCA-I-03'!C20,"ERROR!!!, NO COINCIDEN LOS MONTOS CON LO REPORTADO EN EL FORMATO ETCA-I-03","")</f>
        <v/>
      </c>
    </row>
    <row r="10" spans="1:5" ht="20.100000000000001" customHeight="1">
      <c r="A10" s="155"/>
      <c r="B10" s="258" t="s">
        <v>200</v>
      </c>
      <c r="C10" s="241"/>
      <c r="D10" s="405"/>
      <c r="E10" s="422"/>
    </row>
    <row r="11" spans="1:5" ht="33" customHeight="1">
      <c r="A11" s="155"/>
      <c r="B11" s="258" t="s">
        <v>201</v>
      </c>
      <c r="C11" s="241"/>
      <c r="D11" s="405"/>
      <c r="E11" s="422" t="str">
        <f>IF(C11&lt;&gt;'CPCA-I-03'!C21,"ERROR!!!, NO COINCIDEN LOS MONTOS CON LO REPORTADO EN EL FORMATO ETCA-I-03","")</f>
        <v/>
      </c>
    </row>
    <row r="12" spans="1:5" ht="20.100000000000001" customHeight="1">
      <c r="A12" s="156"/>
      <c r="B12" s="258" t="s">
        <v>202</v>
      </c>
      <c r="C12" s="241"/>
      <c r="D12" s="405"/>
      <c r="E12" s="422" t="str">
        <f>IF(C12&lt;&gt;'CPCA-I-03'!C22,"ERROR!!!, NO COINCIDEN LOS MONTOS CON LO REPORTADO EN EL FORMATO ETCA-I-03","")</f>
        <v/>
      </c>
    </row>
    <row r="13" spans="1:5" ht="20.100000000000001" customHeight="1">
      <c r="A13" s="156"/>
      <c r="B13" s="258" t="s">
        <v>203</v>
      </c>
      <c r="C13" s="241"/>
      <c r="D13" s="405"/>
      <c r="E13" s="422"/>
    </row>
    <row r="14" spans="1:5" ht="24.75" customHeight="1" thickBot="1">
      <c r="A14" s="232" t="s">
        <v>886</v>
      </c>
      <c r="B14" s="261"/>
      <c r="C14" s="242"/>
      <c r="D14" s="406"/>
      <c r="E14" s="403"/>
    </row>
    <row r="15" spans="1:5" ht="7.5" customHeight="1">
      <c r="A15" s="262"/>
      <c r="B15" s="252"/>
      <c r="C15" s="253"/>
      <c r="D15" s="254"/>
      <c r="E15" s="403"/>
    </row>
    <row r="16" spans="1:5" ht="20.100000000000001" customHeight="1" thickBot="1">
      <c r="A16" s="263"/>
      <c r="B16" s="255"/>
      <c r="C16" s="256"/>
      <c r="D16" s="233"/>
      <c r="E16" s="403"/>
    </row>
    <row r="17" spans="1:5" ht="20.100000000000001" customHeight="1" thickBot="1">
      <c r="A17" s="237" t="s">
        <v>855</v>
      </c>
      <c r="B17" s="238"/>
      <c r="C17" s="239"/>
      <c r="D17" s="240">
        <f>SUM(C18:C21)</f>
        <v>0</v>
      </c>
      <c r="E17" s="403"/>
    </row>
    <row r="18" spans="1:5" ht="20.100000000000001" customHeight="1">
      <c r="A18" s="156"/>
      <c r="B18" s="257" t="s">
        <v>852</v>
      </c>
      <c r="C18" s="243"/>
      <c r="D18" s="405"/>
      <c r="E18" s="403"/>
    </row>
    <row r="19" spans="1:5" ht="20.100000000000001" customHeight="1">
      <c r="A19" s="156"/>
      <c r="B19" s="258" t="s">
        <v>368</v>
      </c>
      <c r="C19" s="243"/>
      <c r="D19" s="405"/>
      <c r="E19" s="403"/>
    </row>
    <row r="20" spans="1:5" ht="20.100000000000001" customHeight="1">
      <c r="A20" s="234" t="s">
        <v>887</v>
      </c>
      <c r="B20" s="259"/>
      <c r="C20" s="243"/>
      <c r="D20" s="405"/>
      <c r="E20" s="403"/>
    </row>
    <row r="21" spans="1:5" ht="20.100000000000001" customHeight="1" thickBot="1">
      <c r="A21" s="156"/>
      <c r="B21" s="260"/>
      <c r="C21" s="244"/>
      <c r="D21" s="405"/>
      <c r="E21" s="403"/>
    </row>
    <row r="22" spans="1:5" ht="26.25" customHeight="1" thickBot="1">
      <c r="A22" s="245" t="s">
        <v>856</v>
      </c>
      <c r="B22" s="246"/>
      <c r="C22" s="247"/>
      <c r="D22" s="236">
        <f>D5+D8-D17</f>
        <v>150171196.94</v>
      </c>
      <c r="E22" s="403" t="str">
        <f>IF(D22&lt;&gt;'CPCA-I-03'!C24,"ERROR!!!!! EL MONTO NO COINCIDE CON LO REPORTADO EN EL FORMATO ETCA-I-03 EN EL TOTAL DE INGRESOS Y OTROS BENEFICIOS","")</f>
        <v/>
      </c>
    </row>
    <row r="25" spans="1:5" s="707" customFormat="1" ht="13.5">
      <c r="B25" s="714" t="s">
        <v>894</v>
      </c>
      <c r="C25" s="714"/>
      <c r="D25" s="714"/>
      <c r="E25" s="708"/>
    </row>
    <row r="26" spans="1:5" s="707" customFormat="1" ht="13.5">
      <c r="B26" s="714" t="s">
        <v>895</v>
      </c>
      <c r="C26" s="714"/>
      <c r="D26" s="714"/>
      <c r="E26" s="708"/>
    </row>
  </sheetData>
  <sheetProtection password="C195" sheet="1" scenarios="1" insertHyperlinks="0"/>
  <mergeCells count="5">
    <mergeCell ref="A5:B5"/>
    <mergeCell ref="A1:D1"/>
    <mergeCell ref="A2:D2"/>
    <mergeCell ref="A3:D3"/>
    <mergeCell ref="B4:C4"/>
  </mergeCells>
  <printOptions horizontalCentered="1"/>
  <pageMargins left="0.39370078740157483" right="0.39370078740157483" top="0.74803149606299213" bottom="0.74803149606299213" header="0.31496062992125984" footer="0.31496062992125984"/>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90"/>
  <sheetViews>
    <sheetView view="pageBreakPreview" topLeftCell="A52" zoomScale="98" zoomScaleNormal="100" zoomScaleSheetLayoutView="98" workbookViewId="0">
      <selection activeCell="D80" sqref="D80"/>
    </sheetView>
  </sheetViews>
  <sheetFormatPr baseColWidth="10" defaultRowHeight="15"/>
  <cols>
    <col min="1" max="1" width="49.85546875" customWidth="1"/>
    <col min="2" max="2" width="13.7109375" customWidth="1"/>
    <col min="3" max="3" width="15.42578125" customWidth="1"/>
    <col min="4" max="7" width="13.7109375" customWidth="1"/>
  </cols>
  <sheetData>
    <row r="1" spans="1:7" ht="15.75">
      <c r="A1" s="1671" t="str">
        <f>'CPCA-I-01'!A1:G1</f>
        <v>Instituto de Capacitación par el Trabajo del Estado de Sonora</v>
      </c>
      <c r="B1" s="1671"/>
      <c r="C1" s="1671"/>
      <c r="D1" s="1671"/>
      <c r="E1" s="1671"/>
      <c r="F1" s="1671"/>
      <c r="G1" s="1671"/>
    </row>
    <row r="2" spans="1:7" ht="15.75">
      <c r="A2" s="1671" t="s">
        <v>441</v>
      </c>
      <c r="B2" s="1671"/>
      <c r="C2" s="1671"/>
      <c r="D2" s="1671"/>
      <c r="E2" s="1671"/>
      <c r="F2" s="1671"/>
      <c r="G2" s="1671"/>
    </row>
    <row r="3" spans="1:7" ht="15.75">
      <c r="A3" s="1671" t="s">
        <v>442</v>
      </c>
      <c r="B3" s="1671"/>
      <c r="C3" s="1671"/>
      <c r="D3" s="1671"/>
      <c r="E3" s="1671"/>
      <c r="F3" s="1671"/>
      <c r="G3" s="1671"/>
    </row>
    <row r="4" spans="1:7" ht="16.5">
      <c r="A4" s="1672" t="str">
        <f>'CPCA-I-03'!A3:D3</f>
        <v>Del 01 de Enero al 31 de Diciembre de 2020</v>
      </c>
      <c r="B4" s="1672"/>
      <c r="C4" s="1672"/>
      <c r="D4" s="1672"/>
      <c r="E4" s="1672"/>
      <c r="F4" s="1672"/>
      <c r="G4" s="1672"/>
    </row>
    <row r="5" spans="1:7" ht="17.25" thickBot="1">
      <c r="A5" s="1857" t="s">
        <v>943</v>
      </c>
      <c r="B5" s="1857"/>
      <c r="C5" s="1857"/>
      <c r="D5" s="1857"/>
      <c r="E5" s="1857"/>
      <c r="F5" s="226"/>
      <c r="G5" s="153"/>
    </row>
    <row r="6" spans="1:7" ht="38.25">
      <c r="A6" s="1855" t="s">
        <v>443</v>
      </c>
      <c r="B6" s="188" t="s">
        <v>444</v>
      </c>
      <c r="C6" s="188" t="s">
        <v>378</v>
      </c>
      <c r="D6" s="449" t="s">
        <v>445</v>
      </c>
      <c r="E6" s="189" t="s">
        <v>446</v>
      </c>
      <c r="F6" s="189" t="s">
        <v>447</v>
      </c>
      <c r="G6" s="450" t="s">
        <v>448</v>
      </c>
    </row>
    <row r="7" spans="1:7" ht="15.75" thickBot="1">
      <c r="A7" s="1856"/>
      <c r="B7" s="192" t="s">
        <v>359</v>
      </c>
      <c r="C7" s="192" t="s">
        <v>360</v>
      </c>
      <c r="D7" s="451" t="s">
        <v>449</v>
      </c>
      <c r="E7" s="193" t="s">
        <v>362</v>
      </c>
      <c r="F7" s="193" t="s">
        <v>363</v>
      </c>
      <c r="G7" s="452" t="s">
        <v>450</v>
      </c>
    </row>
    <row r="8" spans="1:7">
      <c r="A8" s="453" t="s">
        <v>207</v>
      </c>
      <c r="B8" s="458">
        <f>SUM(B9:B15)</f>
        <v>116020980.14</v>
      </c>
      <c r="C8" s="458">
        <f>SUM(C9:C15)</f>
        <v>11391228.790000001</v>
      </c>
      <c r="D8" s="458">
        <f>B8+C8</f>
        <v>127412208.93000001</v>
      </c>
      <c r="E8" s="458">
        <f>SUM(E9:E15)</f>
        <v>125313257.86000001</v>
      </c>
      <c r="F8" s="458">
        <f>SUM(F9:F15)</f>
        <v>119319315.88</v>
      </c>
      <c r="G8" s="459">
        <f>D8-E8</f>
        <v>2098951.0699999928</v>
      </c>
    </row>
    <row r="9" spans="1:7">
      <c r="A9" s="454" t="s">
        <v>451</v>
      </c>
      <c r="B9" s="460">
        <v>54937297.18</v>
      </c>
      <c r="C9" s="460">
        <v>6932915.3799999999</v>
      </c>
      <c r="D9" s="458">
        <f t="shared" ref="D9:D71" si="0">B9+C9</f>
        <v>61870212.560000002</v>
      </c>
      <c r="E9" s="460">
        <v>60110392.060000002</v>
      </c>
      <c r="F9" s="460">
        <v>58715041.089999996</v>
      </c>
      <c r="G9" s="459">
        <f t="shared" ref="G9:G72" si="1">D9-E9</f>
        <v>1759820.5</v>
      </c>
    </row>
    <row r="10" spans="1:7">
      <c r="A10" s="454" t="s">
        <v>452</v>
      </c>
      <c r="B10" s="460">
        <v>29278290.050000001</v>
      </c>
      <c r="C10" s="460">
        <v>-78461.399999999994</v>
      </c>
      <c r="D10" s="458">
        <f t="shared" si="0"/>
        <v>29199828.650000002</v>
      </c>
      <c r="E10" s="460">
        <v>29199300.93</v>
      </c>
      <c r="F10" s="460">
        <v>29199300.93</v>
      </c>
      <c r="G10" s="459">
        <f t="shared" si="1"/>
        <v>527.7200000025332</v>
      </c>
    </row>
    <row r="11" spans="1:7">
      <c r="A11" s="454" t="s">
        <v>453</v>
      </c>
      <c r="B11" s="460">
        <v>11588069.48</v>
      </c>
      <c r="C11" s="460">
        <v>888366.83</v>
      </c>
      <c r="D11" s="458">
        <f t="shared" si="0"/>
        <v>12476436.310000001</v>
      </c>
      <c r="E11" s="460">
        <v>12434226.060000001</v>
      </c>
      <c r="F11" s="460">
        <v>12434226.060000001</v>
      </c>
      <c r="G11" s="459">
        <f t="shared" si="1"/>
        <v>42210.25</v>
      </c>
    </row>
    <row r="12" spans="1:7">
      <c r="A12" s="454" t="s">
        <v>454</v>
      </c>
      <c r="B12" s="460">
        <v>18312644.57</v>
      </c>
      <c r="C12" s="460">
        <v>3545736.02</v>
      </c>
      <c r="D12" s="458">
        <f t="shared" si="0"/>
        <v>21858380.59</v>
      </c>
      <c r="E12" s="460">
        <v>21578949.189999998</v>
      </c>
      <c r="F12" s="460">
        <v>17003654.68</v>
      </c>
      <c r="G12" s="459">
        <f t="shared" si="1"/>
        <v>279431.40000000224</v>
      </c>
    </row>
    <row r="13" spans="1:7">
      <c r="A13" s="454" t="s">
        <v>455</v>
      </c>
      <c r="B13" s="460">
        <v>1665678.86</v>
      </c>
      <c r="C13" s="460">
        <v>128671.96</v>
      </c>
      <c r="D13" s="458">
        <f t="shared" si="0"/>
        <v>1794350.82</v>
      </c>
      <c r="E13" s="460">
        <v>1778389.62</v>
      </c>
      <c r="F13" s="460">
        <v>1755093.12</v>
      </c>
      <c r="G13" s="459">
        <f t="shared" si="1"/>
        <v>15961.199999999953</v>
      </c>
    </row>
    <row r="14" spans="1:7">
      <c r="A14" s="454" t="s">
        <v>456</v>
      </c>
      <c r="B14" s="460">
        <v>0</v>
      </c>
      <c r="C14" s="460">
        <v>0</v>
      </c>
      <c r="D14" s="458">
        <f t="shared" si="0"/>
        <v>0</v>
      </c>
      <c r="E14" s="460">
        <v>0</v>
      </c>
      <c r="F14" s="460">
        <v>0</v>
      </c>
      <c r="G14" s="459">
        <f t="shared" si="1"/>
        <v>0</v>
      </c>
    </row>
    <row r="15" spans="1:7">
      <c r="A15" s="454" t="s">
        <v>457</v>
      </c>
      <c r="B15" s="460">
        <v>239000</v>
      </c>
      <c r="C15" s="460">
        <v>-26000</v>
      </c>
      <c r="D15" s="458">
        <f t="shared" si="0"/>
        <v>213000</v>
      </c>
      <c r="E15" s="460">
        <v>212000</v>
      </c>
      <c r="F15" s="460">
        <v>212000</v>
      </c>
      <c r="G15" s="459">
        <f t="shared" si="1"/>
        <v>1000</v>
      </c>
    </row>
    <row r="16" spans="1:7">
      <c r="A16" s="455" t="s">
        <v>208</v>
      </c>
      <c r="B16" s="458">
        <f>SUM(B17:B25)</f>
        <v>3900003.9100000006</v>
      </c>
      <c r="C16" s="458">
        <f>SUM(C17:C25)</f>
        <v>235503.93999999997</v>
      </c>
      <c r="D16" s="458">
        <f>B16+C16</f>
        <v>4135507.8500000006</v>
      </c>
      <c r="E16" s="458">
        <f>SUM(E17:E25)</f>
        <v>3809060.0999999996</v>
      </c>
      <c r="F16" s="458">
        <f>SUM(F17:F25)</f>
        <v>2465106.29</v>
      </c>
      <c r="G16" s="459">
        <f t="shared" si="1"/>
        <v>326447.75000000093</v>
      </c>
    </row>
    <row r="17" spans="1:7" ht="25.5">
      <c r="A17" s="454" t="s">
        <v>458</v>
      </c>
      <c r="B17" s="460">
        <v>1443429.24</v>
      </c>
      <c r="C17" s="460">
        <v>55920.75</v>
      </c>
      <c r="D17" s="458">
        <f t="shared" si="0"/>
        <v>1499349.99</v>
      </c>
      <c r="E17" s="460">
        <v>1491530.25</v>
      </c>
      <c r="F17" s="460">
        <v>513675.14999999997</v>
      </c>
      <c r="G17" s="459">
        <f t="shared" si="1"/>
        <v>7819.7399999999907</v>
      </c>
    </row>
    <row r="18" spans="1:7">
      <c r="A18" s="454" t="s">
        <v>459</v>
      </c>
      <c r="B18" s="460">
        <v>192679.78</v>
      </c>
      <c r="C18" s="460">
        <v>5735.4000000000015</v>
      </c>
      <c r="D18" s="458">
        <f t="shared" si="0"/>
        <v>198415.18</v>
      </c>
      <c r="E18" s="460">
        <v>157527.44</v>
      </c>
      <c r="F18" s="460">
        <v>157527.44</v>
      </c>
      <c r="G18" s="459">
        <f t="shared" si="1"/>
        <v>40887.739999999991</v>
      </c>
    </row>
    <row r="19" spans="1:7">
      <c r="A19" s="454" t="s">
        <v>460</v>
      </c>
      <c r="B19" s="460">
        <v>0</v>
      </c>
      <c r="C19" s="460">
        <v>0</v>
      </c>
      <c r="D19" s="458">
        <f t="shared" si="0"/>
        <v>0</v>
      </c>
      <c r="E19" s="460">
        <v>0</v>
      </c>
      <c r="F19" s="460">
        <v>0</v>
      </c>
      <c r="G19" s="459">
        <f t="shared" si="1"/>
        <v>0</v>
      </c>
    </row>
    <row r="20" spans="1:7">
      <c r="A20" s="454" t="s">
        <v>461</v>
      </c>
      <c r="B20" s="460">
        <v>521561.41</v>
      </c>
      <c r="C20" s="460">
        <v>166424.21</v>
      </c>
      <c r="D20" s="458">
        <f t="shared" si="0"/>
        <v>687985.62</v>
      </c>
      <c r="E20" s="460">
        <v>633227.96</v>
      </c>
      <c r="F20" s="460">
        <v>291781.95999999996</v>
      </c>
      <c r="G20" s="459">
        <f t="shared" si="1"/>
        <v>54757.660000000033</v>
      </c>
    </row>
    <row r="21" spans="1:7">
      <c r="A21" s="454" t="s">
        <v>462</v>
      </c>
      <c r="B21" s="460">
        <v>0</v>
      </c>
      <c r="C21" s="460">
        <v>203638</v>
      </c>
      <c r="D21" s="458">
        <f t="shared" si="0"/>
        <v>203638</v>
      </c>
      <c r="E21" s="460">
        <v>203638</v>
      </c>
      <c r="F21" s="460">
        <v>191748</v>
      </c>
      <c r="G21" s="459">
        <f t="shared" si="1"/>
        <v>0</v>
      </c>
    </row>
    <row r="22" spans="1:7">
      <c r="A22" s="454" t="s">
        <v>463</v>
      </c>
      <c r="B22" s="460">
        <v>1140160.76</v>
      </c>
      <c r="C22" s="460">
        <v>-159124.88999999998</v>
      </c>
      <c r="D22" s="458">
        <f t="shared" si="0"/>
        <v>981035.87</v>
      </c>
      <c r="E22" s="460">
        <v>885814.61</v>
      </c>
      <c r="F22" s="460">
        <v>873051.89999999991</v>
      </c>
      <c r="G22" s="459">
        <f t="shared" si="1"/>
        <v>95221.260000000009</v>
      </c>
    </row>
    <row r="23" spans="1:7">
      <c r="A23" s="454" t="s">
        <v>464</v>
      </c>
      <c r="B23" s="460">
        <v>137549.1</v>
      </c>
      <c r="C23" s="460">
        <v>-3632.26</v>
      </c>
      <c r="D23" s="458">
        <f t="shared" si="0"/>
        <v>133916.84</v>
      </c>
      <c r="E23" s="460">
        <v>110838.37</v>
      </c>
      <c r="F23" s="460">
        <v>110838.37</v>
      </c>
      <c r="G23" s="459">
        <f t="shared" si="1"/>
        <v>23078.47</v>
      </c>
    </row>
    <row r="24" spans="1:7">
      <c r="A24" s="454" t="s">
        <v>465</v>
      </c>
      <c r="B24" s="460">
        <v>0</v>
      </c>
      <c r="C24" s="460">
        <v>0</v>
      </c>
      <c r="D24" s="458">
        <f t="shared" si="0"/>
        <v>0</v>
      </c>
      <c r="E24" s="460">
        <v>0</v>
      </c>
      <c r="F24" s="460">
        <v>0</v>
      </c>
      <c r="G24" s="459">
        <f t="shared" si="1"/>
        <v>0</v>
      </c>
    </row>
    <row r="25" spans="1:7">
      <c r="A25" s="454" t="s">
        <v>466</v>
      </c>
      <c r="B25" s="460">
        <v>464623.62</v>
      </c>
      <c r="C25" s="460">
        <v>-33457.269999999997</v>
      </c>
      <c r="D25" s="458">
        <f t="shared" si="0"/>
        <v>431166.35</v>
      </c>
      <c r="E25" s="460">
        <v>326483.46999999997</v>
      </c>
      <c r="F25" s="460">
        <v>326483.46999999997</v>
      </c>
      <c r="G25" s="459">
        <f t="shared" si="1"/>
        <v>104682.88</v>
      </c>
    </row>
    <row r="26" spans="1:7">
      <c r="A26" s="455" t="s">
        <v>209</v>
      </c>
      <c r="B26" s="458">
        <f>SUM(B27:B35)</f>
        <v>10186111.33</v>
      </c>
      <c r="C26" s="458">
        <f>SUM(C27:C35)</f>
        <v>1817723.65</v>
      </c>
      <c r="D26" s="458">
        <f>B26+C26</f>
        <v>12003834.98</v>
      </c>
      <c r="E26" s="458">
        <f>SUM(E27:E35)</f>
        <v>11430999.370000001</v>
      </c>
      <c r="F26" s="458">
        <f>SUM(F27:F35)</f>
        <v>10911256.609999999</v>
      </c>
      <c r="G26" s="459">
        <f t="shared" si="1"/>
        <v>572835.6099999994</v>
      </c>
    </row>
    <row r="27" spans="1:7">
      <c r="A27" s="454" t="s">
        <v>467</v>
      </c>
      <c r="B27" s="460">
        <v>2225096.66</v>
      </c>
      <c r="C27" s="460">
        <f>-607556.22+157911.5</f>
        <v>-449644.72</v>
      </c>
      <c r="D27" s="458">
        <f t="shared" si="0"/>
        <v>1775451.9400000002</v>
      </c>
      <c r="E27" s="460">
        <v>1581538.28</v>
      </c>
      <c r="F27" s="460">
        <v>1579963.28</v>
      </c>
      <c r="G27" s="459">
        <f t="shared" si="1"/>
        <v>193913.66000000015</v>
      </c>
    </row>
    <row r="28" spans="1:7">
      <c r="A28" s="454" t="s">
        <v>468</v>
      </c>
      <c r="B28" s="460">
        <v>1161003.6200000001</v>
      </c>
      <c r="C28" s="460">
        <v>165934.86000000002</v>
      </c>
      <c r="D28" s="458">
        <f t="shared" si="0"/>
        <v>1326938.4800000002</v>
      </c>
      <c r="E28" s="460">
        <v>1266491.23</v>
      </c>
      <c r="F28" s="460">
        <v>1230067.47</v>
      </c>
      <c r="G28" s="459">
        <f t="shared" si="1"/>
        <v>60447.250000000233</v>
      </c>
    </row>
    <row r="29" spans="1:7">
      <c r="A29" s="454" t="s">
        <v>469</v>
      </c>
      <c r="B29" s="460">
        <v>1137411.3799999999</v>
      </c>
      <c r="C29" s="460">
        <v>729137.64</v>
      </c>
      <c r="D29" s="458">
        <f t="shared" si="0"/>
        <v>1866549.02</v>
      </c>
      <c r="E29" s="460">
        <v>1797280.8599999999</v>
      </c>
      <c r="F29" s="460">
        <v>1466244.06</v>
      </c>
      <c r="G29" s="459">
        <f t="shared" si="1"/>
        <v>69268.160000000149</v>
      </c>
    </row>
    <row r="30" spans="1:7">
      <c r="A30" s="454" t="s">
        <v>470</v>
      </c>
      <c r="B30" s="460">
        <v>214843.27</v>
      </c>
      <c r="C30" s="460">
        <v>472890.2</v>
      </c>
      <c r="D30" s="458">
        <f t="shared" si="0"/>
        <v>687733.47</v>
      </c>
      <c r="E30" s="460">
        <v>675589.46</v>
      </c>
      <c r="F30" s="460">
        <v>675589.46</v>
      </c>
      <c r="G30" s="459">
        <f t="shared" si="1"/>
        <v>12144.010000000009</v>
      </c>
    </row>
    <row r="31" spans="1:7" ht="25.5">
      <c r="A31" s="454" t="s">
        <v>471</v>
      </c>
      <c r="B31" s="460">
        <v>1829814.48</v>
      </c>
      <c r="C31" s="460">
        <v>455687.11</v>
      </c>
      <c r="D31" s="458">
        <f t="shared" si="0"/>
        <v>2285501.59</v>
      </c>
      <c r="E31" s="460">
        <v>2131199.83</v>
      </c>
      <c r="F31" s="460">
        <v>1991976.63</v>
      </c>
      <c r="G31" s="459">
        <f t="shared" si="1"/>
        <v>154301.75999999978</v>
      </c>
    </row>
    <row r="32" spans="1:7">
      <c r="A32" s="454" t="s">
        <v>472</v>
      </c>
      <c r="B32" s="460">
        <v>112112.07</v>
      </c>
      <c r="C32" s="460">
        <v>55478.33</v>
      </c>
      <c r="D32" s="458">
        <f t="shared" si="0"/>
        <v>167590.40000000002</v>
      </c>
      <c r="E32" s="460">
        <v>166094</v>
      </c>
      <c r="F32" s="460">
        <v>154610</v>
      </c>
      <c r="G32" s="459">
        <f t="shared" si="1"/>
        <v>1496.4000000000233</v>
      </c>
    </row>
    <row r="33" spans="1:7">
      <c r="A33" s="454" t="s">
        <v>473</v>
      </c>
      <c r="B33" s="460">
        <v>1112886.7</v>
      </c>
      <c r="C33" s="460">
        <v>93257.180000000008</v>
      </c>
      <c r="D33" s="458">
        <f t="shared" si="0"/>
        <v>1206143.8799999999</v>
      </c>
      <c r="E33" s="460">
        <v>1161228</v>
      </c>
      <c r="F33" s="460">
        <v>1161228</v>
      </c>
      <c r="G33" s="459">
        <f t="shared" si="1"/>
        <v>44915.879999999888</v>
      </c>
    </row>
    <row r="34" spans="1:7" ht="15.75" thickBot="1">
      <c r="A34" s="456" t="s">
        <v>474</v>
      </c>
      <c r="B34" s="461">
        <v>833203.65</v>
      </c>
      <c r="C34" s="461">
        <v>-457585.95</v>
      </c>
      <c r="D34" s="462">
        <f t="shared" si="0"/>
        <v>375617.7</v>
      </c>
      <c r="E34" s="461">
        <v>361378.70999999996</v>
      </c>
      <c r="F34" s="461">
        <v>361378.70999999996</v>
      </c>
      <c r="G34" s="463">
        <f t="shared" si="1"/>
        <v>14238.990000000049</v>
      </c>
    </row>
    <row r="35" spans="1:7">
      <c r="A35" s="454" t="s">
        <v>475</v>
      </c>
      <c r="B35" s="460">
        <v>1559739.5</v>
      </c>
      <c r="C35" s="460">
        <v>752569</v>
      </c>
      <c r="D35" s="458">
        <f t="shared" si="0"/>
        <v>2312308.5</v>
      </c>
      <c r="E35" s="460">
        <v>2290199</v>
      </c>
      <c r="F35" s="460">
        <v>2290199</v>
      </c>
      <c r="G35" s="459">
        <f t="shared" si="1"/>
        <v>22109.5</v>
      </c>
    </row>
    <row r="36" spans="1:7">
      <c r="A36" s="455" t="s">
        <v>371</v>
      </c>
      <c r="B36" s="458">
        <f>SUM(B37:B45)</f>
        <v>0</v>
      </c>
      <c r="C36" s="458">
        <f>SUM(C37:C45)</f>
        <v>0</v>
      </c>
      <c r="D36" s="458">
        <f>B36+C36</f>
        <v>0</v>
      </c>
      <c r="E36" s="458">
        <f>SUM(E37:E45)</f>
        <v>0</v>
      </c>
      <c r="F36" s="458">
        <f>SUM(F37:F45)</f>
        <v>0</v>
      </c>
      <c r="G36" s="459">
        <f t="shared" si="1"/>
        <v>0</v>
      </c>
    </row>
    <row r="37" spans="1:7">
      <c r="A37" s="454" t="s">
        <v>210</v>
      </c>
      <c r="B37" s="460"/>
      <c r="C37" s="460"/>
      <c r="D37" s="458">
        <f t="shared" si="0"/>
        <v>0</v>
      </c>
      <c r="E37" s="460"/>
      <c r="F37" s="460"/>
      <c r="G37" s="459">
        <f t="shared" si="1"/>
        <v>0</v>
      </c>
    </row>
    <row r="38" spans="1:7">
      <c r="A38" s="454" t="s">
        <v>211</v>
      </c>
      <c r="B38" s="460"/>
      <c r="C38" s="460"/>
      <c r="D38" s="458">
        <f t="shared" si="0"/>
        <v>0</v>
      </c>
      <c r="E38" s="460"/>
      <c r="F38" s="460"/>
      <c r="G38" s="459">
        <f t="shared" si="1"/>
        <v>0</v>
      </c>
    </row>
    <row r="39" spans="1:7">
      <c r="A39" s="454" t="s">
        <v>212</v>
      </c>
      <c r="B39" s="460"/>
      <c r="C39" s="460"/>
      <c r="D39" s="458">
        <f t="shared" si="0"/>
        <v>0</v>
      </c>
      <c r="E39" s="460"/>
      <c r="F39" s="460"/>
      <c r="G39" s="459">
        <f t="shared" si="1"/>
        <v>0</v>
      </c>
    </row>
    <row r="40" spans="1:7">
      <c r="A40" s="454" t="s">
        <v>213</v>
      </c>
      <c r="B40" s="460"/>
      <c r="C40" s="460"/>
      <c r="D40" s="458">
        <f t="shared" si="0"/>
        <v>0</v>
      </c>
      <c r="E40" s="460"/>
      <c r="F40" s="460"/>
      <c r="G40" s="459">
        <f t="shared" si="1"/>
        <v>0</v>
      </c>
    </row>
    <row r="41" spans="1:7">
      <c r="A41" s="454" t="s">
        <v>214</v>
      </c>
      <c r="B41" s="460"/>
      <c r="C41" s="460"/>
      <c r="D41" s="458">
        <f t="shared" si="0"/>
        <v>0</v>
      </c>
      <c r="E41" s="460"/>
      <c r="F41" s="460"/>
      <c r="G41" s="459">
        <f t="shared" si="1"/>
        <v>0</v>
      </c>
    </row>
    <row r="42" spans="1:7">
      <c r="A42" s="454" t="s">
        <v>476</v>
      </c>
      <c r="B42" s="460"/>
      <c r="C42" s="460"/>
      <c r="D42" s="458">
        <f t="shared" si="0"/>
        <v>0</v>
      </c>
      <c r="E42" s="460"/>
      <c r="F42" s="460"/>
      <c r="G42" s="459">
        <f t="shared" si="1"/>
        <v>0</v>
      </c>
    </row>
    <row r="43" spans="1:7">
      <c r="A43" s="454" t="s">
        <v>216</v>
      </c>
      <c r="B43" s="460"/>
      <c r="C43" s="460"/>
      <c r="D43" s="458">
        <f t="shared" si="0"/>
        <v>0</v>
      </c>
      <c r="E43" s="460"/>
      <c r="F43" s="460"/>
      <c r="G43" s="459">
        <f t="shared" si="1"/>
        <v>0</v>
      </c>
    </row>
    <row r="44" spans="1:7">
      <c r="A44" s="454" t="s">
        <v>217</v>
      </c>
      <c r="B44" s="460"/>
      <c r="C44" s="460"/>
      <c r="D44" s="458">
        <f t="shared" si="0"/>
        <v>0</v>
      </c>
      <c r="E44" s="460"/>
      <c r="F44" s="460"/>
      <c r="G44" s="459">
        <f t="shared" si="1"/>
        <v>0</v>
      </c>
    </row>
    <row r="45" spans="1:7">
      <c r="A45" s="454" t="s">
        <v>218</v>
      </c>
      <c r="B45" s="460"/>
      <c r="C45" s="460"/>
      <c r="D45" s="458">
        <f t="shared" si="0"/>
        <v>0</v>
      </c>
      <c r="E45" s="460"/>
      <c r="F45" s="460"/>
      <c r="G45" s="459">
        <f t="shared" si="1"/>
        <v>0</v>
      </c>
    </row>
    <row r="46" spans="1:7">
      <c r="A46" s="455" t="s">
        <v>477</v>
      </c>
      <c r="B46" s="458">
        <f>SUM(B47:B55)</f>
        <v>0</v>
      </c>
      <c r="C46" s="458">
        <f>SUM(C47:C55)</f>
        <v>6253711.04</v>
      </c>
      <c r="D46" s="458">
        <f>B46+C46</f>
        <v>6253711.04</v>
      </c>
      <c r="E46" s="458">
        <f>SUM(E47:E55)</f>
        <v>5176734.959999999</v>
      </c>
      <c r="F46" s="458">
        <f>SUM(F47:F55)</f>
        <v>117394.96</v>
      </c>
      <c r="G46" s="459">
        <f t="shared" si="1"/>
        <v>1076976.080000001</v>
      </c>
    </row>
    <row r="47" spans="1:7">
      <c r="A47" s="454" t="s">
        <v>478</v>
      </c>
      <c r="B47" s="460">
        <v>0</v>
      </c>
      <c r="C47" s="460">
        <v>2542710.89</v>
      </c>
      <c r="D47" s="458">
        <f t="shared" si="0"/>
        <v>2542710.89</v>
      </c>
      <c r="E47" s="460">
        <v>1819787.01</v>
      </c>
      <c r="F47" s="460">
        <v>101247.01</v>
      </c>
      <c r="G47" s="459">
        <f>D47-E47</f>
        <v>722923.88000000012</v>
      </c>
    </row>
    <row r="48" spans="1:7">
      <c r="A48" s="454" t="s">
        <v>479</v>
      </c>
      <c r="B48" s="460"/>
      <c r="C48" s="460">
        <v>104486.93</v>
      </c>
      <c r="D48" s="458">
        <f t="shared" si="0"/>
        <v>104486.93</v>
      </c>
      <c r="E48" s="460">
        <v>4486.93</v>
      </c>
      <c r="F48" s="460">
        <v>4486.93</v>
      </c>
      <c r="G48" s="459">
        <f t="shared" si="1"/>
        <v>100000</v>
      </c>
    </row>
    <row r="49" spans="1:7">
      <c r="A49" s="454" t="s">
        <v>480</v>
      </c>
      <c r="B49" s="460"/>
      <c r="C49" s="460"/>
      <c r="D49" s="458">
        <f t="shared" si="0"/>
        <v>0</v>
      </c>
      <c r="E49" s="460"/>
      <c r="F49" s="460"/>
      <c r="G49" s="459">
        <f t="shared" si="1"/>
        <v>0</v>
      </c>
    </row>
    <row r="50" spans="1:7">
      <c r="A50" s="454" t="s">
        <v>481</v>
      </c>
      <c r="B50" s="460"/>
      <c r="C50" s="460">
        <v>3342429.8</v>
      </c>
      <c r="D50" s="458">
        <f t="shared" si="0"/>
        <v>3342429.8</v>
      </c>
      <c r="E50" s="460">
        <v>3340800</v>
      </c>
      <c r="F50" s="460">
        <v>0</v>
      </c>
      <c r="G50" s="459">
        <f t="shared" si="1"/>
        <v>1629.7999999998137</v>
      </c>
    </row>
    <row r="51" spans="1:7">
      <c r="A51" s="454" t="s">
        <v>482</v>
      </c>
      <c r="B51" s="460"/>
      <c r="C51" s="460"/>
      <c r="D51" s="458">
        <f t="shared" si="0"/>
        <v>0</v>
      </c>
      <c r="E51" s="460"/>
      <c r="F51" s="460"/>
      <c r="G51" s="459">
        <f t="shared" si="1"/>
        <v>0</v>
      </c>
    </row>
    <row r="52" spans="1:7">
      <c r="A52" s="454" t="s">
        <v>483</v>
      </c>
      <c r="B52" s="460"/>
      <c r="C52" s="460">
        <v>264083.42</v>
      </c>
      <c r="D52" s="458">
        <f t="shared" si="0"/>
        <v>264083.42</v>
      </c>
      <c r="E52" s="460">
        <v>11661.02</v>
      </c>
      <c r="F52" s="460">
        <v>11661.02</v>
      </c>
      <c r="G52" s="459">
        <f t="shared" si="1"/>
        <v>252422.39999999999</v>
      </c>
    </row>
    <row r="53" spans="1:7">
      <c r="A53" s="454" t="s">
        <v>484</v>
      </c>
      <c r="B53" s="460"/>
      <c r="C53" s="460"/>
      <c r="D53" s="458">
        <f t="shared" si="0"/>
        <v>0</v>
      </c>
      <c r="E53" s="460"/>
      <c r="F53" s="460"/>
      <c r="G53" s="459">
        <f t="shared" si="1"/>
        <v>0</v>
      </c>
    </row>
    <row r="54" spans="1:7">
      <c r="A54" s="454" t="s">
        <v>485</v>
      </c>
      <c r="B54" s="460"/>
      <c r="C54" s="460"/>
      <c r="D54" s="458">
        <f t="shared" si="0"/>
        <v>0</v>
      </c>
      <c r="E54" s="460"/>
      <c r="F54" s="460"/>
      <c r="G54" s="459">
        <f t="shared" si="1"/>
        <v>0</v>
      </c>
    </row>
    <row r="55" spans="1:7">
      <c r="A55" s="454" t="s">
        <v>54</v>
      </c>
      <c r="B55" s="460"/>
      <c r="C55" s="460"/>
      <c r="D55" s="458">
        <f t="shared" si="0"/>
        <v>0</v>
      </c>
      <c r="E55" s="460"/>
      <c r="F55" s="460"/>
      <c r="G55" s="459">
        <f t="shared" si="1"/>
        <v>0</v>
      </c>
    </row>
    <row r="56" spans="1:7">
      <c r="A56" s="455" t="s">
        <v>234</v>
      </c>
      <c r="B56" s="458">
        <f>SUM(B57:B59)</f>
        <v>0</v>
      </c>
      <c r="C56" s="458">
        <f>SUM(C57:C59)</f>
        <v>0</v>
      </c>
      <c r="D56" s="458">
        <f>B56+C56</f>
        <v>0</v>
      </c>
      <c r="E56" s="458">
        <f>SUM(E57:E59)</f>
        <v>0</v>
      </c>
      <c r="F56" s="458">
        <f>SUM(F57:F59)</f>
        <v>0</v>
      </c>
      <c r="G56" s="459">
        <f t="shared" si="1"/>
        <v>0</v>
      </c>
    </row>
    <row r="57" spans="1:7">
      <c r="A57" s="454" t="s">
        <v>486</v>
      </c>
      <c r="B57" s="460"/>
      <c r="C57" s="460"/>
      <c r="D57" s="458">
        <f t="shared" si="0"/>
        <v>0</v>
      </c>
      <c r="E57" s="460"/>
      <c r="F57" s="460"/>
      <c r="G57" s="459">
        <f t="shared" si="1"/>
        <v>0</v>
      </c>
    </row>
    <row r="58" spans="1:7">
      <c r="A58" s="454" t="s">
        <v>487</v>
      </c>
      <c r="B58" s="460"/>
      <c r="C58" s="460"/>
      <c r="D58" s="458">
        <f t="shared" si="0"/>
        <v>0</v>
      </c>
      <c r="E58" s="460"/>
      <c r="F58" s="460"/>
      <c r="G58" s="459">
        <f t="shared" si="1"/>
        <v>0</v>
      </c>
    </row>
    <row r="59" spans="1:7">
      <c r="A59" s="454" t="s">
        <v>488</v>
      </c>
      <c r="B59" s="460"/>
      <c r="C59" s="460"/>
      <c r="D59" s="458">
        <f t="shared" si="0"/>
        <v>0</v>
      </c>
      <c r="E59" s="460"/>
      <c r="F59" s="460"/>
      <c r="G59" s="459">
        <f t="shared" si="1"/>
        <v>0</v>
      </c>
    </row>
    <row r="60" spans="1:7">
      <c r="A60" s="455" t="s">
        <v>489</v>
      </c>
      <c r="B60" s="458">
        <f>SUM(B61:B67)</f>
        <v>0</v>
      </c>
      <c r="C60" s="458">
        <f>SUM(C61:C67)</f>
        <v>0</v>
      </c>
      <c r="D60" s="458">
        <f>B60+C60</f>
        <v>0</v>
      </c>
      <c r="E60" s="458">
        <f>SUM(E61:E67)</f>
        <v>0</v>
      </c>
      <c r="F60" s="458">
        <f>SUM(F61:F67)</f>
        <v>0</v>
      </c>
      <c r="G60" s="459">
        <f t="shared" si="1"/>
        <v>0</v>
      </c>
    </row>
    <row r="61" spans="1:7">
      <c r="A61" s="454" t="s">
        <v>490</v>
      </c>
      <c r="B61" s="460"/>
      <c r="C61" s="460"/>
      <c r="D61" s="458">
        <f t="shared" si="0"/>
        <v>0</v>
      </c>
      <c r="E61" s="460"/>
      <c r="F61" s="460"/>
      <c r="G61" s="459">
        <f t="shared" si="1"/>
        <v>0</v>
      </c>
    </row>
    <row r="62" spans="1:7" ht="15.75" thickBot="1">
      <c r="A62" s="456" t="s">
        <v>491</v>
      </c>
      <c r="B62" s="461"/>
      <c r="C62" s="461"/>
      <c r="D62" s="462">
        <f t="shared" si="0"/>
        <v>0</v>
      </c>
      <c r="E62" s="461"/>
      <c r="F62" s="461"/>
      <c r="G62" s="463">
        <f t="shared" si="1"/>
        <v>0</v>
      </c>
    </row>
    <row r="63" spans="1:7">
      <c r="A63" s="454" t="s">
        <v>492</v>
      </c>
      <c r="B63" s="460"/>
      <c r="C63" s="460"/>
      <c r="D63" s="458">
        <f t="shared" si="0"/>
        <v>0</v>
      </c>
      <c r="E63" s="460"/>
      <c r="F63" s="460"/>
      <c r="G63" s="459">
        <f t="shared" si="1"/>
        <v>0</v>
      </c>
    </row>
    <row r="64" spans="1:7">
      <c r="A64" s="454" t="s">
        <v>493</v>
      </c>
      <c r="B64" s="460"/>
      <c r="C64" s="460"/>
      <c r="D64" s="458">
        <f t="shared" si="0"/>
        <v>0</v>
      </c>
      <c r="E64" s="460"/>
      <c r="F64" s="460"/>
      <c r="G64" s="459">
        <f t="shared" si="1"/>
        <v>0</v>
      </c>
    </row>
    <row r="65" spans="1:7">
      <c r="A65" s="454" t="s">
        <v>494</v>
      </c>
      <c r="B65" s="460"/>
      <c r="C65" s="460"/>
      <c r="D65" s="458">
        <f t="shared" si="0"/>
        <v>0</v>
      </c>
      <c r="E65" s="460"/>
      <c r="F65" s="460"/>
      <c r="G65" s="459">
        <f t="shared" si="1"/>
        <v>0</v>
      </c>
    </row>
    <row r="66" spans="1:7">
      <c r="A66" s="454" t="s">
        <v>495</v>
      </c>
      <c r="B66" s="460"/>
      <c r="C66" s="460"/>
      <c r="D66" s="458">
        <f t="shared" si="0"/>
        <v>0</v>
      </c>
      <c r="E66" s="460"/>
      <c r="F66" s="460"/>
      <c r="G66" s="459">
        <f t="shared" si="1"/>
        <v>0</v>
      </c>
    </row>
    <row r="67" spans="1:7">
      <c r="A67" s="454" t="s">
        <v>496</v>
      </c>
      <c r="B67" s="460"/>
      <c r="C67" s="460"/>
      <c r="D67" s="458">
        <f t="shared" si="0"/>
        <v>0</v>
      </c>
      <c r="E67" s="460"/>
      <c r="F67" s="460"/>
      <c r="G67" s="459">
        <f t="shared" si="1"/>
        <v>0</v>
      </c>
    </row>
    <row r="68" spans="1:7">
      <c r="A68" s="455" t="s">
        <v>197</v>
      </c>
      <c r="B68" s="458">
        <f>SUM(B69:B71)</f>
        <v>0</v>
      </c>
      <c r="C68" s="458">
        <f>SUM(C69:C71)</f>
        <v>0</v>
      </c>
      <c r="D68" s="458">
        <f>B68+C68</f>
        <v>0</v>
      </c>
      <c r="E68" s="458">
        <f>SUM(E69:E71)</f>
        <v>0</v>
      </c>
      <c r="F68" s="458">
        <f>SUM(F69:F71)</f>
        <v>0</v>
      </c>
      <c r="G68" s="459">
        <f t="shared" si="1"/>
        <v>0</v>
      </c>
    </row>
    <row r="69" spans="1:7">
      <c r="A69" s="454" t="s">
        <v>220</v>
      </c>
      <c r="B69" s="460"/>
      <c r="C69" s="460"/>
      <c r="D69" s="458">
        <f t="shared" si="0"/>
        <v>0</v>
      </c>
      <c r="E69" s="460"/>
      <c r="F69" s="460"/>
      <c r="G69" s="459">
        <f t="shared" si="1"/>
        <v>0</v>
      </c>
    </row>
    <row r="70" spans="1:7">
      <c r="A70" s="454" t="s">
        <v>67</v>
      </c>
      <c r="B70" s="460"/>
      <c r="C70" s="460"/>
      <c r="D70" s="458">
        <f t="shared" si="0"/>
        <v>0</v>
      </c>
      <c r="E70" s="460"/>
      <c r="F70" s="460"/>
      <c r="G70" s="459">
        <f t="shared" si="1"/>
        <v>0</v>
      </c>
    </row>
    <row r="71" spans="1:7">
      <c r="A71" s="454" t="s">
        <v>221</v>
      </c>
      <c r="B71" s="460"/>
      <c r="C71" s="460"/>
      <c r="D71" s="458">
        <f t="shared" si="0"/>
        <v>0</v>
      </c>
      <c r="E71" s="460"/>
      <c r="F71" s="460"/>
      <c r="G71" s="459">
        <f t="shared" si="1"/>
        <v>0</v>
      </c>
    </row>
    <row r="72" spans="1:7">
      <c r="A72" s="455" t="s">
        <v>497</v>
      </c>
      <c r="B72" s="458">
        <f>SUM(B73:B79)</f>
        <v>0</v>
      </c>
      <c r="C72" s="458">
        <f>SUM(C73:C79)</f>
        <v>0</v>
      </c>
      <c r="D72" s="458">
        <f>B72+C72</f>
        <v>0</v>
      </c>
      <c r="E72" s="458">
        <f>SUM(E73:E79)</f>
        <v>0</v>
      </c>
      <c r="F72" s="458">
        <f>SUM(F73:F79)</f>
        <v>0</v>
      </c>
      <c r="G72" s="459">
        <f t="shared" si="1"/>
        <v>0</v>
      </c>
    </row>
    <row r="73" spans="1:7">
      <c r="A73" s="454" t="s">
        <v>498</v>
      </c>
      <c r="B73" s="460"/>
      <c r="C73" s="460"/>
      <c r="D73" s="458">
        <f t="shared" ref="D73:D79" si="2">B73+C73</f>
        <v>0</v>
      </c>
      <c r="E73" s="460"/>
      <c r="F73" s="460"/>
      <c r="G73" s="459">
        <f t="shared" ref="G73:G79" si="3">D73-E73</f>
        <v>0</v>
      </c>
    </row>
    <row r="74" spans="1:7">
      <c r="A74" s="454" t="s">
        <v>223</v>
      </c>
      <c r="B74" s="460"/>
      <c r="C74" s="460"/>
      <c r="D74" s="458">
        <f t="shared" si="2"/>
        <v>0</v>
      </c>
      <c r="E74" s="460"/>
      <c r="F74" s="460"/>
      <c r="G74" s="459">
        <f t="shared" si="3"/>
        <v>0</v>
      </c>
    </row>
    <row r="75" spans="1:7">
      <c r="A75" s="454" t="s">
        <v>224</v>
      </c>
      <c r="B75" s="460"/>
      <c r="C75" s="460"/>
      <c r="D75" s="458">
        <f t="shared" si="2"/>
        <v>0</v>
      </c>
      <c r="E75" s="460"/>
      <c r="F75" s="460"/>
      <c r="G75" s="459">
        <f t="shared" si="3"/>
        <v>0</v>
      </c>
    </row>
    <row r="76" spans="1:7">
      <c r="A76" s="454" t="s">
        <v>225</v>
      </c>
      <c r="B76" s="460"/>
      <c r="C76" s="460"/>
      <c r="D76" s="458">
        <f t="shared" si="2"/>
        <v>0</v>
      </c>
      <c r="E76" s="460"/>
      <c r="F76" s="460"/>
      <c r="G76" s="459">
        <f t="shared" si="3"/>
        <v>0</v>
      </c>
    </row>
    <row r="77" spans="1:7">
      <c r="A77" s="454" t="s">
        <v>226</v>
      </c>
      <c r="B77" s="460"/>
      <c r="C77" s="460"/>
      <c r="D77" s="458">
        <f t="shared" si="2"/>
        <v>0</v>
      </c>
      <c r="E77" s="460"/>
      <c r="F77" s="460"/>
      <c r="G77" s="459">
        <f t="shared" si="3"/>
        <v>0</v>
      </c>
    </row>
    <row r="78" spans="1:7">
      <c r="A78" s="454" t="s">
        <v>227</v>
      </c>
      <c r="B78" s="460"/>
      <c r="C78" s="460"/>
      <c r="D78" s="458">
        <f t="shared" si="2"/>
        <v>0</v>
      </c>
      <c r="E78" s="460"/>
      <c r="F78" s="460"/>
      <c r="G78" s="459">
        <f t="shared" si="3"/>
        <v>0</v>
      </c>
    </row>
    <row r="79" spans="1:7" ht="15.75" thickBot="1">
      <c r="A79" s="456" t="s">
        <v>499</v>
      </c>
      <c r="B79" s="461"/>
      <c r="C79" s="461"/>
      <c r="D79" s="462">
        <f t="shared" si="2"/>
        <v>0</v>
      </c>
      <c r="E79" s="461"/>
      <c r="F79" s="461"/>
      <c r="G79" s="463">
        <f t="shared" si="3"/>
        <v>0</v>
      </c>
    </row>
    <row r="80" spans="1:7" ht="15.75" thickBot="1">
      <c r="A80" s="457" t="s">
        <v>500</v>
      </c>
      <c r="B80" s="430">
        <f>B72+B68+B60+B56+B46+B36+B26+B16+B8</f>
        <v>130107095.38</v>
      </c>
      <c r="C80" s="430">
        <f>C72+C68+C60+C56+C46+C36+C26+C16+C8</f>
        <v>19698167.420000002</v>
      </c>
      <c r="D80" s="430">
        <f>B80+C80</f>
        <v>149805262.80000001</v>
      </c>
      <c r="E80" s="430">
        <f>E72+E68+E60+E56+E46+E36+E26+E16+E8</f>
        <v>145730052.29000002</v>
      </c>
      <c r="F80" s="430">
        <f>F72+F68+F60+F56+F46+F36+F26+F16+F8</f>
        <v>132813073.73999999</v>
      </c>
      <c r="G80" s="464">
        <f>D80-E80</f>
        <v>4075210.5099999905</v>
      </c>
    </row>
    <row r="81" spans="1:7">
      <c r="A81" s="568"/>
      <c r="B81" s="569"/>
      <c r="C81" s="569"/>
      <c r="D81" s="569"/>
      <c r="E81" s="569"/>
      <c r="F81" s="569"/>
      <c r="G81" s="569"/>
    </row>
    <row r="82" spans="1:7">
      <c r="A82" s="568"/>
      <c r="B82" s="569"/>
      <c r="C82" s="569"/>
      <c r="D82" s="569"/>
      <c r="E82" s="569"/>
      <c r="F82" s="569"/>
      <c r="G82" s="569"/>
    </row>
    <row r="83" spans="1:7">
      <c r="A83" s="568"/>
      <c r="B83" s="569"/>
      <c r="C83" s="569"/>
      <c r="D83" s="569"/>
      <c r="E83" s="569"/>
      <c r="F83" s="569"/>
      <c r="G83" s="569"/>
    </row>
    <row r="84" spans="1:7">
      <c r="A84" s="568"/>
      <c r="B84" s="569"/>
      <c r="C84" s="569"/>
      <c r="D84" s="569"/>
      <c r="E84" s="569"/>
      <c r="F84" s="569"/>
      <c r="G84" s="569"/>
    </row>
    <row r="85" spans="1:7">
      <c r="A85" s="568"/>
      <c r="B85" s="569"/>
      <c r="C85" s="569"/>
      <c r="D85" s="569"/>
      <c r="E85" s="569"/>
      <c r="F85" s="569"/>
      <c r="G85" s="569"/>
    </row>
    <row r="86" spans="1:7">
      <c r="A86" s="568"/>
      <c r="B86" s="569"/>
      <c r="C86" s="569"/>
      <c r="D86" s="569"/>
      <c r="E86" s="569"/>
      <c r="F86" s="569"/>
      <c r="G86" s="569"/>
    </row>
    <row r="87" spans="1:7" ht="16.5">
      <c r="A87" s="109"/>
      <c r="B87" s="109"/>
      <c r="C87" s="109"/>
      <c r="D87" s="109"/>
      <c r="E87" s="109"/>
      <c r="F87" s="109"/>
      <c r="G87" s="109"/>
    </row>
    <row r="88" spans="1:7" ht="16.5">
      <c r="A88" s="109"/>
      <c r="B88" s="109"/>
      <c r="C88" s="109"/>
      <c r="D88" s="109"/>
      <c r="E88" s="109"/>
      <c r="F88" s="109"/>
      <c r="G88" s="109"/>
    </row>
    <row r="89" spans="1:7" ht="16.5">
      <c r="A89" s="109"/>
      <c r="B89" s="109"/>
      <c r="C89" s="109"/>
      <c r="D89" s="109"/>
      <c r="E89" s="109"/>
      <c r="F89" s="109"/>
      <c r="G89" s="109"/>
    </row>
    <row r="90" spans="1:7" ht="16.5">
      <c r="A90" s="109"/>
      <c r="B90" s="109"/>
      <c r="C90" s="109"/>
      <c r="D90" s="109"/>
      <c r="E90" s="109"/>
      <c r="F90" s="109"/>
      <c r="G90" s="109"/>
    </row>
  </sheetData>
  <sheetProtection password="C115" sheet="1" scenarios="1" formatColumns="0" formatRows="0"/>
  <mergeCells count="6">
    <mergeCell ref="A6:A7"/>
    <mergeCell ref="A1:G1"/>
    <mergeCell ref="A2:G2"/>
    <mergeCell ref="A3:G3"/>
    <mergeCell ref="A4:G4"/>
    <mergeCell ref="A5:E5"/>
  </mergeCells>
  <pageMargins left="0.70866141732283472" right="0.70866141732283472" top="0.74803149606299213" bottom="0.74803149606299213" header="0.31496062992125984" footer="0.31496062992125984"/>
  <pageSetup scale="67" orientation="portrait" horizontalDpi="1200" verticalDpi="1200" r:id="rId1"/>
  <rowBreaks count="1" manualBreakCount="1">
    <brk id="62"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1:I161"/>
  <sheetViews>
    <sheetView workbookViewId="0">
      <pane ySplit="9" topLeftCell="A145" activePane="bottomLeft" state="frozen"/>
      <selection pane="bottomLeft" activeCell="G39" sqref="G39"/>
    </sheetView>
  </sheetViews>
  <sheetFormatPr baseColWidth="10" defaultColWidth="11" defaultRowHeight="12.75"/>
  <cols>
    <col min="1" max="1" width="4" style="1609" customWidth="1"/>
    <col min="2" max="2" width="11" style="1609"/>
    <col min="3" max="3" width="46" style="1609" customWidth="1"/>
    <col min="4" max="4" width="16" style="1609" customWidth="1"/>
    <col min="5" max="5" width="19.140625" style="1609" customWidth="1"/>
    <col min="6" max="6" width="13.5703125" style="1609" customWidth="1"/>
    <col min="7" max="7" width="13.140625" style="1609" customWidth="1"/>
    <col min="8" max="8" width="14.7109375" style="1609" customWidth="1"/>
    <col min="9" max="9" width="15.28515625" style="1609" bestFit="1" customWidth="1"/>
    <col min="10" max="256" width="11" style="1609"/>
    <col min="257" max="257" width="4" style="1609" customWidth="1"/>
    <col min="258" max="258" width="11" style="1609"/>
    <col min="259" max="259" width="46" style="1609" customWidth="1"/>
    <col min="260" max="260" width="16" style="1609" customWidth="1"/>
    <col min="261" max="261" width="19.140625" style="1609" customWidth="1"/>
    <col min="262" max="262" width="13.5703125" style="1609" customWidth="1"/>
    <col min="263" max="263" width="13.140625" style="1609" customWidth="1"/>
    <col min="264" max="264" width="14.7109375" style="1609" customWidth="1"/>
    <col min="265" max="265" width="15.28515625" style="1609" bestFit="1" customWidth="1"/>
    <col min="266" max="512" width="11" style="1609"/>
    <col min="513" max="513" width="4" style="1609" customWidth="1"/>
    <col min="514" max="514" width="11" style="1609"/>
    <col min="515" max="515" width="46" style="1609" customWidth="1"/>
    <col min="516" max="516" width="16" style="1609" customWidth="1"/>
    <col min="517" max="517" width="19.140625" style="1609" customWidth="1"/>
    <col min="518" max="518" width="13.5703125" style="1609" customWidth="1"/>
    <col min="519" max="519" width="13.140625" style="1609" customWidth="1"/>
    <col min="520" max="520" width="14.7109375" style="1609" customWidth="1"/>
    <col min="521" max="521" width="15.28515625" style="1609" bestFit="1" customWidth="1"/>
    <col min="522" max="768" width="11" style="1609"/>
    <col min="769" max="769" width="4" style="1609" customWidth="1"/>
    <col min="770" max="770" width="11" style="1609"/>
    <col min="771" max="771" width="46" style="1609" customWidth="1"/>
    <col min="772" max="772" width="16" style="1609" customWidth="1"/>
    <col min="773" max="773" width="19.140625" style="1609" customWidth="1"/>
    <col min="774" max="774" width="13.5703125" style="1609" customWidth="1"/>
    <col min="775" max="775" width="13.140625" style="1609" customWidth="1"/>
    <col min="776" max="776" width="14.7109375" style="1609" customWidth="1"/>
    <col min="777" max="777" width="15.28515625" style="1609" bestFit="1" customWidth="1"/>
    <col min="778" max="1024" width="11" style="1609"/>
    <col min="1025" max="1025" width="4" style="1609" customWidth="1"/>
    <col min="1026" max="1026" width="11" style="1609"/>
    <col min="1027" max="1027" width="46" style="1609" customWidth="1"/>
    <col min="1028" max="1028" width="16" style="1609" customWidth="1"/>
    <col min="1029" max="1029" width="19.140625" style="1609" customWidth="1"/>
    <col min="1030" max="1030" width="13.5703125" style="1609" customWidth="1"/>
    <col min="1031" max="1031" width="13.140625" style="1609" customWidth="1"/>
    <col min="1032" max="1032" width="14.7109375" style="1609" customWidth="1"/>
    <col min="1033" max="1033" width="15.28515625" style="1609" bestFit="1" customWidth="1"/>
    <col min="1034" max="1280" width="11" style="1609"/>
    <col min="1281" max="1281" width="4" style="1609" customWidth="1"/>
    <col min="1282" max="1282" width="11" style="1609"/>
    <col min="1283" max="1283" width="46" style="1609" customWidth="1"/>
    <col min="1284" max="1284" width="16" style="1609" customWidth="1"/>
    <col min="1285" max="1285" width="19.140625" style="1609" customWidth="1"/>
    <col min="1286" max="1286" width="13.5703125" style="1609" customWidth="1"/>
    <col min="1287" max="1287" width="13.140625" style="1609" customWidth="1"/>
    <col min="1288" max="1288" width="14.7109375" style="1609" customWidth="1"/>
    <col min="1289" max="1289" width="15.28515625" style="1609" bestFit="1" customWidth="1"/>
    <col min="1290" max="1536" width="11" style="1609"/>
    <col min="1537" max="1537" width="4" style="1609" customWidth="1"/>
    <col min="1538" max="1538" width="11" style="1609"/>
    <col min="1539" max="1539" width="46" style="1609" customWidth="1"/>
    <col min="1540" max="1540" width="16" style="1609" customWidth="1"/>
    <col min="1541" max="1541" width="19.140625" style="1609" customWidth="1"/>
    <col min="1542" max="1542" width="13.5703125" style="1609" customWidth="1"/>
    <col min="1543" max="1543" width="13.140625" style="1609" customWidth="1"/>
    <col min="1544" max="1544" width="14.7109375" style="1609" customWidth="1"/>
    <col min="1545" max="1545" width="15.28515625" style="1609" bestFit="1" customWidth="1"/>
    <col min="1546" max="1792" width="11" style="1609"/>
    <col min="1793" max="1793" width="4" style="1609" customWidth="1"/>
    <col min="1794" max="1794" width="11" style="1609"/>
    <col min="1795" max="1795" width="46" style="1609" customWidth="1"/>
    <col min="1796" max="1796" width="16" style="1609" customWidth="1"/>
    <col min="1797" max="1797" width="19.140625" style="1609" customWidth="1"/>
    <col min="1798" max="1798" width="13.5703125" style="1609" customWidth="1"/>
    <col min="1799" max="1799" width="13.140625" style="1609" customWidth="1"/>
    <col min="1800" max="1800" width="14.7109375" style="1609" customWidth="1"/>
    <col min="1801" max="1801" width="15.28515625" style="1609" bestFit="1" customWidth="1"/>
    <col min="1802" max="2048" width="11" style="1609"/>
    <col min="2049" max="2049" width="4" style="1609" customWidth="1"/>
    <col min="2050" max="2050" width="11" style="1609"/>
    <col min="2051" max="2051" width="46" style="1609" customWidth="1"/>
    <col min="2052" max="2052" width="16" style="1609" customWidth="1"/>
    <col min="2053" max="2053" width="19.140625" style="1609" customWidth="1"/>
    <col min="2054" max="2054" width="13.5703125" style="1609" customWidth="1"/>
    <col min="2055" max="2055" width="13.140625" style="1609" customWidth="1"/>
    <col min="2056" max="2056" width="14.7109375" style="1609" customWidth="1"/>
    <col min="2057" max="2057" width="15.28515625" style="1609" bestFit="1" customWidth="1"/>
    <col min="2058" max="2304" width="11" style="1609"/>
    <col min="2305" max="2305" width="4" style="1609" customWidth="1"/>
    <col min="2306" max="2306" width="11" style="1609"/>
    <col min="2307" max="2307" width="46" style="1609" customWidth="1"/>
    <col min="2308" max="2308" width="16" style="1609" customWidth="1"/>
    <col min="2309" max="2309" width="19.140625" style="1609" customWidth="1"/>
    <col min="2310" max="2310" width="13.5703125" style="1609" customWidth="1"/>
    <col min="2311" max="2311" width="13.140625" style="1609" customWidth="1"/>
    <col min="2312" max="2312" width="14.7109375" style="1609" customWidth="1"/>
    <col min="2313" max="2313" width="15.28515625" style="1609" bestFit="1" customWidth="1"/>
    <col min="2314" max="2560" width="11" style="1609"/>
    <col min="2561" max="2561" width="4" style="1609" customWidth="1"/>
    <col min="2562" max="2562" width="11" style="1609"/>
    <col min="2563" max="2563" width="46" style="1609" customWidth="1"/>
    <col min="2564" max="2564" width="16" style="1609" customWidth="1"/>
    <col min="2565" max="2565" width="19.140625" style="1609" customWidth="1"/>
    <col min="2566" max="2566" width="13.5703125" style="1609" customWidth="1"/>
    <col min="2567" max="2567" width="13.140625" style="1609" customWidth="1"/>
    <col min="2568" max="2568" width="14.7109375" style="1609" customWidth="1"/>
    <col min="2569" max="2569" width="15.28515625" style="1609" bestFit="1" customWidth="1"/>
    <col min="2570" max="2816" width="11" style="1609"/>
    <col min="2817" max="2817" width="4" style="1609" customWidth="1"/>
    <col min="2818" max="2818" width="11" style="1609"/>
    <col min="2819" max="2819" width="46" style="1609" customWidth="1"/>
    <col min="2820" max="2820" width="16" style="1609" customWidth="1"/>
    <col min="2821" max="2821" width="19.140625" style="1609" customWidth="1"/>
    <col min="2822" max="2822" width="13.5703125" style="1609" customWidth="1"/>
    <col min="2823" max="2823" width="13.140625" style="1609" customWidth="1"/>
    <col min="2824" max="2824" width="14.7109375" style="1609" customWidth="1"/>
    <col min="2825" max="2825" width="15.28515625" style="1609" bestFit="1" customWidth="1"/>
    <col min="2826" max="3072" width="11" style="1609"/>
    <col min="3073" max="3073" width="4" style="1609" customWidth="1"/>
    <col min="3074" max="3074" width="11" style="1609"/>
    <col min="3075" max="3075" width="46" style="1609" customWidth="1"/>
    <col min="3076" max="3076" width="16" style="1609" customWidth="1"/>
    <col min="3077" max="3077" width="19.140625" style="1609" customWidth="1"/>
    <col min="3078" max="3078" width="13.5703125" style="1609" customWidth="1"/>
    <col min="3079" max="3079" width="13.140625" style="1609" customWidth="1"/>
    <col min="3080" max="3080" width="14.7109375" style="1609" customWidth="1"/>
    <col min="3081" max="3081" width="15.28515625" style="1609" bestFit="1" customWidth="1"/>
    <col min="3082" max="3328" width="11" style="1609"/>
    <col min="3329" max="3329" width="4" style="1609" customWidth="1"/>
    <col min="3330" max="3330" width="11" style="1609"/>
    <col min="3331" max="3331" width="46" style="1609" customWidth="1"/>
    <col min="3332" max="3332" width="16" style="1609" customWidth="1"/>
    <col min="3333" max="3333" width="19.140625" style="1609" customWidth="1"/>
    <col min="3334" max="3334" width="13.5703125" style="1609" customWidth="1"/>
    <col min="3335" max="3335" width="13.140625" style="1609" customWidth="1"/>
    <col min="3336" max="3336" width="14.7109375" style="1609" customWidth="1"/>
    <col min="3337" max="3337" width="15.28515625" style="1609" bestFit="1" customWidth="1"/>
    <col min="3338" max="3584" width="11" style="1609"/>
    <col min="3585" max="3585" width="4" style="1609" customWidth="1"/>
    <col min="3586" max="3586" width="11" style="1609"/>
    <col min="3587" max="3587" width="46" style="1609" customWidth="1"/>
    <col min="3588" max="3588" width="16" style="1609" customWidth="1"/>
    <col min="3589" max="3589" width="19.140625" style="1609" customWidth="1"/>
    <col min="3590" max="3590" width="13.5703125" style="1609" customWidth="1"/>
    <col min="3591" max="3591" width="13.140625" style="1609" customWidth="1"/>
    <col min="3592" max="3592" width="14.7109375" style="1609" customWidth="1"/>
    <col min="3593" max="3593" width="15.28515625" style="1609" bestFit="1" customWidth="1"/>
    <col min="3594" max="3840" width="11" style="1609"/>
    <col min="3841" max="3841" width="4" style="1609" customWidth="1"/>
    <col min="3842" max="3842" width="11" style="1609"/>
    <col min="3843" max="3843" width="46" style="1609" customWidth="1"/>
    <col min="3844" max="3844" width="16" style="1609" customWidth="1"/>
    <col min="3845" max="3845" width="19.140625" style="1609" customWidth="1"/>
    <col min="3846" max="3846" width="13.5703125" style="1609" customWidth="1"/>
    <col min="3847" max="3847" width="13.140625" style="1609" customWidth="1"/>
    <col min="3848" max="3848" width="14.7109375" style="1609" customWidth="1"/>
    <col min="3849" max="3849" width="15.28515625" style="1609" bestFit="1" customWidth="1"/>
    <col min="3850" max="4096" width="11" style="1609"/>
    <col min="4097" max="4097" width="4" style="1609" customWidth="1"/>
    <col min="4098" max="4098" width="11" style="1609"/>
    <col min="4099" max="4099" width="46" style="1609" customWidth="1"/>
    <col min="4100" max="4100" width="16" style="1609" customWidth="1"/>
    <col min="4101" max="4101" width="19.140625" style="1609" customWidth="1"/>
    <col min="4102" max="4102" width="13.5703125" style="1609" customWidth="1"/>
    <col min="4103" max="4103" width="13.140625" style="1609" customWidth="1"/>
    <col min="4104" max="4104" width="14.7109375" style="1609" customWidth="1"/>
    <col min="4105" max="4105" width="15.28515625" style="1609" bestFit="1" customWidth="1"/>
    <col min="4106" max="4352" width="11" style="1609"/>
    <col min="4353" max="4353" width="4" style="1609" customWidth="1"/>
    <col min="4354" max="4354" width="11" style="1609"/>
    <col min="4355" max="4355" width="46" style="1609" customWidth="1"/>
    <col min="4356" max="4356" width="16" style="1609" customWidth="1"/>
    <col min="4357" max="4357" width="19.140625" style="1609" customWidth="1"/>
    <col min="4358" max="4358" width="13.5703125" style="1609" customWidth="1"/>
    <col min="4359" max="4359" width="13.140625" style="1609" customWidth="1"/>
    <col min="4360" max="4360" width="14.7109375" style="1609" customWidth="1"/>
    <col min="4361" max="4361" width="15.28515625" style="1609" bestFit="1" customWidth="1"/>
    <col min="4362" max="4608" width="11" style="1609"/>
    <col min="4609" max="4609" width="4" style="1609" customWidth="1"/>
    <col min="4610" max="4610" width="11" style="1609"/>
    <col min="4611" max="4611" width="46" style="1609" customWidth="1"/>
    <col min="4612" max="4612" width="16" style="1609" customWidth="1"/>
    <col min="4613" max="4613" width="19.140625" style="1609" customWidth="1"/>
    <col min="4614" max="4614" width="13.5703125" style="1609" customWidth="1"/>
    <col min="4615" max="4615" width="13.140625" style="1609" customWidth="1"/>
    <col min="4616" max="4616" width="14.7109375" style="1609" customWidth="1"/>
    <col min="4617" max="4617" width="15.28515625" style="1609" bestFit="1" customWidth="1"/>
    <col min="4618" max="4864" width="11" style="1609"/>
    <col min="4865" max="4865" width="4" style="1609" customWidth="1"/>
    <col min="4866" max="4866" width="11" style="1609"/>
    <col min="4867" max="4867" width="46" style="1609" customWidth="1"/>
    <col min="4868" max="4868" width="16" style="1609" customWidth="1"/>
    <col min="4869" max="4869" width="19.140625" style="1609" customWidth="1"/>
    <col min="4870" max="4870" width="13.5703125" style="1609" customWidth="1"/>
    <col min="4871" max="4871" width="13.140625" style="1609" customWidth="1"/>
    <col min="4872" max="4872" width="14.7109375" style="1609" customWidth="1"/>
    <col min="4873" max="4873" width="15.28515625" style="1609" bestFit="1" customWidth="1"/>
    <col min="4874" max="5120" width="11" style="1609"/>
    <col min="5121" max="5121" width="4" style="1609" customWidth="1"/>
    <col min="5122" max="5122" width="11" style="1609"/>
    <col min="5123" max="5123" width="46" style="1609" customWidth="1"/>
    <col min="5124" max="5124" width="16" style="1609" customWidth="1"/>
    <col min="5125" max="5125" width="19.140625" style="1609" customWidth="1"/>
    <col min="5126" max="5126" width="13.5703125" style="1609" customWidth="1"/>
    <col min="5127" max="5127" width="13.140625" style="1609" customWidth="1"/>
    <col min="5128" max="5128" width="14.7109375" style="1609" customWidth="1"/>
    <col min="5129" max="5129" width="15.28515625" style="1609" bestFit="1" customWidth="1"/>
    <col min="5130" max="5376" width="11" style="1609"/>
    <col min="5377" max="5377" width="4" style="1609" customWidth="1"/>
    <col min="5378" max="5378" width="11" style="1609"/>
    <col min="5379" max="5379" width="46" style="1609" customWidth="1"/>
    <col min="5380" max="5380" width="16" style="1609" customWidth="1"/>
    <col min="5381" max="5381" width="19.140625" style="1609" customWidth="1"/>
    <col min="5382" max="5382" width="13.5703125" style="1609" customWidth="1"/>
    <col min="5383" max="5383" width="13.140625" style="1609" customWidth="1"/>
    <col min="5384" max="5384" width="14.7109375" style="1609" customWidth="1"/>
    <col min="5385" max="5385" width="15.28515625" style="1609" bestFit="1" customWidth="1"/>
    <col min="5386" max="5632" width="11" style="1609"/>
    <col min="5633" max="5633" width="4" style="1609" customWidth="1"/>
    <col min="5634" max="5634" width="11" style="1609"/>
    <col min="5635" max="5635" width="46" style="1609" customWidth="1"/>
    <col min="5636" max="5636" width="16" style="1609" customWidth="1"/>
    <col min="5637" max="5637" width="19.140625" style="1609" customWidth="1"/>
    <col min="5638" max="5638" width="13.5703125" style="1609" customWidth="1"/>
    <col min="5639" max="5639" width="13.140625" style="1609" customWidth="1"/>
    <col min="5640" max="5640" width="14.7109375" style="1609" customWidth="1"/>
    <col min="5641" max="5641" width="15.28515625" style="1609" bestFit="1" customWidth="1"/>
    <col min="5642" max="5888" width="11" style="1609"/>
    <col min="5889" max="5889" width="4" style="1609" customWidth="1"/>
    <col min="5890" max="5890" width="11" style="1609"/>
    <col min="5891" max="5891" width="46" style="1609" customWidth="1"/>
    <col min="5892" max="5892" width="16" style="1609" customWidth="1"/>
    <col min="5893" max="5893" width="19.140625" style="1609" customWidth="1"/>
    <col min="5894" max="5894" width="13.5703125" style="1609" customWidth="1"/>
    <col min="5895" max="5895" width="13.140625" style="1609" customWidth="1"/>
    <col min="5896" max="5896" width="14.7109375" style="1609" customWidth="1"/>
    <col min="5897" max="5897" width="15.28515625" style="1609" bestFit="1" customWidth="1"/>
    <col min="5898" max="6144" width="11" style="1609"/>
    <col min="6145" max="6145" width="4" style="1609" customWidth="1"/>
    <col min="6146" max="6146" width="11" style="1609"/>
    <col min="6147" max="6147" width="46" style="1609" customWidth="1"/>
    <col min="6148" max="6148" width="16" style="1609" customWidth="1"/>
    <col min="6149" max="6149" width="19.140625" style="1609" customWidth="1"/>
    <col min="6150" max="6150" width="13.5703125" style="1609" customWidth="1"/>
    <col min="6151" max="6151" width="13.140625" style="1609" customWidth="1"/>
    <col min="6152" max="6152" width="14.7109375" style="1609" customWidth="1"/>
    <col min="6153" max="6153" width="15.28515625" style="1609" bestFit="1" customWidth="1"/>
    <col min="6154" max="6400" width="11" style="1609"/>
    <col min="6401" max="6401" width="4" style="1609" customWidth="1"/>
    <col min="6402" max="6402" width="11" style="1609"/>
    <col min="6403" max="6403" width="46" style="1609" customWidth="1"/>
    <col min="6404" max="6404" width="16" style="1609" customWidth="1"/>
    <col min="6405" max="6405" width="19.140625" style="1609" customWidth="1"/>
    <col min="6406" max="6406" width="13.5703125" style="1609" customWidth="1"/>
    <col min="6407" max="6407" width="13.140625" style="1609" customWidth="1"/>
    <col min="6408" max="6408" width="14.7109375" style="1609" customWidth="1"/>
    <col min="6409" max="6409" width="15.28515625" style="1609" bestFit="1" customWidth="1"/>
    <col min="6410" max="6656" width="11" style="1609"/>
    <col min="6657" max="6657" width="4" style="1609" customWidth="1"/>
    <col min="6658" max="6658" width="11" style="1609"/>
    <col min="6659" max="6659" width="46" style="1609" customWidth="1"/>
    <col min="6660" max="6660" width="16" style="1609" customWidth="1"/>
    <col min="6661" max="6661" width="19.140625" style="1609" customWidth="1"/>
    <col min="6662" max="6662" width="13.5703125" style="1609" customWidth="1"/>
    <col min="6663" max="6663" width="13.140625" style="1609" customWidth="1"/>
    <col min="6664" max="6664" width="14.7109375" style="1609" customWidth="1"/>
    <col min="6665" max="6665" width="15.28515625" style="1609" bestFit="1" customWidth="1"/>
    <col min="6666" max="6912" width="11" style="1609"/>
    <col min="6913" max="6913" width="4" style="1609" customWidth="1"/>
    <col min="6914" max="6914" width="11" style="1609"/>
    <col min="6915" max="6915" width="46" style="1609" customWidth="1"/>
    <col min="6916" max="6916" width="16" style="1609" customWidth="1"/>
    <col min="6917" max="6917" width="19.140625" style="1609" customWidth="1"/>
    <col min="6918" max="6918" width="13.5703125" style="1609" customWidth="1"/>
    <col min="6919" max="6919" width="13.140625" style="1609" customWidth="1"/>
    <col min="6920" max="6920" width="14.7109375" style="1609" customWidth="1"/>
    <col min="6921" max="6921" width="15.28515625" style="1609" bestFit="1" customWidth="1"/>
    <col min="6922" max="7168" width="11" style="1609"/>
    <col min="7169" max="7169" width="4" style="1609" customWidth="1"/>
    <col min="7170" max="7170" width="11" style="1609"/>
    <col min="7171" max="7171" width="46" style="1609" customWidth="1"/>
    <col min="7172" max="7172" width="16" style="1609" customWidth="1"/>
    <col min="7173" max="7173" width="19.140625" style="1609" customWidth="1"/>
    <col min="7174" max="7174" width="13.5703125" style="1609" customWidth="1"/>
    <col min="7175" max="7175" width="13.140625" style="1609" customWidth="1"/>
    <col min="7176" max="7176" width="14.7109375" style="1609" customWidth="1"/>
    <col min="7177" max="7177" width="15.28515625" style="1609" bestFit="1" customWidth="1"/>
    <col min="7178" max="7424" width="11" style="1609"/>
    <col min="7425" max="7425" width="4" style="1609" customWidth="1"/>
    <col min="7426" max="7426" width="11" style="1609"/>
    <col min="7427" max="7427" width="46" style="1609" customWidth="1"/>
    <col min="7428" max="7428" width="16" style="1609" customWidth="1"/>
    <col min="7429" max="7429" width="19.140625" style="1609" customWidth="1"/>
    <col min="7430" max="7430" width="13.5703125" style="1609" customWidth="1"/>
    <col min="7431" max="7431" width="13.140625" style="1609" customWidth="1"/>
    <col min="7432" max="7432" width="14.7109375" style="1609" customWidth="1"/>
    <col min="7433" max="7433" width="15.28515625" style="1609" bestFit="1" customWidth="1"/>
    <col min="7434" max="7680" width="11" style="1609"/>
    <col min="7681" max="7681" width="4" style="1609" customWidth="1"/>
    <col min="7682" max="7682" width="11" style="1609"/>
    <col min="7683" max="7683" width="46" style="1609" customWidth="1"/>
    <col min="7684" max="7684" width="16" style="1609" customWidth="1"/>
    <col min="7685" max="7685" width="19.140625" style="1609" customWidth="1"/>
    <col min="7686" max="7686" width="13.5703125" style="1609" customWidth="1"/>
    <col min="7687" max="7687" width="13.140625" style="1609" customWidth="1"/>
    <col min="7688" max="7688" width="14.7109375" style="1609" customWidth="1"/>
    <col min="7689" max="7689" width="15.28515625" style="1609" bestFit="1" customWidth="1"/>
    <col min="7690" max="7936" width="11" style="1609"/>
    <col min="7937" max="7937" width="4" style="1609" customWidth="1"/>
    <col min="7938" max="7938" width="11" style="1609"/>
    <col min="7939" max="7939" width="46" style="1609" customWidth="1"/>
    <col min="7940" max="7940" width="16" style="1609" customWidth="1"/>
    <col min="7941" max="7941" width="19.140625" style="1609" customWidth="1"/>
    <col min="7942" max="7942" width="13.5703125" style="1609" customWidth="1"/>
    <col min="7943" max="7943" width="13.140625" style="1609" customWidth="1"/>
    <col min="7944" max="7944" width="14.7109375" style="1609" customWidth="1"/>
    <col min="7945" max="7945" width="15.28515625" style="1609" bestFit="1" customWidth="1"/>
    <col min="7946" max="8192" width="11" style="1609"/>
    <col min="8193" max="8193" width="4" style="1609" customWidth="1"/>
    <col min="8194" max="8194" width="11" style="1609"/>
    <col min="8195" max="8195" width="46" style="1609" customWidth="1"/>
    <col min="8196" max="8196" width="16" style="1609" customWidth="1"/>
    <col min="8197" max="8197" width="19.140625" style="1609" customWidth="1"/>
    <col min="8198" max="8198" width="13.5703125" style="1609" customWidth="1"/>
    <col min="8199" max="8199" width="13.140625" style="1609" customWidth="1"/>
    <col min="8200" max="8200" width="14.7109375" style="1609" customWidth="1"/>
    <col min="8201" max="8201" width="15.28515625" style="1609" bestFit="1" customWidth="1"/>
    <col min="8202" max="8448" width="11" style="1609"/>
    <col min="8449" max="8449" width="4" style="1609" customWidth="1"/>
    <col min="8450" max="8450" width="11" style="1609"/>
    <col min="8451" max="8451" width="46" style="1609" customWidth="1"/>
    <col min="8452" max="8452" width="16" style="1609" customWidth="1"/>
    <col min="8453" max="8453" width="19.140625" style="1609" customWidth="1"/>
    <col min="8454" max="8454" width="13.5703125" style="1609" customWidth="1"/>
    <col min="8455" max="8455" width="13.140625" style="1609" customWidth="1"/>
    <col min="8456" max="8456" width="14.7109375" style="1609" customWidth="1"/>
    <col min="8457" max="8457" width="15.28515625" style="1609" bestFit="1" customWidth="1"/>
    <col min="8458" max="8704" width="11" style="1609"/>
    <col min="8705" max="8705" width="4" style="1609" customWidth="1"/>
    <col min="8706" max="8706" width="11" style="1609"/>
    <col min="8707" max="8707" width="46" style="1609" customWidth="1"/>
    <col min="8708" max="8708" width="16" style="1609" customWidth="1"/>
    <col min="8709" max="8709" width="19.140625" style="1609" customWidth="1"/>
    <col min="8710" max="8710" width="13.5703125" style="1609" customWidth="1"/>
    <col min="8711" max="8711" width="13.140625" style="1609" customWidth="1"/>
    <col min="8712" max="8712" width="14.7109375" style="1609" customWidth="1"/>
    <col min="8713" max="8713" width="15.28515625" style="1609" bestFit="1" customWidth="1"/>
    <col min="8714" max="8960" width="11" style="1609"/>
    <col min="8961" max="8961" width="4" style="1609" customWidth="1"/>
    <col min="8962" max="8962" width="11" style="1609"/>
    <col min="8963" max="8963" width="46" style="1609" customWidth="1"/>
    <col min="8964" max="8964" width="16" style="1609" customWidth="1"/>
    <col min="8965" max="8965" width="19.140625" style="1609" customWidth="1"/>
    <col min="8966" max="8966" width="13.5703125" style="1609" customWidth="1"/>
    <col min="8967" max="8967" width="13.140625" style="1609" customWidth="1"/>
    <col min="8968" max="8968" width="14.7109375" style="1609" customWidth="1"/>
    <col min="8969" max="8969" width="15.28515625" style="1609" bestFit="1" customWidth="1"/>
    <col min="8970" max="9216" width="11" style="1609"/>
    <col min="9217" max="9217" width="4" style="1609" customWidth="1"/>
    <col min="9218" max="9218" width="11" style="1609"/>
    <col min="9219" max="9219" width="46" style="1609" customWidth="1"/>
    <col min="9220" max="9220" width="16" style="1609" customWidth="1"/>
    <col min="9221" max="9221" width="19.140625" style="1609" customWidth="1"/>
    <col min="9222" max="9222" width="13.5703125" style="1609" customWidth="1"/>
    <col min="9223" max="9223" width="13.140625" style="1609" customWidth="1"/>
    <col min="9224" max="9224" width="14.7109375" style="1609" customWidth="1"/>
    <col min="9225" max="9225" width="15.28515625" style="1609" bestFit="1" customWidth="1"/>
    <col min="9226" max="9472" width="11" style="1609"/>
    <col min="9473" max="9473" width="4" style="1609" customWidth="1"/>
    <col min="9474" max="9474" width="11" style="1609"/>
    <col min="9475" max="9475" width="46" style="1609" customWidth="1"/>
    <col min="9476" max="9476" width="16" style="1609" customWidth="1"/>
    <col min="9477" max="9477" width="19.140625" style="1609" customWidth="1"/>
    <col min="9478" max="9478" width="13.5703125" style="1609" customWidth="1"/>
    <col min="9479" max="9479" width="13.140625" style="1609" customWidth="1"/>
    <col min="9480" max="9480" width="14.7109375" style="1609" customWidth="1"/>
    <col min="9481" max="9481" width="15.28515625" style="1609" bestFit="1" customWidth="1"/>
    <col min="9482" max="9728" width="11" style="1609"/>
    <col min="9729" max="9729" width="4" style="1609" customWidth="1"/>
    <col min="9730" max="9730" width="11" style="1609"/>
    <col min="9731" max="9731" width="46" style="1609" customWidth="1"/>
    <col min="9732" max="9732" width="16" style="1609" customWidth="1"/>
    <col min="9733" max="9733" width="19.140625" style="1609" customWidth="1"/>
    <col min="9734" max="9734" width="13.5703125" style="1609" customWidth="1"/>
    <col min="9735" max="9735" width="13.140625" style="1609" customWidth="1"/>
    <col min="9736" max="9736" width="14.7109375" style="1609" customWidth="1"/>
    <col min="9737" max="9737" width="15.28515625" style="1609" bestFit="1" customWidth="1"/>
    <col min="9738" max="9984" width="11" style="1609"/>
    <col min="9985" max="9985" width="4" style="1609" customWidth="1"/>
    <col min="9986" max="9986" width="11" style="1609"/>
    <col min="9987" max="9987" width="46" style="1609" customWidth="1"/>
    <col min="9988" max="9988" width="16" style="1609" customWidth="1"/>
    <col min="9989" max="9989" width="19.140625" style="1609" customWidth="1"/>
    <col min="9990" max="9990" width="13.5703125" style="1609" customWidth="1"/>
    <col min="9991" max="9991" width="13.140625" style="1609" customWidth="1"/>
    <col min="9992" max="9992" width="14.7109375" style="1609" customWidth="1"/>
    <col min="9993" max="9993" width="15.28515625" style="1609" bestFit="1" customWidth="1"/>
    <col min="9994" max="10240" width="11" style="1609"/>
    <col min="10241" max="10241" width="4" style="1609" customWidth="1"/>
    <col min="10242" max="10242" width="11" style="1609"/>
    <col min="10243" max="10243" width="46" style="1609" customWidth="1"/>
    <col min="10244" max="10244" width="16" style="1609" customWidth="1"/>
    <col min="10245" max="10245" width="19.140625" style="1609" customWidth="1"/>
    <col min="10246" max="10246" width="13.5703125" style="1609" customWidth="1"/>
    <col min="10247" max="10247" width="13.140625" style="1609" customWidth="1"/>
    <col min="10248" max="10248" width="14.7109375" style="1609" customWidth="1"/>
    <col min="10249" max="10249" width="15.28515625" style="1609" bestFit="1" customWidth="1"/>
    <col min="10250" max="10496" width="11" style="1609"/>
    <col min="10497" max="10497" width="4" style="1609" customWidth="1"/>
    <col min="10498" max="10498" width="11" style="1609"/>
    <col min="10499" max="10499" width="46" style="1609" customWidth="1"/>
    <col min="10500" max="10500" width="16" style="1609" customWidth="1"/>
    <col min="10501" max="10501" width="19.140625" style="1609" customWidth="1"/>
    <col min="10502" max="10502" width="13.5703125" style="1609" customWidth="1"/>
    <col min="10503" max="10503" width="13.140625" style="1609" customWidth="1"/>
    <col min="10504" max="10504" width="14.7109375" style="1609" customWidth="1"/>
    <col min="10505" max="10505" width="15.28515625" style="1609" bestFit="1" customWidth="1"/>
    <col min="10506" max="10752" width="11" style="1609"/>
    <col min="10753" max="10753" width="4" style="1609" customWidth="1"/>
    <col min="10754" max="10754" width="11" style="1609"/>
    <col min="10755" max="10755" width="46" style="1609" customWidth="1"/>
    <col min="10756" max="10756" width="16" style="1609" customWidth="1"/>
    <col min="10757" max="10757" width="19.140625" style="1609" customWidth="1"/>
    <col min="10758" max="10758" width="13.5703125" style="1609" customWidth="1"/>
    <col min="10759" max="10759" width="13.140625" style="1609" customWidth="1"/>
    <col min="10760" max="10760" width="14.7109375" style="1609" customWidth="1"/>
    <col min="10761" max="10761" width="15.28515625" style="1609" bestFit="1" customWidth="1"/>
    <col min="10762" max="11008" width="11" style="1609"/>
    <col min="11009" max="11009" width="4" style="1609" customWidth="1"/>
    <col min="11010" max="11010" width="11" style="1609"/>
    <col min="11011" max="11011" width="46" style="1609" customWidth="1"/>
    <col min="11012" max="11012" width="16" style="1609" customWidth="1"/>
    <col min="11013" max="11013" width="19.140625" style="1609" customWidth="1"/>
    <col min="11014" max="11014" width="13.5703125" style="1609" customWidth="1"/>
    <col min="11015" max="11015" width="13.140625" style="1609" customWidth="1"/>
    <col min="11016" max="11016" width="14.7109375" style="1609" customWidth="1"/>
    <col min="11017" max="11017" width="15.28515625" style="1609" bestFit="1" customWidth="1"/>
    <col min="11018" max="11264" width="11" style="1609"/>
    <col min="11265" max="11265" width="4" style="1609" customWidth="1"/>
    <col min="11266" max="11266" width="11" style="1609"/>
    <col min="11267" max="11267" width="46" style="1609" customWidth="1"/>
    <col min="11268" max="11268" width="16" style="1609" customWidth="1"/>
    <col min="11269" max="11269" width="19.140625" style="1609" customWidth="1"/>
    <col min="11270" max="11270" width="13.5703125" style="1609" customWidth="1"/>
    <col min="11271" max="11271" width="13.140625" style="1609" customWidth="1"/>
    <col min="11272" max="11272" width="14.7109375" style="1609" customWidth="1"/>
    <col min="11273" max="11273" width="15.28515625" style="1609" bestFit="1" customWidth="1"/>
    <col min="11274" max="11520" width="11" style="1609"/>
    <col min="11521" max="11521" width="4" style="1609" customWidth="1"/>
    <col min="11522" max="11522" width="11" style="1609"/>
    <col min="11523" max="11523" width="46" style="1609" customWidth="1"/>
    <col min="11524" max="11524" width="16" style="1609" customWidth="1"/>
    <col min="11525" max="11525" width="19.140625" style="1609" customWidth="1"/>
    <col min="11526" max="11526" width="13.5703125" style="1609" customWidth="1"/>
    <col min="11527" max="11527" width="13.140625" style="1609" customWidth="1"/>
    <col min="11528" max="11528" width="14.7109375" style="1609" customWidth="1"/>
    <col min="11529" max="11529" width="15.28515625" style="1609" bestFit="1" customWidth="1"/>
    <col min="11530" max="11776" width="11" style="1609"/>
    <col min="11777" max="11777" width="4" style="1609" customWidth="1"/>
    <col min="11778" max="11778" width="11" style="1609"/>
    <col min="11779" max="11779" width="46" style="1609" customWidth="1"/>
    <col min="11780" max="11780" width="16" style="1609" customWidth="1"/>
    <col min="11781" max="11781" width="19.140625" style="1609" customWidth="1"/>
    <col min="11782" max="11782" width="13.5703125" style="1609" customWidth="1"/>
    <col min="11783" max="11783" width="13.140625" style="1609" customWidth="1"/>
    <col min="11784" max="11784" width="14.7109375" style="1609" customWidth="1"/>
    <col min="11785" max="11785" width="15.28515625" style="1609" bestFit="1" customWidth="1"/>
    <col min="11786" max="12032" width="11" style="1609"/>
    <col min="12033" max="12033" width="4" style="1609" customWidth="1"/>
    <col min="12034" max="12034" width="11" style="1609"/>
    <col min="12035" max="12035" width="46" style="1609" customWidth="1"/>
    <col min="12036" max="12036" width="16" style="1609" customWidth="1"/>
    <col min="12037" max="12037" width="19.140625" style="1609" customWidth="1"/>
    <col min="12038" max="12038" width="13.5703125" style="1609" customWidth="1"/>
    <col min="12039" max="12039" width="13.140625" style="1609" customWidth="1"/>
    <col min="12040" max="12040" width="14.7109375" style="1609" customWidth="1"/>
    <col min="12041" max="12041" width="15.28515625" style="1609" bestFit="1" customWidth="1"/>
    <col min="12042" max="12288" width="11" style="1609"/>
    <col min="12289" max="12289" width="4" style="1609" customWidth="1"/>
    <col min="12290" max="12290" width="11" style="1609"/>
    <col min="12291" max="12291" width="46" style="1609" customWidth="1"/>
    <col min="12292" max="12292" width="16" style="1609" customWidth="1"/>
    <col min="12293" max="12293" width="19.140625" style="1609" customWidth="1"/>
    <col min="12294" max="12294" width="13.5703125" style="1609" customWidth="1"/>
    <col min="12295" max="12295" width="13.140625" style="1609" customWidth="1"/>
    <col min="12296" max="12296" width="14.7109375" style="1609" customWidth="1"/>
    <col min="12297" max="12297" width="15.28515625" style="1609" bestFit="1" customWidth="1"/>
    <col min="12298" max="12544" width="11" style="1609"/>
    <col min="12545" max="12545" width="4" style="1609" customWidth="1"/>
    <col min="12546" max="12546" width="11" style="1609"/>
    <col min="12547" max="12547" width="46" style="1609" customWidth="1"/>
    <col min="12548" max="12548" width="16" style="1609" customWidth="1"/>
    <col min="12549" max="12549" width="19.140625" style="1609" customWidth="1"/>
    <col min="12550" max="12550" width="13.5703125" style="1609" customWidth="1"/>
    <col min="12551" max="12551" width="13.140625" style="1609" customWidth="1"/>
    <col min="12552" max="12552" width="14.7109375" style="1609" customWidth="1"/>
    <col min="12553" max="12553" width="15.28515625" style="1609" bestFit="1" customWidth="1"/>
    <col min="12554" max="12800" width="11" style="1609"/>
    <col min="12801" max="12801" width="4" style="1609" customWidth="1"/>
    <col min="12802" max="12802" width="11" style="1609"/>
    <col min="12803" max="12803" width="46" style="1609" customWidth="1"/>
    <col min="12804" max="12804" width="16" style="1609" customWidth="1"/>
    <col min="12805" max="12805" width="19.140625" style="1609" customWidth="1"/>
    <col min="12806" max="12806" width="13.5703125" style="1609" customWidth="1"/>
    <col min="12807" max="12807" width="13.140625" style="1609" customWidth="1"/>
    <col min="12808" max="12808" width="14.7109375" style="1609" customWidth="1"/>
    <col min="12809" max="12809" width="15.28515625" style="1609" bestFit="1" customWidth="1"/>
    <col min="12810" max="13056" width="11" style="1609"/>
    <col min="13057" max="13057" width="4" style="1609" customWidth="1"/>
    <col min="13058" max="13058" width="11" style="1609"/>
    <col min="13059" max="13059" width="46" style="1609" customWidth="1"/>
    <col min="13060" max="13060" width="16" style="1609" customWidth="1"/>
    <col min="13061" max="13061" width="19.140625" style="1609" customWidth="1"/>
    <col min="13062" max="13062" width="13.5703125" style="1609" customWidth="1"/>
    <col min="13063" max="13063" width="13.140625" style="1609" customWidth="1"/>
    <col min="13064" max="13064" width="14.7109375" style="1609" customWidth="1"/>
    <col min="13065" max="13065" width="15.28515625" style="1609" bestFit="1" customWidth="1"/>
    <col min="13066" max="13312" width="11" style="1609"/>
    <col min="13313" max="13313" width="4" style="1609" customWidth="1"/>
    <col min="13314" max="13314" width="11" style="1609"/>
    <col min="13315" max="13315" width="46" style="1609" customWidth="1"/>
    <col min="13316" max="13316" width="16" style="1609" customWidth="1"/>
    <col min="13317" max="13317" width="19.140625" style="1609" customWidth="1"/>
    <col min="13318" max="13318" width="13.5703125" style="1609" customWidth="1"/>
    <col min="13319" max="13319" width="13.140625" style="1609" customWidth="1"/>
    <col min="13320" max="13320" width="14.7109375" style="1609" customWidth="1"/>
    <col min="13321" max="13321" width="15.28515625" style="1609" bestFit="1" customWidth="1"/>
    <col min="13322" max="13568" width="11" style="1609"/>
    <col min="13569" max="13569" width="4" style="1609" customWidth="1"/>
    <col min="13570" max="13570" width="11" style="1609"/>
    <col min="13571" max="13571" width="46" style="1609" customWidth="1"/>
    <col min="13572" max="13572" width="16" style="1609" customWidth="1"/>
    <col min="13573" max="13573" width="19.140625" style="1609" customWidth="1"/>
    <col min="13574" max="13574" width="13.5703125" style="1609" customWidth="1"/>
    <col min="13575" max="13575" width="13.140625" style="1609" customWidth="1"/>
    <col min="13576" max="13576" width="14.7109375" style="1609" customWidth="1"/>
    <col min="13577" max="13577" width="15.28515625" style="1609" bestFit="1" customWidth="1"/>
    <col min="13578" max="13824" width="11" style="1609"/>
    <col min="13825" max="13825" width="4" style="1609" customWidth="1"/>
    <col min="13826" max="13826" width="11" style="1609"/>
    <col min="13827" max="13827" width="46" style="1609" customWidth="1"/>
    <col min="13828" max="13828" width="16" style="1609" customWidth="1"/>
    <col min="13829" max="13829" width="19.140625" style="1609" customWidth="1"/>
    <col min="13830" max="13830" width="13.5703125" style="1609" customWidth="1"/>
    <col min="13831" max="13831" width="13.140625" style="1609" customWidth="1"/>
    <col min="13832" max="13832" width="14.7109375" style="1609" customWidth="1"/>
    <col min="13833" max="13833" width="15.28515625" style="1609" bestFit="1" customWidth="1"/>
    <col min="13834" max="14080" width="11" style="1609"/>
    <col min="14081" max="14081" width="4" style="1609" customWidth="1"/>
    <col min="14082" max="14082" width="11" style="1609"/>
    <col min="14083" max="14083" width="46" style="1609" customWidth="1"/>
    <col min="14084" max="14084" width="16" style="1609" customWidth="1"/>
    <col min="14085" max="14085" width="19.140625" style="1609" customWidth="1"/>
    <col min="14086" max="14086" width="13.5703125" style="1609" customWidth="1"/>
    <col min="14087" max="14087" width="13.140625" style="1609" customWidth="1"/>
    <col min="14088" max="14088" width="14.7109375" style="1609" customWidth="1"/>
    <col min="14089" max="14089" width="15.28515625" style="1609" bestFit="1" customWidth="1"/>
    <col min="14090" max="14336" width="11" style="1609"/>
    <col min="14337" max="14337" width="4" style="1609" customWidth="1"/>
    <col min="14338" max="14338" width="11" style="1609"/>
    <col min="14339" max="14339" width="46" style="1609" customWidth="1"/>
    <col min="14340" max="14340" width="16" style="1609" customWidth="1"/>
    <col min="14341" max="14341" width="19.140625" style="1609" customWidth="1"/>
    <col min="14342" max="14342" width="13.5703125" style="1609" customWidth="1"/>
    <col min="14343" max="14343" width="13.140625" style="1609" customWidth="1"/>
    <col min="14344" max="14344" width="14.7109375" style="1609" customWidth="1"/>
    <col min="14345" max="14345" width="15.28515625" style="1609" bestFit="1" customWidth="1"/>
    <col min="14346" max="14592" width="11" style="1609"/>
    <col min="14593" max="14593" width="4" style="1609" customWidth="1"/>
    <col min="14594" max="14594" width="11" style="1609"/>
    <col min="14595" max="14595" width="46" style="1609" customWidth="1"/>
    <col min="14596" max="14596" width="16" style="1609" customWidth="1"/>
    <col min="14597" max="14597" width="19.140625" style="1609" customWidth="1"/>
    <col min="14598" max="14598" width="13.5703125" style="1609" customWidth="1"/>
    <col min="14599" max="14599" width="13.140625" style="1609" customWidth="1"/>
    <col min="14600" max="14600" width="14.7109375" style="1609" customWidth="1"/>
    <col min="14601" max="14601" width="15.28515625" style="1609" bestFit="1" customWidth="1"/>
    <col min="14602" max="14848" width="11" style="1609"/>
    <col min="14849" max="14849" width="4" style="1609" customWidth="1"/>
    <col min="14850" max="14850" width="11" style="1609"/>
    <col min="14851" max="14851" width="46" style="1609" customWidth="1"/>
    <col min="14852" max="14852" width="16" style="1609" customWidth="1"/>
    <col min="14853" max="14853" width="19.140625" style="1609" customWidth="1"/>
    <col min="14854" max="14854" width="13.5703125" style="1609" customWidth="1"/>
    <col min="14855" max="14855" width="13.140625" style="1609" customWidth="1"/>
    <col min="14856" max="14856" width="14.7109375" style="1609" customWidth="1"/>
    <col min="14857" max="14857" width="15.28515625" style="1609" bestFit="1" customWidth="1"/>
    <col min="14858" max="15104" width="11" style="1609"/>
    <col min="15105" max="15105" width="4" style="1609" customWidth="1"/>
    <col min="15106" max="15106" width="11" style="1609"/>
    <col min="15107" max="15107" width="46" style="1609" customWidth="1"/>
    <col min="15108" max="15108" width="16" style="1609" customWidth="1"/>
    <col min="15109" max="15109" width="19.140625" style="1609" customWidth="1"/>
    <col min="15110" max="15110" width="13.5703125" style="1609" customWidth="1"/>
    <col min="15111" max="15111" width="13.140625" style="1609" customWidth="1"/>
    <col min="15112" max="15112" width="14.7109375" style="1609" customWidth="1"/>
    <col min="15113" max="15113" width="15.28515625" style="1609" bestFit="1" customWidth="1"/>
    <col min="15114" max="15360" width="11" style="1609"/>
    <col min="15361" max="15361" width="4" style="1609" customWidth="1"/>
    <col min="15362" max="15362" width="11" style="1609"/>
    <col min="15363" max="15363" width="46" style="1609" customWidth="1"/>
    <col min="15364" max="15364" width="16" style="1609" customWidth="1"/>
    <col min="15365" max="15365" width="19.140625" style="1609" customWidth="1"/>
    <col min="15366" max="15366" width="13.5703125" style="1609" customWidth="1"/>
    <col min="15367" max="15367" width="13.140625" style="1609" customWidth="1"/>
    <col min="15368" max="15368" width="14.7109375" style="1609" customWidth="1"/>
    <col min="15369" max="15369" width="15.28515625" style="1609" bestFit="1" customWidth="1"/>
    <col min="15370" max="15616" width="11" style="1609"/>
    <col min="15617" max="15617" width="4" style="1609" customWidth="1"/>
    <col min="15618" max="15618" width="11" style="1609"/>
    <col min="15619" max="15619" width="46" style="1609" customWidth="1"/>
    <col min="15620" max="15620" width="16" style="1609" customWidth="1"/>
    <col min="15621" max="15621" width="19.140625" style="1609" customWidth="1"/>
    <col min="15622" max="15622" width="13.5703125" style="1609" customWidth="1"/>
    <col min="15623" max="15623" width="13.140625" style="1609" customWidth="1"/>
    <col min="15624" max="15624" width="14.7109375" style="1609" customWidth="1"/>
    <col min="15625" max="15625" width="15.28515625" style="1609" bestFit="1" customWidth="1"/>
    <col min="15626" max="15872" width="11" style="1609"/>
    <col min="15873" max="15873" width="4" style="1609" customWidth="1"/>
    <col min="15874" max="15874" width="11" style="1609"/>
    <col min="15875" max="15875" width="46" style="1609" customWidth="1"/>
    <col min="15876" max="15876" width="16" style="1609" customWidth="1"/>
    <col min="15877" max="15877" width="19.140625" style="1609" customWidth="1"/>
    <col min="15878" max="15878" width="13.5703125" style="1609" customWidth="1"/>
    <col min="15879" max="15879" width="13.140625" style="1609" customWidth="1"/>
    <col min="15880" max="15880" width="14.7109375" style="1609" customWidth="1"/>
    <col min="15881" max="15881" width="15.28515625" style="1609" bestFit="1" customWidth="1"/>
    <col min="15882" max="16128" width="11" style="1609"/>
    <col min="16129" max="16129" width="4" style="1609" customWidth="1"/>
    <col min="16130" max="16130" width="11" style="1609"/>
    <col min="16131" max="16131" width="46" style="1609" customWidth="1"/>
    <col min="16132" max="16132" width="16" style="1609" customWidth="1"/>
    <col min="16133" max="16133" width="19.140625" style="1609" customWidth="1"/>
    <col min="16134" max="16134" width="13.5703125" style="1609" customWidth="1"/>
    <col min="16135" max="16135" width="13.140625" style="1609" customWidth="1"/>
    <col min="16136" max="16136" width="14.7109375" style="1609" customWidth="1"/>
    <col min="16137" max="16137" width="15.28515625" style="1609" bestFit="1" customWidth="1"/>
    <col min="16138" max="16384" width="11" style="1609"/>
  </cols>
  <sheetData>
    <row r="1" spans="2:9" ht="13.5" thickBot="1"/>
    <row r="2" spans="2:9">
      <c r="B2" s="1639" t="s">
        <v>2354</v>
      </c>
      <c r="C2" s="1640"/>
      <c r="D2" s="1640"/>
      <c r="E2" s="1640"/>
      <c r="F2" s="1640"/>
      <c r="G2" s="1640"/>
      <c r="H2" s="1640"/>
      <c r="I2" s="1860"/>
    </row>
    <row r="3" spans="2:9">
      <c r="B3" s="1841" t="s">
        <v>501</v>
      </c>
      <c r="C3" s="1842"/>
      <c r="D3" s="1842"/>
      <c r="E3" s="1842"/>
      <c r="F3" s="1842"/>
      <c r="G3" s="1842"/>
      <c r="H3" s="1842"/>
      <c r="I3" s="1861"/>
    </row>
    <row r="4" spans="2:9">
      <c r="B4" s="1841" t="s">
        <v>502</v>
      </c>
      <c r="C4" s="1842"/>
      <c r="D4" s="1842"/>
      <c r="E4" s="1842"/>
      <c r="F4" s="1842"/>
      <c r="G4" s="1842"/>
      <c r="H4" s="1842"/>
      <c r="I4" s="1861"/>
    </row>
    <row r="5" spans="2:9">
      <c r="B5" s="1841" t="s">
        <v>2363</v>
      </c>
      <c r="C5" s="1842"/>
      <c r="D5" s="1842"/>
      <c r="E5" s="1842"/>
      <c r="F5" s="1842"/>
      <c r="G5" s="1842"/>
      <c r="H5" s="1842"/>
      <c r="I5" s="1861"/>
    </row>
    <row r="6" spans="2:9" ht="13.5" thickBot="1">
      <c r="B6" s="1844" t="s">
        <v>83</v>
      </c>
      <c r="C6" s="1845"/>
      <c r="D6" s="1845"/>
      <c r="E6" s="1845"/>
      <c r="F6" s="1845"/>
      <c r="G6" s="1845"/>
      <c r="H6" s="1845"/>
      <c r="I6" s="1862"/>
    </row>
    <row r="7" spans="2:9" ht="15.75" customHeight="1">
      <c r="B7" s="1639" t="s">
        <v>84</v>
      </c>
      <c r="C7" s="1641"/>
      <c r="D7" s="1639" t="s">
        <v>503</v>
      </c>
      <c r="E7" s="1640"/>
      <c r="F7" s="1640"/>
      <c r="G7" s="1640"/>
      <c r="H7" s="1641"/>
      <c r="I7" s="1839" t="s">
        <v>504</v>
      </c>
    </row>
    <row r="8" spans="2:9" ht="15" customHeight="1" thickBot="1">
      <c r="B8" s="1841"/>
      <c r="C8" s="1843"/>
      <c r="D8" s="1844"/>
      <c r="E8" s="1845"/>
      <c r="F8" s="1845"/>
      <c r="G8" s="1845"/>
      <c r="H8" s="1846"/>
      <c r="I8" s="1850"/>
    </row>
    <row r="9" spans="2:9" ht="26.25" thickBot="1">
      <c r="B9" s="1844"/>
      <c r="C9" s="1846"/>
      <c r="D9" s="1604" t="s">
        <v>505</v>
      </c>
      <c r="E9" s="1605" t="s">
        <v>506</v>
      </c>
      <c r="F9" s="1604" t="s">
        <v>507</v>
      </c>
      <c r="G9" s="1604" t="s">
        <v>380</v>
      </c>
      <c r="H9" s="1604" t="s">
        <v>508</v>
      </c>
      <c r="I9" s="1840"/>
    </row>
    <row r="10" spans="2:9">
      <c r="B10" s="1610" t="s">
        <v>509</v>
      </c>
      <c r="C10" s="1611"/>
      <c r="D10" s="1617">
        <f t="shared" ref="D10:I10" si="0">D11+D19+D29+D39+D49+D59+D72+D76+D63</f>
        <v>10728556.92</v>
      </c>
      <c r="E10" s="1617">
        <f t="shared" si="0"/>
        <v>557357.41999999993</v>
      </c>
      <c r="F10" s="1617">
        <f t="shared" si="0"/>
        <v>11285914.34</v>
      </c>
      <c r="G10" s="1617">
        <f t="shared" si="0"/>
        <v>10583901.16</v>
      </c>
      <c r="H10" s="1617">
        <f t="shared" si="0"/>
        <v>9354457.379999999</v>
      </c>
      <c r="I10" s="1617">
        <f t="shared" si="0"/>
        <v>702013.17999999982</v>
      </c>
    </row>
    <row r="11" spans="2:9">
      <c r="B11" s="1606" t="s">
        <v>510</v>
      </c>
      <c r="C11" s="1612"/>
      <c r="D11" s="1618">
        <f t="shared" ref="D11:I11" si="1">SUM(D12:D18)</f>
        <v>7128541.3399999999</v>
      </c>
      <c r="E11" s="1618">
        <f t="shared" si="1"/>
        <v>323047.73</v>
      </c>
      <c r="F11" s="1618">
        <f t="shared" si="1"/>
        <v>7451589.0700000003</v>
      </c>
      <c r="G11" s="1618">
        <f t="shared" si="1"/>
        <v>7427828.2800000003</v>
      </c>
      <c r="H11" s="1618">
        <f t="shared" si="1"/>
        <v>6603231.1100000003</v>
      </c>
      <c r="I11" s="1618">
        <f t="shared" si="1"/>
        <v>23760.789999999812</v>
      </c>
    </row>
    <row r="12" spans="2:9">
      <c r="B12" s="1616" t="s">
        <v>511</v>
      </c>
      <c r="C12" s="1614"/>
      <c r="D12" s="1618">
        <v>27690.09</v>
      </c>
      <c r="E12" s="1619">
        <v>-22929.25</v>
      </c>
      <c r="F12" s="1619">
        <f>D12+E12</f>
        <v>4760.84</v>
      </c>
      <c r="G12" s="1619">
        <v>-2448.65</v>
      </c>
      <c r="H12" s="1619">
        <v>-2448.65</v>
      </c>
      <c r="I12" s="1619">
        <f>F12-G12</f>
        <v>7209.49</v>
      </c>
    </row>
    <row r="13" spans="2:9">
      <c r="B13" s="1616" t="s">
        <v>512</v>
      </c>
      <c r="C13" s="1614"/>
      <c r="D13" s="1618"/>
      <c r="E13" s="1619"/>
      <c r="F13" s="1619">
        <f t="shared" ref="F13:F18" si="2">D13+E13</f>
        <v>0</v>
      </c>
      <c r="G13" s="1619"/>
      <c r="H13" s="1619"/>
      <c r="I13" s="1619">
        <f t="shared" ref="I13:I18" si="3">F13-G13</f>
        <v>0</v>
      </c>
    </row>
    <row r="14" spans="2:9">
      <c r="B14" s="1616" t="s">
        <v>513</v>
      </c>
      <c r="C14" s="1614"/>
      <c r="D14" s="1618">
        <v>4106780.78</v>
      </c>
      <c r="E14" s="1619">
        <v>258265.09</v>
      </c>
      <c r="F14" s="1619">
        <f t="shared" si="2"/>
        <v>4365045.87</v>
      </c>
      <c r="G14" s="1619">
        <v>4359601.6900000004</v>
      </c>
      <c r="H14" s="1619">
        <v>4359601.6900000004</v>
      </c>
      <c r="I14" s="1619">
        <f t="shared" si="3"/>
        <v>5444.179999999702</v>
      </c>
    </row>
    <row r="15" spans="2:9">
      <c r="B15" s="1616" t="s">
        <v>514</v>
      </c>
      <c r="C15" s="1614"/>
      <c r="D15" s="1618">
        <v>1392465.62</v>
      </c>
      <c r="E15" s="1619">
        <v>75565.62</v>
      </c>
      <c r="F15" s="1619">
        <f t="shared" si="2"/>
        <v>1468031.2400000002</v>
      </c>
      <c r="G15" s="1619">
        <v>1457924.12</v>
      </c>
      <c r="H15" s="1619">
        <v>656623.44999999995</v>
      </c>
      <c r="I15" s="1619">
        <f t="shared" si="3"/>
        <v>10107.120000000112</v>
      </c>
    </row>
    <row r="16" spans="2:9">
      <c r="B16" s="1616" t="s">
        <v>515</v>
      </c>
      <c r="C16" s="1614"/>
      <c r="D16" s="1618">
        <v>1362604.85</v>
      </c>
      <c r="E16" s="1619">
        <v>77146.27</v>
      </c>
      <c r="F16" s="1619">
        <f t="shared" si="2"/>
        <v>1439751.12</v>
      </c>
      <c r="G16" s="1619">
        <v>1439751.12</v>
      </c>
      <c r="H16" s="1619">
        <v>1416454.62</v>
      </c>
      <c r="I16" s="1619">
        <f t="shared" si="3"/>
        <v>0</v>
      </c>
    </row>
    <row r="17" spans="2:9">
      <c r="B17" s="1616" t="s">
        <v>516</v>
      </c>
      <c r="C17" s="1614"/>
      <c r="D17" s="1618"/>
      <c r="E17" s="1619"/>
      <c r="F17" s="1619">
        <f t="shared" si="2"/>
        <v>0</v>
      </c>
      <c r="G17" s="1619"/>
      <c r="H17" s="1619"/>
      <c r="I17" s="1619">
        <f t="shared" si="3"/>
        <v>0</v>
      </c>
    </row>
    <row r="18" spans="2:9">
      <c r="B18" s="1616" t="s">
        <v>517</v>
      </c>
      <c r="C18" s="1614"/>
      <c r="D18" s="1618">
        <v>239000</v>
      </c>
      <c r="E18" s="1619">
        <v>-65000</v>
      </c>
      <c r="F18" s="1619">
        <f t="shared" si="2"/>
        <v>174000</v>
      </c>
      <c r="G18" s="1619">
        <v>173000</v>
      </c>
      <c r="H18" s="1619">
        <v>173000</v>
      </c>
      <c r="I18" s="1619">
        <f t="shared" si="3"/>
        <v>1000</v>
      </c>
    </row>
    <row r="19" spans="2:9">
      <c r="B19" s="1606" t="s">
        <v>518</v>
      </c>
      <c r="C19" s="1612"/>
      <c r="D19" s="1618">
        <f t="shared" ref="D19:I19" si="4">SUM(D20:D28)</f>
        <v>900003.8899999999</v>
      </c>
      <c r="E19" s="1618">
        <f t="shared" si="4"/>
        <v>0</v>
      </c>
      <c r="F19" s="1618">
        <f t="shared" si="4"/>
        <v>900003.89</v>
      </c>
      <c r="G19" s="1618">
        <f t="shared" si="4"/>
        <v>617901.11</v>
      </c>
      <c r="H19" s="1618">
        <f t="shared" si="4"/>
        <v>492797.26</v>
      </c>
      <c r="I19" s="1618">
        <f t="shared" si="4"/>
        <v>282102.78000000003</v>
      </c>
    </row>
    <row r="20" spans="2:9">
      <c r="B20" s="1616" t="s">
        <v>519</v>
      </c>
      <c r="C20" s="1614"/>
      <c r="D20" s="1618">
        <v>7734.14</v>
      </c>
      <c r="E20" s="1619">
        <v>139688.03</v>
      </c>
      <c r="F20" s="1618">
        <f t="shared" ref="F20:F28" si="5">D20+E20</f>
        <v>147422.17000000001</v>
      </c>
      <c r="G20" s="1619">
        <v>139602.43</v>
      </c>
      <c r="H20" s="1619">
        <v>27261.29</v>
      </c>
      <c r="I20" s="1619">
        <f>F20-G20</f>
        <v>7819.7400000000198</v>
      </c>
    </row>
    <row r="21" spans="2:9">
      <c r="B21" s="1616" t="s">
        <v>520</v>
      </c>
      <c r="C21" s="1614"/>
      <c r="D21" s="1618">
        <v>162633.21</v>
      </c>
      <c r="E21" s="1619">
        <v>-19143.68</v>
      </c>
      <c r="F21" s="1618">
        <f t="shared" si="5"/>
        <v>143489.53</v>
      </c>
      <c r="G21" s="1619">
        <v>102601.79</v>
      </c>
      <c r="H21" s="1619">
        <v>102601.79</v>
      </c>
      <c r="I21" s="1619">
        <f t="shared" ref="I21:I83" si="6">F21-G21</f>
        <v>40887.740000000005</v>
      </c>
    </row>
    <row r="22" spans="2:9">
      <c r="B22" s="1616" t="s">
        <v>521</v>
      </c>
      <c r="C22" s="1614"/>
      <c r="D22" s="1618"/>
      <c r="E22" s="1619"/>
      <c r="F22" s="1618">
        <f t="shared" si="5"/>
        <v>0</v>
      </c>
      <c r="G22" s="1619"/>
      <c r="H22" s="1619"/>
      <c r="I22" s="1619">
        <f t="shared" si="6"/>
        <v>0</v>
      </c>
    </row>
    <row r="23" spans="2:9">
      <c r="B23" s="1616" t="s">
        <v>522</v>
      </c>
      <c r="C23" s="1614"/>
      <c r="D23" s="1618">
        <v>330116.05</v>
      </c>
      <c r="E23" s="1619">
        <v>-229017.87</v>
      </c>
      <c r="F23" s="1618">
        <f t="shared" si="5"/>
        <v>101098.18</v>
      </c>
      <c r="G23" s="1619">
        <v>90685.49</v>
      </c>
      <c r="H23" s="1619">
        <v>90685.49</v>
      </c>
      <c r="I23" s="1619">
        <f t="shared" si="6"/>
        <v>10412.689999999988</v>
      </c>
    </row>
    <row r="24" spans="2:9">
      <c r="B24" s="1616" t="s">
        <v>523</v>
      </c>
      <c r="C24" s="1614"/>
      <c r="D24" s="1618">
        <v>0</v>
      </c>
      <c r="E24" s="1619">
        <v>32480</v>
      </c>
      <c r="F24" s="1618">
        <f t="shared" si="5"/>
        <v>32480</v>
      </c>
      <c r="G24" s="1619">
        <v>32480</v>
      </c>
      <c r="H24" s="1619">
        <v>32480</v>
      </c>
      <c r="I24" s="1619">
        <f t="shared" si="6"/>
        <v>0</v>
      </c>
    </row>
    <row r="25" spans="2:9">
      <c r="B25" s="1616" t="s">
        <v>524</v>
      </c>
      <c r="C25" s="1614"/>
      <c r="D25" s="1618">
        <v>182157.46</v>
      </c>
      <c r="E25" s="1619">
        <v>12762.72</v>
      </c>
      <c r="F25" s="1618">
        <f t="shared" si="5"/>
        <v>194920.18</v>
      </c>
      <c r="G25" s="1619">
        <v>99698.92</v>
      </c>
      <c r="H25" s="1619">
        <v>86936.21</v>
      </c>
      <c r="I25" s="1619">
        <f t="shared" si="6"/>
        <v>95221.26</v>
      </c>
    </row>
    <row r="26" spans="2:9">
      <c r="B26" s="1616" t="s">
        <v>525</v>
      </c>
      <c r="C26" s="1614"/>
      <c r="D26" s="1618">
        <v>33643.46</v>
      </c>
      <c r="E26" s="1619">
        <v>13034.4</v>
      </c>
      <c r="F26" s="1618">
        <f t="shared" si="5"/>
        <v>46677.86</v>
      </c>
      <c r="G26" s="1619">
        <v>23599.39</v>
      </c>
      <c r="H26" s="1619">
        <v>23599.39</v>
      </c>
      <c r="I26" s="1619">
        <f t="shared" si="6"/>
        <v>23078.47</v>
      </c>
    </row>
    <row r="27" spans="2:9">
      <c r="B27" s="1616" t="s">
        <v>526</v>
      </c>
      <c r="C27" s="1614"/>
      <c r="D27" s="1618"/>
      <c r="E27" s="1619"/>
      <c r="F27" s="1618">
        <f t="shared" si="5"/>
        <v>0</v>
      </c>
      <c r="G27" s="1619"/>
      <c r="H27" s="1619"/>
      <c r="I27" s="1619">
        <f t="shared" si="6"/>
        <v>0</v>
      </c>
    </row>
    <row r="28" spans="2:9">
      <c r="B28" s="1616" t="s">
        <v>527</v>
      </c>
      <c r="C28" s="1614"/>
      <c r="D28" s="1618">
        <v>183719.57</v>
      </c>
      <c r="E28" s="1619">
        <v>50196.4</v>
      </c>
      <c r="F28" s="1618">
        <f t="shared" si="5"/>
        <v>233915.97</v>
      </c>
      <c r="G28" s="1619">
        <v>129233.09</v>
      </c>
      <c r="H28" s="1619">
        <v>129233.09</v>
      </c>
      <c r="I28" s="1619">
        <f t="shared" si="6"/>
        <v>104682.88</v>
      </c>
    </row>
    <row r="29" spans="2:9">
      <c r="B29" s="1606" t="s">
        <v>528</v>
      </c>
      <c r="C29" s="1612"/>
      <c r="D29" s="1618">
        <f t="shared" ref="D29:I29" si="7">SUM(D30:D38)</f>
        <v>2700011.69</v>
      </c>
      <c r="E29" s="1618">
        <f t="shared" si="7"/>
        <v>234309.68999999994</v>
      </c>
      <c r="F29" s="1618">
        <f t="shared" si="7"/>
        <v>2934321.38</v>
      </c>
      <c r="G29" s="1618">
        <f t="shared" si="7"/>
        <v>2538171.77</v>
      </c>
      <c r="H29" s="1618">
        <f t="shared" si="7"/>
        <v>2258429.0099999998</v>
      </c>
      <c r="I29" s="1618">
        <f t="shared" si="7"/>
        <v>396149.61</v>
      </c>
    </row>
    <row r="30" spans="2:9">
      <c r="B30" s="1616" t="s">
        <v>529</v>
      </c>
      <c r="C30" s="1614"/>
      <c r="D30" s="1618">
        <v>81622.89</v>
      </c>
      <c r="E30" s="1619">
        <v>7439.54</v>
      </c>
      <c r="F30" s="1618">
        <f t="shared" ref="F30:F38" si="8">D30+E30</f>
        <v>89062.43</v>
      </c>
      <c r="G30" s="1619">
        <v>51611.77</v>
      </c>
      <c r="H30" s="1619">
        <v>50036.77</v>
      </c>
      <c r="I30" s="1619">
        <f t="shared" si="6"/>
        <v>37450.659999999996</v>
      </c>
    </row>
    <row r="31" spans="2:9">
      <c r="B31" s="1616" t="s">
        <v>530</v>
      </c>
      <c r="C31" s="1614"/>
      <c r="D31" s="1618">
        <v>99655.05</v>
      </c>
      <c r="E31" s="1619">
        <v>133028.76</v>
      </c>
      <c r="F31" s="1618">
        <f t="shared" si="8"/>
        <v>232683.81</v>
      </c>
      <c r="G31" s="1619">
        <v>172236.56</v>
      </c>
      <c r="H31" s="1619">
        <v>135812.79999999999</v>
      </c>
      <c r="I31" s="1619">
        <f t="shared" si="6"/>
        <v>60447.25</v>
      </c>
    </row>
    <row r="32" spans="2:9">
      <c r="B32" s="1616" t="s">
        <v>531</v>
      </c>
      <c r="C32" s="1614"/>
      <c r="D32" s="1618">
        <v>169738.02</v>
      </c>
      <c r="E32" s="1619">
        <v>209870.74</v>
      </c>
      <c r="F32" s="1618">
        <f t="shared" si="8"/>
        <v>379608.76</v>
      </c>
      <c r="G32" s="1619">
        <v>330863.59999999998</v>
      </c>
      <c r="H32" s="1619">
        <v>239826.8</v>
      </c>
      <c r="I32" s="1619">
        <f t="shared" si="6"/>
        <v>48745.160000000033</v>
      </c>
    </row>
    <row r="33" spans="2:9">
      <c r="B33" s="1616" t="s">
        <v>532</v>
      </c>
      <c r="C33" s="1614"/>
      <c r="D33" s="1618">
        <v>121999.57</v>
      </c>
      <c r="E33" s="1619">
        <v>403232.94</v>
      </c>
      <c r="F33" s="1618">
        <f t="shared" si="8"/>
        <v>525232.51</v>
      </c>
      <c r="G33" s="1619">
        <v>513088.5</v>
      </c>
      <c r="H33" s="1619">
        <v>513088.5</v>
      </c>
      <c r="I33" s="1619">
        <f t="shared" si="6"/>
        <v>12144.010000000009</v>
      </c>
    </row>
    <row r="34" spans="2:9">
      <c r="B34" s="1616" t="s">
        <v>533</v>
      </c>
      <c r="C34" s="1614"/>
      <c r="D34" s="1618">
        <v>447160.02</v>
      </c>
      <c r="E34" s="1619">
        <v>184784.18</v>
      </c>
      <c r="F34" s="1618">
        <f t="shared" si="8"/>
        <v>631944.19999999995</v>
      </c>
      <c r="G34" s="1619">
        <v>477642.44</v>
      </c>
      <c r="H34" s="1619">
        <v>338419.24</v>
      </c>
      <c r="I34" s="1619">
        <f t="shared" si="6"/>
        <v>154301.75999999995</v>
      </c>
    </row>
    <row r="35" spans="2:9">
      <c r="B35" s="1616" t="s">
        <v>534</v>
      </c>
      <c r="C35" s="1614"/>
      <c r="D35" s="1618">
        <v>112112.07</v>
      </c>
      <c r="E35" s="1619">
        <v>-81151.67</v>
      </c>
      <c r="F35" s="1618">
        <f t="shared" si="8"/>
        <v>30960.400000000009</v>
      </c>
      <c r="G35" s="1619">
        <v>29464</v>
      </c>
      <c r="H35" s="1619">
        <v>17980</v>
      </c>
      <c r="I35" s="1619">
        <f t="shared" si="6"/>
        <v>1496.4000000000087</v>
      </c>
    </row>
    <row r="36" spans="2:9">
      <c r="B36" s="1616" t="s">
        <v>535</v>
      </c>
      <c r="C36" s="1614"/>
      <c r="D36" s="1618">
        <v>938964.46</v>
      </c>
      <c r="E36" s="1619">
        <v>-219489.58</v>
      </c>
      <c r="F36" s="1618">
        <f t="shared" si="8"/>
        <v>719474.88</v>
      </c>
      <c r="G36" s="1619">
        <v>674259</v>
      </c>
      <c r="H36" s="1619">
        <v>674259</v>
      </c>
      <c r="I36" s="1619">
        <f t="shared" si="6"/>
        <v>45215.880000000005</v>
      </c>
    </row>
    <row r="37" spans="2:9">
      <c r="B37" s="1616" t="s">
        <v>536</v>
      </c>
      <c r="C37" s="1614"/>
      <c r="D37" s="1618">
        <v>656520.11</v>
      </c>
      <c r="E37" s="1619">
        <v>-443405.22</v>
      </c>
      <c r="F37" s="1618">
        <f t="shared" si="8"/>
        <v>213114.89</v>
      </c>
      <c r="G37" s="1619">
        <v>198875.9</v>
      </c>
      <c r="H37" s="1619">
        <v>198875.9</v>
      </c>
      <c r="I37" s="1619">
        <f t="shared" si="6"/>
        <v>14238.99000000002</v>
      </c>
    </row>
    <row r="38" spans="2:9">
      <c r="B38" s="1616" t="s">
        <v>537</v>
      </c>
      <c r="C38" s="1614"/>
      <c r="D38" s="1618">
        <v>72239.5</v>
      </c>
      <c r="E38" s="1619">
        <v>40000</v>
      </c>
      <c r="F38" s="1618">
        <f t="shared" si="8"/>
        <v>112239.5</v>
      </c>
      <c r="G38" s="1619">
        <v>90130</v>
      </c>
      <c r="H38" s="1619">
        <v>90130</v>
      </c>
      <c r="I38" s="1619">
        <f t="shared" si="6"/>
        <v>22109.5</v>
      </c>
    </row>
    <row r="39" spans="2:9" ht="25.5" customHeight="1">
      <c r="B39" s="1858" t="s">
        <v>538</v>
      </c>
      <c r="C39" s="1859"/>
      <c r="D39" s="1618">
        <f t="shared" ref="D39:I39" si="9">SUM(D40:D48)</f>
        <v>0</v>
      </c>
      <c r="E39" s="1618">
        <f t="shared" si="9"/>
        <v>0</v>
      </c>
      <c r="F39" s="1618">
        <f>SUM(F40:F48)</f>
        <v>0</v>
      </c>
      <c r="G39" s="1618">
        <f t="shared" si="9"/>
        <v>0</v>
      </c>
      <c r="H39" s="1618">
        <f t="shared" si="9"/>
        <v>0</v>
      </c>
      <c r="I39" s="1618">
        <f t="shared" si="9"/>
        <v>0</v>
      </c>
    </row>
    <row r="40" spans="2:9">
      <c r="B40" s="1616" t="s">
        <v>539</v>
      </c>
      <c r="C40" s="1614"/>
      <c r="D40" s="1618"/>
      <c r="E40" s="1619"/>
      <c r="F40" s="1618">
        <f>D40+E40</f>
        <v>0</v>
      </c>
      <c r="G40" s="1619"/>
      <c r="H40" s="1619"/>
      <c r="I40" s="1619">
        <f t="shared" si="6"/>
        <v>0</v>
      </c>
    </row>
    <row r="41" spans="2:9">
      <c r="B41" s="1616" t="s">
        <v>540</v>
      </c>
      <c r="C41" s="1614"/>
      <c r="D41" s="1618"/>
      <c r="E41" s="1619"/>
      <c r="F41" s="1618">
        <f t="shared" ref="F41:F83" si="10">D41+E41</f>
        <v>0</v>
      </c>
      <c r="G41" s="1619"/>
      <c r="H41" s="1619"/>
      <c r="I41" s="1619">
        <f t="shared" si="6"/>
        <v>0</v>
      </c>
    </row>
    <row r="42" spans="2:9">
      <c r="B42" s="1616" t="s">
        <v>541</v>
      </c>
      <c r="C42" s="1614"/>
      <c r="D42" s="1618"/>
      <c r="E42" s="1619"/>
      <c r="F42" s="1618">
        <f t="shared" si="10"/>
        <v>0</v>
      </c>
      <c r="G42" s="1619"/>
      <c r="H42" s="1619"/>
      <c r="I42" s="1619">
        <f t="shared" si="6"/>
        <v>0</v>
      </c>
    </row>
    <row r="43" spans="2:9">
      <c r="B43" s="1616" t="s">
        <v>542</v>
      </c>
      <c r="C43" s="1614"/>
      <c r="D43" s="1618"/>
      <c r="E43" s="1619"/>
      <c r="F43" s="1618">
        <f t="shared" si="10"/>
        <v>0</v>
      </c>
      <c r="G43" s="1619"/>
      <c r="H43" s="1619"/>
      <c r="I43" s="1619">
        <f t="shared" si="6"/>
        <v>0</v>
      </c>
    </row>
    <row r="44" spans="2:9">
      <c r="B44" s="1616" t="s">
        <v>543</v>
      </c>
      <c r="C44" s="1614"/>
      <c r="D44" s="1618"/>
      <c r="E44" s="1619"/>
      <c r="F44" s="1618">
        <f t="shared" si="10"/>
        <v>0</v>
      </c>
      <c r="G44" s="1619"/>
      <c r="H44" s="1619"/>
      <c r="I44" s="1619">
        <f t="shared" si="6"/>
        <v>0</v>
      </c>
    </row>
    <row r="45" spans="2:9">
      <c r="B45" s="1616" t="s">
        <v>544</v>
      </c>
      <c r="C45" s="1614"/>
      <c r="D45" s="1618"/>
      <c r="E45" s="1619"/>
      <c r="F45" s="1618">
        <f t="shared" si="10"/>
        <v>0</v>
      </c>
      <c r="G45" s="1619"/>
      <c r="H45" s="1619"/>
      <c r="I45" s="1619">
        <f t="shared" si="6"/>
        <v>0</v>
      </c>
    </row>
    <row r="46" spans="2:9">
      <c r="B46" s="1616" t="s">
        <v>545</v>
      </c>
      <c r="C46" s="1614"/>
      <c r="D46" s="1618"/>
      <c r="E46" s="1619"/>
      <c r="F46" s="1618">
        <f t="shared" si="10"/>
        <v>0</v>
      </c>
      <c r="G46" s="1619"/>
      <c r="H46" s="1619"/>
      <c r="I46" s="1619">
        <f t="shared" si="6"/>
        <v>0</v>
      </c>
    </row>
    <row r="47" spans="2:9">
      <c r="B47" s="1616" t="s">
        <v>546</v>
      </c>
      <c r="C47" s="1614"/>
      <c r="D47" s="1618"/>
      <c r="E47" s="1619"/>
      <c r="F47" s="1618">
        <f t="shared" si="10"/>
        <v>0</v>
      </c>
      <c r="G47" s="1619"/>
      <c r="H47" s="1619"/>
      <c r="I47" s="1619">
        <f t="shared" si="6"/>
        <v>0</v>
      </c>
    </row>
    <row r="48" spans="2:9">
      <c r="B48" s="1616" t="s">
        <v>547</v>
      </c>
      <c r="C48" s="1614"/>
      <c r="D48" s="1618"/>
      <c r="E48" s="1619"/>
      <c r="F48" s="1618">
        <f t="shared" si="10"/>
        <v>0</v>
      </c>
      <c r="G48" s="1619"/>
      <c r="H48" s="1619"/>
      <c r="I48" s="1619">
        <f t="shared" si="6"/>
        <v>0</v>
      </c>
    </row>
    <row r="49" spans="2:9">
      <c r="B49" s="1858" t="s">
        <v>548</v>
      </c>
      <c r="C49" s="1859"/>
      <c r="D49" s="1618">
        <f t="shared" ref="D49:I49" si="11">SUM(D50:D58)</f>
        <v>0</v>
      </c>
      <c r="E49" s="1618">
        <f t="shared" si="11"/>
        <v>0</v>
      </c>
      <c r="F49" s="1618">
        <f t="shared" si="11"/>
        <v>0</v>
      </c>
      <c r="G49" s="1618">
        <f t="shared" si="11"/>
        <v>0</v>
      </c>
      <c r="H49" s="1618">
        <f t="shared" si="11"/>
        <v>0</v>
      </c>
      <c r="I49" s="1618">
        <f t="shared" si="11"/>
        <v>0</v>
      </c>
    </row>
    <row r="50" spans="2:9">
      <c r="B50" s="1616" t="s">
        <v>549</v>
      </c>
      <c r="C50" s="1614"/>
      <c r="D50" s="1618"/>
      <c r="E50" s="1619"/>
      <c r="F50" s="1618">
        <f t="shared" si="10"/>
        <v>0</v>
      </c>
      <c r="G50" s="1619"/>
      <c r="H50" s="1619"/>
      <c r="I50" s="1619">
        <f t="shared" si="6"/>
        <v>0</v>
      </c>
    </row>
    <row r="51" spans="2:9">
      <c r="B51" s="1616" t="s">
        <v>550</v>
      </c>
      <c r="C51" s="1614"/>
      <c r="D51" s="1618"/>
      <c r="E51" s="1619"/>
      <c r="F51" s="1618">
        <f t="shared" si="10"/>
        <v>0</v>
      </c>
      <c r="G51" s="1619"/>
      <c r="H51" s="1619"/>
      <c r="I51" s="1619">
        <f t="shared" si="6"/>
        <v>0</v>
      </c>
    </row>
    <row r="52" spans="2:9">
      <c r="B52" s="1616" t="s">
        <v>551</v>
      </c>
      <c r="C52" s="1614"/>
      <c r="D52" s="1618"/>
      <c r="E52" s="1619"/>
      <c r="F52" s="1618">
        <f t="shared" si="10"/>
        <v>0</v>
      </c>
      <c r="G52" s="1619"/>
      <c r="H52" s="1619"/>
      <c r="I52" s="1619">
        <f t="shared" si="6"/>
        <v>0</v>
      </c>
    </row>
    <row r="53" spans="2:9">
      <c r="B53" s="1616" t="s">
        <v>552</v>
      </c>
      <c r="C53" s="1614"/>
      <c r="D53" s="1618"/>
      <c r="E53" s="1619"/>
      <c r="F53" s="1618">
        <f t="shared" si="10"/>
        <v>0</v>
      </c>
      <c r="G53" s="1619"/>
      <c r="H53" s="1619"/>
      <c r="I53" s="1619">
        <f t="shared" si="6"/>
        <v>0</v>
      </c>
    </row>
    <row r="54" spans="2:9">
      <c r="B54" s="1616" t="s">
        <v>553</v>
      </c>
      <c r="C54" s="1614"/>
      <c r="D54" s="1618"/>
      <c r="E54" s="1619"/>
      <c r="F54" s="1618">
        <f t="shared" si="10"/>
        <v>0</v>
      </c>
      <c r="G54" s="1619"/>
      <c r="H54" s="1619"/>
      <c r="I54" s="1619">
        <f t="shared" si="6"/>
        <v>0</v>
      </c>
    </row>
    <row r="55" spans="2:9">
      <c r="B55" s="1616" t="s">
        <v>554</v>
      </c>
      <c r="C55" s="1614"/>
      <c r="D55" s="1618"/>
      <c r="E55" s="1619"/>
      <c r="F55" s="1618">
        <f t="shared" si="10"/>
        <v>0</v>
      </c>
      <c r="G55" s="1619"/>
      <c r="H55" s="1619"/>
      <c r="I55" s="1619">
        <f t="shared" si="6"/>
        <v>0</v>
      </c>
    </row>
    <row r="56" spans="2:9">
      <c r="B56" s="1616" t="s">
        <v>555</v>
      </c>
      <c r="C56" s="1614"/>
      <c r="D56" s="1618"/>
      <c r="E56" s="1619"/>
      <c r="F56" s="1618">
        <f t="shared" si="10"/>
        <v>0</v>
      </c>
      <c r="G56" s="1619"/>
      <c r="H56" s="1619"/>
      <c r="I56" s="1619">
        <f t="shared" si="6"/>
        <v>0</v>
      </c>
    </row>
    <row r="57" spans="2:9">
      <c r="B57" s="1616" t="s">
        <v>556</v>
      </c>
      <c r="C57" s="1614"/>
      <c r="D57" s="1618"/>
      <c r="E57" s="1619"/>
      <c r="F57" s="1618">
        <f t="shared" si="10"/>
        <v>0</v>
      </c>
      <c r="G57" s="1619"/>
      <c r="H57" s="1619"/>
      <c r="I57" s="1619">
        <f t="shared" si="6"/>
        <v>0</v>
      </c>
    </row>
    <row r="58" spans="2:9">
      <c r="B58" s="1616" t="s">
        <v>557</v>
      </c>
      <c r="C58" s="1614"/>
      <c r="D58" s="1618"/>
      <c r="E58" s="1619"/>
      <c r="F58" s="1618">
        <f t="shared" si="10"/>
        <v>0</v>
      </c>
      <c r="G58" s="1619"/>
      <c r="H58" s="1619"/>
      <c r="I58" s="1619">
        <f t="shared" si="6"/>
        <v>0</v>
      </c>
    </row>
    <row r="59" spans="2:9">
      <c r="B59" s="1606" t="s">
        <v>558</v>
      </c>
      <c r="C59" s="1612"/>
      <c r="D59" s="1618">
        <f>SUM(D60:D62)</f>
        <v>0</v>
      </c>
      <c r="E59" s="1618">
        <f>SUM(E60:E62)</f>
        <v>0</v>
      </c>
      <c r="F59" s="1618">
        <f>SUM(F60:F62)</f>
        <v>0</v>
      </c>
      <c r="G59" s="1618">
        <f>SUM(G60:G62)</f>
        <v>0</v>
      </c>
      <c r="H59" s="1618">
        <f>SUM(H60:H62)</f>
        <v>0</v>
      </c>
      <c r="I59" s="1619">
        <f t="shared" si="6"/>
        <v>0</v>
      </c>
    </row>
    <row r="60" spans="2:9">
      <c r="B60" s="1616" t="s">
        <v>559</v>
      </c>
      <c r="C60" s="1614"/>
      <c r="D60" s="1618"/>
      <c r="E60" s="1619"/>
      <c r="F60" s="1618">
        <f t="shared" si="10"/>
        <v>0</v>
      </c>
      <c r="G60" s="1619"/>
      <c r="H60" s="1619"/>
      <c r="I60" s="1619">
        <f t="shared" si="6"/>
        <v>0</v>
      </c>
    </row>
    <row r="61" spans="2:9">
      <c r="B61" s="1616" t="s">
        <v>560</v>
      </c>
      <c r="C61" s="1614"/>
      <c r="D61" s="1618"/>
      <c r="E61" s="1619"/>
      <c r="F61" s="1618">
        <f t="shared" si="10"/>
        <v>0</v>
      </c>
      <c r="G61" s="1619"/>
      <c r="H61" s="1619"/>
      <c r="I61" s="1619">
        <f t="shared" si="6"/>
        <v>0</v>
      </c>
    </row>
    <row r="62" spans="2:9">
      <c r="B62" s="1616" t="s">
        <v>561</v>
      </c>
      <c r="C62" s="1614"/>
      <c r="D62" s="1618"/>
      <c r="E62" s="1619"/>
      <c r="F62" s="1618">
        <f t="shared" si="10"/>
        <v>0</v>
      </c>
      <c r="G62" s="1619"/>
      <c r="H62" s="1619"/>
      <c r="I62" s="1619">
        <f t="shared" si="6"/>
        <v>0</v>
      </c>
    </row>
    <row r="63" spans="2:9">
      <c r="B63" s="1858" t="s">
        <v>562</v>
      </c>
      <c r="C63" s="1859"/>
      <c r="D63" s="1618">
        <f>SUM(D64:D71)</f>
        <v>0</v>
      </c>
      <c r="E63" s="1618">
        <f>SUM(E64:E71)</f>
        <v>0</v>
      </c>
      <c r="F63" s="1618">
        <f>F64+F65+F66+F67+F68+F70+F71</f>
        <v>0</v>
      </c>
      <c r="G63" s="1618">
        <f>SUM(G64:G71)</f>
        <v>0</v>
      </c>
      <c r="H63" s="1618">
        <f>SUM(H64:H71)</f>
        <v>0</v>
      </c>
      <c r="I63" s="1619">
        <f t="shared" si="6"/>
        <v>0</v>
      </c>
    </row>
    <row r="64" spans="2:9">
      <c r="B64" s="1616" t="s">
        <v>563</v>
      </c>
      <c r="C64" s="1614"/>
      <c r="D64" s="1618"/>
      <c r="E64" s="1619"/>
      <c r="F64" s="1618">
        <f t="shared" si="10"/>
        <v>0</v>
      </c>
      <c r="G64" s="1619"/>
      <c r="H64" s="1619"/>
      <c r="I64" s="1619">
        <f t="shared" si="6"/>
        <v>0</v>
      </c>
    </row>
    <row r="65" spans="2:9">
      <c r="B65" s="1616" t="s">
        <v>564</v>
      </c>
      <c r="C65" s="1614"/>
      <c r="D65" s="1618"/>
      <c r="E65" s="1619"/>
      <c r="F65" s="1618">
        <f t="shared" si="10"/>
        <v>0</v>
      </c>
      <c r="G65" s="1619"/>
      <c r="H65" s="1619"/>
      <c r="I65" s="1619">
        <f t="shared" si="6"/>
        <v>0</v>
      </c>
    </row>
    <row r="66" spans="2:9">
      <c r="B66" s="1616" t="s">
        <v>565</v>
      </c>
      <c r="C66" s="1614"/>
      <c r="D66" s="1618"/>
      <c r="E66" s="1619"/>
      <c r="F66" s="1618">
        <f t="shared" si="10"/>
        <v>0</v>
      </c>
      <c r="G66" s="1619"/>
      <c r="H66" s="1619"/>
      <c r="I66" s="1619">
        <f t="shared" si="6"/>
        <v>0</v>
      </c>
    </row>
    <row r="67" spans="2:9">
      <c r="B67" s="1616" t="s">
        <v>566</v>
      </c>
      <c r="C67" s="1614"/>
      <c r="D67" s="1618"/>
      <c r="E67" s="1619"/>
      <c r="F67" s="1618">
        <f t="shared" si="10"/>
        <v>0</v>
      </c>
      <c r="G67" s="1619"/>
      <c r="H67" s="1619"/>
      <c r="I67" s="1619">
        <f t="shared" si="6"/>
        <v>0</v>
      </c>
    </row>
    <row r="68" spans="2:9">
      <c r="B68" s="1616" t="s">
        <v>567</v>
      </c>
      <c r="C68" s="1614"/>
      <c r="D68" s="1618"/>
      <c r="E68" s="1619"/>
      <c r="F68" s="1618">
        <f t="shared" si="10"/>
        <v>0</v>
      </c>
      <c r="G68" s="1619"/>
      <c r="H68" s="1619"/>
      <c r="I68" s="1619">
        <f t="shared" si="6"/>
        <v>0</v>
      </c>
    </row>
    <row r="69" spans="2:9">
      <c r="B69" s="1616" t="s">
        <v>568</v>
      </c>
      <c r="C69" s="1614"/>
      <c r="D69" s="1618"/>
      <c r="E69" s="1619"/>
      <c r="F69" s="1618">
        <f t="shared" si="10"/>
        <v>0</v>
      </c>
      <c r="G69" s="1619"/>
      <c r="H69" s="1619"/>
      <c r="I69" s="1619">
        <f t="shared" si="6"/>
        <v>0</v>
      </c>
    </row>
    <row r="70" spans="2:9">
      <c r="B70" s="1616" t="s">
        <v>569</v>
      </c>
      <c r="C70" s="1614"/>
      <c r="D70" s="1618"/>
      <c r="E70" s="1619"/>
      <c r="F70" s="1618">
        <f t="shared" si="10"/>
        <v>0</v>
      </c>
      <c r="G70" s="1619"/>
      <c r="H70" s="1619"/>
      <c r="I70" s="1619">
        <f t="shared" si="6"/>
        <v>0</v>
      </c>
    </row>
    <row r="71" spans="2:9">
      <c r="B71" s="1616" t="s">
        <v>570</v>
      </c>
      <c r="C71" s="1614"/>
      <c r="D71" s="1618"/>
      <c r="E71" s="1619"/>
      <c r="F71" s="1618">
        <f t="shared" si="10"/>
        <v>0</v>
      </c>
      <c r="G71" s="1619"/>
      <c r="H71" s="1619"/>
      <c r="I71" s="1619">
        <f t="shared" si="6"/>
        <v>0</v>
      </c>
    </row>
    <row r="72" spans="2:9">
      <c r="B72" s="1606" t="s">
        <v>571</v>
      </c>
      <c r="C72" s="1612"/>
      <c r="D72" s="1618">
        <f>SUM(D73:D75)</f>
        <v>0</v>
      </c>
      <c r="E72" s="1618">
        <f>SUM(E73:E75)</f>
        <v>0</v>
      </c>
      <c r="F72" s="1618">
        <f>SUM(F73:F75)</f>
        <v>0</v>
      </c>
      <c r="G72" s="1618">
        <f>SUM(G73:G75)</f>
        <v>0</v>
      </c>
      <c r="H72" s="1618">
        <f>SUM(H73:H75)</f>
        <v>0</v>
      </c>
      <c r="I72" s="1619">
        <f t="shared" si="6"/>
        <v>0</v>
      </c>
    </row>
    <row r="73" spans="2:9">
      <c r="B73" s="1616" t="s">
        <v>572</v>
      </c>
      <c r="C73" s="1614"/>
      <c r="D73" s="1618"/>
      <c r="E73" s="1619"/>
      <c r="F73" s="1618">
        <f t="shared" si="10"/>
        <v>0</v>
      </c>
      <c r="G73" s="1619"/>
      <c r="H73" s="1619"/>
      <c r="I73" s="1619">
        <f t="shared" si="6"/>
        <v>0</v>
      </c>
    </row>
    <row r="74" spans="2:9">
      <c r="B74" s="1616" t="s">
        <v>573</v>
      </c>
      <c r="C74" s="1614"/>
      <c r="D74" s="1618"/>
      <c r="E74" s="1619"/>
      <c r="F74" s="1618">
        <f t="shared" si="10"/>
        <v>0</v>
      </c>
      <c r="G74" s="1619"/>
      <c r="H74" s="1619"/>
      <c r="I74" s="1619">
        <f t="shared" si="6"/>
        <v>0</v>
      </c>
    </row>
    <row r="75" spans="2:9">
      <c r="B75" s="1616" t="s">
        <v>574</v>
      </c>
      <c r="C75" s="1614"/>
      <c r="D75" s="1618"/>
      <c r="E75" s="1619"/>
      <c r="F75" s="1618">
        <f t="shared" si="10"/>
        <v>0</v>
      </c>
      <c r="G75" s="1619"/>
      <c r="H75" s="1619"/>
      <c r="I75" s="1619">
        <f t="shared" si="6"/>
        <v>0</v>
      </c>
    </row>
    <row r="76" spans="2:9">
      <c r="B76" s="1606" t="s">
        <v>575</v>
      </c>
      <c r="C76" s="1612"/>
      <c r="D76" s="1618">
        <f>SUM(D77:D83)</f>
        <v>0</v>
      </c>
      <c r="E76" s="1618">
        <f>SUM(E77:E83)</f>
        <v>0</v>
      </c>
      <c r="F76" s="1618">
        <f>SUM(F77:F83)</f>
        <v>0</v>
      </c>
      <c r="G76" s="1618">
        <f>SUM(G77:G83)</f>
        <v>0</v>
      </c>
      <c r="H76" s="1618">
        <f>SUM(H77:H83)</f>
        <v>0</v>
      </c>
      <c r="I76" s="1619">
        <f t="shared" si="6"/>
        <v>0</v>
      </c>
    </row>
    <row r="77" spans="2:9">
      <c r="B77" s="1616" t="s">
        <v>576</v>
      </c>
      <c r="C77" s="1614"/>
      <c r="D77" s="1618"/>
      <c r="E77" s="1619"/>
      <c r="F77" s="1618">
        <f t="shared" si="10"/>
        <v>0</v>
      </c>
      <c r="G77" s="1619"/>
      <c r="H77" s="1619"/>
      <c r="I77" s="1619">
        <f t="shared" si="6"/>
        <v>0</v>
      </c>
    </row>
    <row r="78" spans="2:9">
      <c r="B78" s="1616" t="s">
        <v>577</v>
      </c>
      <c r="C78" s="1614"/>
      <c r="D78" s="1618"/>
      <c r="E78" s="1619"/>
      <c r="F78" s="1618">
        <f t="shared" si="10"/>
        <v>0</v>
      </c>
      <c r="G78" s="1619"/>
      <c r="H78" s="1619"/>
      <c r="I78" s="1619">
        <f t="shared" si="6"/>
        <v>0</v>
      </c>
    </row>
    <row r="79" spans="2:9">
      <c r="B79" s="1616" t="s">
        <v>578</v>
      </c>
      <c r="C79" s="1614"/>
      <c r="D79" s="1618"/>
      <c r="E79" s="1619"/>
      <c r="F79" s="1618">
        <f t="shared" si="10"/>
        <v>0</v>
      </c>
      <c r="G79" s="1619"/>
      <c r="H79" s="1619"/>
      <c r="I79" s="1619">
        <f t="shared" si="6"/>
        <v>0</v>
      </c>
    </row>
    <row r="80" spans="2:9">
      <c r="B80" s="1616" t="s">
        <v>579</v>
      </c>
      <c r="C80" s="1614"/>
      <c r="D80" s="1618"/>
      <c r="E80" s="1619"/>
      <c r="F80" s="1618">
        <f t="shared" si="10"/>
        <v>0</v>
      </c>
      <c r="G80" s="1619"/>
      <c r="H80" s="1619"/>
      <c r="I80" s="1619">
        <f t="shared" si="6"/>
        <v>0</v>
      </c>
    </row>
    <row r="81" spans="2:9">
      <c r="B81" s="1616" t="s">
        <v>580</v>
      </c>
      <c r="C81" s="1614"/>
      <c r="D81" s="1618"/>
      <c r="E81" s="1619"/>
      <c r="F81" s="1618">
        <f t="shared" si="10"/>
        <v>0</v>
      </c>
      <c r="G81" s="1619"/>
      <c r="H81" s="1619"/>
      <c r="I81" s="1619">
        <f t="shared" si="6"/>
        <v>0</v>
      </c>
    </row>
    <row r="82" spans="2:9">
      <c r="B82" s="1616" t="s">
        <v>581</v>
      </c>
      <c r="C82" s="1614"/>
      <c r="D82" s="1618"/>
      <c r="E82" s="1619"/>
      <c r="F82" s="1618">
        <f t="shared" si="10"/>
        <v>0</v>
      </c>
      <c r="G82" s="1619"/>
      <c r="H82" s="1619"/>
      <c r="I82" s="1619">
        <f t="shared" si="6"/>
        <v>0</v>
      </c>
    </row>
    <row r="83" spans="2:9">
      <c r="B83" s="1616" t="s">
        <v>582</v>
      </c>
      <c r="C83" s="1614"/>
      <c r="D83" s="1618"/>
      <c r="E83" s="1619"/>
      <c r="F83" s="1618">
        <f t="shared" si="10"/>
        <v>0</v>
      </c>
      <c r="G83" s="1619"/>
      <c r="H83" s="1619"/>
      <c r="I83" s="1619">
        <f t="shared" si="6"/>
        <v>0</v>
      </c>
    </row>
    <row r="84" spans="2:9">
      <c r="B84" s="1625"/>
      <c r="C84" s="1626"/>
      <c r="D84" s="1627"/>
      <c r="E84" s="1628"/>
      <c r="F84" s="1628"/>
      <c r="G84" s="1628"/>
      <c r="H84" s="1628"/>
      <c r="I84" s="1628"/>
    </row>
    <row r="85" spans="2:9">
      <c r="B85" s="1622" t="s">
        <v>583</v>
      </c>
      <c r="C85" s="1623"/>
      <c r="D85" s="1624">
        <f t="shared" ref="D85:I85" si="12">D86+D104+D94+D114+D124+D134+D138+D147+D151</f>
        <v>119378538.46000001</v>
      </c>
      <c r="E85" s="1624">
        <f>E86+E104+E94+E114+E124+E134+E138+E147+E151</f>
        <v>19140810</v>
      </c>
      <c r="F85" s="1624">
        <f t="shared" si="12"/>
        <v>138519348.45999998</v>
      </c>
      <c r="G85" s="1624">
        <f>G86+G104+G94+G114+G124+G134+G138+G147+G151</f>
        <v>135146151.13</v>
      </c>
      <c r="H85" s="1624">
        <f>H86+H104+H94+H114+H124+H134+H138+H147+H151</f>
        <v>123458616.36</v>
      </c>
      <c r="I85" s="1624">
        <f t="shared" si="12"/>
        <v>3373197.3299999894</v>
      </c>
    </row>
    <row r="86" spans="2:9">
      <c r="B86" s="1606" t="s">
        <v>510</v>
      </c>
      <c r="C86" s="1612"/>
      <c r="D86" s="1618">
        <f>SUM(D87:D93)</f>
        <v>108892438.80000001</v>
      </c>
      <c r="E86" s="1618">
        <f>SUM(E87:E93)</f>
        <v>11068181.059999999</v>
      </c>
      <c r="F86" s="1618">
        <f>SUM(F87:F93)</f>
        <v>119960619.86</v>
      </c>
      <c r="G86" s="1618">
        <f>SUM(G87:G93)</f>
        <v>117885429.58000001</v>
      </c>
      <c r="H86" s="1618">
        <f>SUM(H87:H93)</f>
        <v>112716084.77000001</v>
      </c>
      <c r="I86" s="1619">
        <f t="shared" ref="I86:I149" si="13">F86-G86</f>
        <v>2075190.2799999863</v>
      </c>
    </row>
    <row r="87" spans="2:9">
      <c r="B87" s="1616" t="s">
        <v>511</v>
      </c>
      <c r="C87" s="1614"/>
      <c r="D87" s="1618">
        <v>54909607.090000004</v>
      </c>
      <c r="E87" s="1619">
        <v>6955844.6299999999</v>
      </c>
      <c r="F87" s="1618">
        <f t="shared" ref="F87:F103" si="14">D87+E87</f>
        <v>61865451.720000006</v>
      </c>
      <c r="G87" s="1619">
        <v>60112840.710000001</v>
      </c>
      <c r="H87" s="1619">
        <v>58717489.740000002</v>
      </c>
      <c r="I87" s="1619">
        <f t="shared" si="13"/>
        <v>1752611.0100000054</v>
      </c>
    </row>
    <row r="88" spans="2:9">
      <c r="B88" s="1616" t="s">
        <v>512</v>
      </c>
      <c r="C88" s="1614"/>
      <c r="D88" s="1618">
        <v>29278290.050000001</v>
      </c>
      <c r="E88" s="1619">
        <v>-78461.399999999994</v>
      </c>
      <c r="F88" s="1618">
        <f t="shared" si="14"/>
        <v>29199828.650000002</v>
      </c>
      <c r="G88" s="1619">
        <v>29199300.93</v>
      </c>
      <c r="H88" s="1619">
        <v>29199300.93</v>
      </c>
      <c r="I88" s="1619">
        <f t="shared" si="13"/>
        <v>527.7200000025332</v>
      </c>
    </row>
    <row r="89" spans="2:9">
      <c r="B89" s="1616" t="s">
        <v>513</v>
      </c>
      <c r="C89" s="1614"/>
      <c r="D89" s="1618">
        <v>7481288.7000000002</v>
      </c>
      <c r="E89" s="1619">
        <v>630101.74</v>
      </c>
      <c r="F89" s="1618">
        <f t="shared" si="14"/>
        <v>8111390.4400000004</v>
      </c>
      <c r="G89" s="1619">
        <v>8074624.3700000001</v>
      </c>
      <c r="H89" s="1619">
        <v>8074624.3700000001</v>
      </c>
      <c r="I89" s="1619">
        <f t="shared" si="13"/>
        <v>36766.070000000298</v>
      </c>
    </row>
    <row r="90" spans="2:9">
      <c r="B90" s="1616" t="s">
        <v>514</v>
      </c>
      <c r="C90" s="1614"/>
      <c r="D90" s="1618">
        <v>16920178.949999999</v>
      </c>
      <c r="E90" s="1619">
        <v>3470170.4</v>
      </c>
      <c r="F90" s="1618">
        <f t="shared" si="14"/>
        <v>20390349.349999998</v>
      </c>
      <c r="G90" s="1619">
        <v>20121025.07</v>
      </c>
      <c r="H90" s="1619">
        <v>16347031.23</v>
      </c>
      <c r="I90" s="1619">
        <f t="shared" si="13"/>
        <v>269324.27999999747</v>
      </c>
    </row>
    <row r="91" spans="2:9">
      <c r="B91" s="1616" t="s">
        <v>515</v>
      </c>
      <c r="C91" s="1614"/>
      <c r="D91" s="1618">
        <v>303074.01</v>
      </c>
      <c r="E91" s="1619">
        <v>51525.69</v>
      </c>
      <c r="F91" s="1618">
        <f t="shared" si="14"/>
        <v>354599.7</v>
      </c>
      <c r="G91" s="1619">
        <v>338638.5</v>
      </c>
      <c r="H91" s="1619">
        <v>338638.5</v>
      </c>
      <c r="I91" s="1619">
        <f t="shared" si="13"/>
        <v>15961.200000000012</v>
      </c>
    </row>
    <row r="92" spans="2:9">
      <c r="B92" s="1616" t="s">
        <v>516</v>
      </c>
      <c r="C92" s="1614"/>
      <c r="D92" s="1618"/>
      <c r="E92" s="1619"/>
      <c r="F92" s="1618">
        <f t="shared" si="14"/>
        <v>0</v>
      </c>
      <c r="G92" s="1619"/>
      <c r="H92" s="1619"/>
      <c r="I92" s="1619">
        <f t="shared" si="13"/>
        <v>0</v>
      </c>
    </row>
    <row r="93" spans="2:9">
      <c r="B93" s="1616" t="s">
        <v>517</v>
      </c>
      <c r="C93" s="1614"/>
      <c r="D93" s="1618">
        <v>0</v>
      </c>
      <c r="E93" s="1619">
        <v>39000</v>
      </c>
      <c r="F93" s="1618">
        <f t="shared" si="14"/>
        <v>39000</v>
      </c>
      <c r="G93" s="1619">
        <v>39000</v>
      </c>
      <c r="H93" s="1619">
        <v>39000</v>
      </c>
      <c r="I93" s="1619">
        <f t="shared" si="13"/>
        <v>0</v>
      </c>
    </row>
    <row r="94" spans="2:9">
      <c r="B94" s="1606" t="s">
        <v>518</v>
      </c>
      <c r="C94" s="1612"/>
      <c r="D94" s="1618">
        <f>SUM(D95:D103)</f>
        <v>3000000.02</v>
      </c>
      <c r="E94" s="1618">
        <f>SUM(E95:E103)</f>
        <v>235503.94000000006</v>
      </c>
      <c r="F94" s="1618">
        <f>SUM(F95:F103)</f>
        <v>3235503.96</v>
      </c>
      <c r="G94" s="1618">
        <f>SUM(G95:G103)</f>
        <v>3191158.9899999998</v>
      </c>
      <c r="H94" s="1618">
        <f>SUM(H95:H103)</f>
        <v>1972309.0299999998</v>
      </c>
      <c r="I94" s="1619">
        <f t="shared" si="13"/>
        <v>44344.970000000205</v>
      </c>
    </row>
    <row r="95" spans="2:9">
      <c r="B95" s="1616" t="s">
        <v>519</v>
      </c>
      <c r="C95" s="1614"/>
      <c r="D95" s="1618">
        <v>1435695.1</v>
      </c>
      <c r="E95" s="1619">
        <v>-83767.28</v>
      </c>
      <c r="F95" s="1618">
        <f t="shared" si="14"/>
        <v>1351927.82</v>
      </c>
      <c r="G95" s="1619">
        <v>1351927.82</v>
      </c>
      <c r="H95" s="1619">
        <v>486413.86</v>
      </c>
      <c r="I95" s="1619">
        <f t="shared" si="13"/>
        <v>0</v>
      </c>
    </row>
    <row r="96" spans="2:9">
      <c r="B96" s="1616" t="s">
        <v>520</v>
      </c>
      <c r="C96" s="1614"/>
      <c r="D96" s="1618">
        <v>30046.57</v>
      </c>
      <c r="E96" s="1619">
        <v>24879.08</v>
      </c>
      <c r="F96" s="1618">
        <f t="shared" si="14"/>
        <v>54925.65</v>
      </c>
      <c r="G96" s="1619">
        <v>54925.65</v>
      </c>
      <c r="H96" s="1619">
        <v>54925.65</v>
      </c>
      <c r="I96" s="1619">
        <f t="shared" si="13"/>
        <v>0</v>
      </c>
    </row>
    <row r="97" spans="2:9">
      <c r="B97" s="1616" t="s">
        <v>521</v>
      </c>
      <c r="C97" s="1614"/>
      <c r="D97" s="1618"/>
      <c r="E97" s="1619"/>
      <c r="F97" s="1618">
        <f t="shared" si="14"/>
        <v>0</v>
      </c>
      <c r="G97" s="1619"/>
      <c r="H97" s="1619"/>
      <c r="I97" s="1619">
        <f t="shared" si="13"/>
        <v>0</v>
      </c>
    </row>
    <row r="98" spans="2:9">
      <c r="B98" s="1616" t="s">
        <v>522</v>
      </c>
      <c r="C98" s="1614"/>
      <c r="D98" s="1618">
        <v>191445.36</v>
      </c>
      <c r="E98" s="1619">
        <v>395442.08</v>
      </c>
      <c r="F98" s="1618">
        <f t="shared" si="14"/>
        <v>586887.43999999994</v>
      </c>
      <c r="G98" s="1619">
        <v>542542.47</v>
      </c>
      <c r="H98" s="1619">
        <v>201096.47</v>
      </c>
      <c r="I98" s="1619">
        <f t="shared" si="13"/>
        <v>44344.969999999972</v>
      </c>
    </row>
    <row r="99" spans="2:9">
      <c r="B99" s="1616" t="s">
        <v>523</v>
      </c>
      <c r="C99" s="1614"/>
      <c r="D99" s="1618">
        <v>0</v>
      </c>
      <c r="E99" s="1619">
        <v>171158</v>
      </c>
      <c r="F99" s="1618">
        <f t="shared" si="14"/>
        <v>171158</v>
      </c>
      <c r="G99" s="1619">
        <v>171158</v>
      </c>
      <c r="H99" s="1619">
        <v>159268</v>
      </c>
      <c r="I99" s="1619">
        <f t="shared" si="13"/>
        <v>0</v>
      </c>
    </row>
    <row r="100" spans="2:9">
      <c r="B100" s="1616" t="s">
        <v>524</v>
      </c>
      <c r="C100" s="1614"/>
      <c r="D100" s="1618">
        <v>958003.3</v>
      </c>
      <c r="E100" s="1619">
        <v>-171887.61</v>
      </c>
      <c r="F100" s="1618">
        <f t="shared" si="14"/>
        <v>786115.69000000006</v>
      </c>
      <c r="G100" s="1619">
        <v>786115.69</v>
      </c>
      <c r="H100" s="1619">
        <v>786115.69</v>
      </c>
      <c r="I100" s="1619">
        <f t="shared" si="13"/>
        <v>0</v>
      </c>
    </row>
    <row r="101" spans="2:9">
      <c r="B101" s="1616" t="s">
        <v>525</v>
      </c>
      <c r="C101" s="1614"/>
      <c r="D101" s="1618">
        <v>103905.64</v>
      </c>
      <c r="E101" s="1619">
        <v>-16666.66</v>
      </c>
      <c r="F101" s="1618">
        <f t="shared" si="14"/>
        <v>87238.98</v>
      </c>
      <c r="G101" s="1619">
        <v>87238.98</v>
      </c>
      <c r="H101" s="1619">
        <v>87238.98</v>
      </c>
      <c r="I101" s="1619">
        <f t="shared" si="13"/>
        <v>0</v>
      </c>
    </row>
    <row r="102" spans="2:9">
      <c r="B102" s="1616" t="s">
        <v>526</v>
      </c>
      <c r="C102" s="1614"/>
      <c r="D102" s="1618"/>
      <c r="E102" s="1619"/>
      <c r="F102" s="1618">
        <f t="shared" si="14"/>
        <v>0</v>
      </c>
      <c r="G102" s="1619"/>
      <c r="H102" s="1619"/>
      <c r="I102" s="1619">
        <f t="shared" si="13"/>
        <v>0</v>
      </c>
    </row>
    <row r="103" spans="2:9">
      <c r="B103" s="1616" t="s">
        <v>527</v>
      </c>
      <c r="C103" s="1614"/>
      <c r="D103" s="1618">
        <v>280904.05</v>
      </c>
      <c r="E103" s="1619">
        <v>-83653.67</v>
      </c>
      <c r="F103" s="1618">
        <f t="shared" si="14"/>
        <v>197250.38</v>
      </c>
      <c r="G103" s="1619">
        <v>197250.38</v>
      </c>
      <c r="H103" s="1619">
        <v>197250.38</v>
      </c>
      <c r="I103" s="1619">
        <f t="shared" si="13"/>
        <v>0</v>
      </c>
    </row>
    <row r="104" spans="2:9">
      <c r="B104" s="1606" t="s">
        <v>528</v>
      </c>
      <c r="C104" s="1612"/>
      <c r="D104" s="1618">
        <f>SUM(D105:D113)</f>
        <v>7486099.6399999997</v>
      </c>
      <c r="E104" s="1618">
        <f>SUM(E105:E113)</f>
        <v>1583413.96</v>
      </c>
      <c r="F104" s="1618">
        <f>SUM(F105:F113)</f>
        <v>9069513.5999999996</v>
      </c>
      <c r="G104" s="1618">
        <f>SUM(G105:G113)</f>
        <v>8892827.5999999978</v>
      </c>
      <c r="H104" s="1618">
        <f>SUM(H105:H113)</f>
        <v>8652827.5999999978</v>
      </c>
      <c r="I104" s="1619">
        <f t="shared" si="13"/>
        <v>176686.00000000186</v>
      </c>
    </row>
    <row r="105" spans="2:9">
      <c r="B105" s="1616" t="s">
        <v>529</v>
      </c>
      <c r="C105" s="1614"/>
      <c r="D105" s="1618">
        <v>2143473.77</v>
      </c>
      <c r="E105" s="1619">
        <v>-613547.26</v>
      </c>
      <c r="F105" s="1619">
        <f>D105+E105</f>
        <v>1529926.51</v>
      </c>
      <c r="G105" s="1619">
        <v>1529926.51</v>
      </c>
      <c r="H105" s="1619">
        <v>1529926.51</v>
      </c>
      <c r="I105" s="1619">
        <f t="shared" si="13"/>
        <v>0</v>
      </c>
    </row>
    <row r="106" spans="2:9">
      <c r="B106" s="1616" t="s">
        <v>530</v>
      </c>
      <c r="C106" s="1614"/>
      <c r="D106" s="1618">
        <v>1061348.57</v>
      </c>
      <c r="E106" s="1619">
        <v>32906.1</v>
      </c>
      <c r="F106" s="1619">
        <f t="shared" ref="F106:F113" si="15">D106+E106</f>
        <v>1094254.6700000002</v>
      </c>
      <c r="G106" s="1619">
        <v>1094254.67</v>
      </c>
      <c r="H106" s="1619">
        <v>1094254.67</v>
      </c>
      <c r="I106" s="1619">
        <f t="shared" si="13"/>
        <v>0</v>
      </c>
    </row>
    <row r="107" spans="2:9">
      <c r="B107" s="1616" t="s">
        <v>531</v>
      </c>
      <c r="C107" s="1614"/>
      <c r="D107" s="1618">
        <v>967673.36</v>
      </c>
      <c r="E107" s="1619">
        <v>519266.9</v>
      </c>
      <c r="F107" s="1619">
        <f t="shared" si="15"/>
        <v>1486940.26</v>
      </c>
      <c r="G107" s="1619">
        <v>1466417.26</v>
      </c>
      <c r="H107" s="1619">
        <v>1226417.26</v>
      </c>
      <c r="I107" s="1619">
        <f t="shared" si="13"/>
        <v>20523</v>
      </c>
    </row>
    <row r="108" spans="2:9">
      <c r="B108" s="1616" t="s">
        <v>532</v>
      </c>
      <c r="C108" s="1614"/>
      <c r="D108" s="1618">
        <v>92843.7</v>
      </c>
      <c r="E108" s="1619">
        <v>69657.259999999995</v>
      </c>
      <c r="F108" s="1619">
        <f t="shared" si="15"/>
        <v>162500.96</v>
      </c>
      <c r="G108" s="1619">
        <v>162500.96</v>
      </c>
      <c r="H108" s="1619">
        <v>162500.96</v>
      </c>
      <c r="I108" s="1619">
        <f t="shared" si="13"/>
        <v>0</v>
      </c>
    </row>
    <row r="109" spans="2:9">
      <c r="B109" s="1616" t="s">
        <v>533</v>
      </c>
      <c r="C109" s="1614"/>
      <c r="D109" s="1618">
        <v>1382654.46</v>
      </c>
      <c r="E109" s="1619">
        <v>270902.93</v>
      </c>
      <c r="F109" s="1619">
        <f t="shared" si="15"/>
        <v>1653557.39</v>
      </c>
      <c r="G109" s="1619">
        <v>1653557.39</v>
      </c>
      <c r="H109" s="1619">
        <v>1653557.39</v>
      </c>
      <c r="I109" s="1619">
        <f t="shared" si="13"/>
        <v>0</v>
      </c>
    </row>
    <row r="110" spans="2:9">
      <c r="B110" s="1616" t="s">
        <v>534</v>
      </c>
      <c r="C110" s="1614"/>
      <c r="D110" s="1618">
        <v>0</v>
      </c>
      <c r="E110" s="1619">
        <v>136630</v>
      </c>
      <c r="F110" s="1619">
        <f t="shared" si="15"/>
        <v>136630</v>
      </c>
      <c r="G110" s="1619">
        <v>136630</v>
      </c>
      <c r="H110" s="1619">
        <v>136630</v>
      </c>
      <c r="I110" s="1619">
        <f t="shared" si="13"/>
        <v>0</v>
      </c>
    </row>
    <row r="111" spans="2:9">
      <c r="B111" s="1616" t="s">
        <v>535</v>
      </c>
      <c r="C111" s="1614"/>
      <c r="D111" s="1618">
        <v>173922.24</v>
      </c>
      <c r="E111" s="1619">
        <v>312746.76</v>
      </c>
      <c r="F111" s="1619">
        <f t="shared" si="15"/>
        <v>486669</v>
      </c>
      <c r="G111" s="1619">
        <v>486969</v>
      </c>
      <c r="H111" s="1619">
        <v>486969</v>
      </c>
      <c r="I111" s="1619">
        <f t="shared" si="13"/>
        <v>-300</v>
      </c>
    </row>
    <row r="112" spans="2:9">
      <c r="B112" s="1616" t="s">
        <v>536</v>
      </c>
      <c r="C112" s="1614"/>
      <c r="D112" s="1618">
        <v>176683.54</v>
      </c>
      <c r="E112" s="1619">
        <v>-14180.73</v>
      </c>
      <c r="F112" s="1619">
        <f t="shared" si="15"/>
        <v>162502.81</v>
      </c>
      <c r="G112" s="1619">
        <v>162502.81</v>
      </c>
      <c r="H112" s="1619">
        <v>162502.81</v>
      </c>
      <c r="I112" s="1619">
        <f t="shared" si="13"/>
        <v>0</v>
      </c>
    </row>
    <row r="113" spans="2:9">
      <c r="B113" s="1616" t="s">
        <v>537</v>
      </c>
      <c r="C113" s="1614"/>
      <c r="D113" s="1618">
        <v>1487500</v>
      </c>
      <c r="E113" s="1619">
        <v>869032</v>
      </c>
      <c r="F113" s="1619">
        <f t="shared" si="15"/>
        <v>2356532</v>
      </c>
      <c r="G113" s="1619">
        <v>2200069</v>
      </c>
      <c r="H113" s="1619">
        <v>2200069</v>
      </c>
      <c r="I113" s="1619">
        <f t="shared" si="13"/>
        <v>156463</v>
      </c>
    </row>
    <row r="114" spans="2:9" ht="25.5" customHeight="1">
      <c r="B114" s="1858" t="s">
        <v>538</v>
      </c>
      <c r="C114" s="1859"/>
      <c r="D114" s="1618">
        <f>SUM(D115:D123)</f>
        <v>0</v>
      </c>
      <c r="E114" s="1618">
        <f>SUM(E115:E123)</f>
        <v>0</v>
      </c>
      <c r="F114" s="1618">
        <f>SUM(F115:F123)</f>
        <v>0</v>
      </c>
      <c r="G114" s="1618">
        <f>SUM(G115:G123)</f>
        <v>0</v>
      </c>
      <c r="H114" s="1618">
        <f>SUM(H115:H123)</f>
        <v>0</v>
      </c>
      <c r="I114" s="1619">
        <f t="shared" si="13"/>
        <v>0</v>
      </c>
    </row>
    <row r="115" spans="2:9">
      <c r="B115" s="1616" t="s">
        <v>539</v>
      </c>
      <c r="C115" s="1614"/>
      <c r="D115" s="1618"/>
      <c r="E115" s="1619"/>
      <c r="F115" s="1619">
        <f>D115+E115</f>
        <v>0</v>
      </c>
      <c r="G115" s="1619"/>
      <c r="H115" s="1619"/>
      <c r="I115" s="1619">
        <f t="shared" si="13"/>
        <v>0</v>
      </c>
    </row>
    <row r="116" spans="2:9">
      <c r="B116" s="1616" t="s">
        <v>540</v>
      </c>
      <c r="C116" s="1614"/>
      <c r="D116" s="1618"/>
      <c r="E116" s="1619"/>
      <c r="F116" s="1619">
        <f t="shared" ref="F116:F123" si="16">D116+E116</f>
        <v>0</v>
      </c>
      <c r="G116" s="1619"/>
      <c r="H116" s="1619"/>
      <c r="I116" s="1619">
        <f t="shared" si="13"/>
        <v>0</v>
      </c>
    </row>
    <row r="117" spans="2:9">
      <c r="B117" s="1616" t="s">
        <v>541</v>
      </c>
      <c r="C117" s="1614"/>
      <c r="D117" s="1618"/>
      <c r="E117" s="1619"/>
      <c r="F117" s="1619">
        <f t="shared" si="16"/>
        <v>0</v>
      </c>
      <c r="G117" s="1619"/>
      <c r="H117" s="1619"/>
      <c r="I117" s="1619">
        <f t="shared" si="13"/>
        <v>0</v>
      </c>
    </row>
    <row r="118" spans="2:9">
      <c r="B118" s="1616" t="s">
        <v>542</v>
      </c>
      <c r="C118" s="1614"/>
      <c r="D118" s="1618"/>
      <c r="E118" s="1619"/>
      <c r="F118" s="1619">
        <f t="shared" si="16"/>
        <v>0</v>
      </c>
      <c r="G118" s="1619"/>
      <c r="H118" s="1619"/>
      <c r="I118" s="1619">
        <f t="shared" si="13"/>
        <v>0</v>
      </c>
    </row>
    <row r="119" spans="2:9">
      <c r="B119" s="1616" t="s">
        <v>543</v>
      </c>
      <c r="C119" s="1614"/>
      <c r="D119" s="1618"/>
      <c r="E119" s="1619"/>
      <c r="F119" s="1619">
        <f t="shared" si="16"/>
        <v>0</v>
      </c>
      <c r="G119" s="1619"/>
      <c r="H119" s="1619"/>
      <c r="I119" s="1619">
        <f t="shared" si="13"/>
        <v>0</v>
      </c>
    </row>
    <row r="120" spans="2:9">
      <c r="B120" s="1616" t="s">
        <v>544</v>
      </c>
      <c r="C120" s="1614"/>
      <c r="D120" s="1618"/>
      <c r="E120" s="1619"/>
      <c r="F120" s="1619">
        <f t="shared" si="16"/>
        <v>0</v>
      </c>
      <c r="G120" s="1619"/>
      <c r="H120" s="1619"/>
      <c r="I120" s="1619">
        <f t="shared" si="13"/>
        <v>0</v>
      </c>
    </row>
    <row r="121" spans="2:9">
      <c r="B121" s="1616" t="s">
        <v>545</v>
      </c>
      <c r="C121" s="1614"/>
      <c r="D121" s="1618"/>
      <c r="E121" s="1619"/>
      <c r="F121" s="1619">
        <f t="shared" si="16"/>
        <v>0</v>
      </c>
      <c r="G121" s="1619"/>
      <c r="H121" s="1619"/>
      <c r="I121" s="1619">
        <f t="shared" si="13"/>
        <v>0</v>
      </c>
    </row>
    <row r="122" spans="2:9">
      <c r="B122" s="1616" t="s">
        <v>546</v>
      </c>
      <c r="C122" s="1614"/>
      <c r="D122" s="1618"/>
      <c r="E122" s="1619"/>
      <c r="F122" s="1619">
        <f t="shared" si="16"/>
        <v>0</v>
      </c>
      <c r="G122" s="1619"/>
      <c r="H122" s="1619"/>
      <c r="I122" s="1619">
        <f t="shared" si="13"/>
        <v>0</v>
      </c>
    </row>
    <row r="123" spans="2:9">
      <c r="B123" s="1616" t="s">
        <v>547</v>
      </c>
      <c r="C123" s="1614"/>
      <c r="D123" s="1618"/>
      <c r="E123" s="1619"/>
      <c r="F123" s="1619">
        <f t="shared" si="16"/>
        <v>0</v>
      </c>
      <c r="G123" s="1619"/>
      <c r="H123" s="1619"/>
      <c r="I123" s="1619">
        <f t="shared" si="13"/>
        <v>0</v>
      </c>
    </row>
    <row r="124" spans="2:9">
      <c r="B124" s="1606" t="s">
        <v>548</v>
      </c>
      <c r="C124" s="1612"/>
      <c r="D124" s="1618">
        <f>SUM(D125:D133)</f>
        <v>0</v>
      </c>
      <c r="E124" s="1618">
        <f>SUM(E125:E133)</f>
        <v>6253711.04</v>
      </c>
      <c r="F124" s="1618">
        <f>SUM(F125:F133)</f>
        <v>6253711.04</v>
      </c>
      <c r="G124" s="1618">
        <f>SUM(G125:G133)</f>
        <v>5176734.959999999</v>
      </c>
      <c r="H124" s="1618">
        <f>SUM(H125:H133)</f>
        <v>117394.96</v>
      </c>
      <c r="I124" s="1619">
        <f t="shared" si="13"/>
        <v>1076976.080000001</v>
      </c>
    </row>
    <row r="125" spans="2:9">
      <c r="B125" s="1616" t="s">
        <v>549</v>
      </c>
      <c r="C125" s="1614"/>
      <c r="D125" s="1618">
        <v>0</v>
      </c>
      <c r="E125" s="1619">
        <v>2542710.89</v>
      </c>
      <c r="F125" s="1619">
        <f>D125+E125</f>
        <v>2542710.89</v>
      </c>
      <c r="G125" s="1619">
        <v>1819787.01</v>
      </c>
      <c r="H125" s="1619">
        <v>101247.01</v>
      </c>
      <c r="I125" s="1619">
        <f t="shared" si="13"/>
        <v>722923.88000000012</v>
      </c>
    </row>
    <row r="126" spans="2:9">
      <c r="B126" s="1616" t="s">
        <v>550</v>
      </c>
      <c r="C126" s="1614"/>
      <c r="D126" s="1618">
        <v>0</v>
      </c>
      <c r="E126" s="1619">
        <v>104486.93</v>
      </c>
      <c r="F126" s="1619">
        <f t="shared" ref="F126:F133" si="17">D126+E126</f>
        <v>104486.93</v>
      </c>
      <c r="G126" s="1619">
        <v>4486.93</v>
      </c>
      <c r="H126" s="1619">
        <v>4486.93</v>
      </c>
      <c r="I126" s="1619">
        <f t="shared" si="13"/>
        <v>100000</v>
      </c>
    </row>
    <row r="127" spans="2:9">
      <c r="B127" s="1616" t="s">
        <v>551</v>
      </c>
      <c r="C127" s="1614"/>
      <c r="D127" s="1618"/>
      <c r="E127" s="1619"/>
      <c r="F127" s="1619">
        <f t="shared" si="17"/>
        <v>0</v>
      </c>
      <c r="G127" s="1619"/>
      <c r="H127" s="1619"/>
      <c r="I127" s="1619">
        <f t="shared" si="13"/>
        <v>0</v>
      </c>
    </row>
    <row r="128" spans="2:9">
      <c r="B128" s="1616" t="s">
        <v>552</v>
      </c>
      <c r="C128" s="1614"/>
      <c r="D128" s="1618">
        <v>0</v>
      </c>
      <c r="E128" s="1619">
        <v>3342429.8</v>
      </c>
      <c r="F128" s="1619">
        <f t="shared" si="17"/>
        <v>3342429.8</v>
      </c>
      <c r="G128" s="1619">
        <v>3340800</v>
      </c>
      <c r="H128" s="1619">
        <v>0</v>
      </c>
      <c r="I128" s="1619">
        <f t="shared" si="13"/>
        <v>1629.7999999998137</v>
      </c>
    </row>
    <row r="129" spans="2:9">
      <c r="B129" s="1616" t="s">
        <v>553</v>
      </c>
      <c r="C129" s="1614"/>
      <c r="D129" s="1618"/>
      <c r="E129" s="1619"/>
      <c r="F129" s="1619">
        <f t="shared" si="17"/>
        <v>0</v>
      </c>
      <c r="G129" s="1619"/>
      <c r="H129" s="1619"/>
      <c r="I129" s="1619">
        <f t="shared" si="13"/>
        <v>0</v>
      </c>
    </row>
    <row r="130" spans="2:9">
      <c r="B130" s="1616" t="s">
        <v>554</v>
      </c>
      <c r="C130" s="1614"/>
      <c r="D130" s="1618">
        <v>0</v>
      </c>
      <c r="E130" s="1619">
        <v>264083.42</v>
      </c>
      <c r="F130" s="1619">
        <f t="shared" si="17"/>
        <v>264083.42</v>
      </c>
      <c r="G130" s="1619">
        <v>11661.02</v>
      </c>
      <c r="H130" s="1619">
        <v>11661.02</v>
      </c>
      <c r="I130" s="1619">
        <f t="shared" si="13"/>
        <v>252422.39999999999</v>
      </c>
    </row>
    <row r="131" spans="2:9">
      <c r="B131" s="1616" t="s">
        <v>555</v>
      </c>
      <c r="C131" s="1614"/>
      <c r="D131" s="1618"/>
      <c r="E131" s="1619"/>
      <c r="F131" s="1619">
        <f t="shared" si="17"/>
        <v>0</v>
      </c>
      <c r="G131" s="1619"/>
      <c r="H131" s="1619"/>
      <c r="I131" s="1619">
        <f t="shared" si="13"/>
        <v>0</v>
      </c>
    </row>
    <row r="132" spans="2:9">
      <c r="B132" s="1616" t="s">
        <v>556</v>
      </c>
      <c r="C132" s="1614"/>
      <c r="D132" s="1618"/>
      <c r="E132" s="1619"/>
      <c r="F132" s="1619">
        <f t="shared" si="17"/>
        <v>0</v>
      </c>
      <c r="G132" s="1619"/>
      <c r="H132" s="1619"/>
      <c r="I132" s="1619">
        <f t="shared" si="13"/>
        <v>0</v>
      </c>
    </row>
    <row r="133" spans="2:9">
      <c r="B133" s="1616" t="s">
        <v>557</v>
      </c>
      <c r="C133" s="1614"/>
      <c r="D133" s="1618"/>
      <c r="E133" s="1619"/>
      <c r="F133" s="1619">
        <f t="shared" si="17"/>
        <v>0</v>
      </c>
      <c r="G133" s="1619"/>
      <c r="H133" s="1619"/>
      <c r="I133" s="1619">
        <f t="shared" si="13"/>
        <v>0</v>
      </c>
    </row>
    <row r="134" spans="2:9">
      <c r="B134" s="1606" t="s">
        <v>558</v>
      </c>
      <c r="C134" s="1612"/>
      <c r="D134" s="1618">
        <f>SUM(D135:D137)</f>
        <v>0</v>
      </c>
      <c r="E134" s="1618">
        <f>SUM(E135:E137)</f>
        <v>0</v>
      </c>
      <c r="F134" s="1618">
        <f>SUM(F135:F137)</f>
        <v>0</v>
      </c>
      <c r="G134" s="1618">
        <f>SUM(G135:G137)</f>
        <v>0</v>
      </c>
      <c r="H134" s="1618">
        <f>SUM(H135:H137)</f>
        <v>0</v>
      </c>
      <c r="I134" s="1619">
        <f t="shared" si="13"/>
        <v>0</v>
      </c>
    </row>
    <row r="135" spans="2:9">
      <c r="B135" s="1616" t="s">
        <v>559</v>
      </c>
      <c r="C135" s="1614"/>
      <c r="D135" s="1618"/>
      <c r="E135" s="1619"/>
      <c r="F135" s="1619">
        <f>D135+E135</f>
        <v>0</v>
      </c>
      <c r="G135" s="1619"/>
      <c r="H135" s="1619"/>
      <c r="I135" s="1619">
        <f t="shared" si="13"/>
        <v>0</v>
      </c>
    </row>
    <row r="136" spans="2:9">
      <c r="B136" s="1616" t="s">
        <v>560</v>
      </c>
      <c r="C136" s="1614"/>
      <c r="D136" s="1618"/>
      <c r="E136" s="1619"/>
      <c r="F136" s="1619">
        <f>D136+E136</f>
        <v>0</v>
      </c>
      <c r="G136" s="1619"/>
      <c r="H136" s="1619"/>
      <c r="I136" s="1619">
        <f t="shared" si="13"/>
        <v>0</v>
      </c>
    </row>
    <row r="137" spans="2:9">
      <c r="B137" s="1616" t="s">
        <v>561</v>
      </c>
      <c r="C137" s="1614"/>
      <c r="D137" s="1618"/>
      <c r="E137" s="1619"/>
      <c r="F137" s="1619">
        <f>D137+E137</f>
        <v>0</v>
      </c>
      <c r="G137" s="1619"/>
      <c r="H137" s="1619"/>
      <c r="I137" s="1619">
        <f t="shared" si="13"/>
        <v>0</v>
      </c>
    </row>
    <row r="138" spans="2:9">
      <c r="B138" s="1606" t="s">
        <v>562</v>
      </c>
      <c r="C138" s="1612"/>
      <c r="D138" s="1618">
        <f>SUM(D139:D146)</f>
        <v>0</v>
      </c>
      <c r="E138" s="1618">
        <f>SUM(E139:E146)</f>
        <v>0</v>
      </c>
      <c r="F138" s="1618">
        <f>F139+F140+F141+F142+F143+F145+F146</f>
        <v>0</v>
      </c>
      <c r="G138" s="1618">
        <f>SUM(G139:G146)</f>
        <v>0</v>
      </c>
      <c r="H138" s="1618">
        <f>SUM(H139:H146)</f>
        <v>0</v>
      </c>
      <c r="I138" s="1619">
        <f t="shared" si="13"/>
        <v>0</v>
      </c>
    </row>
    <row r="139" spans="2:9">
      <c r="B139" s="1616" t="s">
        <v>563</v>
      </c>
      <c r="C139" s="1614"/>
      <c r="D139" s="1618"/>
      <c r="E139" s="1619"/>
      <c r="F139" s="1619">
        <f>D139+E139</f>
        <v>0</v>
      </c>
      <c r="G139" s="1619"/>
      <c r="H139" s="1619"/>
      <c r="I139" s="1619">
        <f t="shared" si="13"/>
        <v>0</v>
      </c>
    </row>
    <row r="140" spans="2:9">
      <c r="B140" s="1616" t="s">
        <v>564</v>
      </c>
      <c r="C140" s="1614"/>
      <c r="D140" s="1618"/>
      <c r="E140" s="1619"/>
      <c r="F140" s="1619">
        <f t="shared" ref="F140:F146" si="18">D140+E140</f>
        <v>0</v>
      </c>
      <c r="G140" s="1619"/>
      <c r="H140" s="1619"/>
      <c r="I140" s="1619">
        <f t="shared" si="13"/>
        <v>0</v>
      </c>
    </row>
    <row r="141" spans="2:9">
      <c r="B141" s="1616" t="s">
        <v>565</v>
      </c>
      <c r="C141" s="1614"/>
      <c r="D141" s="1618"/>
      <c r="E141" s="1619"/>
      <c r="F141" s="1619">
        <f t="shared" si="18"/>
        <v>0</v>
      </c>
      <c r="G141" s="1619"/>
      <c r="H141" s="1619"/>
      <c r="I141" s="1619">
        <f t="shared" si="13"/>
        <v>0</v>
      </c>
    </row>
    <row r="142" spans="2:9">
      <c r="B142" s="1616" t="s">
        <v>566</v>
      </c>
      <c r="C142" s="1614"/>
      <c r="D142" s="1618"/>
      <c r="E142" s="1619"/>
      <c r="F142" s="1619">
        <f t="shared" si="18"/>
        <v>0</v>
      </c>
      <c r="G142" s="1619"/>
      <c r="H142" s="1619"/>
      <c r="I142" s="1619">
        <f t="shared" si="13"/>
        <v>0</v>
      </c>
    </row>
    <row r="143" spans="2:9">
      <c r="B143" s="1616" t="s">
        <v>567</v>
      </c>
      <c r="C143" s="1614"/>
      <c r="D143" s="1618"/>
      <c r="E143" s="1619"/>
      <c r="F143" s="1619">
        <f t="shared" si="18"/>
        <v>0</v>
      </c>
      <c r="G143" s="1619"/>
      <c r="H143" s="1619"/>
      <c r="I143" s="1619">
        <f t="shared" si="13"/>
        <v>0</v>
      </c>
    </row>
    <row r="144" spans="2:9">
      <c r="B144" s="1616" t="s">
        <v>568</v>
      </c>
      <c r="C144" s="1614"/>
      <c r="D144" s="1618"/>
      <c r="E144" s="1619"/>
      <c r="F144" s="1619">
        <f t="shared" si="18"/>
        <v>0</v>
      </c>
      <c r="G144" s="1619"/>
      <c r="H144" s="1619"/>
      <c r="I144" s="1619">
        <f t="shared" si="13"/>
        <v>0</v>
      </c>
    </row>
    <row r="145" spans="2:9">
      <c r="B145" s="1616" t="s">
        <v>569</v>
      </c>
      <c r="C145" s="1614"/>
      <c r="D145" s="1618"/>
      <c r="E145" s="1619"/>
      <c r="F145" s="1619">
        <f t="shared" si="18"/>
        <v>0</v>
      </c>
      <c r="G145" s="1619"/>
      <c r="H145" s="1619"/>
      <c r="I145" s="1619">
        <f t="shared" si="13"/>
        <v>0</v>
      </c>
    </row>
    <row r="146" spans="2:9">
      <c r="B146" s="1616" t="s">
        <v>570</v>
      </c>
      <c r="C146" s="1614"/>
      <c r="D146" s="1618"/>
      <c r="E146" s="1619"/>
      <c r="F146" s="1619">
        <f t="shared" si="18"/>
        <v>0</v>
      </c>
      <c r="G146" s="1619"/>
      <c r="H146" s="1619"/>
      <c r="I146" s="1619">
        <f t="shared" si="13"/>
        <v>0</v>
      </c>
    </row>
    <row r="147" spans="2:9">
      <c r="B147" s="1606" t="s">
        <v>571</v>
      </c>
      <c r="C147" s="1612"/>
      <c r="D147" s="1618">
        <f>SUM(D148:D150)</f>
        <v>0</v>
      </c>
      <c r="E147" s="1618">
        <f>SUM(E148:E150)</f>
        <v>0</v>
      </c>
      <c r="F147" s="1618">
        <f>SUM(F148:F150)</f>
        <v>0</v>
      </c>
      <c r="G147" s="1618">
        <f>SUM(G148:G150)</f>
        <v>0</v>
      </c>
      <c r="H147" s="1618">
        <f>SUM(H148:H150)</f>
        <v>0</v>
      </c>
      <c r="I147" s="1619">
        <f t="shared" si="13"/>
        <v>0</v>
      </c>
    </row>
    <row r="148" spans="2:9">
      <c r="B148" s="1616" t="s">
        <v>572</v>
      </c>
      <c r="C148" s="1614"/>
      <c r="D148" s="1618"/>
      <c r="E148" s="1619"/>
      <c r="F148" s="1619">
        <f>D148+E148</f>
        <v>0</v>
      </c>
      <c r="G148" s="1619"/>
      <c r="H148" s="1619"/>
      <c r="I148" s="1619">
        <f t="shared" si="13"/>
        <v>0</v>
      </c>
    </row>
    <row r="149" spans="2:9">
      <c r="B149" s="1616" t="s">
        <v>573</v>
      </c>
      <c r="C149" s="1614"/>
      <c r="D149" s="1618"/>
      <c r="E149" s="1619"/>
      <c r="F149" s="1619">
        <f>D149+E149</f>
        <v>0</v>
      </c>
      <c r="G149" s="1619"/>
      <c r="H149" s="1619"/>
      <c r="I149" s="1619">
        <f t="shared" si="13"/>
        <v>0</v>
      </c>
    </row>
    <row r="150" spans="2:9">
      <c r="B150" s="1616" t="s">
        <v>574</v>
      </c>
      <c r="C150" s="1614"/>
      <c r="D150" s="1618"/>
      <c r="E150" s="1619"/>
      <c r="F150" s="1619">
        <f>D150+E150</f>
        <v>0</v>
      </c>
      <c r="G150" s="1619"/>
      <c r="H150" s="1619"/>
      <c r="I150" s="1619">
        <f t="shared" ref="I150:I158" si="19">F150-G150</f>
        <v>0</v>
      </c>
    </row>
    <row r="151" spans="2:9">
      <c r="B151" s="1606" t="s">
        <v>575</v>
      </c>
      <c r="C151" s="1612"/>
      <c r="D151" s="1618">
        <f>SUM(D152:D158)</f>
        <v>0</v>
      </c>
      <c r="E151" s="1618">
        <f>SUM(E152:E158)</f>
        <v>0</v>
      </c>
      <c r="F151" s="1618">
        <f>SUM(F152:F158)</f>
        <v>0</v>
      </c>
      <c r="G151" s="1618">
        <f>SUM(G152:G158)</f>
        <v>0</v>
      </c>
      <c r="H151" s="1618">
        <f>SUM(H152:H158)</f>
        <v>0</v>
      </c>
      <c r="I151" s="1619">
        <f t="shared" si="19"/>
        <v>0</v>
      </c>
    </row>
    <row r="152" spans="2:9">
      <c r="B152" s="1616" t="s">
        <v>576</v>
      </c>
      <c r="C152" s="1614"/>
      <c r="D152" s="1618"/>
      <c r="E152" s="1619"/>
      <c r="F152" s="1619">
        <f>D152+E152</f>
        <v>0</v>
      </c>
      <c r="G152" s="1619"/>
      <c r="H152" s="1619"/>
      <c r="I152" s="1619">
        <f t="shared" si="19"/>
        <v>0</v>
      </c>
    </row>
    <row r="153" spans="2:9">
      <c r="B153" s="1616" t="s">
        <v>577</v>
      </c>
      <c r="C153" s="1614"/>
      <c r="D153" s="1618"/>
      <c r="E153" s="1619"/>
      <c r="F153" s="1619">
        <f t="shared" ref="F153:F158" si="20">D153+E153</f>
        <v>0</v>
      </c>
      <c r="G153" s="1619"/>
      <c r="H153" s="1619"/>
      <c r="I153" s="1619">
        <f t="shared" si="19"/>
        <v>0</v>
      </c>
    </row>
    <row r="154" spans="2:9">
      <c r="B154" s="1616" t="s">
        <v>578</v>
      </c>
      <c r="C154" s="1614"/>
      <c r="D154" s="1618"/>
      <c r="E154" s="1619"/>
      <c r="F154" s="1619">
        <f t="shared" si="20"/>
        <v>0</v>
      </c>
      <c r="G154" s="1619"/>
      <c r="H154" s="1619"/>
      <c r="I154" s="1619">
        <f t="shared" si="19"/>
        <v>0</v>
      </c>
    </row>
    <row r="155" spans="2:9">
      <c r="B155" s="1616" t="s">
        <v>579</v>
      </c>
      <c r="C155" s="1614"/>
      <c r="D155" s="1618"/>
      <c r="E155" s="1619"/>
      <c r="F155" s="1619">
        <f t="shared" si="20"/>
        <v>0</v>
      </c>
      <c r="G155" s="1619"/>
      <c r="H155" s="1619"/>
      <c r="I155" s="1619">
        <f t="shared" si="19"/>
        <v>0</v>
      </c>
    </row>
    <row r="156" spans="2:9">
      <c r="B156" s="1616" t="s">
        <v>580</v>
      </c>
      <c r="C156" s="1614"/>
      <c r="D156" s="1618"/>
      <c r="E156" s="1619"/>
      <c r="F156" s="1619">
        <f t="shared" si="20"/>
        <v>0</v>
      </c>
      <c r="G156" s="1619"/>
      <c r="H156" s="1619"/>
      <c r="I156" s="1619">
        <f t="shared" si="19"/>
        <v>0</v>
      </c>
    </row>
    <row r="157" spans="2:9">
      <c r="B157" s="1616" t="s">
        <v>581</v>
      </c>
      <c r="C157" s="1614"/>
      <c r="D157" s="1618"/>
      <c r="E157" s="1619"/>
      <c r="F157" s="1619">
        <f t="shared" si="20"/>
        <v>0</v>
      </c>
      <c r="G157" s="1619"/>
      <c r="H157" s="1619"/>
      <c r="I157" s="1619">
        <f t="shared" si="19"/>
        <v>0</v>
      </c>
    </row>
    <row r="158" spans="2:9">
      <c r="B158" s="1616" t="s">
        <v>582</v>
      </c>
      <c r="C158" s="1614"/>
      <c r="D158" s="1618"/>
      <c r="E158" s="1619"/>
      <c r="F158" s="1619">
        <f t="shared" si="20"/>
        <v>0</v>
      </c>
      <c r="G158" s="1619"/>
      <c r="H158" s="1619"/>
      <c r="I158" s="1619">
        <f t="shared" si="19"/>
        <v>0</v>
      </c>
    </row>
    <row r="159" spans="2:9">
      <c r="B159" s="1606"/>
      <c r="C159" s="1612"/>
      <c r="D159" s="1618"/>
      <c r="E159" s="1619"/>
      <c r="F159" s="1619"/>
      <c r="G159" s="1619"/>
      <c r="H159" s="1619"/>
      <c r="I159" s="1619"/>
    </row>
    <row r="160" spans="2:9">
      <c r="B160" s="1607" t="s">
        <v>584</v>
      </c>
      <c r="C160" s="1613"/>
      <c r="D160" s="1617">
        <f t="shared" ref="D160:I160" si="21">D10+D85</f>
        <v>130107095.38000001</v>
      </c>
      <c r="E160" s="1617">
        <f t="shared" si="21"/>
        <v>19698167.420000002</v>
      </c>
      <c r="F160" s="1617">
        <f t="shared" si="21"/>
        <v>149805262.79999998</v>
      </c>
      <c r="G160" s="1617">
        <f t="shared" si="21"/>
        <v>145730052.28999999</v>
      </c>
      <c r="H160" s="1617">
        <f t="shared" si="21"/>
        <v>132813073.73999999</v>
      </c>
      <c r="I160" s="1617">
        <f t="shared" si="21"/>
        <v>4075210.5099999891</v>
      </c>
    </row>
    <row r="161" spans="2:9" ht="13.5" thickBot="1">
      <c r="B161" s="1608"/>
      <c r="C161" s="1615"/>
      <c r="D161" s="1620"/>
      <c r="E161" s="1621"/>
      <c r="F161" s="1621"/>
      <c r="G161" s="1621"/>
      <c r="H161" s="1621"/>
      <c r="I161" s="1621"/>
    </row>
  </sheetData>
  <mergeCells count="12">
    <mergeCell ref="B39:C39"/>
    <mergeCell ref="B49:C49"/>
    <mergeCell ref="B63:C63"/>
    <mergeCell ref="B114:C114"/>
    <mergeCell ref="B2:I2"/>
    <mergeCell ref="B3:I3"/>
    <mergeCell ref="B4:I4"/>
    <mergeCell ref="B5:I5"/>
    <mergeCell ref="B6:I6"/>
    <mergeCell ref="B7:C9"/>
    <mergeCell ref="D7:H8"/>
    <mergeCell ref="I7:I9"/>
  </mergeCells>
  <pageMargins left="0.70866141732283472" right="0.70866141732283472" top="0.74803149606299213" bottom="0.74803149606299213" header="0.31496062992125984" footer="0.31496062992125984"/>
  <pageSetup scale="59" fitToHeight="0" orientation="portrait" r:id="rId1"/>
  <rowBreaks count="1" manualBreakCount="1">
    <brk id="84"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39"/>
  <sheetViews>
    <sheetView view="pageBreakPreview" zoomScaleNormal="100" zoomScaleSheetLayoutView="100" workbookViewId="0">
      <selection activeCell="J23" sqref="J23"/>
    </sheetView>
  </sheetViews>
  <sheetFormatPr baseColWidth="10" defaultColWidth="11.28515625" defaultRowHeight="16.5"/>
  <cols>
    <col min="1" max="1" width="36.7109375" style="264" customWidth="1"/>
    <col min="2" max="2" width="13.7109375" style="264" customWidth="1"/>
    <col min="3" max="3" width="12" style="264" customWidth="1"/>
    <col min="4" max="4" width="13" style="264" customWidth="1"/>
    <col min="5" max="5" width="13.7109375" style="264" customWidth="1"/>
    <col min="6" max="6" width="15.7109375" style="264" customWidth="1"/>
    <col min="7" max="7" width="12.140625" style="264" customWidth="1"/>
    <col min="8" max="16384" width="11.28515625" style="264"/>
  </cols>
  <sheetData>
    <row r="1" spans="1:8">
      <c r="A1" s="1671" t="str">
        <f>'CPCA-I-01'!A1:G1</f>
        <v>Instituto de Capacitación par el Trabajo del Estado de Sonora</v>
      </c>
      <c r="B1" s="1671"/>
      <c r="C1" s="1671"/>
      <c r="D1" s="1671"/>
      <c r="E1" s="1671"/>
      <c r="F1" s="1671"/>
      <c r="G1" s="1671"/>
    </row>
    <row r="2" spans="1:8" s="265" customFormat="1" ht="15.75">
      <c r="A2" s="1671" t="s">
        <v>441</v>
      </c>
      <c r="B2" s="1671"/>
      <c r="C2" s="1671"/>
      <c r="D2" s="1671"/>
      <c r="E2" s="1671"/>
      <c r="F2" s="1671"/>
      <c r="G2" s="1671"/>
    </row>
    <row r="3" spans="1:8" s="265" customFormat="1" ht="15.75">
      <c r="A3" s="1671" t="s">
        <v>585</v>
      </c>
      <c r="B3" s="1671"/>
      <c r="C3" s="1671"/>
      <c r="D3" s="1671"/>
      <c r="E3" s="1671"/>
      <c r="F3" s="1671"/>
      <c r="G3" s="1671"/>
    </row>
    <row r="4" spans="1:8" s="265" customFormat="1">
      <c r="A4" s="1672" t="str">
        <f>'CPCA-I-03'!A3:D3</f>
        <v>Del 01 de Enero al 31 de Diciembre de 2020</v>
      </c>
      <c r="B4" s="1672"/>
      <c r="C4" s="1672"/>
      <c r="D4" s="1672"/>
      <c r="E4" s="1672"/>
      <c r="F4" s="1672"/>
      <c r="G4" s="1672"/>
    </row>
    <row r="5" spans="1:8" s="266" customFormat="1" ht="17.25" thickBot="1">
      <c r="A5" s="1857" t="s">
        <v>944</v>
      </c>
      <c r="B5" s="1857"/>
      <c r="C5" s="1857"/>
      <c r="D5" s="1857"/>
      <c r="E5" s="1857"/>
      <c r="F5" s="152"/>
      <c r="G5" s="621"/>
    </row>
    <row r="6" spans="1:8" s="267" customFormat="1" ht="38.25">
      <c r="A6" s="1816" t="s">
        <v>241</v>
      </c>
      <c r="B6" s="188" t="s">
        <v>444</v>
      </c>
      <c r="C6" s="188" t="s">
        <v>378</v>
      </c>
      <c r="D6" s="188" t="s">
        <v>445</v>
      </c>
      <c r="E6" s="189" t="s">
        <v>446</v>
      </c>
      <c r="F6" s="189" t="s">
        <v>447</v>
      </c>
      <c r="G6" s="190" t="s">
        <v>448</v>
      </c>
    </row>
    <row r="7" spans="1:8" s="268" customFormat="1" ht="15.75" customHeight="1" thickBot="1">
      <c r="A7" s="1820"/>
      <c r="B7" s="192" t="s">
        <v>359</v>
      </c>
      <c r="C7" s="192" t="s">
        <v>360</v>
      </c>
      <c r="D7" s="192" t="s">
        <v>449</v>
      </c>
      <c r="E7" s="192" t="s">
        <v>362</v>
      </c>
      <c r="F7" s="192" t="s">
        <v>363</v>
      </c>
      <c r="G7" s="194" t="s">
        <v>450</v>
      </c>
    </row>
    <row r="8" spans="1:8" ht="21.75" customHeight="1">
      <c r="A8" s="273" t="s">
        <v>586</v>
      </c>
      <c r="B8" s="446">
        <v>130107095.38</v>
      </c>
      <c r="C8" s="446">
        <f>13242199.91+157911.5</f>
        <v>13400111.41</v>
      </c>
      <c r="D8" s="447">
        <f>C8+B8</f>
        <v>143507206.78999999</v>
      </c>
      <c r="E8" s="446">
        <v>140553317.33000001</v>
      </c>
      <c r="F8" s="446">
        <v>132695678.78</v>
      </c>
      <c r="G8" s="448">
        <f>D8-E8</f>
        <v>2953889.4599999785</v>
      </c>
    </row>
    <row r="9" spans="1:8" ht="22.5" customHeight="1">
      <c r="A9" s="273" t="s">
        <v>587</v>
      </c>
      <c r="B9" s="446">
        <v>0</v>
      </c>
      <c r="C9" s="446">
        <v>6298056.0099999998</v>
      </c>
      <c r="D9" s="447">
        <f>C9+B9</f>
        <v>6298056.0099999998</v>
      </c>
      <c r="E9" s="446">
        <v>5176734.96</v>
      </c>
      <c r="F9" s="446">
        <v>117394.96</v>
      </c>
      <c r="G9" s="448">
        <f>D9-E9</f>
        <v>1121321.0499999998</v>
      </c>
    </row>
    <row r="10" spans="1:8" ht="22.5" customHeight="1">
      <c r="A10" s="273" t="s">
        <v>588</v>
      </c>
      <c r="B10" s="446"/>
      <c r="C10" s="446"/>
      <c r="D10" s="447">
        <f>C10+B10</f>
        <v>0</v>
      </c>
      <c r="E10" s="446"/>
      <c r="F10" s="446"/>
      <c r="G10" s="448">
        <f>D10-E10</f>
        <v>0</v>
      </c>
    </row>
    <row r="11" spans="1:8" ht="23.25" customHeight="1">
      <c r="A11" s="273" t="s">
        <v>214</v>
      </c>
      <c r="B11" s="446"/>
      <c r="C11" s="446"/>
      <c r="D11" s="447">
        <f>C11+B11</f>
        <v>0</v>
      </c>
      <c r="E11" s="446"/>
      <c r="F11" s="446"/>
      <c r="G11" s="448">
        <f>D11-E11</f>
        <v>0</v>
      </c>
    </row>
    <row r="12" spans="1:8" ht="22.5" customHeight="1">
      <c r="A12" s="273" t="s">
        <v>220</v>
      </c>
      <c r="B12" s="446"/>
      <c r="C12" s="446"/>
      <c r="D12" s="447">
        <f>C12+B12</f>
        <v>0</v>
      </c>
      <c r="E12" s="446"/>
      <c r="F12" s="446"/>
      <c r="G12" s="448">
        <f>D12-E12</f>
        <v>0</v>
      </c>
    </row>
    <row r="13" spans="1:8" ht="10.5" customHeight="1" thickBot="1">
      <c r="A13" s="274"/>
      <c r="B13" s="502"/>
      <c r="C13" s="502"/>
      <c r="D13" s="503"/>
      <c r="E13" s="502"/>
      <c r="F13" s="502"/>
      <c r="G13" s="504"/>
    </row>
    <row r="14" spans="1:8" ht="16.5" customHeight="1" thickBot="1">
      <c r="A14" s="623" t="s">
        <v>500</v>
      </c>
      <c r="B14" s="505">
        <f>SUM(B8:B13)</f>
        <v>130107095.38</v>
      </c>
      <c r="C14" s="505">
        <f>SUM(C8:C13)</f>
        <v>19698167.420000002</v>
      </c>
      <c r="D14" s="506">
        <f>C14+B14</f>
        <v>149805262.80000001</v>
      </c>
      <c r="E14" s="505">
        <f>SUM(E8:E13)</f>
        <v>145730052.29000002</v>
      </c>
      <c r="F14" s="505">
        <f>SUM(F8:F13)</f>
        <v>132813073.73999999</v>
      </c>
      <c r="G14" s="507">
        <f>D14-E14</f>
        <v>4075210.5099999905</v>
      </c>
      <c r="H14" s="496" t="str">
        <f>IF((B14-'CPCA II-04'!B80)&gt;0.9,"ERROR!!!!! EL MONTO NO COINCIDE CON LO REPORTADO EN EL FORMATO ETCA-II-04 EN EL TOTAL APROBADO ANUAL DEL ANALÍTICO DE EGRESOS","")</f>
        <v/>
      </c>
    </row>
    <row r="15" spans="1:8" ht="16.5" customHeight="1">
      <c r="A15" s="478"/>
      <c r="B15" s="566"/>
      <c r="C15" s="566"/>
      <c r="D15" s="567"/>
      <c r="E15" s="566"/>
      <c r="F15" s="566"/>
      <c r="G15" s="566"/>
      <c r="H15" s="496" t="str">
        <f>IF((C14-'CPCA II-04'!C80)&gt;0.9,"ERROR!!!!! EL MONTO NO COINCIDE CON LO REPORTADO EN EL FORMATO ETCA-II-04 EN EL TOTAL DE AMPLIACIONES/REDUCCIONES ANUAL DEL ANALÍTICO DE EGRESOS","")</f>
        <v/>
      </c>
    </row>
    <row r="16" spans="1:8" ht="16.5" customHeight="1">
      <c r="A16" s="478"/>
      <c r="B16" s="566"/>
      <c r="C16" s="566"/>
      <c r="D16" s="567"/>
      <c r="E16" s="566"/>
      <c r="F16" s="566"/>
      <c r="G16" s="566"/>
      <c r="H16" s="496" t="str">
        <f>IF((D14-'CPCA II-04'!D80)&gt;0.9,"ERROR!!!!! EL MONTO NO COINCIDE CON LO REPORTADO EN EL FORMATO ETCA-II-04 EN EL TOTAL MODIFICADO ANUAL DEL ANALÍTICO DE EGRESOS","")</f>
        <v/>
      </c>
    </row>
    <row r="17" spans="1:8" ht="16.5" customHeight="1">
      <c r="A17" s="478"/>
      <c r="B17" s="566"/>
      <c r="C17" s="566"/>
      <c r="D17" s="567"/>
      <c r="E17" s="566"/>
      <c r="F17" s="566"/>
      <c r="G17" s="566"/>
      <c r="H17" s="496" t="str">
        <f>IF((E14-'CPCA II-04'!E80)&gt;0.9,"ERROR!!!!! EL MONTO NO COINCIDE CON LO REPORTADO EN EL FORMATO ETCA-II-04 EN EL TOTAL DEVENGADO ANUAL DEL ANALÍTICO DE EGRESOS","")</f>
        <v/>
      </c>
    </row>
    <row r="18" spans="1:8" ht="16.5" customHeight="1">
      <c r="A18" s="478"/>
      <c r="B18" s="566"/>
      <c r="C18" s="566"/>
      <c r="D18" s="567"/>
      <c r="E18" s="566"/>
      <c r="F18" s="566"/>
      <c r="G18" s="566"/>
      <c r="H18" s="496" t="str">
        <f>IF((F14-'CPCA II-04'!F80)&gt;0.9,"ERROR!!!!! EL MONTO NO COINCIDE CON LO REPORTADO EN EL FORMATO ETCA-II-04 EN EL TOTAL PAGADO ANUAL DEL ANALÍTICO DE EGRESOS","")</f>
        <v/>
      </c>
    </row>
    <row r="19" spans="1:8" ht="16.5" customHeight="1">
      <c r="A19" s="478"/>
      <c r="B19" s="566"/>
      <c r="C19" s="566"/>
      <c r="D19" s="567"/>
      <c r="E19" s="566"/>
      <c r="F19" s="566"/>
      <c r="G19" s="566"/>
      <c r="H19" s="496"/>
    </row>
    <row r="20" spans="1:8" ht="16.5" customHeight="1">
      <c r="A20" s="478"/>
      <c r="B20" s="566"/>
      <c r="C20" s="566"/>
      <c r="D20" s="567"/>
      <c r="E20" s="566"/>
      <c r="F20" s="566"/>
      <c r="G20" s="566"/>
      <c r="H20" s="496"/>
    </row>
    <row r="21" spans="1:8" ht="16.5" customHeight="1">
      <c r="A21" s="478"/>
      <c r="B21" s="566"/>
      <c r="C21" s="566"/>
      <c r="D21" s="567"/>
      <c r="E21" s="566"/>
      <c r="F21" s="566"/>
      <c r="G21" s="566"/>
      <c r="H21" s="496"/>
    </row>
    <row r="22" spans="1:8" ht="16.5" customHeight="1">
      <c r="A22" s="478"/>
      <c r="B22" s="566"/>
      <c r="C22" s="566"/>
      <c r="D22" s="567"/>
      <c r="E22" s="566"/>
      <c r="F22" s="566"/>
      <c r="G22" s="566"/>
      <c r="H22" s="496"/>
    </row>
    <row r="23" spans="1:8" ht="16.5" customHeight="1">
      <c r="A23" s="478"/>
      <c r="B23" s="566"/>
      <c r="C23" s="566"/>
      <c r="D23" s="567"/>
      <c r="E23" s="566"/>
      <c r="F23" s="566"/>
      <c r="G23" s="566"/>
      <c r="H23" s="496"/>
    </row>
    <row r="24" spans="1:8" ht="16.5" customHeight="1">
      <c r="A24" s="478"/>
      <c r="B24" s="566"/>
      <c r="C24" s="566"/>
      <c r="D24" s="567"/>
      <c r="E24" s="566"/>
      <c r="F24" s="566"/>
      <c r="G24" s="566"/>
      <c r="H24" s="496"/>
    </row>
    <row r="25" spans="1:8" ht="18.75" customHeight="1">
      <c r="H25" s="496" t="str">
        <f>IF(C14&lt;&gt;'CPCA II-04'!C80,"ERROR!!!!! EL MONTO NO COINCIDE CON LO REPORTADO EN EL FORMATO ETCA-II-11 EN EL TOTAL DE AMPLIACIONES/REDUCCIONES DEL ANALÍTICO DE EGRESOS","")</f>
        <v/>
      </c>
    </row>
    <row r="26" spans="1:8" s="270" customFormat="1" ht="15.75">
      <c r="A26" s="1864" t="s">
        <v>589</v>
      </c>
      <c r="B26" s="1864"/>
      <c r="C26" s="1864"/>
      <c r="D26" s="1864"/>
      <c r="E26" s="1864"/>
      <c r="F26" s="1864"/>
      <c r="G26" s="269"/>
      <c r="H26" s="496" t="str">
        <f>IF(D14&lt;&gt;'CPCA II-04'!D80,"ERROR!!!!! EL MONTO NO COINCIDE CON LO REPORTADO EN EL FORMATO ETCA-II-11 EN EL TOTAL MODIFICADO ANUAL DEL ANALÍTICO DE EGRESOS","")</f>
        <v/>
      </c>
    </row>
    <row r="27" spans="1:8" s="270" customFormat="1" ht="13.5">
      <c r="A27" s="271" t="s">
        <v>590</v>
      </c>
      <c r="B27" s="269"/>
      <c r="C27" s="269"/>
      <c r="D27" s="269"/>
      <c r="E27" s="269"/>
      <c r="F27" s="269"/>
      <c r="G27" s="269"/>
      <c r="H27" s="496"/>
    </row>
    <row r="28" spans="1:8" s="270" customFormat="1" ht="28.5" customHeight="1">
      <c r="A28" s="1863" t="s">
        <v>591</v>
      </c>
      <c r="B28" s="1863"/>
      <c r="C28" s="1863"/>
      <c r="D28" s="1863"/>
      <c r="E28" s="1863"/>
      <c r="F28" s="1863"/>
      <c r="G28" s="1863"/>
      <c r="H28" s="496" t="str">
        <f>IF(F14&lt;&gt;'CPCA II-04'!F80,"ERROR!!!!! EL MONTO NO COINCIDE CON LO REPORTADO EN EL FORMATO ETCA-II-11 EN EL TOTAL PAGADO ANUAL DEL ANALÍTICO DE EGRESOS","")</f>
        <v/>
      </c>
    </row>
    <row r="29" spans="1:8" s="270" customFormat="1" ht="13.5">
      <c r="A29" s="271" t="s">
        <v>592</v>
      </c>
      <c r="B29" s="269"/>
      <c r="C29" s="269"/>
      <c r="D29" s="269"/>
      <c r="E29" s="269"/>
      <c r="F29" s="269"/>
      <c r="G29" s="269"/>
      <c r="H29" s="496" t="str">
        <f>IF(G14&lt;&gt;'CPCA II-04'!G80,"ERROR!!!!! EL MONTO NO COINCIDE CON LO REPORTADO EN EL FORMATO ETCA-II-11 EN EL TOTAL DEL SUBEJERCICIO DEL ANALÍTICO DE EGRESOS","")</f>
        <v/>
      </c>
    </row>
    <row r="30" spans="1:8" s="270" customFormat="1" ht="25.5" customHeight="1">
      <c r="A30" s="1863" t="s">
        <v>593</v>
      </c>
      <c r="B30" s="1863"/>
      <c r="C30" s="1863"/>
      <c r="D30" s="1863"/>
      <c r="E30" s="1863"/>
      <c r="F30" s="1863"/>
      <c r="G30" s="1863"/>
    </row>
    <row r="31" spans="1:8" s="270" customFormat="1" ht="13.5">
      <c r="A31" s="1865" t="s">
        <v>594</v>
      </c>
      <c r="B31" s="1865"/>
      <c r="C31" s="1865"/>
      <c r="D31" s="1865"/>
      <c r="E31" s="269"/>
      <c r="F31" s="269"/>
      <c r="G31" s="269"/>
    </row>
    <row r="32" spans="1:8" s="270" customFormat="1" ht="13.5" customHeight="1">
      <c r="A32" s="1863" t="s">
        <v>595</v>
      </c>
      <c r="B32" s="1863"/>
      <c r="C32" s="1863"/>
      <c r="D32" s="1863"/>
      <c r="E32" s="1863"/>
      <c r="F32" s="1863"/>
      <c r="G32" s="1863"/>
    </row>
    <row r="33" spans="1:7" s="270" customFormat="1" ht="13.5">
      <c r="A33" s="271" t="s">
        <v>596</v>
      </c>
      <c r="B33" s="269"/>
      <c r="C33" s="269"/>
      <c r="D33" s="269"/>
      <c r="E33" s="269"/>
      <c r="F33" s="269"/>
      <c r="G33" s="269"/>
    </row>
    <row r="34" spans="1:7" s="270" customFormat="1" ht="13.5" customHeight="1">
      <c r="A34" s="1863" t="s">
        <v>597</v>
      </c>
      <c r="B34" s="1863"/>
      <c r="C34" s="1863"/>
      <c r="D34" s="1863"/>
      <c r="E34" s="1863"/>
      <c r="F34" s="1863"/>
      <c r="G34" s="1863"/>
    </row>
    <row r="35" spans="1:7" s="270" customFormat="1" ht="13.5">
      <c r="A35" s="272" t="s">
        <v>598</v>
      </c>
      <c r="B35" s="269"/>
      <c r="C35" s="269"/>
      <c r="D35" s="269"/>
      <c r="E35" s="269"/>
      <c r="F35" s="269"/>
      <c r="G35" s="269"/>
    </row>
    <row r="36" spans="1:7" s="270" customFormat="1" ht="13.5">
      <c r="A36" s="271" t="s">
        <v>599</v>
      </c>
      <c r="B36" s="269"/>
      <c r="C36" s="269"/>
      <c r="D36" s="269"/>
      <c r="E36" s="269"/>
      <c r="F36" s="269"/>
      <c r="G36" s="269"/>
    </row>
    <row r="37" spans="1:7" s="270" customFormat="1" ht="13.5" customHeight="1">
      <c r="A37" s="1863" t="s">
        <v>600</v>
      </c>
      <c r="B37" s="1863"/>
      <c r="C37" s="1863"/>
      <c r="D37" s="1863"/>
      <c r="E37" s="1863"/>
      <c r="F37" s="1863"/>
      <c r="G37" s="1863"/>
    </row>
    <row r="38" spans="1:7" s="270" customFormat="1" ht="13.5">
      <c r="A38" s="272" t="s">
        <v>598</v>
      </c>
      <c r="B38" s="269"/>
      <c r="C38" s="269"/>
      <c r="D38" s="269"/>
      <c r="E38" s="269"/>
      <c r="F38" s="269"/>
      <c r="G38" s="269"/>
    </row>
    <row r="39" spans="1:7" ht="8.25" customHeight="1"/>
  </sheetData>
  <sheetProtection formatColumns="0" formatRows="0" insertHyperlinks="0"/>
  <mergeCells count="13">
    <mergeCell ref="A34:G34"/>
    <mergeCell ref="A37:G37"/>
    <mergeCell ref="A26:F26"/>
    <mergeCell ref="A28:G28"/>
    <mergeCell ref="A30:G30"/>
    <mergeCell ref="A31:D31"/>
    <mergeCell ref="A32:G32"/>
    <mergeCell ref="A6:A7"/>
    <mergeCell ref="A1:G1"/>
    <mergeCell ref="A2:G2"/>
    <mergeCell ref="A3:G3"/>
    <mergeCell ref="A4:G4"/>
    <mergeCell ref="A5:E5"/>
  </mergeCells>
  <pageMargins left="0.39370078740157483" right="0.39370078740157483"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pageSetUpPr fitToPage="1"/>
  </sheetPr>
  <dimension ref="A1:H59"/>
  <sheetViews>
    <sheetView tabSelected="1" view="pageBreakPreview" zoomScaleNormal="100" zoomScaleSheetLayoutView="100" workbookViewId="0">
      <selection activeCell="F40" sqref="F40"/>
    </sheetView>
  </sheetViews>
  <sheetFormatPr baseColWidth="10" defaultColWidth="11.28515625" defaultRowHeight="16.5"/>
  <cols>
    <col min="1" max="1" width="51.140625" style="39" customWidth="1"/>
    <col min="2" max="2" width="16" style="39" customWidth="1"/>
    <col min="3" max="3" width="15.7109375" style="39" customWidth="1"/>
    <col min="4" max="4" width="38.7109375" style="39" customWidth="1"/>
    <col min="5" max="5" width="10.28515625" style="39" customWidth="1"/>
    <col min="6" max="6" width="15.28515625" style="39" bestFit="1" customWidth="1"/>
    <col min="7" max="7" width="15.7109375" style="39" customWidth="1"/>
    <col min="8" max="8" width="164.28515625" style="39" customWidth="1"/>
    <col min="9" max="16384" width="11.28515625" style="39"/>
  </cols>
  <sheetData>
    <row r="1" spans="1:7">
      <c r="A1" s="1637" t="s">
        <v>2293</v>
      </c>
      <c r="B1" s="1637"/>
      <c r="C1" s="1637"/>
      <c r="D1" s="1637"/>
      <c r="E1" s="1637"/>
      <c r="F1" s="1637"/>
      <c r="G1" s="1637"/>
    </row>
    <row r="2" spans="1:7">
      <c r="A2" s="1637" t="s">
        <v>22</v>
      </c>
      <c r="B2" s="1637"/>
      <c r="C2" s="1637"/>
      <c r="D2" s="1637"/>
      <c r="E2" s="1637"/>
      <c r="F2" s="1637"/>
      <c r="G2" s="1637"/>
    </row>
    <row r="3" spans="1:7" ht="17.25" thickBot="1">
      <c r="A3" s="1638" t="s">
        <v>1769</v>
      </c>
      <c r="B3" s="1638"/>
      <c r="C3" s="1638"/>
      <c r="D3" s="1638"/>
      <c r="E3" s="1638"/>
      <c r="F3" s="1638"/>
      <c r="G3" s="1638"/>
    </row>
    <row r="4" spans="1:7" ht="24" customHeight="1" thickBot="1">
      <c r="A4" s="85" t="s">
        <v>23</v>
      </c>
      <c r="B4" s="660">
        <v>2020</v>
      </c>
      <c r="C4" s="660">
        <v>2019</v>
      </c>
      <c r="D4" s="107" t="s">
        <v>24</v>
      </c>
      <c r="E4" s="107"/>
      <c r="F4" s="660">
        <v>2020</v>
      </c>
      <c r="G4" s="661">
        <v>2019</v>
      </c>
    </row>
    <row r="5" spans="1:7" ht="17.25" thickTop="1">
      <c r="A5" s="42"/>
      <c r="B5" s="43"/>
      <c r="C5" s="43"/>
      <c r="D5" s="43"/>
      <c r="E5" s="43"/>
      <c r="F5" s="43"/>
      <c r="G5" s="44"/>
    </row>
    <row r="6" spans="1:7">
      <c r="A6" s="45" t="s">
        <v>25</v>
      </c>
      <c r="B6" s="46"/>
      <c r="C6" s="46"/>
      <c r="D6" s="48" t="s">
        <v>26</v>
      </c>
      <c r="E6" s="48"/>
      <c r="F6" s="46"/>
      <c r="G6" s="49"/>
    </row>
    <row r="7" spans="1:7">
      <c r="A7" s="50" t="s">
        <v>27</v>
      </c>
      <c r="B7" s="51">
        <v>22668113.969999999</v>
      </c>
      <c r="C7" s="51">
        <v>18823801.66</v>
      </c>
      <c r="D7" s="1636" t="s">
        <v>28</v>
      </c>
      <c r="E7" s="1636"/>
      <c r="F7" s="51">
        <v>18380750.030000001</v>
      </c>
      <c r="G7" s="53">
        <v>13305775.42</v>
      </c>
    </row>
    <row r="8" spans="1:7">
      <c r="A8" s="50" t="s">
        <v>29</v>
      </c>
      <c r="B8" s="51">
        <v>32019.67</v>
      </c>
      <c r="C8" s="51">
        <v>77979.56</v>
      </c>
      <c r="D8" s="1636" t="s">
        <v>30</v>
      </c>
      <c r="E8" s="1636"/>
      <c r="F8" s="51">
        <v>0</v>
      </c>
      <c r="G8" s="53">
        <v>0</v>
      </c>
    </row>
    <row r="9" spans="1:7">
      <c r="A9" s="50" t="s">
        <v>31</v>
      </c>
      <c r="B9" s="51">
        <v>3480039.53</v>
      </c>
      <c r="C9" s="51">
        <v>3494069.01</v>
      </c>
      <c r="D9" s="1636" t="s">
        <v>32</v>
      </c>
      <c r="E9" s="1636"/>
      <c r="F9" s="51">
        <v>0</v>
      </c>
      <c r="G9" s="53">
        <v>0</v>
      </c>
    </row>
    <row r="10" spans="1:7">
      <c r="A10" s="50" t="s">
        <v>33</v>
      </c>
      <c r="B10" s="51">
        <v>0</v>
      </c>
      <c r="C10" s="51">
        <v>0</v>
      </c>
      <c r="D10" s="1636" t="s">
        <v>34</v>
      </c>
      <c r="E10" s="1636"/>
      <c r="F10" s="51">
        <v>0</v>
      </c>
      <c r="G10" s="53">
        <v>0</v>
      </c>
    </row>
    <row r="11" spans="1:7">
      <c r="A11" s="50" t="s">
        <v>35</v>
      </c>
      <c r="B11" s="51">
        <v>0</v>
      </c>
      <c r="C11" s="51">
        <v>0</v>
      </c>
      <c r="D11" s="1636" t="s">
        <v>36</v>
      </c>
      <c r="E11" s="1636"/>
      <c r="F11" s="51">
        <v>0</v>
      </c>
      <c r="G11" s="53">
        <v>0</v>
      </c>
    </row>
    <row r="12" spans="1:7" ht="33" customHeight="1">
      <c r="A12" s="509" t="s">
        <v>37</v>
      </c>
      <c r="B12" s="51">
        <v>0</v>
      </c>
      <c r="C12" s="51">
        <v>0</v>
      </c>
      <c r="D12" s="1636" t="s">
        <v>38</v>
      </c>
      <c r="E12" s="1636"/>
      <c r="F12" s="51">
        <v>0</v>
      </c>
      <c r="G12" s="53">
        <v>0</v>
      </c>
    </row>
    <row r="13" spans="1:7">
      <c r="A13" s="50" t="s">
        <v>39</v>
      </c>
      <c r="B13" s="51">
        <v>0</v>
      </c>
      <c r="C13" s="51">
        <v>0</v>
      </c>
      <c r="D13" s="1636" t="s">
        <v>40</v>
      </c>
      <c r="E13" s="1636"/>
      <c r="F13" s="51">
        <v>0</v>
      </c>
      <c r="G13" s="53">
        <v>0</v>
      </c>
    </row>
    <row r="14" spans="1:7">
      <c r="A14" s="55"/>
      <c r="B14" s="51"/>
      <c r="C14" s="51"/>
      <c r="D14" s="1636" t="s">
        <v>41</v>
      </c>
      <c r="E14" s="1636"/>
      <c r="F14" s="51">
        <v>0</v>
      </c>
      <c r="G14" s="53">
        <v>0</v>
      </c>
    </row>
    <row r="15" spans="1:7">
      <c r="A15" s="55"/>
      <c r="B15" s="56"/>
      <c r="C15" s="56"/>
      <c r="D15" s="47"/>
      <c r="E15" s="47"/>
      <c r="F15" s="51"/>
      <c r="G15" s="53"/>
    </row>
    <row r="16" spans="1:7">
      <c r="A16" s="88" t="s">
        <v>42</v>
      </c>
      <c r="B16" s="37">
        <f>SUM(B7:B15)</f>
        <v>26180173.170000002</v>
      </c>
      <c r="C16" s="37">
        <f>SUM(C7:C15)</f>
        <v>22395850.229999997</v>
      </c>
      <c r="D16" s="89" t="s">
        <v>43</v>
      </c>
      <c r="E16" s="89"/>
      <c r="F16" s="37">
        <f>SUM(F7:F15)</f>
        <v>18380750.030000001</v>
      </c>
      <c r="G16" s="78">
        <f>SUM(G7:G15)</f>
        <v>13305775.42</v>
      </c>
    </row>
    <row r="17" spans="1:7">
      <c r="A17" s="55"/>
      <c r="B17" s="57"/>
      <c r="C17" s="57"/>
      <c r="D17" s="58"/>
      <c r="E17" s="58"/>
      <c r="F17" s="57"/>
      <c r="G17" s="59"/>
    </row>
    <row r="18" spans="1:7">
      <c r="A18" s="45" t="s">
        <v>44</v>
      </c>
      <c r="B18" s="51"/>
      <c r="C18" s="51"/>
      <c r="D18" s="48" t="s">
        <v>45</v>
      </c>
      <c r="E18" s="48"/>
      <c r="F18" s="60"/>
      <c r="G18" s="61"/>
    </row>
    <row r="19" spans="1:7">
      <c r="A19" s="50" t="s">
        <v>46</v>
      </c>
      <c r="B19" s="51">
        <v>0</v>
      </c>
      <c r="C19" s="51">
        <v>0</v>
      </c>
      <c r="D19" s="52" t="s">
        <v>47</v>
      </c>
      <c r="E19" s="52"/>
      <c r="F19" s="51">
        <v>0</v>
      </c>
      <c r="G19" s="53">
        <v>0</v>
      </c>
    </row>
    <row r="20" spans="1:7">
      <c r="A20" s="54" t="s">
        <v>48</v>
      </c>
      <c r="B20" s="51">
        <v>0</v>
      </c>
      <c r="C20" s="51">
        <v>0</v>
      </c>
      <c r="D20" s="622" t="s">
        <v>49</v>
      </c>
      <c r="E20" s="622"/>
      <c r="F20" s="51">
        <v>0</v>
      </c>
      <c r="G20" s="53">
        <v>0</v>
      </c>
    </row>
    <row r="21" spans="1:7" ht="16.5" customHeight="1">
      <c r="A21" s="508" t="s">
        <v>50</v>
      </c>
      <c r="B21" s="51">
        <v>35435882.890000001</v>
      </c>
      <c r="C21" s="51">
        <v>35435882.890000001</v>
      </c>
      <c r="D21" s="52" t="s">
        <v>51</v>
      </c>
      <c r="E21" s="52"/>
      <c r="F21" s="51">
        <v>0</v>
      </c>
      <c r="G21" s="53">
        <v>0</v>
      </c>
    </row>
    <row r="22" spans="1:7" ht="16.5" customHeight="1">
      <c r="A22" s="50" t="s">
        <v>52</v>
      </c>
      <c r="B22" s="51">
        <v>67789854.140000001</v>
      </c>
      <c r="C22" s="51">
        <v>66250541.479999997</v>
      </c>
      <c r="D22" s="52" t="s">
        <v>53</v>
      </c>
      <c r="E22" s="52"/>
      <c r="F22" s="51">
        <v>0</v>
      </c>
      <c r="G22" s="53">
        <v>0</v>
      </c>
    </row>
    <row r="23" spans="1:7" ht="33" customHeight="1">
      <c r="A23" s="510" t="s">
        <v>54</v>
      </c>
      <c r="B23" s="51">
        <v>752357.01</v>
      </c>
      <c r="C23" s="51">
        <v>752357.01</v>
      </c>
      <c r="D23" s="1636" t="s">
        <v>55</v>
      </c>
      <c r="E23" s="1636"/>
      <c r="F23" s="51">
        <v>0</v>
      </c>
      <c r="G23" s="53">
        <v>0</v>
      </c>
    </row>
    <row r="24" spans="1:7">
      <c r="A24" s="54" t="s">
        <v>56</v>
      </c>
      <c r="B24" s="51">
        <v>-25777841.239999998</v>
      </c>
      <c r="C24" s="51">
        <v>-20193484.530000001</v>
      </c>
      <c r="D24" s="52" t="s">
        <v>57</v>
      </c>
      <c r="E24" s="52"/>
      <c r="F24" s="51">
        <v>39373.93</v>
      </c>
      <c r="G24" s="53">
        <v>39373.93</v>
      </c>
    </row>
    <row r="25" spans="1:7">
      <c r="A25" s="50" t="s">
        <v>58</v>
      </c>
      <c r="B25" s="51">
        <v>315709.17</v>
      </c>
      <c r="C25" s="51">
        <v>315588.84000000003</v>
      </c>
      <c r="D25" s="52"/>
      <c r="E25" s="52"/>
      <c r="F25" s="51"/>
      <c r="G25" s="53"/>
    </row>
    <row r="26" spans="1:7">
      <c r="A26" s="54" t="s">
        <v>59</v>
      </c>
      <c r="B26" s="51">
        <v>0</v>
      </c>
      <c r="C26" s="51">
        <v>0</v>
      </c>
      <c r="D26" s="62"/>
      <c r="E26" s="62"/>
      <c r="F26" s="51"/>
      <c r="G26" s="53"/>
    </row>
    <row r="27" spans="1:7">
      <c r="A27" s="50" t="s">
        <v>60</v>
      </c>
      <c r="B27" s="51">
        <v>0</v>
      </c>
      <c r="C27" s="51">
        <v>0</v>
      </c>
      <c r="D27" s="62"/>
      <c r="E27" s="62"/>
      <c r="F27" s="60"/>
      <c r="G27" s="61"/>
    </row>
    <row r="28" spans="1:7">
      <c r="A28" s="63"/>
      <c r="B28" s="51"/>
      <c r="C28" s="51"/>
      <c r="D28" s="62"/>
      <c r="E28" s="62"/>
      <c r="F28" s="60"/>
      <c r="G28" s="61"/>
    </row>
    <row r="29" spans="1:7">
      <c r="A29" s="88" t="s">
        <v>61</v>
      </c>
      <c r="B29" s="37">
        <f>SUM(B19:B27)</f>
        <v>78515961.970000014</v>
      </c>
      <c r="C29" s="37">
        <f>SUM(C19:C27)</f>
        <v>82560885.690000013</v>
      </c>
      <c r="D29" s="90" t="s">
        <v>62</v>
      </c>
      <c r="E29" s="90"/>
      <c r="F29" s="37">
        <f>SUM(F19:F27)</f>
        <v>39373.93</v>
      </c>
      <c r="G29" s="78">
        <f>SUM(G19:G27)</f>
        <v>39373.93</v>
      </c>
    </row>
    <row r="30" spans="1:7">
      <c r="A30" s="63"/>
      <c r="B30" s="51"/>
      <c r="C30" s="51"/>
      <c r="D30" s="62"/>
      <c r="E30" s="62"/>
      <c r="F30" s="56"/>
      <c r="G30" s="64"/>
    </row>
    <row r="31" spans="1:7">
      <c r="A31" s="88" t="s">
        <v>63</v>
      </c>
      <c r="B31" s="37">
        <f>B29+B16</f>
        <v>104696135.14000002</v>
      </c>
      <c r="C31" s="37">
        <f>C29+C16</f>
        <v>104956735.92000002</v>
      </c>
      <c r="D31" s="90" t="s">
        <v>64</v>
      </c>
      <c r="E31" s="90"/>
      <c r="F31" s="37">
        <f>F29+F16</f>
        <v>18420123.960000001</v>
      </c>
      <c r="G31" s="78">
        <f>G29+G16</f>
        <v>13345149.35</v>
      </c>
    </row>
    <row r="32" spans="1:7">
      <c r="A32" s="55"/>
      <c r="B32" s="65"/>
      <c r="C32" s="65"/>
      <c r="D32" s="62"/>
      <c r="E32" s="62"/>
      <c r="F32" s="60"/>
      <c r="G32" s="61"/>
    </row>
    <row r="33" spans="1:7">
      <c r="A33" s="55"/>
      <c r="B33" s="51"/>
      <c r="C33" s="51"/>
      <c r="D33" s="66" t="s">
        <v>65</v>
      </c>
      <c r="E33" s="66"/>
      <c r="F33" s="56"/>
      <c r="G33" s="64"/>
    </row>
    <row r="34" spans="1:7">
      <c r="A34" s="55"/>
      <c r="B34" s="56"/>
      <c r="C34" s="56"/>
      <c r="D34" s="90" t="s">
        <v>66</v>
      </c>
      <c r="E34" s="90"/>
      <c r="F34" s="79">
        <f>SUM(F35:F37)</f>
        <v>59031086.509999998</v>
      </c>
      <c r="G34" s="80">
        <f>SUM(G35:G37)</f>
        <v>59031086.509999998</v>
      </c>
    </row>
    <row r="35" spans="1:7">
      <c r="A35" s="55"/>
      <c r="B35" s="56"/>
      <c r="C35" s="56"/>
      <c r="D35" s="52" t="s">
        <v>67</v>
      </c>
      <c r="E35" s="52"/>
      <c r="F35" s="51">
        <v>793445.76</v>
      </c>
      <c r="G35" s="53">
        <v>793445.76</v>
      </c>
    </row>
    <row r="36" spans="1:7">
      <c r="A36" s="55"/>
      <c r="B36" s="56"/>
      <c r="C36" s="56"/>
      <c r="D36" s="52" t="s">
        <v>68</v>
      </c>
      <c r="E36" s="52"/>
      <c r="F36" s="51">
        <v>58237640.75</v>
      </c>
      <c r="G36" s="53">
        <v>58237640.75</v>
      </c>
    </row>
    <row r="37" spans="1:7" ht="33">
      <c r="A37" s="55"/>
      <c r="B37" s="56"/>
      <c r="C37" s="56"/>
      <c r="D37" s="52" t="s">
        <v>69</v>
      </c>
      <c r="E37" s="52"/>
      <c r="F37" s="51"/>
      <c r="G37" s="53">
        <v>0</v>
      </c>
    </row>
    <row r="38" spans="1:7">
      <c r="A38" s="63"/>
      <c r="B38" s="57"/>
      <c r="C38" s="57"/>
      <c r="D38" s="90" t="s">
        <v>70</v>
      </c>
      <c r="E38" s="90"/>
      <c r="F38" s="79">
        <f>SUM(F39:F43)</f>
        <v>27244924.670000002</v>
      </c>
      <c r="G38" s="80">
        <f>SUM(G39:G43)</f>
        <v>32580500.060000002</v>
      </c>
    </row>
    <row r="39" spans="1:7">
      <c r="A39" s="63"/>
      <c r="B39" s="57"/>
      <c r="C39" s="57"/>
      <c r="D39" s="52" t="s">
        <v>71</v>
      </c>
      <c r="E39" s="52"/>
      <c r="F39" s="51">
        <v>396100.6</v>
      </c>
      <c r="G39" s="53">
        <v>1533960.42</v>
      </c>
    </row>
    <row r="40" spans="1:7">
      <c r="A40" s="63"/>
      <c r="B40" s="57"/>
      <c r="C40" s="57"/>
      <c r="D40" s="52" t="s">
        <v>72</v>
      </c>
      <c r="E40" s="52"/>
      <c r="F40" s="51">
        <v>26472560.390000001</v>
      </c>
      <c r="G40" s="53">
        <v>30670275.960000001</v>
      </c>
    </row>
    <row r="41" spans="1:7">
      <c r="A41" s="55"/>
      <c r="B41" s="56"/>
      <c r="C41" s="56"/>
      <c r="D41" s="52" t="s">
        <v>73</v>
      </c>
      <c r="E41" s="52"/>
      <c r="F41" s="51">
        <v>0</v>
      </c>
      <c r="G41" s="53">
        <v>0</v>
      </c>
    </row>
    <row r="42" spans="1:7">
      <c r="A42" s="55"/>
      <c r="B42" s="56"/>
      <c r="C42" s="56"/>
      <c r="D42" s="52" t="s">
        <v>74</v>
      </c>
      <c r="E42" s="52"/>
      <c r="F42" s="51"/>
      <c r="G42" s="53">
        <v>0</v>
      </c>
    </row>
    <row r="43" spans="1:7" ht="33">
      <c r="A43" s="55"/>
      <c r="B43" s="56"/>
      <c r="C43" s="56"/>
      <c r="D43" s="52" t="s">
        <v>75</v>
      </c>
      <c r="E43" s="52"/>
      <c r="F43" s="51">
        <v>376263.67999999999</v>
      </c>
      <c r="G43" s="53">
        <v>376263.67999999999</v>
      </c>
    </row>
    <row r="44" spans="1:7" ht="33">
      <c r="A44" s="55"/>
      <c r="B44" s="56"/>
      <c r="C44" s="56"/>
      <c r="D44" s="91" t="s">
        <v>76</v>
      </c>
      <c r="E44" s="91"/>
      <c r="F44" s="81">
        <f>SUM(F45:F46)</f>
        <v>0</v>
      </c>
      <c r="G44" s="82">
        <f>SUM(G45:G46)</f>
        <v>0</v>
      </c>
    </row>
    <row r="45" spans="1:7">
      <c r="A45" s="50"/>
      <c r="B45" s="56"/>
      <c r="C45" s="56"/>
      <c r="D45" s="52" t="s">
        <v>77</v>
      </c>
      <c r="E45" s="52"/>
      <c r="F45" s="51"/>
      <c r="G45" s="53">
        <v>0</v>
      </c>
    </row>
    <row r="46" spans="1:7" ht="33">
      <c r="A46" s="67"/>
      <c r="B46" s="68"/>
      <c r="C46" s="68"/>
      <c r="D46" s="52" t="s">
        <v>78</v>
      </c>
      <c r="E46" s="52"/>
      <c r="F46" s="51">
        <v>0</v>
      </c>
      <c r="G46" s="53"/>
    </row>
    <row r="47" spans="1:7">
      <c r="A47" s="55"/>
      <c r="B47" s="68"/>
      <c r="C47" s="68"/>
      <c r="D47" s="69"/>
      <c r="E47" s="69"/>
      <c r="F47" s="68"/>
      <c r="G47" s="70"/>
    </row>
    <row r="48" spans="1:7">
      <c r="A48" s="50"/>
      <c r="B48" s="68"/>
      <c r="C48" s="68"/>
      <c r="D48" s="90" t="s">
        <v>79</v>
      </c>
      <c r="E48" s="90"/>
      <c r="F48" s="83">
        <f>F44+F38+F34</f>
        <v>86276011.180000007</v>
      </c>
      <c r="G48" s="84">
        <f>G44+G38+G34</f>
        <v>91611586.569999993</v>
      </c>
    </row>
    <row r="49" spans="1:8">
      <c r="A49" s="67"/>
      <c r="B49" s="68"/>
      <c r="C49" s="68"/>
      <c r="D49" s="58"/>
      <c r="E49" s="58"/>
      <c r="F49" s="71"/>
      <c r="G49" s="72"/>
    </row>
    <row r="50" spans="1:8" ht="33">
      <c r="A50" s="55"/>
      <c r="D50" s="90" t="s">
        <v>80</v>
      </c>
      <c r="E50" s="90"/>
      <c r="F50" s="83">
        <f>F48+F31</f>
        <v>104696135.14000002</v>
      </c>
      <c r="G50" s="84">
        <f>G48+G31</f>
        <v>104956735.91999999</v>
      </c>
      <c r="H50" s="613" t="str">
        <f>IF($B$31=$F$50,"","VALOR INCORRECTO!! TOTAL DE ACTIVOS TIENE QUE SER IGUAL AL TOTAL DE LA SUMA DE PASIVO Y HACIENDA")</f>
        <v/>
      </c>
    </row>
    <row r="51" spans="1:8" ht="17.25" thickBot="1">
      <c r="A51" s="73"/>
      <c r="B51" s="74"/>
      <c r="C51" s="74"/>
      <c r="D51" s="75"/>
      <c r="E51" s="75"/>
      <c r="F51" s="76"/>
      <c r="G51" s="77"/>
      <c r="H51" s="613" t="str">
        <f>IF($C$31=$G$50,"","VALOR INCORRECTO!! TOTAL DE ACTIVOS TIENE QUE SER IGUAL AL TOTAL DE LA SUMA DE PASIVO Y HCIENDA")</f>
        <v/>
      </c>
    </row>
    <row r="52" spans="1:8">
      <c r="A52" s="39" t="s">
        <v>81</v>
      </c>
      <c r="B52" s="473"/>
      <c r="C52" s="473"/>
      <c r="D52" s="41"/>
      <c r="E52" s="41"/>
      <c r="F52" s="474"/>
      <c r="G52" s="474"/>
      <c r="H52" s="613"/>
    </row>
    <row r="53" spans="1:8">
      <c r="B53" s="473"/>
      <c r="C53" s="473"/>
      <c r="D53" s="41"/>
      <c r="E53" s="41"/>
      <c r="F53" s="474"/>
      <c r="G53" s="474"/>
      <c r="H53" s="613"/>
    </row>
    <row r="54" spans="1:8">
      <c r="A54" s="41"/>
      <c r="B54" s="473"/>
      <c r="C54" s="473"/>
      <c r="D54" s="41"/>
      <c r="E54" s="41"/>
      <c r="F54" s="474"/>
      <c r="G54" s="474"/>
      <c r="H54" s="613"/>
    </row>
    <row r="55" spans="1:8">
      <c r="A55" s="41"/>
      <c r="B55" s="473"/>
      <c r="C55" s="473"/>
      <c r="D55" s="41"/>
      <c r="E55" s="41"/>
      <c r="F55" s="474"/>
      <c r="G55" s="474"/>
      <c r="H55" s="613"/>
    </row>
    <row r="56" spans="1:8">
      <c r="A56" s="41"/>
      <c r="B56" s="473"/>
      <c r="C56" s="473"/>
      <c r="D56" s="41"/>
      <c r="E56" s="41"/>
      <c r="F56" s="474"/>
      <c r="G56" s="474"/>
      <c r="H56" s="613"/>
    </row>
    <row r="59" spans="1:8">
      <c r="B59" s="86"/>
      <c r="C59" s="87" t="s">
        <v>82</v>
      </c>
    </row>
  </sheetData>
  <sheetProtection password="C115" sheet="1" formatColumns="0" formatRows="0" insertHyperlinks="0"/>
  <mergeCells count="12">
    <mergeCell ref="D11:E11"/>
    <mergeCell ref="D12:E12"/>
    <mergeCell ref="D13:E13"/>
    <mergeCell ref="D14:E14"/>
    <mergeCell ref="D23:E23"/>
    <mergeCell ref="D7:E7"/>
    <mergeCell ref="D8:E8"/>
    <mergeCell ref="D9:E9"/>
    <mergeCell ref="D10:E10"/>
    <mergeCell ref="A1:G1"/>
    <mergeCell ref="A2:G2"/>
    <mergeCell ref="A3:G3"/>
  </mergeCells>
  <printOptions horizontalCentered="1"/>
  <pageMargins left="0.27559055118110237" right="0.15748031496062992" top="0.39370078740157483" bottom="0.51181102362204722" header="0.31496062992125984" footer="0.31496062992125984"/>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38"/>
  <sheetViews>
    <sheetView view="pageBreakPreview" topLeftCell="B25" zoomScale="115" zoomScaleNormal="100" zoomScaleSheetLayoutView="115" workbookViewId="0">
      <selection activeCell="D36" sqref="D36"/>
    </sheetView>
  </sheetViews>
  <sheetFormatPr baseColWidth="10" defaultColWidth="11.28515625" defaultRowHeight="16.5"/>
  <cols>
    <col min="1" max="1" width="39.85546875" style="264" customWidth="1"/>
    <col min="2" max="7" width="13.7109375" style="264" customWidth="1"/>
    <col min="8" max="16384" width="11.28515625" style="264"/>
  </cols>
  <sheetData>
    <row r="1" spans="1:7">
      <c r="A1" s="1671" t="str">
        <f>'[3]ETCA-I-01'!A1:G1</f>
        <v>INSTITUTO DE CAPACITACIÓN PARA EL TRABAJO DEL ESTADO DE SONORA</v>
      </c>
      <c r="B1" s="1671"/>
      <c r="C1" s="1671"/>
      <c r="D1" s="1671"/>
      <c r="E1" s="1671"/>
      <c r="F1" s="1671"/>
      <c r="G1" s="1671"/>
    </row>
    <row r="2" spans="1:7" s="266" customFormat="1">
      <c r="A2" s="1671" t="s">
        <v>441</v>
      </c>
      <c r="B2" s="1671"/>
      <c r="C2" s="1671"/>
      <c r="D2" s="1671"/>
      <c r="E2" s="1671"/>
      <c r="F2" s="1671"/>
      <c r="G2" s="1671"/>
    </row>
    <row r="3" spans="1:7" s="266" customFormat="1">
      <c r="A3" s="1671" t="s">
        <v>601</v>
      </c>
      <c r="B3" s="1671"/>
      <c r="C3" s="1671"/>
      <c r="D3" s="1671"/>
      <c r="E3" s="1671"/>
      <c r="F3" s="1671"/>
      <c r="G3" s="1671"/>
    </row>
    <row r="4" spans="1:7" s="266" customFormat="1">
      <c r="A4" s="1672" t="str">
        <f>'[3]ETCA-I-03'!A3:D3</f>
        <v>Del 01 de Enero al 31 de Diciembre de 2020</v>
      </c>
      <c r="B4" s="1672"/>
      <c r="C4" s="1672"/>
      <c r="D4" s="1672"/>
      <c r="E4" s="1672"/>
      <c r="F4" s="1672"/>
      <c r="G4" s="1672"/>
    </row>
    <row r="5" spans="1:7" s="266" customFormat="1" ht="17.25" thickBot="1">
      <c r="A5" s="1857" t="s">
        <v>945</v>
      </c>
      <c r="B5" s="1857"/>
      <c r="C5" s="1857"/>
      <c r="D5" s="1857"/>
      <c r="E5" s="1857"/>
      <c r="F5" s="152"/>
      <c r="G5" s="780"/>
    </row>
    <row r="6" spans="1:7" s="277" customFormat="1" ht="38.25">
      <c r="A6" s="1866" t="s">
        <v>601</v>
      </c>
      <c r="B6" s="188" t="s">
        <v>444</v>
      </c>
      <c r="C6" s="188" t="s">
        <v>378</v>
      </c>
      <c r="D6" s="188" t="s">
        <v>445</v>
      </c>
      <c r="E6" s="189" t="s">
        <v>446</v>
      </c>
      <c r="F6" s="189" t="s">
        <v>447</v>
      </c>
      <c r="G6" s="190" t="s">
        <v>448</v>
      </c>
    </row>
    <row r="7" spans="1:7" s="280" customFormat="1" ht="17.25" thickBot="1">
      <c r="A7" s="1867"/>
      <c r="B7" s="278" t="s">
        <v>359</v>
      </c>
      <c r="C7" s="278" t="s">
        <v>360</v>
      </c>
      <c r="D7" s="278" t="s">
        <v>449</v>
      </c>
      <c r="E7" s="278" t="s">
        <v>362</v>
      </c>
      <c r="F7" s="278" t="s">
        <v>363</v>
      </c>
      <c r="G7" s="279" t="s">
        <v>450</v>
      </c>
    </row>
    <row r="8" spans="1:7" ht="21" customHeight="1">
      <c r="A8" s="281" t="s">
        <v>2075</v>
      </c>
      <c r="B8" s="446">
        <v>4467943.2699999996</v>
      </c>
      <c r="C8" s="885">
        <v>4618540.0999999996</v>
      </c>
      <c r="D8" s="446">
        <f>B8+C8</f>
        <v>9086483.3699999992</v>
      </c>
      <c r="E8" s="885">
        <v>8641379.8499999996</v>
      </c>
      <c r="F8" s="885">
        <v>8253666.6199999992</v>
      </c>
      <c r="G8" s="499">
        <f>IF($A8="","",D8-E8)</f>
        <v>445103.51999999955</v>
      </c>
    </row>
    <row r="9" spans="1:7" ht="21" customHeight="1">
      <c r="A9" s="281" t="s">
        <v>2076</v>
      </c>
      <c r="B9" s="446">
        <v>12038856.310000001</v>
      </c>
      <c r="C9" s="885">
        <f>3787309.97+157911.5</f>
        <v>3945221.47</v>
      </c>
      <c r="D9" s="446">
        <f t="shared" ref="D9:D32" si="0">B9+C9</f>
        <v>15984077.780000001</v>
      </c>
      <c r="E9" s="885">
        <v>15513027.260000002</v>
      </c>
      <c r="F9" s="885">
        <v>13612397.74</v>
      </c>
      <c r="G9" s="499">
        <f t="shared" ref="G9:G32" si="1">IF($A9="","",D9-E9)</f>
        <v>471050.51999999955</v>
      </c>
    </row>
    <row r="10" spans="1:7" ht="21" customHeight="1">
      <c r="A10" s="281" t="s">
        <v>2077</v>
      </c>
      <c r="B10" s="446">
        <v>3491125.95</v>
      </c>
      <c r="C10" s="885">
        <v>98721.279999999999</v>
      </c>
      <c r="D10" s="446">
        <f t="shared" si="0"/>
        <v>3589847.23</v>
      </c>
      <c r="E10" s="885">
        <v>3437578.7699999996</v>
      </c>
      <c r="F10" s="885">
        <v>3285670.96</v>
      </c>
      <c r="G10" s="499">
        <f t="shared" si="1"/>
        <v>152268.46000000043</v>
      </c>
    </row>
    <row r="11" spans="1:7" ht="21" customHeight="1">
      <c r="A11" s="281" t="s">
        <v>2078</v>
      </c>
      <c r="B11" s="446">
        <v>3626547.4899999998</v>
      </c>
      <c r="C11" s="885">
        <v>7760236.3200000003</v>
      </c>
      <c r="D11" s="446">
        <f t="shared" si="0"/>
        <v>11386783.810000001</v>
      </c>
      <c r="E11" s="885">
        <v>10225267.359999999</v>
      </c>
      <c r="F11" s="885">
        <v>4312183.9799999995</v>
      </c>
      <c r="G11" s="499">
        <f t="shared" si="1"/>
        <v>1161516.4500000011</v>
      </c>
    </row>
    <row r="12" spans="1:7" ht="21" customHeight="1">
      <c r="A12" s="281" t="s">
        <v>2079</v>
      </c>
      <c r="B12" s="446">
        <v>3889311.0999999996</v>
      </c>
      <c r="C12" s="885">
        <v>622162.60000000009</v>
      </c>
      <c r="D12" s="446">
        <f t="shared" si="0"/>
        <v>4511473.6999999993</v>
      </c>
      <c r="E12" s="885">
        <v>4422781.3499999996</v>
      </c>
      <c r="F12" s="885">
        <v>4240407.5999999996</v>
      </c>
      <c r="G12" s="499">
        <f t="shared" si="1"/>
        <v>88692.349999999627</v>
      </c>
    </row>
    <row r="13" spans="1:7" ht="21" customHeight="1">
      <c r="A13" s="281" t="s">
        <v>2080</v>
      </c>
      <c r="B13" s="446">
        <v>1071508.07</v>
      </c>
      <c r="C13" s="885">
        <v>379361.9</v>
      </c>
      <c r="D13" s="446">
        <f t="shared" si="0"/>
        <v>1450869.9700000002</v>
      </c>
      <c r="E13" s="885">
        <v>1418913.9500000002</v>
      </c>
      <c r="F13" s="885">
        <v>1346957.7100000002</v>
      </c>
      <c r="G13" s="499">
        <f t="shared" si="1"/>
        <v>31956.020000000019</v>
      </c>
    </row>
    <row r="14" spans="1:7" ht="21" customHeight="1">
      <c r="A14" s="281" t="s">
        <v>2081</v>
      </c>
      <c r="B14" s="446">
        <v>1480982.3</v>
      </c>
      <c r="C14" s="885">
        <v>229553.64</v>
      </c>
      <c r="D14" s="446">
        <f t="shared" si="0"/>
        <v>1710535.94</v>
      </c>
      <c r="E14" s="885">
        <v>1664681.17</v>
      </c>
      <c r="F14" s="885">
        <v>1579425.54</v>
      </c>
      <c r="G14" s="499">
        <f t="shared" si="1"/>
        <v>45854.770000000019</v>
      </c>
    </row>
    <row r="15" spans="1:7" ht="21" customHeight="1">
      <c r="A15" s="281" t="s">
        <v>2082</v>
      </c>
      <c r="B15" s="446">
        <v>25845.829999999998</v>
      </c>
      <c r="C15" s="885">
        <v>16731.21</v>
      </c>
      <c r="D15" s="446">
        <f t="shared" si="0"/>
        <v>42577.039999999994</v>
      </c>
      <c r="E15" s="885">
        <v>28402</v>
      </c>
      <c r="F15" s="885">
        <v>26827</v>
      </c>
      <c r="G15" s="499">
        <f t="shared" si="1"/>
        <v>14175.039999999994</v>
      </c>
    </row>
    <row r="16" spans="1:7" ht="21" customHeight="1">
      <c r="A16" s="281" t="s">
        <v>2083</v>
      </c>
      <c r="B16" s="446">
        <v>25185452.609999999</v>
      </c>
      <c r="C16" s="885">
        <v>-581099.50000000012</v>
      </c>
      <c r="D16" s="446">
        <f t="shared" si="0"/>
        <v>24604353.109999999</v>
      </c>
      <c r="E16" s="885">
        <v>24290889.189999998</v>
      </c>
      <c r="F16" s="885">
        <v>23294589.240000002</v>
      </c>
      <c r="G16" s="499">
        <f t="shared" si="1"/>
        <v>313463.92000000179</v>
      </c>
    </row>
    <row r="17" spans="1:7" ht="21" customHeight="1">
      <c r="A17" s="281" t="s">
        <v>2084</v>
      </c>
      <c r="B17" s="446">
        <v>7534505.6699999999</v>
      </c>
      <c r="C17" s="885">
        <v>-337478.83</v>
      </c>
      <c r="D17" s="446">
        <f t="shared" si="0"/>
        <v>7197026.8399999999</v>
      </c>
      <c r="E17" s="885">
        <v>7114107.1900000004</v>
      </c>
      <c r="F17" s="885">
        <v>6847103.5099999998</v>
      </c>
      <c r="G17" s="499">
        <f t="shared" si="1"/>
        <v>82919.649999999441</v>
      </c>
    </row>
    <row r="18" spans="1:7" ht="21" customHeight="1">
      <c r="A18" s="281" t="s">
        <v>2085</v>
      </c>
      <c r="B18" s="446">
        <v>11684654.810000001</v>
      </c>
      <c r="C18" s="885">
        <v>353289.8</v>
      </c>
      <c r="D18" s="446">
        <f t="shared" si="0"/>
        <v>12037944.610000001</v>
      </c>
      <c r="E18" s="885">
        <v>11776339.76</v>
      </c>
      <c r="F18" s="885">
        <v>11280131.370000001</v>
      </c>
      <c r="G18" s="499">
        <f t="shared" si="1"/>
        <v>261604.85000000149</v>
      </c>
    </row>
    <row r="19" spans="1:7" ht="21" customHeight="1">
      <c r="A19" s="281" t="s">
        <v>2086</v>
      </c>
      <c r="B19" s="446">
        <v>10012734.82</v>
      </c>
      <c r="C19" s="885">
        <v>-687874.70000000007</v>
      </c>
      <c r="D19" s="446">
        <f t="shared" si="0"/>
        <v>9324860.120000001</v>
      </c>
      <c r="E19" s="885">
        <v>9232037.0300000012</v>
      </c>
      <c r="F19" s="885">
        <v>8713628.4900000002</v>
      </c>
      <c r="G19" s="499">
        <f t="shared" si="1"/>
        <v>92823.089999999851</v>
      </c>
    </row>
    <row r="20" spans="1:7" ht="21" customHeight="1">
      <c r="A20" s="281" t="s">
        <v>2087</v>
      </c>
      <c r="B20" s="446">
        <v>10505317.700000001</v>
      </c>
      <c r="C20" s="885">
        <v>1757275.6800000002</v>
      </c>
      <c r="D20" s="446">
        <f t="shared" si="0"/>
        <v>12262593.380000001</v>
      </c>
      <c r="E20" s="885">
        <v>12081305.34</v>
      </c>
      <c r="F20" s="885">
        <v>11582620.120000001</v>
      </c>
      <c r="G20" s="499">
        <f t="shared" si="1"/>
        <v>181288.04000000097</v>
      </c>
    </row>
    <row r="21" spans="1:7" ht="21" customHeight="1">
      <c r="A21" s="281" t="s">
        <v>2088</v>
      </c>
      <c r="B21" s="446">
        <v>19195270.759999998</v>
      </c>
      <c r="C21" s="885">
        <v>643060.86</v>
      </c>
      <c r="D21" s="446">
        <f t="shared" si="0"/>
        <v>19838331.619999997</v>
      </c>
      <c r="E21" s="885">
        <v>19639958.98</v>
      </c>
      <c r="F21" s="885">
        <v>18959881.799999997</v>
      </c>
      <c r="G21" s="499">
        <f t="shared" si="1"/>
        <v>198372.63999999687</v>
      </c>
    </row>
    <row r="22" spans="1:7" ht="21" customHeight="1">
      <c r="A22" s="281" t="s">
        <v>2089</v>
      </c>
      <c r="B22" s="446">
        <v>1730038.8399999999</v>
      </c>
      <c r="C22" s="885">
        <v>-149887</v>
      </c>
      <c r="D22" s="446">
        <f t="shared" si="0"/>
        <v>1580151.8399999999</v>
      </c>
      <c r="E22" s="885">
        <v>1561218.87</v>
      </c>
      <c r="F22" s="885">
        <v>1492628.6500000001</v>
      </c>
      <c r="G22" s="499">
        <f t="shared" si="1"/>
        <v>18932.969999999739</v>
      </c>
    </row>
    <row r="23" spans="1:7" ht="21" customHeight="1">
      <c r="A23" s="281" t="s">
        <v>2090</v>
      </c>
      <c r="B23" s="446">
        <v>568502.94000000006</v>
      </c>
      <c r="C23" s="885">
        <v>255413.90999999997</v>
      </c>
      <c r="D23" s="446">
        <f t="shared" si="0"/>
        <v>823916.85000000009</v>
      </c>
      <c r="E23" s="885">
        <v>794059.25</v>
      </c>
      <c r="F23" s="885">
        <v>749898.22</v>
      </c>
      <c r="G23" s="499">
        <f t="shared" si="1"/>
        <v>29857.600000000093</v>
      </c>
    </row>
    <row r="24" spans="1:7" ht="21" customHeight="1">
      <c r="A24" s="281" t="s">
        <v>2091</v>
      </c>
      <c r="B24" s="446">
        <v>844582.04</v>
      </c>
      <c r="C24" s="885">
        <v>-25911.47</v>
      </c>
      <c r="D24" s="446">
        <f t="shared" si="0"/>
        <v>818670.57000000007</v>
      </c>
      <c r="E24" s="885">
        <v>779614.84</v>
      </c>
      <c r="F24" s="885">
        <v>730399.13</v>
      </c>
      <c r="G24" s="499">
        <f t="shared" si="1"/>
        <v>39055.730000000098</v>
      </c>
    </row>
    <row r="25" spans="1:7" ht="21" customHeight="1">
      <c r="A25" s="281" t="s">
        <v>2092</v>
      </c>
      <c r="B25" s="446">
        <v>1227228.67</v>
      </c>
      <c r="C25" s="885">
        <v>79340.160000000003</v>
      </c>
      <c r="D25" s="446">
        <f t="shared" si="0"/>
        <v>1306568.8299999998</v>
      </c>
      <c r="E25" s="885">
        <v>1177925.23</v>
      </c>
      <c r="F25" s="885">
        <v>1104274.04</v>
      </c>
      <c r="G25" s="499">
        <f t="shared" si="1"/>
        <v>128643.59999999986</v>
      </c>
    </row>
    <row r="26" spans="1:7" ht="21" customHeight="1">
      <c r="A26" s="281" t="s">
        <v>2093</v>
      </c>
      <c r="B26" s="446">
        <v>1003687.22</v>
      </c>
      <c r="C26" s="885">
        <v>24085.360000000001</v>
      </c>
      <c r="D26" s="446">
        <f t="shared" si="0"/>
        <v>1027772.58</v>
      </c>
      <c r="E26" s="885">
        <v>1008039.4</v>
      </c>
      <c r="F26" s="885">
        <v>943418.92999999993</v>
      </c>
      <c r="G26" s="499">
        <f t="shared" si="1"/>
        <v>19733.179999999935</v>
      </c>
    </row>
    <row r="27" spans="1:7" ht="21" customHeight="1">
      <c r="A27" s="281" t="s">
        <v>2094</v>
      </c>
      <c r="B27" s="446">
        <v>993271.87000000011</v>
      </c>
      <c r="C27" s="885">
        <v>261517.36</v>
      </c>
      <c r="D27" s="446">
        <f t="shared" si="0"/>
        <v>1254789.23</v>
      </c>
      <c r="E27" s="885">
        <v>1198829.74</v>
      </c>
      <c r="F27" s="885">
        <v>1133116.8600000001</v>
      </c>
      <c r="G27" s="499">
        <f t="shared" si="1"/>
        <v>55959.489999999991</v>
      </c>
    </row>
    <row r="28" spans="1:7" ht="21" customHeight="1">
      <c r="A28" s="281" t="s">
        <v>2095</v>
      </c>
      <c r="B28" s="446">
        <v>1859953.4100000001</v>
      </c>
      <c r="C28" s="885">
        <v>78108.91</v>
      </c>
      <c r="D28" s="446">
        <f t="shared" si="0"/>
        <v>1938062.32</v>
      </c>
      <c r="E28" s="885">
        <v>1919255.27</v>
      </c>
      <c r="F28" s="885">
        <v>1833942.86</v>
      </c>
      <c r="G28" s="499">
        <f t="shared" si="1"/>
        <v>18807.050000000047</v>
      </c>
    </row>
    <row r="29" spans="1:7" ht="21" customHeight="1">
      <c r="A29" s="281" t="s">
        <v>2096</v>
      </c>
      <c r="B29" s="446">
        <v>6966760.7700000005</v>
      </c>
      <c r="C29" s="885">
        <v>328928.15999999997</v>
      </c>
      <c r="D29" s="446">
        <f t="shared" si="0"/>
        <v>7295688.9300000006</v>
      </c>
      <c r="E29" s="885">
        <v>7142942.75</v>
      </c>
      <c r="F29" s="885">
        <v>6873578.3799999999</v>
      </c>
      <c r="G29" s="499">
        <f t="shared" si="1"/>
        <v>152746.18000000063</v>
      </c>
    </row>
    <row r="30" spans="1:7" ht="21" customHeight="1">
      <c r="A30" s="281" t="s">
        <v>2097</v>
      </c>
      <c r="B30" s="446">
        <v>293822.61</v>
      </c>
      <c r="C30" s="885">
        <v>60166.11</v>
      </c>
      <c r="D30" s="446">
        <f t="shared" si="0"/>
        <v>353988.72</v>
      </c>
      <c r="E30" s="885">
        <v>341500.61000000004</v>
      </c>
      <c r="F30" s="885">
        <v>317328.90000000002</v>
      </c>
      <c r="G30" s="499">
        <f t="shared" si="1"/>
        <v>12488.109999999928</v>
      </c>
    </row>
    <row r="31" spans="1:7" ht="21" customHeight="1">
      <c r="A31" s="281" t="s">
        <v>2098</v>
      </c>
      <c r="B31" s="446">
        <v>282153.68</v>
      </c>
      <c r="C31" s="885">
        <v>47619.3</v>
      </c>
      <c r="D31" s="446">
        <f t="shared" si="0"/>
        <v>329772.98</v>
      </c>
      <c r="E31" s="885">
        <v>319997.13</v>
      </c>
      <c r="F31" s="885">
        <v>298996.08999999997</v>
      </c>
      <c r="G31" s="499">
        <f t="shared" si="1"/>
        <v>9775.8499999999767</v>
      </c>
    </row>
    <row r="32" spans="1:7" ht="21" customHeight="1" thickBot="1">
      <c r="A32" s="886" t="s">
        <v>2099</v>
      </c>
      <c r="B32" s="446">
        <v>127036.64000000001</v>
      </c>
      <c r="C32" s="885">
        <v>-78915.210000000006</v>
      </c>
      <c r="D32" s="446">
        <f t="shared" si="0"/>
        <v>48121.430000000008</v>
      </c>
      <c r="E32" s="885">
        <v>0</v>
      </c>
      <c r="F32" s="885">
        <v>0</v>
      </c>
      <c r="G32" s="499">
        <f t="shared" si="1"/>
        <v>48121.430000000008</v>
      </c>
    </row>
    <row r="33" spans="1:8" ht="21" customHeight="1" thickBot="1">
      <c r="A33" s="282" t="s">
        <v>500</v>
      </c>
      <c r="B33" s="440">
        <f>SUM(B8:B32)</f>
        <v>130107095.38000001</v>
      </c>
      <c r="C33" s="440">
        <f>SUM(C8:C32)</f>
        <v>19698167.419999998</v>
      </c>
      <c r="D33" s="440">
        <f>IF($A33="","",B33+C33)</f>
        <v>149805262.80000001</v>
      </c>
      <c r="E33" s="440">
        <f>SUM(E8:E32)</f>
        <v>145730052.29000005</v>
      </c>
      <c r="F33" s="440">
        <f>SUM(F8:F32)</f>
        <v>132813073.74000001</v>
      </c>
      <c r="G33" s="441">
        <f>IF($A33="","",D33-E33)</f>
        <v>4075210.5099999607</v>
      </c>
      <c r="H33" s="267" t="str">
        <f>IF(($B$33-'[3]ETCA II-04'!B80)&gt;0.9,"ERROR!!!!! EL MONTO NO COINCIDE CON LO REPORTADO EN EL FORMATO ETCA-II-04 EN EL TOTAL APROBADO ANUAL DEL ANALÍTICO DE EGRESOS","")</f>
        <v/>
      </c>
    </row>
    <row r="34" spans="1:8">
      <c r="H34" s="267"/>
    </row>
    <row r="35" spans="1:8">
      <c r="H35" s="267"/>
    </row>
    <row r="36" spans="1:8">
      <c r="H36" s="267" t="str">
        <f>IF(($E$33-'[3]ETCA II-04'!E80)&gt;0.9,"ERROR!!!!! EL MONTO NO COINCIDE CON LO REPORTADO EN EL FORMATO ETCA-II-04 EN EL TOTAL DEVENGADO ANUAL DEL ANALÍTICO DE EGRESOS","")</f>
        <v/>
      </c>
    </row>
    <row r="37" spans="1:8">
      <c r="H37" s="267" t="str">
        <f>IF(($F$33-'[3]ETCA II-04'!F80)&gt;0.9,"ERROR!!!!! EL MONTO NO COINCIDE CON LO REPORTADO EN EL FORMATO ETCA-II-04 EN EL TOTAL PAGADO ANUAL DEL ANALÍTICO DE EGRESOS","")</f>
        <v/>
      </c>
    </row>
    <row r="38" spans="1:8">
      <c r="H38" s="267"/>
    </row>
  </sheetData>
  <sheetProtection formatColumns="0" formatRows="0" insertRows="0" deleteColumns="0" deleteRows="0"/>
  <mergeCells count="6">
    <mergeCell ref="A6:A7"/>
    <mergeCell ref="A1:G1"/>
    <mergeCell ref="A2:G2"/>
    <mergeCell ref="A3:G3"/>
    <mergeCell ref="A4:G4"/>
    <mergeCell ref="A5:E5"/>
  </mergeCells>
  <printOptions horizontalCentered="1"/>
  <pageMargins left="0.51181102362204722" right="0.15748031496062992" top="0.74803149606299213" bottom="0.74803149606299213" header="0.31496062992125984" footer="0.31496062992125984"/>
  <pageSetup scale="7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1:H662"/>
  <sheetViews>
    <sheetView workbookViewId="0">
      <pane ySplit="8" topLeftCell="A42" activePane="bottomLeft" state="frozen"/>
      <selection pane="bottomLeft" activeCell="J72" sqref="J72"/>
    </sheetView>
  </sheetViews>
  <sheetFormatPr baseColWidth="10" defaultColWidth="11" defaultRowHeight="12.75"/>
  <cols>
    <col min="1" max="1" width="4.42578125" style="1609" customWidth="1"/>
    <col min="2" max="2" width="39" style="1609" customWidth="1"/>
    <col min="3" max="3" width="14" style="1609" customWidth="1"/>
    <col min="4" max="4" width="13.28515625" style="1609" customWidth="1"/>
    <col min="5" max="5" width="12.85546875" style="1609" customWidth="1"/>
    <col min="6" max="6" width="13" style="1609" customWidth="1"/>
    <col min="7" max="7" width="14.28515625" style="1609" customWidth="1"/>
    <col min="8" max="8" width="13.5703125" style="1609" customWidth="1"/>
    <col min="9" max="256" width="11" style="1609"/>
    <col min="257" max="257" width="4.42578125" style="1609" customWidth="1"/>
    <col min="258" max="258" width="39" style="1609" customWidth="1"/>
    <col min="259" max="259" width="14" style="1609" customWidth="1"/>
    <col min="260" max="260" width="13.28515625" style="1609" customWidth="1"/>
    <col min="261" max="261" width="12.85546875" style="1609" customWidth="1"/>
    <col min="262" max="262" width="13" style="1609" customWidth="1"/>
    <col min="263" max="263" width="14.28515625" style="1609" customWidth="1"/>
    <col min="264" max="264" width="13.5703125" style="1609" customWidth="1"/>
    <col min="265" max="512" width="11" style="1609"/>
    <col min="513" max="513" width="4.42578125" style="1609" customWidth="1"/>
    <col min="514" max="514" width="39" style="1609" customWidth="1"/>
    <col min="515" max="515" width="14" style="1609" customWidth="1"/>
    <col min="516" max="516" width="13.28515625" style="1609" customWidth="1"/>
    <col min="517" max="517" width="12.85546875" style="1609" customWidth="1"/>
    <col min="518" max="518" width="13" style="1609" customWidth="1"/>
    <col min="519" max="519" width="14.28515625" style="1609" customWidth="1"/>
    <col min="520" max="520" width="13.5703125" style="1609" customWidth="1"/>
    <col min="521" max="768" width="11" style="1609"/>
    <col min="769" max="769" width="4.42578125" style="1609" customWidth="1"/>
    <col min="770" max="770" width="39" style="1609" customWidth="1"/>
    <col min="771" max="771" width="14" style="1609" customWidth="1"/>
    <col min="772" max="772" width="13.28515625" style="1609" customWidth="1"/>
    <col min="773" max="773" width="12.85546875" style="1609" customWidth="1"/>
    <col min="774" max="774" width="13" style="1609" customWidth="1"/>
    <col min="775" max="775" width="14.28515625" style="1609" customWidth="1"/>
    <col min="776" max="776" width="13.5703125" style="1609" customWidth="1"/>
    <col min="777" max="1024" width="11" style="1609"/>
    <col min="1025" max="1025" width="4.42578125" style="1609" customWidth="1"/>
    <col min="1026" max="1026" width="39" style="1609" customWidth="1"/>
    <col min="1027" max="1027" width="14" style="1609" customWidth="1"/>
    <col min="1028" max="1028" width="13.28515625" style="1609" customWidth="1"/>
    <col min="1029" max="1029" width="12.85546875" style="1609" customWidth="1"/>
    <col min="1030" max="1030" width="13" style="1609" customWidth="1"/>
    <col min="1031" max="1031" width="14.28515625" style="1609" customWidth="1"/>
    <col min="1032" max="1032" width="13.5703125" style="1609" customWidth="1"/>
    <col min="1033" max="1280" width="11" style="1609"/>
    <col min="1281" max="1281" width="4.42578125" style="1609" customWidth="1"/>
    <col min="1282" max="1282" width="39" style="1609" customWidth="1"/>
    <col min="1283" max="1283" width="14" style="1609" customWidth="1"/>
    <col min="1284" max="1284" width="13.28515625" style="1609" customWidth="1"/>
    <col min="1285" max="1285" width="12.85546875" style="1609" customWidth="1"/>
    <col min="1286" max="1286" width="13" style="1609" customWidth="1"/>
    <col min="1287" max="1287" width="14.28515625" style="1609" customWidth="1"/>
    <col min="1288" max="1288" width="13.5703125" style="1609" customWidth="1"/>
    <col min="1289" max="1536" width="11" style="1609"/>
    <col min="1537" max="1537" width="4.42578125" style="1609" customWidth="1"/>
    <col min="1538" max="1538" width="39" style="1609" customWidth="1"/>
    <col min="1539" max="1539" width="14" style="1609" customWidth="1"/>
    <col min="1540" max="1540" width="13.28515625" style="1609" customWidth="1"/>
    <col min="1541" max="1541" width="12.85546875" style="1609" customWidth="1"/>
    <col min="1542" max="1542" width="13" style="1609" customWidth="1"/>
    <col min="1543" max="1543" width="14.28515625" style="1609" customWidth="1"/>
    <col min="1544" max="1544" width="13.5703125" style="1609" customWidth="1"/>
    <col min="1545" max="1792" width="11" style="1609"/>
    <col min="1793" max="1793" width="4.42578125" style="1609" customWidth="1"/>
    <col min="1794" max="1794" width="39" style="1609" customWidth="1"/>
    <col min="1795" max="1795" width="14" style="1609" customWidth="1"/>
    <col min="1796" max="1796" width="13.28515625" style="1609" customWidth="1"/>
    <col min="1797" max="1797" width="12.85546875" style="1609" customWidth="1"/>
    <col min="1798" max="1798" width="13" style="1609" customWidth="1"/>
    <col min="1799" max="1799" width="14.28515625" style="1609" customWidth="1"/>
    <col min="1800" max="1800" width="13.5703125" style="1609" customWidth="1"/>
    <col min="1801" max="2048" width="11" style="1609"/>
    <col min="2049" max="2049" width="4.42578125" style="1609" customWidth="1"/>
    <col min="2050" max="2050" width="39" style="1609" customWidth="1"/>
    <col min="2051" max="2051" width="14" style="1609" customWidth="1"/>
    <col min="2052" max="2052" width="13.28515625" style="1609" customWidth="1"/>
    <col min="2053" max="2053" width="12.85546875" style="1609" customWidth="1"/>
    <col min="2054" max="2054" width="13" style="1609" customWidth="1"/>
    <col min="2055" max="2055" width="14.28515625" style="1609" customWidth="1"/>
    <col min="2056" max="2056" width="13.5703125" style="1609" customWidth="1"/>
    <col min="2057" max="2304" width="11" style="1609"/>
    <col min="2305" max="2305" width="4.42578125" style="1609" customWidth="1"/>
    <col min="2306" max="2306" width="39" style="1609" customWidth="1"/>
    <col min="2307" max="2307" width="14" style="1609" customWidth="1"/>
    <col min="2308" max="2308" width="13.28515625" style="1609" customWidth="1"/>
    <col min="2309" max="2309" width="12.85546875" style="1609" customWidth="1"/>
    <col min="2310" max="2310" width="13" style="1609" customWidth="1"/>
    <col min="2311" max="2311" width="14.28515625" style="1609" customWidth="1"/>
    <col min="2312" max="2312" width="13.5703125" style="1609" customWidth="1"/>
    <col min="2313" max="2560" width="11" style="1609"/>
    <col min="2561" max="2561" width="4.42578125" style="1609" customWidth="1"/>
    <col min="2562" max="2562" width="39" style="1609" customWidth="1"/>
    <col min="2563" max="2563" width="14" style="1609" customWidth="1"/>
    <col min="2564" max="2564" width="13.28515625" style="1609" customWidth="1"/>
    <col min="2565" max="2565" width="12.85546875" style="1609" customWidth="1"/>
    <col min="2566" max="2566" width="13" style="1609" customWidth="1"/>
    <col min="2567" max="2567" width="14.28515625" style="1609" customWidth="1"/>
    <col min="2568" max="2568" width="13.5703125" style="1609" customWidth="1"/>
    <col min="2569" max="2816" width="11" style="1609"/>
    <col min="2817" max="2817" width="4.42578125" style="1609" customWidth="1"/>
    <col min="2818" max="2818" width="39" style="1609" customWidth="1"/>
    <col min="2819" max="2819" width="14" style="1609" customWidth="1"/>
    <col min="2820" max="2820" width="13.28515625" style="1609" customWidth="1"/>
    <col min="2821" max="2821" width="12.85546875" style="1609" customWidth="1"/>
    <col min="2822" max="2822" width="13" style="1609" customWidth="1"/>
    <col min="2823" max="2823" width="14.28515625" style="1609" customWidth="1"/>
    <col min="2824" max="2824" width="13.5703125" style="1609" customWidth="1"/>
    <col min="2825" max="3072" width="11" style="1609"/>
    <col min="3073" max="3073" width="4.42578125" style="1609" customWidth="1"/>
    <col min="3074" max="3074" width="39" style="1609" customWidth="1"/>
    <col min="3075" max="3075" width="14" style="1609" customWidth="1"/>
    <col min="3076" max="3076" width="13.28515625" style="1609" customWidth="1"/>
    <col min="3077" max="3077" width="12.85546875" style="1609" customWidth="1"/>
    <col min="3078" max="3078" width="13" style="1609" customWidth="1"/>
    <col min="3079" max="3079" width="14.28515625" style="1609" customWidth="1"/>
    <col min="3080" max="3080" width="13.5703125" style="1609" customWidth="1"/>
    <col min="3081" max="3328" width="11" style="1609"/>
    <col min="3329" max="3329" width="4.42578125" style="1609" customWidth="1"/>
    <col min="3330" max="3330" width="39" style="1609" customWidth="1"/>
    <col min="3331" max="3331" width="14" style="1609" customWidth="1"/>
    <col min="3332" max="3332" width="13.28515625" style="1609" customWidth="1"/>
    <col min="3333" max="3333" width="12.85546875" style="1609" customWidth="1"/>
    <col min="3334" max="3334" width="13" style="1609" customWidth="1"/>
    <col min="3335" max="3335" width="14.28515625" style="1609" customWidth="1"/>
    <col min="3336" max="3336" width="13.5703125" style="1609" customWidth="1"/>
    <col min="3337" max="3584" width="11" style="1609"/>
    <col min="3585" max="3585" width="4.42578125" style="1609" customWidth="1"/>
    <col min="3586" max="3586" width="39" style="1609" customWidth="1"/>
    <col min="3587" max="3587" width="14" style="1609" customWidth="1"/>
    <col min="3588" max="3588" width="13.28515625" style="1609" customWidth="1"/>
    <col min="3589" max="3589" width="12.85546875" style="1609" customWidth="1"/>
    <col min="3590" max="3590" width="13" style="1609" customWidth="1"/>
    <col min="3591" max="3591" width="14.28515625" style="1609" customWidth="1"/>
    <col min="3592" max="3592" width="13.5703125" style="1609" customWidth="1"/>
    <col min="3593" max="3840" width="11" style="1609"/>
    <col min="3841" max="3841" width="4.42578125" style="1609" customWidth="1"/>
    <col min="3842" max="3842" width="39" style="1609" customWidth="1"/>
    <col min="3843" max="3843" width="14" style="1609" customWidth="1"/>
    <col min="3844" max="3844" width="13.28515625" style="1609" customWidth="1"/>
    <col min="3845" max="3845" width="12.85546875" style="1609" customWidth="1"/>
    <col min="3846" max="3846" width="13" style="1609" customWidth="1"/>
    <col min="3847" max="3847" width="14.28515625" style="1609" customWidth="1"/>
    <col min="3848" max="3848" width="13.5703125" style="1609" customWidth="1"/>
    <col min="3849" max="4096" width="11" style="1609"/>
    <col min="4097" max="4097" width="4.42578125" style="1609" customWidth="1"/>
    <col min="4098" max="4098" width="39" style="1609" customWidth="1"/>
    <col min="4099" max="4099" width="14" style="1609" customWidth="1"/>
    <col min="4100" max="4100" width="13.28515625" style="1609" customWidth="1"/>
    <col min="4101" max="4101" width="12.85546875" style="1609" customWidth="1"/>
    <col min="4102" max="4102" width="13" style="1609" customWidth="1"/>
    <col min="4103" max="4103" width="14.28515625" style="1609" customWidth="1"/>
    <col min="4104" max="4104" width="13.5703125" style="1609" customWidth="1"/>
    <col min="4105" max="4352" width="11" style="1609"/>
    <col min="4353" max="4353" width="4.42578125" style="1609" customWidth="1"/>
    <col min="4354" max="4354" width="39" style="1609" customWidth="1"/>
    <col min="4355" max="4355" width="14" style="1609" customWidth="1"/>
    <col min="4356" max="4356" width="13.28515625" style="1609" customWidth="1"/>
    <col min="4357" max="4357" width="12.85546875" style="1609" customWidth="1"/>
    <col min="4358" max="4358" width="13" style="1609" customWidth="1"/>
    <col min="4359" max="4359" width="14.28515625" style="1609" customWidth="1"/>
    <col min="4360" max="4360" width="13.5703125" style="1609" customWidth="1"/>
    <col min="4361" max="4608" width="11" style="1609"/>
    <col min="4609" max="4609" width="4.42578125" style="1609" customWidth="1"/>
    <col min="4610" max="4610" width="39" style="1609" customWidth="1"/>
    <col min="4611" max="4611" width="14" style="1609" customWidth="1"/>
    <col min="4612" max="4612" width="13.28515625" style="1609" customWidth="1"/>
    <col min="4613" max="4613" width="12.85546875" style="1609" customWidth="1"/>
    <col min="4614" max="4614" width="13" style="1609" customWidth="1"/>
    <col min="4615" max="4615" width="14.28515625" style="1609" customWidth="1"/>
    <col min="4616" max="4616" width="13.5703125" style="1609" customWidth="1"/>
    <col min="4617" max="4864" width="11" style="1609"/>
    <col min="4865" max="4865" width="4.42578125" style="1609" customWidth="1"/>
    <col min="4866" max="4866" width="39" style="1609" customWidth="1"/>
    <col min="4867" max="4867" width="14" style="1609" customWidth="1"/>
    <col min="4868" max="4868" width="13.28515625" style="1609" customWidth="1"/>
    <col min="4869" max="4869" width="12.85546875" style="1609" customWidth="1"/>
    <col min="4870" max="4870" width="13" style="1609" customWidth="1"/>
    <col min="4871" max="4871" width="14.28515625" style="1609" customWidth="1"/>
    <col min="4872" max="4872" width="13.5703125" style="1609" customWidth="1"/>
    <col min="4873" max="5120" width="11" style="1609"/>
    <col min="5121" max="5121" width="4.42578125" style="1609" customWidth="1"/>
    <col min="5122" max="5122" width="39" style="1609" customWidth="1"/>
    <col min="5123" max="5123" width="14" style="1609" customWidth="1"/>
    <col min="5124" max="5124" width="13.28515625" style="1609" customWidth="1"/>
    <col min="5125" max="5125" width="12.85546875" style="1609" customWidth="1"/>
    <col min="5126" max="5126" width="13" style="1609" customWidth="1"/>
    <col min="5127" max="5127" width="14.28515625" style="1609" customWidth="1"/>
    <col min="5128" max="5128" width="13.5703125" style="1609" customWidth="1"/>
    <col min="5129" max="5376" width="11" style="1609"/>
    <col min="5377" max="5377" width="4.42578125" style="1609" customWidth="1"/>
    <col min="5378" max="5378" width="39" style="1609" customWidth="1"/>
    <col min="5379" max="5379" width="14" style="1609" customWidth="1"/>
    <col min="5380" max="5380" width="13.28515625" style="1609" customWidth="1"/>
    <col min="5381" max="5381" width="12.85546875" style="1609" customWidth="1"/>
    <col min="5382" max="5382" width="13" style="1609" customWidth="1"/>
    <col min="5383" max="5383" width="14.28515625" style="1609" customWidth="1"/>
    <col min="5384" max="5384" width="13.5703125" style="1609" customWidth="1"/>
    <col min="5385" max="5632" width="11" style="1609"/>
    <col min="5633" max="5633" width="4.42578125" style="1609" customWidth="1"/>
    <col min="5634" max="5634" width="39" style="1609" customWidth="1"/>
    <col min="5635" max="5635" width="14" style="1609" customWidth="1"/>
    <col min="5636" max="5636" width="13.28515625" style="1609" customWidth="1"/>
    <col min="5637" max="5637" width="12.85546875" style="1609" customWidth="1"/>
    <col min="5638" max="5638" width="13" style="1609" customWidth="1"/>
    <col min="5639" max="5639" width="14.28515625" style="1609" customWidth="1"/>
    <col min="5640" max="5640" width="13.5703125" style="1609" customWidth="1"/>
    <col min="5641" max="5888" width="11" style="1609"/>
    <col min="5889" max="5889" width="4.42578125" style="1609" customWidth="1"/>
    <col min="5890" max="5890" width="39" style="1609" customWidth="1"/>
    <col min="5891" max="5891" width="14" style="1609" customWidth="1"/>
    <col min="5892" max="5892" width="13.28515625" style="1609" customWidth="1"/>
    <col min="5893" max="5893" width="12.85546875" style="1609" customWidth="1"/>
    <col min="5894" max="5894" width="13" style="1609" customWidth="1"/>
    <col min="5895" max="5895" width="14.28515625" style="1609" customWidth="1"/>
    <col min="5896" max="5896" width="13.5703125" style="1609" customWidth="1"/>
    <col min="5897" max="6144" width="11" style="1609"/>
    <col min="6145" max="6145" width="4.42578125" style="1609" customWidth="1"/>
    <col min="6146" max="6146" width="39" style="1609" customWidth="1"/>
    <col min="6147" max="6147" width="14" style="1609" customWidth="1"/>
    <col min="6148" max="6148" width="13.28515625" style="1609" customWidth="1"/>
    <col min="6149" max="6149" width="12.85546875" style="1609" customWidth="1"/>
    <col min="6150" max="6150" width="13" style="1609" customWidth="1"/>
    <col min="6151" max="6151" width="14.28515625" style="1609" customWidth="1"/>
    <col min="6152" max="6152" width="13.5703125" style="1609" customWidth="1"/>
    <col min="6153" max="6400" width="11" style="1609"/>
    <col min="6401" max="6401" width="4.42578125" style="1609" customWidth="1"/>
    <col min="6402" max="6402" width="39" style="1609" customWidth="1"/>
    <col min="6403" max="6403" width="14" style="1609" customWidth="1"/>
    <col min="6404" max="6404" width="13.28515625" style="1609" customWidth="1"/>
    <col min="6405" max="6405" width="12.85546875" style="1609" customWidth="1"/>
    <col min="6406" max="6406" width="13" style="1609" customWidth="1"/>
    <col min="6407" max="6407" width="14.28515625" style="1609" customWidth="1"/>
    <col min="6408" max="6408" width="13.5703125" style="1609" customWidth="1"/>
    <col min="6409" max="6656" width="11" style="1609"/>
    <col min="6657" max="6657" width="4.42578125" style="1609" customWidth="1"/>
    <col min="6658" max="6658" width="39" style="1609" customWidth="1"/>
    <col min="6659" max="6659" width="14" style="1609" customWidth="1"/>
    <col min="6660" max="6660" width="13.28515625" style="1609" customWidth="1"/>
    <col min="6661" max="6661" width="12.85546875" style="1609" customWidth="1"/>
    <col min="6662" max="6662" width="13" style="1609" customWidth="1"/>
    <col min="6663" max="6663" width="14.28515625" style="1609" customWidth="1"/>
    <col min="6664" max="6664" width="13.5703125" style="1609" customWidth="1"/>
    <col min="6665" max="6912" width="11" style="1609"/>
    <col min="6913" max="6913" width="4.42578125" style="1609" customWidth="1"/>
    <col min="6914" max="6914" width="39" style="1609" customWidth="1"/>
    <col min="6915" max="6915" width="14" style="1609" customWidth="1"/>
    <col min="6916" max="6916" width="13.28515625" style="1609" customWidth="1"/>
    <col min="6917" max="6917" width="12.85546875" style="1609" customWidth="1"/>
    <col min="6918" max="6918" width="13" style="1609" customWidth="1"/>
    <col min="6919" max="6919" width="14.28515625" style="1609" customWidth="1"/>
    <col min="6920" max="6920" width="13.5703125" style="1609" customWidth="1"/>
    <col min="6921" max="7168" width="11" style="1609"/>
    <col min="7169" max="7169" width="4.42578125" style="1609" customWidth="1"/>
    <col min="7170" max="7170" width="39" style="1609" customWidth="1"/>
    <col min="7171" max="7171" width="14" style="1609" customWidth="1"/>
    <col min="7172" max="7172" width="13.28515625" style="1609" customWidth="1"/>
    <col min="7173" max="7173" width="12.85546875" style="1609" customWidth="1"/>
    <col min="7174" max="7174" width="13" style="1609" customWidth="1"/>
    <col min="7175" max="7175" width="14.28515625" style="1609" customWidth="1"/>
    <col min="7176" max="7176" width="13.5703125" style="1609" customWidth="1"/>
    <col min="7177" max="7424" width="11" style="1609"/>
    <col min="7425" max="7425" width="4.42578125" style="1609" customWidth="1"/>
    <col min="7426" max="7426" width="39" style="1609" customWidth="1"/>
    <col min="7427" max="7427" width="14" style="1609" customWidth="1"/>
    <col min="7428" max="7428" width="13.28515625" style="1609" customWidth="1"/>
    <col min="7429" max="7429" width="12.85546875" style="1609" customWidth="1"/>
    <col min="7430" max="7430" width="13" style="1609" customWidth="1"/>
    <col min="7431" max="7431" width="14.28515625" style="1609" customWidth="1"/>
    <col min="7432" max="7432" width="13.5703125" style="1609" customWidth="1"/>
    <col min="7433" max="7680" width="11" style="1609"/>
    <col min="7681" max="7681" width="4.42578125" style="1609" customWidth="1"/>
    <col min="7682" max="7682" width="39" style="1609" customWidth="1"/>
    <col min="7683" max="7683" width="14" style="1609" customWidth="1"/>
    <col min="7684" max="7684" width="13.28515625" style="1609" customWidth="1"/>
    <col min="7685" max="7685" width="12.85546875" style="1609" customWidth="1"/>
    <col min="7686" max="7686" width="13" style="1609" customWidth="1"/>
    <col min="7687" max="7687" width="14.28515625" style="1609" customWidth="1"/>
    <col min="7688" max="7688" width="13.5703125" style="1609" customWidth="1"/>
    <col min="7689" max="7936" width="11" style="1609"/>
    <col min="7937" max="7937" width="4.42578125" style="1609" customWidth="1"/>
    <col min="7938" max="7938" width="39" style="1609" customWidth="1"/>
    <col min="7939" max="7939" width="14" style="1609" customWidth="1"/>
    <col min="7940" max="7940" width="13.28515625" style="1609" customWidth="1"/>
    <col min="7941" max="7941" width="12.85546875" style="1609" customWidth="1"/>
    <col min="7942" max="7942" width="13" style="1609" customWidth="1"/>
    <col min="7943" max="7943" width="14.28515625" style="1609" customWidth="1"/>
    <col min="7944" max="7944" width="13.5703125" style="1609" customWidth="1"/>
    <col min="7945" max="8192" width="11" style="1609"/>
    <col min="8193" max="8193" width="4.42578125" style="1609" customWidth="1"/>
    <col min="8194" max="8194" width="39" style="1609" customWidth="1"/>
    <col min="8195" max="8195" width="14" style="1609" customWidth="1"/>
    <col min="8196" max="8196" width="13.28515625" style="1609" customWidth="1"/>
    <col min="8197" max="8197" width="12.85546875" style="1609" customWidth="1"/>
    <col min="8198" max="8198" width="13" style="1609" customWidth="1"/>
    <col min="8199" max="8199" width="14.28515625" style="1609" customWidth="1"/>
    <col min="8200" max="8200" width="13.5703125" style="1609" customWidth="1"/>
    <col min="8201" max="8448" width="11" style="1609"/>
    <col min="8449" max="8449" width="4.42578125" style="1609" customWidth="1"/>
    <col min="8450" max="8450" width="39" style="1609" customWidth="1"/>
    <col min="8451" max="8451" width="14" style="1609" customWidth="1"/>
    <col min="8452" max="8452" width="13.28515625" style="1609" customWidth="1"/>
    <col min="8453" max="8453" width="12.85546875" style="1609" customWidth="1"/>
    <col min="8454" max="8454" width="13" style="1609" customWidth="1"/>
    <col min="8455" max="8455" width="14.28515625" style="1609" customWidth="1"/>
    <col min="8456" max="8456" width="13.5703125" style="1609" customWidth="1"/>
    <col min="8457" max="8704" width="11" style="1609"/>
    <col min="8705" max="8705" width="4.42578125" style="1609" customWidth="1"/>
    <col min="8706" max="8706" width="39" style="1609" customWidth="1"/>
    <col min="8707" max="8707" width="14" style="1609" customWidth="1"/>
    <col min="8708" max="8708" width="13.28515625" style="1609" customWidth="1"/>
    <col min="8709" max="8709" width="12.85546875" style="1609" customWidth="1"/>
    <col min="8710" max="8710" width="13" style="1609" customWidth="1"/>
    <col min="8711" max="8711" width="14.28515625" style="1609" customWidth="1"/>
    <col min="8712" max="8712" width="13.5703125" style="1609" customWidth="1"/>
    <col min="8713" max="8960" width="11" style="1609"/>
    <col min="8961" max="8961" width="4.42578125" style="1609" customWidth="1"/>
    <col min="8962" max="8962" width="39" style="1609" customWidth="1"/>
    <col min="8963" max="8963" width="14" style="1609" customWidth="1"/>
    <col min="8964" max="8964" width="13.28515625" style="1609" customWidth="1"/>
    <col min="8965" max="8965" width="12.85546875" style="1609" customWidth="1"/>
    <col min="8966" max="8966" width="13" style="1609" customWidth="1"/>
    <col min="8967" max="8967" width="14.28515625" style="1609" customWidth="1"/>
    <col min="8968" max="8968" width="13.5703125" style="1609" customWidth="1"/>
    <col min="8969" max="9216" width="11" style="1609"/>
    <col min="9217" max="9217" width="4.42578125" style="1609" customWidth="1"/>
    <col min="9218" max="9218" width="39" style="1609" customWidth="1"/>
    <col min="9219" max="9219" width="14" style="1609" customWidth="1"/>
    <col min="9220" max="9220" width="13.28515625" style="1609" customWidth="1"/>
    <col min="9221" max="9221" width="12.85546875" style="1609" customWidth="1"/>
    <col min="9222" max="9222" width="13" style="1609" customWidth="1"/>
    <col min="9223" max="9223" width="14.28515625" style="1609" customWidth="1"/>
    <col min="9224" max="9224" width="13.5703125" style="1609" customWidth="1"/>
    <col min="9225" max="9472" width="11" style="1609"/>
    <col min="9473" max="9473" width="4.42578125" style="1609" customWidth="1"/>
    <col min="9474" max="9474" width="39" style="1609" customWidth="1"/>
    <col min="9475" max="9475" width="14" style="1609" customWidth="1"/>
    <col min="9476" max="9476" width="13.28515625" style="1609" customWidth="1"/>
    <col min="9477" max="9477" width="12.85546875" style="1609" customWidth="1"/>
    <col min="9478" max="9478" width="13" style="1609" customWidth="1"/>
    <col min="9479" max="9479" width="14.28515625" style="1609" customWidth="1"/>
    <col min="9480" max="9480" width="13.5703125" style="1609" customWidth="1"/>
    <col min="9481" max="9728" width="11" style="1609"/>
    <col min="9729" max="9729" width="4.42578125" style="1609" customWidth="1"/>
    <col min="9730" max="9730" width="39" style="1609" customWidth="1"/>
    <col min="9731" max="9731" width="14" style="1609" customWidth="1"/>
    <col min="9732" max="9732" width="13.28515625" style="1609" customWidth="1"/>
    <col min="9733" max="9733" width="12.85546875" style="1609" customWidth="1"/>
    <col min="9734" max="9734" width="13" style="1609" customWidth="1"/>
    <col min="9735" max="9735" width="14.28515625" style="1609" customWidth="1"/>
    <col min="9736" max="9736" width="13.5703125" style="1609" customWidth="1"/>
    <col min="9737" max="9984" width="11" style="1609"/>
    <col min="9985" max="9985" width="4.42578125" style="1609" customWidth="1"/>
    <col min="9986" max="9986" width="39" style="1609" customWidth="1"/>
    <col min="9987" max="9987" width="14" style="1609" customWidth="1"/>
    <col min="9988" max="9988" width="13.28515625" style="1609" customWidth="1"/>
    <col min="9989" max="9989" width="12.85546875" style="1609" customWidth="1"/>
    <col min="9990" max="9990" width="13" style="1609" customWidth="1"/>
    <col min="9991" max="9991" width="14.28515625" style="1609" customWidth="1"/>
    <col min="9992" max="9992" width="13.5703125" style="1609" customWidth="1"/>
    <col min="9993" max="10240" width="11" style="1609"/>
    <col min="10241" max="10241" width="4.42578125" style="1609" customWidth="1"/>
    <col min="10242" max="10242" width="39" style="1609" customWidth="1"/>
    <col min="10243" max="10243" width="14" style="1609" customWidth="1"/>
    <col min="10244" max="10244" width="13.28515625" style="1609" customWidth="1"/>
    <col min="10245" max="10245" width="12.85546875" style="1609" customWidth="1"/>
    <col min="10246" max="10246" width="13" style="1609" customWidth="1"/>
    <col min="10247" max="10247" width="14.28515625" style="1609" customWidth="1"/>
    <col min="10248" max="10248" width="13.5703125" style="1609" customWidth="1"/>
    <col min="10249" max="10496" width="11" style="1609"/>
    <col min="10497" max="10497" width="4.42578125" style="1609" customWidth="1"/>
    <col min="10498" max="10498" width="39" style="1609" customWidth="1"/>
    <col min="10499" max="10499" width="14" style="1609" customWidth="1"/>
    <col min="10500" max="10500" width="13.28515625" style="1609" customWidth="1"/>
    <col min="10501" max="10501" width="12.85546875" style="1609" customWidth="1"/>
    <col min="10502" max="10502" width="13" style="1609" customWidth="1"/>
    <col min="10503" max="10503" width="14.28515625" style="1609" customWidth="1"/>
    <col min="10504" max="10504" width="13.5703125" style="1609" customWidth="1"/>
    <col min="10505" max="10752" width="11" style="1609"/>
    <col min="10753" max="10753" width="4.42578125" style="1609" customWidth="1"/>
    <col min="10754" max="10754" width="39" style="1609" customWidth="1"/>
    <col min="10755" max="10755" width="14" style="1609" customWidth="1"/>
    <col min="10756" max="10756" width="13.28515625" style="1609" customWidth="1"/>
    <col min="10757" max="10757" width="12.85546875" style="1609" customWidth="1"/>
    <col min="10758" max="10758" width="13" style="1609" customWidth="1"/>
    <col min="10759" max="10759" width="14.28515625" style="1609" customWidth="1"/>
    <col min="10760" max="10760" width="13.5703125" style="1609" customWidth="1"/>
    <col min="10761" max="11008" width="11" style="1609"/>
    <col min="11009" max="11009" width="4.42578125" style="1609" customWidth="1"/>
    <col min="11010" max="11010" width="39" style="1609" customWidth="1"/>
    <col min="11011" max="11011" width="14" style="1609" customWidth="1"/>
    <col min="11012" max="11012" width="13.28515625" style="1609" customWidth="1"/>
    <col min="11013" max="11013" width="12.85546875" style="1609" customWidth="1"/>
    <col min="11014" max="11014" width="13" style="1609" customWidth="1"/>
    <col min="11015" max="11015" width="14.28515625" style="1609" customWidth="1"/>
    <col min="11016" max="11016" width="13.5703125" style="1609" customWidth="1"/>
    <col min="11017" max="11264" width="11" style="1609"/>
    <col min="11265" max="11265" width="4.42578125" style="1609" customWidth="1"/>
    <col min="11266" max="11266" width="39" style="1609" customWidth="1"/>
    <col min="11267" max="11267" width="14" style="1609" customWidth="1"/>
    <col min="11268" max="11268" width="13.28515625" style="1609" customWidth="1"/>
    <col min="11269" max="11269" width="12.85546875" style="1609" customWidth="1"/>
    <col min="11270" max="11270" width="13" style="1609" customWidth="1"/>
    <col min="11271" max="11271" width="14.28515625" style="1609" customWidth="1"/>
    <col min="11272" max="11272" width="13.5703125" style="1609" customWidth="1"/>
    <col min="11273" max="11520" width="11" style="1609"/>
    <col min="11521" max="11521" width="4.42578125" style="1609" customWidth="1"/>
    <col min="11522" max="11522" width="39" style="1609" customWidth="1"/>
    <col min="11523" max="11523" width="14" style="1609" customWidth="1"/>
    <col min="11524" max="11524" width="13.28515625" style="1609" customWidth="1"/>
    <col min="11525" max="11525" width="12.85546875" style="1609" customWidth="1"/>
    <col min="11526" max="11526" width="13" style="1609" customWidth="1"/>
    <col min="11527" max="11527" width="14.28515625" style="1609" customWidth="1"/>
    <col min="11528" max="11528" width="13.5703125" style="1609" customWidth="1"/>
    <col min="11529" max="11776" width="11" style="1609"/>
    <col min="11777" max="11777" width="4.42578125" style="1609" customWidth="1"/>
    <col min="11778" max="11778" width="39" style="1609" customWidth="1"/>
    <col min="11779" max="11779" width="14" style="1609" customWidth="1"/>
    <col min="11780" max="11780" width="13.28515625" style="1609" customWidth="1"/>
    <col min="11781" max="11781" width="12.85546875" style="1609" customWidth="1"/>
    <col min="11782" max="11782" width="13" style="1609" customWidth="1"/>
    <col min="11783" max="11783" width="14.28515625" style="1609" customWidth="1"/>
    <col min="11784" max="11784" width="13.5703125" style="1609" customWidth="1"/>
    <col min="11785" max="12032" width="11" style="1609"/>
    <col min="12033" max="12033" width="4.42578125" style="1609" customWidth="1"/>
    <col min="12034" max="12034" width="39" style="1609" customWidth="1"/>
    <col min="12035" max="12035" width="14" style="1609" customWidth="1"/>
    <col min="12036" max="12036" width="13.28515625" style="1609" customWidth="1"/>
    <col min="12037" max="12037" width="12.85546875" style="1609" customWidth="1"/>
    <col min="12038" max="12038" width="13" style="1609" customWidth="1"/>
    <col min="12039" max="12039" width="14.28515625" style="1609" customWidth="1"/>
    <col min="12040" max="12040" width="13.5703125" style="1609" customWidth="1"/>
    <col min="12041" max="12288" width="11" style="1609"/>
    <col min="12289" max="12289" width="4.42578125" style="1609" customWidth="1"/>
    <col min="12290" max="12290" width="39" style="1609" customWidth="1"/>
    <col min="12291" max="12291" width="14" style="1609" customWidth="1"/>
    <col min="12292" max="12292" width="13.28515625" style="1609" customWidth="1"/>
    <col min="12293" max="12293" width="12.85546875" style="1609" customWidth="1"/>
    <col min="12294" max="12294" width="13" style="1609" customWidth="1"/>
    <col min="12295" max="12295" width="14.28515625" style="1609" customWidth="1"/>
    <col min="12296" max="12296" width="13.5703125" style="1609" customWidth="1"/>
    <col min="12297" max="12544" width="11" style="1609"/>
    <col min="12545" max="12545" width="4.42578125" style="1609" customWidth="1"/>
    <col min="12546" max="12546" width="39" style="1609" customWidth="1"/>
    <col min="12547" max="12547" width="14" style="1609" customWidth="1"/>
    <col min="12548" max="12548" width="13.28515625" style="1609" customWidth="1"/>
    <col min="12549" max="12549" width="12.85546875" style="1609" customWidth="1"/>
    <col min="12550" max="12550" width="13" style="1609" customWidth="1"/>
    <col min="12551" max="12551" width="14.28515625" style="1609" customWidth="1"/>
    <col min="12552" max="12552" width="13.5703125" style="1609" customWidth="1"/>
    <col min="12553" max="12800" width="11" style="1609"/>
    <col min="12801" max="12801" width="4.42578125" style="1609" customWidth="1"/>
    <col min="12802" max="12802" width="39" style="1609" customWidth="1"/>
    <col min="12803" max="12803" width="14" style="1609" customWidth="1"/>
    <col min="12804" max="12804" width="13.28515625" style="1609" customWidth="1"/>
    <col min="12805" max="12805" width="12.85546875" style="1609" customWidth="1"/>
    <col min="12806" max="12806" width="13" style="1609" customWidth="1"/>
    <col min="12807" max="12807" width="14.28515625" style="1609" customWidth="1"/>
    <col min="12808" max="12808" width="13.5703125" style="1609" customWidth="1"/>
    <col min="12809" max="13056" width="11" style="1609"/>
    <col min="13057" max="13057" width="4.42578125" style="1609" customWidth="1"/>
    <col min="13058" max="13058" width="39" style="1609" customWidth="1"/>
    <col min="13059" max="13059" width="14" style="1609" customWidth="1"/>
    <col min="13060" max="13060" width="13.28515625" style="1609" customWidth="1"/>
    <col min="13061" max="13061" width="12.85546875" style="1609" customWidth="1"/>
    <col min="13062" max="13062" width="13" style="1609" customWidth="1"/>
    <col min="13063" max="13063" width="14.28515625" style="1609" customWidth="1"/>
    <col min="13064" max="13064" width="13.5703125" style="1609" customWidth="1"/>
    <col min="13065" max="13312" width="11" style="1609"/>
    <col min="13313" max="13313" width="4.42578125" style="1609" customWidth="1"/>
    <col min="13314" max="13314" width="39" style="1609" customWidth="1"/>
    <col min="13315" max="13315" width="14" style="1609" customWidth="1"/>
    <col min="13316" max="13316" width="13.28515625" style="1609" customWidth="1"/>
    <col min="13317" max="13317" width="12.85546875" style="1609" customWidth="1"/>
    <col min="13318" max="13318" width="13" style="1609" customWidth="1"/>
    <col min="13319" max="13319" width="14.28515625" style="1609" customWidth="1"/>
    <col min="13320" max="13320" width="13.5703125" style="1609" customWidth="1"/>
    <col min="13321" max="13568" width="11" style="1609"/>
    <col min="13569" max="13569" width="4.42578125" style="1609" customWidth="1"/>
    <col min="13570" max="13570" width="39" style="1609" customWidth="1"/>
    <col min="13571" max="13571" width="14" style="1609" customWidth="1"/>
    <col min="13572" max="13572" width="13.28515625" style="1609" customWidth="1"/>
    <col min="13573" max="13573" width="12.85546875" style="1609" customWidth="1"/>
    <col min="13574" max="13574" width="13" style="1609" customWidth="1"/>
    <col min="13575" max="13575" width="14.28515625" style="1609" customWidth="1"/>
    <col min="13576" max="13576" width="13.5703125" style="1609" customWidth="1"/>
    <col min="13577" max="13824" width="11" style="1609"/>
    <col min="13825" max="13825" width="4.42578125" style="1609" customWidth="1"/>
    <col min="13826" max="13826" width="39" style="1609" customWidth="1"/>
    <col min="13827" max="13827" width="14" style="1609" customWidth="1"/>
    <col min="13828" max="13828" width="13.28515625" style="1609" customWidth="1"/>
    <col min="13829" max="13829" width="12.85546875" style="1609" customWidth="1"/>
    <col min="13830" max="13830" width="13" style="1609" customWidth="1"/>
    <col min="13831" max="13831" width="14.28515625" style="1609" customWidth="1"/>
    <col min="13832" max="13832" width="13.5703125" style="1609" customWidth="1"/>
    <col min="13833" max="14080" width="11" style="1609"/>
    <col min="14081" max="14081" width="4.42578125" style="1609" customWidth="1"/>
    <col min="14082" max="14082" width="39" style="1609" customWidth="1"/>
    <col min="14083" max="14083" width="14" style="1609" customWidth="1"/>
    <col min="14084" max="14084" width="13.28515625" style="1609" customWidth="1"/>
    <col min="14085" max="14085" width="12.85546875" style="1609" customWidth="1"/>
    <col min="14086" max="14086" width="13" style="1609" customWidth="1"/>
    <col min="14087" max="14087" width="14.28515625" style="1609" customWidth="1"/>
    <col min="14088" max="14088" width="13.5703125" style="1609" customWidth="1"/>
    <col min="14089" max="14336" width="11" style="1609"/>
    <col min="14337" max="14337" width="4.42578125" style="1609" customWidth="1"/>
    <col min="14338" max="14338" width="39" style="1609" customWidth="1"/>
    <col min="14339" max="14339" width="14" style="1609" customWidth="1"/>
    <col min="14340" max="14340" width="13.28515625" style="1609" customWidth="1"/>
    <col min="14341" max="14341" width="12.85546875" style="1609" customWidth="1"/>
    <col min="14342" max="14342" width="13" style="1609" customWidth="1"/>
    <col min="14343" max="14343" width="14.28515625" style="1609" customWidth="1"/>
    <col min="14344" max="14344" width="13.5703125" style="1609" customWidth="1"/>
    <col min="14345" max="14592" width="11" style="1609"/>
    <col min="14593" max="14593" width="4.42578125" style="1609" customWidth="1"/>
    <col min="14594" max="14594" width="39" style="1609" customWidth="1"/>
    <col min="14595" max="14595" width="14" style="1609" customWidth="1"/>
    <col min="14596" max="14596" width="13.28515625" style="1609" customWidth="1"/>
    <col min="14597" max="14597" width="12.85546875" style="1609" customWidth="1"/>
    <col min="14598" max="14598" width="13" style="1609" customWidth="1"/>
    <col min="14599" max="14599" width="14.28515625" style="1609" customWidth="1"/>
    <col min="14600" max="14600" width="13.5703125" style="1609" customWidth="1"/>
    <col min="14601" max="14848" width="11" style="1609"/>
    <col min="14849" max="14849" width="4.42578125" style="1609" customWidth="1"/>
    <col min="14850" max="14850" width="39" style="1609" customWidth="1"/>
    <col min="14851" max="14851" width="14" style="1609" customWidth="1"/>
    <col min="14852" max="14852" width="13.28515625" style="1609" customWidth="1"/>
    <col min="14853" max="14853" width="12.85546875" style="1609" customWidth="1"/>
    <col min="14854" max="14854" width="13" style="1609" customWidth="1"/>
    <col min="14855" max="14855" width="14.28515625" style="1609" customWidth="1"/>
    <col min="14856" max="14856" width="13.5703125" style="1609" customWidth="1"/>
    <col min="14857" max="15104" width="11" style="1609"/>
    <col min="15105" max="15105" width="4.42578125" style="1609" customWidth="1"/>
    <col min="15106" max="15106" width="39" style="1609" customWidth="1"/>
    <col min="15107" max="15107" width="14" style="1609" customWidth="1"/>
    <col min="15108" max="15108" width="13.28515625" style="1609" customWidth="1"/>
    <col min="15109" max="15109" width="12.85546875" style="1609" customWidth="1"/>
    <col min="15110" max="15110" width="13" style="1609" customWidth="1"/>
    <col min="15111" max="15111" width="14.28515625" style="1609" customWidth="1"/>
    <col min="15112" max="15112" width="13.5703125" style="1609" customWidth="1"/>
    <col min="15113" max="15360" width="11" style="1609"/>
    <col min="15361" max="15361" width="4.42578125" style="1609" customWidth="1"/>
    <col min="15362" max="15362" width="39" style="1609" customWidth="1"/>
    <col min="15363" max="15363" width="14" style="1609" customWidth="1"/>
    <col min="15364" max="15364" width="13.28515625" style="1609" customWidth="1"/>
    <col min="15365" max="15365" width="12.85546875" style="1609" customWidth="1"/>
    <col min="15366" max="15366" width="13" style="1609" customWidth="1"/>
    <col min="15367" max="15367" width="14.28515625" style="1609" customWidth="1"/>
    <col min="15368" max="15368" width="13.5703125" style="1609" customWidth="1"/>
    <col min="15369" max="15616" width="11" style="1609"/>
    <col min="15617" max="15617" width="4.42578125" style="1609" customWidth="1"/>
    <col min="15618" max="15618" width="39" style="1609" customWidth="1"/>
    <col min="15619" max="15619" width="14" style="1609" customWidth="1"/>
    <col min="15620" max="15620" width="13.28515625" style="1609" customWidth="1"/>
    <col min="15621" max="15621" width="12.85546875" style="1609" customWidth="1"/>
    <col min="15622" max="15622" width="13" style="1609" customWidth="1"/>
    <col min="15623" max="15623" width="14.28515625" style="1609" customWidth="1"/>
    <col min="15624" max="15624" width="13.5703125" style="1609" customWidth="1"/>
    <col min="15625" max="15872" width="11" style="1609"/>
    <col min="15873" max="15873" width="4.42578125" style="1609" customWidth="1"/>
    <col min="15874" max="15874" width="39" style="1609" customWidth="1"/>
    <col min="15875" max="15875" width="14" style="1609" customWidth="1"/>
    <col min="15876" max="15876" width="13.28515625" style="1609" customWidth="1"/>
    <col min="15877" max="15877" width="12.85546875" style="1609" customWidth="1"/>
    <col min="15878" max="15878" width="13" style="1609" customWidth="1"/>
    <col min="15879" max="15879" width="14.28515625" style="1609" customWidth="1"/>
    <col min="15880" max="15880" width="13.5703125" style="1609" customWidth="1"/>
    <col min="15881" max="16128" width="11" style="1609"/>
    <col min="16129" max="16129" width="4.42578125" style="1609" customWidth="1"/>
    <col min="16130" max="16130" width="39" style="1609" customWidth="1"/>
    <col min="16131" max="16131" width="14" style="1609" customWidth="1"/>
    <col min="16132" max="16132" width="13.28515625" style="1609" customWidth="1"/>
    <col min="16133" max="16133" width="12.85546875" style="1609" customWidth="1"/>
    <col min="16134" max="16134" width="13" style="1609" customWidth="1"/>
    <col min="16135" max="16135" width="14.28515625" style="1609" customWidth="1"/>
    <col min="16136" max="16136" width="13.5703125" style="1609" customWidth="1"/>
    <col min="16137" max="16384" width="11" style="1609"/>
  </cols>
  <sheetData>
    <row r="1" spans="2:8" ht="13.5" thickBot="1"/>
    <row r="2" spans="2:8">
      <c r="B2" s="1871" t="s">
        <v>2354</v>
      </c>
      <c r="C2" s="1872"/>
      <c r="D2" s="1872"/>
      <c r="E2" s="1872"/>
      <c r="F2" s="1872"/>
      <c r="G2" s="1872"/>
      <c r="H2" s="1873"/>
    </row>
    <row r="3" spans="2:8">
      <c r="B3" s="1642" t="s">
        <v>501</v>
      </c>
      <c r="C3" s="1643"/>
      <c r="D3" s="1643"/>
      <c r="E3" s="1643"/>
      <c r="F3" s="1643"/>
      <c r="G3" s="1643"/>
      <c r="H3" s="1644"/>
    </row>
    <row r="4" spans="2:8">
      <c r="B4" s="1642" t="s">
        <v>602</v>
      </c>
      <c r="C4" s="1643"/>
      <c r="D4" s="1643"/>
      <c r="E4" s="1643"/>
      <c r="F4" s="1643"/>
      <c r="G4" s="1643"/>
      <c r="H4" s="1644"/>
    </row>
    <row r="5" spans="2:8">
      <c r="B5" s="1642" t="s">
        <v>2363</v>
      </c>
      <c r="C5" s="1643"/>
      <c r="D5" s="1643"/>
      <c r="E5" s="1643"/>
      <c r="F5" s="1643"/>
      <c r="G5" s="1643"/>
      <c r="H5" s="1644"/>
    </row>
    <row r="6" spans="2:8" ht="13.5" thickBot="1">
      <c r="B6" s="1645" t="s">
        <v>83</v>
      </c>
      <c r="C6" s="1646"/>
      <c r="D6" s="1646"/>
      <c r="E6" s="1646"/>
      <c r="F6" s="1646"/>
      <c r="G6" s="1646"/>
      <c r="H6" s="1647"/>
    </row>
    <row r="7" spans="2:8" ht="13.5" thickBot="1">
      <c r="B7" s="1851" t="s">
        <v>84</v>
      </c>
      <c r="C7" s="1868" t="s">
        <v>503</v>
      </c>
      <c r="D7" s="1869"/>
      <c r="E7" s="1869"/>
      <c r="F7" s="1869"/>
      <c r="G7" s="1870"/>
      <c r="H7" s="1851" t="s">
        <v>504</v>
      </c>
    </row>
    <row r="8" spans="2:8" ht="26.25" thickBot="1">
      <c r="B8" s="1852"/>
      <c r="C8" s="1605" t="s">
        <v>505</v>
      </c>
      <c r="D8" s="1605" t="s">
        <v>378</v>
      </c>
      <c r="E8" s="1605" t="s">
        <v>379</v>
      </c>
      <c r="F8" s="1605" t="s">
        <v>380</v>
      </c>
      <c r="G8" s="1605" t="s">
        <v>603</v>
      </c>
      <c r="H8" s="1852"/>
    </row>
    <row r="9" spans="2:8">
      <c r="B9" s="1013" t="s">
        <v>2386</v>
      </c>
      <c r="C9" s="1014">
        <f t="shared" ref="C9:H9" si="0">SUM(C10:C36)</f>
        <v>10728556.920000002</v>
      </c>
      <c r="D9" s="1014">
        <f t="shared" si="0"/>
        <v>557357.42000000004</v>
      </c>
      <c r="E9" s="1014">
        <f t="shared" si="0"/>
        <v>11285914.34</v>
      </c>
      <c r="F9" s="1014">
        <f t="shared" si="0"/>
        <v>10583901.160000004</v>
      </c>
      <c r="G9" s="1014">
        <f t="shared" si="0"/>
        <v>9354457.3800000008</v>
      </c>
      <c r="H9" s="1014">
        <f t="shared" si="0"/>
        <v>702013.17999999959</v>
      </c>
    </row>
    <row r="10" spans="2:8" ht="12.75" customHeight="1">
      <c r="B10" s="1015" t="s">
        <v>2075</v>
      </c>
      <c r="C10" s="1016">
        <v>721961.1</v>
      </c>
      <c r="D10" s="1016">
        <v>646639.35999999999</v>
      </c>
      <c r="E10" s="1016">
        <f t="shared" ref="E10:E36" si="1">C10+D10</f>
        <v>1368600.46</v>
      </c>
      <c r="F10" s="1016">
        <v>1346009.62</v>
      </c>
      <c r="G10" s="1016">
        <v>1273797.8700000001</v>
      </c>
      <c r="H10" s="1619">
        <f t="shared" ref="H10:H36" si="2">E10-F10</f>
        <v>22590.839999999851</v>
      </c>
    </row>
    <row r="11" spans="2:8">
      <c r="B11" s="1015" t="s">
        <v>2076</v>
      </c>
      <c r="C11" s="950">
        <v>1871118.25</v>
      </c>
      <c r="D11" s="950">
        <v>321221.12</v>
      </c>
      <c r="E11" s="950">
        <f t="shared" si="1"/>
        <v>2192339.37</v>
      </c>
      <c r="F11" s="950">
        <v>1963952.04</v>
      </c>
      <c r="G11" s="950">
        <v>1718713.59</v>
      </c>
      <c r="H11" s="1619">
        <f t="shared" si="2"/>
        <v>228387.33000000007</v>
      </c>
    </row>
    <row r="12" spans="2:8">
      <c r="B12" s="1015" t="s">
        <v>2077</v>
      </c>
      <c r="C12" s="950">
        <v>454424.7</v>
      </c>
      <c r="D12" s="950">
        <v>-13293.98</v>
      </c>
      <c r="E12" s="950">
        <f t="shared" si="1"/>
        <v>441130.72000000003</v>
      </c>
      <c r="F12" s="950">
        <v>428269.58</v>
      </c>
      <c r="G12" s="950">
        <v>409886.52</v>
      </c>
      <c r="H12" s="1619">
        <f t="shared" si="2"/>
        <v>12861.140000000014</v>
      </c>
    </row>
    <row r="13" spans="2:8">
      <c r="B13" s="1015" t="s">
        <v>2078</v>
      </c>
      <c r="C13" s="950">
        <v>577096.43999999994</v>
      </c>
      <c r="D13" s="950">
        <v>-92415.64</v>
      </c>
      <c r="E13" s="950">
        <f t="shared" si="1"/>
        <v>484680.79999999993</v>
      </c>
      <c r="F13" s="950">
        <v>480093.57</v>
      </c>
      <c r="G13" s="950">
        <v>452401.31</v>
      </c>
      <c r="H13" s="1619">
        <f t="shared" si="2"/>
        <v>4587.2299999999232</v>
      </c>
    </row>
    <row r="14" spans="2:8">
      <c r="B14" s="1015" t="s">
        <v>2079</v>
      </c>
      <c r="C14" s="950">
        <v>892090.57</v>
      </c>
      <c r="D14" s="950">
        <v>-17522.509999999998</v>
      </c>
      <c r="E14" s="950">
        <f t="shared" si="1"/>
        <v>874568.05999999994</v>
      </c>
      <c r="F14" s="950">
        <v>870679.04000000004</v>
      </c>
      <c r="G14" s="950">
        <v>838637.58</v>
      </c>
      <c r="H14" s="1619">
        <f t="shared" si="2"/>
        <v>3889.0199999999022</v>
      </c>
    </row>
    <row r="15" spans="2:8">
      <c r="B15" s="1015" t="s">
        <v>2080</v>
      </c>
      <c r="C15" s="950">
        <v>151259.4</v>
      </c>
      <c r="D15" s="950">
        <v>4658.41</v>
      </c>
      <c r="E15" s="950">
        <f t="shared" si="1"/>
        <v>155917.81</v>
      </c>
      <c r="F15" s="950">
        <v>151394.03</v>
      </c>
      <c r="G15" s="950">
        <v>142414.91</v>
      </c>
      <c r="H15" s="1619">
        <f t="shared" si="2"/>
        <v>4523.7799999999988</v>
      </c>
    </row>
    <row r="16" spans="2:8">
      <c r="B16" s="1015" t="s">
        <v>2081</v>
      </c>
      <c r="C16" s="950">
        <v>150374.75</v>
      </c>
      <c r="D16" s="950">
        <v>70043.539999999994</v>
      </c>
      <c r="E16" s="950">
        <f t="shared" si="1"/>
        <v>220418.28999999998</v>
      </c>
      <c r="F16" s="950">
        <v>212834.65</v>
      </c>
      <c r="G16" s="950">
        <v>202330.1</v>
      </c>
      <c r="H16" s="1619">
        <f t="shared" si="2"/>
        <v>7583.6399999999849</v>
      </c>
    </row>
    <row r="17" spans="2:8">
      <c r="B17" s="1015" t="s">
        <v>2082</v>
      </c>
      <c r="C17" s="950">
        <v>7416.03</v>
      </c>
      <c r="D17" s="950">
        <v>19443.009999999998</v>
      </c>
      <c r="E17" s="950">
        <f t="shared" si="1"/>
        <v>26859.039999999997</v>
      </c>
      <c r="F17" s="950">
        <v>18222</v>
      </c>
      <c r="G17" s="950">
        <v>16647</v>
      </c>
      <c r="H17" s="1619">
        <f t="shared" si="2"/>
        <v>8637.0399999999972</v>
      </c>
    </row>
    <row r="18" spans="2:8">
      <c r="B18" s="1017" t="s">
        <v>2083</v>
      </c>
      <c r="C18" s="950">
        <v>1634832.25</v>
      </c>
      <c r="D18" s="950">
        <v>-1795.5</v>
      </c>
      <c r="E18" s="950">
        <f t="shared" si="1"/>
        <v>1633036.75</v>
      </c>
      <c r="F18" s="950">
        <v>1536187.79</v>
      </c>
      <c r="G18" s="950">
        <v>1246665.4099999999</v>
      </c>
      <c r="H18" s="950">
        <f t="shared" si="2"/>
        <v>96848.959999999963</v>
      </c>
    </row>
    <row r="19" spans="2:8">
      <c r="B19" s="1017" t="s">
        <v>2084</v>
      </c>
      <c r="C19" s="950">
        <v>686158.9</v>
      </c>
      <c r="D19" s="950">
        <v>-194567.47</v>
      </c>
      <c r="E19" s="950">
        <f t="shared" si="1"/>
        <v>491591.43000000005</v>
      </c>
      <c r="F19" s="950">
        <v>463048.93</v>
      </c>
      <c r="G19" s="950">
        <v>402346.75</v>
      </c>
      <c r="H19" s="950">
        <f t="shared" si="2"/>
        <v>28542.500000000058</v>
      </c>
    </row>
    <row r="20" spans="2:8">
      <c r="B20" s="1017" t="s">
        <v>2085</v>
      </c>
      <c r="C20" s="950">
        <v>562082.25</v>
      </c>
      <c r="D20" s="950">
        <v>104079.59</v>
      </c>
      <c r="E20" s="950">
        <f t="shared" si="1"/>
        <v>666161.84</v>
      </c>
      <c r="F20" s="950">
        <v>578215.49</v>
      </c>
      <c r="G20" s="950">
        <v>493520.36</v>
      </c>
      <c r="H20" s="950">
        <f t="shared" si="2"/>
        <v>87946.349999999977</v>
      </c>
    </row>
    <row r="21" spans="2:8">
      <c r="B21" s="1017" t="s">
        <v>2086</v>
      </c>
      <c r="C21" s="950">
        <v>1046176.88</v>
      </c>
      <c r="D21" s="950">
        <v>-486472.5</v>
      </c>
      <c r="E21" s="950">
        <f t="shared" si="1"/>
        <v>559704.38</v>
      </c>
      <c r="F21" s="950">
        <v>525926.31000000006</v>
      </c>
      <c r="G21" s="950">
        <v>415264.48</v>
      </c>
      <c r="H21" s="950">
        <f t="shared" si="2"/>
        <v>33778.069999999949</v>
      </c>
    </row>
    <row r="22" spans="2:8">
      <c r="B22" s="1017" t="s">
        <v>2087</v>
      </c>
      <c r="C22" s="950">
        <v>472805.21</v>
      </c>
      <c r="D22" s="950">
        <v>63612.52</v>
      </c>
      <c r="E22" s="950">
        <f t="shared" si="1"/>
        <v>536417.73</v>
      </c>
      <c r="F22" s="950">
        <v>525749.93999999994</v>
      </c>
      <c r="G22" s="950">
        <v>448992.52</v>
      </c>
      <c r="H22" s="950">
        <f t="shared" si="2"/>
        <v>10667.790000000037</v>
      </c>
    </row>
    <row r="23" spans="2:8">
      <c r="B23" s="1017" t="s">
        <v>2088</v>
      </c>
      <c r="C23" s="950">
        <v>636513.82999999996</v>
      </c>
      <c r="D23" s="950">
        <v>42539.65</v>
      </c>
      <c r="E23" s="950">
        <f t="shared" si="1"/>
        <v>679053.48</v>
      </c>
      <c r="F23" s="950">
        <v>629940.29</v>
      </c>
      <c r="G23" s="950">
        <v>535975.63</v>
      </c>
      <c r="H23" s="950">
        <f t="shared" si="2"/>
        <v>49113.189999999944</v>
      </c>
    </row>
    <row r="24" spans="2:8">
      <c r="B24" s="1017" t="s">
        <v>2089</v>
      </c>
      <c r="C24" s="950">
        <v>65096.92</v>
      </c>
      <c r="D24" s="950">
        <v>14050.19</v>
      </c>
      <c r="E24" s="950">
        <f t="shared" si="1"/>
        <v>79147.11</v>
      </c>
      <c r="F24" s="950">
        <v>79081.259999999995</v>
      </c>
      <c r="G24" s="950">
        <v>70977.039999999994</v>
      </c>
      <c r="H24" s="950">
        <f t="shared" si="2"/>
        <v>65.850000000005821</v>
      </c>
    </row>
    <row r="25" spans="2:8">
      <c r="B25" s="1017" t="s">
        <v>2090</v>
      </c>
      <c r="C25" s="950">
        <v>21067.13</v>
      </c>
      <c r="D25" s="950">
        <v>6165.6</v>
      </c>
      <c r="E25" s="950">
        <f t="shared" si="1"/>
        <v>27232.730000000003</v>
      </c>
      <c r="F25" s="950">
        <v>26967.51</v>
      </c>
      <c r="G25" s="950">
        <v>21796.97</v>
      </c>
      <c r="H25" s="950">
        <f t="shared" si="2"/>
        <v>265.2200000000048</v>
      </c>
    </row>
    <row r="26" spans="2:8">
      <c r="B26" s="1017" t="s">
        <v>2091</v>
      </c>
      <c r="C26" s="950">
        <v>57965.24</v>
      </c>
      <c r="D26" s="950">
        <v>-4068.01</v>
      </c>
      <c r="E26" s="950">
        <f t="shared" si="1"/>
        <v>53897.229999999996</v>
      </c>
      <c r="F26" s="950">
        <v>52784.49</v>
      </c>
      <c r="G26" s="950">
        <v>46992.21</v>
      </c>
      <c r="H26" s="950">
        <f t="shared" si="2"/>
        <v>1112.739999999998</v>
      </c>
    </row>
    <row r="27" spans="2:8">
      <c r="B27" s="1017" t="s">
        <v>2092</v>
      </c>
      <c r="C27" s="950">
        <v>90249.66</v>
      </c>
      <c r="D27" s="950">
        <v>4025.49</v>
      </c>
      <c r="E27" s="950">
        <f t="shared" si="1"/>
        <v>94275.150000000009</v>
      </c>
      <c r="F27" s="950">
        <v>93880.55</v>
      </c>
      <c r="G27" s="950">
        <v>85080.76</v>
      </c>
      <c r="H27" s="950">
        <f t="shared" si="2"/>
        <v>394.60000000000582</v>
      </c>
    </row>
    <row r="28" spans="2:8">
      <c r="B28" s="1017" t="s">
        <v>2093</v>
      </c>
      <c r="C28" s="950">
        <v>73692.11</v>
      </c>
      <c r="D28" s="950">
        <v>2599.83</v>
      </c>
      <c r="E28" s="950">
        <f t="shared" si="1"/>
        <v>76291.94</v>
      </c>
      <c r="F28" s="950">
        <v>75965.61</v>
      </c>
      <c r="G28" s="950">
        <v>68530.41</v>
      </c>
      <c r="H28" s="950">
        <f t="shared" si="2"/>
        <v>326.33000000000175</v>
      </c>
    </row>
    <row r="29" spans="2:8">
      <c r="B29" s="1017" t="s">
        <v>2094</v>
      </c>
      <c r="C29" s="950">
        <v>75052.56</v>
      </c>
      <c r="D29" s="950">
        <v>5844.98</v>
      </c>
      <c r="E29" s="950">
        <f t="shared" si="1"/>
        <v>80897.539999999994</v>
      </c>
      <c r="F29" s="950">
        <v>80490.97</v>
      </c>
      <c r="G29" s="950">
        <v>72691.86</v>
      </c>
      <c r="H29" s="950">
        <f t="shared" si="2"/>
        <v>406.56999999999243</v>
      </c>
    </row>
    <row r="30" spans="2:8">
      <c r="B30" s="1017" t="s">
        <v>2095</v>
      </c>
      <c r="C30" s="950">
        <v>53418.57</v>
      </c>
      <c r="D30" s="950">
        <v>20056.05</v>
      </c>
      <c r="E30" s="950">
        <f t="shared" si="1"/>
        <v>73474.62</v>
      </c>
      <c r="F30" s="950">
        <v>72866.47</v>
      </c>
      <c r="G30" s="950">
        <v>62907.05</v>
      </c>
      <c r="H30" s="950">
        <f t="shared" si="2"/>
        <v>608.14999999999418</v>
      </c>
    </row>
    <row r="31" spans="2:8">
      <c r="B31" s="1017" t="s">
        <v>2096</v>
      </c>
      <c r="C31" s="950">
        <v>346039.53</v>
      </c>
      <c r="D31" s="950">
        <v>31162.62</v>
      </c>
      <c r="E31" s="950">
        <f t="shared" si="1"/>
        <v>377202.15</v>
      </c>
      <c r="F31" s="950">
        <v>335061.3</v>
      </c>
      <c r="G31" s="950">
        <v>296261.53000000003</v>
      </c>
      <c r="H31" s="950">
        <f t="shared" si="2"/>
        <v>42140.850000000035</v>
      </c>
    </row>
    <row r="32" spans="2:8">
      <c r="B32" s="1017" t="s">
        <v>2387</v>
      </c>
      <c r="C32" s="950">
        <v>0</v>
      </c>
      <c r="D32" s="950">
        <v>0</v>
      </c>
      <c r="E32" s="950">
        <f t="shared" si="1"/>
        <v>0</v>
      </c>
      <c r="F32" s="950">
        <v>0</v>
      </c>
      <c r="G32" s="950">
        <v>0</v>
      </c>
      <c r="H32" s="950">
        <f t="shared" si="2"/>
        <v>0</v>
      </c>
    </row>
    <row r="33" spans="2:8">
      <c r="B33" s="1017" t="s">
        <v>2097</v>
      </c>
      <c r="C33" s="950">
        <v>20077.419999999998</v>
      </c>
      <c r="D33" s="950">
        <v>-1811.15</v>
      </c>
      <c r="E33" s="950">
        <f t="shared" si="1"/>
        <v>18266.269999999997</v>
      </c>
      <c r="F33" s="950">
        <v>10482.48</v>
      </c>
      <c r="G33" s="950">
        <v>9453.85</v>
      </c>
      <c r="H33" s="950">
        <f t="shared" si="2"/>
        <v>7783.7899999999972</v>
      </c>
    </row>
    <row r="34" spans="2:8">
      <c r="B34" s="1017" t="s">
        <v>2098</v>
      </c>
      <c r="C34" s="950">
        <v>13465.79</v>
      </c>
      <c r="D34" s="950">
        <v>13162.22</v>
      </c>
      <c r="E34" s="950">
        <f t="shared" si="1"/>
        <v>26628.010000000002</v>
      </c>
      <c r="F34" s="950">
        <v>25797.24</v>
      </c>
      <c r="G34" s="950">
        <v>22171.67</v>
      </c>
      <c r="H34" s="950">
        <f t="shared" si="2"/>
        <v>830.77000000000044</v>
      </c>
    </row>
    <row r="35" spans="2:8">
      <c r="B35" s="1017" t="s">
        <v>2099</v>
      </c>
      <c r="C35" s="950">
        <v>48121.43</v>
      </c>
      <c r="D35" s="950">
        <v>0</v>
      </c>
      <c r="E35" s="950">
        <f t="shared" si="1"/>
        <v>48121.43</v>
      </c>
      <c r="F35" s="950">
        <v>0</v>
      </c>
      <c r="G35" s="950">
        <v>0</v>
      </c>
      <c r="H35" s="950">
        <f t="shared" si="2"/>
        <v>48121.43</v>
      </c>
    </row>
    <row r="36" spans="2:8">
      <c r="B36" s="1017" t="s">
        <v>2388</v>
      </c>
      <c r="C36" s="950">
        <v>0</v>
      </c>
      <c r="D36" s="950">
        <v>0</v>
      </c>
      <c r="E36" s="950">
        <f t="shared" si="1"/>
        <v>0</v>
      </c>
      <c r="F36" s="950">
        <v>0</v>
      </c>
      <c r="G36" s="950">
        <v>0</v>
      </c>
      <c r="H36" s="950">
        <f t="shared" si="2"/>
        <v>0</v>
      </c>
    </row>
    <row r="37" spans="2:8" s="12" customFormat="1">
      <c r="B37" s="1018" t="s">
        <v>2389</v>
      </c>
      <c r="C37" s="1019">
        <f t="shared" ref="C37:H37" si="3">SUM(C38:C64)</f>
        <v>119378538.45999999</v>
      </c>
      <c r="D37" s="1019">
        <f t="shared" si="3"/>
        <v>19140809.999999996</v>
      </c>
      <c r="E37" s="1019">
        <f t="shared" si="3"/>
        <v>138519348.46000001</v>
      </c>
      <c r="F37" s="1019">
        <f t="shared" si="3"/>
        <v>135146151.13</v>
      </c>
      <c r="G37" s="1019">
        <f t="shared" si="3"/>
        <v>123458616.35999998</v>
      </c>
      <c r="H37" s="1019">
        <f t="shared" si="3"/>
        <v>3373197.3300000005</v>
      </c>
    </row>
    <row r="38" spans="2:8">
      <c r="B38" s="1015" t="s">
        <v>2075</v>
      </c>
      <c r="C38" s="1016">
        <v>3745982.17</v>
      </c>
      <c r="D38" s="1016">
        <v>3971900.74</v>
      </c>
      <c r="E38" s="1016">
        <f t="shared" ref="E38:E64" si="4">C38+D38</f>
        <v>7717882.9100000001</v>
      </c>
      <c r="F38" s="1016">
        <v>7295370.2300000004</v>
      </c>
      <c r="G38" s="1016">
        <v>6979868.75</v>
      </c>
      <c r="H38" s="1619">
        <f t="shared" ref="H38:H64" si="5">E38-F38</f>
        <v>422512.6799999997</v>
      </c>
    </row>
    <row r="39" spans="2:8">
      <c r="B39" s="1015" t="s">
        <v>2076</v>
      </c>
      <c r="C39" s="1016">
        <v>10167738.060000001</v>
      </c>
      <c r="D39" s="1016">
        <v>3622551.85</v>
      </c>
      <c r="E39" s="1016">
        <f t="shared" si="4"/>
        <v>13790289.91</v>
      </c>
      <c r="F39" s="1016">
        <v>13549075.220000001</v>
      </c>
      <c r="G39" s="1016">
        <v>11893684.15</v>
      </c>
      <c r="H39" s="1619">
        <f t="shared" si="5"/>
        <v>241214.68999999948</v>
      </c>
    </row>
    <row r="40" spans="2:8">
      <c r="B40" s="1015" t="s">
        <v>2077</v>
      </c>
      <c r="C40" s="1016">
        <v>3036701.25</v>
      </c>
      <c r="D40" s="1016">
        <v>112015.26</v>
      </c>
      <c r="E40" s="1016">
        <f t="shared" si="4"/>
        <v>3148716.51</v>
      </c>
      <c r="F40" s="1016">
        <v>3009309.19</v>
      </c>
      <c r="G40" s="1016">
        <v>2875784.44</v>
      </c>
      <c r="H40" s="1619">
        <f t="shared" si="5"/>
        <v>139407.31999999983</v>
      </c>
    </row>
    <row r="41" spans="2:8">
      <c r="B41" s="1015" t="s">
        <v>2078</v>
      </c>
      <c r="C41" s="1016">
        <v>3049451.05</v>
      </c>
      <c r="D41" s="1016">
        <v>7852651.96</v>
      </c>
      <c r="E41" s="1016">
        <f t="shared" si="4"/>
        <v>10902103.01</v>
      </c>
      <c r="F41" s="1016">
        <v>9745173.7899999991</v>
      </c>
      <c r="G41" s="1016">
        <v>3859782.67</v>
      </c>
      <c r="H41" s="1619">
        <f t="shared" si="5"/>
        <v>1156929.2200000007</v>
      </c>
    </row>
    <row r="42" spans="2:8">
      <c r="B42" s="1015" t="s">
        <v>2079</v>
      </c>
      <c r="C42" s="950">
        <v>2997220.53</v>
      </c>
      <c r="D42" s="950">
        <v>639685.11</v>
      </c>
      <c r="E42" s="950">
        <f t="shared" si="4"/>
        <v>3636905.6399999997</v>
      </c>
      <c r="F42" s="950">
        <v>3552102.31</v>
      </c>
      <c r="G42" s="950">
        <v>3401770.02</v>
      </c>
      <c r="H42" s="1619">
        <f t="shared" si="5"/>
        <v>84803.329999999609</v>
      </c>
    </row>
    <row r="43" spans="2:8">
      <c r="B43" s="1015" t="s">
        <v>2080</v>
      </c>
      <c r="C43" s="950">
        <v>920248.67</v>
      </c>
      <c r="D43" s="950">
        <v>374703.49</v>
      </c>
      <c r="E43" s="950">
        <f t="shared" si="4"/>
        <v>1294952.1600000001</v>
      </c>
      <c r="F43" s="950">
        <v>1267519.92</v>
      </c>
      <c r="G43" s="950">
        <v>1204542.8</v>
      </c>
      <c r="H43" s="1619">
        <f t="shared" si="5"/>
        <v>27432.240000000224</v>
      </c>
    </row>
    <row r="44" spans="2:8">
      <c r="B44" s="1015" t="s">
        <v>2081</v>
      </c>
      <c r="C44" s="950">
        <v>1330607.55</v>
      </c>
      <c r="D44" s="950">
        <v>159510.1</v>
      </c>
      <c r="E44" s="950">
        <f t="shared" si="4"/>
        <v>1490117.6500000001</v>
      </c>
      <c r="F44" s="950">
        <v>1451846.52</v>
      </c>
      <c r="G44" s="950">
        <v>1377095.44</v>
      </c>
      <c r="H44" s="1619">
        <f t="shared" si="5"/>
        <v>38271.130000000121</v>
      </c>
    </row>
    <row r="45" spans="2:8">
      <c r="B45" s="1015" t="s">
        <v>2082</v>
      </c>
      <c r="C45" s="950">
        <v>18429.8</v>
      </c>
      <c r="D45" s="950">
        <v>-2711.8</v>
      </c>
      <c r="E45" s="950">
        <f t="shared" si="4"/>
        <v>15718</v>
      </c>
      <c r="F45" s="950">
        <v>10180</v>
      </c>
      <c r="G45" s="950">
        <v>10180</v>
      </c>
      <c r="H45" s="1619">
        <f t="shared" si="5"/>
        <v>5538</v>
      </c>
    </row>
    <row r="46" spans="2:8">
      <c r="B46" s="1017" t="s">
        <v>2083</v>
      </c>
      <c r="C46" s="950">
        <v>23550620.359999999</v>
      </c>
      <c r="D46" s="950">
        <v>-579304</v>
      </c>
      <c r="E46" s="950">
        <f t="shared" si="4"/>
        <v>22971316.359999999</v>
      </c>
      <c r="F46" s="950">
        <v>22754701.399999999</v>
      </c>
      <c r="G46" s="950">
        <v>22047923.829999998</v>
      </c>
      <c r="H46" s="1619">
        <f t="shared" si="5"/>
        <v>216614.96000000089</v>
      </c>
    </row>
    <row r="47" spans="2:8">
      <c r="B47" s="1017" t="s">
        <v>2084</v>
      </c>
      <c r="C47" s="950">
        <v>6848346.7699999996</v>
      </c>
      <c r="D47" s="950">
        <v>-141462.85999999999</v>
      </c>
      <c r="E47" s="950">
        <f t="shared" si="4"/>
        <v>6706883.9099999992</v>
      </c>
      <c r="F47" s="950">
        <v>6651058.2599999998</v>
      </c>
      <c r="G47" s="950">
        <v>6444756.7599999998</v>
      </c>
      <c r="H47" s="1619">
        <f t="shared" si="5"/>
        <v>55825.649999999441</v>
      </c>
    </row>
    <row r="48" spans="2:8">
      <c r="B48" s="1017" t="s">
        <v>2085</v>
      </c>
      <c r="C48" s="950">
        <v>11122572.560000001</v>
      </c>
      <c r="D48" s="950">
        <v>249210.21</v>
      </c>
      <c r="E48" s="950">
        <f t="shared" si="4"/>
        <v>11371782.770000001</v>
      </c>
      <c r="F48" s="950">
        <v>11198124.27</v>
      </c>
      <c r="G48" s="950">
        <v>10786611.01</v>
      </c>
      <c r="H48" s="1619">
        <f t="shared" si="5"/>
        <v>173658.50000000186</v>
      </c>
    </row>
    <row r="49" spans="2:8">
      <c r="B49" s="1017" t="s">
        <v>2086</v>
      </c>
      <c r="C49" s="950">
        <v>8966557.9399999995</v>
      </c>
      <c r="D49" s="950">
        <v>-201402.2</v>
      </c>
      <c r="E49" s="950">
        <f t="shared" si="4"/>
        <v>8765155.7400000002</v>
      </c>
      <c r="F49" s="950">
        <v>8706110.7200000007</v>
      </c>
      <c r="G49" s="950">
        <v>8298364.0099999998</v>
      </c>
      <c r="H49" s="1619">
        <f t="shared" si="5"/>
        <v>59045.019999999553</v>
      </c>
    </row>
    <row r="50" spans="2:8">
      <c r="B50" s="1017" t="s">
        <v>2087</v>
      </c>
      <c r="C50" s="950">
        <v>10032512.49</v>
      </c>
      <c r="D50" s="950">
        <v>1693663.16</v>
      </c>
      <c r="E50" s="950">
        <f t="shared" si="4"/>
        <v>11726175.65</v>
      </c>
      <c r="F50" s="950">
        <v>11555555.4</v>
      </c>
      <c r="G50" s="950">
        <v>11133627.6</v>
      </c>
      <c r="H50" s="1619">
        <f t="shared" si="5"/>
        <v>170620.25</v>
      </c>
    </row>
    <row r="51" spans="2:8">
      <c r="B51" s="1017" t="s">
        <v>2088</v>
      </c>
      <c r="C51" s="950">
        <v>18558756.93</v>
      </c>
      <c r="D51" s="950">
        <v>600521.21</v>
      </c>
      <c r="E51" s="950">
        <f t="shared" si="4"/>
        <v>19159278.140000001</v>
      </c>
      <c r="F51" s="950">
        <v>19010018.690000001</v>
      </c>
      <c r="G51" s="950">
        <v>18423906.170000002</v>
      </c>
      <c r="H51" s="1619">
        <f t="shared" si="5"/>
        <v>149259.44999999925</v>
      </c>
    </row>
    <row r="52" spans="2:8">
      <c r="B52" s="1017" t="s">
        <v>2089</v>
      </c>
      <c r="C52" s="950">
        <v>1664941.92</v>
      </c>
      <c r="D52" s="950">
        <v>-163937.19</v>
      </c>
      <c r="E52" s="950">
        <f t="shared" si="4"/>
        <v>1501004.73</v>
      </c>
      <c r="F52" s="950">
        <v>1482137.61</v>
      </c>
      <c r="G52" s="950">
        <v>1421651.61</v>
      </c>
      <c r="H52" s="1619">
        <f t="shared" si="5"/>
        <v>18867.119999999879</v>
      </c>
    </row>
    <row r="53" spans="2:8">
      <c r="B53" s="1017" t="s">
        <v>2090</v>
      </c>
      <c r="C53" s="950">
        <v>547435.81000000006</v>
      </c>
      <c r="D53" s="950">
        <v>249248.31</v>
      </c>
      <c r="E53" s="950">
        <f t="shared" si="4"/>
        <v>796684.12000000011</v>
      </c>
      <c r="F53" s="950">
        <v>767091.74</v>
      </c>
      <c r="G53" s="950">
        <v>728101.25</v>
      </c>
      <c r="H53" s="1619">
        <f t="shared" si="5"/>
        <v>29592.380000000121</v>
      </c>
    </row>
    <row r="54" spans="2:8">
      <c r="B54" s="1017" t="s">
        <v>2091</v>
      </c>
      <c r="C54" s="950">
        <v>786616.8</v>
      </c>
      <c r="D54" s="950">
        <v>-21843.46</v>
      </c>
      <c r="E54" s="950">
        <f t="shared" si="4"/>
        <v>764773.34000000008</v>
      </c>
      <c r="F54" s="950">
        <v>726830.35</v>
      </c>
      <c r="G54" s="950">
        <v>683406.92</v>
      </c>
      <c r="H54" s="1619">
        <f t="shared" si="5"/>
        <v>37942.990000000107</v>
      </c>
    </row>
    <row r="55" spans="2:8">
      <c r="B55" s="1017" t="s">
        <v>2092</v>
      </c>
      <c r="C55" s="950">
        <v>1136979.01</v>
      </c>
      <c r="D55" s="950">
        <v>75314.67</v>
      </c>
      <c r="E55" s="950">
        <f t="shared" si="4"/>
        <v>1212293.68</v>
      </c>
      <c r="F55" s="950">
        <v>1084044.68</v>
      </c>
      <c r="G55" s="950">
        <v>1019193.28</v>
      </c>
      <c r="H55" s="1619">
        <f t="shared" si="5"/>
        <v>128249</v>
      </c>
    </row>
    <row r="56" spans="2:8">
      <c r="B56" s="1017" t="s">
        <v>2093</v>
      </c>
      <c r="C56" s="950">
        <v>929995.11</v>
      </c>
      <c r="D56" s="950">
        <v>21485.53</v>
      </c>
      <c r="E56" s="950">
        <f t="shared" si="4"/>
        <v>951480.64</v>
      </c>
      <c r="F56" s="950">
        <v>932073.79</v>
      </c>
      <c r="G56" s="950">
        <v>874888.52</v>
      </c>
      <c r="H56" s="1619">
        <f t="shared" si="5"/>
        <v>19406.849999999977</v>
      </c>
    </row>
    <row r="57" spans="2:8">
      <c r="B57" s="1017" t="s">
        <v>2094</v>
      </c>
      <c r="C57" s="950">
        <v>918219.31</v>
      </c>
      <c r="D57" s="950">
        <v>255672.38</v>
      </c>
      <c r="E57" s="950">
        <f t="shared" si="4"/>
        <v>1173891.69</v>
      </c>
      <c r="F57" s="950">
        <v>1118338.77</v>
      </c>
      <c r="G57" s="950">
        <v>1060425</v>
      </c>
      <c r="H57" s="1619">
        <f t="shared" si="5"/>
        <v>55552.919999999925</v>
      </c>
    </row>
    <row r="58" spans="2:8">
      <c r="B58" s="1017" t="s">
        <v>2095</v>
      </c>
      <c r="C58" s="950">
        <v>1806534.84</v>
      </c>
      <c r="D58" s="950">
        <v>58052.86</v>
      </c>
      <c r="E58" s="950">
        <f t="shared" si="4"/>
        <v>1864587.7000000002</v>
      </c>
      <c r="F58" s="950">
        <v>1846388.8</v>
      </c>
      <c r="G58" s="950">
        <v>1771035.81</v>
      </c>
      <c r="H58" s="1619">
        <f t="shared" si="5"/>
        <v>18198.90000000014</v>
      </c>
    </row>
    <row r="59" spans="2:8">
      <c r="B59" s="1017" t="s">
        <v>2096</v>
      </c>
      <c r="C59" s="950">
        <v>6620721.2400000002</v>
      </c>
      <c r="D59" s="950">
        <v>297765.53999999998</v>
      </c>
      <c r="E59" s="950">
        <f t="shared" si="4"/>
        <v>6918486.7800000003</v>
      </c>
      <c r="F59" s="950">
        <v>6807881.4500000002</v>
      </c>
      <c r="G59" s="950">
        <v>6577316.8499999996</v>
      </c>
      <c r="H59" s="1619">
        <f t="shared" si="5"/>
        <v>110605.33000000007</v>
      </c>
    </row>
    <row r="60" spans="2:8">
      <c r="B60" s="1017" t="s">
        <v>2387</v>
      </c>
      <c r="C60" s="950">
        <v>0</v>
      </c>
      <c r="D60" s="950">
        <v>0</v>
      </c>
      <c r="E60" s="950">
        <f t="shared" si="4"/>
        <v>0</v>
      </c>
      <c r="F60" s="950">
        <v>0</v>
      </c>
      <c r="G60" s="950">
        <v>0</v>
      </c>
      <c r="H60" s="1619">
        <f t="shared" si="5"/>
        <v>0</v>
      </c>
    </row>
    <row r="61" spans="2:8">
      <c r="B61" s="1017" t="s">
        <v>2097</v>
      </c>
      <c r="C61" s="950">
        <v>273745.19</v>
      </c>
      <c r="D61" s="950">
        <v>61977.26</v>
      </c>
      <c r="E61" s="950">
        <f t="shared" si="4"/>
        <v>335722.45</v>
      </c>
      <c r="F61" s="950">
        <v>331018.13</v>
      </c>
      <c r="G61" s="950">
        <v>307875.05</v>
      </c>
      <c r="H61" s="1619">
        <f t="shared" si="5"/>
        <v>4704.320000000007</v>
      </c>
    </row>
    <row r="62" spans="2:8">
      <c r="B62" s="1017" t="s">
        <v>2098</v>
      </c>
      <c r="C62" s="950">
        <v>268687.89</v>
      </c>
      <c r="D62" s="950">
        <v>34457.08</v>
      </c>
      <c r="E62" s="950">
        <f t="shared" si="4"/>
        <v>303144.97000000003</v>
      </c>
      <c r="F62" s="950">
        <v>294199.89</v>
      </c>
      <c r="G62" s="950">
        <v>276824.42</v>
      </c>
      <c r="H62" s="1619">
        <f t="shared" si="5"/>
        <v>8945.0800000000163</v>
      </c>
    </row>
    <row r="63" spans="2:8">
      <c r="B63" s="1017" t="s">
        <v>2099</v>
      </c>
      <c r="C63" s="950">
        <v>78915.210000000006</v>
      </c>
      <c r="D63" s="950">
        <v>-78915.210000000006</v>
      </c>
      <c r="E63" s="950">
        <f t="shared" si="4"/>
        <v>0</v>
      </c>
      <c r="F63" s="950">
        <v>0</v>
      </c>
      <c r="G63" s="950">
        <v>0</v>
      </c>
      <c r="H63" s="1619">
        <f t="shared" si="5"/>
        <v>0</v>
      </c>
    </row>
    <row r="64" spans="2:8">
      <c r="B64" s="1017" t="s">
        <v>2388</v>
      </c>
      <c r="C64" s="950">
        <v>0</v>
      </c>
      <c r="D64" s="950">
        <v>0</v>
      </c>
      <c r="E64" s="950">
        <f t="shared" si="4"/>
        <v>0</v>
      </c>
      <c r="F64" s="950">
        <v>0</v>
      </c>
      <c r="G64" s="950">
        <v>0</v>
      </c>
      <c r="H64" s="1619">
        <f t="shared" si="5"/>
        <v>0</v>
      </c>
    </row>
    <row r="65" spans="2:8" s="12" customFormat="1">
      <c r="B65" s="1017"/>
      <c r="C65" s="950"/>
      <c r="D65" s="950"/>
      <c r="E65" s="950"/>
      <c r="F65" s="950"/>
      <c r="G65" s="950"/>
      <c r="H65" s="1619"/>
    </row>
    <row r="66" spans="2:8">
      <c r="B66" s="1013" t="s">
        <v>584</v>
      </c>
      <c r="C66" s="948">
        <f t="shared" ref="C66:H66" si="6">C9+C37</f>
        <v>130107095.38</v>
      </c>
      <c r="D66" s="948">
        <f t="shared" si="6"/>
        <v>19698167.419999998</v>
      </c>
      <c r="E66" s="948">
        <f t="shared" si="6"/>
        <v>149805262.80000001</v>
      </c>
      <c r="F66" s="948">
        <f t="shared" si="6"/>
        <v>145730052.28999999</v>
      </c>
      <c r="G66" s="948">
        <f t="shared" si="6"/>
        <v>132813073.73999998</v>
      </c>
      <c r="H66" s="948">
        <f t="shared" si="6"/>
        <v>4075210.5100000002</v>
      </c>
    </row>
    <row r="67" spans="2:8" ht="13.5" thickBot="1">
      <c r="B67" s="1020"/>
      <c r="C67" s="960"/>
      <c r="D67" s="960"/>
      <c r="E67" s="960"/>
      <c r="F67" s="960"/>
      <c r="G67" s="960"/>
      <c r="H67" s="960"/>
    </row>
    <row r="662" spans="2:8">
      <c r="B662" s="1021"/>
      <c r="C662" s="1021"/>
      <c r="D662" s="1021"/>
      <c r="E662" s="1021"/>
      <c r="F662" s="1021"/>
      <c r="G662" s="1021"/>
      <c r="H662" s="1021"/>
    </row>
  </sheetData>
  <mergeCells count="8">
    <mergeCell ref="B7:B8"/>
    <mergeCell ref="C7:G7"/>
    <mergeCell ref="H7:H8"/>
    <mergeCell ref="B2:H2"/>
    <mergeCell ref="B3:H3"/>
    <mergeCell ref="B4:H4"/>
    <mergeCell ref="B5:H5"/>
    <mergeCell ref="B6:H6"/>
  </mergeCells>
  <pageMargins left="0.7" right="0.7" top="0.75" bottom="0.75" header="0.3" footer="0.3"/>
  <pageSetup scale="72"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21"/>
  <sheetViews>
    <sheetView view="pageBreakPreview" zoomScaleNormal="100" zoomScaleSheetLayoutView="100" workbookViewId="0">
      <selection activeCell="E14" sqref="E14"/>
    </sheetView>
  </sheetViews>
  <sheetFormatPr baseColWidth="10" defaultColWidth="11.28515625" defaultRowHeight="16.5"/>
  <cols>
    <col min="1" max="1" width="39.85546875" style="264" customWidth="1"/>
    <col min="2" max="7" width="13.7109375" style="264" customWidth="1"/>
    <col min="8" max="16384" width="11.28515625" style="264"/>
  </cols>
  <sheetData>
    <row r="1" spans="1:8">
      <c r="A1" s="1671" t="str">
        <f>'CPCA-I-01'!A1:G1</f>
        <v>Instituto de Capacitación par el Trabajo del Estado de Sonora</v>
      </c>
      <c r="B1" s="1671"/>
      <c r="C1" s="1671"/>
      <c r="D1" s="1671"/>
      <c r="E1" s="1671"/>
      <c r="F1" s="1671"/>
      <c r="G1" s="1671"/>
    </row>
    <row r="2" spans="1:8" s="266" customFormat="1">
      <c r="A2" s="1671" t="s">
        <v>441</v>
      </c>
      <c r="B2" s="1671"/>
      <c r="C2" s="1671"/>
      <c r="D2" s="1671"/>
      <c r="E2" s="1671"/>
      <c r="F2" s="1671"/>
      <c r="G2" s="1671"/>
    </row>
    <row r="3" spans="1:8" s="266" customFormat="1">
      <c r="A3" s="1876" t="s">
        <v>604</v>
      </c>
      <c r="B3" s="1876"/>
      <c r="C3" s="1876"/>
      <c r="D3" s="1876"/>
      <c r="E3" s="1876"/>
      <c r="F3" s="1876"/>
      <c r="G3" s="1876"/>
    </row>
    <row r="4" spans="1:8" s="266" customFormat="1">
      <c r="A4" s="1672" t="str">
        <f>'CPCA-I-03'!A3:D3</f>
        <v>Del 01 de Enero al 31 de Diciembre de 2020</v>
      </c>
      <c r="B4" s="1672"/>
      <c r="C4" s="1672"/>
      <c r="D4" s="1672"/>
      <c r="E4" s="1672"/>
      <c r="F4" s="1672"/>
      <c r="G4" s="1672"/>
    </row>
    <row r="5" spans="1:8" s="266" customFormat="1" ht="17.25" thickBot="1">
      <c r="A5" s="1857" t="s">
        <v>946</v>
      </c>
      <c r="B5" s="1857"/>
      <c r="C5" s="1857"/>
      <c r="D5" s="1857"/>
      <c r="E5" s="1857"/>
      <c r="F5" s="40"/>
      <c r="G5" s="413"/>
    </row>
    <row r="6" spans="1:8" s="277" customFormat="1" ht="53.25" customHeight="1">
      <c r="A6" s="1874" t="s">
        <v>604</v>
      </c>
      <c r="B6" s="284" t="s">
        <v>444</v>
      </c>
      <c r="C6" s="284" t="s">
        <v>378</v>
      </c>
      <c r="D6" s="284" t="s">
        <v>445</v>
      </c>
      <c r="E6" s="284" t="s">
        <v>446</v>
      </c>
      <c r="F6" s="284" t="s">
        <v>447</v>
      </c>
      <c r="G6" s="285" t="s">
        <v>448</v>
      </c>
    </row>
    <row r="7" spans="1:8" s="283" customFormat="1" ht="15.75" customHeight="1" thickBot="1">
      <c r="A7" s="1875"/>
      <c r="B7" s="278" t="s">
        <v>359</v>
      </c>
      <c r="C7" s="278" t="s">
        <v>360</v>
      </c>
      <c r="D7" s="278" t="s">
        <v>449</v>
      </c>
      <c r="E7" s="278" t="s">
        <v>362</v>
      </c>
      <c r="F7" s="278" t="s">
        <v>363</v>
      </c>
      <c r="G7" s="279" t="s">
        <v>450</v>
      </c>
    </row>
    <row r="8" spans="1:8" ht="30" customHeight="1">
      <c r="A8" s="501"/>
      <c r="B8" s="287"/>
      <c r="C8" s="287"/>
      <c r="D8" s="287"/>
      <c r="E8" s="287"/>
      <c r="F8" s="287"/>
      <c r="G8" s="288"/>
    </row>
    <row r="9" spans="1:8" ht="30" customHeight="1">
      <c r="A9" s="273" t="s">
        <v>605</v>
      </c>
      <c r="B9" s="434">
        <v>130107095.38</v>
      </c>
      <c r="C9" s="434">
        <f>19540255.92+157911.5</f>
        <v>19698167.420000002</v>
      </c>
      <c r="D9" s="435">
        <f>B9+C9</f>
        <v>149805262.80000001</v>
      </c>
      <c r="E9" s="434">
        <v>145730052.28999999</v>
      </c>
      <c r="F9" s="434">
        <v>132813073.73999999</v>
      </c>
      <c r="G9" s="436">
        <f>D9-E9</f>
        <v>4075210.5100000203</v>
      </c>
    </row>
    <row r="10" spans="1:8" ht="30" customHeight="1">
      <c r="A10" s="273" t="s">
        <v>606</v>
      </c>
      <c r="B10" s="434"/>
      <c r="C10" s="434"/>
      <c r="D10" s="435">
        <f>B10+C10</f>
        <v>0</v>
      </c>
      <c r="E10" s="434"/>
      <c r="F10" s="434"/>
      <c r="G10" s="436">
        <f>D10-E10</f>
        <v>0</v>
      </c>
    </row>
    <row r="11" spans="1:8" ht="30" customHeight="1">
      <c r="A11" s="273" t="s">
        <v>607</v>
      </c>
      <c r="B11" s="434"/>
      <c r="C11" s="434"/>
      <c r="D11" s="435">
        <f>B11+C11</f>
        <v>0</v>
      </c>
      <c r="E11" s="434"/>
      <c r="F11" s="434"/>
      <c r="G11" s="436">
        <f>D11-E11</f>
        <v>0</v>
      </c>
    </row>
    <row r="12" spans="1:8" ht="30" customHeight="1">
      <c r="A12" s="273" t="s">
        <v>608</v>
      </c>
      <c r="B12" s="434"/>
      <c r="C12" s="434"/>
      <c r="D12" s="435">
        <f>B12+C12</f>
        <v>0</v>
      </c>
      <c r="E12" s="434"/>
      <c r="F12" s="434"/>
      <c r="G12" s="436">
        <f>D12-E12</f>
        <v>0</v>
      </c>
    </row>
    <row r="13" spans="1:8" ht="30" customHeight="1" thickBot="1">
      <c r="A13" s="500"/>
      <c r="B13" s="442"/>
      <c r="C13" s="442"/>
      <c r="D13" s="442"/>
      <c r="E13" s="442"/>
      <c r="F13" s="442"/>
      <c r="G13" s="443"/>
    </row>
    <row r="14" spans="1:8" s="277" customFormat="1" ht="30" customHeight="1" thickBot="1">
      <c r="A14" s="623" t="s">
        <v>500</v>
      </c>
      <c r="B14" s="444">
        <f>SUM(B9:B12)</f>
        <v>130107095.38</v>
      </c>
      <c r="C14" s="444">
        <f>SUM(C9:C12)</f>
        <v>19698167.420000002</v>
      </c>
      <c r="D14" s="444">
        <f>B14+C14</f>
        <v>149805262.80000001</v>
      </c>
      <c r="E14" s="444">
        <f>SUM(E9:E12)</f>
        <v>145730052.28999999</v>
      </c>
      <c r="F14" s="444">
        <f>SUM(F9:F12)</f>
        <v>132813073.73999999</v>
      </c>
      <c r="G14" s="445">
        <f>D14-E14</f>
        <v>4075210.5100000203</v>
      </c>
      <c r="H14" s="496" t="str">
        <f>IF((B14-'CPCA II-04'!B80)&gt;0.9,"ERROR!!!!! EL MONTO NO COINCIDE CON LO REPORTADO EN EL FORMATO ETCA-II-04 EN EL TOTAL APROBADO ANUAL DEL ANALÍTICO DE EGRESOS","")</f>
        <v/>
      </c>
    </row>
    <row r="15" spans="1:8" s="277" customFormat="1" ht="30" customHeight="1">
      <c r="A15" s="478"/>
      <c r="B15" s="479"/>
      <c r="C15" s="479"/>
      <c r="D15" s="479"/>
      <c r="E15" s="479"/>
      <c r="F15" s="479"/>
      <c r="G15" s="479"/>
      <c r="H15" s="496" t="str">
        <f>IF((C14-'CPCA II-04'!C80)&gt;0.9,"ERROR!!!!! EL MONTO NO COINCIDE CON LO REPORTADO EN EL FORMATO ETCA-II-04 EN EL TOTAL AMPLIACIONES/REDUCCIONES ANUAL DEL ANALÍTICO DE EGRESOS","")</f>
        <v/>
      </c>
    </row>
    <row r="16" spans="1:8" s="277" customFormat="1" ht="30" customHeight="1">
      <c r="A16" s="478"/>
      <c r="B16" s="479"/>
      <c r="C16" s="479"/>
      <c r="D16" s="479"/>
      <c r="E16" s="479"/>
      <c r="F16" s="479"/>
      <c r="G16" s="479"/>
      <c r="H16" s="496" t="str">
        <f>IF((D14-'CPCA II-04'!D80)&gt;0.9,"ERROR!!!!! EL MONTO NO COINCIDE CON LO REPORTADO EN EL FORMATO ETCA-II-04 EN EL TOTAL MODIFICADO ANUAL DEL ANALÍTICO DE EGRESOS","")</f>
        <v/>
      </c>
    </row>
    <row r="17" spans="1:8" s="277" customFormat="1" ht="18" customHeight="1">
      <c r="A17" s="478"/>
      <c r="B17" s="479"/>
      <c r="C17" s="479"/>
      <c r="D17" s="479"/>
      <c r="E17" s="479"/>
      <c r="F17" s="479"/>
      <c r="G17" s="479"/>
      <c r="H17" s="496" t="str">
        <f>IF((E14-'CPCA II-04'!E80)&gt;0.9,"ERROR!!!!! EL MONTO NO COINCIDE CON LO REPORTADO EN EL FORMATO ETCA-II-04 EN EL TOTAL DEVENGADO ANUAL DEL ANALÍTICO DE EGRESOS","")</f>
        <v/>
      </c>
    </row>
    <row r="18" spans="1:8" s="277" customFormat="1" ht="18" customHeight="1">
      <c r="A18" s="478"/>
      <c r="B18" s="479"/>
      <c r="C18" s="479"/>
      <c r="D18" s="479"/>
      <c r="E18" s="479"/>
      <c r="F18" s="479"/>
      <c r="G18" s="479"/>
      <c r="H18" s="496" t="str">
        <f>IF((F14-'CPCA II-04'!F80)&gt;0.9,"ERROR!!!!! EL MONTO NO COINCIDE CON LO REPORTADO EN EL FORMATO ETCA-II-04 EN EL TOTAL PAGADO ANUAL DEL ANALÍTICO DE EGRESOS","")</f>
        <v/>
      </c>
    </row>
    <row r="19" spans="1:8">
      <c r="H19" s="496" t="str">
        <f>IF((G14-'CPCA II-04'!G80)&gt;0.9,"ERROR!!!!! EL MONTO NO COINCIDE CON LO REPORTADO EN EL FORMATO ETCA-II-04 EN EL TOTAL SUBEJERCICIO ANUAL DEL ANALÍTICO DE EGRESOS","")</f>
        <v/>
      </c>
    </row>
    <row r="20" spans="1:8">
      <c r="H20" s="496" t="str">
        <f>IF((B20-'CPCA II-04'!B86)&gt;0.9,"ERROR!!!!! EL MONTO NO COINCIDE CON LO REPORTADO EN EL FORMATO ETCA-II-04 EN EL TOTAL APROBADO ANUAL DEL ANALÍTICO DE EGRESOS","")</f>
        <v/>
      </c>
    </row>
    <row r="21" spans="1:8">
      <c r="H21" s="496" t="str">
        <f>IF(G14&lt;&gt;'CPCA II-04'!G80,"ERROR!!!!! EL MONTO NO COINCIDE CON LO REPORTADO EN EL FORMATO ETCA-II-04 EN EL TOTAL SUBEJERCICIO PRESENTADO EN EL ANALÍTICO DE EGRESOS","")</f>
        <v>ERROR!!!!! EL MONTO NO COINCIDE CON LO REPORTADO EN EL FORMATO ETCA-II-04 EN EL TOTAL SUBEJERCICIO PRESENTADO EN EL ANALÍTICO DE EGRESOS</v>
      </c>
    </row>
  </sheetData>
  <sheetProtection formatColumns="0" formatRows="0" insertHyperlinks="0"/>
  <mergeCells count="6">
    <mergeCell ref="A6:A7"/>
    <mergeCell ref="A4:G4"/>
    <mergeCell ref="A1:G1"/>
    <mergeCell ref="A2:G2"/>
    <mergeCell ref="A3:G3"/>
    <mergeCell ref="A5:E5"/>
  </mergeCells>
  <printOptions horizontalCentered="1"/>
  <pageMargins left="0.70866141732283472" right="0.70866141732283472" top="0.74803149606299213" bottom="0.74803149606299213" header="0.31496062992125984" footer="0.31496062992125984"/>
  <pageSetup scale="9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30"/>
  <sheetViews>
    <sheetView view="pageBreakPreview" zoomScaleNormal="100" zoomScaleSheetLayoutView="100" workbookViewId="0">
      <selection activeCell="C10" sqref="C10"/>
    </sheetView>
  </sheetViews>
  <sheetFormatPr baseColWidth="10" defaultColWidth="11.28515625" defaultRowHeight="16.5"/>
  <cols>
    <col min="1" max="1" width="39.85546875" style="264" customWidth="1"/>
    <col min="2" max="7" width="13.7109375" style="264" customWidth="1"/>
    <col min="8" max="16384" width="11.28515625" style="264"/>
  </cols>
  <sheetData>
    <row r="1" spans="1:7">
      <c r="A1" s="1876" t="str">
        <f>'CPCA-I-01'!A1:G1</f>
        <v>Instituto de Capacitación par el Trabajo del Estado de Sonora</v>
      </c>
      <c r="B1" s="1876"/>
      <c r="C1" s="1876"/>
      <c r="D1" s="1876"/>
      <c r="E1" s="1876"/>
      <c r="F1" s="1876"/>
      <c r="G1" s="1876"/>
    </row>
    <row r="2" spans="1:7">
      <c r="A2" s="1876" t="s">
        <v>441</v>
      </c>
      <c r="B2" s="1876"/>
      <c r="C2" s="1876"/>
      <c r="D2" s="1876"/>
      <c r="E2" s="1876"/>
      <c r="F2" s="1876"/>
      <c r="G2" s="1876"/>
    </row>
    <row r="3" spans="1:7">
      <c r="A3" s="1876" t="s">
        <v>609</v>
      </c>
      <c r="B3" s="1876"/>
      <c r="C3" s="1876"/>
      <c r="D3" s="1876"/>
      <c r="E3" s="1876"/>
      <c r="F3" s="1876"/>
      <c r="G3" s="1876"/>
    </row>
    <row r="4" spans="1:7">
      <c r="A4" s="1672" t="str">
        <f>'CPCA-I-03'!A3:D3</f>
        <v>Del 01 de Enero al 31 de Diciembre de 2020</v>
      </c>
      <c r="B4" s="1672"/>
      <c r="C4" s="1672"/>
      <c r="D4" s="1672"/>
      <c r="E4" s="1672"/>
      <c r="F4" s="1672"/>
      <c r="G4" s="1672"/>
    </row>
    <row r="5" spans="1:7" ht="17.25" thickBot="1">
      <c r="A5" s="1857" t="s">
        <v>947</v>
      </c>
      <c r="B5" s="1857"/>
      <c r="C5" s="1857"/>
      <c r="D5" s="1857"/>
      <c r="E5" s="1857"/>
      <c r="F5" s="40"/>
      <c r="G5" s="413"/>
    </row>
    <row r="6" spans="1:7" s="270" customFormat="1" ht="40.5">
      <c r="A6" s="1877" t="s">
        <v>241</v>
      </c>
      <c r="B6" s="291" t="s">
        <v>444</v>
      </c>
      <c r="C6" s="291" t="s">
        <v>378</v>
      </c>
      <c r="D6" s="291" t="s">
        <v>445</v>
      </c>
      <c r="E6" s="291" t="s">
        <v>446</v>
      </c>
      <c r="F6" s="291" t="s">
        <v>447</v>
      </c>
      <c r="G6" s="292" t="s">
        <v>448</v>
      </c>
    </row>
    <row r="7" spans="1:7" s="270" customFormat="1" ht="15.75" customHeight="1" thickBot="1">
      <c r="A7" s="1878"/>
      <c r="B7" s="278" t="s">
        <v>359</v>
      </c>
      <c r="C7" s="278" t="s">
        <v>360</v>
      </c>
      <c r="D7" s="278" t="s">
        <v>449</v>
      </c>
      <c r="E7" s="278" t="s">
        <v>362</v>
      </c>
      <c r="F7" s="278" t="s">
        <v>363</v>
      </c>
      <c r="G7" s="279" t="s">
        <v>450</v>
      </c>
    </row>
    <row r="8" spans="1:7">
      <c r="A8" s="286"/>
      <c r="B8" s="289"/>
      <c r="C8" s="289"/>
      <c r="D8" s="290"/>
      <c r="E8" s="289"/>
      <c r="F8" s="289"/>
      <c r="G8" s="293"/>
    </row>
    <row r="9" spans="1:7" ht="25.5">
      <c r="A9" s="294" t="s">
        <v>610</v>
      </c>
      <c r="B9" s="434">
        <v>130107095.38</v>
      </c>
      <c r="C9" s="434">
        <f>19540255.92+157911.5</f>
        <v>19698167.420000002</v>
      </c>
      <c r="D9" s="435">
        <f>IF(A9="","",B9+C9)</f>
        <v>149805262.80000001</v>
      </c>
      <c r="E9" s="434">
        <v>145730052.28999999</v>
      </c>
      <c r="F9" s="434">
        <v>132813073.73999999</v>
      </c>
      <c r="G9" s="436">
        <f>IF(A9="","",D9-E9)</f>
        <v>4075210.5100000203</v>
      </c>
    </row>
    <row r="10" spans="1:7" ht="8.25" customHeight="1">
      <c r="A10" s="294"/>
      <c r="B10" s="434"/>
      <c r="C10" s="434"/>
      <c r="D10" s="435" t="str">
        <f t="shared" ref="D10:D21" si="0">IF(A10="","",B10+C10)</f>
        <v/>
      </c>
      <c r="E10" s="434"/>
      <c r="F10" s="434"/>
      <c r="G10" s="436" t="str">
        <f t="shared" ref="G10:G21" si="1">IF(A10="","",D10-E10)</f>
        <v/>
      </c>
    </row>
    <row r="11" spans="1:7">
      <c r="A11" s="294" t="s">
        <v>611</v>
      </c>
      <c r="B11" s="434"/>
      <c r="C11" s="434"/>
      <c r="D11" s="435">
        <f t="shared" si="0"/>
        <v>0</v>
      </c>
      <c r="E11" s="434"/>
      <c r="F11" s="434"/>
      <c r="G11" s="436">
        <f t="shared" si="1"/>
        <v>0</v>
      </c>
    </row>
    <row r="12" spans="1:7" ht="8.25" customHeight="1">
      <c r="A12" s="294"/>
      <c r="B12" s="434"/>
      <c r="C12" s="434"/>
      <c r="D12" s="435" t="str">
        <f t="shared" si="0"/>
        <v/>
      </c>
      <c r="E12" s="434"/>
      <c r="F12" s="434"/>
      <c r="G12" s="436" t="str">
        <f t="shared" si="1"/>
        <v/>
      </c>
    </row>
    <row r="13" spans="1:7" ht="25.5">
      <c r="A13" s="294" t="s">
        <v>612</v>
      </c>
      <c r="B13" s="434"/>
      <c r="C13" s="434"/>
      <c r="D13" s="435">
        <f t="shared" si="0"/>
        <v>0</v>
      </c>
      <c r="E13" s="434"/>
      <c r="F13" s="434"/>
      <c r="G13" s="436">
        <f t="shared" si="1"/>
        <v>0</v>
      </c>
    </row>
    <row r="14" spans="1:7" ht="8.25" customHeight="1">
      <c r="A14" s="294"/>
      <c r="B14" s="434"/>
      <c r="C14" s="434"/>
      <c r="D14" s="435" t="str">
        <f t="shared" si="0"/>
        <v/>
      </c>
      <c r="E14" s="434"/>
      <c r="F14" s="434"/>
      <c r="G14" s="436" t="str">
        <f t="shared" si="1"/>
        <v/>
      </c>
    </row>
    <row r="15" spans="1:7" ht="25.5">
      <c r="A15" s="294" t="s">
        <v>613</v>
      </c>
      <c r="B15" s="434"/>
      <c r="C15" s="434"/>
      <c r="D15" s="435">
        <f t="shared" si="0"/>
        <v>0</v>
      </c>
      <c r="E15" s="434"/>
      <c r="F15" s="434"/>
      <c r="G15" s="436">
        <f t="shared" si="1"/>
        <v>0</v>
      </c>
    </row>
    <row r="16" spans="1:7" ht="8.25" customHeight="1">
      <c r="A16" s="294"/>
      <c r="B16" s="434"/>
      <c r="C16" s="434"/>
      <c r="D16" s="435" t="str">
        <f t="shared" si="0"/>
        <v/>
      </c>
      <c r="E16" s="434"/>
      <c r="F16" s="434"/>
      <c r="G16" s="436" t="str">
        <f t="shared" si="1"/>
        <v/>
      </c>
    </row>
    <row r="17" spans="1:8" ht="25.5">
      <c r="A17" s="294" t="s">
        <v>614</v>
      </c>
      <c r="B17" s="434"/>
      <c r="C17" s="434"/>
      <c r="D17" s="435">
        <f t="shared" si="0"/>
        <v>0</v>
      </c>
      <c r="E17" s="434"/>
      <c r="F17" s="434"/>
      <c r="G17" s="436">
        <f t="shared" si="1"/>
        <v>0</v>
      </c>
    </row>
    <row r="18" spans="1:8" ht="8.25" customHeight="1">
      <c r="A18" s="294"/>
      <c r="B18" s="434"/>
      <c r="C18" s="434"/>
      <c r="D18" s="435" t="str">
        <f t="shared" si="0"/>
        <v/>
      </c>
      <c r="E18" s="434"/>
      <c r="F18" s="434"/>
      <c r="G18" s="436" t="str">
        <f t="shared" si="1"/>
        <v/>
      </c>
    </row>
    <row r="19" spans="1:8" ht="25.5">
      <c r="A19" s="294" t="s">
        <v>615</v>
      </c>
      <c r="B19" s="434"/>
      <c r="C19" s="434"/>
      <c r="D19" s="435">
        <f t="shared" si="0"/>
        <v>0</v>
      </c>
      <c r="E19" s="434"/>
      <c r="F19" s="434"/>
      <c r="G19" s="436">
        <f t="shared" si="1"/>
        <v>0</v>
      </c>
    </row>
    <row r="20" spans="1:8" ht="8.25" customHeight="1">
      <c r="A20" s="294"/>
      <c r="B20" s="434"/>
      <c r="C20" s="434"/>
      <c r="D20" s="435" t="str">
        <f t="shared" si="0"/>
        <v/>
      </c>
      <c r="E20" s="434"/>
      <c r="F20" s="434"/>
      <c r="G20" s="436" t="str">
        <f t="shared" si="1"/>
        <v/>
      </c>
    </row>
    <row r="21" spans="1:8" ht="26.25" thickBot="1">
      <c r="A21" s="294" t="s">
        <v>616</v>
      </c>
      <c r="B21" s="434"/>
      <c r="C21" s="434"/>
      <c r="D21" s="435">
        <f t="shared" si="0"/>
        <v>0</v>
      </c>
      <c r="E21" s="434"/>
      <c r="F21" s="434"/>
      <c r="G21" s="436">
        <f t="shared" si="1"/>
        <v>0</v>
      </c>
    </row>
    <row r="22" spans="1:8" ht="24.95" customHeight="1" thickBot="1">
      <c r="A22" s="282" t="s">
        <v>500</v>
      </c>
      <c r="B22" s="440">
        <f>SUM(B9:B21)</f>
        <v>130107095.38</v>
      </c>
      <c r="C22" s="440">
        <f>SUM(C9:C21)</f>
        <v>19698167.420000002</v>
      </c>
      <c r="D22" s="440">
        <f>IF(A22="","",B22+C22)</f>
        <v>149805262.80000001</v>
      </c>
      <c r="E22" s="440">
        <f>SUM(E9:E21)</f>
        <v>145730052.28999999</v>
      </c>
      <c r="F22" s="440">
        <f>SUM(F9:F21)</f>
        <v>132813073.73999999</v>
      </c>
      <c r="G22" s="441">
        <f>IF(A22="","",D22-E22)</f>
        <v>4075210.5100000203</v>
      </c>
      <c r="H22" s="496" t="str">
        <f>IF((B22-'CPCA II-04'!B80)&gt;0.9,"ERROR!!!!! EL MONTO NO COINCIDE CON LO REPORTADO EN EL FORMATO ETCA-II-04 EN EL TOTAL APROBADO ANUAL DEL ANALÍTICO DE EGRESOS","")</f>
        <v/>
      </c>
    </row>
    <row r="23" spans="1:8" ht="24.95" customHeight="1">
      <c r="A23" s="512"/>
      <c r="B23" s="513"/>
      <c r="C23" s="513"/>
      <c r="D23" s="513"/>
      <c r="E23" s="513"/>
      <c r="F23" s="513"/>
      <c r="G23" s="513"/>
      <c r="H23" s="496" t="str">
        <f>IF((C22-'CPCA II-04'!C80)&gt;0.9,"ERROR!!!!! EL MONTO NO COINCIDE CON LO REPORTADO EN EL FORMATO ETCA-II-04 EN EL TOTAL APROBADO ANUAL DEL ANALÍTICO DE EGRESOS","")</f>
        <v/>
      </c>
    </row>
    <row r="24" spans="1:8" ht="24.95" customHeight="1">
      <c r="A24" s="480"/>
      <c r="B24" s="479"/>
      <c r="C24" s="479"/>
      <c r="D24" s="479"/>
      <c r="E24" s="479"/>
      <c r="F24" s="479"/>
      <c r="G24" s="479"/>
      <c r="H24" s="496" t="str">
        <f>IF((D22-'CPCA II-04'!D80)&gt;0.9,"ERROR!!!!! EL MONTO NO COINCIDE CON LO REPORTADO EN EL FORMATO ETCA-II-04 EN EL TOTAL APROBADO ANUAL DEL ANALÍTICO DE EGRESOS","")</f>
        <v/>
      </c>
    </row>
    <row r="25" spans="1:8" ht="24.95" customHeight="1">
      <c r="A25" s="514"/>
      <c r="B25" s="482"/>
      <c r="C25" s="482"/>
      <c r="D25" s="483"/>
      <c r="E25" s="482"/>
      <c r="F25" s="482"/>
      <c r="G25" s="483"/>
      <c r="H25" s="496" t="str">
        <f>IF((E22-'CPCA II-04'!E80)&gt;0.9,"ERROR!!!!! EL MONTO NO COINCIDE CON LO REPORTADO EN EL FORMATO ETCA-II-04 EN EL TOTAL APROBADO ANUAL DEL ANALÍTICO DE EGRESOS","")</f>
        <v/>
      </c>
    </row>
    <row r="26" spans="1:8" ht="24.95" customHeight="1">
      <c r="A26" s="514"/>
      <c r="B26" s="482"/>
      <c r="C26" s="482"/>
      <c r="D26" s="483"/>
      <c r="E26" s="482"/>
      <c r="F26" s="482"/>
      <c r="G26" s="483"/>
      <c r="H26" s="496" t="str">
        <f>IF((F22-'CPCA II-04'!F80)&gt;0.9,"ERROR!!!!! EL MONTO NO COINCIDE CON LO REPORTADO EN EL FORMATO ETCA-II-04 EN EL TOTAL APROBADO ANUAL DEL ANALÍTICO DE EGRESOS","")</f>
        <v/>
      </c>
    </row>
    <row r="27" spans="1:8" ht="25.5" customHeight="1">
      <c r="A27" s="480"/>
      <c r="B27" s="479"/>
      <c r="C27" s="479"/>
      <c r="D27" s="479"/>
      <c r="E27" s="479"/>
      <c r="F27" s="479"/>
      <c r="G27" s="479"/>
      <c r="H27" s="496" t="str">
        <f>IF((G22-'CPCA II-04'!G80)&gt;0.9,"ERROR!!!!! EL MONTO NO COINCIDE CON LO REPORTADO EN EL FORMATO ETCA-II-04 EN EL TOTAL APROBADO ANUAL DEL ANALÍTICO DE EGRESOS","")</f>
        <v/>
      </c>
    </row>
    <row r="29" spans="1:8">
      <c r="F29" s="277"/>
    </row>
    <row r="30" spans="1:8">
      <c r="F30" s="277"/>
    </row>
  </sheetData>
  <sheetProtection formatColumns="0" formatRows="0" insertHyperlinks="0"/>
  <mergeCells count="6">
    <mergeCell ref="A6:A7"/>
    <mergeCell ref="A1:G1"/>
    <mergeCell ref="A2:G2"/>
    <mergeCell ref="A3:G3"/>
    <mergeCell ref="A4:G4"/>
    <mergeCell ref="A5:E5"/>
  </mergeCells>
  <printOptions horizontalCentered="1"/>
  <pageMargins left="0.70866141732283472" right="0.70866141732283472" top="0.74803149606299213" bottom="0.74803149606299213" header="0.31496062992125984" footer="0.31496062992125984"/>
  <pageSetup scale="9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48"/>
  <sheetViews>
    <sheetView view="pageBreakPreview" topLeftCell="A13" zoomScale="90" zoomScaleNormal="100" zoomScaleSheetLayoutView="90" workbookViewId="0">
      <selection activeCell="C24" sqref="C24"/>
    </sheetView>
  </sheetViews>
  <sheetFormatPr baseColWidth="10" defaultRowHeight="15"/>
  <cols>
    <col min="1" max="1" width="35.7109375" customWidth="1"/>
    <col min="2" max="5" width="11.28515625"/>
    <col min="6" max="6" width="11.85546875" customWidth="1"/>
  </cols>
  <sheetData>
    <row r="1" spans="1:7" ht="16.5">
      <c r="A1" s="1876" t="str">
        <f>'CPCA-I-01'!A1:G1</f>
        <v>Instituto de Capacitación par el Trabajo del Estado de Sonora</v>
      </c>
      <c r="B1" s="1876"/>
      <c r="C1" s="1876"/>
      <c r="D1" s="1876"/>
      <c r="E1" s="1876"/>
      <c r="F1" s="1876"/>
      <c r="G1" s="1876"/>
    </row>
    <row r="2" spans="1:7" ht="16.5">
      <c r="A2" s="1876" t="s">
        <v>441</v>
      </c>
      <c r="B2" s="1876"/>
      <c r="C2" s="1876"/>
      <c r="D2" s="1876"/>
      <c r="E2" s="1876"/>
      <c r="F2" s="1876"/>
      <c r="G2" s="1876"/>
    </row>
    <row r="3" spans="1:7" ht="16.5">
      <c r="A3" s="1876" t="s">
        <v>617</v>
      </c>
      <c r="B3" s="1876"/>
      <c r="C3" s="1876"/>
      <c r="D3" s="1876"/>
      <c r="E3" s="1876"/>
      <c r="F3" s="1876"/>
      <c r="G3" s="1876"/>
    </row>
    <row r="4" spans="1:7" ht="16.5">
      <c r="A4" s="1672" t="str">
        <f>'CPCA-I-03'!A3:D3</f>
        <v>Del 01 de Enero al 31 de Diciembre de 2020</v>
      </c>
      <c r="B4" s="1672"/>
      <c r="C4" s="1672"/>
      <c r="D4" s="1672"/>
      <c r="E4" s="1672"/>
      <c r="F4" s="1672"/>
      <c r="G4" s="1672"/>
    </row>
    <row r="5" spans="1:7" ht="17.25" thickBot="1">
      <c r="A5" s="152"/>
      <c r="B5" s="1879"/>
      <c r="C5" s="1879"/>
      <c r="D5" s="1879"/>
      <c r="E5" s="1879"/>
      <c r="F5" s="295"/>
      <c r="G5" s="414"/>
    </row>
    <row r="6" spans="1:7" ht="40.5">
      <c r="A6" s="1877" t="s">
        <v>241</v>
      </c>
      <c r="B6" s="296" t="s">
        <v>444</v>
      </c>
      <c r="C6" s="296" t="s">
        <v>378</v>
      </c>
      <c r="D6" s="296" t="s">
        <v>445</v>
      </c>
      <c r="E6" s="296" t="s">
        <v>446</v>
      </c>
      <c r="F6" s="296" t="s">
        <v>447</v>
      </c>
      <c r="G6" s="297" t="s">
        <v>448</v>
      </c>
    </row>
    <row r="7" spans="1:7" ht="15.75" thickBot="1">
      <c r="A7" s="1878"/>
      <c r="B7" s="298" t="s">
        <v>359</v>
      </c>
      <c r="C7" s="298" t="s">
        <v>360</v>
      </c>
      <c r="D7" s="298" t="s">
        <v>449</v>
      </c>
      <c r="E7" s="298" t="s">
        <v>362</v>
      </c>
      <c r="F7" s="298" t="s">
        <v>363</v>
      </c>
      <c r="G7" s="299" t="s">
        <v>450</v>
      </c>
    </row>
    <row r="8" spans="1:7" ht="16.5">
      <c r="A8" s="300"/>
      <c r="B8" s="301"/>
      <c r="C8" s="301"/>
      <c r="D8" s="301"/>
      <c r="E8" s="301"/>
      <c r="F8" s="301"/>
      <c r="G8" s="302"/>
    </row>
    <row r="9" spans="1:7">
      <c r="A9" s="431" t="s">
        <v>618</v>
      </c>
      <c r="B9" s="432">
        <f>SUM(B10:B17)</f>
        <v>0</v>
      </c>
      <c r="C9" s="432">
        <f>SUM(C10:C17)</f>
        <v>0</v>
      </c>
      <c r="D9" s="432">
        <f>IF(A9="","",B9+C9)</f>
        <v>0</v>
      </c>
      <c r="E9" s="432">
        <f>SUM(E10:E17)</f>
        <v>0</v>
      </c>
      <c r="F9" s="432">
        <f>SUM(F10:F17)</f>
        <v>0</v>
      </c>
      <c r="G9" s="433">
        <f>IF(A9="","",D9-E9)</f>
        <v>0</v>
      </c>
    </row>
    <row r="10" spans="1:7">
      <c r="A10" s="273" t="s">
        <v>619</v>
      </c>
      <c r="B10" s="434"/>
      <c r="C10" s="434"/>
      <c r="D10" s="435">
        <f t="shared" ref="D10:D43" si="0">IF(A10="","",B10+C10)</f>
        <v>0</v>
      </c>
      <c r="E10" s="434"/>
      <c r="F10" s="434"/>
      <c r="G10" s="436">
        <f t="shared" ref="G10:G43" si="1">IF(A10="","",D10-E10)</f>
        <v>0</v>
      </c>
    </row>
    <row r="11" spans="1:7">
      <c r="A11" s="273" t="s">
        <v>620</v>
      </c>
      <c r="B11" s="434"/>
      <c r="C11" s="434"/>
      <c r="D11" s="435">
        <f t="shared" si="0"/>
        <v>0</v>
      </c>
      <c r="E11" s="434"/>
      <c r="F11" s="434"/>
      <c r="G11" s="436">
        <f t="shared" si="1"/>
        <v>0</v>
      </c>
    </row>
    <row r="12" spans="1:7">
      <c r="A12" s="273" t="s">
        <v>621</v>
      </c>
      <c r="B12" s="434"/>
      <c r="C12" s="434"/>
      <c r="D12" s="435">
        <f t="shared" si="0"/>
        <v>0</v>
      </c>
      <c r="E12" s="434"/>
      <c r="F12" s="434"/>
      <c r="G12" s="436">
        <f t="shared" si="1"/>
        <v>0</v>
      </c>
    </row>
    <row r="13" spans="1:7">
      <c r="A13" s="273" t="s">
        <v>622</v>
      </c>
      <c r="B13" s="434"/>
      <c r="C13" s="434"/>
      <c r="D13" s="435">
        <f t="shared" si="0"/>
        <v>0</v>
      </c>
      <c r="E13" s="434"/>
      <c r="F13" s="434"/>
      <c r="G13" s="436">
        <f t="shared" si="1"/>
        <v>0</v>
      </c>
    </row>
    <row r="14" spans="1:7">
      <c r="A14" s="273" t="s">
        <v>623</v>
      </c>
      <c r="B14" s="434"/>
      <c r="C14" s="434"/>
      <c r="D14" s="435">
        <f t="shared" si="0"/>
        <v>0</v>
      </c>
      <c r="E14" s="434"/>
      <c r="F14" s="434"/>
      <c r="G14" s="436">
        <f t="shared" si="1"/>
        <v>0</v>
      </c>
    </row>
    <row r="15" spans="1:7">
      <c r="A15" s="273" t="s">
        <v>624</v>
      </c>
      <c r="B15" s="434"/>
      <c r="C15" s="434"/>
      <c r="D15" s="435">
        <f t="shared" si="0"/>
        <v>0</v>
      </c>
      <c r="E15" s="434"/>
      <c r="F15" s="434"/>
      <c r="G15" s="436">
        <f t="shared" si="1"/>
        <v>0</v>
      </c>
    </row>
    <row r="16" spans="1:7">
      <c r="A16" s="273" t="s">
        <v>625</v>
      </c>
      <c r="B16" s="434"/>
      <c r="C16" s="434"/>
      <c r="D16" s="435">
        <f t="shared" si="0"/>
        <v>0</v>
      </c>
      <c r="E16" s="434"/>
      <c r="F16" s="434"/>
      <c r="G16" s="436">
        <f t="shared" si="1"/>
        <v>0</v>
      </c>
    </row>
    <row r="17" spans="1:7">
      <c r="A17" s="273" t="s">
        <v>475</v>
      </c>
      <c r="B17" s="434"/>
      <c r="C17" s="434"/>
      <c r="D17" s="435">
        <f t="shared" si="0"/>
        <v>0</v>
      </c>
      <c r="E17" s="434"/>
      <c r="F17" s="434"/>
      <c r="G17" s="436">
        <f t="shared" si="1"/>
        <v>0</v>
      </c>
    </row>
    <row r="18" spans="1:7">
      <c r="A18" s="286"/>
      <c r="B18" s="434"/>
      <c r="C18" s="434"/>
      <c r="D18" s="435" t="str">
        <f t="shared" si="0"/>
        <v/>
      </c>
      <c r="E18" s="434"/>
      <c r="F18" s="434"/>
      <c r="G18" s="436" t="str">
        <f t="shared" si="1"/>
        <v/>
      </c>
    </row>
    <row r="19" spans="1:7">
      <c r="A19" s="431" t="s">
        <v>626</v>
      </c>
      <c r="B19" s="432">
        <f>SUM(B20:B26)</f>
        <v>130107095.38</v>
      </c>
      <c r="C19" s="432">
        <f>SUM(C20:C26)</f>
        <v>19698167.420000002</v>
      </c>
      <c r="D19" s="432">
        <f t="shared" si="0"/>
        <v>149805262.80000001</v>
      </c>
      <c r="E19" s="432">
        <f>SUM(E20:E26)</f>
        <v>145730052.28999999</v>
      </c>
      <c r="F19" s="432">
        <f>SUM(F20:F26)</f>
        <v>132813073.73999999</v>
      </c>
      <c r="G19" s="433">
        <f t="shared" si="1"/>
        <v>4075210.5100000203</v>
      </c>
    </row>
    <row r="20" spans="1:7">
      <c r="A20" s="273" t="s">
        <v>627</v>
      </c>
      <c r="B20" s="434"/>
      <c r="C20" s="434"/>
      <c r="D20" s="435">
        <f t="shared" si="0"/>
        <v>0</v>
      </c>
      <c r="E20" s="434"/>
      <c r="F20" s="434"/>
      <c r="G20" s="436">
        <f t="shared" si="1"/>
        <v>0</v>
      </c>
    </row>
    <row r="21" spans="1:7">
      <c r="A21" s="273" t="s">
        <v>628</v>
      </c>
      <c r="B21" s="434"/>
      <c r="C21" s="434"/>
      <c r="D21" s="435">
        <f t="shared" si="0"/>
        <v>0</v>
      </c>
      <c r="E21" s="434"/>
      <c r="F21" s="434"/>
      <c r="G21" s="436">
        <f t="shared" si="1"/>
        <v>0</v>
      </c>
    </row>
    <row r="22" spans="1:7">
      <c r="A22" s="273" t="s">
        <v>629</v>
      </c>
      <c r="B22" s="434"/>
      <c r="C22" s="434"/>
      <c r="D22" s="435">
        <f t="shared" si="0"/>
        <v>0</v>
      </c>
      <c r="E22" s="434"/>
      <c r="F22" s="434"/>
      <c r="G22" s="436">
        <f t="shared" si="1"/>
        <v>0</v>
      </c>
    </row>
    <row r="23" spans="1:7" ht="25.5">
      <c r="A23" s="273" t="s">
        <v>630</v>
      </c>
      <c r="B23" s="434"/>
      <c r="C23" s="434"/>
      <c r="D23" s="435">
        <f t="shared" si="0"/>
        <v>0</v>
      </c>
      <c r="E23" s="434"/>
      <c r="F23" s="434"/>
      <c r="G23" s="436">
        <f t="shared" si="1"/>
        <v>0</v>
      </c>
    </row>
    <row r="24" spans="1:7">
      <c r="A24" s="273" t="s">
        <v>631</v>
      </c>
      <c r="B24" s="434">
        <v>130107095.38</v>
      </c>
      <c r="C24" s="434">
        <f>19540255.92+157911.5</f>
        <v>19698167.420000002</v>
      </c>
      <c r="D24" s="435">
        <f t="shared" si="0"/>
        <v>149805262.80000001</v>
      </c>
      <c r="E24" s="434">
        <v>145730052.28999999</v>
      </c>
      <c r="F24" s="434">
        <v>132813073.73999999</v>
      </c>
      <c r="G24" s="436">
        <f t="shared" si="1"/>
        <v>4075210.5100000203</v>
      </c>
    </row>
    <row r="25" spans="1:7">
      <c r="A25" s="273" t="s">
        <v>632</v>
      </c>
      <c r="B25" s="434"/>
      <c r="C25" s="434"/>
      <c r="D25" s="435">
        <f t="shared" si="0"/>
        <v>0</v>
      </c>
      <c r="E25" s="434"/>
      <c r="F25" s="434"/>
      <c r="G25" s="436">
        <f t="shared" si="1"/>
        <v>0</v>
      </c>
    </row>
    <row r="26" spans="1:7">
      <c r="A26" s="273" t="s">
        <v>633</v>
      </c>
      <c r="B26" s="434"/>
      <c r="C26" s="434"/>
      <c r="D26" s="435">
        <f t="shared" si="0"/>
        <v>0</v>
      </c>
      <c r="E26" s="434"/>
      <c r="F26" s="434"/>
      <c r="G26" s="436">
        <f t="shared" si="1"/>
        <v>0</v>
      </c>
    </row>
    <row r="27" spans="1:7">
      <c r="A27" s="286"/>
      <c r="B27" s="434"/>
      <c r="C27" s="434"/>
      <c r="D27" s="435" t="str">
        <f t="shared" si="0"/>
        <v/>
      </c>
      <c r="E27" s="434"/>
      <c r="F27" s="434"/>
      <c r="G27" s="436" t="str">
        <f t="shared" si="1"/>
        <v/>
      </c>
    </row>
    <row r="28" spans="1:7">
      <c r="A28" s="431" t="s">
        <v>634</v>
      </c>
      <c r="B28" s="432">
        <f>SUM(B29:B37)</f>
        <v>0</v>
      </c>
      <c r="C28" s="432">
        <f>SUM(C29:C37)</f>
        <v>0</v>
      </c>
      <c r="D28" s="432">
        <f t="shared" si="0"/>
        <v>0</v>
      </c>
      <c r="E28" s="432">
        <f>SUM(E29:E37)</f>
        <v>0</v>
      </c>
      <c r="F28" s="432">
        <f>SUM(F29:F37)</f>
        <v>0</v>
      </c>
      <c r="G28" s="433">
        <f t="shared" si="1"/>
        <v>0</v>
      </c>
    </row>
    <row r="29" spans="1:7" ht="25.5">
      <c r="A29" s="273" t="s">
        <v>635</v>
      </c>
      <c r="B29" s="434"/>
      <c r="C29" s="434"/>
      <c r="D29" s="435">
        <f t="shared" si="0"/>
        <v>0</v>
      </c>
      <c r="E29" s="434"/>
      <c r="F29" s="434"/>
      <c r="G29" s="436">
        <f t="shared" si="1"/>
        <v>0</v>
      </c>
    </row>
    <row r="30" spans="1:7">
      <c r="A30" s="273" t="s">
        <v>636</v>
      </c>
      <c r="B30" s="434"/>
      <c r="C30" s="434"/>
      <c r="D30" s="435">
        <f t="shared" si="0"/>
        <v>0</v>
      </c>
      <c r="E30" s="434"/>
      <c r="F30" s="434"/>
      <c r="G30" s="436">
        <f t="shared" si="1"/>
        <v>0</v>
      </c>
    </row>
    <row r="31" spans="1:7">
      <c r="A31" s="273" t="s">
        <v>637</v>
      </c>
      <c r="B31" s="434"/>
      <c r="C31" s="434"/>
      <c r="D31" s="435">
        <f t="shared" si="0"/>
        <v>0</v>
      </c>
      <c r="E31" s="434"/>
      <c r="F31" s="434"/>
      <c r="G31" s="436">
        <f t="shared" si="1"/>
        <v>0</v>
      </c>
    </row>
    <row r="32" spans="1:7">
      <c r="A32" s="273" t="s">
        <v>638</v>
      </c>
      <c r="B32" s="434"/>
      <c r="C32" s="434"/>
      <c r="D32" s="435">
        <f t="shared" si="0"/>
        <v>0</v>
      </c>
      <c r="E32" s="434"/>
      <c r="F32" s="434"/>
      <c r="G32" s="436">
        <f t="shared" si="1"/>
        <v>0</v>
      </c>
    </row>
    <row r="33" spans="1:8">
      <c r="A33" s="273" t="s">
        <v>639</v>
      </c>
      <c r="B33" s="434"/>
      <c r="C33" s="434"/>
      <c r="D33" s="435">
        <f t="shared" si="0"/>
        <v>0</v>
      </c>
      <c r="E33" s="434"/>
      <c r="F33" s="434"/>
      <c r="G33" s="436">
        <f t="shared" si="1"/>
        <v>0</v>
      </c>
    </row>
    <row r="34" spans="1:8">
      <c r="A34" s="273" t="s">
        <v>640</v>
      </c>
      <c r="B34" s="434"/>
      <c r="C34" s="434"/>
      <c r="D34" s="435">
        <f t="shared" si="0"/>
        <v>0</v>
      </c>
      <c r="E34" s="434"/>
      <c r="F34" s="434"/>
      <c r="G34" s="436">
        <f t="shared" si="1"/>
        <v>0</v>
      </c>
    </row>
    <row r="35" spans="1:8">
      <c r="A35" s="273" t="s">
        <v>641</v>
      </c>
      <c r="B35" s="434"/>
      <c r="C35" s="434"/>
      <c r="D35" s="435">
        <f t="shared" si="0"/>
        <v>0</v>
      </c>
      <c r="E35" s="434"/>
      <c r="F35" s="434"/>
      <c r="G35" s="436">
        <f t="shared" si="1"/>
        <v>0</v>
      </c>
    </row>
    <row r="36" spans="1:8">
      <c r="A36" s="273" t="s">
        <v>642</v>
      </c>
      <c r="B36" s="434"/>
      <c r="C36" s="434"/>
      <c r="D36" s="435">
        <f t="shared" si="0"/>
        <v>0</v>
      </c>
      <c r="E36" s="434"/>
      <c r="F36" s="434"/>
      <c r="G36" s="436">
        <f t="shared" si="1"/>
        <v>0</v>
      </c>
    </row>
    <row r="37" spans="1:8">
      <c r="A37" s="273" t="s">
        <v>643</v>
      </c>
      <c r="B37" s="434"/>
      <c r="C37" s="434"/>
      <c r="D37" s="435">
        <f t="shared" si="0"/>
        <v>0</v>
      </c>
      <c r="E37" s="434"/>
      <c r="F37" s="434"/>
      <c r="G37" s="436">
        <f t="shared" si="1"/>
        <v>0</v>
      </c>
    </row>
    <row r="38" spans="1:8">
      <c r="A38" s="286"/>
      <c r="B38" s="434"/>
      <c r="C38" s="434"/>
      <c r="D38" s="435" t="str">
        <f t="shared" si="0"/>
        <v/>
      </c>
      <c r="E38" s="434"/>
      <c r="F38" s="434"/>
      <c r="G38" s="436" t="str">
        <f t="shared" si="1"/>
        <v/>
      </c>
    </row>
    <row r="39" spans="1:8" ht="25.5">
      <c r="A39" s="431" t="s">
        <v>644</v>
      </c>
      <c r="B39" s="432">
        <f>SUM(B40:B43)</f>
        <v>0</v>
      </c>
      <c r="C39" s="432">
        <f>SUM(C40:C43)</f>
        <v>0</v>
      </c>
      <c r="D39" s="432">
        <f t="shared" si="0"/>
        <v>0</v>
      </c>
      <c r="E39" s="432">
        <f>SUM(E40:E43)</f>
        <v>0</v>
      </c>
      <c r="F39" s="432">
        <f>SUM(F40:F43)</f>
        <v>0</v>
      </c>
      <c r="G39" s="433">
        <f t="shared" si="1"/>
        <v>0</v>
      </c>
    </row>
    <row r="40" spans="1:8" ht="25.5">
      <c r="A40" s="437" t="s">
        <v>645</v>
      </c>
      <c r="B40" s="434">
        <v>0</v>
      </c>
      <c r="C40" s="434">
        <v>0</v>
      </c>
      <c r="D40" s="435">
        <f t="shared" si="0"/>
        <v>0</v>
      </c>
      <c r="E40" s="434">
        <v>0</v>
      </c>
      <c r="F40" s="434">
        <v>0</v>
      </c>
      <c r="G40" s="436">
        <f t="shared" si="1"/>
        <v>0</v>
      </c>
    </row>
    <row r="41" spans="1:8" ht="38.25">
      <c r="A41" s="437" t="s">
        <v>646</v>
      </c>
      <c r="B41" s="434"/>
      <c r="C41" s="434"/>
      <c r="D41" s="435">
        <f t="shared" si="0"/>
        <v>0</v>
      </c>
      <c r="E41" s="434"/>
      <c r="F41" s="434"/>
      <c r="G41" s="436">
        <f t="shared" si="1"/>
        <v>0</v>
      </c>
    </row>
    <row r="42" spans="1:8">
      <c r="A42" s="273" t="s">
        <v>647</v>
      </c>
      <c r="B42" s="434"/>
      <c r="C42" s="434"/>
      <c r="D42" s="435">
        <f t="shared" si="0"/>
        <v>0</v>
      </c>
      <c r="E42" s="434"/>
      <c r="F42" s="434"/>
      <c r="G42" s="436">
        <f t="shared" si="1"/>
        <v>0</v>
      </c>
    </row>
    <row r="43" spans="1:8" ht="15.75" thickBot="1">
      <c r="A43" s="273" t="s">
        <v>648</v>
      </c>
      <c r="B43" s="434"/>
      <c r="C43" s="434"/>
      <c r="D43" s="435">
        <f t="shared" si="0"/>
        <v>0</v>
      </c>
      <c r="E43" s="434"/>
      <c r="F43" s="434"/>
      <c r="G43" s="436">
        <f t="shared" si="1"/>
        <v>0</v>
      </c>
    </row>
    <row r="44" spans="1:8" ht="15.75" thickBot="1">
      <c r="A44" s="282" t="s">
        <v>500</v>
      </c>
      <c r="B44" s="438">
        <f>SUM(B9,B19,B28,B39)</f>
        <v>130107095.38</v>
      </c>
      <c r="C44" s="438">
        <f>SUM(C9,C19,C28,C39)</f>
        <v>19698167.420000002</v>
      </c>
      <c r="D44" s="438">
        <f>IF(A44="","",B44+C44)</f>
        <v>149805262.80000001</v>
      </c>
      <c r="E44" s="438">
        <f>SUM(E9,E19,E28,E39)</f>
        <v>145730052.28999999</v>
      </c>
      <c r="F44" s="438">
        <f>SUM(F9,F19,F28,F39)</f>
        <v>132813073.73999999</v>
      </c>
      <c r="G44" s="439">
        <f>IF(A44="","",D44-E44)</f>
        <v>4075210.5100000203</v>
      </c>
      <c r="H44" s="496" t="str">
        <f>IF((B44-'CPCA II-04'!B80)&gt;0.9,"ERROR!!!!! EL MONTO NO COINCIDE CON LO REPORTADO EN EL FORMATO ETCA-II-04 EN EL TOTAL APROBADO ANUAL DEL ANALÍTICO DE EGRESOS","")</f>
        <v/>
      </c>
    </row>
    <row r="45" spans="1:8" ht="9" customHeight="1">
      <c r="A45" s="480"/>
      <c r="B45" s="483"/>
      <c r="C45" s="483"/>
      <c r="D45" s="483"/>
      <c r="E45" s="483"/>
      <c r="F45" s="483"/>
      <c r="G45" s="483"/>
      <c r="H45" s="496" t="str">
        <f>IF((C44-'CPCA II-04'!C80)&gt;0.9,"ERROR!!!!! EL MONTO NO COINCIDE CON LO REPORTADO EN EL FORMATO ETCA-II-04 EN EL TOTAL DE AMPLIACIONES/REDUCCIONES PRESENTADO EN EL ANALÍTICO DE EGRESOS","")</f>
        <v/>
      </c>
    </row>
    <row r="46" spans="1:8">
      <c r="A46" s="481"/>
      <c r="B46" s="482"/>
      <c r="C46" s="482"/>
      <c r="D46" s="483"/>
      <c r="E46" s="482"/>
      <c r="F46" s="482"/>
      <c r="G46" s="483"/>
      <c r="H46" s="496" t="str">
        <f>IF((E44-'CPCA II-04'!E80)&gt;0.9,"ERROR!!!!! EL MONTO NO COINCIDE CON LO REPORTADO EN EL FORMATO ETCA-II-04 EN EL TOTAL DEVENGADO ANUAL PRESENTADO EN EL ANALÍTICO DE EGRESOS","")</f>
        <v/>
      </c>
    </row>
    <row r="47" spans="1:8">
      <c r="A47" s="480"/>
      <c r="B47" s="483"/>
      <c r="C47" s="483"/>
      <c r="D47" s="483"/>
      <c r="E47" s="483"/>
      <c r="F47" s="483"/>
      <c r="G47" s="483"/>
      <c r="H47" s="496" t="str">
        <f>IF((F44-'CPCA II-04'!F80)&gt;0.9,"ERROR!!!!! EL MONTO NO COINCIDE CON LO REPORTADO EN EL FORMATO ETCA-II-04 EN EL TOTAL PAGADO ANUAL PRESENTADO EN EL ANALÍTICO DE EGRESOS","")</f>
        <v/>
      </c>
    </row>
    <row r="48" spans="1:8">
      <c r="H48" s="496" t="str">
        <f>IF((G44-'CPCA II-04'!G80)&gt;0.9,"ERROR!!!!! EL MONTO NO COINCIDE CON LO REPORTADO EN EL FORMATO ETCA-II-04 EN EL TOTAL SUBEJERCICIO PRESENTADO EN EL ANALÍTICO DE EGRESOS","")</f>
        <v/>
      </c>
    </row>
  </sheetData>
  <sheetProtection formatColumns="0" formatRows="0"/>
  <mergeCells count="6">
    <mergeCell ref="A6:A7"/>
    <mergeCell ref="A1:G1"/>
    <mergeCell ref="A2:G2"/>
    <mergeCell ref="A3:G3"/>
    <mergeCell ref="A4:G4"/>
    <mergeCell ref="B5:E5"/>
  </mergeCells>
  <pageMargins left="0.70866141732283472" right="0.70866141732283472" top="0.74803149606299213" bottom="0.74803149606299213" header="0.31496062992125984" footer="0.31496062992125984"/>
  <pageSetup scale="86" orientation="portrait" horizontalDpi="1200" verticalDpi="1200" r:id="rId1"/>
  <colBreaks count="1" manualBreakCount="1">
    <brk id="7"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G86"/>
  <sheetViews>
    <sheetView workbookViewId="0">
      <pane ySplit="9" topLeftCell="A73" activePane="bottomLeft" state="frozen"/>
      <selection pane="bottomLeft" activeCell="K101" sqref="K101"/>
    </sheetView>
  </sheetViews>
  <sheetFormatPr baseColWidth="10" defaultColWidth="11" defaultRowHeight="12.75"/>
  <cols>
    <col min="1" max="1" width="52.85546875" style="1609" customWidth="1"/>
    <col min="2" max="2" width="9.85546875" style="1609" bestFit="1" customWidth="1"/>
    <col min="3" max="3" width="14.42578125" style="1609" customWidth="1"/>
    <col min="4" max="4" width="13.85546875" style="1609" customWidth="1"/>
    <col min="5" max="5" width="14.140625" style="1609" customWidth="1"/>
    <col min="6" max="6" width="14.5703125" style="1609" customWidth="1"/>
    <col min="7" max="7" width="15.28515625" style="1609" bestFit="1" customWidth="1"/>
    <col min="8" max="256" width="11" style="1609"/>
    <col min="257" max="257" width="52.85546875" style="1609" customWidth="1"/>
    <col min="258" max="258" width="9.85546875" style="1609" bestFit="1" customWidth="1"/>
    <col min="259" max="259" width="14.42578125" style="1609" customWidth="1"/>
    <col min="260" max="260" width="13.85546875" style="1609" customWidth="1"/>
    <col min="261" max="261" width="14.140625" style="1609" customWidth="1"/>
    <col min="262" max="262" width="14.5703125" style="1609" customWidth="1"/>
    <col min="263" max="263" width="15.28515625" style="1609" bestFit="1" customWidth="1"/>
    <col min="264" max="512" width="11" style="1609"/>
    <col min="513" max="513" width="52.85546875" style="1609" customWidth="1"/>
    <col min="514" max="514" width="9.85546875" style="1609" bestFit="1" customWidth="1"/>
    <col min="515" max="515" width="14.42578125" style="1609" customWidth="1"/>
    <col min="516" max="516" width="13.85546875" style="1609" customWidth="1"/>
    <col min="517" max="517" width="14.140625" style="1609" customWidth="1"/>
    <col min="518" max="518" width="14.5703125" style="1609" customWidth="1"/>
    <col min="519" max="519" width="15.28515625" style="1609" bestFit="1" customWidth="1"/>
    <col min="520" max="768" width="11" style="1609"/>
    <col min="769" max="769" width="52.85546875" style="1609" customWidth="1"/>
    <col min="770" max="770" width="9.85546875" style="1609" bestFit="1" customWidth="1"/>
    <col min="771" max="771" width="14.42578125" style="1609" customWidth="1"/>
    <col min="772" max="772" width="13.85546875" style="1609" customWidth="1"/>
    <col min="773" max="773" width="14.140625" style="1609" customWidth="1"/>
    <col min="774" max="774" width="14.5703125" style="1609" customWidth="1"/>
    <col min="775" max="775" width="15.28515625" style="1609" bestFit="1" customWidth="1"/>
    <col min="776" max="1024" width="11" style="1609"/>
    <col min="1025" max="1025" width="52.85546875" style="1609" customWidth="1"/>
    <col min="1026" max="1026" width="9.85546875" style="1609" bestFit="1" customWidth="1"/>
    <col min="1027" max="1027" width="14.42578125" style="1609" customWidth="1"/>
    <col min="1028" max="1028" width="13.85546875" style="1609" customWidth="1"/>
    <col min="1029" max="1029" width="14.140625" style="1609" customWidth="1"/>
    <col min="1030" max="1030" width="14.5703125" style="1609" customWidth="1"/>
    <col min="1031" max="1031" width="15.28515625" style="1609" bestFit="1" customWidth="1"/>
    <col min="1032" max="1280" width="11" style="1609"/>
    <col min="1281" max="1281" width="52.85546875" style="1609" customWidth="1"/>
    <col min="1282" max="1282" width="9.85546875" style="1609" bestFit="1" customWidth="1"/>
    <col min="1283" max="1283" width="14.42578125" style="1609" customWidth="1"/>
    <col min="1284" max="1284" width="13.85546875" style="1609" customWidth="1"/>
    <col min="1285" max="1285" width="14.140625" style="1609" customWidth="1"/>
    <col min="1286" max="1286" width="14.5703125" style="1609" customWidth="1"/>
    <col min="1287" max="1287" width="15.28515625" style="1609" bestFit="1" customWidth="1"/>
    <col min="1288" max="1536" width="11" style="1609"/>
    <col min="1537" max="1537" width="52.85546875" style="1609" customWidth="1"/>
    <col min="1538" max="1538" width="9.85546875" style="1609" bestFit="1" customWidth="1"/>
    <col min="1539" max="1539" width="14.42578125" style="1609" customWidth="1"/>
    <col min="1540" max="1540" width="13.85546875" style="1609" customWidth="1"/>
    <col min="1541" max="1541" width="14.140625" style="1609" customWidth="1"/>
    <col min="1542" max="1542" width="14.5703125" style="1609" customWidth="1"/>
    <col min="1543" max="1543" width="15.28515625" style="1609" bestFit="1" customWidth="1"/>
    <col min="1544" max="1792" width="11" style="1609"/>
    <col min="1793" max="1793" width="52.85546875" style="1609" customWidth="1"/>
    <col min="1794" max="1794" width="9.85546875" style="1609" bestFit="1" customWidth="1"/>
    <col min="1795" max="1795" width="14.42578125" style="1609" customWidth="1"/>
    <col min="1796" max="1796" width="13.85546875" style="1609" customWidth="1"/>
    <col min="1797" max="1797" width="14.140625" style="1609" customWidth="1"/>
    <col min="1798" max="1798" width="14.5703125" style="1609" customWidth="1"/>
    <col min="1799" max="1799" width="15.28515625" style="1609" bestFit="1" customWidth="1"/>
    <col min="1800" max="2048" width="11" style="1609"/>
    <col min="2049" max="2049" width="52.85546875" style="1609" customWidth="1"/>
    <col min="2050" max="2050" width="9.85546875" style="1609" bestFit="1" customWidth="1"/>
    <col min="2051" max="2051" width="14.42578125" style="1609" customWidth="1"/>
    <col min="2052" max="2052" width="13.85546875" style="1609" customWidth="1"/>
    <col min="2053" max="2053" width="14.140625" style="1609" customWidth="1"/>
    <col min="2054" max="2054" width="14.5703125" style="1609" customWidth="1"/>
    <col min="2055" max="2055" width="15.28515625" style="1609" bestFit="1" customWidth="1"/>
    <col min="2056" max="2304" width="11" style="1609"/>
    <col min="2305" max="2305" width="52.85546875" style="1609" customWidth="1"/>
    <col min="2306" max="2306" width="9.85546875" style="1609" bestFit="1" customWidth="1"/>
    <col min="2307" max="2307" width="14.42578125" style="1609" customWidth="1"/>
    <col min="2308" max="2308" width="13.85546875" style="1609" customWidth="1"/>
    <col min="2309" max="2309" width="14.140625" style="1609" customWidth="1"/>
    <col min="2310" max="2310" width="14.5703125" style="1609" customWidth="1"/>
    <col min="2311" max="2311" width="15.28515625" style="1609" bestFit="1" customWidth="1"/>
    <col min="2312" max="2560" width="11" style="1609"/>
    <col min="2561" max="2561" width="52.85546875" style="1609" customWidth="1"/>
    <col min="2562" max="2562" width="9.85546875" style="1609" bestFit="1" customWidth="1"/>
    <col min="2563" max="2563" width="14.42578125" style="1609" customWidth="1"/>
    <col min="2564" max="2564" width="13.85546875" style="1609" customWidth="1"/>
    <col min="2565" max="2565" width="14.140625" style="1609" customWidth="1"/>
    <col min="2566" max="2566" width="14.5703125" style="1609" customWidth="1"/>
    <col min="2567" max="2567" width="15.28515625" style="1609" bestFit="1" customWidth="1"/>
    <col min="2568" max="2816" width="11" style="1609"/>
    <col min="2817" max="2817" width="52.85546875" style="1609" customWidth="1"/>
    <col min="2818" max="2818" width="9.85546875" style="1609" bestFit="1" customWidth="1"/>
    <col min="2819" max="2819" width="14.42578125" style="1609" customWidth="1"/>
    <col min="2820" max="2820" width="13.85546875" style="1609" customWidth="1"/>
    <col min="2821" max="2821" width="14.140625" style="1609" customWidth="1"/>
    <col min="2822" max="2822" width="14.5703125" style="1609" customWidth="1"/>
    <col min="2823" max="2823" width="15.28515625" style="1609" bestFit="1" customWidth="1"/>
    <col min="2824" max="3072" width="11" style="1609"/>
    <col min="3073" max="3073" width="52.85546875" style="1609" customWidth="1"/>
    <col min="3074" max="3074" width="9.85546875" style="1609" bestFit="1" customWidth="1"/>
    <col min="3075" max="3075" width="14.42578125" style="1609" customWidth="1"/>
    <col min="3076" max="3076" width="13.85546875" style="1609" customWidth="1"/>
    <col min="3077" max="3077" width="14.140625" style="1609" customWidth="1"/>
    <col min="3078" max="3078" width="14.5703125" style="1609" customWidth="1"/>
    <col min="3079" max="3079" width="15.28515625" style="1609" bestFit="1" customWidth="1"/>
    <col min="3080" max="3328" width="11" style="1609"/>
    <col min="3329" max="3329" width="52.85546875" style="1609" customWidth="1"/>
    <col min="3330" max="3330" width="9.85546875" style="1609" bestFit="1" customWidth="1"/>
    <col min="3331" max="3331" width="14.42578125" style="1609" customWidth="1"/>
    <col min="3332" max="3332" width="13.85546875" style="1609" customWidth="1"/>
    <col min="3333" max="3333" width="14.140625" style="1609" customWidth="1"/>
    <col min="3334" max="3334" width="14.5703125" style="1609" customWidth="1"/>
    <col min="3335" max="3335" width="15.28515625" style="1609" bestFit="1" customWidth="1"/>
    <col min="3336" max="3584" width="11" style="1609"/>
    <col min="3585" max="3585" width="52.85546875" style="1609" customWidth="1"/>
    <col min="3586" max="3586" width="9.85546875" style="1609" bestFit="1" customWidth="1"/>
    <col min="3587" max="3587" width="14.42578125" style="1609" customWidth="1"/>
    <col min="3588" max="3588" width="13.85546875" style="1609" customWidth="1"/>
    <col min="3589" max="3589" width="14.140625" style="1609" customWidth="1"/>
    <col min="3590" max="3590" width="14.5703125" style="1609" customWidth="1"/>
    <col min="3591" max="3591" width="15.28515625" style="1609" bestFit="1" customWidth="1"/>
    <col min="3592" max="3840" width="11" style="1609"/>
    <col min="3841" max="3841" width="52.85546875" style="1609" customWidth="1"/>
    <col min="3842" max="3842" width="9.85546875" style="1609" bestFit="1" customWidth="1"/>
    <col min="3843" max="3843" width="14.42578125" style="1609" customWidth="1"/>
    <col min="3844" max="3844" width="13.85546875" style="1609" customWidth="1"/>
    <col min="3845" max="3845" width="14.140625" style="1609" customWidth="1"/>
    <col min="3846" max="3846" width="14.5703125" style="1609" customWidth="1"/>
    <col min="3847" max="3847" width="15.28515625" style="1609" bestFit="1" customWidth="1"/>
    <col min="3848" max="4096" width="11" style="1609"/>
    <col min="4097" max="4097" width="52.85546875" style="1609" customWidth="1"/>
    <col min="4098" max="4098" width="9.85546875" style="1609" bestFit="1" customWidth="1"/>
    <col min="4099" max="4099" width="14.42578125" style="1609" customWidth="1"/>
    <col min="4100" max="4100" width="13.85546875" style="1609" customWidth="1"/>
    <col min="4101" max="4101" width="14.140625" style="1609" customWidth="1"/>
    <col min="4102" max="4102" width="14.5703125" style="1609" customWidth="1"/>
    <col min="4103" max="4103" width="15.28515625" style="1609" bestFit="1" customWidth="1"/>
    <col min="4104" max="4352" width="11" style="1609"/>
    <col min="4353" max="4353" width="52.85546875" style="1609" customWidth="1"/>
    <col min="4354" max="4354" width="9.85546875" style="1609" bestFit="1" customWidth="1"/>
    <col min="4355" max="4355" width="14.42578125" style="1609" customWidth="1"/>
    <col min="4356" max="4356" width="13.85546875" style="1609" customWidth="1"/>
    <col min="4357" max="4357" width="14.140625" style="1609" customWidth="1"/>
    <col min="4358" max="4358" width="14.5703125" style="1609" customWidth="1"/>
    <col min="4359" max="4359" width="15.28515625" style="1609" bestFit="1" customWidth="1"/>
    <col min="4360" max="4608" width="11" style="1609"/>
    <col min="4609" max="4609" width="52.85546875" style="1609" customWidth="1"/>
    <col min="4610" max="4610" width="9.85546875" style="1609" bestFit="1" customWidth="1"/>
    <col min="4611" max="4611" width="14.42578125" style="1609" customWidth="1"/>
    <col min="4612" max="4612" width="13.85546875" style="1609" customWidth="1"/>
    <col min="4613" max="4613" width="14.140625" style="1609" customWidth="1"/>
    <col min="4614" max="4614" width="14.5703125" style="1609" customWidth="1"/>
    <col min="4615" max="4615" width="15.28515625" style="1609" bestFit="1" customWidth="1"/>
    <col min="4616" max="4864" width="11" style="1609"/>
    <col min="4865" max="4865" width="52.85546875" style="1609" customWidth="1"/>
    <col min="4866" max="4866" width="9.85546875" style="1609" bestFit="1" customWidth="1"/>
    <col min="4867" max="4867" width="14.42578125" style="1609" customWidth="1"/>
    <col min="4868" max="4868" width="13.85546875" style="1609" customWidth="1"/>
    <col min="4869" max="4869" width="14.140625" style="1609" customWidth="1"/>
    <col min="4870" max="4870" width="14.5703125" style="1609" customWidth="1"/>
    <col min="4871" max="4871" width="15.28515625" style="1609" bestFit="1" customWidth="1"/>
    <col min="4872" max="5120" width="11" style="1609"/>
    <col min="5121" max="5121" width="52.85546875" style="1609" customWidth="1"/>
    <col min="5122" max="5122" width="9.85546875" style="1609" bestFit="1" customWidth="1"/>
    <col min="5123" max="5123" width="14.42578125" style="1609" customWidth="1"/>
    <col min="5124" max="5124" width="13.85546875" style="1609" customWidth="1"/>
    <col min="5125" max="5125" width="14.140625" style="1609" customWidth="1"/>
    <col min="5126" max="5126" width="14.5703125" style="1609" customWidth="1"/>
    <col min="5127" max="5127" width="15.28515625" style="1609" bestFit="1" customWidth="1"/>
    <col min="5128" max="5376" width="11" style="1609"/>
    <col min="5377" max="5377" width="52.85546875" style="1609" customWidth="1"/>
    <col min="5378" max="5378" width="9.85546875" style="1609" bestFit="1" customWidth="1"/>
    <col min="5379" max="5379" width="14.42578125" style="1609" customWidth="1"/>
    <col min="5380" max="5380" width="13.85546875" style="1609" customWidth="1"/>
    <col min="5381" max="5381" width="14.140625" style="1609" customWidth="1"/>
    <col min="5382" max="5382" width="14.5703125" style="1609" customWidth="1"/>
    <col min="5383" max="5383" width="15.28515625" style="1609" bestFit="1" customWidth="1"/>
    <col min="5384" max="5632" width="11" style="1609"/>
    <col min="5633" max="5633" width="52.85546875" style="1609" customWidth="1"/>
    <col min="5634" max="5634" width="9.85546875" style="1609" bestFit="1" customWidth="1"/>
    <col min="5635" max="5635" width="14.42578125" style="1609" customWidth="1"/>
    <col min="5636" max="5636" width="13.85546875" style="1609" customWidth="1"/>
    <col min="5637" max="5637" width="14.140625" style="1609" customWidth="1"/>
    <col min="5638" max="5638" width="14.5703125" style="1609" customWidth="1"/>
    <col min="5639" max="5639" width="15.28515625" style="1609" bestFit="1" customWidth="1"/>
    <col min="5640" max="5888" width="11" style="1609"/>
    <col min="5889" max="5889" width="52.85546875" style="1609" customWidth="1"/>
    <col min="5890" max="5890" width="9.85546875" style="1609" bestFit="1" customWidth="1"/>
    <col min="5891" max="5891" width="14.42578125" style="1609" customWidth="1"/>
    <col min="5892" max="5892" width="13.85546875" style="1609" customWidth="1"/>
    <col min="5893" max="5893" width="14.140625" style="1609" customWidth="1"/>
    <col min="5894" max="5894" width="14.5703125" style="1609" customWidth="1"/>
    <col min="5895" max="5895" width="15.28515625" style="1609" bestFit="1" customWidth="1"/>
    <col min="5896" max="6144" width="11" style="1609"/>
    <col min="6145" max="6145" width="52.85546875" style="1609" customWidth="1"/>
    <col min="6146" max="6146" width="9.85546875" style="1609" bestFit="1" customWidth="1"/>
    <col min="6147" max="6147" width="14.42578125" style="1609" customWidth="1"/>
    <col min="6148" max="6148" width="13.85546875" style="1609" customWidth="1"/>
    <col min="6149" max="6149" width="14.140625" style="1609" customWidth="1"/>
    <col min="6150" max="6150" width="14.5703125" style="1609" customWidth="1"/>
    <col min="6151" max="6151" width="15.28515625" style="1609" bestFit="1" customWidth="1"/>
    <col min="6152" max="6400" width="11" style="1609"/>
    <col min="6401" max="6401" width="52.85546875" style="1609" customWidth="1"/>
    <col min="6402" max="6402" width="9.85546875" style="1609" bestFit="1" customWidth="1"/>
    <col min="6403" max="6403" width="14.42578125" style="1609" customWidth="1"/>
    <col min="6404" max="6404" width="13.85546875" style="1609" customWidth="1"/>
    <col min="6405" max="6405" width="14.140625" style="1609" customWidth="1"/>
    <col min="6406" max="6406" width="14.5703125" style="1609" customWidth="1"/>
    <col min="6407" max="6407" width="15.28515625" style="1609" bestFit="1" customWidth="1"/>
    <col min="6408" max="6656" width="11" style="1609"/>
    <col min="6657" max="6657" width="52.85546875" style="1609" customWidth="1"/>
    <col min="6658" max="6658" width="9.85546875" style="1609" bestFit="1" customWidth="1"/>
    <col min="6659" max="6659" width="14.42578125" style="1609" customWidth="1"/>
    <col min="6660" max="6660" width="13.85546875" style="1609" customWidth="1"/>
    <col min="6661" max="6661" width="14.140625" style="1609" customWidth="1"/>
    <col min="6662" max="6662" width="14.5703125" style="1609" customWidth="1"/>
    <col min="6663" max="6663" width="15.28515625" style="1609" bestFit="1" customWidth="1"/>
    <col min="6664" max="6912" width="11" style="1609"/>
    <col min="6913" max="6913" width="52.85546875" style="1609" customWidth="1"/>
    <col min="6914" max="6914" width="9.85546875" style="1609" bestFit="1" customWidth="1"/>
    <col min="6915" max="6915" width="14.42578125" style="1609" customWidth="1"/>
    <col min="6916" max="6916" width="13.85546875" style="1609" customWidth="1"/>
    <col min="6917" max="6917" width="14.140625" style="1609" customWidth="1"/>
    <col min="6918" max="6918" width="14.5703125" style="1609" customWidth="1"/>
    <col min="6919" max="6919" width="15.28515625" style="1609" bestFit="1" customWidth="1"/>
    <col min="6920" max="7168" width="11" style="1609"/>
    <col min="7169" max="7169" width="52.85546875" style="1609" customWidth="1"/>
    <col min="7170" max="7170" width="9.85546875" style="1609" bestFit="1" customWidth="1"/>
    <col min="7171" max="7171" width="14.42578125" style="1609" customWidth="1"/>
    <col min="7172" max="7172" width="13.85546875" style="1609" customWidth="1"/>
    <col min="7173" max="7173" width="14.140625" style="1609" customWidth="1"/>
    <col min="7174" max="7174" width="14.5703125" style="1609" customWidth="1"/>
    <col min="7175" max="7175" width="15.28515625" style="1609" bestFit="1" customWidth="1"/>
    <col min="7176" max="7424" width="11" style="1609"/>
    <col min="7425" max="7425" width="52.85546875" style="1609" customWidth="1"/>
    <col min="7426" max="7426" width="9.85546875" style="1609" bestFit="1" customWidth="1"/>
    <col min="7427" max="7427" width="14.42578125" style="1609" customWidth="1"/>
    <col min="7428" max="7428" width="13.85546875" style="1609" customWidth="1"/>
    <col min="7429" max="7429" width="14.140625" style="1609" customWidth="1"/>
    <col min="7430" max="7430" width="14.5703125" style="1609" customWidth="1"/>
    <col min="7431" max="7431" width="15.28515625" style="1609" bestFit="1" customWidth="1"/>
    <col min="7432" max="7680" width="11" style="1609"/>
    <col min="7681" max="7681" width="52.85546875" style="1609" customWidth="1"/>
    <col min="7682" max="7682" width="9.85546875" style="1609" bestFit="1" customWidth="1"/>
    <col min="7683" max="7683" width="14.42578125" style="1609" customWidth="1"/>
    <col min="7684" max="7684" width="13.85546875" style="1609" customWidth="1"/>
    <col min="7685" max="7685" width="14.140625" style="1609" customWidth="1"/>
    <col min="7686" max="7686" width="14.5703125" style="1609" customWidth="1"/>
    <col min="7687" max="7687" width="15.28515625" style="1609" bestFit="1" customWidth="1"/>
    <col min="7688" max="7936" width="11" style="1609"/>
    <col min="7937" max="7937" width="52.85546875" style="1609" customWidth="1"/>
    <col min="7938" max="7938" width="9.85546875" style="1609" bestFit="1" customWidth="1"/>
    <col min="7939" max="7939" width="14.42578125" style="1609" customWidth="1"/>
    <col min="7940" max="7940" width="13.85546875" style="1609" customWidth="1"/>
    <col min="7941" max="7941" width="14.140625" style="1609" customWidth="1"/>
    <col min="7942" max="7942" width="14.5703125" style="1609" customWidth="1"/>
    <col min="7943" max="7943" width="15.28515625" style="1609" bestFit="1" customWidth="1"/>
    <col min="7944" max="8192" width="11" style="1609"/>
    <col min="8193" max="8193" width="52.85546875" style="1609" customWidth="1"/>
    <col min="8194" max="8194" width="9.85546875" style="1609" bestFit="1" customWidth="1"/>
    <col min="8195" max="8195" width="14.42578125" style="1609" customWidth="1"/>
    <col min="8196" max="8196" width="13.85546875" style="1609" customWidth="1"/>
    <col min="8197" max="8197" width="14.140625" style="1609" customWidth="1"/>
    <col min="8198" max="8198" width="14.5703125" style="1609" customWidth="1"/>
    <col min="8199" max="8199" width="15.28515625" style="1609" bestFit="1" customWidth="1"/>
    <col min="8200" max="8448" width="11" style="1609"/>
    <col min="8449" max="8449" width="52.85546875" style="1609" customWidth="1"/>
    <col min="8450" max="8450" width="9.85546875" style="1609" bestFit="1" customWidth="1"/>
    <col min="8451" max="8451" width="14.42578125" style="1609" customWidth="1"/>
    <col min="8452" max="8452" width="13.85546875" style="1609" customWidth="1"/>
    <col min="8453" max="8453" width="14.140625" style="1609" customWidth="1"/>
    <col min="8454" max="8454" width="14.5703125" style="1609" customWidth="1"/>
    <col min="8455" max="8455" width="15.28515625" style="1609" bestFit="1" customWidth="1"/>
    <col min="8456" max="8704" width="11" style="1609"/>
    <col min="8705" max="8705" width="52.85546875" style="1609" customWidth="1"/>
    <col min="8706" max="8706" width="9.85546875" style="1609" bestFit="1" customWidth="1"/>
    <col min="8707" max="8707" width="14.42578125" style="1609" customWidth="1"/>
    <col min="8708" max="8708" width="13.85546875" style="1609" customWidth="1"/>
    <col min="8709" max="8709" width="14.140625" style="1609" customWidth="1"/>
    <col min="8710" max="8710" width="14.5703125" style="1609" customWidth="1"/>
    <col min="8711" max="8711" width="15.28515625" style="1609" bestFit="1" customWidth="1"/>
    <col min="8712" max="8960" width="11" style="1609"/>
    <col min="8961" max="8961" width="52.85546875" style="1609" customWidth="1"/>
    <col min="8962" max="8962" width="9.85546875" style="1609" bestFit="1" customWidth="1"/>
    <col min="8963" max="8963" width="14.42578125" style="1609" customWidth="1"/>
    <col min="8964" max="8964" width="13.85546875" style="1609" customWidth="1"/>
    <col min="8965" max="8965" width="14.140625" style="1609" customWidth="1"/>
    <col min="8966" max="8966" width="14.5703125" style="1609" customWidth="1"/>
    <col min="8967" max="8967" width="15.28515625" style="1609" bestFit="1" customWidth="1"/>
    <col min="8968" max="9216" width="11" style="1609"/>
    <col min="9217" max="9217" width="52.85546875" style="1609" customWidth="1"/>
    <col min="9218" max="9218" width="9.85546875" style="1609" bestFit="1" customWidth="1"/>
    <col min="9219" max="9219" width="14.42578125" style="1609" customWidth="1"/>
    <col min="9220" max="9220" width="13.85546875" style="1609" customWidth="1"/>
    <col min="9221" max="9221" width="14.140625" style="1609" customWidth="1"/>
    <col min="9222" max="9222" width="14.5703125" style="1609" customWidth="1"/>
    <col min="9223" max="9223" width="15.28515625" style="1609" bestFit="1" customWidth="1"/>
    <col min="9224" max="9472" width="11" style="1609"/>
    <col min="9473" max="9473" width="52.85546875" style="1609" customWidth="1"/>
    <col min="9474" max="9474" width="9.85546875" style="1609" bestFit="1" customWidth="1"/>
    <col min="9475" max="9475" width="14.42578125" style="1609" customWidth="1"/>
    <col min="9476" max="9476" width="13.85546875" style="1609" customWidth="1"/>
    <col min="9477" max="9477" width="14.140625" style="1609" customWidth="1"/>
    <col min="9478" max="9478" width="14.5703125" style="1609" customWidth="1"/>
    <col min="9479" max="9479" width="15.28515625" style="1609" bestFit="1" customWidth="1"/>
    <col min="9480" max="9728" width="11" style="1609"/>
    <col min="9729" max="9729" width="52.85546875" style="1609" customWidth="1"/>
    <col min="9730" max="9730" width="9.85546875" style="1609" bestFit="1" customWidth="1"/>
    <col min="9731" max="9731" width="14.42578125" style="1609" customWidth="1"/>
    <col min="9732" max="9732" width="13.85546875" style="1609" customWidth="1"/>
    <col min="9733" max="9733" width="14.140625" style="1609" customWidth="1"/>
    <col min="9734" max="9734" width="14.5703125" style="1609" customWidth="1"/>
    <col min="9735" max="9735" width="15.28515625" style="1609" bestFit="1" customWidth="1"/>
    <col min="9736" max="9984" width="11" style="1609"/>
    <col min="9985" max="9985" width="52.85546875" style="1609" customWidth="1"/>
    <col min="9986" max="9986" width="9.85546875" style="1609" bestFit="1" customWidth="1"/>
    <col min="9987" max="9987" width="14.42578125" style="1609" customWidth="1"/>
    <col min="9988" max="9988" width="13.85546875" style="1609" customWidth="1"/>
    <col min="9989" max="9989" width="14.140625" style="1609" customWidth="1"/>
    <col min="9990" max="9990" width="14.5703125" style="1609" customWidth="1"/>
    <col min="9991" max="9991" width="15.28515625" style="1609" bestFit="1" customWidth="1"/>
    <col min="9992" max="10240" width="11" style="1609"/>
    <col min="10241" max="10241" width="52.85546875" style="1609" customWidth="1"/>
    <col min="10242" max="10242" width="9.85546875" style="1609" bestFit="1" customWidth="1"/>
    <col min="10243" max="10243" width="14.42578125" style="1609" customWidth="1"/>
    <col min="10244" max="10244" width="13.85546875" style="1609" customWidth="1"/>
    <col min="10245" max="10245" width="14.140625" style="1609" customWidth="1"/>
    <col min="10246" max="10246" width="14.5703125" style="1609" customWidth="1"/>
    <col min="10247" max="10247" width="15.28515625" style="1609" bestFit="1" customWidth="1"/>
    <col min="10248" max="10496" width="11" style="1609"/>
    <col min="10497" max="10497" width="52.85546875" style="1609" customWidth="1"/>
    <col min="10498" max="10498" width="9.85546875" style="1609" bestFit="1" customWidth="1"/>
    <col min="10499" max="10499" width="14.42578125" style="1609" customWidth="1"/>
    <col min="10500" max="10500" width="13.85546875" style="1609" customWidth="1"/>
    <col min="10501" max="10501" width="14.140625" style="1609" customWidth="1"/>
    <col min="10502" max="10502" width="14.5703125" style="1609" customWidth="1"/>
    <col min="10503" max="10503" width="15.28515625" style="1609" bestFit="1" customWidth="1"/>
    <col min="10504" max="10752" width="11" style="1609"/>
    <col min="10753" max="10753" width="52.85546875" style="1609" customWidth="1"/>
    <col min="10754" max="10754" width="9.85546875" style="1609" bestFit="1" customWidth="1"/>
    <col min="10755" max="10755" width="14.42578125" style="1609" customWidth="1"/>
    <col min="10756" max="10756" width="13.85546875" style="1609" customWidth="1"/>
    <col min="10757" max="10757" width="14.140625" style="1609" customWidth="1"/>
    <col min="10758" max="10758" width="14.5703125" style="1609" customWidth="1"/>
    <col min="10759" max="10759" width="15.28515625" style="1609" bestFit="1" customWidth="1"/>
    <col min="10760" max="11008" width="11" style="1609"/>
    <col min="11009" max="11009" width="52.85546875" style="1609" customWidth="1"/>
    <col min="11010" max="11010" width="9.85546875" style="1609" bestFit="1" customWidth="1"/>
    <col min="11011" max="11011" width="14.42578125" style="1609" customWidth="1"/>
    <col min="11012" max="11012" width="13.85546875" style="1609" customWidth="1"/>
    <col min="11013" max="11013" width="14.140625" style="1609" customWidth="1"/>
    <col min="11014" max="11014" width="14.5703125" style="1609" customWidth="1"/>
    <col min="11015" max="11015" width="15.28515625" style="1609" bestFit="1" customWidth="1"/>
    <col min="11016" max="11264" width="11" style="1609"/>
    <col min="11265" max="11265" width="52.85546875" style="1609" customWidth="1"/>
    <col min="11266" max="11266" width="9.85546875" style="1609" bestFit="1" customWidth="1"/>
    <col min="11267" max="11267" width="14.42578125" style="1609" customWidth="1"/>
    <col min="11268" max="11268" width="13.85546875" style="1609" customWidth="1"/>
    <col min="11269" max="11269" width="14.140625" style="1609" customWidth="1"/>
    <col min="11270" max="11270" width="14.5703125" style="1609" customWidth="1"/>
    <col min="11271" max="11271" width="15.28515625" style="1609" bestFit="1" customWidth="1"/>
    <col min="11272" max="11520" width="11" style="1609"/>
    <col min="11521" max="11521" width="52.85546875" style="1609" customWidth="1"/>
    <col min="11522" max="11522" width="9.85546875" style="1609" bestFit="1" customWidth="1"/>
    <col min="11523" max="11523" width="14.42578125" style="1609" customWidth="1"/>
    <col min="11524" max="11524" width="13.85546875" style="1609" customWidth="1"/>
    <col min="11525" max="11525" width="14.140625" style="1609" customWidth="1"/>
    <col min="11526" max="11526" width="14.5703125" style="1609" customWidth="1"/>
    <col min="11527" max="11527" width="15.28515625" style="1609" bestFit="1" customWidth="1"/>
    <col min="11528" max="11776" width="11" style="1609"/>
    <col min="11777" max="11777" width="52.85546875" style="1609" customWidth="1"/>
    <col min="11778" max="11778" width="9.85546875" style="1609" bestFit="1" customWidth="1"/>
    <col min="11779" max="11779" width="14.42578125" style="1609" customWidth="1"/>
    <col min="11780" max="11780" width="13.85546875" style="1609" customWidth="1"/>
    <col min="11781" max="11781" width="14.140625" style="1609" customWidth="1"/>
    <col min="11782" max="11782" width="14.5703125" style="1609" customWidth="1"/>
    <col min="11783" max="11783" width="15.28515625" style="1609" bestFit="1" customWidth="1"/>
    <col min="11784" max="12032" width="11" style="1609"/>
    <col min="12033" max="12033" width="52.85546875" style="1609" customWidth="1"/>
    <col min="12034" max="12034" width="9.85546875" style="1609" bestFit="1" customWidth="1"/>
    <col min="12035" max="12035" width="14.42578125" style="1609" customWidth="1"/>
    <col min="12036" max="12036" width="13.85546875" style="1609" customWidth="1"/>
    <col min="12037" max="12037" width="14.140625" style="1609" customWidth="1"/>
    <col min="12038" max="12038" width="14.5703125" style="1609" customWidth="1"/>
    <col min="12039" max="12039" width="15.28515625" style="1609" bestFit="1" customWidth="1"/>
    <col min="12040" max="12288" width="11" style="1609"/>
    <col min="12289" max="12289" width="52.85546875" style="1609" customWidth="1"/>
    <col min="12290" max="12290" width="9.85546875" style="1609" bestFit="1" customWidth="1"/>
    <col min="12291" max="12291" width="14.42578125" style="1609" customWidth="1"/>
    <col min="12292" max="12292" width="13.85546875" style="1609" customWidth="1"/>
    <col min="12293" max="12293" width="14.140625" style="1609" customWidth="1"/>
    <col min="12294" max="12294" width="14.5703125" style="1609" customWidth="1"/>
    <col min="12295" max="12295" width="15.28515625" style="1609" bestFit="1" customWidth="1"/>
    <col min="12296" max="12544" width="11" style="1609"/>
    <col min="12545" max="12545" width="52.85546875" style="1609" customWidth="1"/>
    <col min="12546" max="12546" width="9.85546875" style="1609" bestFit="1" customWidth="1"/>
    <col min="12547" max="12547" width="14.42578125" style="1609" customWidth="1"/>
    <col min="12548" max="12548" width="13.85546875" style="1609" customWidth="1"/>
    <col min="12549" max="12549" width="14.140625" style="1609" customWidth="1"/>
    <col min="12550" max="12550" width="14.5703125" style="1609" customWidth="1"/>
    <col min="12551" max="12551" width="15.28515625" style="1609" bestFit="1" customWidth="1"/>
    <col min="12552" max="12800" width="11" style="1609"/>
    <col min="12801" max="12801" width="52.85546875" style="1609" customWidth="1"/>
    <col min="12802" max="12802" width="9.85546875" style="1609" bestFit="1" customWidth="1"/>
    <col min="12803" max="12803" width="14.42578125" style="1609" customWidth="1"/>
    <col min="12804" max="12804" width="13.85546875" style="1609" customWidth="1"/>
    <col min="12805" max="12805" width="14.140625" style="1609" customWidth="1"/>
    <col min="12806" max="12806" width="14.5703125" style="1609" customWidth="1"/>
    <col min="12807" max="12807" width="15.28515625" style="1609" bestFit="1" customWidth="1"/>
    <col min="12808" max="13056" width="11" style="1609"/>
    <col min="13057" max="13057" width="52.85546875" style="1609" customWidth="1"/>
    <col min="13058" max="13058" width="9.85546875" style="1609" bestFit="1" customWidth="1"/>
    <col min="13059" max="13059" width="14.42578125" style="1609" customWidth="1"/>
    <col min="13060" max="13060" width="13.85546875" style="1609" customWidth="1"/>
    <col min="13061" max="13061" width="14.140625" style="1609" customWidth="1"/>
    <col min="13062" max="13062" width="14.5703125" style="1609" customWidth="1"/>
    <col min="13063" max="13063" width="15.28515625" style="1609" bestFit="1" customWidth="1"/>
    <col min="13064" max="13312" width="11" style="1609"/>
    <col min="13313" max="13313" width="52.85546875" style="1609" customWidth="1"/>
    <col min="13314" max="13314" width="9.85546875" style="1609" bestFit="1" customWidth="1"/>
    <col min="13315" max="13315" width="14.42578125" style="1609" customWidth="1"/>
    <col min="13316" max="13316" width="13.85546875" style="1609" customWidth="1"/>
    <col min="13317" max="13317" width="14.140625" style="1609" customWidth="1"/>
    <col min="13318" max="13318" width="14.5703125" style="1609" customWidth="1"/>
    <col min="13319" max="13319" width="15.28515625" style="1609" bestFit="1" customWidth="1"/>
    <col min="13320" max="13568" width="11" style="1609"/>
    <col min="13569" max="13569" width="52.85546875" style="1609" customWidth="1"/>
    <col min="13570" max="13570" width="9.85546875" style="1609" bestFit="1" customWidth="1"/>
    <col min="13571" max="13571" width="14.42578125" style="1609" customWidth="1"/>
    <col min="13572" max="13572" width="13.85546875" style="1609" customWidth="1"/>
    <col min="13573" max="13573" width="14.140625" style="1609" customWidth="1"/>
    <col min="13574" max="13574" width="14.5703125" style="1609" customWidth="1"/>
    <col min="13575" max="13575" width="15.28515625" style="1609" bestFit="1" customWidth="1"/>
    <col min="13576" max="13824" width="11" style="1609"/>
    <col min="13825" max="13825" width="52.85546875" style="1609" customWidth="1"/>
    <col min="13826" max="13826" width="9.85546875" style="1609" bestFit="1" customWidth="1"/>
    <col min="13827" max="13827" width="14.42578125" style="1609" customWidth="1"/>
    <col min="13828" max="13828" width="13.85546875" style="1609" customWidth="1"/>
    <col min="13829" max="13829" width="14.140625" style="1609" customWidth="1"/>
    <col min="13830" max="13830" width="14.5703125" style="1609" customWidth="1"/>
    <col min="13831" max="13831" width="15.28515625" style="1609" bestFit="1" customWidth="1"/>
    <col min="13832" max="14080" width="11" style="1609"/>
    <col min="14081" max="14081" width="52.85546875" style="1609" customWidth="1"/>
    <col min="14082" max="14082" width="9.85546875" style="1609" bestFit="1" customWidth="1"/>
    <col min="14083" max="14083" width="14.42578125" style="1609" customWidth="1"/>
    <col min="14084" max="14084" width="13.85546875" style="1609" customWidth="1"/>
    <col min="14085" max="14085" width="14.140625" style="1609" customWidth="1"/>
    <col min="14086" max="14086" width="14.5703125" style="1609" customWidth="1"/>
    <col min="14087" max="14087" width="15.28515625" style="1609" bestFit="1" customWidth="1"/>
    <col min="14088" max="14336" width="11" style="1609"/>
    <col min="14337" max="14337" width="52.85546875" style="1609" customWidth="1"/>
    <col min="14338" max="14338" width="9.85546875" style="1609" bestFit="1" customWidth="1"/>
    <col min="14339" max="14339" width="14.42578125" style="1609" customWidth="1"/>
    <col min="14340" max="14340" width="13.85546875" style="1609" customWidth="1"/>
    <col min="14341" max="14341" width="14.140625" style="1609" customWidth="1"/>
    <col min="14342" max="14342" width="14.5703125" style="1609" customWidth="1"/>
    <col min="14343" max="14343" width="15.28515625" style="1609" bestFit="1" customWidth="1"/>
    <col min="14344" max="14592" width="11" style="1609"/>
    <col min="14593" max="14593" width="52.85546875" style="1609" customWidth="1"/>
    <col min="14594" max="14594" width="9.85546875" style="1609" bestFit="1" customWidth="1"/>
    <col min="14595" max="14595" width="14.42578125" style="1609" customWidth="1"/>
    <col min="14596" max="14596" width="13.85546875" style="1609" customWidth="1"/>
    <col min="14597" max="14597" width="14.140625" style="1609" customWidth="1"/>
    <col min="14598" max="14598" width="14.5703125" style="1609" customWidth="1"/>
    <col min="14599" max="14599" width="15.28515625" style="1609" bestFit="1" customWidth="1"/>
    <col min="14600" max="14848" width="11" style="1609"/>
    <col min="14849" max="14849" width="52.85546875" style="1609" customWidth="1"/>
    <col min="14850" max="14850" width="9.85546875" style="1609" bestFit="1" customWidth="1"/>
    <col min="14851" max="14851" width="14.42578125" style="1609" customWidth="1"/>
    <col min="14852" max="14852" width="13.85546875" style="1609" customWidth="1"/>
    <col min="14853" max="14853" width="14.140625" style="1609" customWidth="1"/>
    <col min="14854" max="14854" width="14.5703125" style="1609" customWidth="1"/>
    <col min="14855" max="14855" width="15.28515625" style="1609" bestFit="1" customWidth="1"/>
    <col min="14856" max="15104" width="11" style="1609"/>
    <col min="15105" max="15105" width="52.85546875" style="1609" customWidth="1"/>
    <col min="15106" max="15106" width="9.85546875" style="1609" bestFit="1" customWidth="1"/>
    <col min="15107" max="15107" width="14.42578125" style="1609" customWidth="1"/>
    <col min="15108" max="15108" width="13.85546875" style="1609" customWidth="1"/>
    <col min="15109" max="15109" width="14.140625" style="1609" customWidth="1"/>
    <col min="15110" max="15110" width="14.5703125" style="1609" customWidth="1"/>
    <col min="15111" max="15111" width="15.28515625" style="1609" bestFit="1" customWidth="1"/>
    <col min="15112" max="15360" width="11" style="1609"/>
    <col min="15361" max="15361" width="52.85546875" style="1609" customWidth="1"/>
    <col min="15362" max="15362" width="9.85546875" style="1609" bestFit="1" customWidth="1"/>
    <col min="15363" max="15363" width="14.42578125" style="1609" customWidth="1"/>
    <col min="15364" max="15364" width="13.85546875" style="1609" customWidth="1"/>
    <col min="15365" max="15365" width="14.140625" style="1609" customWidth="1"/>
    <col min="15366" max="15366" width="14.5703125" style="1609" customWidth="1"/>
    <col min="15367" max="15367" width="15.28515625" style="1609" bestFit="1" customWidth="1"/>
    <col min="15368" max="15616" width="11" style="1609"/>
    <col min="15617" max="15617" width="52.85546875" style="1609" customWidth="1"/>
    <col min="15618" max="15618" width="9.85546875" style="1609" bestFit="1" customWidth="1"/>
    <col min="15619" max="15619" width="14.42578125" style="1609" customWidth="1"/>
    <col min="15620" max="15620" width="13.85546875" style="1609" customWidth="1"/>
    <col min="15621" max="15621" width="14.140625" style="1609" customWidth="1"/>
    <col min="15622" max="15622" width="14.5703125" style="1609" customWidth="1"/>
    <col min="15623" max="15623" width="15.28515625" style="1609" bestFit="1" customWidth="1"/>
    <col min="15624" max="15872" width="11" style="1609"/>
    <col min="15873" max="15873" width="52.85546875" style="1609" customWidth="1"/>
    <col min="15874" max="15874" width="9.85546875" style="1609" bestFit="1" customWidth="1"/>
    <col min="15875" max="15875" width="14.42578125" style="1609" customWidth="1"/>
    <col min="15876" max="15876" width="13.85546875" style="1609" customWidth="1"/>
    <col min="15877" max="15877" width="14.140625" style="1609" customWidth="1"/>
    <col min="15878" max="15878" width="14.5703125" style="1609" customWidth="1"/>
    <col min="15879" max="15879" width="15.28515625" style="1609" bestFit="1" customWidth="1"/>
    <col min="15880" max="16128" width="11" style="1609"/>
    <col min="16129" max="16129" width="52.85546875" style="1609" customWidth="1"/>
    <col min="16130" max="16130" width="9.85546875" style="1609" bestFit="1" customWidth="1"/>
    <col min="16131" max="16131" width="14.42578125" style="1609" customWidth="1"/>
    <col min="16132" max="16132" width="13.85546875" style="1609" customWidth="1"/>
    <col min="16133" max="16133" width="14.140625" style="1609" customWidth="1"/>
    <col min="16134" max="16134" width="14.5703125" style="1609" customWidth="1"/>
    <col min="16135" max="16135" width="15.28515625" style="1609" bestFit="1" customWidth="1"/>
    <col min="16136" max="16384" width="11" style="1609"/>
  </cols>
  <sheetData>
    <row r="1" spans="1:7" ht="13.5" thickBot="1"/>
    <row r="2" spans="1:7">
      <c r="A2" s="1639" t="s">
        <v>2354</v>
      </c>
      <c r="B2" s="1640"/>
      <c r="C2" s="1640"/>
      <c r="D2" s="1640"/>
      <c r="E2" s="1640"/>
      <c r="F2" s="1640"/>
      <c r="G2" s="1860"/>
    </row>
    <row r="3" spans="1:7">
      <c r="A3" s="1841" t="s">
        <v>501</v>
      </c>
      <c r="B3" s="1842"/>
      <c r="C3" s="1842"/>
      <c r="D3" s="1842"/>
      <c r="E3" s="1842"/>
      <c r="F3" s="1842"/>
      <c r="G3" s="1861"/>
    </row>
    <row r="4" spans="1:7">
      <c r="A4" s="1841" t="s">
        <v>617</v>
      </c>
      <c r="B4" s="1842"/>
      <c r="C4" s="1842"/>
      <c r="D4" s="1842"/>
      <c r="E4" s="1842"/>
      <c r="F4" s="1842"/>
      <c r="G4" s="1861"/>
    </row>
    <row r="5" spans="1:7">
      <c r="A5" s="1841" t="s">
        <v>2363</v>
      </c>
      <c r="B5" s="1842"/>
      <c r="C5" s="1842"/>
      <c r="D5" s="1842"/>
      <c r="E5" s="1842"/>
      <c r="F5" s="1842"/>
      <c r="G5" s="1861"/>
    </row>
    <row r="6" spans="1:7" ht="13.5" thickBot="1">
      <c r="A6" s="1844" t="s">
        <v>83</v>
      </c>
      <c r="B6" s="1845"/>
      <c r="C6" s="1845"/>
      <c r="D6" s="1845"/>
      <c r="E6" s="1845"/>
      <c r="F6" s="1845"/>
      <c r="G6" s="1862"/>
    </row>
    <row r="7" spans="1:7" ht="15.75" customHeight="1">
      <c r="A7" s="1639" t="s">
        <v>84</v>
      </c>
      <c r="B7" s="1871" t="s">
        <v>503</v>
      </c>
      <c r="C7" s="1872"/>
      <c r="D7" s="1872"/>
      <c r="E7" s="1872"/>
      <c r="F7" s="1873"/>
      <c r="G7" s="1851" t="s">
        <v>504</v>
      </c>
    </row>
    <row r="8" spans="1:7" ht="15.75" customHeight="1" thickBot="1">
      <c r="A8" s="1841"/>
      <c r="B8" s="1645"/>
      <c r="C8" s="1646"/>
      <c r="D8" s="1646"/>
      <c r="E8" s="1646"/>
      <c r="F8" s="1647"/>
      <c r="G8" s="1880"/>
    </row>
    <row r="9" spans="1:7" ht="26.25" thickBot="1">
      <c r="A9" s="1844"/>
      <c r="B9" s="1022" t="s">
        <v>505</v>
      </c>
      <c r="C9" s="1605" t="s">
        <v>506</v>
      </c>
      <c r="D9" s="1605" t="s">
        <v>507</v>
      </c>
      <c r="E9" s="1605" t="s">
        <v>380</v>
      </c>
      <c r="F9" s="1605" t="s">
        <v>603</v>
      </c>
      <c r="G9" s="1852"/>
    </row>
    <row r="10" spans="1:7">
      <c r="A10" s="1023"/>
      <c r="B10" s="1024"/>
      <c r="C10" s="1024"/>
      <c r="D10" s="1024"/>
      <c r="E10" s="1024"/>
      <c r="F10" s="1024"/>
      <c r="G10" s="1024"/>
    </row>
    <row r="11" spans="1:7">
      <c r="A11" s="1025" t="s">
        <v>649</v>
      </c>
      <c r="B11" s="1026">
        <f t="shared" ref="B11:G11" si="0">B12+B22+B31+B42</f>
        <v>10728556.92</v>
      </c>
      <c r="C11" s="1026">
        <f t="shared" si="0"/>
        <v>557357.42000000004</v>
      </c>
      <c r="D11" s="1026">
        <f t="shared" si="0"/>
        <v>11285914.34</v>
      </c>
      <c r="E11" s="1026">
        <f t="shared" si="0"/>
        <v>10583901.16</v>
      </c>
      <c r="F11" s="1026">
        <f t="shared" si="0"/>
        <v>9354457.3800000008</v>
      </c>
      <c r="G11" s="1026">
        <f t="shared" si="0"/>
        <v>702013.1799999997</v>
      </c>
    </row>
    <row r="12" spans="1:7">
      <c r="A12" s="1025" t="s">
        <v>650</v>
      </c>
      <c r="B12" s="1026">
        <f>SUM(B13:B20)</f>
        <v>0</v>
      </c>
      <c r="C12" s="1026">
        <f>SUM(C13:C20)</f>
        <v>0</v>
      </c>
      <c r="D12" s="1026">
        <f>SUM(D13:D20)</f>
        <v>0</v>
      </c>
      <c r="E12" s="1026">
        <f>SUM(E13:E20)</f>
        <v>0</v>
      </c>
      <c r="F12" s="1026">
        <f>SUM(F13:F20)</f>
        <v>0</v>
      </c>
      <c r="G12" s="1026">
        <f>D12-E12</f>
        <v>0</v>
      </c>
    </row>
    <row r="13" spans="1:7">
      <c r="A13" s="1027" t="s">
        <v>651</v>
      </c>
      <c r="B13" s="1028"/>
      <c r="C13" s="1028"/>
      <c r="D13" s="1028">
        <f>B13+C13</f>
        <v>0</v>
      </c>
      <c r="E13" s="1028"/>
      <c r="F13" s="1028"/>
      <c r="G13" s="1028">
        <f t="shared" ref="G13:G20" si="1">D13-E13</f>
        <v>0</v>
      </c>
    </row>
    <row r="14" spans="1:7">
      <c r="A14" s="1027" t="s">
        <v>652</v>
      </c>
      <c r="B14" s="1028"/>
      <c r="C14" s="1028"/>
      <c r="D14" s="1028">
        <f t="shared" ref="D14:D20" si="2">B14+C14</f>
        <v>0</v>
      </c>
      <c r="E14" s="1028"/>
      <c r="F14" s="1028"/>
      <c r="G14" s="1028">
        <f t="shared" si="1"/>
        <v>0</v>
      </c>
    </row>
    <row r="15" spans="1:7">
      <c r="A15" s="1027" t="s">
        <v>653</v>
      </c>
      <c r="B15" s="1028"/>
      <c r="C15" s="1028"/>
      <c r="D15" s="1028">
        <f t="shared" si="2"/>
        <v>0</v>
      </c>
      <c r="E15" s="1028"/>
      <c r="F15" s="1028"/>
      <c r="G15" s="1028">
        <f t="shared" si="1"/>
        <v>0</v>
      </c>
    </row>
    <row r="16" spans="1:7">
      <c r="A16" s="1027" t="s">
        <v>654</v>
      </c>
      <c r="B16" s="1028"/>
      <c r="C16" s="1028"/>
      <c r="D16" s="1028">
        <f t="shared" si="2"/>
        <v>0</v>
      </c>
      <c r="E16" s="1028"/>
      <c r="F16" s="1028"/>
      <c r="G16" s="1028">
        <f t="shared" si="1"/>
        <v>0</v>
      </c>
    </row>
    <row r="17" spans="1:7">
      <c r="A17" s="1027" t="s">
        <v>655</v>
      </c>
      <c r="B17" s="1028"/>
      <c r="C17" s="1028"/>
      <c r="D17" s="1028">
        <f t="shared" si="2"/>
        <v>0</v>
      </c>
      <c r="E17" s="1028"/>
      <c r="F17" s="1028"/>
      <c r="G17" s="1028">
        <f t="shared" si="1"/>
        <v>0</v>
      </c>
    </row>
    <row r="18" spans="1:7">
      <c r="A18" s="1027" t="s">
        <v>656</v>
      </c>
      <c r="B18" s="1028"/>
      <c r="C18" s="1028"/>
      <c r="D18" s="1028">
        <f t="shared" si="2"/>
        <v>0</v>
      </c>
      <c r="E18" s="1028"/>
      <c r="F18" s="1028"/>
      <c r="G18" s="1028">
        <f t="shared" si="1"/>
        <v>0</v>
      </c>
    </row>
    <row r="19" spans="1:7">
      <c r="A19" s="1027" t="s">
        <v>657</v>
      </c>
      <c r="B19" s="1028"/>
      <c r="C19" s="1028"/>
      <c r="D19" s="1028">
        <f t="shared" si="2"/>
        <v>0</v>
      </c>
      <c r="E19" s="1028"/>
      <c r="F19" s="1028"/>
      <c r="G19" s="1028">
        <f t="shared" si="1"/>
        <v>0</v>
      </c>
    </row>
    <row r="20" spans="1:7">
      <c r="A20" s="1027" t="s">
        <v>658</v>
      </c>
      <c r="B20" s="1028"/>
      <c r="C20" s="1028"/>
      <c r="D20" s="1028">
        <f t="shared" si="2"/>
        <v>0</v>
      </c>
      <c r="E20" s="1028"/>
      <c r="F20" s="1028"/>
      <c r="G20" s="1028">
        <f t="shared" si="1"/>
        <v>0</v>
      </c>
    </row>
    <row r="21" spans="1:7">
      <c r="A21" s="1029"/>
      <c r="B21" s="1028"/>
      <c r="C21" s="1028"/>
      <c r="D21" s="1028"/>
      <c r="E21" s="1028"/>
      <c r="F21" s="1028"/>
      <c r="G21" s="1028"/>
    </row>
    <row r="22" spans="1:7">
      <c r="A22" s="1025" t="s">
        <v>659</v>
      </c>
      <c r="B22" s="1026">
        <f>SUM(B23:B29)</f>
        <v>10728556.92</v>
      </c>
      <c r="C22" s="1026">
        <f>SUM(C23:C29)</f>
        <v>557357.42000000004</v>
      </c>
      <c r="D22" s="1026">
        <f>SUM(D23:D29)</f>
        <v>11285914.34</v>
      </c>
      <c r="E22" s="1026">
        <f>SUM(E23:E29)</f>
        <v>10583901.16</v>
      </c>
      <c r="F22" s="1026">
        <f>SUM(F23:F29)</f>
        <v>9354457.3800000008</v>
      </c>
      <c r="G22" s="1026">
        <f t="shared" ref="G22:G29" si="3">D22-E22</f>
        <v>702013.1799999997</v>
      </c>
    </row>
    <row r="23" spans="1:7">
      <c r="A23" s="1027" t="s">
        <v>660</v>
      </c>
      <c r="B23" s="1028"/>
      <c r="C23" s="1028"/>
      <c r="D23" s="1028">
        <f>B23+C23</f>
        <v>0</v>
      </c>
      <c r="E23" s="1028"/>
      <c r="F23" s="1028"/>
      <c r="G23" s="1028">
        <f t="shared" si="3"/>
        <v>0</v>
      </c>
    </row>
    <row r="24" spans="1:7">
      <c r="A24" s="1027" t="s">
        <v>661</v>
      </c>
      <c r="B24" s="1028"/>
      <c r="C24" s="1028"/>
      <c r="D24" s="1028">
        <f t="shared" ref="D24:D29" si="4">B24+C24</f>
        <v>0</v>
      </c>
      <c r="E24" s="1028"/>
      <c r="F24" s="1028"/>
      <c r="G24" s="1028">
        <f t="shared" si="3"/>
        <v>0</v>
      </c>
    </row>
    <row r="25" spans="1:7">
      <c r="A25" s="1027" t="s">
        <v>662</v>
      </c>
      <c r="B25" s="1028"/>
      <c r="C25" s="1028"/>
      <c r="D25" s="1028">
        <f t="shared" si="4"/>
        <v>0</v>
      </c>
      <c r="E25" s="1028"/>
      <c r="F25" s="1028"/>
      <c r="G25" s="1028">
        <f t="shared" si="3"/>
        <v>0</v>
      </c>
    </row>
    <row r="26" spans="1:7">
      <c r="A26" s="1027" t="s">
        <v>663</v>
      </c>
      <c r="B26" s="1028"/>
      <c r="C26" s="1028"/>
      <c r="D26" s="1028">
        <f t="shared" si="4"/>
        <v>0</v>
      </c>
      <c r="E26" s="1028"/>
      <c r="F26" s="1028"/>
      <c r="G26" s="1028">
        <f t="shared" si="3"/>
        <v>0</v>
      </c>
    </row>
    <row r="27" spans="1:7">
      <c r="A27" s="1027" t="s">
        <v>664</v>
      </c>
      <c r="B27" s="1028">
        <v>10728556.92</v>
      </c>
      <c r="C27" s="1028">
        <v>557357.42000000004</v>
      </c>
      <c r="D27" s="1028">
        <f t="shared" si="4"/>
        <v>11285914.34</v>
      </c>
      <c r="E27" s="1028">
        <v>10583901.16</v>
      </c>
      <c r="F27" s="1028">
        <v>9354457.3800000008</v>
      </c>
      <c r="G27" s="1028">
        <f t="shared" si="3"/>
        <v>702013.1799999997</v>
      </c>
    </row>
    <row r="28" spans="1:7">
      <c r="A28" s="1027" t="s">
        <v>665</v>
      </c>
      <c r="B28" s="1028"/>
      <c r="C28" s="1028"/>
      <c r="D28" s="1028">
        <f t="shared" si="4"/>
        <v>0</v>
      </c>
      <c r="E28" s="1028"/>
      <c r="F28" s="1028"/>
      <c r="G28" s="1028">
        <f t="shared" si="3"/>
        <v>0</v>
      </c>
    </row>
    <row r="29" spans="1:7">
      <c r="A29" s="1027" t="s">
        <v>666</v>
      </c>
      <c r="B29" s="1028"/>
      <c r="C29" s="1028"/>
      <c r="D29" s="1028">
        <f t="shared" si="4"/>
        <v>0</v>
      </c>
      <c r="E29" s="1028"/>
      <c r="F29" s="1028"/>
      <c r="G29" s="1028">
        <f t="shared" si="3"/>
        <v>0</v>
      </c>
    </row>
    <row r="30" spans="1:7">
      <c r="A30" s="1029"/>
      <c r="B30" s="1028"/>
      <c r="C30" s="1028"/>
      <c r="D30" s="1028"/>
      <c r="E30" s="1028"/>
      <c r="F30" s="1028"/>
      <c r="G30" s="1028"/>
    </row>
    <row r="31" spans="1:7">
      <c r="A31" s="1025" t="s">
        <v>667</v>
      </c>
      <c r="B31" s="1026">
        <f>SUM(B32:B40)</f>
        <v>0</v>
      </c>
      <c r="C31" s="1026">
        <f>SUM(C32:C40)</f>
        <v>0</v>
      </c>
      <c r="D31" s="1026">
        <f>SUM(D32:D40)</f>
        <v>0</v>
      </c>
      <c r="E31" s="1026">
        <f>SUM(E32:E40)</f>
        <v>0</v>
      </c>
      <c r="F31" s="1026">
        <f>SUM(F32:F40)</f>
        <v>0</v>
      </c>
      <c r="G31" s="1026">
        <f t="shared" ref="G31:G40" si="5">D31-E31</f>
        <v>0</v>
      </c>
    </row>
    <row r="32" spans="1:7">
      <c r="A32" s="1027" t="s">
        <v>668</v>
      </c>
      <c r="B32" s="1028"/>
      <c r="C32" s="1028"/>
      <c r="D32" s="1028">
        <f>B32+C32</f>
        <v>0</v>
      </c>
      <c r="E32" s="1028"/>
      <c r="F32" s="1028"/>
      <c r="G32" s="1028">
        <f t="shared" si="5"/>
        <v>0</v>
      </c>
    </row>
    <row r="33" spans="1:7">
      <c r="A33" s="1027" t="s">
        <v>669</v>
      </c>
      <c r="B33" s="1028"/>
      <c r="C33" s="1028"/>
      <c r="D33" s="1028">
        <f t="shared" ref="D33:D40" si="6">B33+C33</f>
        <v>0</v>
      </c>
      <c r="E33" s="1028"/>
      <c r="F33" s="1028"/>
      <c r="G33" s="1028">
        <f t="shared" si="5"/>
        <v>0</v>
      </c>
    </row>
    <row r="34" spans="1:7">
      <c r="A34" s="1027" t="s">
        <v>670</v>
      </c>
      <c r="B34" s="1028"/>
      <c r="C34" s="1028"/>
      <c r="D34" s="1028">
        <f t="shared" si="6"/>
        <v>0</v>
      </c>
      <c r="E34" s="1028"/>
      <c r="F34" s="1028"/>
      <c r="G34" s="1028">
        <f t="shared" si="5"/>
        <v>0</v>
      </c>
    </row>
    <row r="35" spans="1:7">
      <c r="A35" s="1027" t="s">
        <v>671</v>
      </c>
      <c r="B35" s="1028"/>
      <c r="C35" s="1028"/>
      <c r="D35" s="1028">
        <f t="shared" si="6"/>
        <v>0</v>
      </c>
      <c r="E35" s="1028"/>
      <c r="F35" s="1028"/>
      <c r="G35" s="1028">
        <f t="shared" si="5"/>
        <v>0</v>
      </c>
    </row>
    <row r="36" spans="1:7">
      <c r="A36" s="1027" t="s">
        <v>672</v>
      </c>
      <c r="B36" s="1028"/>
      <c r="C36" s="1028"/>
      <c r="D36" s="1028">
        <f t="shared" si="6"/>
        <v>0</v>
      </c>
      <c r="E36" s="1028"/>
      <c r="F36" s="1028"/>
      <c r="G36" s="1028">
        <f t="shared" si="5"/>
        <v>0</v>
      </c>
    </row>
    <row r="37" spans="1:7">
      <c r="A37" s="1027" t="s">
        <v>673</v>
      </c>
      <c r="B37" s="1028"/>
      <c r="C37" s="1028"/>
      <c r="D37" s="1028">
        <f t="shared" si="6"/>
        <v>0</v>
      </c>
      <c r="E37" s="1028"/>
      <c r="F37" s="1028"/>
      <c r="G37" s="1028">
        <f t="shared" si="5"/>
        <v>0</v>
      </c>
    </row>
    <row r="38" spans="1:7">
      <c r="A38" s="1027" t="s">
        <v>674</v>
      </c>
      <c r="B38" s="1028"/>
      <c r="C38" s="1028"/>
      <c r="D38" s="1028">
        <f t="shared" si="6"/>
        <v>0</v>
      </c>
      <c r="E38" s="1028"/>
      <c r="F38" s="1028"/>
      <c r="G38" s="1028">
        <f t="shared" si="5"/>
        <v>0</v>
      </c>
    </row>
    <row r="39" spans="1:7">
      <c r="A39" s="1027" t="s">
        <v>675</v>
      </c>
      <c r="B39" s="1028"/>
      <c r="C39" s="1028"/>
      <c r="D39" s="1028">
        <f t="shared" si="6"/>
        <v>0</v>
      </c>
      <c r="E39" s="1028"/>
      <c r="F39" s="1028"/>
      <c r="G39" s="1028">
        <f t="shared" si="5"/>
        <v>0</v>
      </c>
    </row>
    <row r="40" spans="1:7">
      <c r="A40" s="1027" t="s">
        <v>676</v>
      </c>
      <c r="B40" s="1028"/>
      <c r="C40" s="1028"/>
      <c r="D40" s="1028">
        <f t="shared" si="6"/>
        <v>0</v>
      </c>
      <c r="E40" s="1028"/>
      <c r="F40" s="1028"/>
      <c r="G40" s="1028">
        <f t="shared" si="5"/>
        <v>0</v>
      </c>
    </row>
    <row r="41" spans="1:7">
      <c r="A41" s="1029"/>
      <c r="B41" s="1028"/>
      <c r="C41" s="1028"/>
      <c r="D41" s="1028"/>
      <c r="E41" s="1028"/>
      <c r="F41" s="1028"/>
      <c r="G41" s="1028"/>
    </row>
    <row r="42" spans="1:7">
      <c r="A42" s="1025" t="s">
        <v>677</v>
      </c>
      <c r="B42" s="1026">
        <f>SUM(B43:B46)</f>
        <v>0</v>
      </c>
      <c r="C42" s="1026">
        <f>SUM(C43:C46)</f>
        <v>0</v>
      </c>
      <c r="D42" s="1026">
        <f>SUM(D43:D46)</f>
        <v>0</v>
      </c>
      <c r="E42" s="1026">
        <f>SUM(E43:E46)</f>
        <v>0</v>
      </c>
      <c r="F42" s="1026">
        <f>SUM(F43:F46)</f>
        <v>0</v>
      </c>
      <c r="G42" s="1026">
        <f>D42-E42</f>
        <v>0</v>
      </c>
    </row>
    <row r="43" spans="1:7">
      <c r="A43" s="1027" t="s">
        <v>678</v>
      </c>
      <c r="B43" s="1028"/>
      <c r="C43" s="1028"/>
      <c r="D43" s="1028">
        <f>B43+C43</f>
        <v>0</v>
      </c>
      <c r="E43" s="1028"/>
      <c r="F43" s="1028"/>
      <c r="G43" s="1028">
        <f>D43-E43</f>
        <v>0</v>
      </c>
    </row>
    <row r="44" spans="1:7" ht="25.5">
      <c r="A44" s="951" t="s">
        <v>679</v>
      </c>
      <c r="B44" s="1028"/>
      <c r="C44" s="1028"/>
      <c r="D44" s="1028">
        <f>B44+C44</f>
        <v>0</v>
      </c>
      <c r="E44" s="1028"/>
      <c r="F44" s="1028"/>
      <c r="G44" s="1028">
        <f>D44-E44</f>
        <v>0</v>
      </c>
    </row>
    <row r="45" spans="1:7">
      <c r="A45" s="1027" t="s">
        <v>680</v>
      </c>
      <c r="B45" s="1028"/>
      <c r="C45" s="1028"/>
      <c r="D45" s="1028">
        <f>B45+C45</f>
        <v>0</v>
      </c>
      <c r="E45" s="1028"/>
      <c r="F45" s="1028"/>
      <c r="G45" s="1028">
        <f>D45-E45</f>
        <v>0</v>
      </c>
    </row>
    <row r="46" spans="1:7">
      <c r="A46" s="1027" t="s">
        <v>681</v>
      </c>
      <c r="B46" s="1028"/>
      <c r="C46" s="1028"/>
      <c r="D46" s="1028">
        <f>B46+C46</f>
        <v>0</v>
      </c>
      <c r="E46" s="1028"/>
      <c r="F46" s="1028"/>
      <c r="G46" s="1028">
        <f>D46-E46</f>
        <v>0</v>
      </c>
    </row>
    <row r="47" spans="1:7">
      <c r="A47" s="1029"/>
      <c r="B47" s="1028"/>
      <c r="C47" s="1028"/>
      <c r="D47" s="1028"/>
      <c r="E47" s="1028"/>
      <c r="F47" s="1028"/>
      <c r="G47" s="1028"/>
    </row>
    <row r="48" spans="1:7">
      <c r="A48" s="1025" t="s">
        <v>682</v>
      </c>
      <c r="B48" s="1026">
        <f>B49+B59+B68+B79</f>
        <v>119378538.45999999</v>
      </c>
      <c r="C48" s="1026">
        <f>C49+C59+C68+C79</f>
        <v>19140810</v>
      </c>
      <c r="D48" s="1026">
        <f>D49+D59+D68+D79</f>
        <v>138519348.45999998</v>
      </c>
      <c r="E48" s="1026">
        <f>E49+E59+E68+E79</f>
        <v>135146151.13</v>
      </c>
      <c r="F48" s="1026">
        <f>F49+F59+F68+F79</f>
        <v>123458616.36</v>
      </c>
      <c r="G48" s="1026">
        <f t="shared" ref="G48:G83" si="7">D48-E48</f>
        <v>3373197.3299999833</v>
      </c>
    </row>
    <row r="49" spans="1:7">
      <c r="A49" s="1025" t="s">
        <v>650</v>
      </c>
      <c r="B49" s="1026">
        <f>SUM(B50:B57)</f>
        <v>0</v>
      </c>
      <c r="C49" s="1026">
        <f>SUM(C50:C57)</f>
        <v>0</v>
      </c>
      <c r="D49" s="1026">
        <f>SUM(D50:D57)</f>
        <v>0</v>
      </c>
      <c r="E49" s="1026">
        <f>SUM(E50:E57)</f>
        <v>0</v>
      </c>
      <c r="F49" s="1026">
        <f>SUM(F50:F57)</f>
        <v>0</v>
      </c>
      <c r="G49" s="1026">
        <f t="shared" si="7"/>
        <v>0</v>
      </c>
    </row>
    <row r="50" spans="1:7">
      <c r="A50" s="1027" t="s">
        <v>651</v>
      </c>
      <c r="B50" s="1028"/>
      <c r="C50" s="1028"/>
      <c r="D50" s="1028">
        <f>B50+C50</f>
        <v>0</v>
      </c>
      <c r="E50" s="1028"/>
      <c r="F50" s="1028"/>
      <c r="G50" s="1028">
        <f t="shared" si="7"/>
        <v>0</v>
      </c>
    </row>
    <row r="51" spans="1:7">
      <c r="A51" s="1027" t="s">
        <v>652</v>
      </c>
      <c r="B51" s="1028"/>
      <c r="C51" s="1028"/>
      <c r="D51" s="1028">
        <f t="shared" ref="D51:D57" si="8">B51+C51</f>
        <v>0</v>
      </c>
      <c r="E51" s="1028"/>
      <c r="F51" s="1028"/>
      <c r="G51" s="1028">
        <f t="shared" si="7"/>
        <v>0</v>
      </c>
    </row>
    <row r="52" spans="1:7">
      <c r="A52" s="1027" t="s">
        <v>653</v>
      </c>
      <c r="B52" s="1028"/>
      <c r="C52" s="1028"/>
      <c r="D52" s="1028">
        <f t="shared" si="8"/>
        <v>0</v>
      </c>
      <c r="E52" s="1028"/>
      <c r="F52" s="1028"/>
      <c r="G52" s="1028">
        <f t="shared" si="7"/>
        <v>0</v>
      </c>
    </row>
    <row r="53" spans="1:7">
      <c r="A53" s="1027" t="s">
        <v>654</v>
      </c>
      <c r="B53" s="1028"/>
      <c r="C53" s="1028"/>
      <c r="D53" s="1028">
        <f t="shared" si="8"/>
        <v>0</v>
      </c>
      <c r="E53" s="1028"/>
      <c r="F53" s="1028"/>
      <c r="G53" s="1028">
        <f t="shared" si="7"/>
        <v>0</v>
      </c>
    </row>
    <row r="54" spans="1:7">
      <c r="A54" s="1027" t="s">
        <v>655</v>
      </c>
      <c r="B54" s="1028"/>
      <c r="C54" s="1028"/>
      <c r="D54" s="1028">
        <f t="shared" si="8"/>
        <v>0</v>
      </c>
      <c r="E54" s="1028"/>
      <c r="F54" s="1028"/>
      <c r="G54" s="1028">
        <f t="shared" si="7"/>
        <v>0</v>
      </c>
    </row>
    <row r="55" spans="1:7">
      <c r="A55" s="1027" t="s">
        <v>656</v>
      </c>
      <c r="B55" s="1028"/>
      <c r="C55" s="1028"/>
      <c r="D55" s="1028">
        <f t="shared" si="8"/>
        <v>0</v>
      </c>
      <c r="E55" s="1028"/>
      <c r="F55" s="1028"/>
      <c r="G55" s="1028">
        <f t="shared" si="7"/>
        <v>0</v>
      </c>
    </row>
    <row r="56" spans="1:7">
      <c r="A56" s="1027" t="s">
        <v>657</v>
      </c>
      <c r="B56" s="1028"/>
      <c r="C56" s="1028"/>
      <c r="D56" s="1028">
        <f t="shared" si="8"/>
        <v>0</v>
      </c>
      <c r="E56" s="1028"/>
      <c r="F56" s="1028"/>
      <c r="G56" s="1028">
        <f t="shared" si="7"/>
        <v>0</v>
      </c>
    </row>
    <row r="57" spans="1:7">
      <c r="A57" s="1027" t="s">
        <v>658</v>
      </c>
      <c r="B57" s="1028"/>
      <c r="C57" s="1028"/>
      <c r="D57" s="1028">
        <f t="shared" si="8"/>
        <v>0</v>
      </c>
      <c r="E57" s="1028"/>
      <c r="F57" s="1028"/>
      <c r="G57" s="1028">
        <f t="shared" si="7"/>
        <v>0</v>
      </c>
    </row>
    <row r="58" spans="1:7">
      <c r="A58" s="1029"/>
      <c r="B58" s="1028"/>
      <c r="C58" s="1028"/>
      <c r="D58" s="1028"/>
      <c r="E58" s="1028"/>
      <c r="F58" s="1028"/>
      <c r="G58" s="1028"/>
    </row>
    <row r="59" spans="1:7">
      <c r="A59" s="1025" t="s">
        <v>659</v>
      </c>
      <c r="B59" s="1026">
        <f>SUM(B60:B66)</f>
        <v>119378538.45999999</v>
      </c>
      <c r="C59" s="1026">
        <f>SUM(C60:C66)</f>
        <v>19140810</v>
      </c>
      <c r="D59" s="1026">
        <f>SUM(D60:D66)</f>
        <v>138519348.45999998</v>
      </c>
      <c r="E59" s="1026">
        <f>SUM(E60:E66)</f>
        <v>135146151.13</v>
      </c>
      <c r="F59" s="1026">
        <f>SUM(F60:F66)</f>
        <v>123458616.36</v>
      </c>
      <c r="G59" s="1026">
        <f t="shared" si="7"/>
        <v>3373197.3299999833</v>
      </c>
    </row>
    <row r="60" spans="1:7">
      <c r="A60" s="1027" t="s">
        <v>660</v>
      </c>
      <c r="B60" s="1028"/>
      <c r="C60" s="1028"/>
      <c r="D60" s="1028">
        <f>B60+C60</f>
        <v>0</v>
      </c>
      <c r="E60" s="1028"/>
      <c r="F60" s="1028"/>
      <c r="G60" s="1028">
        <f t="shared" si="7"/>
        <v>0</v>
      </c>
    </row>
    <row r="61" spans="1:7">
      <c r="A61" s="1027" t="s">
        <v>661</v>
      </c>
      <c r="B61" s="1028"/>
      <c r="C61" s="1028"/>
      <c r="D61" s="1028">
        <f t="shared" ref="D61:D66" si="9">B61+C61</f>
        <v>0</v>
      </c>
      <c r="E61" s="1028"/>
      <c r="F61" s="1028"/>
      <c r="G61" s="1028">
        <f t="shared" si="7"/>
        <v>0</v>
      </c>
    </row>
    <row r="62" spans="1:7">
      <c r="A62" s="1027" t="s">
        <v>662</v>
      </c>
      <c r="B62" s="1028"/>
      <c r="C62" s="1028"/>
      <c r="D62" s="1028">
        <f t="shared" si="9"/>
        <v>0</v>
      </c>
      <c r="E62" s="1028"/>
      <c r="F62" s="1028"/>
      <c r="G62" s="1028">
        <f t="shared" si="7"/>
        <v>0</v>
      </c>
    </row>
    <row r="63" spans="1:7">
      <c r="A63" s="1027" t="s">
        <v>663</v>
      </c>
      <c r="B63" s="1028"/>
      <c r="C63" s="1028"/>
      <c r="D63" s="1028">
        <f t="shared" si="9"/>
        <v>0</v>
      </c>
      <c r="E63" s="1028"/>
      <c r="F63" s="1028"/>
      <c r="G63" s="1028">
        <f t="shared" si="7"/>
        <v>0</v>
      </c>
    </row>
    <row r="64" spans="1:7">
      <c r="A64" s="1027" t="s">
        <v>664</v>
      </c>
      <c r="B64" s="1028">
        <v>119378538.45999999</v>
      </c>
      <c r="C64" s="1028">
        <v>19140810</v>
      </c>
      <c r="D64" s="1028">
        <f t="shared" si="9"/>
        <v>138519348.45999998</v>
      </c>
      <c r="E64" s="1028">
        <v>135146151.13</v>
      </c>
      <c r="F64" s="1028">
        <v>123458616.36</v>
      </c>
      <c r="G64" s="1028">
        <f t="shared" si="7"/>
        <v>3373197.3299999833</v>
      </c>
    </row>
    <row r="65" spans="1:7">
      <c r="A65" s="1027" t="s">
        <v>665</v>
      </c>
      <c r="B65" s="1028"/>
      <c r="C65" s="1028"/>
      <c r="D65" s="1028">
        <f t="shared" si="9"/>
        <v>0</v>
      </c>
      <c r="E65" s="1028"/>
      <c r="F65" s="1028"/>
      <c r="G65" s="1028">
        <f t="shared" si="7"/>
        <v>0</v>
      </c>
    </row>
    <row r="66" spans="1:7">
      <c r="A66" s="1027" t="s">
        <v>666</v>
      </c>
      <c r="B66" s="1028"/>
      <c r="C66" s="1028"/>
      <c r="D66" s="1028">
        <f t="shared" si="9"/>
        <v>0</v>
      </c>
      <c r="E66" s="1028"/>
      <c r="F66" s="1028"/>
      <c r="G66" s="1028">
        <f t="shared" si="7"/>
        <v>0</v>
      </c>
    </row>
    <row r="67" spans="1:7">
      <c r="A67" s="1029"/>
      <c r="B67" s="1028"/>
      <c r="C67" s="1028"/>
      <c r="D67" s="1028"/>
      <c r="E67" s="1028"/>
      <c r="F67" s="1028"/>
      <c r="G67" s="1028"/>
    </row>
    <row r="68" spans="1:7">
      <c r="A68" s="1025" t="s">
        <v>667</v>
      </c>
      <c r="B68" s="1026">
        <f>SUM(B69:B77)</f>
        <v>0</v>
      </c>
      <c r="C68" s="1026">
        <f>SUM(C69:C77)</f>
        <v>0</v>
      </c>
      <c r="D68" s="1026">
        <f>SUM(D69:D77)</f>
        <v>0</v>
      </c>
      <c r="E68" s="1026">
        <f>SUM(E69:E77)</f>
        <v>0</v>
      </c>
      <c r="F68" s="1026">
        <f>SUM(F69:F77)</f>
        <v>0</v>
      </c>
      <c r="G68" s="1026">
        <f t="shared" si="7"/>
        <v>0</v>
      </c>
    </row>
    <row r="69" spans="1:7">
      <c r="A69" s="1027" t="s">
        <v>668</v>
      </c>
      <c r="B69" s="1028"/>
      <c r="C69" s="1028"/>
      <c r="D69" s="1028">
        <f>B69+C69</f>
        <v>0</v>
      </c>
      <c r="E69" s="1028"/>
      <c r="F69" s="1028"/>
      <c r="G69" s="1028">
        <f t="shared" si="7"/>
        <v>0</v>
      </c>
    </row>
    <row r="70" spans="1:7">
      <c r="A70" s="1027" t="s">
        <v>669</v>
      </c>
      <c r="B70" s="1028"/>
      <c r="C70" s="1028"/>
      <c r="D70" s="1028">
        <f t="shared" ref="D70:D77" si="10">B70+C70</f>
        <v>0</v>
      </c>
      <c r="E70" s="1028"/>
      <c r="F70" s="1028"/>
      <c r="G70" s="1028">
        <f t="shared" si="7"/>
        <v>0</v>
      </c>
    </row>
    <row r="71" spans="1:7">
      <c r="A71" s="1027" t="s">
        <v>670</v>
      </c>
      <c r="B71" s="1028"/>
      <c r="C71" s="1028"/>
      <c r="D71" s="1028">
        <f t="shared" si="10"/>
        <v>0</v>
      </c>
      <c r="E71" s="1028"/>
      <c r="F71" s="1028"/>
      <c r="G71" s="1028">
        <f t="shared" si="7"/>
        <v>0</v>
      </c>
    </row>
    <row r="72" spans="1:7">
      <c r="A72" s="1027" t="s">
        <v>671</v>
      </c>
      <c r="B72" s="1028"/>
      <c r="C72" s="1028"/>
      <c r="D72" s="1028">
        <f t="shared" si="10"/>
        <v>0</v>
      </c>
      <c r="E72" s="1028"/>
      <c r="F72" s="1028"/>
      <c r="G72" s="1028">
        <f t="shared" si="7"/>
        <v>0</v>
      </c>
    </row>
    <row r="73" spans="1:7">
      <c r="A73" s="1027" t="s">
        <v>672</v>
      </c>
      <c r="B73" s="1028"/>
      <c r="C73" s="1028"/>
      <c r="D73" s="1028">
        <f t="shared" si="10"/>
        <v>0</v>
      </c>
      <c r="E73" s="1028"/>
      <c r="F73" s="1028"/>
      <c r="G73" s="1028">
        <f t="shared" si="7"/>
        <v>0</v>
      </c>
    </row>
    <row r="74" spans="1:7">
      <c r="A74" s="1027" t="s">
        <v>673</v>
      </c>
      <c r="B74" s="1028"/>
      <c r="C74" s="1028"/>
      <c r="D74" s="1028">
        <f t="shared" si="10"/>
        <v>0</v>
      </c>
      <c r="E74" s="1028"/>
      <c r="F74" s="1028"/>
      <c r="G74" s="1028">
        <f t="shared" si="7"/>
        <v>0</v>
      </c>
    </row>
    <row r="75" spans="1:7">
      <c r="A75" s="1027" t="s">
        <v>674</v>
      </c>
      <c r="B75" s="1028"/>
      <c r="C75" s="1028"/>
      <c r="D75" s="1028">
        <f t="shared" si="10"/>
        <v>0</v>
      </c>
      <c r="E75" s="1028"/>
      <c r="F75" s="1028"/>
      <c r="G75" s="1028">
        <f t="shared" si="7"/>
        <v>0</v>
      </c>
    </row>
    <row r="76" spans="1:7">
      <c r="A76" s="1027" t="s">
        <v>675</v>
      </c>
      <c r="B76" s="1028"/>
      <c r="C76" s="1028"/>
      <c r="D76" s="1028">
        <f t="shared" si="10"/>
        <v>0</v>
      </c>
      <c r="E76" s="1028"/>
      <c r="F76" s="1028"/>
      <c r="G76" s="1028">
        <f t="shared" si="7"/>
        <v>0</v>
      </c>
    </row>
    <row r="77" spans="1:7">
      <c r="A77" s="1030" t="s">
        <v>676</v>
      </c>
      <c r="B77" s="1031"/>
      <c r="C77" s="1031"/>
      <c r="D77" s="1031">
        <f t="shared" si="10"/>
        <v>0</v>
      </c>
      <c r="E77" s="1031"/>
      <c r="F77" s="1031"/>
      <c r="G77" s="1031">
        <f t="shared" si="7"/>
        <v>0</v>
      </c>
    </row>
    <row r="78" spans="1:7">
      <c r="A78" s="1029"/>
      <c r="B78" s="1028"/>
      <c r="C78" s="1028"/>
      <c r="D78" s="1028"/>
      <c r="E78" s="1028"/>
      <c r="F78" s="1028"/>
      <c r="G78" s="1028"/>
    </row>
    <row r="79" spans="1:7">
      <c r="A79" s="1025" t="s">
        <v>677</v>
      </c>
      <c r="B79" s="1026">
        <f>SUM(B80:B83)</f>
        <v>0</v>
      </c>
      <c r="C79" s="1026">
        <f>SUM(C80:C83)</f>
        <v>0</v>
      </c>
      <c r="D79" s="1026">
        <f>SUM(D80:D83)</f>
        <v>0</v>
      </c>
      <c r="E79" s="1026">
        <f>SUM(E80:E83)</f>
        <v>0</v>
      </c>
      <c r="F79" s="1026">
        <f>SUM(F80:F83)</f>
        <v>0</v>
      </c>
      <c r="G79" s="1026">
        <f t="shared" si="7"/>
        <v>0</v>
      </c>
    </row>
    <row r="80" spans="1:7">
      <c r="A80" s="1027" t="s">
        <v>678</v>
      </c>
      <c r="B80" s="1028"/>
      <c r="C80" s="1028"/>
      <c r="D80" s="1028">
        <f>B80+C80</f>
        <v>0</v>
      </c>
      <c r="E80" s="1028"/>
      <c r="F80" s="1028"/>
      <c r="G80" s="1028">
        <f t="shared" si="7"/>
        <v>0</v>
      </c>
    </row>
    <row r="81" spans="1:7" ht="25.5">
      <c r="A81" s="951" t="s">
        <v>679</v>
      </c>
      <c r="B81" s="1028"/>
      <c r="C81" s="1028"/>
      <c r="D81" s="1028">
        <f>B81+C81</f>
        <v>0</v>
      </c>
      <c r="E81" s="1028"/>
      <c r="F81" s="1028"/>
      <c r="G81" s="1028">
        <f t="shared" si="7"/>
        <v>0</v>
      </c>
    </row>
    <row r="82" spans="1:7">
      <c r="A82" s="1027" t="s">
        <v>680</v>
      </c>
      <c r="B82" s="1028"/>
      <c r="C82" s="1028"/>
      <c r="D82" s="1028">
        <f>B82+C82</f>
        <v>0</v>
      </c>
      <c r="E82" s="1028"/>
      <c r="F82" s="1028"/>
      <c r="G82" s="1028">
        <f t="shared" si="7"/>
        <v>0</v>
      </c>
    </row>
    <row r="83" spans="1:7">
      <c r="A83" s="1027" t="s">
        <v>681</v>
      </c>
      <c r="B83" s="1028"/>
      <c r="C83" s="1028"/>
      <c r="D83" s="1028">
        <f>B83+C83</f>
        <v>0</v>
      </c>
      <c r="E83" s="1028"/>
      <c r="F83" s="1028"/>
      <c r="G83" s="1028">
        <f t="shared" si="7"/>
        <v>0</v>
      </c>
    </row>
    <row r="84" spans="1:7">
      <c r="A84" s="1029"/>
      <c r="B84" s="1028"/>
      <c r="C84" s="1028"/>
      <c r="D84" s="1028"/>
      <c r="E84" s="1028"/>
      <c r="F84" s="1028"/>
      <c r="G84" s="1028"/>
    </row>
    <row r="85" spans="1:7">
      <c r="A85" s="1025" t="s">
        <v>584</v>
      </c>
      <c r="B85" s="1026">
        <f t="shared" ref="B85:G85" si="11">B11+B48</f>
        <v>130107095.38</v>
      </c>
      <c r="C85" s="1026">
        <f t="shared" si="11"/>
        <v>19698167.420000002</v>
      </c>
      <c r="D85" s="1026">
        <f t="shared" si="11"/>
        <v>149805262.79999998</v>
      </c>
      <c r="E85" s="1026">
        <f t="shared" si="11"/>
        <v>145730052.28999999</v>
      </c>
      <c r="F85" s="1026">
        <f t="shared" si="11"/>
        <v>132813073.73999999</v>
      </c>
      <c r="G85" s="1026">
        <f t="shared" si="11"/>
        <v>4075210.509999983</v>
      </c>
    </row>
    <row r="86" spans="1:7" ht="13.5" thickBot="1">
      <c r="A86" s="1032"/>
      <c r="B86" s="1033"/>
      <c r="C86" s="1033"/>
      <c r="D86" s="1033"/>
      <c r="E86" s="1033"/>
      <c r="F86" s="1033"/>
      <c r="G86" s="1033"/>
    </row>
  </sheetData>
  <mergeCells count="8">
    <mergeCell ref="A7:A9"/>
    <mergeCell ref="B7:F8"/>
    <mergeCell ref="G7:G9"/>
    <mergeCell ref="A2:G2"/>
    <mergeCell ref="A3:G3"/>
    <mergeCell ref="A4:G4"/>
    <mergeCell ref="A5:G5"/>
    <mergeCell ref="A6:G6"/>
  </mergeCells>
  <pageMargins left="0.70866141732283472" right="0.70866141732283472" top="0.74803149606299213" bottom="0.74803149606299213" header="0.31496062992125984" footer="0.31496062992125984"/>
  <pageSetup scale="66" fitToHeight="0" orientation="portrait" r:id="rId1"/>
  <rowBreaks count="1" manualBreakCount="1">
    <brk id="7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109"/>
  <sheetViews>
    <sheetView view="pageBreakPreview" topLeftCell="A88" zoomScaleNormal="112" zoomScaleSheetLayoutView="100" workbookViewId="0">
      <selection activeCell="D101" sqref="D101"/>
    </sheetView>
  </sheetViews>
  <sheetFormatPr baseColWidth="10" defaultColWidth="11.42578125" defaultRowHeight="16.5"/>
  <cols>
    <col min="1" max="1" width="10.42578125" style="22" customWidth="1"/>
    <col min="2" max="2" width="39.7109375" style="6" customWidth="1"/>
    <col min="3" max="7" width="12.7109375" style="6" customWidth="1"/>
    <col min="8" max="8" width="11.7109375" style="6" customWidth="1"/>
    <col min="9" max="9" width="9.42578125" style="6" customWidth="1"/>
    <col min="10" max="10" width="13.42578125" style="3" bestFit="1" customWidth="1"/>
    <col min="11" max="16384" width="11.42578125" style="3"/>
  </cols>
  <sheetData>
    <row r="1" spans="1:10" s="6" customFormat="1">
      <c r="A1" s="1885" t="str">
        <f>'[3]ETCA-I-01'!A1:G1</f>
        <v>INSTITUTO DE CAPACITACIÓN PARA EL TRABAJO DEL ESTADO DE SONORA</v>
      </c>
      <c r="B1" s="1885"/>
      <c r="C1" s="1885"/>
      <c r="D1" s="1885"/>
      <c r="E1" s="1885"/>
      <c r="F1" s="1885"/>
      <c r="G1" s="1885"/>
      <c r="H1" s="1885"/>
      <c r="I1" s="1885"/>
    </row>
    <row r="2" spans="1:10" s="19" customFormat="1" ht="15.75">
      <c r="A2" s="1885" t="s">
        <v>441</v>
      </c>
      <c r="B2" s="1885"/>
      <c r="C2" s="1885"/>
      <c r="D2" s="1885"/>
      <c r="E2" s="1885"/>
      <c r="F2" s="1885"/>
      <c r="G2" s="1885"/>
      <c r="H2" s="1885"/>
      <c r="I2" s="1885"/>
    </row>
    <row r="3" spans="1:10" s="19" customFormat="1" ht="15.75">
      <c r="A3" s="1885" t="s">
        <v>683</v>
      </c>
      <c r="B3" s="1885"/>
      <c r="C3" s="1885"/>
      <c r="D3" s="1885"/>
      <c r="E3" s="1885"/>
      <c r="F3" s="1885"/>
      <c r="G3" s="1885"/>
      <c r="H3" s="1885"/>
      <c r="I3" s="1885"/>
    </row>
    <row r="4" spans="1:10" s="19" customFormat="1">
      <c r="A4" s="1886" t="str">
        <f>'[3]ETCA-I-03'!A3:D3</f>
        <v>Del 01 de Enero al 31 de Diciembre de 2020</v>
      </c>
      <c r="B4" s="1886"/>
      <c r="C4" s="1886"/>
      <c r="D4" s="1886"/>
      <c r="E4" s="1886"/>
      <c r="F4" s="1886"/>
      <c r="G4" s="1886"/>
      <c r="H4" s="1886"/>
      <c r="I4" s="1886"/>
    </row>
    <row r="5" spans="1:10" s="20" customFormat="1" ht="17.25" thickBot="1">
      <c r="A5" s="35"/>
      <c r="B5" s="35"/>
      <c r="C5" s="1887" t="s">
        <v>948</v>
      </c>
      <c r="D5" s="1887"/>
      <c r="E5" s="1887"/>
      <c r="F5" s="35"/>
      <c r="G5" s="4"/>
      <c r="H5" s="1888"/>
      <c r="I5" s="1888"/>
    </row>
    <row r="6" spans="1:10" ht="38.25" customHeight="1">
      <c r="A6" s="1881" t="s">
        <v>684</v>
      </c>
      <c r="B6" s="1882"/>
      <c r="C6" s="184" t="s">
        <v>444</v>
      </c>
      <c r="D6" s="184" t="s">
        <v>378</v>
      </c>
      <c r="E6" s="184" t="s">
        <v>445</v>
      </c>
      <c r="F6" s="185" t="s">
        <v>446</v>
      </c>
      <c r="G6" s="185" t="s">
        <v>447</v>
      </c>
      <c r="H6" s="184" t="s">
        <v>448</v>
      </c>
      <c r="I6" s="186" t="s">
        <v>685</v>
      </c>
    </row>
    <row r="7" spans="1:10" ht="18" customHeight="1" thickBot="1">
      <c r="A7" s="1883"/>
      <c r="B7" s="1884"/>
      <c r="C7" s="275" t="s">
        <v>359</v>
      </c>
      <c r="D7" s="275" t="s">
        <v>360</v>
      </c>
      <c r="E7" s="275" t="s">
        <v>449</v>
      </c>
      <c r="F7" s="312" t="s">
        <v>362</v>
      </c>
      <c r="G7" s="312" t="s">
        <v>363</v>
      </c>
      <c r="H7" s="275" t="s">
        <v>450</v>
      </c>
      <c r="I7" s="276" t="s">
        <v>686</v>
      </c>
    </row>
    <row r="8" spans="1:10" ht="6" customHeight="1">
      <c r="A8" s="304"/>
      <c r="B8" s="305"/>
      <c r="C8" s="306"/>
      <c r="D8" s="306"/>
      <c r="E8" s="306"/>
      <c r="F8" s="306"/>
      <c r="G8" s="306"/>
      <c r="H8" s="306"/>
      <c r="I8" s="307"/>
    </row>
    <row r="9" spans="1:10" ht="20.100000000000001" customHeight="1">
      <c r="A9" s="308" t="s">
        <v>2100</v>
      </c>
      <c r="B9" s="309" t="s">
        <v>2101</v>
      </c>
      <c r="C9" s="887">
        <f>SUM(C10:C37)</f>
        <v>116020980.14000002</v>
      </c>
      <c r="D9" s="888">
        <f>SUM(D10:D38)</f>
        <v>11391228.789999997</v>
      </c>
      <c r="E9" s="889">
        <f>C9+D9</f>
        <v>127412208.93000001</v>
      </c>
      <c r="F9" s="887">
        <f>SUM(F10:F38)</f>
        <v>125313257.86000003</v>
      </c>
      <c r="G9" s="887">
        <f>SUM(G10:G38)</f>
        <v>119319315.88000001</v>
      </c>
      <c r="H9" s="889">
        <f>E9-F9</f>
        <v>2098951.0699999779</v>
      </c>
      <c r="I9" s="890">
        <f>IF(E9=0,"",F9/E9)</f>
        <v>0.98352629557538607</v>
      </c>
      <c r="J9" s="891"/>
    </row>
    <row r="10" spans="1:10" s="23" customFormat="1" ht="17.25" customHeight="1">
      <c r="A10" s="892" t="s">
        <v>2102</v>
      </c>
      <c r="B10" s="310" t="s">
        <v>2103</v>
      </c>
      <c r="C10" s="893">
        <v>19003564.390000001</v>
      </c>
      <c r="D10" s="894">
        <v>4154897.85</v>
      </c>
      <c r="E10" s="895">
        <f t="shared" ref="E10:E63" si="0">C10+D10</f>
        <v>23158462.240000002</v>
      </c>
      <c r="F10" s="893">
        <v>22868061.68</v>
      </c>
      <c r="G10" s="893">
        <v>22175386.210000001</v>
      </c>
      <c r="H10" s="895">
        <f t="shared" ref="H10:H77" si="1">E10-F10</f>
        <v>290400.56000000238</v>
      </c>
      <c r="I10" s="896">
        <f t="shared" ref="I10:I77" si="2">IF(E10=0,"",F10/E10)</f>
        <v>0.98746028311420375</v>
      </c>
    </row>
    <row r="11" spans="1:10" s="23" customFormat="1" ht="17.25" customHeight="1">
      <c r="A11" s="892" t="s">
        <v>2104</v>
      </c>
      <c r="B11" s="310" t="s">
        <v>2105</v>
      </c>
      <c r="C11" s="893">
        <v>3886664.13</v>
      </c>
      <c r="D11" s="894">
        <v>600566.27</v>
      </c>
      <c r="E11" s="895">
        <f t="shared" si="0"/>
        <v>4487230.4000000004</v>
      </c>
      <c r="F11" s="893">
        <v>4387906.84</v>
      </c>
      <c r="G11" s="893">
        <v>4387906.84</v>
      </c>
      <c r="H11" s="895">
        <f t="shared" si="1"/>
        <v>99323.560000000522</v>
      </c>
      <c r="I11" s="896">
        <f t="shared" si="2"/>
        <v>0.97786528634678516</v>
      </c>
    </row>
    <row r="12" spans="1:10" s="23" customFormat="1" ht="17.25" customHeight="1">
      <c r="A12" s="892" t="s">
        <v>2106</v>
      </c>
      <c r="B12" s="310" t="s">
        <v>2107</v>
      </c>
      <c r="C12" s="893">
        <v>5896344.2300000004</v>
      </c>
      <c r="D12" s="894">
        <v>-961242.85</v>
      </c>
      <c r="E12" s="895">
        <f t="shared" si="0"/>
        <v>4935101.3800000008</v>
      </c>
      <c r="F12" s="893">
        <v>4927795.6100000003</v>
      </c>
      <c r="G12" s="893">
        <v>4225120.1100000003</v>
      </c>
      <c r="H12" s="895">
        <f t="shared" si="1"/>
        <v>7305.7700000004843</v>
      </c>
      <c r="I12" s="896">
        <f t="shared" si="2"/>
        <v>0.99851963122184118</v>
      </c>
    </row>
    <row r="13" spans="1:10" s="23" customFormat="1" ht="17.25" customHeight="1">
      <c r="A13" s="892" t="s">
        <v>2108</v>
      </c>
      <c r="B13" s="310" t="s">
        <v>2109</v>
      </c>
      <c r="C13" s="893">
        <v>15669769.529999999</v>
      </c>
      <c r="D13" s="894">
        <v>2166174.48</v>
      </c>
      <c r="E13" s="895">
        <f t="shared" si="0"/>
        <v>17835944.009999998</v>
      </c>
      <c r="F13" s="893">
        <v>16755978.09</v>
      </c>
      <c r="G13" s="893">
        <v>16755978.09</v>
      </c>
      <c r="H13" s="895">
        <f t="shared" si="1"/>
        <v>1079965.9199999981</v>
      </c>
      <c r="I13" s="896">
        <f t="shared" si="2"/>
        <v>0.93945002746170891</v>
      </c>
    </row>
    <row r="14" spans="1:10" s="23" customFormat="1" ht="17.25" customHeight="1">
      <c r="A14" s="892" t="s">
        <v>2110</v>
      </c>
      <c r="B14" s="310" t="s">
        <v>2111</v>
      </c>
      <c r="C14" s="893">
        <v>10480954.9</v>
      </c>
      <c r="D14" s="894">
        <v>972519.63</v>
      </c>
      <c r="E14" s="895">
        <f t="shared" si="0"/>
        <v>11453474.530000001</v>
      </c>
      <c r="F14" s="893">
        <v>11170649.84</v>
      </c>
      <c r="G14" s="893">
        <v>11170649.84</v>
      </c>
      <c r="H14" s="895">
        <f t="shared" si="1"/>
        <v>282824.69000000134</v>
      </c>
      <c r="I14" s="896">
        <f t="shared" si="2"/>
        <v>0.97530664696907465</v>
      </c>
    </row>
    <row r="15" spans="1:10" s="23" customFormat="1" ht="17.25" customHeight="1">
      <c r="A15" s="892" t="s">
        <v>2112</v>
      </c>
      <c r="B15" s="310" t="s">
        <v>2113</v>
      </c>
      <c r="C15" s="893">
        <v>29278290.050000001</v>
      </c>
      <c r="D15" s="894">
        <v>-78461.399999999994</v>
      </c>
      <c r="E15" s="895">
        <f t="shared" si="0"/>
        <v>29199828.650000002</v>
      </c>
      <c r="F15" s="893">
        <v>29199300.93</v>
      </c>
      <c r="G15" s="893">
        <v>29199300.93</v>
      </c>
      <c r="H15" s="895">
        <f t="shared" si="1"/>
        <v>527.7200000025332</v>
      </c>
      <c r="I15" s="896">
        <f t="shared" si="2"/>
        <v>0.99998192729120683</v>
      </c>
    </row>
    <row r="16" spans="1:10" s="23" customFormat="1" ht="17.25" customHeight="1">
      <c r="A16" s="892" t="s">
        <v>2114</v>
      </c>
      <c r="B16" s="310" t="s">
        <v>2115</v>
      </c>
      <c r="C16" s="893">
        <v>1389981.31</v>
      </c>
      <c r="D16" s="894">
        <v>68003.38</v>
      </c>
      <c r="E16" s="895">
        <f t="shared" si="0"/>
        <v>1457984.69</v>
      </c>
      <c r="F16" s="893">
        <v>1434853.7</v>
      </c>
      <c r="G16" s="893">
        <v>1434853.7</v>
      </c>
      <c r="H16" s="895">
        <f t="shared" si="1"/>
        <v>23130.989999999991</v>
      </c>
      <c r="I16" s="896">
        <f t="shared" si="2"/>
        <v>0.98413495686295582</v>
      </c>
    </row>
    <row r="17" spans="1:10" s="23" customFormat="1" ht="17.25" customHeight="1">
      <c r="A17" s="892" t="s">
        <v>2116</v>
      </c>
      <c r="B17" s="310" t="s">
        <v>2117</v>
      </c>
      <c r="C17" s="893">
        <v>1752494.21</v>
      </c>
      <c r="D17" s="894">
        <v>317973.19</v>
      </c>
      <c r="E17" s="895">
        <f t="shared" si="0"/>
        <v>2070467.4</v>
      </c>
      <c r="F17" s="893">
        <v>2070070.49</v>
      </c>
      <c r="G17" s="893">
        <v>2070070.49</v>
      </c>
      <c r="H17" s="895">
        <f t="shared" si="1"/>
        <v>396.90999999991618</v>
      </c>
      <c r="I17" s="896">
        <f t="shared" si="2"/>
        <v>0.99980829932410431</v>
      </c>
    </row>
    <row r="18" spans="1:10" s="23" customFormat="1" ht="17.25" customHeight="1">
      <c r="A18" s="892" t="s">
        <v>2118</v>
      </c>
      <c r="B18" s="310" t="s">
        <v>2119</v>
      </c>
      <c r="C18" s="893">
        <v>4344668.55</v>
      </c>
      <c r="D18" s="894">
        <v>66233.52</v>
      </c>
      <c r="E18" s="895">
        <f t="shared" si="0"/>
        <v>4410902.0699999994</v>
      </c>
      <c r="F18" s="893">
        <v>4397663.9000000004</v>
      </c>
      <c r="G18" s="893">
        <v>4397663.9000000004</v>
      </c>
      <c r="H18" s="895">
        <f t="shared" si="1"/>
        <v>13238.169999998994</v>
      </c>
      <c r="I18" s="896">
        <f t="shared" si="2"/>
        <v>0.99699876129872933</v>
      </c>
    </row>
    <row r="19" spans="1:10" s="23" customFormat="1" ht="17.25" customHeight="1">
      <c r="A19" s="892" t="s">
        <v>2120</v>
      </c>
      <c r="B19" s="310" t="s">
        <v>2121</v>
      </c>
      <c r="C19" s="893">
        <v>716804.7</v>
      </c>
      <c r="D19" s="894">
        <v>18585.41</v>
      </c>
      <c r="E19" s="895">
        <f t="shared" si="0"/>
        <v>735390.11</v>
      </c>
      <c r="F19" s="893">
        <v>735390.11</v>
      </c>
      <c r="G19" s="893">
        <v>735390.11</v>
      </c>
      <c r="H19" s="895">
        <f t="shared" si="1"/>
        <v>0</v>
      </c>
      <c r="I19" s="896">
        <f t="shared" si="2"/>
        <v>1</v>
      </c>
    </row>
    <row r="20" spans="1:10" s="23" customFormat="1" ht="17.25" customHeight="1">
      <c r="A20" s="892" t="s">
        <v>2122</v>
      </c>
      <c r="B20" s="310" t="s">
        <v>2123</v>
      </c>
      <c r="C20" s="893">
        <v>697804.7</v>
      </c>
      <c r="D20" s="894">
        <v>37585.410000000003</v>
      </c>
      <c r="E20" s="895">
        <f t="shared" si="0"/>
        <v>735390.11</v>
      </c>
      <c r="F20" s="893">
        <v>735390.11</v>
      </c>
      <c r="G20" s="893">
        <v>735390.11</v>
      </c>
      <c r="H20" s="895">
        <f t="shared" si="1"/>
        <v>0</v>
      </c>
      <c r="I20" s="896">
        <f t="shared" si="2"/>
        <v>1</v>
      </c>
    </row>
    <row r="21" spans="1:10" s="23" customFormat="1" ht="17.25" customHeight="1">
      <c r="A21" s="892" t="s">
        <v>2124</v>
      </c>
      <c r="B21" s="310" t="s">
        <v>2125</v>
      </c>
      <c r="C21" s="893">
        <v>2686316.01</v>
      </c>
      <c r="D21" s="894">
        <v>379985.91999999998</v>
      </c>
      <c r="E21" s="895">
        <f t="shared" si="0"/>
        <v>3066301.9299999997</v>
      </c>
      <c r="F21" s="893">
        <v>3060857.75</v>
      </c>
      <c r="G21" s="893">
        <v>3060857.75</v>
      </c>
      <c r="H21" s="895">
        <f t="shared" si="1"/>
        <v>5444.179999999702</v>
      </c>
      <c r="I21" s="896">
        <f t="shared" si="2"/>
        <v>0.99822451274392288</v>
      </c>
      <c r="J21" s="897"/>
    </row>
    <row r="22" spans="1:10" s="23" customFormat="1" ht="17.25" customHeight="1">
      <c r="A22" s="892" t="s">
        <v>2126</v>
      </c>
      <c r="B22" s="310" t="s">
        <v>2127</v>
      </c>
      <c r="C22" s="893">
        <v>4522152.4800000004</v>
      </c>
      <c r="D22" s="894">
        <v>417225.23</v>
      </c>
      <c r="E22" s="895">
        <f t="shared" si="0"/>
        <v>4939377.7100000009</v>
      </c>
      <c r="F22" s="893">
        <v>4846323.54</v>
      </c>
      <c r="G22" s="893">
        <v>3614728.52</v>
      </c>
      <c r="H22" s="895">
        <f t="shared" si="1"/>
        <v>93054.170000000857</v>
      </c>
      <c r="I22" s="896">
        <f t="shared" si="2"/>
        <v>0.98116075030836203</v>
      </c>
      <c r="J22" s="897"/>
    </row>
    <row r="23" spans="1:10" s="23" customFormat="1" ht="29.25" customHeight="1">
      <c r="A23" s="892" t="s">
        <v>2128</v>
      </c>
      <c r="B23" s="310" t="s">
        <v>2129</v>
      </c>
      <c r="C23" s="893">
        <v>15158.9</v>
      </c>
      <c r="D23" s="894">
        <v>3465.08</v>
      </c>
      <c r="E23" s="895">
        <f t="shared" si="0"/>
        <v>18623.98</v>
      </c>
      <c r="F23" s="893">
        <v>18325.61</v>
      </c>
      <c r="G23" s="893">
        <v>13739.69</v>
      </c>
      <c r="H23" s="895">
        <f t="shared" si="1"/>
        <v>298.36999999999898</v>
      </c>
      <c r="I23" s="896">
        <f t="shared" si="2"/>
        <v>0.98397925685057652</v>
      </c>
    </row>
    <row r="24" spans="1:10" s="23" customFormat="1" ht="25.5" customHeight="1">
      <c r="A24" s="892" t="s">
        <v>2130</v>
      </c>
      <c r="B24" s="310" t="s">
        <v>2131</v>
      </c>
      <c r="C24" s="893">
        <v>236633.53</v>
      </c>
      <c r="D24" s="894">
        <v>21659.7</v>
      </c>
      <c r="E24" s="895">
        <f t="shared" si="0"/>
        <v>258293.23</v>
      </c>
      <c r="F24" s="893">
        <v>255069.58</v>
      </c>
      <c r="G24" s="893">
        <v>190248.79</v>
      </c>
      <c r="H24" s="895">
        <f t="shared" si="1"/>
        <v>3223.6500000000233</v>
      </c>
      <c r="I24" s="896">
        <f t="shared" si="2"/>
        <v>0.98751941736916593</v>
      </c>
    </row>
    <row r="25" spans="1:10" s="23" customFormat="1" ht="17.25" customHeight="1">
      <c r="A25" s="892" t="s">
        <v>2132</v>
      </c>
      <c r="B25" s="310" t="s">
        <v>2133</v>
      </c>
      <c r="C25" s="893">
        <v>235209.47</v>
      </c>
      <c r="D25" s="894">
        <v>21959.22</v>
      </c>
      <c r="E25" s="895">
        <f t="shared" si="0"/>
        <v>257168.69</v>
      </c>
      <c r="F25" s="893">
        <v>255069.68</v>
      </c>
      <c r="G25" s="893">
        <v>190248.89</v>
      </c>
      <c r="H25" s="895">
        <f t="shared" si="1"/>
        <v>2099.0100000000093</v>
      </c>
      <c r="I25" s="896">
        <f t="shared" si="2"/>
        <v>0.991838003296591</v>
      </c>
      <c r="J25" s="897"/>
    </row>
    <row r="26" spans="1:10" s="23" customFormat="1" ht="17.25" customHeight="1">
      <c r="A26" s="892" t="s">
        <v>2134</v>
      </c>
      <c r="B26" s="310" t="s">
        <v>2135</v>
      </c>
      <c r="C26" s="893">
        <v>1186439.99</v>
      </c>
      <c r="D26" s="894">
        <v>256993.32</v>
      </c>
      <c r="E26" s="895">
        <f t="shared" si="0"/>
        <v>1443433.31</v>
      </c>
      <c r="F26" s="893">
        <v>1442429.42</v>
      </c>
      <c r="G26" s="893">
        <v>1118325.47</v>
      </c>
      <c r="H26" s="895">
        <f t="shared" si="1"/>
        <v>1003.8900000001304</v>
      </c>
      <c r="I26" s="896">
        <f t="shared" si="2"/>
        <v>0.99930451237819906</v>
      </c>
    </row>
    <row r="27" spans="1:10" s="23" customFormat="1" ht="17.25" customHeight="1">
      <c r="A27" s="892" t="s">
        <v>2136</v>
      </c>
      <c r="B27" s="310" t="s">
        <v>2137</v>
      </c>
      <c r="C27" s="893">
        <v>470420.17</v>
      </c>
      <c r="D27" s="894">
        <v>43918.04</v>
      </c>
      <c r="E27" s="895">
        <f t="shared" si="0"/>
        <v>514338.20999999996</v>
      </c>
      <c r="F27" s="893">
        <v>510142.81</v>
      </c>
      <c r="G27" s="893">
        <v>380498.24</v>
      </c>
      <c r="H27" s="895">
        <f t="shared" si="1"/>
        <v>4195.3999999999651</v>
      </c>
      <c r="I27" s="896">
        <f t="shared" si="2"/>
        <v>0.99184311039228457</v>
      </c>
    </row>
    <row r="28" spans="1:10" s="23" customFormat="1" ht="17.25" customHeight="1">
      <c r="A28" s="892" t="s">
        <v>2138</v>
      </c>
      <c r="B28" s="310" t="s">
        <v>2139</v>
      </c>
      <c r="C28" s="893">
        <v>1014433.74</v>
      </c>
      <c r="D28" s="894">
        <v>742454.21</v>
      </c>
      <c r="E28" s="895">
        <f t="shared" si="0"/>
        <v>1756887.95</v>
      </c>
      <c r="F28" s="893">
        <v>1662048</v>
      </c>
      <c r="G28" s="893">
        <v>1240436</v>
      </c>
      <c r="H28" s="895">
        <f t="shared" si="1"/>
        <v>94839.949999999953</v>
      </c>
      <c r="I28" s="896">
        <f t="shared" si="2"/>
        <v>0.94601821362597427</v>
      </c>
    </row>
    <row r="29" spans="1:10" s="23" customFormat="1" ht="17.25" customHeight="1">
      <c r="A29" s="892" t="s">
        <v>2140</v>
      </c>
      <c r="B29" s="310" t="s">
        <v>2141</v>
      </c>
      <c r="C29" s="893">
        <v>2357081.9500000002</v>
      </c>
      <c r="D29" s="894">
        <v>293877.86</v>
      </c>
      <c r="E29" s="895">
        <f t="shared" si="0"/>
        <v>2650959.81</v>
      </c>
      <c r="F29" s="893">
        <v>2650958.81</v>
      </c>
      <c r="G29" s="893">
        <v>2650958.81</v>
      </c>
      <c r="H29" s="895">
        <f t="shared" si="1"/>
        <v>1</v>
      </c>
      <c r="I29" s="896">
        <f t="shared" si="2"/>
        <v>0.99999962277813637</v>
      </c>
    </row>
    <row r="30" spans="1:10" s="23" customFormat="1" ht="17.25" customHeight="1">
      <c r="A30" s="892" t="s">
        <v>2142</v>
      </c>
      <c r="B30" s="310" t="s">
        <v>2143</v>
      </c>
      <c r="C30" s="893">
        <v>7444994.8600000003</v>
      </c>
      <c r="D30" s="894">
        <v>1743973.28</v>
      </c>
      <c r="E30" s="895">
        <f t="shared" si="0"/>
        <v>9188968.1400000006</v>
      </c>
      <c r="F30" s="893">
        <v>9188966.2799999993</v>
      </c>
      <c r="G30" s="893">
        <v>6855785.0499999998</v>
      </c>
      <c r="H30" s="895">
        <f t="shared" si="1"/>
        <v>1.8600000012665987</v>
      </c>
      <c r="I30" s="896">
        <f t="shared" si="2"/>
        <v>0.99999979758336599</v>
      </c>
    </row>
    <row r="31" spans="1:10" s="23" customFormat="1" ht="17.25" customHeight="1">
      <c r="A31" s="311" t="s">
        <v>2144</v>
      </c>
      <c r="B31" s="310" t="s">
        <v>2145</v>
      </c>
      <c r="C31" s="893">
        <v>830119.48</v>
      </c>
      <c r="D31" s="894">
        <v>210.08</v>
      </c>
      <c r="E31" s="895">
        <f t="shared" si="0"/>
        <v>830329.55999999994</v>
      </c>
      <c r="F31" s="893">
        <v>749615.46</v>
      </c>
      <c r="G31" s="893">
        <v>748685.22</v>
      </c>
      <c r="H31" s="895">
        <f t="shared" si="1"/>
        <v>80714.099999999977</v>
      </c>
      <c r="I31" s="896">
        <f t="shared" si="2"/>
        <v>0.90279269354206781</v>
      </c>
    </row>
    <row r="32" spans="1:10" s="6" customFormat="1" ht="20.25" customHeight="1">
      <c r="A32" s="311" t="s">
        <v>2146</v>
      </c>
      <c r="B32" s="310" t="s">
        <v>2147</v>
      </c>
      <c r="C32" s="893">
        <v>705846.62</v>
      </c>
      <c r="D32" s="894">
        <v>-27533</v>
      </c>
      <c r="E32" s="895">
        <f t="shared" si="0"/>
        <v>678313.62</v>
      </c>
      <c r="F32" s="893">
        <v>678313.62</v>
      </c>
      <c r="G32" s="893">
        <v>678313.62</v>
      </c>
      <c r="H32" s="895">
        <f t="shared" si="1"/>
        <v>0</v>
      </c>
      <c r="I32" s="896">
        <f t="shared" si="2"/>
        <v>1</v>
      </c>
    </row>
    <row r="33" spans="1:9" ht="25.5">
      <c r="A33" s="311" t="s">
        <v>2148</v>
      </c>
      <c r="B33" s="310" t="s">
        <v>2149</v>
      </c>
      <c r="C33" s="893">
        <v>609798.23</v>
      </c>
      <c r="D33" s="894">
        <v>94817.78</v>
      </c>
      <c r="E33" s="895">
        <f t="shared" si="0"/>
        <v>704616.01</v>
      </c>
      <c r="F33" s="893">
        <v>704616.01</v>
      </c>
      <c r="G33" s="893">
        <v>704616.01</v>
      </c>
      <c r="H33" s="895">
        <f t="shared" si="1"/>
        <v>0</v>
      </c>
      <c r="I33" s="896">
        <f t="shared" si="2"/>
        <v>1</v>
      </c>
    </row>
    <row r="34" spans="1:9" ht="25.5">
      <c r="A34" s="311" t="s">
        <v>2150</v>
      </c>
      <c r="B34" s="310" t="s">
        <v>2151</v>
      </c>
      <c r="C34" s="893">
        <v>247005.82</v>
      </c>
      <c r="D34" s="894">
        <v>28837.19</v>
      </c>
      <c r="E34" s="895">
        <f t="shared" si="0"/>
        <v>275843.01</v>
      </c>
      <c r="F34" s="893">
        <v>275843</v>
      </c>
      <c r="G34" s="893">
        <v>252546.5</v>
      </c>
      <c r="H34" s="895">
        <f t="shared" si="1"/>
        <v>1.0000000009313226E-2</v>
      </c>
      <c r="I34" s="896">
        <f t="shared" si="2"/>
        <v>0.99999996374749534</v>
      </c>
    </row>
    <row r="35" spans="1:9" ht="25.5">
      <c r="A35" s="311" t="s">
        <v>2152</v>
      </c>
      <c r="B35" s="310" t="s">
        <v>2153</v>
      </c>
      <c r="C35" s="893">
        <v>30803.82</v>
      </c>
      <c r="D35" s="894">
        <v>10650</v>
      </c>
      <c r="E35" s="895">
        <f t="shared" si="0"/>
        <v>41453.82</v>
      </c>
      <c r="F35" s="893">
        <v>26300</v>
      </c>
      <c r="G35" s="893">
        <v>26300</v>
      </c>
      <c r="H35" s="895">
        <f t="shared" si="1"/>
        <v>15153.82</v>
      </c>
      <c r="I35" s="896">
        <f t="shared" si="2"/>
        <v>0.63444092727763091</v>
      </c>
    </row>
    <row r="36" spans="1:9">
      <c r="A36" s="311" t="s">
        <v>2154</v>
      </c>
      <c r="B36" s="310" t="s">
        <v>2155</v>
      </c>
      <c r="C36" s="893">
        <v>72224.37</v>
      </c>
      <c r="D36" s="894">
        <v>21899.99</v>
      </c>
      <c r="E36" s="895">
        <f t="shared" si="0"/>
        <v>94124.36</v>
      </c>
      <c r="F36" s="893">
        <v>93316.99</v>
      </c>
      <c r="G36" s="893">
        <v>93316.99</v>
      </c>
      <c r="H36" s="895">
        <f t="shared" si="1"/>
        <v>807.36999999999534</v>
      </c>
      <c r="I36" s="896">
        <f t="shared" si="2"/>
        <v>0.99142230555405642</v>
      </c>
    </row>
    <row r="37" spans="1:9">
      <c r="A37" s="311" t="s">
        <v>2156</v>
      </c>
      <c r="B37" s="310" t="s">
        <v>2157</v>
      </c>
      <c r="C37" s="893">
        <v>239000</v>
      </c>
      <c r="D37" s="894">
        <v>-40000</v>
      </c>
      <c r="E37" s="895">
        <f t="shared" si="0"/>
        <v>199000</v>
      </c>
      <c r="F37" s="893">
        <v>198000</v>
      </c>
      <c r="G37" s="893">
        <v>198000</v>
      </c>
      <c r="H37" s="895">
        <f t="shared" si="1"/>
        <v>1000</v>
      </c>
      <c r="I37" s="896">
        <f>IF(E37=0,"",F37/E37)</f>
        <v>0.99497487437185927</v>
      </c>
    </row>
    <row r="38" spans="1:9" ht="25.5">
      <c r="A38" s="311">
        <v>17105</v>
      </c>
      <c r="B38" s="898" t="s">
        <v>2158</v>
      </c>
      <c r="C38" s="893">
        <v>0</v>
      </c>
      <c r="D38" s="894">
        <v>14000</v>
      </c>
      <c r="E38" s="895">
        <f t="shared" si="0"/>
        <v>14000</v>
      </c>
      <c r="F38" s="894">
        <v>14000</v>
      </c>
      <c r="G38" s="894">
        <v>14000</v>
      </c>
      <c r="H38" s="895">
        <f t="shared" si="1"/>
        <v>0</v>
      </c>
      <c r="I38" s="896">
        <f>IF(E38=0,"",F38/E38)</f>
        <v>1</v>
      </c>
    </row>
    <row r="39" spans="1:9">
      <c r="A39" s="308" t="s">
        <v>2159</v>
      </c>
      <c r="B39" s="309" t="s">
        <v>2160</v>
      </c>
      <c r="C39" s="887">
        <f>SUM(C40:C62)</f>
        <v>3900003.9100000011</v>
      </c>
      <c r="D39" s="888">
        <f>SUM(D40:D62)</f>
        <v>235503.94000000009</v>
      </c>
      <c r="E39" s="889">
        <f t="shared" si="0"/>
        <v>4135507.850000001</v>
      </c>
      <c r="F39" s="899">
        <f>SUM(F40:F62)</f>
        <v>3809060.1000000006</v>
      </c>
      <c r="G39" s="899">
        <f>SUM(G40:G62)</f>
        <v>2465106.2900000005</v>
      </c>
      <c r="H39" s="889">
        <f t="shared" si="1"/>
        <v>326447.75000000047</v>
      </c>
      <c r="I39" s="890">
        <f t="shared" si="2"/>
        <v>0.92106223423079703</v>
      </c>
    </row>
    <row r="40" spans="1:9">
      <c r="A40" s="311" t="s">
        <v>2161</v>
      </c>
      <c r="B40" s="310" t="s">
        <v>2162</v>
      </c>
      <c r="C40" s="893">
        <v>543979.91</v>
      </c>
      <c r="D40" s="894">
        <v>-122384.75</v>
      </c>
      <c r="E40" s="895">
        <f>C40+D40</f>
        <v>421595.16000000003</v>
      </c>
      <c r="F40" s="893">
        <v>421595.16</v>
      </c>
      <c r="G40" s="893">
        <v>81211.7</v>
      </c>
      <c r="H40" s="895">
        <f t="shared" si="1"/>
        <v>0</v>
      </c>
      <c r="I40" s="896">
        <f t="shared" si="2"/>
        <v>0.99999999999999989</v>
      </c>
    </row>
    <row r="41" spans="1:9">
      <c r="A41" s="311" t="s">
        <v>2163</v>
      </c>
      <c r="B41" s="310" t="s">
        <v>2164</v>
      </c>
      <c r="C41" s="893">
        <v>10867.68</v>
      </c>
      <c r="D41" s="894">
        <v>-2385.5300000000002</v>
      </c>
      <c r="E41" s="895">
        <f t="shared" ref="E41:E62" si="3">C41+D41</f>
        <v>8482.15</v>
      </c>
      <c r="F41" s="893">
        <v>748.01</v>
      </c>
      <c r="G41" s="893">
        <v>748.01</v>
      </c>
      <c r="H41" s="895">
        <f t="shared" si="1"/>
        <v>7734.1399999999994</v>
      </c>
      <c r="I41" s="896">
        <f t="shared" si="2"/>
        <v>8.8186367843058666E-2</v>
      </c>
    </row>
    <row r="42" spans="1:9">
      <c r="A42" s="311" t="s">
        <v>2165</v>
      </c>
      <c r="B42" s="310" t="s">
        <v>2166</v>
      </c>
      <c r="C42" s="893">
        <v>413873.83</v>
      </c>
      <c r="D42" s="894">
        <v>100087.99</v>
      </c>
      <c r="E42" s="895">
        <f t="shared" si="3"/>
        <v>513961.82</v>
      </c>
      <c r="F42" s="893">
        <v>513961.82</v>
      </c>
      <c r="G42" s="893">
        <v>174958.23</v>
      </c>
      <c r="H42" s="895">
        <f t="shared" si="1"/>
        <v>0</v>
      </c>
      <c r="I42" s="896">
        <f t="shared" si="2"/>
        <v>1</v>
      </c>
    </row>
    <row r="43" spans="1:9">
      <c r="A43" s="311" t="s">
        <v>2167</v>
      </c>
      <c r="B43" s="310" t="s">
        <v>2168</v>
      </c>
      <c r="C43" s="893">
        <v>236277.8</v>
      </c>
      <c r="D43" s="894">
        <v>268515.53000000003</v>
      </c>
      <c r="E43" s="895">
        <f t="shared" si="3"/>
        <v>504793.33</v>
      </c>
      <c r="F43" s="893">
        <v>504707.73</v>
      </c>
      <c r="G43" s="893">
        <v>207460.76</v>
      </c>
      <c r="H43" s="895">
        <f t="shared" si="1"/>
        <v>85.600000000034925</v>
      </c>
      <c r="I43" s="896">
        <f t="shared" si="2"/>
        <v>0.9998304256516225</v>
      </c>
    </row>
    <row r="44" spans="1:9">
      <c r="A44" s="311" t="s">
        <v>2169</v>
      </c>
      <c r="B44" s="310" t="s">
        <v>2170</v>
      </c>
      <c r="C44" s="893">
        <v>203430.02</v>
      </c>
      <c r="D44" s="894">
        <v>-173130.49</v>
      </c>
      <c r="E44" s="895">
        <f t="shared" si="3"/>
        <v>30299.53</v>
      </c>
      <c r="F44" s="893">
        <v>30299.53</v>
      </c>
      <c r="G44" s="893">
        <v>29078.45</v>
      </c>
      <c r="H44" s="895">
        <f t="shared" si="1"/>
        <v>0</v>
      </c>
      <c r="I44" s="896">
        <f t="shared" si="2"/>
        <v>1</v>
      </c>
    </row>
    <row r="45" spans="1:9">
      <c r="A45" s="311" t="s">
        <v>2171</v>
      </c>
      <c r="B45" s="310" t="s">
        <v>2172</v>
      </c>
      <c r="C45" s="893">
        <v>35000</v>
      </c>
      <c r="D45" s="894">
        <v>-14782</v>
      </c>
      <c r="E45" s="895">
        <f t="shared" si="3"/>
        <v>20218</v>
      </c>
      <c r="F45" s="893">
        <v>20218</v>
      </c>
      <c r="G45" s="893">
        <v>20218</v>
      </c>
      <c r="H45" s="895">
        <f t="shared" si="1"/>
        <v>0</v>
      </c>
      <c r="I45" s="896">
        <f t="shared" si="2"/>
        <v>1</v>
      </c>
    </row>
    <row r="46" spans="1:9" ht="25.5">
      <c r="A46" s="311" t="s">
        <v>2173</v>
      </c>
      <c r="B46" s="310" t="s">
        <v>2174</v>
      </c>
      <c r="C46" s="893">
        <v>157182.31</v>
      </c>
      <c r="D46" s="894">
        <v>268.94</v>
      </c>
      <c r="E46" s="895">
        <f t="shared" si="3"/>
        <v>157451.25</v>
      </c>
      <c r="F46" s="893">
        <v>136450.73000000001</v>
      </c>
      <c r="G46" s="893">
        <v>136450.73000000001</v>
      </c>
      <c r="H46" s="895">
        <f t="shared" si="1"/>
        <v>21000.51999999999</v>
      </c>
      <c r="I46" s="896">
        <f t="shared" si="2"/>
        <v>0.86662208143790542</v>
      </c>
    </row>
    <row r="47" spans="1:9">
      <c r="A47" s="311" t="s">
        <v>2175</v>
      </c>
      <c r="B47" s="310" t="s">
        <v>2176</v>
      </c>
      <c r="C47" s="893">
        <v>32077.77</v>
      </c>
      <c r="D47" s="894">
        <v>3166.05</v>
      </c>
      <c r="E47" s="895">
        <f t="shared" si="3"/>
        <v>35243.82</v>
      </c>
      <c r="F47" s="893">
        <v>17572.72</v>
      </c>
      <c r="G47" s="893">
        <v>17572.72</v>
      </c>
      <c r="H47" s="895">
        <f t="shared" si="1"/>
        <v>17671.099999999999</v>
      </c>
      <c r="I47" s="896">
        <f t="shared" si="2"/>
        <v>0.49860429431315906</v>
      </c>
    </row>
    <row r="48" spans="1:9" ht="25.5">
      <c r="A48" s="311" t="s">
        <v>2177</v>
      </c>
      <c r="B48" s="310" t="s">
        <v>2178</v>
      </c>
      <c r="C48" s="893">
        <v>3419.7</v>
      </c>
      <c r="D48" s="894">
        <v>2300.41</v>
      </c>
      <c r="E48" s="895">
        <f t="shared" si="3"/>
        <v>5720.11</v>
      </c>
      <c r="F48" s="893">
        <v>3503.99</v>
      </c>
      <c r="G48" s="893">
        <v>3503.99</v>
      </c>
      <c r="H48" s="895">
        <f t="shared" si="1"/>
        <v>2216.12</v>
      </c>
      <c r="I48" s="896">
        <f t="shared" si="2"/>
        <v>0.61257388406866298</v>
      </c>
    </row>
    <row r="49" spans="1:9">
      <c r="A49" s="311" t="s">
        <v>2179</v>
      </c>
      <c r="B49" s="310" t="s">
        <v>2180</v>
      </c>
      <c r="C49" s="893">
        <v>321690.77</v>
      </c>
      <c r="D49" s="894">
        <v>-153873.69</v>
      </c>
      <c r="E49" s="895">
        <f t="shared" si="3"/>
        <v>167817.08000000002</v>
      </c>
      <c r="F49" s="893">
        <v>167817.08</v>
      </c>
      <c r="G49" s="893">
        <v>70087.08</v>
      </c>
      <c r="H49" s="895">
        <f t="shared" si="1"/>
        <v>0</v>
      </c>
      <c r="I49" s="896">
        <f t="shared" si="2"/>
        <v>0.99999999999999978</v>
      </c>
    </row>
    <row r="50" spans="1:9" ht="25.5">
      <c r="A50" s="311" t="s">
        <v>2181</v>
      </c>
      <c r="B50" s="310" t="s">
        <v>2182</v>
      </c>
      <c r="C50" s="893">
        <v>67716.13</v>
      </c>
      <c r="D50" s="894">
        <v>338407.24</v>
      </c>
      <c r="E50" s="895">
        <f t="shared" si="3"/>
        <v>406123.37</v>
      </c>
      <c r="F50" s="893">
        <v>351365.71</v>
      </c>
      <c r="G50" s="893">
        <v>107649.71</v>
      </c>
      <c r="H50" s="895">
        <f t="shared" si="1"/>
        <v>54757.659999999974</v>
      </c>
      <c r="I50" s="896">
        <f t="shared" si="2"/>
        <v>0.86516988667753847</v>
      </c>
    </row>
    <row r="51" spans="1:9" ht="25.5">
      <c r="A51" s="311" t="s">
        <v>2183</v>
      </c>
      <c r="B51" s="310" t="s">
        <v>2184</v>
      </c>
      <c r="C51" s="893">
        <v>132154.51</v>
      </c>
      <c r="D51" s="894">
        <v>-18109.34</v>
      </c>
      <c r="E51" s="895">
        <f t="shared" si="3"/>
        <v>114045.17000000001</v>
      </c>
      <c r="F51" s="893">
        <v>114045.17</v>
      </c>
      <c r="G51" s="893">
        <v>114045.17</v>
      </c>
      <c r="H51" s="895">
        <f t="shared" si="1"/>
        <v>0</v>
      </c>
      <c r="I51" s="896">
        <f t="shared" si="2"/>
        <v>0.99999999999999989</v>
      </c>
    </row>
    <row r="52" spans="1:9" ht="25.5">
      <c r="A52" s="311">
        <v>25301</v>
      </c>
      <c r="B52" s="898" t="s">
        <v>2185</v>
      </c>
      <c r="C52" s="893">
        <v>0</v>
      </c>
      <c r="D52" s="894">
        <v>11890</v>
      </c>
      <c r="E52" s="895">
        <f t="shared" si="3"/>
        <v>11890</v>
      </c>
      <c r="F52" s="895">
        <v>11890</v>
      </c>
      <c r="G52" s="893">
        <v>0</v>
      </c>
      <c r="H52" s="895">
        <v>0</v>
      </c>
      <c r="I52" s="896">
        <f t="shared" si="2"/>
        <v>1</v>
      </c>
    </row>
    <row r="53" spans="1:9" ht="25.5">
      <c r="A53" s="311">
        <v>25402</v>
      </c>
      <c r="B53" s="310" t="s">
        <v>2186</v>
      </c>
      <c r="C53" s="893">
        <v>0</v>
      </c>
      <c r="D53" s="894">
        <v>191748</v>
      </c>
      <c r="E53" s="895">
        <f t="shared" si="3"/>
        <v>191748</v>
      </c>
      <c r="F53" s="893">
        <v>191748</v>
      </c>
      <c r="G53" s="893">
        <v>191748</v>
      </c>
      <c r="H53" s="895">
        <f t="shared" si="1"/>
        <v>0</v>
      </c>
      <c r="I53" s="896">
        <f t="shared" si="2"/>
        <v>1</v>
      </c>
    </row>
    <row r="54" spans="1:9">
      <c r="A54" s="311" t="s">
        <v>2187</v>
      </c>
      <c r="B54" s="310" t="s">
        <v>2188</v>
      </c>
      <c r="C54" s="893">
        <v>1132310.58</v>
      </c>
      <c r="D54" s="894">
        <v>-155245.17000000001</v>
      </c>
      <c r="E54" s="895">
        <f t="shared" si="3"/>
        <v>977065.41</v>
      </c>
      <c r="F54" s="893">
        <v>884839.61</v>
      </c>
      <c r="G54" s="893">
        <v>872076.9</v>
      </c>
      <c r="H54" s="895">
        <f t="shared" si="1"/>
        <v>92225.800000000047</v>
      </c>
      <c r="I54" s="896">
        <f t="shared" si="2"/>
        <v>0.90560939006120378</v>
      </c>
    </row>
    <row r="55" spans="1:9">
      <c r="A55" s="311" t="s">
        <v>2189</v>
      </c>
      <c r="B55" s="310" t="s">
        <v>2190</v>
      </c>
      <c r="C55" s="893">
        <v>7850.18</v>
      </c>
      <c r="D55" s="894">
        <v>-3879.72</v>
      </c>
      <c r="E55" s="895">
        <f t="shared" si="3"/>
        <v>3970.4600000000005</v>
      </c>
      <c r="F55" s="893">
        <v>975</v>
      </c>
      <c r="G55" s="893">
        <v>975</v>
      </c>
      <c r="H55" s="895">
        <f t="shared" si="1"/>
        <v>2995.4600000000005</v>
      </c>
      <c r="I55" s="896">
        <f t="shared" si="2"/>
        <v>0.24556348634667013</v>
      </c>
    </row>
    <row r="56" spans="1:9">
      <c r="A56" s="311">
        <v>27101</v>
      </c>
      <c r="B56" s="310" t="s">
        <v>2191</v>
      </c>
      <c r="C56" s="893">
        <v>0</v>
      </c>
      <c r="D56" s="894">
        <v>66902.02</v>
      </c>
      <c r="E56" s="895">
        <f t="shared" si="3"/>
        <v>66902.02</v>
      </c>
      <c r="F56" s="893">
        <v>66902.02</v>
      </c>
      <c r="G56" s="893">
        <v>66902.02</v>
      </c>
      <c r="H56" s="895">
        <f t="shared" si="1"/>
        <v>0</v>
      </c>
      <c r="I56" s="896">
        <f t="shared" si="2"/>
        <v>1</v>
      </c>
    </row>
    <row r="57" spans="1:9" ht="25.5">
      <c r="A57" s="311" t="s">
        <v>2192</v>
      </c>
      <c r="B57" s="310" t="s">
        <v>2193</v>
      </c>
      <c r="C57" s="893">
        <v>137549.1</v>
      </c>
      <c r="D57" s="894">
        <v>-70534.28</v>
      </c>
      <c r="E57" s="895">
        <f t="shared" si="3"/>
        <v>67014.820000000007</v>
      </c>
      <c r="F57" s="893">
        <v>43936.35</v>
      </c>
      <c r="G57" s="893">
        <v>43936.35</v>
      </c>
      <c r="H57" s="895">
        <f t="shared" si="1"/>
        <v>23078.470000000008</v>
      </c>
      <c r="I57" s="896">
        <f t="shared" si="2"/>
        <v>0.65562139837128552</v>
      </c>
    </row>
    <row r="58" spans="1:9">
      <c r="A58" s="311" t="s">
        <v>2194</v>
      </c>
      <c r="B58" s="310" t="s">
        <v>2195</v>
      </c>
      <c r="C58" s="893">
        <v>67653.73</v>
      </c>
      <c r="D58" s="894">
        <v>2686.64</v>
      </c>
      <c r="E58" s="895">
        <f t="shared" si="3"/>
        <v>70340.37</v>
      </c>
      <c r="F58" s="893">
        <v>11509.93</v>
      </c>
      <c r="G58" s="893">
        <v>11509.93</v>
      </c>
      <c r="H58" s="895">
        <f t="shared" si="1"/>
        <v>58830.439999999995</v>
      </c>
      <c r="I58" s="896">
        <f t="shared" si="2"/>
        <v>0.16363192289150599</v>
      </c>
    </row>
    <row r="59" spans="1:9">
      <c r="A59" s="311" t="s">
        <v>2196</v>
      </c>
      <c r="B59" s="310" t="s">
        <v>2197</v>
      </c>
      <c r="C59" s="893">
        <v>108947.78</v>
      </c>
      <c r="D59" s="894">
        <v>-76575.73</v>
      </c>
      <c r="E59" s="895">
        <f t="shared" si="3"/>
        <v>32372.050000000003</v>
      </c>
      <c r="F59" s="893">
        <v>6690.16</v>
      </c>
      <c r="G59" s="893">
        <v>6690.16</v>
      </c>
      <c r="H59" s="895">
        <f t="shared" si="1"/>
        <v>25681.890000000003</v>
      </c>
      <c r="I59" s="896">
        <f t="shared" si="2"/>
        <v>0.20666469994949344</v>
      </c>
    </row>
    <row r="60" spans="1:9" ht="25.5">
      <c r="A60" s="311" t="s">
        <v>2198</v>
      </c>
      <c r="B60" s="310" t="s">
        <v>2199</v>
      </c>
      <c r="C60" s="893">
        <v>40770.449999999997</v>
      </c>
      <c r="D60" s="894">
        <v>-3354.42</v>
      </c>
      <c r="E60" s="895">
        <f t="shared" si="3"/>
        <v>37416.03</v>
      </c>
      <c r="F60" s="893">
        <v>31046.560000000001</v>
      </c>
      <c r="G60" s="893">
        <v>31046.560000000001</v>
      </c>
      <c r="H60" s="895">
        <f t="shared" si="1"/>
        <v>6369.4699999999975</v>
      </c>
      <c r="I60" s="896">
        <f t="shared" si="2"/>
        <v>0.82976627931931857</v>
      </c>
    </row>
    <row r="61" spans="1:9" ht="25.5">
      <c r="A61" s="311" t="s">
        <v>2200</v>
      </c>
      <c r="B61" s="310" t="s">
        <v>2201</v>
      </c>
      <c r="C61" s="893">
        <v>212898.17</v>
      </c>
      <c r="D61" s="894">
        <v>61027.71</v>
      </c>
      <c r="E61" s="895">
        <f t="shared" si="3"/>
        <v>273925.88</v>
      </c>
      <c r="F61" s="893">
        <v>273925.64</v>
      </c>
      <c r="G61" s="893">
        <v>273925.64</v>
      </c>
      <c r="H61" s="895">
        <f t="shared" si="1"/>
        <v>0.23999999999068677</v>
      </c>
      <c r="I61" s="896">
        <f t="shared" si="2"/>
        <v>0.99999912385058332</v>
      </c>
    </row>
    <row r="62" spans="1:9" ht="25.5">
      <c r="A62" s="311" t="s">
        <v>2202</v>
      </c>
      <c r="B62" s="310" t="s">
        <v>2203</v>
      </c>
      <c r="C62" s="893">
        <v>34353.49</v>
      </c>
      <c r="D62" s="894">
        <v>-17241.47</v>
      </c>
      <c r="E62" s="895">
        <f t="shared" si="3"/>
        <v>17112.019999999997</v>
      </c>
      <c r="F62" s="893">
        <v>3311.18</v>
      </c>
      <c r="G62" s="893">
        <v>3311.18</v>
      </c>
      <c r="H62" s="895">
        <f t="shared" si="1"/>
        <v>13800.839999999997</v>
      </c>
      <c r="I62" s="896">
        <f t="shared" si="2"/>
        <v>0.19350024135081659</v>
      </c>
    </row>
    <row r="63" spans="1:9">
      <c r="A63" s="308" t="s">
        <v>2204</v>
      </c>
      <c r="B63" s="309" t="s">
        <v>2205</v>
      </c>
      <c r="C63" s="887">
        <f>SUM(C64:C100)</f>
        <v>10186111.33</v>
      </c>
      <c r="D63" s="888">
        <f>SUM(D64:D100)</f>
        <v>1817723.65</v>
      </c>
      <c r="E63" s="889">
        <f t="shared" si="0"/>
        <v>12003834.98</v>
      </c>
      <c r="F63" s="887">
        <f>SUM(F64:F100)</f>
        <v>11430999.370000001</v>
      </c>
      <c r="G63" s="887">
        <f>SUM(G64:G100)</f>
        <v>10911256.609999999</v>
      </c>
      <c r="H63" s="889">
        <f t="shared" si="1"/>
        <v>572835.6099999994</v>
      </c>
      <c r="I63" s="890">
        <f t="shared" si="2"/>
        <v>0.95227894993938023</v>
      </c>
    </row>
    <row r="64" spans="1:9">
      <c r="A64" s="311" t="s">
        <v>2206</v>
      </c>
      <c r="B64" s="310" t="s">
        <v>2207</v>
      </c>
      <c r="C64" s="893">
        <v>1396172.34</v>
      </c>
      <c r="D64" s="894">
        <v>-467070.34</v>
      </c>
      <c r="E64" s="895">
        <f>C64+D64</f>
        <v>929102</v>
      </c>
      <c r="F64" s="893">
        <v>929102</v>
      </c>
      <c r="G64" s="893">
        <v>929102</v>
      </c>
      <c r="H64" s="895">
        <f t="shared" si="1"/>
        <v>0</v>
      </c>
      <c r="I64" s="896">
        <f t="shared" si="2"/>
        <v>1</v>
      </c>
    </row>
    <row r="65" spans="1:9">
      <c r="A65" s="311" t="s">
        <v>2208</v>
      </c>
      <c r="B65" s="310" t="s">
        <v>2209</v>
      </c>
      <c r="C65" s="893">
        <v>83803.16</v>
      </c>
      <c r="D65" s="894">
        <v>-731.77</v>
      </c>
      <c r="E65" s="895">
        <f t="shared" ref="E65:E102" si="4">C65+D65</f>
        <v>83071.39</v>
      </c>
      <c r="F65" s="893">
        <v>46841.74</v>
      </c>
      <c r="G65" s="893">
        <v>46841.74</v>
      </c>
      <c r="H65" s="895">
        <f t="shared" si="1"/>
        <v>36229.65</v>
      </c>
      <c r="I65" s="896">
        <f t="shared" si="2"/>
        <v>0.56387331426619924</v>
      </c>
    </row>
    <row r="66" spans="1:9">
      <c r="A66" s="311" t="s">
        <v>2210</v>
      </c>
      <c r="B66" s="310" t="s">
        <v>2211</v>
      </c>
      <c r="C66" s="893">
        <v>196011.73</v>
      </c>
      <c r="D66" s="894">
        <v>-52874.71</v>
      </c>
      <c r="E66" s="895">
        <f t="shared" si="4"/>
        <v>143137.02000000002</v>
      </c>
      <c r="F66" s="893">
        <v>141916.01</v>
      </c>
      <c r="G66" s="893">
        <v>141916.01</v>
      </c>
      <c r="H66" s="895">
        <f t="shared" si="1"/>
        <v>1221.0100000000093</v>
      </c>
      <c r="I66" s="896">
        <f t="shared" si="2"/>
        <v>0.99146964216524835</v>
      </c>
    </row>
    <row r="67" spans="1:9">
      <c r="A67" s="311" t="s">
        <v>2212</v>
      </c>
      <c r="B67" s="310" t="s">
        <v>2213</v>
      </c>
      <c r="C67" s="893">
        <v>245634.81</v>
      </c>
      <c r="D67" s="894">
        <v>67462.649999999994</v>
      </c>
      <c r="E67" s="895">
        <f t="shared" si="4"/>
        <v>313097.45999999996</v>
      </c>
      <c r="F67" s="893">
        <v>313097.46000000002</v>
      </c>
      <c r="G67" s="893">
        <v>311522.46000000002</v>
      </c>
      <c r="H67" s="895">
        <f t="shared" si="1"/>
        <v>0</v>
      </c>
      <c r="I67" s="896">
        <f t="shared" si="2"/>
        <v>1.0000000000000002</v>
      </c>
    </row>
    <row r="68" spans="1:9" ht="25.5">
      <c r="A68" s="311" t="s">
        <v>2214</v>
      </c>
      <c r="B68" s="310" t="s">
        <v>2215</v>
      </c>
      <c r="C68" s="893">
        <v>147582.67000000001</v>
      </c>
      <c r="D68" s="894">
        <v>-76527.59</v>
      </c>
      <c r="E68" s="895">
        <f t="shared" si="4"/>
        <v>71055.080000000016</v>
      </c>
      <c r="F68" s="893">
        <v>71055.08</v>
      </c>
      <c r="G68" s="893">
        <v>71055.08</v>
      </c>
      <c r="H68" s="895">
        <f t="shared" si="1"/>
        <v>0</v>
      </c>
      <c r="I68" s="896">
        <f t="shared" si="2"/>
        <v>0.99999999999999978</v>
      </c>
    </row>
    <row r="69" spans="1:9">
      <c r="A69" s="311" t="s">
        <v>2216</v>
      </c>
      <c r="B69" s="310" t="s">
        <v>2217</v>
      </c>
      <c r="C69" s="893">
        <v>155891.95000000001</v>
      </c>
      <c r="D69" s="894">
        <v>-76365.960000000006</v>
      </c>
      <c r="E69" s="895">
        <f t="shared" si="4"/>
        <v>79525.990000000005</v>
      </c>
      <c r="F69" s="893">
        <v>79525.990000000005</v>
      </c>
      <c r="G69" s="893">
        <v>79525.990000000005</v>
      </c>
      <c r="H69" s="895">
        <f t="shared" si="1"/>
        <v>0</v>
      </c>
      <c r="I69" s="896">
        <f t="shared" si="2"/>
        <v>1</v>
      </c>
    </row>
    <row r="70" spans="1:9">
      <c r="A70" s="311" t="s">
        <v>2218</v>
      </c>
      <c r="B70" s="310" t="s">
        <v>2219</v>
      </c>
      <c r="C70" s="893">
        <v>795028.83</v>
      </c>
      <c r="D70" s="894">
        <v>-134547.29</v>
      </c>
      <c r="E70" s="895">
        <f t="shared" si="4"/>
        <v>660481.53999999992</v>
      </c>
      <c r="F70" s="893">
        <v>612360.11</v>
      </c>
      <c r="G70" s="893">
        <v>595888.35</v>
      </c>
      <c r="H70" s="895">
        <f t="shared" si="1"/>
        <v>48121.429999999935</v>
      </c>
      <c r="I70" s="896">
        <f t="shared" si="2"/>
        <v>0.92714190013546793</v>
      </c>
    </row>
    <row r="71" spans="1:9">
      <c r="A71" s="311" t="s">
        <v>2220</v>
      </c>
      <c r="B71" s="310" t="s">
        <v>2221</v>
      </c>
      <c r="C71" s="893">
        <v>201284.36</v>
      </c>
      <c r="D71" s="894">
        <v>63787.34</v>
      </c>
      <c r="E71" s="895">
        <f t="shared" si="4"/>
        <v>265071.69999999995</v>
      </c>
      <c r="F71" s="893">
        <v>260413.12</v>
      </c>
      <c r="G71" s="893">
        <v>240461.12</v>
      </c>
      <c r="H71" s="895">
        <f t="shared" si="1"/>
        <v>4658.5799999999581</v>
      </c>
      <c r="I71" s="896">
        <f t="shared" si="2"/>
        <v>0.98242520797203192</v>
      </c>
    </row>
    <row r="72" spans="1:9">
      <c r="A72" s="311" t="s">
        <v>2222</v>
      </c>
      <c r="B72" s="310" t="s">
        <v>2223</v>
      </c>
      <c r="C72" s="893">
        <v>87231</v>
      </c>
      <c r="D72" s="894">
        <v>239107.97</v>
      </c>
      <c r="E72" s="895">
        <f t="shared" si="4"/>
        <v>326338.96999999997</v>
      </c>
      <c r="F72" s="893">
        <v>324820</v>
      </c>
      <c r="G72" s="893">
        <v>324820</v>
      </c>
      <c r="H72" s="895">
        <f t="shared" si="1"/>
        <v>1518.9699999999721</v>
      </c>
      <c r="I72" s="896">
        <f t="shared" si="2"/>
        <v>0.9953454225831504</v>
      </c>
    </row>
    <row r="73" spans="1:9">
      <c r="A73" s="311" t="s">
        <v>2224</v>
      </c>
      <c r="B73" s="310" t="s">
        <v>2225</v>
      </c>
      <c r="C73" s="893">
        <v>77459.429999999993</v>
      </c>
      <c r="D73" s="894">
        <v>-2413.16</v>
      </c>
      <c r="E73" s="895">
        <f t="shared" si="4"/>
        <v>75046.26999999999</v>
      </c>
      <c r="F73" s="893">
        <v>68898</v>
      </c>
      <c r="G73" s="893">
        <v>68898</v>
      </c>
      <c r="H73" s="895">
        <f t="shared" si="1"/>
        <v>6148.2699999999895</v>
      </c>
      <c r="I73" s="896">
        <f t="shared" si="2"/>
        <v>0.9180736097876685</v>
      </c>
    </row>
    <row r="74" spans="1:9" ht="25.5">
      <c r="A74" s="311" t="s">
        <v>2226</v>
      </c>
      <c r="B74" s="310" t="s">
        <v>2227</v>
      </c>
      <c r="C74" s="893">
        <v>513739.61</v>
      </c>
      <c r="D74" s="894">
        <v>413329.44</v>
      </c>
      <c r="E74" s="895">
        <f t="shared" si="4"/>
        <v>927069.05</v>
      </c>
      <c r="F74" s="893">
        <v>906546.05</v>
      </c>
      <c r="G74" s="893">
        <v>666546.05000000005</v>
      </c>
      <c r="H74" s="895">
        <f t="shared" si="1"/>
        <v>20523</v>
      </c>
      <c r="I74" s="896">
        <f t="shared" si="2"/>
        <v>0.97786249039378459</v>
      </c>
    </row>
    <row r="75" spans="1:9">
      <c r="A75" s="311" t="s">
        <v>2228</v>
      </c>
      <c r="B75" s="310" t="s">
        <v>2229</v>
      </c>
      <c r="C75" s="893">
        <v>86206.91</v>
      </c>
      <c r="D75" s="894">
        <v>-27123.67</v>
      </c>
      <c r="E75" s="895">
        <f t="shared" si="4"/>
        <v>59083.240000000005</v>
      </c>
      <c r="F75" s="893">
        <v>59083.24</v>
      </c>
      <c r="G75" s="893">
        <v>37646.44</v>
      </c>
      <c r="H75" s="895">
        <f t="shared" si="1"/>
        <v>0</v>
      </c>
      <c r="I75" s="896">
        <f t="shared" si="2"/>
        <v>0.99999999999999989</v>
      </c>
    </row>
    <row r="76" spans="1:9">
      <c r="A76" s="311" t="s">
        <v>2230</v>
      </c>
      <c r="B76" s="310" t="s">
        <v>2231</v>
      </c>
      <c r="C76" s="893">
        <v>3864.29</v>
      </c>
      <c r="D76" s="894">
        <v>406640</v>
      </c>
      <c r="E76" s="895">
        <f t="shared" si="4"/>
        <v>410504.29</v>
      </c>
      <c r="F76" s="893">
        <v>407240</v>
      </c>
      <c r="G76" s="893">
        <v>337640</v>
      </c>
      <c r="H76" s="895">
        <f t="shared" si="1"/>
        <v>3264.289999999979</v>
      </c>
      <c r="I76" s="896">
        <f t="shared" si="2"/>
        <v>0.99204809771902758</v>
      </c>
    </row>
    <row r="77" spans="1:9" ht="38.25">
      <c r="A77" s="311" t="s">
        <v>2232</v>
      </c>
      <c r="B77" s="310" t="s">
        <v>2233</v>
      </c>
      <c r="C77" s="893">
        <v>489639.16</v>
      </c>
      <c r="D77" s="894">
        <v>-31084.02</v>
      </c>
      <c r="E77" s="895">
        <f t="shared" si="4"/>
        <v>458555.13999999996</v>
      </c>
      <c r="F77" s="893">
        <v>418611.57</v>
      </c>
      <c r="G77" s="893">
        <v>418611.57</v>
      </c>
      <c r="H77" s="895">
        <f t="shared" si="1"/>
        <v>39943.569999999949</v>
      </c>
      <c r="I77" s="896">
        <f t="shared" si="2"/>
        <v>0.91289254766613248</v>
      </c>
    </row>
    <row r="78" spans="1:9">
      <c r="A78" s="311" t="s">
        <v>2234</v>
      </c>
      <c r="B78" s="310" t="s">
        <v>2235</v>
      </c>
      <c r="C78" s="893">
        <v>43961.41</v>
      </c>
      <c r="D78" s="894">
        <v>-32624.11</v>
      </c>
      <c r="E78" s="895">
        <f t="shared" si="4"/>
        <v>11337.300000000003</v>
      </c>
      <c r="F78" s="893">
        <v>5800</v>
      </c>
      <c r="G78" s="893">
        <v>5800</v>
      </c>
      <c r="H78" s="895">
        <f t="shared" ref="H78:H102" si="5">E78-F78</f>
        <v>5537.3000000000029</v>
      </c>
      <c r="I78" s="896">
        <f t="shared" ref="I78:I108" si="6">IF(E78=0,"",F78/E78)</f>
        <v>0.51158565090453623</v>
      </c>
    </row>
    <row r="79" spans="1:9">
      <c r="A79" s="311" t="s">
        <v>2236</v>
      </c>
      <c r="B79" s="310" t="s">
        <v>2237</v>
      </c>
      <c r="C79" s="893">
        <v>64583.89</v>
      </c>
      <c r="D79" s="894">
        <v>9947.58</v>
      </c>
      <c r="E79" s="895">
        <f t="shared" si="4"/>
        <v>74531.47</v>
      </c>
      <c r="F79" s="893">
        <v>63007.48</v>
      </c>
      <c r="G79" s="893">
        <v>63007.48</v>
      </c>
      <c r="H79" s="895">
        <f t="shared" si="5"/>
        <v>11523.989999999998</v>
      </c>
      <c r="I79" s="896">
        <f t="shared" si="6"/>
        <v>0.84538088407487466</v>
      </c>
    </row>
    <row r="80" spans="1:9">
      <c r="A80" s="311" t="s">
        <v>2238</v>
      </c>
      <c r="B80" s="310" t="s">
        <v>2239</v>
      </c>
      <c r="C80" s="893">
        <v>57415.68</v>
      </c>
      <c r="D80" s="894">
        <v>20345.36</v>
      </c>
      <c r="E80" s="895">
        <f t="shared" si="4"/>
        <v>77761.040000000008</v>
      </c>
      <c r="F80" s="893">
        <v>77761.02</v>
      </c>
      <c r="G80" s="893">
        <v>77761.02</v>
      </c>
      <c r="H80" s="895">
        <f t="shared" si="5"/>
        <v>2.0000000004074536E-2</v>
      </c>
      <c r="I80" s="896">
        <f t="shared" si="6"/>
        <v>0.99999974280179371</v>
      </c>
    </row>
    <row r="81" spans="1:9">
      <c r="A81" s="311" t="s">
        <v>2240</v>
      </c>
      <c r="B81" s="310" t="s">
        <v>2241</v>
      </c>
      <c r="C81" s="893">
        <v>92843.7</v>
      </c>
      <c r="D81" s="894">
        <v>69657.259999999995</v>
      </c>
      <c r="E81" s="895">
        <f t="shared" si="4"/>
        <v>162500.96</v>
      </c>
      <c r="F81" s="893">
        <v>162500.96</v>
      </c>
      <c r="G81" s="893">
        <v>162500.96</v>
      </c>
      <c r="H81" s="895">
        <f t="shared" si="5"/>
        <v>0</v>
      </c>
      <c r="I81" s="896">
        <f t="shared" si="6"/>
        <v>1</v>
      </c>
    </row>
    <row r="82" spans="1:9">
      <c r="A82" s="311">
        <v>34801</v>
      </c>
      <c r="B82" s="310" t="s">
        <v>2242</v>
      </c>
      <c r="C82" s="893">
        <v>0</v>
      </c>
      <c r="D82" s="894">
        <v>372940</v>
      </c>
      <c r="E82" s="895">
        <f t="shared" si="4"/>
        <v>372940</v>
      </c>
      <c r="F82" s="893">
        <v>372320</v>
      </c>
      <c r="G82" s="893">
        <v>372320</v>
      </c>
      <c r="H82" s="895">
        <f t="shared" si="5"/>
        <v>620</v>
      </c>
      <c r="I82" s="896">
        <f t="shared" si="6"/>
        <v>0.99833753418780502</v>
      </c>
    </row>
    <row r="83" spans="1:9" ht="38.25">
      <c r="A83" s="311" t="s">
        <v>2243</v>
      </c>
      <c r="B83" s="310" t="s">
        <v>2244</v>
      </c>
      <c r="C83" s="893">
        <v>92891.77</v>
      </c>
      <c r="D83" s="894">
        <v>292566.03000000003</v>
      </c>
      <c r="E83" s="895">
        <f t="shared" si="4"/>
        <v>385457.80000000005</v>
      </c>
      <c r="F83" s="893">
        <v>384599.8</v>
      </c>
      <c r="G83" s="893">
        <v>384599.8</v>
      </c>
      <c r="H83" s="895">
        <f t="shared" si="5"/>
        <v>858.00000000005821</v>
      </c>
      <c r="I83" s="896">
        <f t="shared" si="6"/>
        <v>0.99777407539813678</v>
      </c>
    </row>
    <row r="84" spans="1:9" ht="25.5">
      <c r="A84" s="311" t="s">
        <v>2245</v>
      </c>
      <c r="B84" s="310" t="s">
        <v>2246</v>
      </c>
      <c r="C84" s="893">
        <v>917402.59</v>
      </c>
      <c r="D84" s="894">
        <v>-272864.87</v>
      </c>
      <c r="E84" s="895">
        <f t="shared" si="4"/>
        <v>644537.72</v>
      </c>
      <c r="F84" s="893">
        <v>624097.92000000004</v>
      </c>
      <c r="G84" s="893">
        <v>522342.72</v>
      </c>
      <c r="H84" s="895">
        <f t="shared" si="5"/>
        <v>20439.79999999993</v>
      </c>
      <c r="I84" s="896">
        <f t="shared" si="6"/>
        <v>0.96828765894415003</v>
      </c>
    </row>
    <row r="85" spans="1:9" ht="38.25">
      <c r="A85" s="311" t="s">
        <v>2247</v>
      </c>
      <c r="B85" s="310" t="s">
        <v>2248</v>
      </c>
      <c r="C85" s="893">
        <v>21149.45</v>
      </c>
      <c r="D85" s="894">
        <v>66063.31</v>
      </c>
      <c r="E85" s="895">
        <f t="shared" si="4"/>
        <v>87212.76</v>
      </c>
      <c r="F85" s="893">
        <v>87031.99</v>
      </c>
      <c r="G85" s="893">
        <v>87031.99</v>
      </c>
      <c r="H85" s="895">
        <f t="shared" si="5"/>
        <v>180.76999999998952</v>
      </c>
      <c r="I85" s="896">
        <f t="shared" si="6"/>
        <v>0.99792725284694594</v>
      </c>
    </row>
    <row r="86" spans="1:9" ht="25.5">
      <c r="A86" s="311" t="s">
        <v>2249</v>
      </c>
      <c r="B86" s="310" t="s">
        <v>2250</v>
      </c>
      <c r="C86" s="893">
        <v>337678.56</v>
      </c>
      <c r="D86" s="894">
        <v>-174600.64</v>
      </c>
      <c r="E86" s="895">
        <f t="shared" si="4"/>
        <v>163077.91999999998</v>
      </c>
      <c r="F86" s="893">
        <v>163077.92000000001</v>
      </c>
      <c r="G86" s="893">
        <v>163077.92000000001</v>
      </c>
      <c r="H86" s="895">
        <f t="shared" si="5"/>
        <v>0</v>
      </c>
      <c r="I86" s="896">
        <f t="shared" si="6"/>
        <v>1.0000000000000002</v>
      </c>
    </row>
    <row r="87" spans="1:9" ht="25.5">
      <c r="A87" s="311" t="s">
        <v>2251</v>
      </c>
      <c r="B87" s="310" t="s">
        <v>2252</v>
      </c>
      <c r="C87" s="893">
        <v>282707.48</v>
      </c>
      <c r="D87" s="894">
        <v>-132659.48000000001</v>
      </c>
      <c r="E87" s="895">
        <f t="shared" si="4"/>
        <v>150047.99999999997</v>
      </c>
      <c r="F87" s="893">
        <v>150048</v>
      </c>
      <c r="G87" s="893">
        <v>112580</v>
      </c>
      <c r="H87" s="895">
        <f t="shared" si="5"/>
        <v>0</v>
      </c>
      <c r="I87" s="896">
        <f t="shared" si="6"/>
        <v>1.0000000000000002</v>
      </c>
    </row>
    <row r="88" spans="1:9">
      <c r="A88" s="311" t="s">
        <v>2253</v>
      </c>
      <c r="B88" s="310" t="s">
        <v>2254</v>
      </c>
      <c r="C88" s="893">
        <v>177984.63</v>
      </c>
      <c r="D88" s="894">
        <v>677182.76</v>
      </c>
      <c r="E88" s="895">
        <f t="shared" si="4"/>
        <v>855167.39</v>
      </c>
      <c r="F88" s="893">
        <v>722344.2</v>
      </c>
      <c r="G88" s="893">
        <v>722344.2</v>
      </c>
      <c r="H88" s="895">
        <f t="shared" si="5"/>
        <v>132823.19000000006</v>
      </c>
      <c r="I88" s="896">
        <f t="shared" si="6"/>
        <v>0.84468164764795339</v>
      </c>
    </row>
    <row r="89" spans="1:9" ht="38.25">
      <c r="A89" s="311" t="s">
        <v>2255</v>
      </c>
      <c r="B89" s="310" t="s">
        <v>2256</v>
      </c>
      <c r="C89" s="893">
        <v>112112.07</v>
      </c>
      <c r="D89" s="894">
        <v>55478.33</v>
      </c>
      <c r="E89" s="895">
        <f t="shared" si="4"/>
        <v>167590.40000000002</v>
      </c>
      <c r="F89" s="893">
        <v>166094</v>
      </c>
      <c r="G89" s="893">
        <v>154610</v>
      </c>
      <c r="H89" s="895">
        <f t="shared" si="5"/>
        <v>1496.4000000000233</v>
      </c>
      <c r="I89" s="896">
        <f t="shared" si="6"/>
        <v>0.99107108760406315</v>
      </c>
    </row>
    <row r="90" spans="1:9">
      <c r="A90" s="311" t="s">
        <v>2257</v>
      </c>
      <c r="B90" s="310" t="s">
        <v>2258</v>
      </c>
      <c r="C90" s="893">
        <v>539035.84</v>
      </c>
      <c r="D90" s="894">
        <v>-463496.84</v>
      </c>
      <c r="E90" s="895">
        <f t="shared" si="4"/>
        <v>75538.999999999942</v>
      </c>
      <c r="F90" s="893">
        <v>75539</v>
      </c>
      <c r="G90" s="893">
        <v>75539</v>
      </c>
      <c r="H90" s="895">
        <f t="shared" si="5"/>
        <v>0</v>
      </c>
      <c r="I90" s="896">
        <f t="shared" si="6"/>
        <v>1.0000000000000007</v>
      </c>
    </row>
    <row r="91" spans="1:9">
      <c r="A91" s="311" t="s">
        <v>2259</v>
      </c>
      <c r="B91" s="310" t="s">
        <v>2260</v>
      </c>
      <c r="C91" s="893">
        <v>9438.07</v>
      </c>
      <c r="D91" s="894">
        <v>550</v>
      </c>
      <c r="E91" s="895">
        <f t="shared" si="4"/>
        <v>9988.07</v>
      </c>
      <c r="F91" s="893">
        <v>550</v>
      </c>
      <c r="G91" s="893">
        <v>550</v>
      </c>
      <c r="H91" s="895">
        <f t="shared" si="5"/>
        <v>9438.07</v>
      </c>
      <c r="I91" s="896">
        <f t="shared" si="6"/>
        <v>5.5065693372193025E-2</v>
      </c>
    </row>
    <row r="92" spans="1:9">
      <c r="A92" s="311" t="s">
        <v>2261</v>
      </c>
      <c r="B92" s="310" t="s">
        <v>2262</v>
      </c>
      <c r="C92" s="893">
        <v>405812.98</v>
      </c>
      <c r="D92" s="894">
        <v>467497.02</v>
      </c>
      <c r="E92" s="895">
        <f t="shared" si="4"/>
        <v>873310</v>
      </c>
      <c r="F92" s="893">
        <v>873310</v>
      </c>
      <c r="G92" s="893">
        <v>873310</v>
      </c>
      <c r="H92" s="895">
        <f t="shared" si="5"/>
        <v>0</v>
      </c>
      <c r="I92" s="896">
        <f t="shared" si="6"/>
        <v>1</v>
      </c>
    </row>
    <row r="93" spans="1:9">
      <c r="A93" s="311" t="s">
        <v>2263</v>
      </c>
      <c r="B93" s="310" t="s">
        <v>2264</v>
      </c>
      <c r="C93" s="893">
        <v>154617.94</v>
      </c>
      <c r="D93" s="894">
        <v>86427</v>
      </c>
      <c r="E93" s="895">
        <f t="shared" si="4"/>
        <v>241044.94</v>
      </c>
      <c r="F93" s="893">
        <v>206880</v>
      </c>
      <c r="G93" s="893">
        <v>206880</v>
      </c>
      <c r="H93" s="895">
        <f t="shared" si="5"/>
        <v>34164.94</v>
      </c>
      <c r="I93" s="896">
        <f t="shared" si="6"/>
        <v>0.85826319357709813</v>
      </c>
    </row>
    <row r="94" spans="1:9">
      <c r="A94" s="311" t="s">
        <v>2265</v>
      </c>
      <c r="B94" s="310" t="s">
        <v>2266</v>
      </c>
      <c r="C94" s="893">
        <v>3981.87</v>
      </c>
      <c r="D94" s="894">
        <v>2280</v>
      </c>
      <c r="E94" s="895">
        <f t="shared" si="4"/>
        <v>6261.87</v>
      </c>
      <c r="F94" s="893">
        <v>4949</v>
      </c>
      <c r="G94" s="893">
        <v>4949</v>
      </c>
      <c r="H94" s="895">
        <f t="shared" si="5"/>
        <v>1312.87</v>
      </c>
      <c r="I94" s="896">
        <f t="shared" si="6"/>
        <v>0.79033898819362269</v>
      </c>
    </row>
    <row r="95" spans="1:9">
      <c r="A95" s="311" t="s">
        <v>2267</v>
      </c>
      <c r="B95" s="310" t="s">
        <v>2268</v>
      </c>
      <c r="C95" s="893">
        <v>100022.07</v>
      </c>
      <c r="D95" s="894">
        <v>-49352.3</v>
      </c>
      <c r="E95" s="895">
        <f t="shared" si="4"/>
        <v>50669.770000000004</v>
      </c>
      <c r="F95" s="893">
        <v>42332.85</v>
      </c>
      <c r="G95" s="893">
        <v>42332.85</v>
      </c>
      <c r="H95" s="895">
        <f t="shared" si="5"/>
        <v>8336.9200000000055</v>
      </c>
      <c r="I95" s="896">
        <f t="shared" si="6"/>
        <v>0.83546560404754144</v>
      </c>
    </row>
    <row r="96" spans="1:9">
      <c r="A96" s="311" t="s">
        <v>2269</v>
      </c>
      <c r="B96" s="310" t="s">
        <v>2270</v>
      </c>
      <c r="C96" s="893">
        <v>694743.41</v>
      </c>
      <c r="D96" s="894">
        <v>-438734.61</v>
      </c>
      <c r="E96" s="895">
        <f t="shared" si="4"/>
        <v>256008.80000000005</v>
      </c>
      <c r="F96" s="893">
        <v>256008.8</v>
      </c>
      <c r="G96" s="893">
        <v>256008.8</v>
      </c>
      <c r="H96" s="895">
        <f t="shared" si="5"/>
        <v>0</v>
      </c>
      <c r="I96" s="896">
        <f t="shared" si="6"/>
        <v>0.99999999999999978</v>
      </c>
    </row>
    <row r="97" spans="1:9">
      <c r="A97" s="311" t="s">
        <v>2271</v>
      </c>
      <c r="B97" s="310" t="s">
        <v>2272</v>
      </c>
      <c r="C97" s="893">
        <v>38438.17</v>
      </c>
      <c r="D97" s="894">
        <v>30500.959999999999</v>
      </c>
      <c r="E97" s="895">
        <f t="shared" si="4"/>
        <v>68939.13</v>
      </c>
      <c r="F97" s="893">
        <v>63037.06</v>
      </c>
      <c r="G97" s="893">
        <v>63037.06</v>
      </c>
      <c r="H97" s="895">
        <f t="shared" si="5"/>
        <v>5902.070000000007</v>
      </c>
      <c r="I97" s="896">
        <f t="shared" si="6"/>
        <v>0.91438722826934415</v>
      </c>
    </row>
    <row r="98" spans="1:9">
      <c r="A98" s="311" t="s">
        <v>2273</v>
      </c>
      <c r="B98" s="310" t="s">
        <v>2274</v>
      </c>
      <c r="C98" s="893">
        <v>56508.14</v>
      </c>
      <c r="D98" s="894">
        <v>80000</v>
      </c>
      <c r="E98" s="895">
        <f t="shared" si="4"/>
        <v>136508.14000000001</v>
      </c>
      <c r="F98" s="893">
        <v>130000</v>
      </c>
      <c r="G98" s="893">
        <v>130000</v>
      </c>
      <c r="H98" s="895">
        <f t="shared" si="5"/>
        <v>6508.140000000014</v>
      </c>
      <c r="I98" s="896">
        <f t="shared" si="6"/>
        <v>0.95232416176793555</v>
      </c>
    </row>
    <row r="99" spans="1:9">
      <c r="A99" s="311" t="s">
        <v>2275</v>
      </c>
      <c r="B99" s="310" t="s">
        <v>2276</v>
      </c>
      <c r="C99" s="893">
        <v>15731.36</v>
      </c>
      <c r="D99" s="894">
        <v>0</v>
      </c>
      <c r="E99" s="895">
        <f t="shared" si="4"/>
        <v>15731.36</v>
      </c>
      <c r="F99" s="893">
        <v>130</v>
      </c>
      <c r="G99" s="893">
        <v>130</v>
      </c>
      <c r="H99" s="895">
        <f t="shared" si="5"/>
        <v>15601.36</v>
      </c>
      <c r="I99" s="896">
        <f t="shared" si="6"/>
        <v>8.2637483345368735E-3</v>
      </c>
    </row>
    <row r="100" spans="1:9" ht="25.5">
      <c r="A100" s="311" t="s">
        <v>2277</v>
      </c>
      <c r="B100" s="310" t="s">
        <v>2278</v>
      </c>
      <c r="C100" s="893">
        <v>1487500</v>
      </c>
      <c r="D100" s="894">
        <v>829032</v>
      </c>
      <c r="E100" s="895">
        <f t="shared" si="4"/>
        <v>2316532</v>
      </c>
      <c r="F100" s="893">
        <v>2160069</v>
      </c>
      <c r="G100" s="893">
        <v>2160069</v>
      </c>
      <c r="H100" s="895">
        <f t="shared" si="5"/>
        <v>156463</v>
      </c>
      <c r="I100" s="896">
        <f t="shared" si="6"/>
        <v>0.93245808821117082</v>
      </c>
    </row>
    <row r="101" spans="1:9" ht="17.25" thickBot="1">
      <c r="A101" s="187"/>
      <c r="B101" s="900" t="s">
        <v>500</v>
      </c>
      <c r="C101" s="901">
        <f>C63+C39+C9</f>
        <v>130107095.38000003</v>
      </c>
      <c r="D101" s="902">
        <f>D63+D39+D9</f>
        <v>13444456.379999997</v>
      </c>
      <c r="E101" s="903">
        <f t="shared" si="4"/>
        <v>143551551.76000002</v>
      </c>
      <c r="F101" s="901">
        <f>F63+F39+F9</f>
        <v>140553317.33000004</v>
      </c>
      <c r="G101" s="901">
        <f>G63+G39+G9</f>
        <v>132695678.78000002</v>
      </c>
      <c r="H101" s="903">
        <f t="shared" si="5"/>
        <v>2998234.4299999774</v>
      </c>
      <c r="I101" s="904">
        <f>IF(E101=0,"",F101/E101)</f>
        <v>0.97911388352657691</v>
      </c>
    </row>
    <row r="102" spans="1:9">
      <c r="A102" s="905" t="s">
        <v>2279</v>
      </c>
      <c r="B102" s="906" t="s">
        <v>2280</v>
      </c>
      <c r="C102" s="907">
        <f>SUM(C103:C108)</f>
        <v>0</v>
      </c>
      <c r="D102" s="908">
        <f>SUM(D103:D108)</f>
        <v>6253711.04</v>
      </c>
      <c r="E102" s="908">
        <f t="shared" si="4"/>
        <v>6253711.04</v>
      </c>
      <c r="F102" s="909">
        <f>SUM(F103:F108)</f>
        <v>5176734.96</v>
      </c>
      <c r="G102" s="909">
        <f>SUM(G103:G108)</f>
        <v>117394.96</v>
      </c>
      <c r="H102" s="909">
        <f t="shared" si="5"/>
        <v>1076976.08</v>
      </c>
      <c r="I102" s="890">
        <f>IF(E102=0,"",F102/E102)</f>
        <v>0.82778608203809811</v>
      </c>
    </row>
    <row r="103" spans="1:9">
      <c r="A103" s="910" t="s">
        <v>2281</v>
      </c>
      <c r="B103" s="911" t="s">
        <v>2282</v>
      </c>
      <c r="C103" s="912">
        <v>0</v>
      </c>
      <c r="D103" s="912">
        <v>253542.31</v>
      </c>
      <c r="E103" s="912">
        <v>253542.31</v>
      </c>
      <c r="F103" s="913">
        <v>122642.55</v>
      </c>
      <c r="G103" s="913">
        <v>22302.55</v>
      </c>
      <c r="H103" s="914">
        <f>E103-F103</f>
        <v>130899.76</v>
      </c>
      <c r="I103" s="915">
        <f t="shared" si="6"/>
        <v>0.48371630754646039</v>
      </c>
    </row>
    <row r="104" spans="1:9">
      <c r="A104" s="910" t="s">
        <v>2283</v>
      </c>
      <c r="B104" s="911" t="s">
        <v>2284</v>
      </c>
      <c r="C104" s="912">
        <v>0</v>
      </c>
      <c r="D104" s="912">
        <v>1837960.29</v>
      </c>
      <c r="E104" s="912">
        <v>1837960.29</v>
      </c>
      <c r="F104" s="913">
        <v>1488260.62</v>
      </c>
      <c r="G104" s="913">
        <v>20860.62</v>
      </c>
      <c r="H104" s="914">
        <f t="shared" ref="H104" si="7">E104-F104</f>
        <v>349699.66999999993</v>
      </c>
      <c r="I104" s="915">
        <f t="shared" si="6"/>
        <v>0.8097349154371557</v>
      </c>
    </row>
    <row r="105" spans="1:9">
      <c r="A105" s="910" t="s">
        <v>2285</v>
      </c>
      <c r="B105" s="911" t="s">
        <v>2286</v>
      </c>
      <c r="C105" s="912">
        <v>0</v>
      </c>
      <c r="D105" s="912">
        <v>451208.29</v>
      </c>
      <c r="E105" s="912">
        <v>451208.29</v>
      </c>
      <c r="F105" s="913">
        <v>208883.84</v>
      </c>
      <c r="G105" s="913">
        <v>58083.839999999997</v>
      </c>
      <c r="H105" s="914">
        <f>E105-F105</f>
        <v>242324.44999999998</v>
      </c>
      <c r="I105" s="915">
        <f t="shared" si="6"/>
        <v>0.46294326728793039</v>
      </c>
    </row>
    <row r="106" spans="1:9">
      <c r="A106" s="910" t="s">
        <v>2287</v>
      </c>
      <c r="B106" s="911" t="s">
        <v>2288</v>
      </c>
      <c r="C106" s="912">
        <v>0</v>
      </c>
      <c r="D106" s="912">
        <v>104486.93</v>
      </c>
      <c r="E106" s="912">
        <v>104486.93</v>
      </c>
      <c r="F106" s="913">
        <v>4486.93</v>
      </c>
      <c r="G106" s="913">
        <v>4486.93</v>
      </c>
      <c r="H106" s="914">
        <f>E106-F106</f>
        <v>100000</v>
      </c>
      <c r="I106" s="915">
        <f t="shared" si="6"/>
        <v>4.2942500081110627E-2</v>
      </c>
    </row>
    <row r="107" spans="1:9">
      <c r="A107" s="916">
        <v>54201</v>
      </c>
      <c r="B107" s="911" t="s">
        <v>2289</v>
      </c>
      <c r="C107" s="912">
        <v>0</v>
      </c>
      <c r="D107" s="912">
        <v>3342429.8</v>
      </c>
      <c r="E107" s="912">
        <v>3342429.8</v>
      </c>
      <c r="F107" s="912">
        <v>3340800</v>
      </c>
      <c r="G107" s="913">
        <v>0</v>
      </c>
      <c r="H107" s="914">
        <f>E107-F107</f>
        <v>1629.7999999998137</v>
      </c>
      <c r="I107" s="915">
        <f t="shared" si="6"/>
        <v>0.99951239065664155</v>
      </c>
    </row>
    <row r="108" spans="1:9">
      <c r="A108" s="917" t="s">
        <v>2290</v>
      </c>
      <c r="B108" s="918" t="s">
        <v>2291</v>
      </c>
      <c r="C108" s="919">
        <v>0</v>
      </c>
      <c r="D108" s="919">
        <v>264083.42</v>
      </c>
      <c r="E108" s="919">
        <v>264083.42</v>
      </c>
      <c r="F108" s="920">
        <v>11661.02</v>
      </c>
      <c r="G108" s="920">
        <v>11661.02</v>
      </c>
      <c r="H108" s="921">
        <f>E108-F108</f>
        <v>252422.39999999999</v>
      </c>
      <c r="I108" s="915">
        <f t="shared" si="6"/>
        <v>4.4156577493581387E-2</v>
      </c>
    </row>
    <row r="109" spans="1:9" ht="17.25" thickBot="1">
      <c r="A109" s="922"/>
      <c r="B109" s="923" t="s">
        <v>2292</v>
      </c>
      <c r="C109" s="924">
        <f>C101</f>
        <v>130107095.38000003</v>
      </c>
      <c r="D109" s="924">
        <f>D102+D63+D39+D9</f>
        <v>19698167.419999998</v>
      </c>
      <c r="E109" s="924">
        <f>C109+D109</f>
        <v>149805262.80000001</v>
      </c>
      <c r="F109" s="924">
        <f>F102+F63+F39+F9</f>
        <v>145730052.29000002</v>
      </c>
      <c r="G109" s="924">
        <f>G102+G63+G39+G9</f>
        <v>132813073.74000001</v>
      </c>
      <c r="H109" s="924">
        <f>E109-F109</f>
        <v>4075210.5099999905</v>
      </c>
      <c r="I109" s="925">
        <f>IF(E109=0,"",F109/E109)</f>
        <v>0.97279661319081512</v>
      </c>
    </row>
  </sheetData>
  <mergeCells count="7">
    <mergeCell ref="A6:B7"/>
    <mergeCell ref="A1:I1"/>
    <mergeCell ref="A2:I2"/>
    <mergeCell ref="A3:I3"/>
    <mergeCell ref="A4:I4"/>
    <mergeCell ref="C5:E5"/>
    <mergeCell ref="H5:I5"/>
  </mergeCells>
  <printOptions horizontalCentered="1"/>
  <pageMargins left="0.39370078740157483" right="0.39370078740157483" top="0.51181102362204722" bottom="0.19685039370078741" header="0.31496062992125984" footer="0.15748031496062992"/>
  <pageSetup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32"/>
  <sheetViews>
    <sheetView view="pageBreakPreview" zoomScaleNormal="100" zoomScaleSheetLayoutView="100" workbookViewId="0">
      <selection activeCell="C10" sqref="C10"/>
    </sheetView>
  </sheetViews>
  <sheetFormatPr baseColWidth="10" defaultColWidth="11.42578125" defaultRowHeight="15"/>
  <cols>
    <col min="1" max="1" width="32.140625" customWidth="1"/>
    <col min="2" max="2" width="12.28515625" bestFit="1" customWidth="1"/>
    <col min="3" max="3" width="13" customWidth="1"/>
    <col min="5" max="5" width="14.28515625" bestFit="1" customWidth="1"/>
    <col min="6" max="6" width="14" bestFit="1" customWidth="1"/>
  </cols>
  <sheetData>
    <row r="1" spans="1:9" ht="15.75">
      <c r="A1" s="1648" t="str">
        <f>'[3]ETCA-I-01'!A1:G1</f>
        <v>INSTITUTO DE CAPACITACIÓN PARA EL TRABAJO DEL ESTADO DE SONORA</v>
      </c>
      <c r="B1" s="1648"/>
      <c r="C1" s="1648"/>
      <c r="D1" s="1648"/>
      <c r="E1" s="1648"/>
      <c r="F1" s="1648"/>
      <c r="G1" s="1648"/>
      <c r="H1" s="601"/>
      <c r="I1" s="601"/>
    </row>
    <row r="2" spans="1:9" ht="15.75" customHeight="1">
      <c r="A2" s="1637" t="s">
        <v>687</v>
      </c>
      <c r="B2" s="1637"/>
      <c r="C2" s="1637"/>
      <c r="D2" s="1637"/>
      <c r="E2" s="1637"/>
      <c r="F2" s="1637"/>
      <c r="G2" s="1637"/>
      <c r="H2" s="602"/>
      <c r="I2" s="602"/>
    </row>
    <row r="3" spans="1:9" ht="15.75" customHeight="1">
      <c r="A3" s="1637" t="s">
        <v>688</v>
      </c>
      <c r="B3" s="1637"/>
      <c r="C3" s="1637"/>
      <c r="D3" s="1637"/>
      <c r="E3" s="1637"/>
      <c r="F3" s="1637"/>
      <c r="G3" s="1637"/>
      <c r="H3" s="602"/>
      <c r="I3" s="602"/>
    </row>
    <row r="4" spans="1:9" ht="15.75" customHeight="1">
      <c r="A4" s="1896" t="str">
        <f>'[3]ETCA-I-03'!A3:D3</f>
        <v>Del 01 de Enero al 31 de Diciembre de 2020</v>
      </c>
      <c r="B4" s="1896"/>
      <c r="C4" s="1896"/>
      <c r="D4" s="1896"/>
      <c r="E4" s="1896"/>
      <c r="F4" s="1896"/>
      <c r="G4" s="1896"/>
      <c r="H4" s="603"/>
      <c r="I4" s="603"/>
    </row>
    <row r="5" spans="1:9" ht="15.75" customHeight="1" thickBot="1">
      <c r="A5" s="1695" t="s">
        <v>83</v>
      </c>
      <c r="B5" s="1695"/>
      <c r="C5" s="1695"/>
      <c r="D5" s="1695"/>
      <c r="E5" s="1695"/>
      <c r="F5" s="1695"/>
      <c r="G5" s="1695"/>
      <c r="H5" s="604"/>
      <c r="I5" s="604"/>
    </row>
    <row r="6" spans="1:9" ht="15.75" thickBot="1">
      <c r="A6" s="1889" t="s">
        <v>84</v>
      </c>
      <c r="B6" s="1891" t="s">
        <v>503</v>
      </c>
      <c r="C6" s="1892"/>
      <c r="D6" s="1892"/>
      <c r="E6" s="1892"/>
      <c r="F6" s="1893"/>
      <c r="G6" s="1894" t="s">
        <v>504</v>
      </c>
    </row>
    <row r="7" spans="1:9" ht="20.25" thickBot="1">
      <c r="A7" s="1890"/>
      <c r="B7" s="594" t="s">
        <v>505</v>
      </c>
      <c r="C7" s="594" t="s">
        <v>506</v>
      </c>
      <c r="D7" s="594" t="s">
        <v>507</v>
      </c>
      <c r="E7" s="594" t="s">
        <v>689</v>
      </c>
      <c r="F7" s="594" t="s">
        <v>603</v>
      </c>
      <c r="G7" s="1895"/>
    </row>
    <row r="8" spans="1:9" ht="19.5">
      <c r="A8" s="595" t="s">
        <v>690</v>
      </c>
      <c r="B8" s="609">
        <f>B9+B10+B11+B12+B13+B14+B15+B18</f>
        <v>7128541.3399999999</v>
      </c>
      <c r="C8" s="609">
        <f t="shared" ref="C8:G8" si="0">C9+C10+C11+C12+C13+C14+C15+C18</f>
        <v>323047.73</v>
      </c>
      <c r="D8" s="609">
        <f t="shared" si="0"/>
        <v>7451589.0700000003</v>
      </c>
      <c r="E8" s="609">
        <f t="shared" si="0"/>
        <v>7427828.2800000003</v>
      </c>
      <c r="F8" s="609">
        <f t="shared" si="0"/>
        <v>6603231.1100000003</v>
      </c>
      <c r="G8" s="609">
        <f t="shared" si="0"/>
        <v>23760.790000000037</v>
      </c>
    </row>
    <row r="9" spans="1:9" ht="19.5">
      <c r="A9" s="596" t="s">
        <v>691</v>
      </c>
      <c r="B9" s="611">
        <v>7128541.3399999999</v>
      </c>
      <c r="C9" s="612">
        <v>323047.73</v>
      </c>
      <c r="D9" s="610">
        <f>B9+C9</f>
        <v>7451589.0700000003</v>
      </c>
      <c r="E9" s="612">
        <v>7427828.2800000003</v>
      </c>
      <c r="F9" s="612">
        <v>6603231.1100000003</v>
      </c>
      <c r="G9" s="610">
        <f>D9-E9</f>
        <v>23760.790000000037</v>
      </c>
    </row>
    <row r="10" spans="1:9">
      <c r="A10" s="596" t="s">
        <v>692</v>
      </c>
      <c r="B10" s="611"/>
      <c r="C10" s="612"/>
      <c r="D10" s="610">
        <f t="shared" ref="D10:D18" si="1">B10+C10</f>
        <v>0</v>
      </c>
      <c r="E10" s="612"/>
      <c r="F10" s="612"/>
      <c r="G10" s="610">
        <f t="shared" ref="G10:G14" si="2">D10-E10</f>
        <v>0</v>
      </c>
    </row>
    <row r="11" spans="1:9">
      <c r="A11" s="596" t="s">
        <v>693</v>
      </c>
      <c r="B11" s="611"/>
      <c r="C11" s="612"/>
      <c r="D11" s="610">
        <f t="shared" si="1"/>
        <v>0</v>
      </c>
      <c r="E11" s="612"/>
      <c r="F11" s="612"/>
      <c r="G11" s="610">
        <f t="shared" si="2"/>
        <v>0</v>
      </c>
    </row>
    <row r="12" spans="1:9">
      <c r="A12" s="596" t="s">
        <v>694</v>
      </c>
      <c r="B12" s="611"/>
      <c r="C12" s="612"/>
      <c r="D12" s="610">
        <f t="shared" si="1"/>
        <v>0</v>
      </c>
      <c r="E12" s="612"/>
      <c r="F12" s="612"/>
      <c r="G12" s="610">
        <f t="shared" si="2"/>
        <v>0</v>
      </c>
    </row>
    <row r="13" spans="1:9">
      <c r="A13" s="596" t="s">
        <v>695</v>
      </c>
      <c r="B13" s="611"/>
      <c r="C13" s="612"/>
      <c r="D13" s="610">
        <f t="shared" si="1"/>
        <v>0</v>
      </c>
      <c r="E13" s="612"/>
      <c r="F13" s="612"/>
      <c r="G13" s="610">
        <f t="shared" si="2"/>
        <v>0</v>
      </c>
    </row>
    <row r="14" spans="1:9">
      <c r="A14" s="596" t="s">
        <v>696</v>
      </c>
      <c r="B14" s="611"/>
      <c r="C14" s="612"/>
      <c r="D14" s="610">
        <f t="shared" si="1"/>
        <v>0</v>
      </c>
      <c r="E14" s="612"/>
      <c r="F14" s="612"/>
      <c r="G14" s="610">
        <f t="shared" si="2"/>
        <v>0</v>
      </c>
    </row>
    <row r="15" spans="1:9" ht="29.25">
      <c r="A15" s="596" t="s">
        <v>697</v>
      </c>
      <c r="B15" s="609">
        <f>B16+B17</f>
        <v>0</v>
      </c>
      <c r="C15" s="609">
        <f t="shared" ref="C15:G15" si="3">C16+C17</f>
        <v>0</v>
      </c>
      <c r="D15" s="609">
        <f t="shared" si="3"/>
        <v>0</v>
      </c>
      <c r="E15" s="609">
        <f t="shared" si="3"/>
        <v>0</v>
      </c>
      <c r="F15" s="609">
        <f t="shared" si="3"/>
        <v>0</v>
      </c>
      <c r="G15" s="609">
        <f t="shared" si="3"/>
        <v>0</v>
      </c>
    </row>
    <row r="16" spans="1:9">
      <c r="A16" s="597" t="s">
        <v>698</v>
      </c>
      <c r="B16" s="611"/>
      <c r="C16" s="612"/>
      <c r="D16" s="610">
        <f t="shared" si="1"/>
        <v>0</v>
      </c>
      <c r="E16" s="612"/>
      <c r="F16" s="612"/>
      <c r="G16" s="610">
        <f t="shared" ref="G16:G18" si="4">D16-E16</f>
        <v>0</v>
      </c>
    </row>
    <row r="17" spans="1:7">
      <c r="A17" s="597" t="s">
        <v>699</v>
      </c>
      <c r="B17" s="611"/>
      <c r="C17" s="612"/>
      <c r="D17" s="610">
        <f t="shared" si="1"/>
        <v>0</v>
      </c>
      <c r="E17" s="612"/>
      <c r="F17" s="612"/>
      <c r="G17" s="610">
        <f t="shared" si="4"/>
        <v>0</v>
      </c>
    </row>
    <row r="18" spans="1:7">
      <c r="A18" s="596" t="s">
        <v>700</v>
      </c>
      <c r="B18" s="611"/>
      <c r="C18" s="612"/>
      <c r="D18" s="610">
        <f t="shared" si="1"/>
        <v>0</v>
      </c>
      <c r="E18" s="612"/>
      <c r="F18" s="612"/>
      <c r="G18" s="610">
        <f t="shared" si="4"/>
        <v>0</v>
      </c>
    </row>
    <row r="19" spans="1:7">
      <c r="A19" s="596"/>
      <c r="B19" s="609"/>
      <c r="C19" s="610"/>
      <c r="D19" s="610"/>
      <c r="E19" s="610"/>
      <c r="F19" s="610"/>
      <c r="G19" s="610"/>
    </row>
    <row r="20" spans="1:7" ht="19.5">
      <c r="A20" s="595" t="s">
        <v>701</v>
      </c>
      <c r="B20" s="609">
        <f>B21+B22+B23+B24+B25+B26+B27+B30</f>
        <v>108892438.8</v>
      </c>
      <c r="C20" s="609">
        <f t="shared" ref="C20:G20" si="5">C21+C22+C23+C24+C25+C26+C27+C30</f>
        <v>11068181.060000001</v>
      </c>
      <c r="D20" s="609">
        <f t="shared" si="5"/>
        <v>119960619.86</v>
      </c>
      <c r="E20" s="609">
        <f t="shared" si="5"/>
        <v>117885429.58</v>
      </c>
      <c r="F20" s="609">
        <f t="shared" si="5"/>
        <v>112716084.77</v>
      </c>
      <c r="G20" s="609">
        <f t="shared" si="5"/>
        <v>2075190.2800000012</v>
      </c>
    </row>
    <row r="21" spans="1:7" ht="19.5">
      <c r="A21" s="596" t="s">
        <v>691</v>
      </c>
      <c r="B21" s="1034">
        <v>108892438.8</v>
      </c>
      <c r="C21" s="612">
        <v>11068181.060000001</v>
      </c>
      <c r="D21" s="610">
        <f>B21+C21</f>
        <v>119960619.86</v>
      </c>
      <c r="E21" s="612">
        <v>117885429.58</v>
      </c>
      <c r="F21" s="612">
        <v>112716084.77</v>
      </c>
      <c r="G21" s="610">
        <f t="shared" ref="G21:G26" si="6">D21-E21</f>
        <v>2075190.2800000012</v>
      </c>
    </row>
    <row r="22" spans="1:7">
      <c r="A22" s="596" t="s">
        <v>692</v>
      </c>
      <c r="B22" s="611"/>
      <c r="C22" s="612"/>
      <c r="D22" s="610">
        <f t="shared" ref="D22:D26" si="7">B22+C22</f>
        <v>0</v>
      </c>
      <c r="E22" s="612"/>
      <c r="F22" s="612"/>
      <c r="G22" s="610">
        <f t="shared" si="6"/>
        <v>0</v>
      </c>
    </row>
    <row r="23" spans="1:7">
      <c r="A23" s="596" t="s">
        <v>693</v>
      </c>
      <c r="B23" s="611"/>
      <c r="C23" s="612"/>
      <c r="D23" s="610">
        <f t="shared" si="7"/>
        <v>0</v>
      </c>
      <c r="E23" s="612"/>
      <c r="F23" s="612"/>
      <c r="G23" s="610">
        <f t="shared" si="6"/>
        <v>0</v>
      </c>
    </row>
    <row r="24" spans="1:7">
      <c r="A24" s="596" t="s">
        <v>694</v>
      </c>
      <c r="B24" s="611"/>
      <c r="C24" s="612"/>
      <c r="D24" s="610">
        <f t="shared" si="7"/>
        <v>0</v>
      </c>
      <c r="E24" s="612"/>
      <c r="F24" s="612"/>
      <c r="G24" s="610">
        <f t="shared" si="6"/>
        <v>0</v>
      </c>
    </row>
    <row r="25" spans="1:7">
      <c r="A25" s="596" t="s">
        <v>695</v>
      </c>
      <c r="B25" s="611"/>
      <c r="C25" s="612"/>
      <c r="D25" s="610">
        <f t="shared" si="7"/>
        <v>0</v>
      </c>
      <c r="E25" s="612"/>
      <c r="F25" s="612"/>
      <c r="G25" s="610">
        <f t="shared" si="6"/>
        <v>0</v>
      </c>
    </row>
    <row r="26" spans="1:7">
      <c r="A26" s="596" t="s">
        <v>696</v>
      </c>
      <c r="B26" s="611"/>
      <c r="C26" s="612"/>
      <c r="D26" s="610">
        <f t="shared" si="7"/>
        <v>0</v>
      </c>
      <c r="E26" s="612"/>
      <c r="F26" s="612"/>
      <c r="G26" s="610">
        <f t="shared" si="6"/>
        <v>0</v>
      </c>
    </row>
    <row r="27" spans="1:7" ht="29.25">
      <c r="A27" s="596" t="s">
        <v>697</v>
      </c>
      <c r="B27" s="609">
        <f>B28+B29</f>
        <v>0</v>
      </c>
      <c r="C27" s="609">
        <f t="shared" ref="C27:G27" si="8">C28+C29</f>
        <v>0</v>
      </c>
      <c r="D27" s="609">
        <f t="shared" si="8"/>
        <v>0</v>
      </c>
      <c r="E27" s="609">
        <f t="shared" si="8"/>
        <v>0</v>
      </c>
      <c r="F27" s="609">
        <f t="shared" si="8"/>
        <v>0</v>
      </c>
      <c r="G27" s="609">
        <f t="shared" si="8"/>
        <v>0</v>
      </c>
    </row>
    <row r="28" spans="1:7">
      <c r="A28" s="597" t="s">
        <v>698</v>
      </c>
      <c r="B28" s="611"/>
      <c r="C28" s="612"/>
      <c r="D28" s="610">
        <f>B28+C28</f>
        <v>0</v>
      </c>
      <c r="E28" s="612"/>
      <c r="F28" s="612"/>
      <c r="G28" s="610">
        <f t="shared" ref="G28:G30" si="9">D28-E28</f>
        <v>0</v>
      </c>
    </row>
    <row r="29" spans="1:7">
      <c r="A29" s="597" t="s">
        <v>699</v>
      </c>
      <c r="B29" s="611"/>
      <c r="C29" s="612"/>
      <c r="D29" s="610">
        <f>B29+C29</f>
        <v>0</v>
      </c>
      <c r="E29" s="612"/>
      <c r="F29" s="612"/>
      <c r="G29" s="610">
        <f t="shared" si="9"/>
        <v>0</v>
      </c>
    </row>
    <row r="30" spans="1:7">
      <c r="A30" s="596" t="s">
        <v>700</v>
      </c>
      <c r="B30" s="611"/>
      <c r="C30" s="612"/>
      <c r="D30" s="610">
        <f>B30+C30</f>
        <v>0</v>
      </c>
      <c r="E30" s="612"/>
      <c r="F30" s="612"/>
      <c r="G30" s="610">
        <f t="shared" si="9"/>
        <v>0</v>
      </c>
    </row>
    <row r="31" spans="1:7" ht="19.5">
      <c r="A31" s="595" t="s">
        <v>702</v>
      </c>
      <c r="B31" s="609">
        <f>B8+B20</f>
        <v>116020980.14</v>
      </c>
      <c r="C31" s="609">
        <f t="shared" ref="C31:G31" si="10">C8+C20</f>
        <v>11391228.790000001</v>
      </c>
      <c r="D31" s="609">
        <f t="shared" si="10"/>
        <v>127412208.93000001</v>
      </c>
      <c r="E31" s="609">
        <f t="shared" si="10"/>
        <v>125313257.86</v>
      </c>
      <c r="F31" s="609">
        <f t="shared" si="10"/>
        <v>119319315.88</v>
      </c>
      <c r="G31" s="609">
        <f t="shared" si="10"/>
        <v>2098951.0700000012</v>
      </c>
    </row>
    <row r="32" spans="1:7" ht="15.75" thickBot="1">
      <c r="A32" s="598"/>
      <c r="B32" s="599"/>
      <c r="C32" s="600"/>
      <c r="D32" s="600"/>
      <c r="E32" s="600"/>
      <c r="F32" s="600"/>
      <c r="G32" s="600"/>
    </row>
  </sheetData>
  <sheetProtection password="C195" sheet="1" scenarios="1" insertHyperlinks="0"/>
  <mergeCells count="8">
    <mergeCell ref="A6:A7"/>
    <mergeCell ref="B6:F6"/>
    <mergeCell ref="G6:G7"/>
    <mergeCell ref="A1:G1"/>
    <mergeCell ref="A2:G2"/>
    <mergeCell ref="A3:G3"/>
    <mergeCell ref="A4:G4"/>
    <mergeCell ref="A5:G5"/>
  </mergeCells>
  <printOptions horizontalCentered="1"/>
  <pageMargins left="0.23622047244094491" right="0.23622047244094491" top="0.74803149606299213" bottom="0.74803149606299213" header="0.31496062992125984" footer="0.31496062992125984"/>
  <pageSetup scale="95"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B050"/>
    <pageSetUpPr fitToPage="1"/>
  </sheetPr>
  <dimension ref="A1:D48"/>
  <sheetViews>
    <sheetView view="pageBreakPreview" topLeftCell="A22" zoomScale="110" zoomScaleNormal="100" zoomScaleSheetLayoutView="110" workbookViewId="0">
      <selection activeCell="C37" sqref="C37"/>
    </sheetView>
  </sheetViews>
  <sheetFormatPr baseColWidth="10" defaultColWidth="11.28515625" defaultRowHeight="16.5"/>
  <cols>
    <col min="1" max="1" width="64.5703125" style="264" customWidth="1"/>
    <col min="2" max="2" width="25.7109375" style="264" customWidth="1"/>
    <col min="3" max="3" width="25.7109375" style="390" customWidth="1"/>
    <col min="4" max="4" width="89.140625" style="264" customWidth="1"/>
    <col min="5" max="16384" width="11.28515625" style="264"/>
  </cols>
  <sheetData>
    <row r="1" spans="1:4">
      <c r="A1" s="1671" t="str">
        <f>'CPCA-I-01'!A1:G1</f>
        <v>Instituto de Capacitación par el Trabajo del Estado de Sonora</v>
      </c>
      <c r="B1" s="1671"/>
      <c r="C1" s="1671"/>
      <c r="D1" s="410"/>
    </row>
    <row r="2" spans="1:4" s="265" customFormat="1" ht="15.75">
      <c r="A2" s="1671" t="s">
        <v>13</v>
      </c>
      <c r="B2" s="1671"/>
      <c r="C2" s="1671"/>
    </row>
    <row r="3" spans="1:4" s="265" customFormat="1">
      <c r="A3" s="1672" t="str">
        <f>'CPCA-I-01'!A3:G3</f>
        <v>Al 31 de Diciembre de 2020</v>
      </c>
      <c r="B3" s="1672"/>
      <c r="C3" s="1672"/>
    </row>
    <row r="4" spans="1:4" s="266" customFormat="1" ht="17.25" thickBot="1">
      <c r="A4" s="379"/>
      <c r="B4" s="511"/>
      <c r="C4" s="380"/>
    </row>
    <row r="5" spans="1:4" s="382" customFormat="1" ht="27" customHeight="1" thickBot="1">
      <c r="A5" s="381" t="s">
        <v>703</v>
      </c>
      <c r="B5" s="157"/>
      <c r="C5" s="236">
        <f>'CPCA II-04'!E80</f>
        <v>145730052.29000002</v>
      </c>
      <c r="D5" s="391" t="str">
        <f>IF((C5-'CPCA II-04'!E80)&gt;0.9,"ERROR!!!!! EL MONTO NO COINCIDE CON LO REPORTADO EN EL FORMATO ETCA-II-04, EN EL TOTAL DE EGRESOS DEVENGADO ANUAL","")</f>
        <v/>
      </c>
    </row>
    <row r="6" spans="1:4" s="382" customFormat="1" ht="9.75" customHeight="1">
      <c r="A6" s="383"/>
      <c r="B6" s="253"/>
      <c r="C6" s="392"/>
      <c r="D6" s="391"/>
    </row>
    <row r="7" spans="1:4" s="382" customFormat="1" ht="17.25" customHeight="1" thickBot="1">
      <c r="A7" s="384"/>
      <c r="B7" s="256"/>
      <c r="C7" s="393"/>
      <c r="D7" s="391"/>
    </row>
    <row r="8" spans="1:4" ht="20.100000000000001" customHeight="1">
      <c r="A8" s="385" t="s">
        <v>857</v>
      </c>
      <c r="B8" s="631"/>
      <c r="C8" s="394">
        <f>SUM(B9:B29)</f>
        <v>5176735.8599999994</v>
      </c>
      <c r="D8" s="395"/>
    </row>
    <row r="9" spans="1:4" ht="20.100000000000001" customHeight="1">
      <c r="A9" s="386" t="s">
        <v>858</v>
      </c>
      <c r="B9" s="662"/>
      <c r="C9" s="396"/>
      <c r="D9" s="395"/>
    </row>
    <row r="10" spans="1:4" ht="20.100000000000001" customHeight="1">
      <c r="A10" s="386" t="s">
        <v>859</v>
      </c>
      <c r="B10" s="662"/>
      <c r="C10" s="396"/>
      <c r="D10" s="395"/>
    </row>
    <row r="11" spans="1:4" ht="20.100000000000001" customHeight="1">
      <c r="A11" s="386" t="s">
        <v>478</v>
      </c>
      <c r="B11" s="662">
        <v>1819787.01</v>
      </c>
      <c r="C11" s="396"/>
      <c r="D11" s="395"/>
    </row>
    <row r="12" spans="1:4">
      <c r="A12" s="386" t="s">
        <v>479</v>
      </c>
      <c r="B12" s="662">
        <v>4486.93</v>
      </c>
      <c r="C12" s="396"/>
      <c r="D12" s="395"/>
    </row>
    <row r="13" spans="1:4" ht="20.100000000000001" customHeight="1">
      <c r="A13" s="386" t="s">
        <v>480</v>
      </c>
      <c r="B13" s="662"/>
      <c r="C13" s="396"/>
      <c r="D13" s="395"/>
    </row>
    <row r="14" spans="1:4" ht="20.100000000000001" customHeight="1">
      <c r="A14" s="386" t="s">
        <v>481</v>
      </c>
      <c r="B14" s="662">
        <v>3340800</v>
      </c>
      <c r="C14" s="396"/>
      <c r="D14" s="395"/>
    </row>
    <row r="15" spans="1:4" ht="20.100000000000001" customHeight="1">
      <c r="A15" s="386" t="s">
        <v>482</v>
      </c>
      <c r="B15" s="662"/>
      <c r="C15" s="396"/>
      <c r="D15" s="395"/>
    </row>
    <row r="16" spans="1:4" ht="20.100000000000001" customHeight="1">
      <c r="A16" s="386" t="s">
        <v>483</v>
      </c>
      <c r="B16" s="662">
        <v>11661.92</v>
      </c>
      <c r="C16" s="396"/>
      <c r="D16" s="395"/>
    </row>
    <row r="17" spans="1:4" ht="20.100000000000001" customHeight="1">
      <c r="A17" s="386" t="s">
        <v>888</v>
      </c>
      <c r="B17" s="662"/>
      <c r="C17" s="396"/>
      <c r="D17" s="395"/>
    </row>
    <row r="18" spans="1:4" ht="20.100000000000001" customHeight="1">
      <c r="A18" s="386" t="s">
        <v>485</v>
      </c>
      <c r="B18" s="662"/>
      <c r="C18" s="396"/>
      <c r="D18" s="395"/>
    </row>
    <row r="19" spans="1:4" ht="20.100000000000001" customHeight="1">
      <c r="A19" s="386" t="s">
        <v>54</v>
      </c>
      <c r="B19" s="662"/>
      <c r="C19" s="396"/>
      <c r="D19" s="395"/>
    </row>
    <row r="20" spans="1:4" ht="20.100000000000001" customHeight="1">
      <c r="A20" s="386" t="s">
        <v>486</v>
      </c>
      <c r="B20" s="662"/>
      <c r="C20" s="396"/>
      <c r="D20" s="395"/>
    </row>
    <row r="21" spans="1:4" ht="20.100000000000001" customHeight="1">
      <c r="A21" s="386" t="s">
        <v>487</v>
      </c>
      <c r="B21" s="662"/>
      <c r="C21" s="396"/>
      <c r="D21" s="395"/>
    </row>
    <row r="22" spans="1:4" ht="20.100000000000001" customHeight="1">
      <c r="A22" s="386" t="s">
        <v>491</v>
      </c>
      <c r="B22" s="662"/>
      <c r="C22" s="396"/>
      <c r="D22" s="395"/>
    </row>
    <row r="23" spans="1:4" ht="20.100000000000001" customHeight="1">
      <c r="A23" s="386" t="s">
        <v>492</v>
      </c>
      <c r="B23" s="662"/>
      <c r="C23" s="396"/>
      <c r="D23" s="395"/>
    </row>
    <row r="24" spans="1:4" ht="20.100000000000001" customHeight="1">
      <c r="A24" s="386" t="s">
        <v>493</v>
      </c>
      <c r="B24" s="662"/>
      <c r="C24" s="396"/>
      <c r="D24" s="395"/>
    </row>
    <row r="25" spans="1:4" ht="20.100000000000001" customHeight="1">
      <c r="A25" s="386" t="s">
        <v>494</v>
      </c>
      <c r="B25" s="662"/>
      <c r="C25" s="396"/>
      <c r="D25" s="395"/>
    </row>
    <row r="26" spans="1:4" ht="20.100000000000001" customHeight="1">
      <c r="A26" s="386" t="s">
        <v>496</v>
      </c>
      <c r="B26" s="662"/>
      <c r="C26" s="396"/>
      <c r="D26" s="395"/>
    </row>
    <row r="27" spans="1:4" ht="20.100000000000001" customHeight="1">
      <c r="A27" s="386" t="s">
        <v>889</v>
      </c>
      <c r="B27" s="662"/>
      <c r="C27" s="396"/>
      <c r="D27" s="395"/>
    </row>
    <row r="28" spans="1:4" ht="20.100000000000001" customHeight="1">
      <c r="A28" s="386" t="s">
        <v>890</v>
      </c>
      <c r="B28" s="662"/>
      <c r="C28" s="396"/>
      <c r="D28" s="395"/>
    </row>
    <row r="29" spans="1:4" ht="20.100000000000001" customHeight="1" thickBot="1">
      <c r="A29" s="386" t="s">
        <v>704</v>
      </c>
      <c r="B29" s="663"/>
      <c r="C29" s="397"/>
      <c r="D29" s="395"/>
    </row>
    <row r="30" spans="1:4" ht="7.5" customHeight="1">
      <c r="A30" s="387"/>
      <c r="B30" s="253"/>
      <c r="C30" s="398"/>
      <c r="D30" s="395"/>
    </row>
    <row r="31" spans="1:4" ht="20.100000000000001" customHeight="1" thickBot="1">
      <c r="A31" s="388"/>
      <c r="B31" s="256"/>
      <c r="C31" s="399"/>
      <c r="D31" s="395"/>
    </row>
    <row r="32" spans="1:4" ht="20.100000000000001" customHeight="1">
      <c r="A32" s="385" t="s">
        <v>860</v>
      </c>
      <c r="B32" s="664"/>
      <c r="C32" s="394">
        <f>SUM(B33:B39)</f>
        <v>9221779.0099999998</v>
      </c>
      <c r="D32" s="395"/>
    </row>
    <row r="33" spans="1:4">
      <c r="A33" s="386" t="s">
        <v>229</v>
      </c>
      <c r="B33" s="662">
        <v>9221779.0099999998</v>
      </c>
      <c r="C33" s="396"/>
      <c r="D33" s="395"/>
    </row>
    <row r="34" spans="1:4" ht="20.100000000000001" customHeight="1">
      <c r="A34" s="386" t="s">
        <v>230</v>
      </c>
      <c r="B34" s="662"/>
      <c r="C34" s="396"/>
      <c r="D34" s="403" t="str">
        <f>IF(B33&lt;&gt;'CPCA-I-03'!C52,"ERROR!!!!! EL MONTO NO COINCIDE CON LO REPORTADO EN EL FORMATO ETCA-I-02 POR CONCEPTO DE ESTIMACIONES, DEPRECIACIONES, ETC..","")</f>
        <v/>
      </c>
    </row>
    <row r="35" spans="1:4" ht="20.100000000000001" customHeight="1">
      <c r="A35" s="386" t="s">
        <v>231</v>
      </c>
      <c r="B35" s="662"/>
      <c r="C35" s="396"/>
      <c r="D35" s="395"/>
    </row>
    <row r="36" spans="1:4" ht="25.5" customHeight="1">
      <c r="A36" s="386" t="s">
        <v>880</v>
      </c>
      <c r="B36" s="662"/>
      <c r="C36" s="396"/>
      <c r="D36" s="395"/>
    </row>
    <row r="37" spans="1:4" ht="20.100000000000001" customHeight="1">
      <c r="A37" s="386" t="s">
        <v>232</v>
      </c>
      <c r="B37" s="662"/>
      <c r="C37" s="396"/>
      <c r="D37" s="395"/>
    </row>
    <row r="38" spans="1:4" ht="20.100000000000001" customHeight="1">
      <c r="A38" s="386" t="s">
        <v>233</v>
      </c>
      <c r="B38" s="662"/>
      <c r="C38" s="396"/>
      <c r="D38" s="395"/>
    </row>
    <row r="39" spans="1:4" ht="20.100000000000001" customHeight="1">
      <c r="A39" s="386" t="s">
        <v>705</v>
      </c>
      <c r="B39" s="662"/>
      <c r="C39" s="396"/>
      <c r="D39" s="395"/>
    </row>
    <row r="40" spans="1:4" ht="20.100000000000001" customHeight="1" thickBot="1">
      <c r="A40" s="389"/>
      <c r="B40" s="665"/>
      <c r="C40" s="397"/>
      <c r="D40" s="395"/>
    </row>
    <row r="41" spans="1:4" ht="20.100000000000001" customHeight="1" thickBot="1">
      <c r="A41" s="488" t="s">
        <v>706</v>
      </c>
      <c r="B41" s="666"/>
      <c r="C41" s="236">
        <f>C5-C8+C32</f>
        <v>149775095.44</v>
      </c>
      <c r="D41" s="395"/>
    </row>
    <row r="42" spans="1:4" ht="20.100000000000001" customHeight="1">
      <c r="A42" s="487"/>
      <c r="B42" s="485"/>
      <c r="C42" s="486"/>
      <c r="D42" s="395" t="str">
        <f>IF((C41-'CPCA-I-03'!C61)&gt;0.9,"ERROR!!!!! EL MONTO NO COINCIDE CON LO REPORTADO EN EL FORMATO ETCA-I-03, EN EL MISMO RUBRO","")</f>
        <v/>
      </c>
    </row>
    <row r="43" spans="1:4" ht="20.100000000000001" customHeight="1">
      <c r="A43" s="484"/>
      <c r="B43" s="485"/>
      <c r="C43" s="486"/>
      <c r="D43" s="395"/>
    </row>
    <row r="44" spans="1:4" ht="20.100000000000001" customHeight="1">
      <c r="A44" s="484"/>
      <c r="B44" s="485"/>
      <c r="C44" s="486"/>
      <c r="D44" s="395"/>
    </row>
    <row r="45" spans="1:4" ht="20.100000000000001" customHeight="1">
      <c r="A45" s="484"/>
      <c r="B45" s="485"/>
      <c r="C45" s="486"/>
      <c r="D45" s="395"/>
    </row>
    <row r="46" spans="1:4" ht="20.100000000000001" customHeight="1">
      <c r="A46" s="484"/>
      <c r="B46" s="485"/>
      <c r="C46" s="486"/>
      <c r="D46" s="395"/>
    </row>
    <row r="47" spans="1:4" ht="26.25" customHeight="1">
      <c r="A47" s="487"/>
      <c r="B47" s="485"/>
      <c r="C47" s="486"/>
      <c r="D47" s="395"/>
    </row>
    <row r="48" spans="1:4">
      <c r="D48" s="395"/>
    </row>
  </sheetData>
  <sheetProtection password="C115" sheet="1" scenarios="1" formatColumns="0" formatRows="0" insertHyperlinks="0"/>
  <mergeCells count="3">
    <mergeCell ref="A1:C1"/>
    <mergeCell ref="A2:C2"/>
    <mergeCell ref="A3:C3"/>
  </mergeCells>
  <printOptions horizontalCentered="1"/>
  <pageMargins left="0.39370078740157483" right="0.39370078740157483" top="0.74803149606299213" bottom="0.74803149606299213" header="0.31496062992125984" footer="0.31496062992125984"/>
  <pageSetup scale="79"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B050"/>
  </sheetPr>
  <dimension ref="A1:J37"/>
  <sheetViews>
    <sheetView view="pageBreakPreview" zoomScaleNormal="100" zoomScaleSheetLayoutView="100" workbookViewId="0">
      <selection activeCell="E32" sqref="E32"/>
    </sheetView>
  </sheetViews>
  <sheetFormatPr baseColWidth="10" defaultColWidth="11.28515625" defaultRowHeight="16.5"/>
  <cols>
    <col min="1" max="1" width="4.28515625" style="110" customWidth="1"/>
    <col min="2" max="2" width="41.7109375" style="92" customWidth="1"/>
    <col min="3" max="5" width="16.7109375" style="92" customWidth="1"/>
    <col min="6" max="16384" width="11.28515625" style="92"/>
  </cols>
  <sheetData>
    <row r="1" spans="1:5">
      <c r="A1" s="1897" t="str">
        <f>'CPCA-I-01'!A1:G1</f>
        <v>Instituto de Capacitación par el Trabajo del Estado de Sonora</v>
      </c>
      <c r="B1" s="1897"/>
      <c r="C1" s="1897"/>
      <c r="D1" s="1897"/>
      <c r="E1" s="1897"/>
    </row>
    <row r="2" spans="1:5">
      <c r="A2" s="1901" t="s">
        <v>265</v>
      </c>
      <c r="B2" s="1901"/>
      <c r="C2" s="1901"/>
      <c r="D2" s="1901"/>
      <c r="E2" s="1901"/>
    </row>
    <row r="3" spans="1:5">
      <c r="A3" s="1663" t="str">
        <f>'CPCA-I-03'!A3:D3</f>
        <v>Del 01 de Enero al 31 de Diciembre de 2020</v>
      </c>
      <c r="B3" s="1663"/>
      <c r="C3" s="1663"/>
      <c r="D3" s="1663"/>
      <c r="E3" s="1663"/>
    </row>
    <row r="4" spans="1:5" ht="17.25" thickBot="1">
      <c r="A4" s="315"/>
      <c r="B4" s="1901" t="s">
        <v>707</v>
      </c>
      <c r="C4" s="1901"/>
      <c r="D4" s="40"/>
      <c r="E4" s="315"/>
    </row>
    <row r="5" spans="1:5" s="191" customFormat="1" ht="30" customHeight="1">
      <c r="A5" s="1902" t="s">
        <v>708</v>
      </c>
      <c r="B5" s="1903"/>
      <c r="C5" s="316" t="s">
        <v>709</v>
      </c>
      <c r="D5" s="317" t="s">
        <v>710</v>
      </c>
      <c r="E5" s="318" t="s">
        <v>265</v>
      </c>
    </row>
    <row r="6" spans="1:5" s="191" customFormat="1" ht="30" customHeight="1" thickBot="1">
      <c r="A6" s="1904"/>
      <c r="B6" s="1905"/>
      <c r="C6" s="319" t="s">
        <v>711</v>
      </c>
      <c r="D6" s="319" t="s">
        <v>712</v>
      </c>
      <c r="E6" s="320" t="s">
        <v>713</v>
      </c>
    </row>
    <row r="7" spans="1:5" s="191" customFormat="1" ht="21" customHeight="1">
      <c r="A7" s="1906" t="s">
        <v>714</v>
      </c>
      <c r="B7" s="1907"/>
      <c r="C7" s="1907"/>
      <c r="D7" s="1907"/>
      <c r="E7" s="1908"/>
    </row>
    <row r="8" spans="1:5" s="191" customFormat="1" ht="20.25" customHeight="1">
      <c r="A8" s="321">
        <v>1</v>
      </c>
      <c r="B8" s="322"/>
      <c r="C8" s="323"/>
      <c r="D8" s="324"/>
      <c r="E8" s="334" t="str">
        <f>IF(B8="","",C8-D8)</f>
        <v/>
      </c>
    </row>
    <row r="9" spans="1:5" s="191" customFormat="1" ht="20.25" customHeight="1">
      <c r="A9" s="321">
        <v>2</v>
      </c>
      <c r="B9" s="322"/>
      <c r="C9" s="323"/>
      <c r="D9" s="324"/>
      <c r="E9" s="334" t="str">
        <f t="shared" ref="E9:E17" si="0">IF(B9="","",C9-D9)</f>
        <v/>
      </c>
    </row>
    <row r="10" spans="1:5" s="191" customFormat="1" ht="20.25" customHeight="1">
      <c r="A10" s="321">
        <v>3</v>
      </c>
      <c r="B10" s="322"/>
      <c r="C10" s="323"/>
      <c r="D10" s="324"/>
      <c r="E10" s="334" t="str">
        <f t="shared" si="0"/>
        <v/>
      </c>
    </row>
    <row r="11" spans="1:5" s="191" customFormat="1" ht="20.25" customHeight="1">
      <c r="A11" s="321">
        <v>4</v>
      </c>
      <c r="B11" s="322"/>
      <c r="C11" s="323"/>
      <c r="D11" s="324"/>
      <c r="E11" s="334" t="str">
        <f t="shared" si="0"/>
        <v/>
      </c>
    </row>
    <row r="12" spans="1:5" s="191" customFormat="1" ht="20.25" customHeight="1">
      <c r="A12" s="321">
        <v>5</v>
      </c>
      <c r="B12" s="322"/>
      <c r="C12" s="323"/>
      <c r="D12" s="324"/>
      <c r="E12" s="334" t="str">
        <f t="shared" si="0"/>
        <v/>
      </c>
    </row>
    <row r="13" spans="1:5" s="191" customFormat="1" ht="20.25" customHeight="1">
      <c r="A13" s="321">
        <v>6</v>
      </c>
      <c r="B13" s="322"/>
      <c r="C13" s="323"/>
      <c r="D13" s="324"/>
      <c r="E13" s="334" t="str">
        <f t="shared" si="0"/>
        <v/>
      </c>
    </row>
    <row r="14" spans="1:5" s="191" customFormat="1" ht="20.25" customHeight="1">
      <c r="A14" s="321">
        <v>7</v>
      </c>
      <c r="B14" s="322"/>
      <c r="C14" s="323"/>
      <c r="D14" s="324"/>
      <c r="E14" s="334" t="str">
        <f t="shared" si="0"/>
        <v/>
      </c>
    </row>
    <row r="15" spans="1:5" s="191" customFormat="1" ht="20.25" customHeight="1">
      <c r="A15" s="321">
        <v>8</v>
      </c>
      <c r="B15" s="322"/>
      <c r="C15" s="323"/>
      <c r="D15" s="324"/>
      <c r="E15" s="334" t="str">
        <f t="shared" si="0"/>
        <v/>
      </c>
    </row>
    <row r="16" spans="1:5" s="191" customFormat="1" ht="20.25" customHeight="1">
      <c r="A16" s="321">
        <v>9</v>
      </c>
      <c r="B16" s="322"/>
      <c r="C16" s="323"/>
      <c r="D16" s="324"/>
      <c r="E16" s="334" t="str">
        <f t="shared" si="0"/>
        <v/>
      </c>
    </row>
    <row r="17" spans="1:5" s="191" customFormat="1" ht="20.25" customHeight="1">
      <c r="A17" s="321">
        <v>10</v>
      </c>
      <c r="B17" s="322"/>
      <c r="C17" s="323"/>
      <c r="D17" s="324"/>
      <c r="E17" s="334" t="str">
        <f t="shared" si="0"/>
        <v/>
      </c>
    </row>
    <row r="18" spans="1:5" s="191" customFormat="1" ht="20.25" customHeight="1">
      <c r="A18" s="321"/>
      <c r="B18" s="326" t="s">
        <v>715</v>
      </c>
      <c r="C18" s="332">
        <f>SUM(C8:C17)</f>
        <v>0</v>
      </c>
      <c r="D18" s="333">
        <f>SUM(D8:D17)</f>
        <v>0</v>
      </c>
      <c r="E18" s="334">
        <f>SUM(E8:E17)</f>
        <v>0</v>
      </c>
    </row>
    <row r="19" spans="1:5" s="191" customFormat="1" ht="21" customHeight="1">
      <c r="A19" s="1898" t="s">
        <v>716</v>
      </c>
      <c r="B19" s="1899"/>
      <c r="C19" s="1899"/>
      <c r="D19" s="1899"/>
      <c r="E19" s="1900"/>
    </row>
    <row r="20" spans="1:5" s="191" customFormat="1" ht="20.25" customHeight="1">
      <c r="A20" s="321">
        <v>1</v>
      </c>
      <c r="B20" s="322"/>
      <c r="C20" s="323"/>
      <c r="D20" s="324"/>
      <c r="E20" s="334" t="str">
        <f>IF(B20="","",C20-D20)</f>
        <v/>
      </c>
    </row>
    <row r="21" spans="1:5" s="191" customFormat="1" ht="20.25" customHeight="1">
      <c r="A21" s="321">
        <v>2</v>
      </c>
      <c r="B21" s="322"/>
      <c r="C21" s="323"/>
      <c r="D21" s="324"/>
      <c r="E21" s="334" t="str">
        <f t="shared" ref="E21:E29" si="1">IF(B21="","",C21-D21)</f>
        <v/>
      </c>
    </row>
    <row r="22" spans="1:5" s="191" customFormat="1" ht="20.25" customHeight="1">
      <c r="A22" s="321">
        <v>3</v>
      </c>
      <c r="B22" s="322"/>
      <c r="C22" s="323"/>
      <c r="D22" s="324"/>
      <c r="E22" s="334" t="str">
        <f t="shared" si="1"/>
        <v/>
      </c>
    </row>
    <row r="23" spans="1:5" s="191" customFormat="1" ht="20.25" customHeight="1">
      <c r="A23" s="321">
        <v>4</v>
      </c>
      <c r="B23" s="322"/>
      <c r="C23" s="323"/>
      <c r="D23" s="324"/>
      <c r="E23" s="334" t="str">
        <f t="shared" si="1"/>
        <v/>
      </c>
    </row>
    <row r="24" spans="1:5" s="191" customFormat="1" ht="20.25" customHeight="1">
      <c r="A24" s="321">
        <v>5</v>
      </c>
      <c r="B24" s="322"/>
      <c r="C24" s="323"/>
      <c r="D24" s="324"/>
      <c r="E24" s="334" t="str">
        <f t="shared" si="1"/>
        <v/>
      </c>
    </row>
    <row r="25" spans="1:5" s="191" customFormat="1" ht="20.25" customHeight="1">
      <c r="A25" s="321">
        <v>6</v>
      </c>
      <c r="B25" s="322"/>
      <c r="C25" s="323"/>
      <c r="D25" s="324"/>
      <c r="E25" s="334" t="str">
        <f t="shared" si="1"/>
        <v/>
      </c>
    </row>
    <row r="26" spans="1:5" s="191" customFormat="1" ht="20.25" customHeight="1">
      <c r="A26" s="321">
        <v>7</v>
      </c>
      <c r="B26" s="322"/>
      <c r="C26" s="323"/>
      <c r="D26" s="324"/>
      <c r="E26" s="334" t="str">
        <f t="shared" si="1"/>
        <v/>
      </c>
    </row>
    <row r="27" spans="1:5" s="191" customFormat="1" ht="20.25" customHeight="1">
      <c r="A27" s="321">
        <v>8</v>
      </c>
      <c r="B27" s="322"/>
      <c r="C27" s="323"/>
      <c r="D27" s="324"/>
      <c r="E27" s="334" t="str">
        <f>IF(B27="","",C27-D28)</f>
        <v/>
      </c>
    </row>
    <row r="28" spans="1:5" s="191" customFormat="1" ht="20.25" customHeight="1">
      <c r="A28" s="321">
        <v>9</v>
      </c>
      <c r="B28" s="322"/>
      <c r="C28" s="323"/>
      <c r="D28" s="324"/>
      <c r="E28" s="334" t="str">
        <f>IF(B28="","",C28-#REF!)</f>
        <v/>
      </c>
    </row>
    <row r="29" spans="1:5" s="191" customFormat="1" ht="20.25" customHeight="1">
      <c r="A29" s="321">
        <v>10</v>
      </c>
      <c r="B29" s="322"/>
      <c r="C29" s="323"/>
      <c r="D29" s="324"/>
      <c r="E29" s="334" t="str">
        <f t="shared" si="1"/>
        <v/>
      </c>
    </row>
    <row r="30" spans="1:5" s="328" customFormat="1" ht="39.950000000000003" customHeight="1" thickBot="1">
      <c r="A30" s="321"/>
      <c r="B30" s="327" t="s">
        <v>717</v>
      </c>
      <c r="C30" s="332">
        <f>SUM(C20:C29)</f>
        <v>0</v>
      </c>
      <c r="D30" s="333">
        <f>SUM(D20:D29)</f>
        <v>0</v>
      </c>
      <c r="E30" s="334">
        <f>SUM(E20:E29)</f>
        <v>0</v>
      </c>
    </row>
    <row r="31" spans="1:5" ht="30" customHeight="1" thickBot="1">
      <c r="A31" s="329"/>
      <c r="B31" s="330" t="s">
        <v>718</v>
      </c>
      <c r="C31" s="335">
        <f>SUM(C18,C30)</f>
        <v>0</v>
      </c>
      <c r="D31" s="335">
        <f>SUM(D18,D30)</f>
        <v>0</v>
      </c>
      <c r="E31" s="336">
        <f>SUM(E18,E30)</f>
        <v>0</v>
      </c>
    </row>
    <row r="32" spans="1:5" ht="17.100000000000001" customHeight="1">
      <c r="A32" s="423" t="s">
        <v>81</v>
      </c>
    </row>
    <row r="33" spans="1:10" ht="17.100000000000001" customHeight="1">
      <c r="A33" s="489"/>
      <c r="B33" s="490"/>
      <c r="C33" s="491"/>
      <c r="D33" s="491"/>
      <c r="E33" s="491"/>
    </row>
    <row r="34" spans="1:10" ht="17.100000000000001" customHeight="1">
      <c r="A34" s="489"/>
      <c r="B34" s="490"/>
      <c r="C34" s="491"/>
      <c r="D34" s="491"/>
      <c r="E34" s="491"/>
    </row>
    <row r="35" spans="1:10" ht="17.100000000000001" customHeight="1">
      <c r="A35" s="489"/>
      <c r="B35" s="490"/>
      <c r="C35" s="491"/>
      <c r="D35" s="491"/>
      <c r="E35" s="491"/>
    </row>
    <row r="36" spans="1:10" ht="17.100000000000001" customHeight="1">
      <c r="A36" s="489"/>
      <c r="B36" s="490"/>
      <c r="C36" s="491"/>
      <c r="D36" s="491"/>
      <c r="E36" s="491"/>
    </row>
    <row r="37" spans="1:10" ht="17.100000000000001" customHeight="1">
      <c r="A37" s="39" t="s">
        <v>239</v>
      </c>
      <c r="J37" s="331"/>
    </row>
  </sheetData>
  <sheetProtection insertHyperlinks="0"/>
  <mergeCells count="7">
    <mergeCell ref="A1:E1"/>
    <mergeCell ref="A3:E3"/>
    <mergeCell ref="A19:E19"/>
    <mergeCell ref="A2:E2"/>
    <mergeCell ref="A5:B6"/>
    <mergeCell ref="A7:E7"/>
    <mergeCell ref="B4:C4"/>
  </mergeCells>
  <printOptions horizontalCentered="1"/>
  <pageMargins left="0.39370078740157483" right="0.39370078740157483" top="0.74803149606299213" bottom="0.74803149606299213" header="0.31496062992125984" footer="0.31496062992125984"/>
  <pageSetup scale="9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G82"/>
  <sheetViews>
    <sheetView zoomScaleNormal="100" workbookViewId="0">
      <pane ySplit="6" topLeftCell="A52" activePane="bottomLeft" state="frozen"/>
      <selection pane="bottomLeft" activeCell="H5" sqref="H5"/>
    </sheetView>
  </sheetViews>
  <sheetFormatPr baseColWidth="10" defaultRowHeight="12.75"/>
  <cols>
    <col min="1" max="1" width="1.28515625" style="23" customWidth="1"/>
    <col min="2" max="2" width="56.42578125" style="23" customWidth="1"/>
    <col min="3" max="3" width="14.7109375" style="943" customWidth="1"/>
    <col min="4" max="4" width="15" style="943" customWidth="1"/>
    <col min="5" max="5" width="59.42578125" style="23" customWidth="1"/>
    <col min="6" max="6" width="12.28515625" style="943" customWidth="1"/>
    <col min="7" max="7" width="15.140625" style="943" customWidth="1"/>
    <col min="8" max="256" width="11.42578125" style="23"/>
    <col min="257" max="257" width="1.28515625" style="23" customWidth="1"/>
    <col min="258" max="258" width="56.42578125" style="23" customWidth="1"/>
    <col min="259" max="259" width="14.7109375" style="23" customWidth="1"/>
    <col min="260" max="260" width="15" style="23" customWidth="1"/>
    <col min="261" max="261" width="59.42578125" style="23" customWidth="1"/>
    <col min="262" max="262" width="12.28515625" style="23" customWidth="1"/>
    <col min="263" max="263" width="15.140625" style="23" customWidth="1"/>
    <col min="264" max="512" width="11.42578125" style="23"/>
    <col min="513" max="513" width="1.28515625" style="23" customWidth="1"/>
    <col min="514" max="514" width="56.42578125" style="23" customWidth="1"/>
    <col min="515" max="515" width="14.7109375" style="23" customWidth="1"/>
    <col min="516" max="516" width="15" style="23" customWidth="1"/>
    <col min="517" max="517" width="59.42578125" style="23" customWidth="1"/>
    <col min="518" max="518" width="12.28515625" style="23" customWidth="1"/>
    <col min="519" max="519" width="15.140625" style="23" customWidth="1"/>
    <col min="520" max="768" width="11.42578125" style="23"/>
    <col min="769" max="769" width="1.28515625" style="23" customWidth="1"/>
    <col min="770" max="770" width="56.42578125" style="23" customWidth="1"/>
    <col min="771" max="771" width="14.7109375" style="23" customWidth="1"/>
    <col min="772" max="772" width="15" style="23" customWidth="1"/>
    <col min="773" max="773" width="59.42578125" style="23" customWidth="1"/>
    <col min="774" max="774" width="12.28515625" style="23" customWidth="1"/>
    <col min="775" max="775" width="15.140625" style="23" customWidth="1"/>
    <col min="776" max="1024" width="11.42578125" style="23"/>
    <col min="1025" max="1025" width="1.28515625" style="23" customWidth="1"/>
    <col min="1026" max="1026" width="56.42578125" style="23" customWidth="1"/>
    <col min="1027" max="1027" width="14.7109375" style="23" customWidth="1"/>
    <col min="1028" max="1028" width="15" style="23" customWidth="1"/>
    <col min="1029" max="1029" width="59.42578125" style="23" customWidth="1"/>
    <col min="1030" max="1030" width="12.28515625" style="23" customWidth="1"/>
    <col min="1031" max="1031" width="15.140625" style="23" customWidth="1"/>
    <col min="1032" max="1280" width="11.42578125" style="23"/>
    <col min="1281" max="1281" width="1.28515625" style="23" customWidth="1"/>
    <col min="1282" max="1282" width="56.42578125" style="23" customWidth="1"/>
    <col min="1283" max="1283" width="14.7109375" style="23" customWidth="1"/>
    <col min="1284" max="1284" width="15" style="23" customWidth="1"/>
    <col min="1285" max="1285" width="59.42578125" style="23" customWidth="1"/>
    <col min="1286" max="1286" width="12.28515625" style="23" customWidth="1"/>
    <col min="1287" max="1287" width="15.140625" style="23" customWidth="1"/>
    <col min="1288" max="1536" width="11.42578125" style="23"/>
    <col min="1537" max="1537" width="1.28515625" style="23" customWidth="1"/>
    <col min="1538" max="1538" width="56.42578125" style="23" customWidth="1"/>
    <col min="1539" max="1539" width="14.7109375" style="23" customWidth="1"/>
    <col min="1540" max="1540" width="15" style="23" customWidth="1"/>
    <col min="1541" max="1541" width="59.42578125" style="23" customWidth="1"/>
    <col min="1542" max="1542" width="12.28515625" style="23" customWidth="1"/>
    <col min="1543" max="1543" width="15.140625" style="23" customWidth="1"/>
    <col min="1544" max="1792" width="11.42578125" style="23"/>
    <col min="1793" max="1793" width="1.28515625" style="23" customWidth="1"/>
    <col min="1794" max="1794" width="56.42578125" style="23" customWidth="1"/>
    <col min="1795" max="1795" width="14.7109375" style="23" customWidth="1"/>
    <col min="1796" max="1796" width="15" style="23" customWidth="1"/>
    <col min="1797" max="1797" width="59.42578125" style="23" customWidth="1"/>
    <col min="1798" max="1798" width="12.28515625" style="23" customWidth="1"/>
    <col min="1799" max="1799" width="15.140625" style="23" customWidth="1"/>
    <col min="1800" max="2048" width="11.42578125" style="23"/>
    <col min="2049" max="2049" width="1.28515625" style="23" customWidth="1"/>
    <col min="2050" max="2050" width="56.42578125" style="23" customWidth="1"/>
    <col min="2051" max="2051" width="14.7109375" style="23" customWidth="1"/>
    <col min="2052" max="2052" width="15" style="23" customWidth="1"/>
    <col min="2053" max="2053" width="59.42578125" style="23" customWidth="1"/>
    <col min="2054" max="2054" width="12.28515625" style="23" customWidth="1"/>
    <col min="2055" max="2055" width="15.140625" style="23" customWidth="1"/>
    <col min="2056" max="2304" width="11.42578125" style="23"/>
    <col min="2305" max="2305" width="1.28515625" style="23" customWidth="1"/>
    <col min="2306" max="2306" width="56.42578125" style="23" customWidth="1"/>
    <col min="2307" max="2307" width="14.7109375" style="23" customWidth="1"/>
    <col min="2308" max="2308" width="15" style="23" customWidth="1"/>
    <col min="2309" max="2309" width="59.42578125" style="23" customWidth="1"/>
    <col min="2310" max="2310" width="12.28515625" style="23" customWidth="1"/>
    <col min="2311" max="2311" width="15.140625" style="23" customWidth="1"/>
    <col min="2312" max="2560" width="11.42578125" style="23"/>
    <col min="2561" max="2561" width="1.28515625" style="23" customWidth="1"/>
    <col min="2562" max="2562" width="56.42578125" style="23" customWidth="1"/>
    <col min="2563" max="2563" width="14.7109375" style="23" customWidth="1"/>
    <col min="2564" max="2564" width="15" style="23" customWidth="1"/>
    <col min="2565" max="2565" width="59.42578125" style="23" customWidth="1"/>
    <col min="2566" max="2566" width="12.28515625" style="23" customWidth="1"/>
    <col min="2567" max="2567" width="15.140625" style="23" customWidth="1"/>
    <col min="2568" max="2816" width="11.42578125" style="23"/>
    <col min="2817" max="2817" width="1.28515625" style="23" customWidth="1"/>
    <col min="2818" max="2818" width="56.42578125" style="23" customWidth="1"/>
    <col min="2819" max="2819" width="14.7109375" style="23" customWidth="1"/>
    <col min="2820" max="2820" width="15" style="23" customWidth="1"/>
    <col min="2821" max="2821" width="59.42578125" style="23" customWidth="1"/>
    <col min="2822" max="2822" width="12.28515625" style="23" customWidth="1"/>
    <col min="2823" max="2823" width="15.140625" style="23" customWidth="1"/>
    <col min="2824" max="3072" width="11.42578125" style="23"/>
    <col min="3073" max="3073" width="1.28515625" style="23" customWidth="1"/>
    <col min="3074" max="3074" width="56.42578125" style="23" customWidth="1"/>
    <col min="3075" max="3075" width="14.7109375" style="23" customWidth="1"/>
    <col min="3076" max="3076" width="15" style="23" customWidth="1"/>
    <col min="3077" max="3077" width="59.42578125" style="23" customWidth="1"/>
    <col min="3078" max="3078" width="12.28515625" style="23" customWidth="1"/>
    <col min="3079" max="3079" width="15.140625" style="23" customWidth="1"/>
    <col min="3080" max="3328" width="11.42578125" style="23"/>
    <col min="3329" max="3329" width="1.28515625" style="23" customWidth="1"/>
    <col min="3330" max="3330" width="56.42578125" style="23" customWidth="1"/>
    <col min="3331" max="3331" width="14.7109375" style="23" customWidth="1"/>
    <col min="3332" max="3332" width="15" style="23" customWidth="1"/>
    <col min="3333" max="3333" width="59.42578125" style="23" customWidth="1"/>
    <col min="3334" max="3334" width="12.28515625" style="23" customWidth="1"/>
    <col min="3335" max="3335" width="15.140625" style="23" customWidth="1"/>
    <col min="3336" max="3584" width="11.42578125" style="23"/>
    <col min="3585" max="3585" width="1.28515625" style="23" customWidth="1"/>
    <col min="3586" max="3586" width="56.42578125" style="23" customWidth="1"/>
    <col min="3587" max="3587" width="14.7109375" style="23" customWidth="1"/>
    <col min="3588" max="3588" width="15" style="23" customWidth="1"/>
    <col min="3589" max="3589" width="59.42578125" style="23" customWidth="1"/>
    <col min="3590" max="3590" width="12.28515625" style="23" customWidth="1"/>
    <col min="3591" max="3591" width="15.140625" style="23" customWidth="1"/>
    <col min="3592" max="3840" width="11.42578125" style="23"/>
    <col min="3841" max="3841" width="1.28515625" style="23" customWidth="1"/>
    <col min="3842" max="3842" width="56.42578125" style="23" customWidth="1"/>
    <col min="3843" max="3843" width="14.7109375" style="23" customWidth="1"/>
    <col min="3844" max="3844" width="15" style="23" customWidth="1"/>
    <col min="3845" max="3845" width="59.42578125" style="23" customWidth="1"/>
    <col min="3846" max="3846" width="12.28515625" style="23" customWidth="1"/>
    <col min="3847" max="3847" width="15.140625" style="23" customWidth="1"/>
    <col min="3848" max="4096" width="11.42578125" style="23"/>
    <col min="4097" max="4097" width="1.28515625" style="23" customWidth="1"/>
    <col min="4098" max="4098" width="56.42578125" style="23" customWidth="1"/>
    <col min="4099" max="4099" width="14.7109375" style="23" customWidth="1"/>
    <col min="4100" max="4100" width="15" style="23" customWidth="1"/>
    <col min="4101" max="4101" width="59.42578125" style="23" customWidth="1"/>
    <col min="4102" max="4102" width="12.28515625" style="23" customWidth="1"/>
    <col min="4103" max="4103" width="15.140625" style="23" customWidth="1"/>
    <col min="4104" max="4352" width="11.42578125" style="23"/>
    <col min="4353" max="4353" width="1.28515625" style="23" customWidth="1"/>
    <col min="4354" max="4354" width="56.42578125" style="23" customWidth="1"/>
    <col min="4355" max="4355" width="14.7109375" style="23" customWidth="1"/>
    <col min="4356" max="4356" width="15" style="23" customWidth="1"/>
    <col min="4357" max="4357" width="59.42578125" style="23" customWidth="1"/>
    <col min="4358" max="4358" width="12.28515625" style="23" customWidth="1"/>
    <col min="4359" max="4359" width="15.140625" style="23" customWidth="1"/>
    <col min="4360" max="4608" width="11.42578125" style="23"/>
    <col min="4609" max="4609" width="1.28515625" style="23" customWidth="1"/>
    <col min="4610" max="4610" width="56.42578125" style="23" customWidth="1"/>
    <col min="4611" max="4611" width="14.7109375" style="23" customWidth="1"/>
    <col min="4612" max="4612" width="15" style="23" customWidth="1"/>
    <col min="4613" max="4613" width="59.42578125" style="23" customWidth="1"/>
    <col min="4614" max="4614" width="12.28515625" style="23" customWidth="1"/>
    <col min="4615" max="4615" width="15.140625" style="23" customWidth="1"/>
    <col min="4616" max="4864" width="11.42578125" style="23"/>
    <col min="4865" max="4865" width="1.28515625" style="23" customWidth="1"/>
    <col min="4866" max="4866" width="56.42578125" style="23" customWidth="1"/>
    <col min="4867" max="4867" width="14.7109375" style="23" customWidth="1"/>
    <col min="4868" max="4868" width="15" style="23" customWidth="1"/>
    <col min="4869" max="4869" width="59.42578125" style="23" customWidth="1"/>
    <col min="4870" max="4870" width="12.28515625" style="23" customWidth="1"/>
    <col min="4871" max="4871" width="15.140625" style="23" customWidth="1"/>
    <col min="4872" max="5120" width="11.42578125" style="23"/>
    <col min="5121" max="5121" width="1.28515625" style="23" customWidth="1"/>
    <col min="5122" max="5122" width="56.42578125" style="23" customWidth="1"/>
    <col min="5123" max="5123" width="14.7109375" style="23" customWidth="1"/>
    <col min="5124" max="5124" width="15" style="23" customWidth="1"/>
    <col min="5125" max="5125" width="59.42578125" style="23" customWidth="1"/>
    <col min="5126" max="5126" width="12.28515625" style="23" customWidth="1"/>
    <col min="5127" max="5127" width="15.140625" style="23" customWidth="1"/>
    <col min="5128" max="5376" width="11.42578125" style="23"/>
    <col min="5377" max="5377" width="1.28515625" style="23" customWidth="1"/>
    <col min="5378" max="5378" width="56.42578125" style="23" customWidth="1"/>
    <col min="5379" max="5379" width="14.7109375" style="23" customWidth="1"/>
    <col min="5380" max="5380" width="15" style="23" customWidth="1"/>
    <col min="5381" max="5381" width="59.42578125" style="23" customWidth="1"/>
    <col min="5382" max="5382" width="12.28515625" style="23" customWidth="1"/>
    <col min="5383" max="5383" width="15.140625" style="23" customWidth="1"/>
    <col min="5384" max="5632" width="11.42578125" style="23"/>
    <col min="5633" max="5633" width="1.28515625" style="23" customWidth="1"/>
    <col min="5634" max="5634" width="56.42578125" style="23" customWidth="1"/>
    <col min="5635" max="5635" width="14.7109375" style="23" customWidth="1"/>
    <col min="5636" max="5636" width="15" style="23" customWidth="1"/>
    <col min="5637" max="5637" width="59.42578125" style="23" customWidth="1"/>
    <col min="5638" max="5638" width="12.28515625" style="23" customWidth="1"/>
    <col min="5639" max="5639" width="15.140625" style="23" customWidth="1"/>
    <col min="5640" max="5888" width="11.42578125" style="23"/>
    <col min="5889" max="5889" width="1.28515625" style="23" customWidth="1"/>
    <col min="5890" max="5890" width="56.42578125" style="23" customWidth="1"/>
    <col min="5891" max="5891" width="14.7109375" style="23" customWidth="1"/>
    <col min="5892" max="5892" width="15" style="23" customWidth="1"/>
    <col min="5893" max="5893" width="59.42578125" style="23" customWidth="1"/>
    <col min="5894" max="5894" width="12.28515625" style="23" customWidth="1"/>
    <col min="5895" max="5895" width="15.140625" style="23" customWidth="1"/>
    <col min="5896" max="6144" width="11.42578125" style="23"/>
    <col min="6145" max="6145" width="1.28515625" style="23" customWidth="1"/>
    <col min="6146" max="6146" width="56.42578125" style="23" customWidth="1"/>
    <col min="6147" max="6147" width="14.7109375" style="23" customWidth="1"/>
    <col min="6148" max="6148" width="15" style="23" customWidth="1"/>
    <col min="6149" max="6149" width="59.42578125" style="23" customWidth="1"/>
    <col min="6150" max="6150" width="12.28515625" style="23" customWidth="1"/>
    <col min="6151" max="6151" width="15.140625" style="23" customWidth="1"/>
    <col min="6152" max="6400" width="11.42578125" style="23"/>
    <col min="6401" max="6401" width="1.28515625" style="23" customWidth="1"/>
    <col min="6402" max="6402" width="56.42578125" style="23" customWidth="1"/>
    <col min="6403" max="6403" width="14.7109375" style="23" customWidth="1"/>
    <col min="6404" max="6404" width="15" style="23" customWidth="1"/>
    <col min="6405" max="6405" width="59.42578125" style="23" customWidth="1"/>
    <col min="6406" max="6406" width="12.28515625" style="23" customWidth="1"/>
    <col min="6407" max="6407" width="15.140625" style="23" customWidth="1"/>
    <col min="6408" max="6656" width="11.42578125" style="23"/>
    <col min="6657" max="6657" width="1.28515625" style="23" customWidth="1"/>
    <col min="6658" max="6658" width="56.42578125" style="23" customWidth="1"/>
    <col min="6659" max="6659" width="14.7109375" style="23" customWidth="1"/>
    <col min="6660" max="6660" width="15" style="23" customWidth="1"/>
    <col min="6661" max="6661" width="59.42578125" style="23" customWidth="1"/>
    <col min="6662" max="6662" width="12.28515625" style="23" customWidth="1"/>
    <col min="6663" max="6663" width="15.140625" style="23" customWidth="1"/>
    <col min="6664" max="6912" width="11.42578125" style="23"/>
    <col min="6913" max="6913" width="1.28515625" style="23" customWidth="1"/>
    <col min="6914" max="6914" width="56.42578125" style="23" customWidth="1"/>
    <col min="6915" max="6915" width="14.7109375" style="23" customWidth="1"/>
    <col min="6916" max="6916" width="15" style="23" customWidth="1"/>
    <col min="6917" max="6917" width="59.42578125" style="23" customWidth="1"/>
    <col min="6918" max="6918" width="12.28515625" style="23" customWidth="1"/>
    <col min="6919" max="6919" width="15.140625" style="23" customWidth="1"/>
    <col min="6920" max="7168" width="11.42578125" style="23"/>
    <col min="7169" max="7169" width="1.28515625" style="23" customWidth="1"/>
    <col min="7170" max="7170" width="56.42578125" style="23" customWidth="1"/>
    <col min="7171" max="7171" width="14.7109375" style="23" customWidth="1"/>
    <col min="7172" max="7172" width="15" style="23" customWidth="1"/>
    <col min="7173" max="7173" width="59.42578125" style="23" customWidth="1"/>
    <col min="7174" max="7174" width="12.28515625" style="23" customWidth="1"/>
    <col min="7175" max="7175" width="15.140625" style="23" customWidth="1"/>
    <col min="7176" max="7424" width="11.42578125" style="23"/>
    <col min="7425" max="7425" width="1.28515625" style="23" customWidth="1"/>
    <col min="7426" max="7426" width="56.42578125" style="23" customWidth="1"/>
    <col min="7427" max="7427" width="14.7109375" style="23" customWidth="1"/>
    <col min="7428" max="7428" width="15" style="23" customWidth="1"/>
    <col min="7429" max="7429" width="59.42578125" style="23" customWidth="1"/>
    <col min="7430" max="7430" width="12.28515625" style="23" customWidth="1"/>
    <col min="7431" max="7431" width="15.140625" style="23" customWidth="1"/>
    <col min="7432" max="7680" width="11.42578125" style="23"/>
    <col min="7681" max="7681" width="1.28515625" style="23" customWidth="1"/>
    <col min="7682" max="7682" width="56.42578125" style="23" customWidth="1"/>
    <col min="7683" max="7683" width="14.7109375" style="23" customWidth="1"/>
    <col min="7684" max="7684" width="15" style="23" customWidth="1"/>
    <col min="7685" max="7685" width="59.42578125" style="23" customWidth="1"/>
    <col min="7686" max="7686" width="12.28515625" style="23" customWidth="1"/>
    <col min="7687" max="7687" width="15.140625" style="23" customWidth="1"/>
    <col min="7688" max="7936" width="11.42578125" style="23"/>
    <col min="7937" max="7937" width="1.28515625" style="23" customWidth="1"/>
    <col min="7938" max="7938" width="56.42578125" style="23" customWidth="1"/>
    <col min="7939" max="7939" width="14.7109375" style="23" customWidth="1"/>
    <col min="7940" max="7940" width="15" style="23" customWidth="1"/>
    <col min="7941" max="7941" width="59.42578125" style="23" customWidth="1"/>
    <col min="7942" max="7942" width="12.28515625" style="23" customWidth="1"/>
    <col min="7943" max="7943" width="15.140625" style="23" customWidth="1"/>
    <col min="7944" max="8192" width="11.42578125" style="23"/>
    <col min="8193" max="8193" width="1.28515625" style="23" customWidth="1"/>
    <col min="8194" max="8194" width="56.42578125" style="23" customWidth="1"/>
    <col min="8195" max="8195" width="14.7109375" style="23" customWidth="1"/>
    <col min="8196" max="8196" width="15" style="23" customWidth="1"/>
    <col min="8197" max="8197" width="59.42578125" style="23" customWidth="1"/>
    <col min="8198" max="8198" width="12.28515625" style="23" customWidth="1"/>
    <col min="8199" max="8199" width="15.140625" style="23" customWidth="1"/>
    <col min="8200" max="8448" width="11.42578125" style="23"/>
    <col min="8449" max="8449" width="1.28515625" style="23" customWidth="1"/>
    <col min="8450" max="8450" width="56.42578125" style="23" customWidth="1"/>
    <col min="8451" max="8451" width="14.7109375" style="23" customWidth="1"/>
    <col min="8452" max="8452" width="15" style="23" customWidth="1"/>
    <col min="8453" max="8453" width="59.42578125" style="23" customWidth="1"/>
    <col min="8454" max="8454" width="12.28515625" style="23" customWidth="1"/>
    <col min="8455" max="8455" width="15.140625" style="23" customWidth="1"/>
    <col min="8456" max="8704" width="11.42578125" style="23"/>
    <col min="8705" max="8705" width="1.28515625" style="23" customWidth="1"/>
    <col min="8706" max="8706" width="56.42578125" style="23" customWidth="1"/>
    <col min="8707" max="8707" width="14.7109375" style="23" customWidth="1"/>
    <col min="8708" max="8708" width="15" style="23" customWidth="1"/>
    <col min="8709" max="8709" width="59.42578125" style="23" customWidth="1"/>
    <col min="8710" max="8710" width="12.28515625" style="23" customWidth="1"/>
    <col min="8711" max="8711" width="15.140625" style="23" customWidth="1"/>
    <col min="8712" max="8960" width="11.42578125" style="23"/>
    <col min="8961" max="8961" width="1.28515625" style="23" customWidth="1"/>
    <col min="8962" max="8962" width="56.42578125" style="23" customWidth="1"/>
    <col min="8963" max="8963" width="14.7109375" style="23" customWidth="1"/>
    <col min="8964" max="8964" width="15" style="23" customWidth="1"/>
    <col min="8965" max="8965" width="59.42578125" style="23" customWidth="1"/>
    <col min="8966" max="8966" width="12.28515625" style="23" customWidth="1"/>
    <col min="8967" max="8967" width="15.140625" style="23" customWidth="1"/>
    <col min="8968" max="9216" width="11.42578125" style="23"/>
    <col min="9217" max="9217" width="1.28515625" style="23" customWidth="1"/>
    <col min="9218" max="9218" width="56.42578125" style="23" customWidth="1"/>
    <col min="9219" max="9219" width="14.7109375" style="23" customWidth="1"/>
    <col min="9220" max="9220" width="15" style="23" customWidth="1"/>
    <col min="9221" max="9221" width="59.42578125" style="23" customWidth="1"/>
    <col min="9222" max="9222" width="12.28515625" style="23" customWidth="1"/>
    <col min="9223" max="9223" width="15.140625" style="23" customWidth="1"/>
    <col min="9224" max="9472" width="11.42578125" style="23"/>
    <col min="9473" max="9473" width="1.28515625" style="23" customWidth="1"/>
    <col min="9474" max="9474" width="56.42578125" style="23" customWidth="1"/>
    <col min="9475" max="9475" width="14.7109375" style="23" customWidth="1"/>
    <col min="9476" max="9476" width="15" style="23" customWidth="1"/>
    <col min="9477" max="9477" width="59.42578125" style="23" customWidth="1"/>
    <col min="9478" max="9478" width="12.28515625" style="23" customWidth="1"/>
    <col min="9479" max="9479" width="15.140625" style="23" customWidth="1"/>
    <col min="9480" max="9728" width="11.42578125" style="23"/>
    <col min="9729" max="9729" width="1.28515625" style="23" customWidth="1"/>
    <col min="9730" max="9730" width="56.42578125" style="23" customWidth="1"/>
    <col min="9731" max="9731" width="14.7109375" style="23" customWidth="1"/>
    <col min="9732" max="9732" width="15" style="23" customWidth="1"/>
    <col min="9733" max="9733" width="59.42578125" style="23" customWidth="1"/>
    <col min="9734" max="9734" width="12.28515625" style="23" customWidth="1"/>
    <col min="9735" max="9735" width="15.140625" style="23" customWidth="1"/>
    <col min="9736" max="9984" width="11.42578125" style="23"/>
    <col min="9985" max="9985" width="1.28515625" style="23" customWidth="1"/>
    <col min="9986" max="9986" width="56.42578125" style="23" customWidth="1"/>
    <col min="9987" max="9987" width="14.7109375" style="23" customWidth="1"/>
    <col min="9988" max="9988" width="15" style="23" customWidth="1"/>
    <col min="9989" max="9989" width="59.42578125" style="23" customWidth="1"/>
    <col min="9990" max="9990" width="12.28515625" style="23" customWidth="1"/>
    <col min="9991" max="9991" width="15.140625" style="23" customWidth="1"/>
    <col min="9992" max="10240" width="11.42578125" style="23"/>
    <col min="10241" max="10241" width="1.28515625" style="23" customWidth="1"/>
    <col min="10242" max="10242" width="56.42578125" style="23" customWidth="1"/>
    <col min="10243" max="10243" width="14.7109375" style="23" customWidth="1"/>
    <col min="10244" max="10244" width="15" style="23" customWidth="1"/>
    <col min="10245" max="10245" width="59.42578125" style="23" customWidth="1"/>
    <col min="10246" max="10246" width="12.28515625" style="23" customWidth="1"/>
    <col min="10247" max="10247" width="15.140625" style="23" customWidth="1"/>
    <col min="10248" max="10496" width="11.42578125" style="23"/>
    <col min="10497" max="10497" width="1.28515625" style="23" customWidth="1"/>
    <col min="10498" max="10498" width="56.42578125" style="23" customWidth="1"/>
    <col min="10499" max="10499" width="14.7109375" style="23" customWidth="1"/>
    <col min="10500" max="10500" width="15" style="23" customWidth="1"/>
    <col min="10501" max="10501" width="59.42578125" style="23" customWidth="1"/>
    <col min="10502" max="10502" width="12.28515625" style="23" customWidth="1"/>
    <col min="10503" max="10503" width="15.140625" style="23" customWidth="1"/>
    <col min="10504" max="10752" width="11.42578125" style="23"/>
    <col min="10753" max="10753" width="1.28515625" style="23" customWidth="1"/>
    <col min="10754" max="10754" width="56.42578125" style="23" customWidth="1"/>
    <col min="10755" max="10755" width="14.7109375" style="23" customWidth="1"/>
    <col min="10756" max="10756" width="15" style="23" customWidth="1"/>
    <col min="10757" max="10757" width="59.42578125" style="23" customWidth="1"/>
    <col min="10758" max="10758" width="12.28515625" style="23" customWidth="1"/>
    <col min="10759" max="10759" width="15.140625" style="23" customWidth="1"/>
    <col min="10760" max="11008" width="11.42578125" style="23"/>
    <col min="11009" max="11009" width="1.28515625" style="23" customWidth="1"/>
    <col min="11010" max="11010" width="56.42578125" style="23" customWidth="1"/>
    <col min="11011" max="11011" width="14.7109375" style="23" customWidth="1"/>
    <col min="11012" max="11012" width="15" style="23" customWidth="1"/>
    <col min="11013" max="11013" width="59.42578125" style="23" customWidth="1"/>
    <col min="11014" max="11014" width="12.28515625" style="23" customWidth="1"/>
    <col min="11015" max="11015" width="15.140625" style="23" customWidth="1"/>
    <col min="11016" max="11264" width="11.42578125" style="23"/>
    <col min="11265" max="11265" width="1.28515625" style="23" customWidth="1"/>
    <col min="11266" max="11266" width="56.42578125" style="23" customWidth="1"/>
    <col min="11267" max="11267" width="14.7109375" style="23" customWidth="1"/>
    <col min="11268" max="11268" width="15" style="23" customWidth="1"/>
    <col min="11269" max="11269" width="59.42578125" style="23" customWidth="1"/>
    <col min="11270" max="11270" width="12.28515625" style="23" customWidth="1"/>
    <col min="11271" max="11271" width="15.140625" style="23" customWidth="1"/>
    <col min="11272" max="11520" width="11.42578125" style="23"/>
    <col min="11521" max="11521" width="1.28515625" style="23" customWidth="1"/>
    <col min="11522" max="11522" width="56.42578125" style="23" customWidth="1"/>
    <col min="11523" max="11523" width="14.7109375" style="23" customWidth="1"/>
    <col min="11524" max="11524" width="15" style="23" customWidth="1"/>
    <col min="11525" max="11525" width="59.42578125" style="23" customWidth="1"/>
    <col min="11526" max="11526" width="12.28515625" style="23" customWidth="1"/>
    <col min="11527" max="11527" width="15.140625" style="23" customWidth="1"/>
    <col min="11528" max="11776" width="11.42578125" style="23"/>
    <col min="11777" max="11777" width="1.28515625" style="23" customWidth="1"/>
    <col min="11778" max="11778" width="56.42578125" style="23" customWidth="1"/>
    <col min="11779" max="11779" width="14.7109375" style="23" customWidth="1"/>
    <col min="11780" max="11780" width="15" style="23" customWidth="1"/>
    <col min="11781" max="11781" width="59.42578125" style="23" customWidth="1"/>
    <col min="11782" max="11782" width="12.28515625" style="23" customWidth="1"/>
    <col min="11783" max="11783" width="15.140625" style="23" customWidth="1"/>
    <col min="11784" max="12032" width="11.42578125" style="23"/>
    <col min="12033" max="12033" width="1.28515625" style="23" customWidth="1"/>
    <col min="12034" max="12034" width="56.42578125" style="23" customWidth="1"/>
    <col min="12035" max="12035" width="14.7109375" style="23" customWidth="1"/>
    <col min="12036" max="12036" width="15" style="23" customWidth="1"/>
    <col min="12037" max="12037" width="59.42578125" style="23" customWidth="1"/>
    <col min="12038" max="12038" width="12.28515625" style="23" customWidth="1"/>
    <col min="12039" max="12039" width="15.140625" style="23" customWidth="1"/>
    <col min="12040" max="12288" width="11.42578125" style="23"/>
    <col min="12289" max="12289" width="1.28515625" style="23" customWidth="1"/>
    <col min="12290" max="12290" width="56.42578125" style="23" customWidth="1"/>
    <col min="12291" max="12291" width="14.7109375" style="23" customWidth="1"/>
    <col min="12292" max="12292" width="15" style="23" customWidth="1"/>
    <col min="12293" max="12293" width="59.42578125" style="23" customWidth="1"/>
    <col min="12294" max="12294" width="12.28515625" style="23" customWidth="1"/>
    <col min="12295" max="12295" width="15.140625" style="23" customWidth="1"/>
    <col min="12296" max="12544" width="11.42578125" style="23"/>
    <col min="12545" max="12545" width="1.28515625" style="23" customWidth="1"/>
    <col min="12546" max="12546" width="56.42578125" style="23" customWidth="1"/>
    <col min="12547" max="12547" width="14.7109375" style="23" customWidth="1"/>
    <col min="12548" max="12548" width="15" style="23" customWidth="1"/>
    <col min="12549" max="12549" width="59.42578125" style="23" customWidth="1"/>
    <col min="12550" max="12550" width="12.28515625" style="23" customWidth="1"/>
    <col min="12551" max="12551" width="15.140625" style="23" customWidth="1"/>
    <col min="12552" max="12800" width="11.42578125" style="23"/>
    <col min="12801" max="12801" width="1.28515625" style="23" customWidth="1"/>
    <col min="12802" max="12802" width="56.42578125" style="23" customWidth="1"/>
    <col min="12803" max="12803" width="14.7109375" style="23" customWidth="1"/>
    <col min="12804" max="12804" width="15" style="23" customWidth="1"/>
    <col min="12805" max="12805" width="59.42578125" style="23" customWidth="1"/>
    <col min="12806" max="12806" width="12.28515625" style="23" customWidth="1"/>
    <col min="12807" max="12807" width="15.140625" style="23" customWidth="1"/>
    <col min="12808" max="13056" width="11.42578125" style="23"/>
    <col min="13057" max="13057" width="1.28515625" style="23" customWidth="1"/>
    <col min="13058" max="13058" width="56.42578125" style="23" customWidth="1"/>
    <col min="13059" max="13059" width="14.7109375" style="23" customWidth="1"/>
    <col min="13060" max="13060" width="15" style="23" customWidth="1"/>
    <col min="13061" max="13061" width="59.42578125" style="23" customWidth="1"/>
    <col min="13062" max="13062" width="12.28515625" style="23" customWidth="1"/>
    <col min="13063" max="13063" width="15.140625" style="23" customWidth="1"/>
    <col min="13064" max="13312" width="11.42578125" style="23"/>
    <col min="13313" max="13313" width="1.28515625" style="23" customWidth="1"/>
    <col min="13314" max="13314" width="56.42578125" style="23" customWidth="1"/>
    <col min="13315" max="13315" width="14.7109375" style="23" customWidth="1"/>
    <col min="13316" max="13316" width="15" style="23" customWidth="1"/>
    <col min="13317" max="13317" width="59.42578125" style="23" customWidth="1"/>
    <col min="13318" max="13318" width="12.28515625" style="23" customWidth="1"/>
    <col min="13319" max="13319" width="15.140625" style="23" customWidth="1"/>
    <col min="13320" max="13568" width="11.42578125" style="23"/>
    <col min="13569" max="13569" width="1.28515625" style="23" customWidth="1"/>
    <col min="13570" max="13570" width="56.42578125" style="23" customWidth="1"/>
    <col min="13571" max="13571" width="14.7109375" style="23" customWidth="1"/>
    <col min="13572" max="13572" width="15" style="23" customWidth="1"/>
    <col min="13573" max="13573" width="59.42578125" style="23" customWidth="1"/>
    <col min="13574" max="13574" width="12.28515625" style="23" customWidth="1"/>
    <col min="13575" max="13575" width="15.140625" style="23" customWidth="1"/>
    <col min="13576" max="13824" width="11.42578125" style="23"/>
    <col min="13825" max="13825" width="1.28515625" style="23" customWidth="1"/>
    <col min="13826" max="13826" width="56.42578125" style="23" customWidth="1"/>
    <col min="13827" max="13827" width="14.7109375" style="23" customWidth="1"/>
    <col min="13828" max="13828" width="15" style="23" customWidth="1"/>
    <col min="13829" max="13829" width="59.42578125" style="23" customWidth="1"/>
    <col min="13830" max="13830" width="12.28515625" style="23" customWidth="1"/>
    <col min="13831" max="13831" width="15.140625" style="23" customWidth="1"/>
    <col min="13832" max="14080" width="11.42578125" style="23"/>
    <col min="14081" max="14081" width="1.28515625" style="23" customWidth="1"/>
    <col min="14082" max="14082" width="56.42578125" style="23" customWidth="1"/>
    <col min="14083" max="14083" width="14.7109375" style="23" customWidth="1"/>
    <col min="14084" max="14084" width="15" style="23" customWidth="1"/>
    <col min="14085" max="14085" width="59.42578125" style="23" customWidth="1"/>
    <col min="14086" max="14086" width="12.28515625" style="23" customWidth="1"/>
    <col min="14087" max="14087" width="15.140625" style="23" customWidth="1"/>
    <col min="14088" max="14336" width="11.42578125" style="23"/>
    <col min="14337" max="14337" width="1.28515625" style="23" customWidth="1"/>
    <col min="14338" max="14338" width="56.42578125" style="23" customWidth="1"/>
    <col min="14339" max="14339" width="14.7109375" style="23" customWidth="1"/>
    <col min="14340" max="14340" width="15" style="23" customWidth="1"/>
    <col min="14341" max="14341" width="59.42578125" style="23" customWidth="1"/>
    <col min="14342" max="14342" width="12.28515625" style="23" customWidth="1"/>
    <col min="14343" max="14343" width="15.140625" style="23" customWidth="1"/>
    <col min="14344" max="14592" width="11.42578125" style="23"/>
    <col min="14593" max="14593" width="1.28515625" style="23" customWidth="1"/>
    <col min="14594" max="14594" width="56.42578125" style="23" customWidth="1"/>
    <col min="14595" max="14595" width="14.7109375" style="23" customWidth="1"/>
    <col min="14596" max="14596" width="15" style="23" customWidth="1"/>
    <col min="14597" max="14597" width="59.42578125" style="23" customWidth="1"/>
    <col min="14598" max="14598" width="12.28515625" style="23" customWidth="1"/>
    <col min="14599" max="14599" width="15.140625" style="23" customWidth="1"/>
    <col min="14600" max="14848" width="11.42578125" style="23"/>
    <col min="14849" max="14849" width="1.28515625" style="23" customWidth="1"/>
    <col min="14850" max="14850" width="56.42578125" style="23" customWidth="1"/>
    <col min="14851" max="14851" width="14.7109375" style="23" customWidth="1"/>
    <col min="14852" max="14852" width="15" style="23" customWidth="1"/>
    <col min="14853" max="14853" width="59.42578125" style="23" customWidth="1"/>
    <col min="14854" max="14854" width="12.28515625" style="23" customWidth="1"/>
    <col min="14855" max="14855" width="15.140625" style="23" customWidth="1"/>
    <col min="14856" max="15104" width="11.42578125" style="23"/>
    <col min="15105" max="15105" width="1.28515625" style="23" customWidth="1"/>
    <col min="15106" max="15106" width="56.42578125" style="23" customWidth="1"/>
    <col min="15107" max="15107" width="14.7109375" style="23" customWidth="1"/>
    <col min="15108" max="15108" width="15" style="23" customWidth="1"/>
    <col min="15109" max="15109" width="59.42578125" style="23" customWidth="1"/>
    <col min="15110" max="15110" width="12.28515625" style="23" customWidth="1"/>
    <col min="15111" max="15111" width="15.140625" style="23" customWidth="1"/>
    <col min="15112" max="15360" width="11.42578125" style="23"/>
    <col min="15361" max="15361" width="1.28515625" style="23" customWidth="1"/>
    <col min="15362" max="15362" width="56.42578125" style="23" customWidth="1"/>
    <col min="15363" max="15363" width="14.7109375" style="23" customWidth="1"/>
    <col min="15364" max="15364" width="15" style="23" customWidth="1"/>
    <col min="15365" max="15365" width="59.42578125" style="23" customWidth="1"/>
    <col min="15366" max="15366" width="12.28515625" style="23" customWidth="1"/>
    <col min="15367" max="15367" width="15.140625" style="23" customWidth="1"/>
    <col min="15368" max="15616" width="11.42578125" style="23"/>
    <col min="15617" max="15617" width="1.28515625" style="23" customWidth="1"/>
    <col min="15618" max="15618" width="56.42578125" style="23" customWidth="1"/>
    <col min="15619" max="15619" width="14.7109375" style="23" customWidth="1"/>
    <col min="15620" max="15620" width="15" style="23" customWidth="1"/>
    <col min="15621" max="15621" width="59.42578125" style="23" customWidth="1"/>
    <col min="15622" max="15622" width="12.28515625" style="23" customWidth="1"/>
    <col min="15623" max="15623" width="15.140625" style="23" customWidth="1"/>
    <col min="15624" max="15872" width="11.42578125" style="23"/>
    <col min="15873" max="15873" width="1.28515625" style="23" customWidth="1"/>
    <col min="15874" max="15874" width="56.42578125" style="23" customWidth="1"/>
    <col min="15875" max="15875" width="14.7109375" style="23" customWidth="1"/>
    <col min="15876" max="15876" width="15" style="23" customWidth="1"/>
    <col min="15877" max="15877" width="59.42578125" style="23" customWidth="1"/>
    <col min="15878" max="15878" width="12.28515625" style="23" customWidth="1"/>
    <col min="15879" max="15879" width="15.140625" style="23" customWidth="1"/>
    <col min="15880" max="16128" width="11.42578125" style="23"/>
    <col min="16129" max="16129" width="1.28515625" style="23" customWidth="1"/>
    <col min="16130" max="16130" width="56.42578125" style="23" customWidth="1"/>
    <col min="16131" max="16131" width="14.7109375" style="23" customWidth="1"/>
    <col min="16132" max="16132" width="15" style="23" customWidth="1"/>
    <col min="16133" max="16133" width="59.42578125" style="23" customWidth="1"/>
    <col min="16134" max="16134" width="12.28515625" style="23" customWidth="1"/>
    <col min="16135" max="16135" width="15.140625" style="23" customWidth="1"/>
    <col min="16136" max="16384" width="11.42578125" style="23"/>
  </cols>
  <sheetData>
    <row r="1" spans="2:7" ht="13.5" thickBot="1"/>
    <row r="2" spans="2:7">
      <c r="B2" s="1639" t="s">
        <v>2354</v>
      </c>
      <c r="C2" s="1640"/>
      <c r="D2" s="1640"/>
      <c r="E2" s="1640"/>
      <c r="F2" s="1640"/>
      <c r="G2" s="1641"/>
    </row>
    <row r="3" spans="2:7">
      <c r="B3" s="1642" t="s">
        <v>2355</v>
      </c>
      <c r="C3" s="1643"/>
      <c r="D3" s="1643"/>
      <c r="E3" s="1643"/>
      <c r="F3" s="1643"/>
      <c r="G3" s="1644"/>
    </row>
    <row r="4" spans="2:7">
      <c r="B4" s="1642" t="s">
        <v>2356</v>
      </c>
      <c r="C4" s="1643"/>
      <c r="D4" s="1643"/>
      <c r="E4" s="1643"/>
      <c r="F4" s="1643"/>
      <c r="G4" s="1644"/>
    </row>
    <row r="5" spans="2:7" ht="13.5" thickBot="1">
      <c r="B5" s="1645" t="s">
        <v>83</v>
      </c>
      <c r="C5" s="1646"/>
      <c r="D5" s="1646"/>
      <c r="E5" s="1646"/>
      <c r="F5" s="1646"/>
      <c r="G5" s="1647"/>
    </row>
    <row r="6" spans="2:7" ht="26.25" thickBot="1">
      <c r="B6" s="944" t="s">
        <v>84</v>
      </c>
      <c r="C6" s="945" t="s">
        <v>2357</v>
      </c>
      <c r="D6" s="945" t="s">
        <v>2358</v>
      </c>
      <c r="E6" s="946" t="s">
        <v>84</v>
      </c>
      <c r="F6" s="945" t="s">
        <v>2357</v>
      </c>
      <c r="G6" s="945" t="s">
        <v>2358</v>
      </c>
    </row>
    <row r="7" spans="2:7">
      <c r="B7" s="947" t="s">
        <v>23</v>
      </c>
      <c r="C7" s="948"/>
      <c r="D7" s="948"/>
      <c r="E7" s="949" t="s">
        <v>24</v>
      </c>
      <c r="F7" s="948"/>
      <c r="G7" s="948"/>
    </row>
    <row r="8" spans="2:7">
      <c r="B8" s="947" t="s">
        <v>25</v>
      </c>
      <c r="C8" s="950"/>
      <c r="D8" s="950"/>
      <c r="E8" s="949" t="s">
        <v>26</v>
      </c>
      <c r="F8" s="950"/>
      <c r="G8" s="950"/>
    </row>
    <row r="9" spans="2:7">
      <c r="B9" s="951" t="s">
        <v>85</v>
      </c>
      <c r="C9" s="950">
        <f>SUM(C10:C16)</f>
        <v>22668113.970000003</v>
      </c>
      <c r="D9" s="950">
        <f>SUM(D10:D16)</f>
        <v>18823801.66</v>
      </c>
      <c r="E9" s="952" t="s">
        <v>86</v>
      </c>
      <c r="F9" s="950">
        <f>SUM(F10:F18)</f>
        <v>18380750.030000005</v>
      </c>
      <c r="G9" s="950">
        <f>SUM(G10:G18)</f>
        <v>13305775.42</v>
      </c>
    </row>
    <row r="10" spans="2:7">
      <c r="B10" s="953" t="s">
        <v>87</v>
      </c>
      <c r="C10" s="950">
        <v>844.1</v>
      </c>
      <c r="D10" s="950">
        <v>-7.31</v>
      </c>
      <c r="E10" s="954" t="s">
        <v>88</v>
      </c>
      <c r="F10" s="950">
        <v>6007595.9400000004</v>
      </c>
      <c r="G10" s="950">
        <v>1736278.99</v>
      </c>
    </row>
    <row r="11" spans="2:7">
      <c r="B11" s="953" t="s">
        <v>89</v>
      </c>
      <c r="C11" s="950">
        <v>22667269.870000001</v>
      </c>
      <c r="D11" s="950">
        <v>18823808.969999999</v>
      </c>
      <c r="E11" s="954" t="s">
        <v>90</v>
      </c>
      <c r="F11" s="950">
        <v>7030990.9100000001</v>
      </c>
      <c r="G11" s="950">
        <v>1171597.05</v>
      </c>
    </row>
    <row r="12" spans="2:7">
      <c r="B12" s="953" t="s">
        <v>91</v>
      </c>
      <c r="C12" s="950">
        <v>0</v>
      </c>
      <c r="D12" s="950">
        <v>0</v>
      </c>
      <c r="E12" s="954" t="s">
        <v>92</v>
      </c>
      <c r="F12" s="950">
        <v>0</v>
      </c>
      <c r="G12" s="950">
        <v>0</v>
      </c>
    </row>
    <row r="13" spans="2:7">
      <c r="B13" s="953" t="s">
        <v>93</v>
      </c>
      <c r="C13" s="950">
        <v>0</v>
      </c>
      <c r="D13" s="950">
        <v>0</v>
      </c>
      <c r="E13" s="954" t="s">
        <v>94</v>
      </c>
      <c r="F13" s="950">
        <v>0</v>
      </c>
      <c r="G13" s="950">
        <v>0</v>
      </c>
    </row>
    <row r="14" spans="2:7">
      <c r="B14" s="953" t="s">
        <v>95</v>
      </c>
      <c r="C14" s="950">
        <v>0</v>
      </c>
      <c r="D14" s="950">
        <v>0</v>
      </c>
      <c r="E14" s="954" t="s">
        <v>96</v>
      </c>
      <c r="F14" s="950">
        <v>0</v>
      </c>
      <c r="G14" s="950">
        <v>0</v>
      </c>
    </row>
    <row r="15" spans="2:7" ht="25.5">
      <c r="B15" s="953" t="s">
        <v>97</v>
      </c>
      <c r="C15" s="950">
        <v>0</v>
      </c>
      <c r="D15" s="950">
        <v>0</v>
      </c>
      <c r="E15" s="954" t="s">
        <v>98</v>
      </c>
      <c r="F15" s="950">
        <v>0</v>
      </c>
      <c r="G15" s="950">
        <v>0</v>
      </c>
    </row>
    <row r="16" spans="2:7">
      <c r="B16" s="953" t="s">
        <v>99</v>
      </c>
      <c r="C16" s="950">
        <v>0</v>
      </c>
      <c r="D16" s="950">
        <v>0</v>
      </c>
      <c r="E16" s="954" t="s">
        <v>100</v>
      </c>
      <c r="F16" s="950">
        <v>5139591.99</v>
      </c>
      <c r="G16" s="950">
        <v>10216945.939999999</v>
      </c>
    </row>
    <row r="17" spans="2:7">
      <c r="B17" s="951" t="s">
        <v>101</v>
      </c>
      <c r="C17" s="950">
        <f>SUM(C18:C24)</f>
        <v>32019.67</v>
      </c>
      <c r="D17" s="950">
        <f>SUM(D18:D24)</f>
        <v>77979.56</v>
      </c>
      <c r="E17" s="954" t="s">
        <v>102</v>
      </c>
      <c r="F17" s="950">
        <v>0</v>
      </c>
      <c r="G17" s="950">
        <v>0</v>
      </c>
    </row>
    <row r="18" spans="2:7">
      <c r="B18" s="953" t="s">
        <v>103</v>
      </c>
      <c r="C18" s="950">
        <v>0</v>
      </c>
      <c r="D18" s="950">
        <v>0</v>
      </c>
      <c r="E18" s="954" t="s">
        <v>104</v>
      </c>
      <c r="F18" s="950">
        <v>202571.19</v>
      </c>
      <c r="G18" s="950">
        <v>180953.44</v>
      </c>
    </row>
    <row r="19" spans="2:7">
      <c r="B19" s="953" t="s">
        <v>105</v>
      </c>
      <c r="C19" s="950">
        <v>0</v>
      </c>
      <c r="D19" s="950">
        <v>0</v>
      </c>
      <c r="E19" s="952" t="s">
        <v>106</v>
      </c>
      <c r="F19" s="950">
        <f>SUM(F20:F22)</f>
        <v>0</v>
      </c>
      <c r="G19" s="950">
        <f>SUM(G20:G22)</f>
        <v>0</v>
      </c>
    </row>
    <row r="20" spans="2:7">
      <c r="B20" s="953" t="s">
        <v>107</v>
      </c>
      <c r="C20" s="950">
        <v>32019.67</v>
      </c>
      <c r="D20" s="950">
        <v>77979.56</v>
      </c>
      <c r="E20" s="954" t="s">
        <v>108</v>
      </c>
      <c r="F20" s="950">
        <v>0</v>
      </c>
      <c r="G20" s="950">
        <v>0</v>
      </c>
    </row>
    <row r="21" spans="2:7">
      <c r="B21" s="953" t="s">
        <v>109</v>
      </c>
      <c r="C21" s="950">
        <v>0</v>
      </c>
      <c r="D21" s="950">
        <v>0</v>
      </c>
      <c r="E21" s="955" t="s">
        <v>110</v>
      </c>
      <c r="F21" s="950">
        <v>0</v>
      </c>
      <c r="G21" s="950">
        <v>0</v>
      </c>
    </row>
    <row r="22" spans="2:7">
      <c r="B22" s="953" t="s">
        <v>111</v>
      </c>
      <c r="C22" s="950">
        <v>0</v>
      </c>
      <c r="D22" s="950">
        <v>0</v>
      </c>
      <c r="E22" s="954" t="s">
        <v>112</v>
      </c>
      <c r="F22" s="950">
        <v>0</v>
      </c>
      <c r="G22" s="950">
        <v>0</v>
      </c>
    </row>
    <row r="23" spans="2:7">
      <c r="B23" s="953" t="s">
        <v>113</v>
      </c>
      <c r="C23" s="950">
        <v>0</v>
      </c>
      <c r="D23" s="950">
        <v>0</v>
      </c>
      <c r="E23" s="952" t="s">
        <v>114</v>
      </c>
      <c r="F23" s="950">
        <f>SUM(F24:F25)</f>
        <v>0</v>
      </c>
      <c r="G23" s="950">
        <f>SUM(G24:G25)</f>
        <v>0</v>
      </c>
    </row>
    <row r="24" spans="2:7">
      <c r="B24" s="953" t="s">
        <v>115</v>
      </c>
      <c r="C24" s="950">
        <v>0</v>
      </c>
      <c r="D24" s="950">
        <v>0</v>
      </c>
      <c r="E24" s="954" t="s">
        <v>116</v>
      </c>
      <c r="F24" s="950">
        <v>0</v>
      </c>
      <c r="G24" s="950">
        <v>0</v>
      </c>
    </row>
    <row r="25" spans="2:7">
      <c r="B25" s="951" t="s">
        <v>117</v>
      </c>
      <c r="C25" s="950">
        <f>SUM(C26:C30)</f>
        <v>3480039.53</v>
      </c>
      <c r="D25" s="950">
        <f>SUM(D26:D30)</f>
        <v>3494069.01</v>
      </c>
      <c r="E25" s="954" t="s">
        <v>118</v>
      </c>
      <c r="F25" s="950">
        <v>0</v>
      </c>
      <c r="G25" s="950">
        <v>0</v>
      </c>
    </row>
    <row r="26" spans="2:7" ht="25.5">
      <c r="B26" s="953" t="s">
        <v>119</v>
      </c>
      <c r="C26" s="950">
        <v>3480039.53</v>
      </c>
      <c r="D26" s="950">
        <v>3494069.01</v>
      </c>
      <c r="E26" s="952" t="s">
        <v>120</v>
      </c>
      <c r="F26" s="950">
        <v>0</v>
      </c>
      <c r="G26" s="950">
        <v>0</v>
      </c>
    </row>
    <row r="27" spans="2:7" ht="25.5">
      <c r="B27" s="953" t="s">
        <v>121</v>
      </c>
      <c r="C27" s="950">
        <v>0</v>
      </c>
      <c r="D27" s="950">
        <v>0</v>
      </c>
      <c r="E27" s="952" t="s">
        <v>122</v>
      </c>
      <c r="F27" s="950">
        <f>SUM(F28:F30)</f>
        <v>0</v>
      </c>
      <c r="G27" s="950">
        <f>SUM(G28:G30)</f>
        <v>0</v>
      </c>
    </row>
    <row r="28" spans="2:7" ht="25.5">
      <c r="B28" s="953" t="s">
        <v>123</v>
      </c>
      <c r="C28" s="950">
        <v>0</v>
      </c>
      <c r="D28" s="950">
        <v>0</v>
      </c>
      <c r="E28" s="954" t="s">
        <v>124</v>
      </c>
      <c r="F28" s="950">
        <v>0</v>
      </c>
      <c r="G28" s="950">
        <v>0</v>
      </c>
    </row>
    <row r="29" spans="2:7">
      <c r="B29" s="953" t="s">
        <v>125</v>
      </c>
      <c r="C29" s="950">
        <v>0</v>
      </c>
      <c r="D29" s="950">
        <v>0</v>
      </c>
      <c r="E29" s="954" t="s">
        <v>126</v>
      </c>
      <c r="F29" s="950">
        <v>0</v>
      </c>
      <c r="G29" s="950">
        <v>0</v>
      </c>
    </row>
    <row r="30" spans="2:7">
      <c r="B30" s="953" t="s">
        <v>127</v>
      </c>
      <c r="C30" s="950">
        <v>0</v>
      </c>
      <c r="D30" s="950">
        <v>0</v>
      </c>
      <c r="E30" s="954" t="s">
        <v>128</v>
      </c>
      <c r="F30" s="950">
        <v>0</v>
      </c>
      <c r="G30" s="950">
        <v>0</v>
      </c>
    </row>
    <row r="31" spans="2:7" ht="25.5">
      <c r="B31" s="951" t="s">
        <v>129</v>
      </c>
      <c r="C31" s="950">
        <f>SUM(C32:C36)</f>
        <v>0</v>
      </c>
      <c r="D31" s="950">
        <f>SUM(D32:D36)</f>
        <v>0</v>
      </c>
      <c r="E31" s="952" t="s">
        <v>130</v>
      </c>
      <c r="F31" s="950">
        <f>SUM(F32:F37)</f>
        <v>0</v>
      </c>
      <c r="G31" s="950">
        <f>SUM(G32:G37)</f>
        <v>0</v>
      </c>
    </row>
    <row r="32" spans="2:7">
      <c r="B32" s="953" t="s">
        <v>131</v>
      </c>
      <c r="C32" s="950">
        <v>0</v>
      </c>
      <c r="D32" s="950">
        <v>0</v>
      </c>
      <c r="E32" s="954" t="s">
        <v>132</v>
      </c>
      <c r="F32" s="950">
        <v>0</v>
      </c>
      <c r="G32" s="950">
        <v>0</v>
      </c>
    </row>
    <row r="33" spans="2:7">
      <c r="B33" s="953" t="s">
        <v>133</v>
      </c>
      <c r="C33" s="950">
        <v>0</v>
      </c>
      <c r="D33" s="950">
        <v>0</v>
      </c>
      <c r="E33" s="954" t="s">
        <v>134</v>
      </c>
      <c r="F33" s="950">
        <v>0</v>
      </c>
      <c r="G33" s="950">
        <v>0</v>
      </c>
    </row>
    <row r="34" spans="2:7">
      <c r="B34" s="953" t="s">
        <v>135</v>
      </c>
      <c r="C34" s="950">
        <v>0</v>
      </c>
      <c r="D34" s="950">
        <v>0</v>
      </c>
      <c r="E34" s="954" t="s">
        <v>136</v>
      </c>
      <c r="F34" s="950">
        <v>0</v>
      </c>
      <c r="G34" s="950">
        <v>0</v>
      </c>
    </row>
    <row r="35" spans="2:7" ht="25.5">
      <c r="B35" s="953" t="s">
        <v>137</v>
      </c>
      <c r="C35" s="950">
        <v>0</v>
      </c>
      <c r="D35" s="950">
        <v>0</v>
      </c>
      <c r="E35" s="954" t="s">
        <v>138</v>
      </c>
      <c r="F35" s="950">
        <v>0</v>
      </c>
      <c r="G35" s="950">
        <v>0</v>
      </c>
    </row>
    <row r="36" spans="2:7">
      <c r="B36" s="953" t="s">
        <v>139</v>
      </c>
      <c r="C36" s="950">
        <v>0</v>
      </c>
      <c r="D36" s="950">
        <v>0</v>
      </c>
      <c r="E36" s="954" t="s">
        <v>140</v>
      </c>
      <c r="F36" s="950">
        <v>0</v>
      </c>
      <c r="G36" s="950">
        <v>0</v>
      </c>
    </row>
    <row r="37" spans="2:7">
      <c r="B37" s="951" t="s">
        <v>141</v>
      </c>
      <c r="C37" s="950">
        <v>0</v>
      </c>
      <c r="D37" s="950">
        <v>0</v>
      </c>
      <c r="E37" s="954" t="s">
        <v>142</v>
      </c>
      <c r="F37" s="950">
        <v>0</v>
      </c>
      <c r="G37" s="950">
        <v>0</v>
      </c>
    </row>
    <row r="38" spans="2:7">
      <c r="B38" s="951" t="s">
        <v>143</v>
      </c>
      <c r="C38" s="950">
        <f>SUM(C39:C40)</f>
        <v>0</v>
      </c>
      <c r="D38" s="950">
        <f>SUM(D39:D40)</f>
        <v>0</v>
      </c>
      <c r="E38" s="952" t="s">
        <v>144</v>
      </c>
      <c r="F38" s="950">
        <f>SUM(F39:F41)</f>
        <v>0</v>
      </c>
      <c r="G38" s="950">
        <f>SUM(G39:G41)</f>
        <v>0</v>
      </c>
    </row>
    <row r="39" spans="2:7" ht="25.5">
      <c r="B39" s="953" t="s">
        <v>145</v>
      </c>
      <c r="C39" s="950">
        <v>0</v>
      </c>
      <c r="D39" s="950">
        <v>0</v>
      </c>
      <c r="E39" s="954" t="s">
        <v>146</v>
      </c>
      <c r="F39" s="950">
        <v>0</v>
      </c>
      <c r="G39" s="950">
        <v>0</v>
      </c>
    </row>
    <row r="40" spans="2:7">
      <c r="B40" s="953" t="s">
        <v>147</v>
      </c>
      <c r="C40" s="950">
        <v>0</v>
      </c>
      <c r="D40" s="950">
        <v>0</v>
      </c>
      <c r="E40" s="954" t="s">
        <v>148</v>
      </c>
      <c r="F40" s="950">
        <v>0</v>
      </c>
      <c r="G40" s="950">
        <v>0</v>
      </c>
    </row>
    <row r="41" spans="2:7">
      <c r="B41" s="951" t="s">
        <v>149</v>
      </c>
      <c r="C41" s="950">
        <f>SUM(C42:C45)</f>
        <v>0</v>
      </c>
      <c r="D41" s="950">
        <f>SUM(D42:D45)</f>
        <v>0</v>
      </c>
      <c r="E41" s="954" t="s">
        <v>150</v>
      </c>
      <c r="F41" s="950">
        <v>0</v>
      </c>
      <c r="G41" s="950">
        <v>0</v>
      </c>
    </row>
    <row r="42" spans="2:7">
      <c r="B42" s="953" t="s">
        <v>151</v>
      </c>
      <c r="C42" s="950">
        <v>0</v>
      </c>
      <c r="D42" s="950">
        <v>0</v>
      </c>
      <c r="E42" s="952" t="s">
        <v>152</v>
      </c>
      <c r="F42" s="950">
        <f>SUM(F43:F45)</f>
        <v>0</v>
      </c>
      <c r="G42" s="950">
        <f>SUM(G43:G45)</f>
        <v>0</v>
      </c>
    </row>
    <row r="43" spans="2:7">
      <c r="B43" s="953" t="s">
        <v>153</v>
      </c>
      <c r="C43" s="950">
        <v>0</v>
      </c>
      <c r="D43" s="950">
        <v>0</v>
      </c>
      <c r="E43" s="954" t="s">
        <v>154</v>
      </c>
      <c r="F43" s="950">
        <v>0</v>
      </c>
      <c r="G43" s="950">
        <v>0</v>
      </c>
    </row>
    <row r="44" spans="2:7" ht="25.5">
      <c r="B44" s="953" t="s">
        <v>155</v>
      </c>
      <c r="C44" s="950">
        <v>0</v>
      </c>
      <c r="D44" s="950">
        <v>0</v>
      </c>
      <c r="E44" s="954" t="s">
        <v>156</v>
      </c>
      <c r="F44" s="950">
        <v>0</v>
      </c>
      <c r="G44" s="950">
        <v>0</v>
      </c>
    </row>
    <row r="45" spans="2:7">
      <c r="B45" s="953" t="s">
        <v>157</v>
      </c>
      <c r="C45" s="950">
        <v>0</v>
      </c>
      <c r="D45" s="950">
        <v>0</v>
      </c>
      <c r="E45" s="954" t="s">
        <v>158</v>
      </c>
      <c r="F45" s="950">
        <v>0</v>
      </c>
      <c r="G45" s="950">
        <v>0</v>
      </c>
    </row>
    <row r="46" spans="2:7">
      <c r="B46" s="951"/>
      <c r="C46" s="950"/>
      <c r="D46" s="950"/>
      <c r="E46" s="952"/>
      <c r="F46" s="950"/>
      <c r="G46" s="950"/>
    </row>
    <row r="47" spans="2:7">
      <c r="B47" s="947" t="s">
        <v>159</v>
      </c>
      <c r="C47" s="950">
        <f>C9+C17+C25+C31+C37+C38+C41</f>
        <v>26180173.170000006</v>
      </c>
      <c r="D47" s="950">
        <f>D9+D17+D25+D31+D37+D38+D41</f>
        <v>22395850.229999997</v>
      </c>
      <c r="E47" s="949" t="s">
        <v>2359</v>
      </c>
      <c r="F47" s="950">
        <f>F9+F19+F23+F26+F27+F31+F38+F42</f>
        <v>18380750.030000005</v>
      </c>
      <c r="G47" s="950">
        <f>G9+G19+G23+G26+G27+G31+G38+G42</f>
        <v>13305775.42</v>
      </c>
    </row>
    <row r="48" spans="2:7">
      <c r="B48" s="947"/>
      <c r="C48" s="950"/>
      <c r="D48" s="950"/>
      <c r="E48" s="949"/>
      <c r="F48" s="950"/>
      <c r="G48" s="950"/>
    </row>
    <row r="49" spans="2:7">
      <c r="B49" s="947" t="s">
        <v>44</v>
      </c>
      <c r="C49" s="950"/>
      <c r="D49" s="950"/>
      <c r="E49" s="949" t="s">
        <v>45</v>
      </c>
      <c r="F49" s="950"/>
      <c r="G49" s="950"/>
    </row>
    <row r="50" spans="2:7">
      <c r="B50" s="951" t="s">
        <v>160</v>
      </c>
      <c r="C50" s="950">
        <v>0</v>
      </c>
      <c r="D50" s="950">
        <v>0</v>
      </c>
      <c r="E50" s="952" t="s">
        <v>161</v>
      </c>
      <c r="F50" s="950">
        <v>0</v>
      </c>
      <c r="G50" s="950">
        <v>0</v>
      </c>
    </row>
    <row r="51" spans="2:7">
      <c r="B51" s="951" t="s">
        <v>162</v>
      </c>
      <c r="C51" s="950">
        <v>0</v>
      </c>
      <c r="D51" s="950">
        <v>0</v>
      </c>
      <c r="E51" s="952" t="s">
        <v>163</v>
      </c>
      <c r="F51" s="950">
        <v>0</v>
      </c>
      <c r="G51" s="950">
        <v>0</v>
      </c>
    </row>
    <row r="52" spans="2:7">
      <c r="B52" s="951" t="s">
        <v>164</v>
      </c>
      <c r="C52" s="950">
        <v>35435882.890000001</v>
      </c>
      <c r="D52" s="950">
        <v>35435882.890000001</v>
      </c>
      <c r="E52" s="952" t="s">
        <v>165</v>
      </c>
      <c r="F52" s="950">
        <v>0</v>
      </c>
      <c r="G52" s="950">
        <v>0</v>
      </c>
    </row>
    <row r="53" spans="2:7">
      <c r="B53" s="951" t="s">
        <v>166</v>
      </c>
      <c r="C53" s="950">
        <v>67789854.140000001</v>
      </c>
      <c r="D53" s="950">
        <v>66250541.479999997</v>
      </c>
      <c r="E53" s="952" t="s">
        <v>167</v>
      </c>
      <c r="F53" s="950">
        <v>0</v>
      </c>
      <c r="G53" s="950">
        <v>0</v>
      </c>
    </row>
    <row r="54" spans="2:7">
      <c r="B54" s="951" t="s">
        <v>168</v>
      </c>
      <c r="C54" s="950">
        <v>752357.01</v>
      </c>
      <c r="D54" s="950">
        <v>752357.01</v>
      </c>
      <c r="E54" s="952" t="s">
        <v>169</v>
      </c>
      <c r="F54" s="950">
        <v>0</v>
      </c>
      <c r="G54" s="950">
        <v>0</v>
      </c>
    </row>
    <row r="55" spans="2:7">
      <c r="B55" s="951" t="s">
        <v>170</v>
      </c>
      <c r="C55" s="950">
        <v>-25777841.239999998</v>
      </c>
      <c r="D55" s="950">
        <v>-20193484.530000001</v>
      </c>
      <c r="E55" s="952" t="s">
        <v>171</v>
      </c>
      <c r="F55" s="950">
        <v>39373.93</v>
      </c>
      <c r="G55" s="950">
        <v>39373.93</v>
      </c>
    </row>
    <row r="56" spans="2:7">
      <c r="B56" s="951" t="s">
        <v>172</v>
      </c>
      <c r="C56" s="950">
        <v>315709.17</v>
      </c>
      <c r="D56" s="950">
        <v>315588.84000000003</v>
      </c>
      <c r="E56" s="949"/>
      <c r="F56" s="950"/>
      <c r="G56" s="950"/>
    </row>
    <row r="57" spans="2:7">
      <c r="B57" s="951" t="s">
        <v>173</v>
      </c>
      <c r="C57" s="950">
        <v>0</v>
      </c>
      <c r="D57" s="950">
        <v>0</v>
      </c>
      <c r="E57" s="949" t="s">
        <v>2360</v>
      </c>
      <c r="F57" s="950">
        <f>SUM(F50:F55)</f>
        <v>39373.93</v>
      </c>
      <c r="G57" s="950">
        <f>SUM(G50:G55)</f>
        <v>39373.93</v>
      </c>
    </row>
    <row r="58" spans="2:7">
      <c r="B58" s="951" t="s">
        <v>174</v>
      </c>
      <c r="C58" s="950">
        <v>0</v>
      </c>
      <c r="D58" s="950">
        <v>0</v>
      </c>
      <c r="E58" s="956"/>
      <c r="F58" s="950"/>
      <c r="G58" s="950"/>
    </row>
    <row r="59" spans="2:7">
      <c r="B59" s="951"/>
      <c r="C59" s="950"/>
      <c r="D59" s="950"/>
      <c r="E59" s="949" t="s">
        <v>176</v>
      </c>
      <c r="F59" s="950">
        <f>F47+F57</f>
        <v>18420123.960000005</v>
      </c>
      <c r="G59" s="950">
        <f>G47+G57</f>
        <v>13345149.35</v>
      </c>
    </row>
    <row r="60" spans="2:7" ht="25.5">
      <c r="B60" s="947" t="s">
        <v>175</v>
      </c>
      <c r="C60" s="950">
        <f>SUM(C50:C58)</f>
        <v>78515961.970000014</v>
      </c>
      <c r="D60" s="950">
        <f>SUM(D50:D58)</f>
        <v>82560885.690000013</v>
      </c>
      <c r="E60" s="952"/>
      <c r="F60" s="950"/>
      <c r="G60" s="950"/>
    </row>
    <row r="61" spans="2:7">
      <c r="B61" s="951"/>
      <c r="C61" s="950"/>
      <c r="D61" s="950"/>
      <c r="E61" s="949" t="s">
        <v>177</v>
      </c>
      <c r="F61" s="950"/>
      <c r="G61" s="950"/>
    </row>
    <row r="62" spans="2:7">
      <c r="B62" s="947" t="s">
        <v>178</v>
      </c>
      <c r="C62" s="950">
        <f>C47+C60</f>
        <v>104696135.14000002</v>
      </c>
      <c r="D62" s="950">
        <f>D47+D60</f>
        <v>104956735.92000002</v>
      </c>
      <c r="E62" s="949"/>
      <c r="F62" s="950"/>
      <c r="G62" s="950"/>
    </row>
    <row r="63" spans="2:7">
      <c r="B63" s="951"/>
      <c r="C63" s="950"/>
      <c r="D63" s="950"/>
      <c r="E63" s="949" t="s">
        <v>2361</v>
      </c>
      <c r="F63" s="950">
        <f>SUM(F64:F66)</f>
        <v>59031086.509999998</v>
      </c>
      <c r="G63" s="950">
        <f>SUM(G64:G66)</f>
        <v>59031086.509999998</v>
      </c>
    </row>
    <row r="64" spans="2:7">
      <c r="B64" s="951"/>
      <c r="C64" s="950"/>
      <c r="D64" s="950"/>
      <c r="E64" s="952" t="s">
        <v>179</v>
      </c>
      <c r="F64" s="950">
        <v>793445.76</v>
      </c>
      <c r="G64" s="950">
        <v>793445.76</v>
      </c>
    </row>
    <row r="65" spans="2:7">
      <c r="B65" s="951"/>
      <c r="C65" s="950"/>
      <c r="D65" s="950"/>
      <c r="E65" s="952" t="s">
        <v>180</v>
      </c>
      <c r="F65" s="950">
        <v>58237640.75</v>
      </c>
      <c r="G65" s="950">
        <v>58237640.75</v>
      </c>
    </row>
    <row r="66" spans="2:7">
      <c r="B66" s="951"/>
      <c r="C66" s="950"/>
      <c r="D66" s="950"/>
      <c r="E66" s="952" t="s">
        <v>181</v>
      </c>
      <c r="F66" s="950">
        <v>0</v>
      </c>
      <c r="G66" s="950">
        <v>0</v>
      </c>
    </row>
    <row r="67" spans="2:7">
      <c r="B67" s="951"/>
      <c r="C67" s="950"/>
      <c r="D67" s="950"/>
      <c r="E67" s="952"/>
      <c r="F67" s="950"/>
      <c r="G67" s="950"/>
    </row>
    <row r="68" spans="2:7">
      <c r="B68" s="951"/>
      <c r="C68" s="950"/>
      <c r="D68" s="950"/>
      <c r="E68" s="949" t="s">
        <v>182</v>
      </c>
      <c r="F68" s="950">
        <f>SUM(F69:F73)</f>
        <v>27244924.670000002</v>
      </c>
      <c r="G68" s="950">
        <f>SUM(G69:G73)</f>
        <v>32580500.060000002</v>
      </c>
    </row>
    <row r="69" spans="2:7">
      <c r="B69" s="951"/>
      <c r="C69" s="950"/>
      <c r="D69" s="950"/>
      <c r="E69" s="952" t="s">
        <v>183</v>
      </c>
      <c r="F69" s="950">
        <v>396100.6</v>
      </c>
      <c r="G69" s="950">
        <v>1533960.42</v>
      </c>
    </row>
    <row r="70" spans="2:7">
      <c r="B70" s="951"/>
      <c r="C70" s="950"/>
      <c r="D70" s="950"/>
      <c r="E70" s="952" t="s">
        <v>184</v>
      </c>
      <c r="F70" s="950">
        <v>26472560.390000001</v>
      </c>
      <c r="G70" s="950">
        <v>30670275.960000001</v>
      </c>
    </row>
    <row r="71" spans="2:7">
      <c r="B71" s="951"/>
      <c r="C71" s="950"/>
      <c r="D71" s="950"/>
      <c r="E71" s="952" t="s">
        <v>185</v>
      </c>
      <c r="F71" s="950">
        <v>0</v>
      </c>
      <c r="G71" s="950">
        <v>0</v>
      </c>
    </row>
    <row r="72" spans="2:7">
      <c r="B72" s="951"/>
      <c r="C72" s="950"/>
      <c r="D72" s="950"/>
      <c r="E72" s="952" t="s">
        <v>186</v>
      </c>
      <c r="F72" s="950">
        <v>0</v>
      </c>
      <c r="G72" s="950">
        <v>0</v>
      </c>
    </row>
    <row r="73" spans="2:7">
      <c r="B73" s="951"/>
      <c r="C73" s="950"/>
      <c r="D73" s="950"/>
      <c r="E73" s="952" t="s">
        <v>187</v>
      </c>
      <c r="F73" s="950">
        <v>376263.67999999999</v>
      </c>
      <c r="G73" s="950">
        <v>376263.67999999999</v>
      </c>
    </row>
    <row r="74" spans="2:7">
      <c r="B74" s="951"/>
      <c r="C74" s="950"/>
      <c r="D74" s="950"/>
      <c r="E74" s="952"/>
      <c r="F74" s="950"/>
      <c r="G74" s="950"/>
    </row>
    <row r="75" spans="2:7" ht="25.5">
      <c r="B75" s="951"/>
      <c r="C75" s="950"/>
      <c r="D75" s="950"/>
      <c r="E75" s="949" t="s">
        <v>188</v>
      </c>
      <c r="F75" s="950">
        <f>SUM(F76:F77)</f>
        <v>0</v>
      </c>
      <c r="G75" s="950">
        <f>SUM(G76:G77)</f>
        <v>0</v>
      </c>
    </row>
    <row r="76" spans="2:7">
      <c r="B76" s="951"/>
      <c r="C76" s="950"/>
      <c r="D76" s="950"/>
      <c r="E76" s="952" t="s">
        <v>189</v>
      </c>
      <c r="F76" s="950">
        <v>0</v>
      </c>
      <c r="G76" s="950">
        <v>0</v>
      </c>
    </row>
    <row r="77" spans="2:7">
      <c r="B77" s="951"/>
      <c r="C77" s="950"/>
      <c r="D77" s="950"/>
      <c r="E77" s="952" t="s">
        <v>190</v>
      </c>
      <c r="F77" s="950">
        <v>0</v>
      </c>
      <c r="G77" s="950">
        <v>0</v>
      </c>
    </row>
    <row r="78" spans="2:7">
      <c r="B78" s="951"/>
      <c r="C78" s="950"/>
      <c r="D78" s="950"/>
      <c r="E78" s="952"/>
      <c r="F78" s="950"/>
      <c r="G78" s="950"/>
    </row>
    <row r="79" spans="2:7">
      <c r="B79" s="951"/>
      <c r="C79" s="950"/>
      <c r="D79" s="950"/>
      <c r="E79" s="949" t="s">
        <v>191</v>
      </c>
      <c r="F79" s="950">
        <f>F63+F68+F75</f>
        <v>86276011.180000007</v>
      </c>
      <c r="G79" s="950">
        <f>G63+G68+G75</f>
        <v>91611586.569999993</v>
      </c>
    </row>
    <row r="80" spans="2:7">
      <c r="B80" s="951"/>
      <c r="C80" s="950"/>
      <c r="D80" s="950"/>
      <c r="E80" s="952"/>
      <c r="F80" s="950"/>
      <c r="G80" s="950"/>
    </row>
    <row r="81" spans="2:7">
      <c r="B81" s="951"/>
      <c r="C81" s="950"/>
      <c r="D81" s="950"/>
      <c r="E81" s="949" t="s">
        <v>2362</v>
      </c>
      <c r="F81" s="950">
        <f>F59+F79</f>
        <v>104696135.14000002</v>
      </c>
      <c r="G81" s="950">
        <f>G59+G79</f>
        <v>104956735.91999999</v>
      </c>
    </row>
    <row r="82" spans="2:7" ht="13.5" thickBot="1">
      <c r="B82" s="957"/>
      <c r="C82" s="958"/>
      <c r="D82" s="958"/>
      <c r="E82" s="959"/>
      <c r="F82" s="960"/>
      <c r="G82" s="960"/>
    </row>
  </sheetData>
  <mergeCells count="4">
    <mergeCell ref="B2:G2"/>
    <mergeCell ref="B3:G3"/>
    <mergeCell ref="B4:G4"/>
    <mergeCell ref="B5:G5"/>
  </mergeCells>
  <pageMargins left="0.70866141732283472" right="0.70866141732283472" top="0.74803149606299213" bottom="0.74803149606299213" header="0.31496062992125984" footer="0.31496062992125984"/>
  <pageSetup scale="51"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00B050"/>
  </sheetPr>
  <dimension ref="A1:I37"/>
  <sheetViews>
    <sheetView view="pageBreakPreview" zoomScale="90" zoomScaleNormal="100" zoomScaleSheetLayoutView="90" workbookViewId="0">
      <selection activeCell="D4" sqref="D4"/>
    </sheetView>
  </sheetViews>
  <sheetFormatPr baseColWidth="10" defaultColWidth="11.28515625" defaultRowHeight="16.5"/>
  <cols>
    <col min="1" max="1" width="4.85546875" style="110" customWidth="1"/>
    <col min="2" max="2" width="41" style="92" customWidth="1"/>
    <col min="3" max="4" width="25.7109375" style="92" customWidth="1"/>
    <col min="5" max="16384" width="11.28515625" style="92"/>
  </cols>
  <sheetData>
    <row r="1" spans="1:6">
      <c r="A1" s="337"/>
      <c r="B1" s="1897" t="str">
        <f>'CPCA-I-01'!A1</f>
        <v>Instituto de Capacitación par el Trabajo del Estado de Sonora</v>
      </c>
      <c r="C1" s="1897"/>
      <c r="D1" s="1897"/>
    </row>
    <row r="2" spans="1:6">
      <c r="A2" s="92"/>
      <c r="B2" s="1901" t="s">
        <v>719</v>
      </c>
      <c r="C2" s="1901"/>
      <c r="D2" s="1901"/>
      <c r="F2" s="314"/>
    </row>
    <row r="3" spans="1:6">
      <c r="B3" s="1663" t="str">
        <f>'CPCA-I-03'!A3</f>
        <v>Del 01 de Enero al 31 de Diciembre de 2020</v>
      </c>
      <c r="C3" s="1663"/>
      <c r="D3" s="1663"/>
    </row>
    <row r="4" spans="1:6">
      <c r="A4" s="624"/>
      <c r="B4" s="1913" t="s">
        <v>949</v>
      </c>
      <c r="C4" s="1913"/>
      <c r="D4" s="226"/>
    </row>
    <row r="5" spans="1:6" ht="6.75" customHeight="1" thickBot="1"/>
    <row r="6" spans="1:6" s="191" customFormat="1" ht="27.95" customHeight="1">
      <c r="A6" s="1902" t="s">
        <v>708</v>
      </c>
      <c r="B6" s="1903"/>
      <c r="C6" s="1909" t="s">
        <v>380</v>
      </c>
      <c r="D6" s="1911" t="s">
        <v>603</v>
      </c>
    </row>
    <row r="7" spans="1:6" s="191" customFormat="1" ht="4.5" customHeight="1" thickBot="1">
      <c r="A7" s="1904"/>
      <c r="B7" s="1905"/>
      <c r="C7" s="1910"/>
      <c r="D7" s="1912"/>
    </row>
    <row r="8" spans="1:6" s="191" customFormat="1" ht="21" customHeight="1">
      <c r="A8" s="1906" t="s">
        <v>714</v>
      </c>
      <c r="B8" s="1907"/>
      <c r="C8" s="1907"/>
      <c r="D8" s="1908"/>
    </row>
    <row r="9" spans="1:6" s="191" customFormat="1" ht="18" customHeight="1">
      <c r="A9" s="321">
        <v>1</v>
      </c>
      <c r="B9" s="322"/>
      <c r="C9" s="338"/>
      <c r="D9" s="339"/>
    </row>
    <row r="10" spans="1:6" s="191" customFormat="1" ht="18" customHeight="1">
      <c r="A10" s="321">
        <v>2</v>
      </c>
      <c r="B10" s="322"/>
      <c r="C10" s="338"/>
      <c r="D10" s="339"/>
    </row>
    <row r="11" spans="1:6" s="191" customFormat="1" ht="18" customHeight="1">
      <c r="A11" s="321">
        <v>3</v>
      </c>
      <c r="B11" s="322"/>
      <c r="C11" s="338"/>
      <c r="D11" s="339"/>
    </row>
    <row r="12" spans="1:6" s="191" customFormat="1" ht="18" customHeight="1">
      <c r="A12" s="321">
        <v>4</v>
      </c>
      <c r="B12" s="322"/>
      <c r="C12" s="338"/>
      <c r="D12" s="339"/>
    </row>
    <row r="13" spans="1:6" s="191" customFormat="1" ht="18" customHeight="1">
      <c r="A13" s="321">
        <v>5</v>
      </c>
      <c r="B13" s="322"/>
      <c r="C13" s="338"/>
      <c r="D13" s="339"/>
    </row>
    <row r="14" spans="1:6" s="191" customFormat="1" ht="18" customHeight="1">
      <c r="A14" s="321">
        <v>6</v>
      </c>
      <c r="B14" s="322"/>
      <c r="C14" s="338"/>
      <c r="D14" s="339"/>
    </row>
    <row r="15" spans="1:6" s="191" customFormat="1" ht="18" customHeight="1">
      <c r="A15" s="321">
        <v>7</v>
      </c>
      <c r="B15" s="322"/>
      <c r="C15" s="338"/>
      <c r="D15" s="339"/>
    </row>
    <row r="16" spans="1:6" s="191" customFormat="1" ht="18" customHeight="1">
      <c r="A16" s="321">
        <v>8</v>
      </c>
      <c r="B16" s="322"/>
      <c r="C16" s="338"/>
      <c r="D16" s="339"/>
    </row>
    <row r="17" spans="1:4" s="191" customFormat="1" ht="18" customHeight="1">
      <c r="A17" s="321">
        <v>9</v>
      </c>
      <c r="B17" s="322"/>
      <c r="C17" s="338"/>
      <c r="D17" s="339"/>
    </row>
    <row r="18" spans="1:4" s="191" customFormat="1" ht="18" customHeight="1">
      <c r="A18" s="321">
        <v>10</v>
      </c>
      <c r="B18" s="322"/>
      <c r="C18" s="338"/>
      <c r="D18" s="339"/>
    </row>
    <row r="19" spans="1:4" s="191" customFormat="1" ht="18" customHeight="1">
      <c r="A19" s="321"/>
      <c r="B19" s="326" t="s">
        <v>720</v>
      </c>
      <c r="C19" s="332">
        <f>SUM(C9:C18)</f>
        <v>0</v>
      </c>
      <c r="D19" s="334">
        <f>SUM(D9:D18)</f>
        <v>0</v>
      </c>
    </row>
    <row r="20" spans="1:4" s="191" customFormat="1" ht="21" customHeight="1">
      <c r="A20" s="1898" t="s">
        <v>716</v>
      </c>
      <c r="B20" s="1899"/>
      <c r="C20" s="1899"/>
      <c r="D20" s="1900"/>
    </row>
    <row r="21" spans="1:4" s="191" customFormat="1" ht="18" customHeight="1">
      <c r="A21" s="321">
        <v>1</v>
      </c>
      <c r="B21" s="322"/>
      <c r="C21" s="338"/>
      <c r="D21" s="339"/>
    </row>
    <row r="22" spans="1:4" s="191" customFormat="1" ht="18" customHeight="1">
      <c r="A22" s="321">
        <v>2</v>
      </c>
      <c r="B22" s="322"/>
      <c r="C22" s="338"/>
      <c r="D22" s="339"/>
    </row>
    <row r="23" spans="1:4" s="191" customFormat="1" ht="18" customHeight="1">
      <c r="A23" s="321">
        <v>3</v>
      </c>
      <c r="B23" s="322"/>
      <c r="C23" s="338"/>
      <c r="D23" s="339"/>
    </row>
    <row r="24" spans="1:4" s="191" customFormat="1" ht="18" customHeight="1">
      <c r="A24" s="321">
        <v>4</v>
      </c>
      <c r="B24" s="322"/>
      <c r="C24" s="338"/>
      <c r="D24" s="339"/>
    </row>
    <row r="25" spans="1:4" s="191" customFormat="1" ht="18" customHeight="1">
      <c r="A25" s="321">
        <v>5</v>
      </c>
      <c r="B25" s="322"/>
      <c r="C25" s="338"/>
      <c r="D25" s="339"/>
    </row>
    <row r="26" spans="1:4" s="191" customFormat="1" ht="18" customHeight="1">
      <c r="A26" s="321">
        <v>6</v>
      </c>
      <c r="B26" s="322"/>
      <c r="C26" s="338"/>
      <c r="D26" s="339"/>
    </row>
    <row r="27" spans="1:4" s="191" customFormat="1" ht="18" customHeight="1">
      <c r="A27" s="321">
        <v>7</v>
      </c>
      <c r="B27" s="322"/>
      <c r="C27" s="338"/>
      <c r="D27" s="339"/>
    </row>
    <row r="28" spans="1:4" s="191" customFormat="1" ht="18" customHeight="1">
      <c r="A28" s="321">
        <v>8</v>
      </c>
      <c r="B28" s="322"/>
      <c r="C28" s="338"/>
      <c r="D28" s="339"/>
    </row>
    <row r="29" spans="1:4" s="191" customFormat="1" ht="18" customHeight="1">
      <c r="A29" s="321">
        <v>9</v>
      </c>
      <c r="B29" s="322"/>
      <c r="C29" s="338"/>
      <c r="D29" s="339"/>
    </row>
    <row r="30" spans="1:4" s="191" customFormat="1" ht="18" customHeight="1">
      <c r="A30" s="321">
        <v>10</v>
      </c>
      <c r="B30" s="322"/>
      <c r="C30" s="338" t="s">
        <v>239</v>
      </c>
      <c r="D30" s="339"/>
    </row>
    <row r="31" spans="1:4" s="328" customFormat="1" ht="18" customHeight="1" thickBot="1">
      <c r="A31" s="321"/>
      <c r="B31" s="327" t="s">
        <v>721</v>
      </c>
      <c r="C31" s="332">
        <f>SUM(C21:C30)</f>
        <v>0</v>
      </c>
      <c r="D31" s="334">
        <f>SUM(D21:D30)</f>
        <v>0</v>
      </c>
    </row>
    <row r="32" spans="1:4" ht="27.95" customHeight="1" thickBot="1">
      <c r="A32" s="329"/>
      <c r="B32" s="330" t="s">
        <v>718</v>
      </c>
      <c r="C32" s="335">
        <f>SUM(C31,C19)</f>
        <v>0</v>
      </c>
      <c r="D32" s="340">
        <f>SUM(D31,D19)</f>
        <v>0</v>
      </c>
    </row>
    <row r="33" spans="1:9" s="492" customFormat="1" ht="18" customHeight="1">
      <c r="A33" s="423" t="s">
        <v>81</v>
      </c>
      <c r="B33" s="92"/>
      <c r="C33" s="92"/>
      <c r="D33" s="92"/>
      <c r="E33" s="92"/>
    </row>
    <row r="34" spans="1:9" s="492" customFormat="1" ht="18" customHeight="1">
      <c r="A34" s="39"/>
      <c r="B34" s="92"/>
      <c r="C34" s="92"/>
      <c r="D34" s="92"/>
      <c r="E34" s="92"/>
    </row>
    <row r="35" spans="1:9" s="492" customFormat="1" ht="18" customHeight="1">
      <c r="A35" s="39"/>
      <c r="B35" s="92"/>
      <c r="C35" s="92"/>
      <c r="D35" s="92"/>
      <c r="E35" s="92"/>
    </row>
    <row r="36" spans="1:9" s="493" customFormat="1" ht="17.100000000000001" customHeight="1">
      <c r="A36" s="489"/>
      <c r="B36" s="490"/>
      <c r="C36" s="491"/>
      <c r="D36" s="491"/>
    </row>
    <row r="37" spans="1:9" ht="17.100000000000001" customHeight="1">
      <c r="A37" s="39"/>
      <c r="I37" s="331"/>
    </row>
  </sheetData>
  <sheetProtection insertHyperlinks="0"/>
  <mergeCells count="9">
    <mergeCell ref="A8:D8"/>
    <mergeCell ref="A20:D20"/>
    <mergeCell ref="C6:C7"/>
    <mergeCell ref="D6:D7"/>
    <mergeCell ref="B1:D1"/>
    <mergeCell ref="B2:D2"/>
    <mergeCell ref="B3:D3"/>
    <mergeCell ref="B4:C4"/>
    <mergeCell ref="A6:B7"/>
  </mergeCells>
  <printOptions horizontalCentered="1"/>
  <pageMargins left="0.39370078740157483" right="0.39370078740157483" top="0.74803149606299213" bottom="0.74803149606299213" header="0.31496062992125984" footer="0.31496062992125984"/>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44"/>
  <sheetViews>
    <sheetView view="pageBreakPreview" topLeftCell="A16" zoomScaleNormal="100" zoomScaleSheetLayoutView="100" workbookViewId="0">
      <selection activeCell="C15" sqref="C15"/>
    </sheetView>
  </sheetViews>
  <sheetFormatPr baseColWidth="10" defaultColWidth="11.28515625" defaultRowHeight="15"/>
  <cols>
    <col min="1" max="1" width="47.7109375" style="351" bestFit="1" customWidth="1"/>
    <col min="2" max="2" width="11.28515625" style="341"/>
    <col min="3" max="3" width="12.28515625" style="341" customWidth="1"/>
    <col min="4" max="16384" width="11.28515625" style="341"/>
  </cols>
  <sheetData>
    <row r="1" spans="1:7" ht="16.5" customHeight="1">
      <c r="A1" s="1914" t="str">
        <f>'CPCA-I-01'!A1:G1</f>
        <v>Instituto de Capacitación par el Trabajo del Estado de Sonora</v>
      </c>
      <c r="B1" s="1914"/>
      <c r="C1" s="1914"/>
      <c r="D1" s="1914"/>
      <c r="E1" s="1914"/>
      <c r="F1" s="1914"/>
      <c r="G1" s="1914"/>
    </row>
    <row r="2" spans="1:7" ht="16.5" customHeight="1">
      <c r="A2" s="1914" t="s">
        <v>722</v>
      </c>
      <c r="B2" s="1914"/>
      <c r="C2" s="1914"/>
      <c r="D2" s="1914"/>
      <c r="E2" s="1914"/>
      <c r="F2" s="1914"/>
      <c r="G2" s="1914"/>
    </row>
    <row r="3" spans="1:7" ht="16.5">
      <c r="A3" s="1915" t="str">
        <f>'CPCA-I-03'!A3:D3</f>
        <v>Del 01 de Enero al 31 de Diciembre de 2020</v>
      </c>
      <c r="B3" s="1915"/>
      <c r="C3" s="1915"/>
      <c r="D3" s="1915"/>
      <c r="E3" s="1915"/>
      <c r="F3" s="1915"/>
      <c r="G3" s="1915"/>
    </row>
    <row r="4" spans="1:7" ht="17.25" thickBot="1">
      <c r="A4" s="342"/>
      <c r="B4" s="1916" t="s">
        <v>723</v>
      </c>
      <c r="C4" s="1916"/>
      <c r="D4" s="1916"/>
      <c r="E4" s="152"/>
      <c r="F4" s="40"/>
      <c r="G4" s="498"/>
    </row>
    <row r="5" spans="1:7" ht="38.25">
      <c r="A5" s="1866" t="s">
        <v>241</v>
      </c>
      <c r="B5" s="188" t="s">
        <v>444</v>
      </c>
      <c r="C5" s="188" t="s">
        <v>378</v>
      </c>
      <c r="D5" s="188" t="s">
        <v>445</v>
      </c>
      <c r="E5" s="189" t="s">
        <v>724</v>
      </c>
      <c r="F5" s="189" t="s">
        <v>725</v>
      </c>
      <c r="G5" s="188" t="s">
        <v>448</v>
      </c>
    </row>
    <row r="6" spans="1:7" ht="15.75" thickBot="1">
      <c r="A6" s="1867"/>
      <c r="B6" s="278" t="s">
        <v>359</v>
      </c>
      <c r="C6" s="278" t="s">
        <v>360</v>
      </c>
      <c r="D6" s="278" t="s">
        <v>449</v>
      </c>
      <c r="E6" s="343" t="s">
        <v>362</v>
      </c>
      <c r="F6" s="343" t="s">
        <v>363</v>
      </c>
      <c r="G6" s="278" t="s">
        <v>450</v>
      </c>
    </row>
    <row r="7" spans="1:7" ht="16.5">
      <c r="A7" s="352"/>
      <c r="B7" s="344"/>
      <c r="C7" s="344"/>
      <c r="D7" s="344"/>
      <c r="E7" s="344"/>
      <c r="F7" s="344"/>
      <c r="G7" s="344"/>
    </row>
    <row r="8" spans="1:7" s="347" customFormat="1">
      <c r="A8" s="345" t="s">
        <v>726</v>
      </c>
      <c r="B8" s="346"/>
      <c r="C8" s="346"/>
      <c r="D8" s="346"/>
      <c r="E8" s="346"/>
      <c r="F8" s="346"/>
      <c r="G8" s="346"/>
    </row>
    <row r="9" spans="1:7" s="349" customFormat="1">
      <c r="A9" s="348" t="s">
        <v>850</v>
      </c>
      <c r="B9" s="426">
        <f>B11+B12</f>
        <v>0</v>
      </c>
      <c r="C9" s="426">
        <f>C11+C12</f>
        <v>0</v>
      </c>
      <c r="D9" s="426">
        <f>SUM(B9+C9)</f>
        <v>0</v>
      </c>
      <c r="E9" s="426">
        <f>E11+E12</f>
        <v>0</v>
      </c>
      <c r="F9" s="426">
        <f>F11+F12</f>
        <v>0</v>
      </c>
      <c r="G9" s="426">
        <f>SUM(D9-E9)</f>
        <v>0</v>
      </c>
    </row>
    <row r="10" spans="1:7" s="350" customFormat="1">
      <c r="A10" s="353"/>
      <c r="B10" s="427"/>
      <c r="C10" s="427"/>
      <c r="D10" s="427"/>
      <c r="E10" s="427"/>
      <c r="F10" s="427"/>
      <c r="G10" s="428"/>
    </row>
    <row r="11" spans="1:7" s="350" customFormat="1">
      <c r="A11" s="353" t="s">
        <v>727</v>
      </c>
      <c r="B11" s="427"/>
      <c r="C11" s="427"/>
      <c r="D11" s="428">
        <f>B11+C11</f>
        <v>0</v>
      </c>
      <c r="E11" s="427"/>
      <c r="F11" s="427"/>
      <c r="G11" s="428">
        <f>D11-E11</f>
        <v>0</v>
      </c>
    </row>
    <row r="12" spans="1:7" s="350" customFormat="1">
      <c r="A12" s="353" t="s">
        <v>728</v>
      </c>
      <c r="B12" s="427"/>
      <c r="C12" s="427"/>
      <c r="D12" s="428">
        <f>B12+C12</f>
        <v>0</v>
      </c>
      <c r="E12" s="427"/>
      <c r="F12" s="427"/>
      <c r="G12" s="428">
        <f>D12-E12</f>
        <v>0</v>
      </c>
    </row>
    <row r="13" spans="1:7" s="349" customFormat="1">
      <c r="A13" s="348" t="s">
        <v>729</v>
      </c>
      <c r="B13" s="426">
        <f t="shared" ref="B13:G13" si="0">SUM(B14:B21)</f>
        <v>130107095.38</v>
      </c>
      <c r="C13" s="426">
        <f t="shared" si="0"/>
        <v>19698167.420000002</v>
      </c>
      <c r="D13" s="426">
        <f t="shared" si="0"/>
        <v>149805262.80000001</v>
      </c>
      <c r="E13" s="426">
        <f t="shared" si="0"/>
        <v>145730052.28999999</v>
      </c>
      <c r="F13" s="426">
        <f t="shared" si="0"/>
        <v>132813073.73999999</v>
      </c>
      <c r="G13" s="426">
        <f t="shared" si="0"/>
        <v>4075210.5100000203</v>
      </c>
    </row>
    <row r="14" spans="1:7" s="350" customFormat="1">
      <c r="A14" s="353" t="s">
        <v>730</v>
      </c>
      <c r="B14" s="427">
        <v>130107095.38</v>
      </c>
      <c r="C14" s="427">
        <f>19540255.92+157911.5</f>
        <v>19698167.420000002</v>
      </c>
      <c r="D14" s="428">
        <f t="shared" ref="D14:D21" si="1">B14+C14</f>
        <v>149805262.80000001</v>
      </c>
      <c r="E14" s="427">
        <v>145730052.28999999</v>
      </c>
      <c r="F14" s="427">
        <v>132813073.73999999</v>
      </c>
      <c r="G14" s="428">
        <f>D14-E14</f>
        <v>4075210.5100000203</v>
      </c>
    </row>
    <row r="15" spans="1:7" s="350" customFormat="1">
      <c r="A15" s="353" t="s">
        <v>731</v>
      </c>
      <c r="B15" s="427"/>
      <c r="C15" s="427"/>
      <c r="D15" s="428">
        <f t="shared" si="1"/>
        <v>0</v>
      </c>
      <c r="E15" s="427"/>
      <c r="F15" s="427"/>
      <c r="G15" s="428">
        <f t="shared" ref="G15:G38" si="2">D15-E15</f>
        <v>0</v>
      </c>
    </row>
    <row r="16" spans="1:7" s="350" customFormat="1">
      <c r="A16" s="353" t="s">
        <v>732</v>
      </c>
      <c r="B16" s="427"/>
      <c r="C16" s="427"/>
      <c r="D16" s="428">
        <f t="shared" si="1"/>
        <v>0</v>
      </c>
      <c r="E16" s="427"/>
      <c r="F16" s="427"/>
      <c r="G16" s="428">
        <f t="shared" si="2"/>
        <v>0</v>
      </c>
    </row>
    <row r="17" spans="1:7" s="350" customFormat="1">
      <c r="A17" s="353" t="s">
        <v>733</v>
      </c>
      <c r="B17" s="427"/>
      <c r="C17" s="427"/>
      <c r="D17" s="428">
        <f t="shared" si="1"/>
        <v>0</v>
      </c>
      <c r="E17" s="427"/>
      <c r="F17" s="427"/>
      <c r="G17" s="428">
        <f t="shared" si="2"/>
        <v>0</v>
      </c>
    </row>
    <row r="18" spans="1:7" s="350" customFormat="1">
      <c r="A18" s="353" t="s">
        <v>734</v>
      </c>
      <c r="B18" s="427"/>
      <c r="C18" s="427"/>
      <c r="D18" s="428">
        <f t="shared" si="1"/>
        <v>0</v>
      </c>
      <c r="E18" s="427"/>
      <c r="F18" s="427"/>
      <c r="G18" s="428">
        <f t="shared" si="2"/>
        <v>0</v>
      </c>
    </row>
    <row r="19" spans="1:7" s="350" customFormat="1" ht="27">
      <c r="A19" s="353" t="s">
        <v>735</v>
      </c>
      <c r="B19" s="427"/>
      <c r="C19" s="427"/>
      <c r="D19" s="428">
        <f t="shared" si="1"/>
        <v>0</v>
      </c>
      <c r="E19" s="427"/>
      <c r="F19" s="427"/>
      <c r="G19" s="428">
        <f t="shared" si="2"/>
        <v>0</v>
      </c>
    </row>
    <row r="20" spans="1:7" s="350" customFormat="1">
      <c r="A20" s="353" t="s">
        <v>736</v>
      </c>
      <c r="B20" s="427"/>
      <c r="C20" s="427"/>
      <c r="D20" s="428">
        <f t="shared" si="1"/>
        <v>0</v>
      </c>
      <c r="E20" s="427"/>
      <c r="F20" s="427"/>
      <c r="G20" s="428">
        <f t="shared" si="2"/>
        <v>0</v>
      </c>
    </row>
    <row r="21" spans="1:7" s="350" customFormat="1">
      <c r="A21" s="353" t="s">
        <v>737</v>
      </c>
      <c r="B21" s="427"/>
      <c r="C21" s="427"/>
      <c r="D21" s="428">
        <f t="shared" si="1"/>
        <v>0</v>
      </c>
      <c r="E21" s="427"/>
      <c r="F21" s="427"/>
      <c r="G21" s="428">
        <f t="shared" si="2"/>
        <v>0</v>
      </c>
    </row>
    <row r="22" spans="1:7" s="349" customFormat="1">
      <c r="A22" s="348" t="s">
        <v>738</v>
      </c>
      <c r="B22" s="426">
        <f t="shared" ref="B22:G22" si="3">SUM(B23:B25)</f>
        <v>0</v>
      </c>
      <c r="C22" s="426">
        <f t="shared" si="3"/>
        <v>0</v>
      </c>
      <c r="D22" s="426">
        <f t="shared" si="3"/>
        <v>0</v>
      </c>
      <c r="E22" s="426">
        <f t="shared" si="3"/>
        <v>0</v>
      </c>
      <c r="F22" s="426">
        <f t="shared" si="3"/>
        <v>0</v>
      </c>
      <c r="G22" s="426">
        <f t="shared" si="3"/>
        <v>0</v>
      </c>
    </row>
    <row r="23" spans="1:7" s="350" customFormat="1" ht="27">
      <c r="A23" s="353" t="s">
        <v>739</v>
      </c>
      <c r="B23" s="427"/>
      <c r="C23" s="427"/>
      <c r="D23" s="428">
        <f>B23+C23</f>
        <v>0</v>
      </c>
      <c r="E23" s="427"/>
      <c r="F23" s="427"/>
      <c r="G23" s="428">
        <f t="shared" si="2"/>
        <v>0</v>
      </c>
    </row>
    <row r="24" spans="1:7" s="350" customFormat="1">
      <c r="A24" s="353" t="s">
        <v>740</v>
      </c>
      <c r="B24" s="427"/>
      <c r="C24" s="427"/>
      <c r="D24" s="428">
        <f>B24+C24</f>
        <v>0</v>
      </c>
      <c r="E24" s="427"/>
      <c r="F24" s="427"/>
      <c r="G24" s="428">
        <f t="shared" si="2"/>
        <v>0</v>
      </c>
    </row>
    <row r="25" spans="1:7" s="350" customFormat="1">
      <c r="A25" s="353" t="s">
        <v>741</v>
      </c>
      <c r="B25" s="427"/>
      <c r="C25" s="427"/>
      <c r="D25" s="428">
        <f>B25+C25</f>
        <v>0</v>
      </c>
      <c r="E25" s="427"/>
      <c r="F25" s="427"/>
      <c r="G25" s="428">
        <f t="shared" si="2"/>
        <v>0</v>
      </c>
    </row>
    <row r="26" spans="1:7" s="349" customFormat="1">
      <c r="A26" s="348" t="s">
        <v>742</v>
      </c>
      <c r="B26" s="426">
        <f>B27+B28</f>
        <v>0</v>
      </c>
      <c r="C26" s="426">
        <f>C27+C28</f>
        <v>0</v>
      </c>
      <c r="D26" s="426">
        <f>SUM(D27:D28)</f>
        <v>0</v>
      </c>
      <c r="E26" s="426">
        <f>E27+E28</f>
        <v>0</v>
      </c>
      <c r="F26" s="426">
        <f>F27+F28</f>
        <v>0</v>
      </c>
      <c r="G26" s="426">
        <f>SUM(G27:G28)</f>
        <v>0</v>
      </c>
    </row>
    <row r="27" spans="1:7" s="350" customFormat="1">
      <c r="A27" s="353" t="s">
        <v>743</v>
      </c>
      <c r="B27" s="427"/>
      <c r="C27" s="427"/>
      <c r="D27" s="428">
        <f>B27+C27</f>
        <v>0</v>
      </c>
      <c r="E27" s="427"/>
      <c r="F27" s="427"/>
      <c r="G27" s="428">
        <f t="shared" si="2"/>
        <v>0</v>
      </c>
    </row>
    <row r="28" spans="1:7" s="350" customFormat="1">
      <c r="A28" s="353" t="s">
        <v>744</v>
      </c>
      <c r="B28" s="427"/>
      <c r="C28" s="427"/>
      <c r="D28" s="428">
        <f>B28+C28</f>
        <v>0</v>
      </c>
      <c r="E28" s="427"/>
      <c r="F28" s="427"/>
      <c r="G28" s="428">
        <f t="shared" si="2"/>
        <v>0</v>
      </c>
    </row>
    <row r="29" spans="1:7" s="349" customFormat="1">
      <c r="A29" s="348" t="s">
        <v>745</v>
      </c>
      <c r="B29" s="426">
        <f>B30+B31+B32+B33</f>
        <v>0</v>
      </c>
      <c r="C29" s="426">
        <f>C30+C31+C32+C33</f>
        <v>0</v>
      </c>
      <c r="D29" s="426">
        <f>SUM(D30:D33)</f>
        <v>0</v>
      </c>
      <c r="E29" s="426">
        <f>E30+E31+E32+E33</f>
        <v>0</v>
      </c>
      <c r="F29" s="426">
        <f>F30+F31+F32+F33</f>
        <v>0</v>
      </c>
      <c r="G29" s="426">
        <f>SUM(G30:G33)</f>
        <v>0</v>
      </c>
    </row>
    <row r="30" spans="1:7" s="350" customFormat="1">
      <c r="A30" s="353" t="s">
        <v>214</v>
      </c>
      <c r="B30" s="427"/>
      <c r="C30" s="427"/>
      <c r="D30" s="428">
        <f>B30+C30</f>
        <v>0</v>
      </c>
      <c r="E30" s="427"/>
      <c r="F30" s="427"/>
      <c r="G30" s="428">
        <f t="shared" si="2"/>
        <v>0</v>
      </c>
    </row>
    <row r="31" spans="1:7" s="350" customFormat="1">
      <c r="A31" s="353" t="s">
        <v>746</v>
      </c>
      <c r="B31" s="427"/>
      <c r="C31" s="427"/>
      <c r="D31" s="428">
        <f>B31+C31</f>
        <v>0</v>
      </c>
      <c r="E31" s="427"/>
      <c r="F31" s="427"/>
      <c r="G31" s="428">
        <f t="shared" si="2"/>
        <v>0</v>
      </c>
    </row>
    <row r="32" spans="1:7" s="350" customFormat="1">
      <c r="A32" s="353" t="s">
        <v>747</v>
      </c>
      <c r="B32" s="427"/>
      <c r="C32" s="427"/>
      <c r="D32" s="428">
        <f>B32+C32</f>
        <v>0</v>
      </c>
      <c r="E32" s="427"/>
      <c r="F32" s="427"/>
      <c r="G32" s="428">
        <f t="shared" si="2"/>
        <v>0</v>
      </c>
    </row>
    <row r="33" spans="1:8" s="350" customFormat="1">
      <c r="A33" s="353" t="s">
        <v>748</v>
      </c>
      <c r="B33" s="427"/>
      <c r="C33" s="427"/>
      <c r="D33" s="428">
        <f>B33+C33</f>
        <v>0</v>
      </c>
      <c r="E33" s="427"/>
      <c r="F33" s="427"/>
      <c r="G33" s="428">
        <f t="shared" si="2"/>
        <v>0</v>
      </c>
    </row>
    <row r="34" spans="1:8" s="349" customFormat="1">
      <c r="A34" s="348" t="s">
        <v>749</v>
      </c>
      <c r="B34" s="426">
        <f t="shared" ref="B34:G34" si="4">B35</f>
        <v>0</v>
      </c>
      <c r="C34" s="426">
        <f t="shared" si="4"/>
        <v>0</v>
      </c>
      <c r="D34" s="426">
        <f t="shared" si="4"/>
        <v>0</v>
      </c>
      <c r="E34" s="426">
        <f t="shared" si="4"/>
        <v>0</v>
      </c>
      <c r="F34" s="426">
        <f t="shared" si="4"/>
        <v>0</v>
      </c>
      <c r="G34" s="426">
        <f t="shared" si="4"/>
        <v>0</v>
      </c>
    </row>
    <row r="35" spans="1:8" s="350" customFormat="1">
      <c r="A35" s="353" t="s">
        <v>750</v>
      </c>
      <c r="B35" s="427"/>
      <c r="C35" s="427"/>
      <c r="D35" s="428">
        <f>B35+C35</f>
        <v>0</v>
      </c>
      <c r="E35" s="427"/>
      <c r="F35" s="427"/>
      <c r="G35" s="428">
        <f t="shared" si="2"/>
        <v>0</v>
      </c>
    </row>
    <row r="36" spans="1:8" s="349" customFormat="1">
      <c r="A36" s="348" t="s">
        <v>751</v>
      </c>
      <c r="B36" s="429"/>
      <c r="C36" s="429"/>
      <c r="D36" s="426">
        <f>B36+C36</f>
        <v>0</v>
      </c>
      <c r="E36" s="429"/>
      <c r="F36" s="429"/>
      <c r="G36" s="426">
        <f t="shared" si="2"/>
        <v>0</v>
      </c>
    </row>
    <row r="37" spans="1:8" s="349" customFormat="1" ht="27">
      <c r="A37" s="348" t="s">
        <v>752</v>
      </c>
      <c r="B37" s="429"/>
      <c r="C37" s="429"/>
      <c r="D37" s="426">
        <f>B37+C37</f>
        <v>0</v>
      </c>
      <c r="E37" s="429"/>
      <c r="F37" s="429"/>
      <c r="G37" s="426">
        <f t="shared" si="2"/>
        <v>0</v>
      </c>
    </row>
    <row r="38" spans="1:8" s="349" customFormat="1" ht="15.75" thickBot="1">
      <c r="A38" s="348" t="s">
        <v>753</v>
      </c>
      <c r="B38" s="429"/>
      <c r="C38" s="429"/>
      <c r="D38" s="426">
        <f>B38+C38</f>
        <v>0</v>
      </c>
      <c r="E38" s="429"/>
      <c r="F38" s="429"/>
      <c r="G38" s="426">
        <f t="shared" si="2"/>
        <v>0</v>
      </c>
    </row>
    <row r="39" spans="1:8" ht="32.25" customHeight="1" thickBot="1">
      <c r="A39" s="354" t="s">
        <v>500</v>
      </c>
      <c r="B39" s="430">
        <f t="shared" ref="B39:G39" si="5">SUM(B$9,B$13,B$22,B$26,B$29,B$34,B$36,B$37,B$38)</f>
        <v>130107095.38</v>
      </c>
      <c r="C39" s="430">
        <f t="shared" si="5"/>
        <v>19698167.420000002</v>
      </c>
      <c r="D39" s="430">
        <f t="shared" si="5"/>
        <v>149805262.80000001</v>
      </c>
      <c r="E39" s="430">
        <f t="shared" si="5"/>
        <v>145730052.28999999</v>
      </c>
      <c r="F39" s="430">
        <f t="shared" si="5"/>
        <v>132813073.73999999</v>
      </c>
      <c r="G39" s="430">
        <f t="shared" si="5"/>
        <v>4075210.5100000203</v>
      </c>
      <c r="H39" s="496" t="str">
        <f>IF((B39-'CPCA II-04'!B80)&gt;0.9,"ERROR!!!!! EL MONTO NO COINCIDE CON LO REPORTADO EN EL FORMATO ETCA-II-04 EN EL TOTAL APROBADO ANUAL DEL ANALÍTICO DE EGRESOS","")</f>
        <v/>
      </c>
    </row>
    <row r="40" spans="1:8" ht="18" customHeight="1">
      <c r="A40" s="494"/>
      <c r="B40" s="497"/>
      <c r="C40" s="497"/>
      <c r="D40" s="497"/>
      <c r="E40" s="497"/>
      <c r="F40" s="497"/>
      <c r="G40" s="497"/>
      <c r="H40" s="496" t="str">
        <f>IF((C39-'CPCA II-04'!C80)&gt;0.9,"ERROR!!!!! EL MONTO NO COINCIDE CON LO REPORTADO EN EL FORMATO ETCA-II-04 EN EL TOTAL DE AMPLIACIONES/REDUCCIONES PRESENTADO EN EL ANALÍTICO DE EGRESOS","")</f>
        <v/>
      </c>
    </row>
    <row r="41" spans="1:8" ht="18" customHeight="1">
      <c r="A41" s="494"/>
      <c r="B41" s="497"/>
      <c r="C41" s="497"/>
      <c r="D41" s="497"/>
      <c r="E41" s="497"/>
      <c r="F41" s="497"/>
      <c r="G41" s="497"/>
      <c r="H41" s="496" t="str">
        <f>IF((D39-'CPCA II-04'!D80)&gt;0.9,"ERROR!!!!! EL MONTO NO COINCIDE CON LO REPORTADO EN EL FORMATO ETCA-II-04 EN EL TOTAL MODIFICADO ANUAL PRESENTADO EN EL ANALÍTICO DE EGRESOS","")</f>
        <v/>
      </c>
    </row>
    <row r="42" spans="1:8" ht="18" customHeight="1">
      <c r="A42" s="494"/>
      <c r="B42" s="497"/>
      <c r="C42" s="497"/>
      <c r="D42" s="497"/>
      <c r="E42" s="497"/>
      <c r="F42" s="497"/>
      <c r="G42" s="497"/>
      <c r="H42" s="496" t="str">
        <f>IF((E39-'CPCA II-04'!E80)&gt;0.9,"ERROR!!!!! EL MONTO NO COINCIDE CON LO REPORTADO EN EL FORMATO ETCA-II-04 EN EL TOTAL DEVENGADO ANUAL PRESENTADO EN EL ANALÍTICO DE EGRESOS","")</f>
        <v/>
      </c>
    </row>
    <row r="43" spans="1:8" ht="18" customHeight="1">
      <c r="A43" s="494"/>
      <c r="B43" s="497"/>
      <c r="C43" s="497"/>
      <c r="D43" s="497"/>
      <c r="E43" s="497"/>
      <c r="F43" s="497"/>
      <c r="G43" s="497"/>
      <c r="H43" s="496" t="str">
        <f>IF((F39-'CPCA II-04'!F80)&gt;0.9,"ERROR!!!!! EL MONTO NO COINCIDE CON LO REPORTADO EN EL FORMATO ETCA-II-04 EN EL TOTAL PAGADO ANUAL PRESENTADO EN EL ANALÍTICO DE EGRESOS","")</f>
        <v/>
      </c>
    </row>
    <row r="44" spans="1:8" ht="18" customHeight="1">
      <c r="H44" s="496" t="str">
        <f>IF((G39-'CPCA II-04'!G80)&gt;0.9,"ERROR!!!!! EL MONTO NO COINCIDE CON LO REPORTADO EN EL FORMATO ETCA-II-04 EN EL TOTAL SUBEJERCICIO PRESENTADO EN EL ANALÍTICO DE EGRESOS","")</f>
        <v/>
      </c>
    </row>
  </sheetData>
  <sheetProtection formatColumns="0" formatRows="0" insertHyperlinks="0"/>
  <mergeCells count="5">
    <mergeCell ref="A1:G1"/>
    <mergeCell ref="A2:G2"/>
    <mergeCell ref="A3:G3"/>
    <mergeCell ref="A5:A6"/>
    <mergeCell ref="B4:D4"/>
  </mergeCells>
  <printOptions horizontalCentered="1"/>
  <pageMargins left="0.39370078740157483" right="0.39370078740157483" top="0.74803149606299213" bottom="0.74803149606299213" header="0.31496062992125984" footer="0.31496062992125984"/>
  <pageSetup scale="8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42"/>
  <sheetViews>
    <sheetView view="pageBreakPreview" zoomScale="90" zoomScaleNormal="100" zoomScaleSheetLayoutView="90" workbookViewId="0">
      <selection activeCell="D40" sqref="D40"/>
    </sheetView>
  </sheetViews>
  <sheetFormatPr baseColWidth="10" defaultColWidth="11.28515625" defaultRowHeight="16.5"/>
  <cols>
    <col min="1" max="1" width="1.85546875" style="356" customWidth="1"/>
    <col min="2" max="2" width="34.7109375" style="34" customWidth="1"/>
    <col min="3" max="3" width="20.85546875" style="34" customWidth="1"/>
    <col min="4" max="4" width="25.7109375" style="34" customWidth="1"/>
    <col min="5" max="5" width="19.85546875" style="34" customWidth="1"/>
    <col min="6" max="16384" width="11.28515625" style="34"/>
  </cols>
  <sheetData>
    <row r="1" spans="1:6" ht="16.5" customHeight="1">
      <c r="A1" s="1917" t="str">
        <f>'CPCA-I-01'!A1:G1</f>
        <v>Instituto de Capacitación par el Trabajo del Estado de Sonora</v>
      </c>
      <c r="B1" s="1917"/>
      <c r="C1" s="1917"/>
      <c r="D1" s="1917"/>
      <c r="E1" s="1917"/>
    </row>
    <row r="2" spans="1:6">
      <c r="A2" s="1918" t="s">
        <v>754</v>
      </c>
      <c r="B2" s="1918"/>
      <c r="C2" s="1918"/>
      <c r="D2" s="1918"/>
      <c r="E2" s="1918"/>
    </row>
    <row r="3" spans="1:6">
      <c r="A3" s="1918" t="str">
        <f>'CPCA-I-03'!A3:D3</f>
        <v>Del 01 de Enero al 31 de Diciembre de 2020</v>
      </c>
      <c r="B3" s="1918"/>
      <c r="C3" s="1918"/>
      <c r="D3" s="1918"/>
      <c r="E3" s="1918"/>
    </row>
    <row r="4" spans="1:6">
      <c r="A4" s="629"/>
      <c r="B4" s="629"/>
      <c r="C4" s="629" t="s">
        <v>950</v>
      </c>
      <c r="D4" s="4"/>
      <c r="E4" s="355"/>
    </row>
    <row r="5" spans="1:6" ht="6.75" customHeight="1" thickBot="1"/>
    <row r="6" spans="1:6" s="357" customFormat="1" ht="17.25" customHeight="1">
      <c r="A6" s="1919"/>
      <c r="B6" s="1920"/>
      <c r="C6" s="630"/>
      <c r="D6" s="630"/>
      <c r="E6" s="370"/>
    </row>
    <row r="7" spans="1:6" s="357" customFormat="1" ht="20.25" customHeight="1">
      <c r="A7" s="359"/>
      <c r="B7" s="369" t="s">
        <v>755</v>
      </c>
      <c r="C7" s="358"/>
      <c r="D7" s="358"/>
      <c r="E7" s="360"/>
      <c r="F7" s="361"/>
    </row>
    <row r="8" spans="1:6" s="357" customFormat="1" ht="20.25" customHeight="1">
      <c r="A8" s="362"/>
      <c r="C8" s="358"/>
      <c r="D8" s="358"/>
      <c r="E8" s="360"/>
      <c r="F8" s="361"/>
    </row>
    <row r="9" spans="1:6" s="357" customFormat="1" ht="27.75" customHeight="1">
      <c r="A9" s="575"/>
      <c r="B9" s="582" t="s">
        <v>756</v>
      </c>
      <c r="C9" s="579"/>
      <c r="D9" s="574" t="s">
        <v>757</v>
      </c>
      <c r="E9" s="576" t="s">
        <v>758</v>
      </c>
      <c r="F9" s="361"/>
    </row>
    <row r="10" spans="1:6" s="357" customFormat="1" ht="20.25" customHeight="1">
      <c r="A10" s="359"/>
      <c r="C10" s="580"/>
      <c r="D10" s="577"/>
      <c r="E10" s="360"/>
      <c r="F10" s="361"/>
    </row>
    <row r="11" spans="1:6" s="357" customFormat="1" ht="20.25" customHeight="1">
      <c r="A11" s="362"/>
      <c r="C11" s="580"/>
      <c r="D11" s="577"/>
      <c r="E11" s="360"/>
      <c r="F11" s="361"/>
    </row>
    <row r="12" spans="1:6">
      <c r="A12" s="363"/>
      <c r="C12" s="581"/>
      <c r="D12" s="578"/>
      <c r="E12" s="364"/>
      <c r="F12" s="18"/>
    </row>
    <row r="13" spans="1:6">
      <c r="A13" s="363"/>
      <c r="B13" s="18"/>
      <c r="C13" s="581"/>
      <c r="D13" s="578"/>
      <c r="E13" s="364"/>
      <c r="F13" s="18"/>
    </row>
    <row r="14" spans="1:6">
      <c r="A14" s="363"/>
      <c r="B14" s="18"/>
      <c r="C14" s="581"/>
      <c r="D14" s="578"/>
      <c r="E14" s="364"/>
      <c r="F14" s="18"/>
    </row>
    <row r="15" spans="1:6">
      <c r="A15" s="363"/>
      <c r="B15" s="18"/>
      <c r="C15" s="581"/>
      <c r="D15" s="578"/>
      <c r="E15" s="364"/>
      <c r="F15" s="18"/>
    </row>
    <row r="16" spans="1:6">
      <c r="A16" s="363"/>
      <c r="B16" s="18"/>
      <c r="C16" s="581"/>
      <c r="D16" s="578"/>
      <c r="E16" s="364"/>
      <c r="F16" s="18"/>
    </row>
    <row r="17" spans="1:6">
      <c r="A17" s="363"/>
      <c r="B17" s="18"/>
      <c r="C17" s="581"/>
      <c r="D17" s="578"/>
      <c r="E17" s="364"/>
      <c r="F17" s="18"/>
    </row>
    <row r="18" spans="1:6">
      <c r="A18" s="363"/>
      <c r="B18" s="18"/>
      <c r="C18" s="581"/>
      <c r="D18" s="578"/>
      <c r="E18" s="364"/>
      <c r="F18" s="18"/>
    </row>
    <row r="19" spans="1:6">
      <c r="A19" s="363"/>
      <c r="B19" s="18"/>
      <c r="C19" s="581"/>
      <c r="D19" s="578"/>
      <c r="E19" s="364"/>
      <c r="F19" s="18"/>
    </row>
    <row r="20" spans="1:6">
      <c r="A20" s="363"/>
      <c r="B20" s="18"/>
      <c r="C20" s="581"/>
      <c r="D20" s="578"/>
      <c r="E20" s="364"/>
      <c r="F20" s="18"/>
    </row>
    <row r="21" spans="1:6">
      <c r="A21" s="363"/>
      <c r="B21" s="18"/>
      <c r="C21" s="581"/>
      <c r="D21" s="578"/>
      <c r="E21" s="364"/>
      <c r="F21" s="18"/>
    </row>
    <row r="22" spans="1:6">
      <c r="A22" s="363"/>
      <c r="B22" s="18"/>
      <c r="C22" s="581"/>
      <c r="D22" s="578"/>
      <c r="E22" s="364"/>
      <c r="F22" s="18"/>
    </row>
    <row r="23" spans="1:6">
      <c r="A23" s="363"/>
      <c r="B23" s="18"/>
      <c r="C23" s="581"/>
      <c r="D23" s="578"/>
      <c r="E23" s="364"/>
      <c r="F23" s="18"/>
    </row>
    <row r="24" spans="1:6">
      <c r="A24" s="363"/>
      <c r="B24" s="18"/>
      <c r="C24" s="581"/>
      <c r="D24" s="578"/>
      <c r="E24" s="364"/>
      <c r="F24" s="18"/>
    </row>
    <row r="25" spans="1:6">
      <c r="A25" s="363"/>
      <c r="B25" s="18"/>
      <c r="C25" s="581"/>
      <c r="D25" s="578"/>
      <c r="E25" s="364"/>
      <c r="F25" s="18"/>
    </row>
    <row r="26" spans="1:6">
      <c r="A26" s="363"/>
      <c r="B26" s="18"/>
      <c r="C26" s="581"/>
      <c r="D26" s="578"/>
      <c r="E26" s="364"/>
      <c r="F26" s="18"/>
    </row>
    <row r="27" spans="1:6">
      <c r="A27" s="363"/>
      <c r="B27" s="18"/>
      <c r="C27" s="581"/>
      <c r="D27" s="578"/>
      <c r="E27" s="364"/>
      <c r="F27" s="18"/>
    </row>
    <row r="28" spans="1:6">
      <c r="A28" s="363"/>
      <c r="B28" s="18"/>
      <c r="C28" s="581"/>
      <c r="D28" s="578"/>
      <c r="E28" s="364"/>
      <c r="F28" s="18"/>
    </row>
    <row r="29" spans="1:6">
      <c r="A29" s="363"/>
      <c r="B29" s="18"/>
      <c r="C29" s="581"/>
      <c r="D29" s="578"/>
      <c r="E29" s="364"/>
      <c r="F29" s="18"/>
    </row>
    <row r="30" spans="1:6">
      <c r="A30" s="363"/>
      <c r="B30" s="18"/>
      <c r="C30" s="581"/>
      <c r="D30" s="578"/>
      <c r="E30" s="364"/>
      <c r="F30" s="18"/>
    </row>
    <row r="31" spans="1:6">
      <c r="A31" s="363"/>
      <c r="B31" s="18"/>
      <c r="C31" s="581"/>
      <c r="D31" s="578"/>
      <c r="E31" s="364"/>
      <c r="F31" s="18"/>
    </row>
    <row r="32" spans="1:6">
      <c r="A32" s="363"/>
      <c r="B32" s="18"/>
      <c r="C32" s="581"/>
      <c r="D32" s="578"/>
      <c r="E32" s="364"/>
      <c r="F32" s="18"/>
    </row>
    <row r="33" spans="1:6">
      <c r="A33" s="363"/>
      <c r="B33" s="18"/>
      <c r="C33" s="581"/>
      <c r="D33" s="578"/>
      <c r="E33" s="364"/>
      <c r="F33" s="18"/>
    </row>
    <row r="34" spans="1:6" ht="17.25" thickBot="1">
      <c r="A34" s="365"/>
      <c r="B34" s="366"/>
      <c r="C34" s="581"/>
      <c r="D34" s="578"/>
      <c r="E34" s="364"/>
      <c r="F34" s="18"/>
    </row>
    <row r="35" spans="1:6" ht="25.5">
      <c r="A35" s="367" t="s">
        <v>759</v>
      </c>
      <c r="B35" s="34" t="s">
        <v>760</v>
      </c>
      <c r="C35" s="583"/>
      <c r="D35" s="583"/>
      <c r="E35" s="583"/>
      <c r="F35" s="18"/>
    </row>
    <row r="36" spans="1:6">
      <c r="B36" s="34" t="s">
        <v>761</v>
      </c>
      <c r="C36" s="18"/>
      <c r="D36" s="18"/>
      <c r="E36" s="18"/>
      <c r="F36" s="18"/>
    </row>
    <row r="37" spans="1:6">
      <c r="A37" s="425" t="s">
        <v>81</v>
      </c>
      <c r="C37" s="368"/>
      <c r="D37" s="368"/>
      <c r="E37" s="18"/>
      <c r="F37" s="18"/>
    </row>
    <row r="38" spans="1:6" ht="10.5" customHeight="1">
      <c r="A38" s="584"/>
      <c r="B38" s="368"/>
      <c r="C38" s="368"/>
      <c r="D38" s="368"/>
      <c r="E38" s="18"/>
    </row>
    <row r="39" spans="1:6">
      <c r="A39" s="584"/>
      <c r="B39" s="18"/>
      <c r="C39" s="18"/>
      <c r="D39" s="18"/>
      <c r="E39" s="18"/>
    </row>
    <row r="41" spans="1:6">
      <c r="A41" s="425"/>
    </row>
    <row r="42" spans="1:6">
      <c r="A42" s="425"/>
    </row>
  </sheetData>
  <mergeCells count="4">
    <mergeCell ref="A1:E1"/>
    <mergeCell ref="A2:E2"/>
    <mergeCell ref="A3:E3"/>
    <mergeCell ref="A6:B6"/>
  </mergeCells>
  <printOptions horizontalCentered="1"/>
  <pageMargins left="0.39370078740157483" right="0.39370078740157483" top="0.74803149606299213" bottom="0.74803149606299213" header="0.31496062992125984" footer="0.31496062992125984"/>
  <pageSetup scale="94"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
  <sheetViews>
    <sheetView view="pageLayout" zoomScale="80" zoomScaleNormal="100" zoomScalePageLayoutView="80" workbookViewId="0">
      <selection activeCell="I17" sqref="I17"/>
    </sheetView>
  </sheetViews>
  <sheetFormatPr baseColWidth="10" defaultColWidth="11" defaultRowHeight="15.75"/>
  <cols>
    <col min="1" max="1" width="16.28515625" style="772" customWidth="1"/>
    <col min="2" max="2" width="45.5703125" style="763" customWidth="1"/>
    <col min="3" max="3" width="14.42578125" style="771" customWidth="1"/>
    <col min="4" max="4" width="6.7109375" style="771" customWidth="1"/>
    <col min="5" max="5" width="6" style="771" customWidth="1"/>
    <col min="6" max="6" width="8.28515625" style="771" customWidth="1"/>
    <col min="7" max="20" width="10.7109375" style="763" customWidth="1"/>
    <col min="21" max="21" width="11.42578125" style="763" customWidth="1"/>
    <col min="22" max="16384" width="11" style="763"/>
  </cols>
  <sheetData>
    <row r="1" spans="1:21" s="744" customFormat="1" ht="19.5" customHeight="1">
      <c r="A1" s="739" t="s">
        <v>960</v>
      </c>
      <c r="B1" s="740"/>
      <c r="C1" s="741"/>
      <c r="D1" s="741"/>
      <c r="E1" s="741"/>
      <c r="F1" s="741"/>
      <c r="G1" s="742"/>
      <c r="H1" s="742"/>
      <c r="I1" s="742"/>
      <c r="J1" s="742"/>
      <c r="K1" s="742"/>
      <c r="L1" s="742"/>
      <c r="M1" s="743"/>
      <c r="N1" s="743"/>
      <c r="O1" s="743"/>
      <c r="P1" s="743"/>
      <c r="Q1" s="743"/>
      <c r="R1" s="743"/>
      <c r="S1" s="743"/>
      <c r="T1" s="743"/>
      <c r="U1" s="743"/>
    </row>
    <row r="2" spans="1:21" s="744" customFormat="1" ht="19.5" customHeight="1">
      <c r="A2" s="739" t="s">
        <v>961</v>
      </c>
      <c r="B2" s="745"/>
      <c r="C2" s="741"/>
      <c r="D2" s="741"/>
      <c r="E2" s="741"/>
      <c r="F2" s="741"/>
      <c r="G2" s="742"/>
      <c r="H2" s="742"/>
      <c r="I2" s="742"/>
      <c r="J2" s="742"/>
      <c r="K2" s="742"/>
      <c r="L2" s="742"/>
      <c r="M2" s="743"/>
      <c r="N2" s="743"/>
      <c r="O2" s="743"/>
      <c r="P2" s="743"/>
      <c r="Q2" s="743"/>
      <c r="R2" s="743"/>
      <c r="S2" s="743"/>
      <c r="T2" s="743"/>
      <c r="U2" s="743"/>
    </row>
    <row r="3" spans="1:21" s="744" customFormat="1" ht="12.75">
      <c r="B3" s="745"/>
      <c r="C3" s="741"/>
      <c r="D3" s="741"/>
      <c r="E3" s="741"/>
      <c r="F3" s="741"/>
      <c r="G3" s="742"/>
      <c r="H3" s="742"/>
      <c r="I3" s="742"/>
      <c r="J3" s="742"/>
      <c r="K3" s="742"/>
      <c r="L3" s="742"/>
      <c r="M3" s="743"/>
      <c r="N3" s="743"/>
      <c r="O3" s="743"/>
      <c r="P3" s="743"/>
      <c r="Q3" s="743"/>
      <c r="R3" s="743"/>
      <c r="S3" s="743"/>
      <c r="T3" s="743"/>
      <c r="U3" s="743"/>
    </row>
    <row r="4" spans="1:21" s="744" customFormat="1" ht="26.25" customHeight="1">
      <c r="A4" s="1929" t="s">
        <v>962</v>
      </c>
      <c r="B4" s="1930" t="s">
        <v>963</v>
      </c>
      <c r="C4" s="1930" t="s">
        <v>964</v>
      </c>
      <c r="D4" s="1928" t="s">
        <v>965</v>
      </c>
      <c r="E4" s="1928" t="s">
        <v>966</v>
      </c>
      <c r="F4" s="1928" t="s">
        <v>967</v>
      </c>
      <c r="G4" s="746" t="s">
        <v>968</v>
      </c>
      <c r="H4" s="747"/>
      <c r="I4" s="747"/>
      <c r="J4" s="747"/>
      <c r="K4" s="747"/>
      <c r="L4" s="747" t="s">
        <v>969</v>
      </c>
      <c r="M4" s="747"/>
      <c r="N4" s="747"/>
      <c r="O4" s="747"/>
      <c r="P4" s="747"/>
      <c r="Q4" s="748" t="s">
        <v>970</v>
      </c>
      <c r="R4" s="748"/>
      <c r="S4" s="749"/>
      <c r="T4" s="749"/>
      <c r="U4" s="750" t="s">
        <v>971</v>
      </c>
    </row>
    <row r="5" spans="1:21" s="744" customFormat="1" ht="51" customHeight="1">
      <c r="A5" s="1929"/>
      <c r="B5" s="1930"/>
      <c r="C5" s="1930"/>
      <c r="D5" s="1928"/>
      <c r="E5" s="1928"/>
      <c r="F5" s="1928"/>
      <c r="G5" s="751" t="s">
        <v>972</v>
      </c>
      <c r="H5" s="751" t="s">
        <v>973</v>
      </c>
      <c r="I5" s="751" t="s">
        <v>974</v>
      </c>
      <c r="J5" s="751" t="s">
        <v>975</v>
      </c>
      <c r="K5" s="751" t="s">
        <v>976</v>
      </c>
      <c r="L5" s="751" t="s">
        <v>972</v>
      </c>
      <c r="M5" s="751" t="s">
        <v>973</v>
      </c>
      <c r="N5" s="751" t="s">
        <v>974</v>
      </c>
      <c r="O5" s="751" t="s">
        <v>975</v>
      </c>
      <c r="P5" s="752" t="s">
        <v>976</v>
      </c>
      <c r="Q5" s="751" t="s">
        <v>972</v>
      </c>
      <c r="R5" s="751" t="s">
        <v>973</v>
      </c>
      <c r="S5" s="751" t="s">
        <v>974</v>
      </c>
      <c r="T5" s="751" t="s">
        <v>975</v>
      </c>
      <c r="U5" s="753" t="s">
        <v>977</v>
      </c>
    </row>
    <row r="6" spans="1:21" s="744" customFormat="1" ht="24" customHeight="1">
      <c r="A6" s="754"/>
      <c r="B6" s="755"/>
      <c r="C6" s="756"/>
      <c r="D6" s="756"/>
      <c r="E6" s="756"/>
      <c r="F6" s="756"/>
      <c r="G6" s="757"/>
      <c r="H6" s="757"/>
      <c r="I6" s="757"/>
      <c r="J6" s="757"/>
      <c r="K6" s="757"/>
      <c r="L6" s="757"/>
      <c r="M6" s="757"/>
      <c r="N6" s="757"/>
      <c r="O6" s="757"/>
      <c r="P6" s="758"/>
      <c r="Q6" s="757"/>
      <c r="R6" s="757"/>
      <c r="S6" s="757"/>
      <c r="T6" s="757"/>
      <c r="U6" s="759"/>
    </row>
    <row r="7" spans="1:21" s="744" customFormat="1" ht="24" customHeight="1">
      <c r="A7" s="760"/>
      <c r="B7" s="755"/>
      <c r="C7" s="756"/>
      <c r="D7" s="756"/>
      <c r="E7" s="756"/>
      <c r="F7" s="756"/>
      <c r="G7" s="757"/>
      <c r="H7" s="757"/>
      <c r="I7" s="757"/>
      <c r="J7" s="757"/>
      <c r="K7" s="757"/>
      <c r="L7" s="757"/>
      <c r="M7" s="757"/>
      <c r="N7" s="757"/>
      <c r="O7" s="757"/>
      <c r="P7" s="758"/>
      <c r="Q7" s="757"/>
      <c r="R7" s="757"/>
      <c r="S7" s="757"/>
      <c r="T7" s="757"/>
      <c r="U7" s="759"/>
    </row>
    <row r="8" spans="1:21" ht="22.5" customHeight="1">
      <c r="A8" s="1923"/>
      <c r="B8" s="1924"/>
      <c r="C8" s="1925"/>
      <c r="D8" s="1925"/>
      <c r="E8" s="1924"/>
      <c r="F8" s="761" t="s">
        <v>978</v>
      </c>
      <c r="G8" s="762"/>
      <c r="H8" s="762"/>
      <c r="I8" s="762"/>
      <c r="J8" s="762"/>
      <c r="K8" s="762"/>
      <c r="L8" s="762"/>
      <c r="M8" s="762"/>
      <c r="N8" s="762"/>
      <c r="O8" s="762"/>
      <c r="P8" s="762"/>
      <c r="Q8" s="762"/>
      <c r="R8" s="762"/>
      <c r="S8" s="762"/>
      <c r="T8" s="762"/>
      <c r="U8" s="1926"/>
    </row>
    <row r="9" spans="1:21" ht="22.5" customHeight="1">
      <c r="A9" s="1923"/>
      <c r="B9" s="1924"/>
      <c r="C9" s="1925"/>
      <c r="D9" s="1925"/>
      <c r="E9" s="1924"/>
      <c r="F9" s="764" t="s">
        <v>979</v>
      </c>
      <c r="G9" s="765"/>
      <c r="H9" s="766"/>
      <c r="I9" s="765"/>
      <c r="J9" s="766"/>
      <c r="K9" s="766"/>
      <c r="L9" s="765"/>
      <c r="M9" s="766"/>
      <c r="N9" s="765"/>
      <c r="O9" s="766"/>
      <c r="P9" s="766"/>
      <c r="Q9" s="765"/>
      <c r="R9" s="766"/>
      <c r="S9" s="765"/>
      <c r="T9" s="765"/>
      <c r="U9" s="1927"/>
    </row>
    <row r="10" spans="1:21" ht="22.5" customHeight="1">
      <c r="A10" s="1923"/>
      <c r="B10" s="1924"/>
      <c r="C10" s="1925"/>
      <c r="D10" s="1925"/>
      <c r="E10" s="1924"/>
      <c r="F10" s="764" t="s">
        <v>980</v>
      </c>
      <c r="G10" s="765"/>
      <c r="H10" s="766"/>
      <c r="I10" s="765"/>
      <c r="J10" s="766"/>
      <c r="K10" s="766"/>
      <c r="L10" s="765"/>
      <c r="M10" s="766"/>
      <c r="N10" s="765"/>
      <c r="O10" s="766"/>
      <c r="P10" s="766"/>
      <c r="Q10" s="765"/>
      <c r="R10" s="766"/>
      <c r="S10" s="765"/>
      <c r="T10" s="765"/>
      <c r="U10" s="1927"/>
    </row>
    <row r="11" spans="1:21" ht="9.75" customHeight="1">
      <c r="A11" s="767"/>
      <c r="B11" s="768"/>
      <c r="C11" s="769"/>
      <c r="D11" s="769"/>
      <c r="E11" s="769"/>
      <c r="F11" s="769"/>
      <c r="G11" s="768"/>
      <c r="H11" s="768"/>
      <c r="I11" s="768"/>
      <c r="J11" s="768"/>
      <c r="K11" s="768"/>
      <c r="L11" s="768"/>
      <c r="M11" s="768"/>
      <c r="N11" s="768"/>
      <c r="O11" s="768"/>
      <c r="P11" s="768"/>
      <c r="Q11" s="768"/>
      <c r="R11" s="768"/>
      <c r="S11" s="768"/>
      <c r="T11" s="768"/>
      <c r="U11" s="768"/>
    </row>
    <row r="12" spans="1:21" ht="26.25" customHeight="1">
      <c r="A12" s="1921" t="s">
        <v>981</v>
      </c>
      <c r="B12" s="1921"/>
      <c r="C12" s="1921"/>
      <c r="D12" s="1921"/>
      <c r="E12" s="1921"/>
      <c r="F12" s="1921"/>
      <c r="G12" s="1921"/>
      <c r="H12" s="1921"/>
      <c r="I12" s="1921"/>
      <c r="J12" s="1921"/>
      <c r="K12" s="1921"/>
      <c r="L12" s="1921"/>
      <c r="M12" s="1921"/>
      <c r="N12" s="1921"/>
      <c r="O12" s="1921"/>
      <c r="P12" s="1921"/>
      <c r="Q12" s="1921"/>
      <c r="R12" s="1921"/>
      <c r="S12" s="1921"/>
      <c r="T12" s="1921"/>
      <c r="U12" s="1921"/>
    </row>
    <row r="13" spans="1:21" ht="56.25" customHeight="1">
      <c r="A13" s="1922"/>
      <c r="B13" s="1922"/>
      <c r="C13" s="1922"/>
      <c r="D13" s="1922"/>
      <c r="E13" s="1922"/>
      <c r="F13" s="1922"/>
      <c r="G13" s="1922"/>
      <c r="H13" s="1922"/>
      <c r="I13" s="1922"/>
      <c r="J13" s="1922"/>
      <c r="K13" s="1922"/>
      <c r="L13" s="1922"/>
      <c r="M13" s="1922"/>
      <c r="N13" s="1922"/>
      <c r="O13" s="1922"/>
      <c r="P13" s="1922"/>
      <c r="Q13" s="1922"/>
      <c r="R13" s="1922"/>
      <c r="S13" s="1922"/>
      <c r="T13" s="1922"/>
      <c r="U13" s="1922"/>
    </row>
    <row r="15" spans="1:21" ht="26.25">
      <c r="A15" s="770" t="s">
        <v>982</v>
      </c>
    </row>
  </sheetData>
  <protectedRanges>
    <protectedRange sqref="A11:F11 A14:F199" name="Rango2"/>
    <protectedRange sqref="O1:P4 T1:T4 T10:T1048576 O10:P11 O14:P1048576" name="Rango1"/>
  </protectedRanges>
  <mergeCells count="14">
    <mergeCell ref="F4:F5"/>
    <mergeCell ref="A4:A5"/>
    <mergeCell ref="B4:B5"/>
    <mergeCell ref="C4:C5"/>
    <mergeCell ref="D4:D5"/>
    <mergeCell ref="E4:E5"/>
    <mergeCell ref="A12:U12"/>
    <mergeCell ref="A13:U13"/>
    <mergeCell ref="A8:A10"/>
    <mergeCell ref="B8:B10"/>
    <mergeCell ref="C8:C10"/>
    <mergeCell ref="D8:D10"/>
    <mergeCell ref="E8:E10"/>
    <mergeCell ref="U8:U10"/>
  </mergeCells>
  <pageMargins left="0.35433070866141736" right="0.35433070866141736" top="1.1811023622047245" bottom="0.39370078740157483" header="0.31496062992125984" footer="0.31496062992125984"/>
  <pageSetup scale="50" fitToHeight="10" orientation="landscape" r:id="rId1"/>
  <headerFooter>
    <oddHeader>&amp;L&amp;G&amp;C&amp;"-,Negrita"&amp;20
GOBIERNO DEL ESTADO DE SONORA
INFORME DE AVANCE PROGRAMÁTICO 2020&amp;R&amp;"-,Negrita"&amp;14
CP&amp;16CA III-04
CUENTA PÚBLICA :__________________</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20"/>
  <sheetViews>
    <sheetView zoomScale="70" zoomScaleNormal="70" workbookViewId="0">
      <pane ySplit="1425" activePane="bottomLeft"/>
      <selection activeCell="C4" sqref="C4:K4"/>
      <selection pane="bottomLeft" activeCell="Q15" sqref="Q15"/>
    </sheetView>
  </sheetViews>
  <sheetFormatPr baseColWidth="10" defaultColWidth="8.7109375" defaultRowHeight="15.75"/>
  <cols>
    <col min="1" max="1" width="18.5703125" style="773" customWidth="1"/>
    <col min="2" max="2" width="35" customWidth="1"/>
    <col min="3" max="3" width="34.5703125" customWidth="1"/>
    <col min="4" max="4" width="37.140625" customWidth="1"/>
    <col min="5" max="6" width="18" customWidth="1"/>
    <col min="7" max="7" width="15.7109375" customWidth="1"/>
    <col min="8" max="8" width="19.140625" customWidth="1"/>
    <col min="9" max="9" width="20" customWidth="1"/>
    <col min="10" max="10" width="27.42578125" customWidth="1"/>
    <col min="11" max="11" width="26.85546875" customWidth="1"/>
    <col min="12" max="256" width="11.42578125" customWidth="1"/>
  </cols>
  <sheetData>
    <row r="1" spans="1:13" ht="20.25" customHeight="1">
      <c r="A1" s="1944" t="s">
        <v>1005</v>
      </c>
      <c r="B1" s="1944"/>
      <c r="C1" s="1954" t="s">
        <v>2294</v>
      </c>
      <c r="D1" s="1954"/>
      <c r="E1" s="1954"/>
      <c r="F1" s="1954"/>
      <c r="G1" s="1954"/>
      <c r="H1" s="1954"/>
      <c r="I1" s="1954"/>
      <c r="J1" s="1954"/>
      <c r="K1" s="1954"/>
    </row>
    <row r="2" spans="1:13" ht="22.5" customHeight="1">
      <c r="A2" s="1944" t="s">
        <v>1004</v>
      </c>
      <c r="B2" s="1944"/>
      <c r="C2" s="1954" t="s">
        <v>2295</v>
      </c>
      <c r="D2" s="1954"/>
      <c r="E2" s="1954"/>
      <c r="F2" s="1954"/>
      <c r="G2" s="1954"/>
      <c r="H2" s="1954"/>
      <c r="I2" s="1954"/>
      <c r="J2" s="1954"/>
      <c r="K2" s="1954"/>
    </row>
    <row r="3" spans="1:13" ht="26.25" customHeight="1">
      <c r="A3" s="1944" t="s">
        <v>1003</v>
      </c>
      <c r="B3" s="1944"/>
      <c r="C3" s="1954" t="s">
        <v>2296</v>
      </c>
      <c r="D3" s="1954"/>
      <c r="E3" s="1954"/>
      <c r="F3" s="1954"/>
      <c r="G3" s="1954"/>
      <c r="H3" s="1954"/>
      <c r="I3" s="1954"/>
      <c r="J3" s="1954"/>
      <c r="K3" s="1954"/>
    </row>
    <row r="4" spans="1:13" ht="30.75" customHeight="1">
      <c r="A4" s="1944" t="s">
        <v>1002</v>
      </c>
      <c r="B4" s="1944"/>
      <c r="C4" s="1945" t="s">
        <v>2297</v>
      </c>
      <c r="D4" s="1945"/>
      <c r="E4" s="1945"/>
      <c r="F4" s="1945"/>
      <c r="G4" s="1945"/>
      <c r="H4" s="1945"/>
      <c r="I4" s="1945"/>
      <c r="J4" s="1945"/>
      <c r="K4" s="1945"/>
    </row>
    <row r="5" spans="1:13" ht="30" customHeight="1">
      <c r="A5" s="1944" t="s">
        <v>1001</v>
      </c>
      <c r="B5" s="1944"/>
      <c r="C5" s="1946" t="s">
        <v>2298</v>
      </c>
      <c r="D5" s="1947"/>
      <c r="E5" s="1947"/>
      <c r="F5" s="1947"/>
      <c r="G5" s="1947"/>
      <c r="H5" s="1947"/>
      <c r="I5" s="1947"/>
      <c r="J5" s="1947"/>
      <c r="K5" s="1948"/>
    </row>
    <row r="6" spans="1:13">
      <c r="A6" s="1949" t="s">
        <v>2343</v>
      </c>
      <c r="B6" s="1949"/>
      <c r="D6" s="775"/>
      <c r="E6" s="775"/>
      <c r="F6" s="775"/>
      <c r="I6" s="1950"/>
      <c r="J6" s="1950"/>
      <c r="K6" s="1950"/>
      <c r="L6" s="1950"/>
      <c r="M6" s="1950"/>
    </row>
    <row r="7" spans="1:13" ht="20.25">
      <c r="A7" s="1951"/>
      <c r="B7" s="1951"/>
      <c r="C7" s="1951"/>
      <c r="D7" s="1951"/>
      <c r="E7" s="1951"/>
      <c r="F7" s="1951"/>
      <c r="G7" s="1951"/>
      <c r="H7" s="1951"/>
      <c r="I7" s="1951"/>
      <c r="J7" s="1951"/>
      <c r="K7" s="1951"/>
    </row>
    <row r="8" spans="1:13">
      <c r="A8" s="1952"/>
      <c r="B8" s="781" t="s">
        <v>1000</v>
      </c>
      <c r="C8" s="1953" t="s">
        <v>999</v>
      </c>
      <c r="D8" s="1953"/>
      <c r="E8" s="1953"/>
      <c r="F8" s="1953"/>
      <c r="G8" s="1953"/>
      <c r="H8" s="781" t="s">
        <v>998</v>
      </c>
      <c r="I8" s="781" t="s">
        <v>997</v>
      </c>
      <c r="J8" s="781" t="s">
        <v>996</v>
      </c>
      <c r="K8" s="1953" t="s">
        <v>995</v>
      </c>
      <c r="L8" s="1943" t="s">
        <v>2299</v>
      </c>
      <c r="M8" s="1943" t="s">
        <v>2300</v>
      </c>
    </row>
    <row r="9" spans="1:13" ht="31.5">
      <c r="A9" s="1952"/>
      <c r="B9" s="781" t="s">
        <v>994</v>
      </c>
      <c r="C9" s="781" t="s">
        <v>993</v>
      </c>
      <c r="D9" s="781" t="s">
        <v>992</v>
      </c>
      <c r="E9" s="781" t="s">
        <v>991</v>
      </c>
      <c r="F9" s="781" t="s">
        <v>990</v>
      </c>
      <c r="G9" s="781" t="s">
        <v>989</v>
      </c>
      <c r="H9" s="781" t="s">
        <v>988</v>
      </c>
      <c r="I9" s="781">
        <v>2020</v>
      </c>
      <c r="J9" s="781" t="s">
        <v>987</v>
      </c>
      <c r="K9" s="1953"/>
      <c r="L9" s="1943"/>
      <c r="M9" s="1943"/>
    </row>
    <row r="10" spans="1:13" ht="15" customHeight="1">
      <c r="A10" s="1940" t="s">
        <v>986</v>
      </c>
      <c r="B10" s="1937" t="s">
        <v>2301</v>
      </c>
      <c r="C10" s="1937" t="s">
        <v>2302</v>
      </c>
      <c r="D10" s="1937" t="s">
        <v>2303</v>
      </c>
      <c r="E10" s="1937" t="s">
        <v>2304</v>
      </c>
      <c r="F10" s="1937" t="s">
        <v>2305</v>
      </c>
      <c r="G10" s="1937" t="s">
        <v>2306</v>
      </c>
      <c r="H10" s="1938">
        <v>0.68</v>
      </c>
      <c r="I10" s="1938">
        <v>0.7</v>
      </c>
      <c r="J10" s="1937" t="s">
        <v>2307</v>
      </c>
      <c r="K10" s="1932" t="s">
        <v>2308</v>
      </c>
      <c r="L10" s="1931">
        <v>0</v>
      </c>
      <c r="M10" s="1931">
        <v>0</v>
      </c>
    </row>
    <row r="11" spans="1:13" ht="28.5" customHeight="1">
      <c r="A11" s="1941"/>
      <c r="B11" s="1937"/>
      <c r="C11" s="1937"/>
      <c r="D11" s="1937"/>
      <c r="E11" s="1937"/>
      <c r="F11" s="1937"/>
      <c r="G11" s="1937"/>
      <c r="H11" s="1938"/>
      <c r="I11" s="1938"/>
      <c r="J11" s="1937"/>
      <c r="K11" s="1939"/>
      <c r="L11" s="1932"/>
      <c r="M11" s="1932"/>
    </row>
    <row r="12" spans="1:13" ht="91.5" customHeight="1">
      <c r="A12" s="1942"/>
      <c r="B12" s="1937"/>
      <c r="C12" s="1937"/>
      <c r="D12" s="1937"/>
      <c r="E12" s="1937"/>
      <c r="F12" s="1937"/>
      <c r="G12" s="1937"/>
      <c r="H12" s="1938"/>
      <c r="I12" s="1938"/>
      <c r="J12" s="1937"/>
      <c r="K12" s="1939"/>
      <c r="L12" s="1932"/>
      <c r="M12" s="1932"/>
    </row>
    <row r="13" spans="1:13" ht="91.5" customHeight="1">
      <c r="A13" s="784" t="s">
        <v>985</v>
      </c>
      <c r="B13" s="784" t="s">
        <v>2309</v>
      </c>
      <c r="C13" s="784" t="s">
        <v>2310</v>
      </c>
      <c r="D13" s="784" t="s">
        <v>2311</v>
      </c>
      <c r="E13" s="784" t="s">
        <v>2304</v>
      </c>
      <c r="F13" s="784" t="s">
        <v>2305</v>
      </c>
      <c r="G13" s="784" t="s">
        <v>2306</v>
      </c>
      <c r="H13" s="926" t="s">
        <v>2312</v>
      </c>
      <c r="I13" s="926" t="s">
        <v>2313</v>
      </c>
      <c r="J13" s="782" t="s">
        <v>2314</v>
      </c>
      <c r="K13" s="927" t="s">
        <v>2315</v>
      </c>
      <c r="L13" s="928">
        <v>33370</v>
      </c>
      <c r="M13" s="929">
        <v>0.98</v>
      </c>
    </row>
    <row r="14" spans="1:13" ht="91.5" customHeight="1">
      <c r="A14" s="784" t="s">
        <v>984</v>
      </c>
      <c r="B14" s="784" t="s">
        <v>2316</v>
      </c>
      <c r="C14" s="784" t="s">
        <v>2317</v>
      </c>
      <c r="D14" s="784" t="s">
        <v>2318</v>
      </c>
      <c r="E14" s="927" t="s">
        <v>2304</v>
      </c>
      <c r="F14" s="927" t="s">
        <v>2305</v>
      </c>
      <c r="G14" s="930" t="s">
        <v>2319</v>
      </c>
      <c r="H14" s="931" t="s">
        <v>2320</v>
      </c>
      <c r="I14" s="926" t="s">
        <v>2321</v>
      </c>
      <c r="J14" s="784" t="s">
        <v>2322</v>
      </c>
      <c r="K14" s="927" t="s">
        <v>2315</v>
      </c>
      <c r="L14" s="928">
        <v>7191</v>
      </c>
      <c r="M14" s="929">
        <v>0.26</v>
      </c>
    </row>
    <row r="15" spans="1:13" ht="133.5" customHeight="1">
      <c r="A15" s="1933" t="s">
        <v>983</v>
      </c>
      <c r="B15" s="927" t="s">
        <v>2323</v>
      </c>
      <c r="C15" s="932" t="s">
        <v>2324</v>
      </c>
      <c r="D15" s="932" t="s">
        <v>2325</v>
      </c>
      <c r="E15" s="784" t="s">
        <v>2304</v>
      </c>
      <c r="F15" s="933" t="s">
        <v>2326</v>
      </c>
      <c r="G15" s="930" t="s">
        <v>2319</v>
      </c>
      <c r="H15" s="926">
        <v>22</v>
      </c>
      <c r="I15" s="926">
        <v>24</v>
      </c>
      <c r="J15" s="933" t="s">
        <v>2327</v>
      </c>
      <c r="K15" s="927" t="s">
        <v>2315</v>
      </c>
      <c r="L15" s="934">
        <v>0</v>
      </c>
      <c r="M15" s="935">
        <v>0</v>
      </c>
    </row>
    <row r="16" spans="1:13" ht="116.25" customHeight="1">
      <c r="A16" s="1934"/>
      <c r="B16" s="784" t="s">
        <v>2328</v>
      </c>
      <c r="C16" s="784" t="s">
        <v>2329</v>
      </c>
      <c r="D16" s="784" t="s">
        <v>2330</v>
      </c>
      <c r="E16" s="927" t="s">
        <v>2304</v>
      </c>
      <c r="F16" s="927" t="s">
        <v>2331</v>
      </c>
      <c r="G16" s="930" t="s">
        <v>2319</v>
      </c>
      <c r="H16" s="926" t="s">
        <v>2332</v>
      </c>
      <c r="I16" s="926" t="s">
        <v>2333</v>
      </c>
      <c r="J16" s="784" t="s">
        <v>2334</v>
      </c>
      <c r="K16" s="927" t="s">
        <v>2315</v>
      </c>
      <c r="L16" s="928">
        <v>9099</v>
      </c>
      <c r="M16" s="936">
        <v>0.27</v>
      </c>
    </row>
    <row r="17" spans="1:13" ht="124.5" customHeight="1">
      <c r="A17" s="1935"/>
      <c r="B17" s="784" t="s">
        <v>2335</v>
      </c>
      <c r="C17" s="784" t="s">
        <v>2336</v>
      </c>
      <c r="D17" s="784" t="s">
        <v>2337</v>
      </c>
      <c r="E17" s="927" t="s">
        <v>2304</v>
      </c>
      <c r="F17" s="927" t="s">
        <v>2338</v>
      </c>
      <c r="G17" s="930" t="s">
        <v>2319</v>
      </c>
      <c r="H17" s="783" t="s">
        <v>2339</v>
      </c>
      <c r="I17" s="783" t="s">
        <v>2339</v>
      </c>
      <c r="J17" s="784" t="s">
        <v>2340</v>
      </c>
      <c r="K17" s="784" t="s">
        <v>2341</v>
      </c>
      <c r="L17" s="937">
        <v>1</v>
      </c>
      <c r="M17" s="938">
        <v>0.25</v>
      </c>
    </row>
    <row r="18" spans="1:13" ht="1.5" customHeight="1">
      <c r="A18" s="939" t="s">
        <v>2342</v>
      </c>
      <c r="G18" s="774"/>
      <c r="H18" s="774"/>
      <c r="I18" s="774"/>
      <c r="L18" s="940"/>
      <c r="M18" s="941"/>
    </row>
    <row r="19" spans="1:13" ht="18.600000000000001" customHeight="1"/>
    <row r="20" spans="1:13">
      <c r="B20" s="1936"/>
      <c r="C20" s="1936"/>
      <c r="D20" s="1936"/>
      <c r="E20" s="1936"/>
      <c r="F20" s="1936"/>
      <c r="G20" s="1936"/>
      <c r="H20" s="1936"/>
    </row>
  </sheetData>
  <mergeCells count="33">
    <mergeCell ref="A1:B1"/>
    <mergeCell ref="C1:K1"/>
    <mergeCell ref="A2:B2"/>
    <mergeCell ref="C2:K2"/>
    <mergeCell ref="A3:B3"/>
    <mergeCell ref="C3:K3"/>
    <mergeCell ref="M8:M9"/>
    <mergeCell ref="A4:B4"/>
    <mergeCell ref="C4:K4"/>
    <mergeCell ref="A5:B5"/>
    <mergeCell ref="C5:K5"/>
    <mergeCell ref="A6:B6"/>
    <mergeCell ref="I6:M6"/>
    <mergeCell ref="A7:K7"/>
    <mergeCell ref="A8:A9"/>
    <mergeCell ref="C8:G8"/>
    <mergeCell ref="K8:K9"/>
    <mergeCell ref="L8:L9"/>
    <mergeCell ref="M10:M12"/>
    <mergeCell ref="A15:A17"/>
    <mergeCell ref="B20:H20"/>
    <mergeCell ref="G10:G12"/>
    <mergeCell ref="H10:H12"/>
    <mergeCell ref="I10:I12"/>
    <mergeCell ref="J10:J12"/>
    <mergeCell ref="K10:K12"/>
    <mergeCell ref="L10:L12"/>
    <mergeCell ref="A10:A12"/>
    <mergeCell ref="B10:B12"/>
    <mergeCell ref="C10:C12"/>
    <mergeCell ref="D10:D12"/>
    <mergeCell ref="E10:E12"/>
    <mergeCell ref="F10:F12"/>
  </mergeCells>
  <pageMargins left="0.70866141732283472" right="0.70866141732283472" top="0.82677165354330717" bottom="0.74803149606299213" header="0.31496062992125984" footer="0.31496062992125984"/>
  <pageSetup scale="41" fitToHeight="2" orientation="landscape" verticalDpi="1200" r:id="rId1"/>
  <headerFooter>
    <oddHeader>&amp;L&amp;G&amp;C&amp;14Matriz de Indicadores para Resultados&amp;R&amp;G</oddHeader>
    <oddFooter>&amp;R&amp;P /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50"/>
  </sheetPr>
  <dimension ref="A1:J37"/>
  <sheetViews>
    <sheetView view="pageBreakPreview" topLeftCell="A10" zoomScaleNormal="100" zoomScaleSheetLayoutView="100" workbookViewId="0">
      <selection activeCell="C13" sqref="C13:E13"/>
    </sheetView>
  </sheetViews>
  <sheetFormatPr baseColWidth="10" defaultColWidth="11.28515625" defaultRowHeight="16.5"/>
  <cols>
    <col min="1" max="1" width="4.28515625" style="110" customWidth="1"/>
    <col min="2" max="2" width="41" style="92" customWidth="1"/>
    <col min="3" max="5" width="15.7109375" style="92" customWidth="1"/>
    <col min="6" max="16384" width="11.28515625" style="92"/>
  </cols>
  <sheetData>
    <row r="1" spans="1:6">
      <c r="A1" s="614"/>
      <c r="B1" s="1955" t="str">
        <f>'CPCA-I-01'!A1</f>
        <v>Instituto de Capacitación par el Trabajo del Estado de Sonora</v>
      </c>
      <c r="C1" s="1955"/>
      <c r="D1" s="1955"/>
      <c r="E1" s="1955"/>
    </row>
    <row r="2" spans="1:6">
      <c r="A2" s="315"/>
      <c r="B2" s="1901" t="s">
        <v>762</v>
      </c>
      <c r="C2" s="1901"/>
      <c r="D2" s="1901"/>
      <c r="E2" s="1901"/>
    </row>
    <row r="3" spans="1:6">
      <c r="A3" s="1956" t="str">
        <f>'CPCA-I-03'!A3</f>
        <v>Del 01 de Enero al 31 de Diciembre de 2020</v>
      </c>
      <c r="B3" s="1956"/>
      <c r="C3" s="1956"/>
      <c r="D3" s="1956"/>
      <c r="E3" s="1956"/>
    </row>
    <row r="4" spans="1:6">
      <c r="A4" s="624"/>
      <c r="B4" s="1901" t="s">
        <v>951</v>
      </c>
      <c r="C4" s="1901"/>
      <c r="D4" s="616"/>
      <c r="E4" s="315"/>
    </row>
    <row r="5" spans="1:6" ht="6.75" customHeight="1" thickBot="1">
      <c r="A5" s="614"/>
      <c r="B5" s="617"/>
      <c r="C5" s="617"/>
      <c r="D5" s="617"/>
      <c r="E5" s="617"/>
    </row>
    <row r="6" spans="1:6" s="191" customFormat="1">
      <c r="A6" s="1958" t="s">
        <v>241</v>
      </c>
      <c r="B6" s="1959"/>
      <c r="C6" s="1962" t="s">
        <v>763</v>
      </c>
      <c r="D6" s="1962" t="s">
        <v>380</v>
      </c>
      <c r="E6" s="1964" t="s">
        <v>764</v>
      </c>
    </row>
    <row r="7" spans="1:6" s="191" customFormat="1" ht="17.25" thickBot="1">
      <c r="A7" s="1960"/>
      <c r="B7" s="1961"/>
      <c r="C7" s="1963"/>
      <c r="D7" s="1963"/>
      <c r="E7" s="1965"/>
    </row>
    <row r="8" spans="1:6" s="191" customFormat="1" ht="20.25" customHeight="1">
      <c r="A8" s="371" t="s">
        <v>765</v>
      </c>
      <c r="B8" s="322"/>
      <c r="C8" s="332">
        <f>C9+C10</f>
        <v>130107095.59</v>
      </c>
      <c r="D8" s="332">
        <f>D9+D10</f>
        <v>150169748.44</v>
      </c>
      <c r="E8" s="377">
        <f>E9+E10</f>
        <v>150169748.44</v>
      </c>
      <c r="F8" s="403" t="str">
        <f>IF((C8-'CPCA-II-01'!C44)&gt;0.9,"ERROR!!!!! EL MONTO NO COINCIDE CON LO REPORTADO EN EL FORMATO ETCA-II-01 EN EL TOTAL DEVENGADO DEL ANALÍTICO DE INGRESOS","")</f>
        <v/>
      </c>
    </row>
    <row r="9" spans="1:6" s="191" customFormat="1" ht="20.25" customHeight="1">
      <c r="A9" s="321"/>
      <c r="B9" s="373" t="s">
        <v>766</v>
      </c>
      <c r="C9" s="323"/>
      <c r="D9" s="323"/>
      <c r="E9" s="372"/>
    </row>
    <row r="10" spans="1:6" s="191" customFormat="1" ht="20.25" customHeight="1">
      <c r="A10" s="321"/>
      <c r="B10" s="373" t="s">
        <v>767</v>
      </c>
      <c r="C10" s="323">
        <v>130107095.59</v>
      </c>
      <c r="D10" s="323">
        <v>150169748.44</v>
      </c>
      <c r="E10" s="323">
        <v>150169748.44</v>
      </c>
    </row>
    <row r="11" spans="1:6" s="191" customFormat="1" ht="20.25" customHeight="1">
      <c r="A11" s="371" t="s">
        <v>768</v>
      </c>
      <c r="B11" s="373"/>
      <c r="C11" s="332">
        <f>C12+C13</f>
        <v>130107095.59</v>
      </c>
      <c r="D11" s="332">
        <f>D12+D13</f>
        <v>145730052.28999999</v>
      </c>
      <c r="E11" s="377">
        <f>E12+E13</f>
        <v>132813073.73999999</v>
      </c>
      <c r="F11" s="403" t="str">
        <f>IF((C11-'CPCA II-04'!B80)&gt;0.9,"ERROR!!!!! EL MONTO NO COINCIDE CON LO REPORTADO EN EL FORMATO ETCA-II-04 EN EL TOTAL DEVENGADO DEL ANALÍTICO DE INGRESOS","")</f>
        <v/>
      </c>
    </row>
    <row r="12" spans="1:6" s="191" customFormat="1" ht="20.25" customHeight="1">
      <c r="A12" s="321"/>
      <c r="B12" s="373" t="s">
        <v>769</v>
      </c>
      <c r="C12" s="323"/>
      <c r="D12" s="323"/>
      <c r="E12" s="372"/>
    </row>
    <row r="13" spans="1:6" s="191" customFormat="1" ht="20.25" customHeight="1">
      <c r="A13" s="321"/>
      <c r="B13" s="373" t="s">
        <v>770</v>
      </c>
      <c r="C13" s="323">
        <v>130107095.59</v>
      </c>
      <c r="D13" s="323">
        <v>145730052.28999999</v>
      </c>
      <c r="E13" s="372">
        <v>132813073.73999999</v>
      </c>
    </row>
    <row r="14" spans="1:6" s="191" customFormat="1" ht="20.25" customHeight="1">
      <c r="A14" s="371" t="s">
        <v>771</v>
      </c>
      <c r="B14" s="373"/>
      <c r="C14" s="332">
        <f>C8-C11</f>
        <v>0</v>
      </c>
      <c r="D14" s="332">
        <f>D8-D11</f>
        <v>4439696.150000006</v>
      </c>
      <c r="E14" s="377">
        <f>E8-E11</f>
        <v>17356674.700000003</v>
      </c>
    </row>
    <row r="15" spans="1:6" s="191" customFormat="1" ht="20.25" customHeight="1" thickBot="1">
      <c r="A15" s="321"/>
      <c r="B15" s="322"/>
      <c r="C15" s="323"/>
      <c r="D15" s="323"/>
      <c r="E15" s="325"/>
    </row>
    <row r="16" spans="1:6" s="191" customFormat="1">
      <c r="A16" s="1958" t="s">
        <v>241</v>
      </c>
      <c r="B16" s="1959"/>
      <c r="C16" s="1962" t="s">
        <v>763</v>
      </c>
      <c r="D16" s="1962" t="s">
        <v>380</v>
      </c>
      <c r="E16" s="1966" t="s">
        <v>764</v>
      </c>
    </row>
    <row r="17" spans="1:10" s="191" customFormat="1" ht="12" customHeight="1" thickBot="1">
      <c r="A17" s="1960"/>
      <c r="B17" s="1961"/>
      <c r="C17" s="1963"/>
      <c r="D17" s="1963"/>
      <c r="E17" s="1967"/>
    </row>
    <row r="18" spans="1:10" s="191" customFormat="1" ht="20.25" customHeight="1">
      <c r="A18" s="371" t="s">
        <v>772</v>
      </c>
      <c r="B18" s="322"/>
      <c r="C18" s="332">
        <f>C14</f>
        <v>0</v>
      </c>
      <c r="D18" s="332">
        <f>D14</f>
        <v>4439696.150000006</v>
      </c>
      <c r="E18" s="573">
        <f>E14</f>
        <v>17356674.700000003</v>
      </c>
    </row>
    <row r="19" spans="1:10" s="191" customFormat="1" ht="20.25" customHeight="1">
      <c r="A19" s="371" t="s">
        <v>773</v>
      </c>
      <c r="B19" s="322"/>
      <c r="C19" s="323"/>
      <c r="D19" s="323"/>
      <c r="E19" s="372"/>
      <c r="F19" s="403" t="str">
        <f>IF((D19-'CPCA-I-03'!C45)&gt;0.9,"ERROR!!!!! EL MONTO NO COINCIDE CON LO REPORTADO EN EL FORMATO ETCA-I-03 POR CONCEPTO DE INTERESES, COMISIONES Y GASTOS DE LA DEUDA","")</f>
        <v/>
      </c>
    </row>
    <row r="20" spans="1:10" s="191" customFormat="1" ht="20.25" customHeight="1">
      <c r="A20" s="371" t="s">
        <v>774</v>
      </c>
      <c r="B20" s="322"/>
      <c r="C20" s="332">
        <f>C18-C19</f>
        <v>0</v>
      </c>
      <c r="D20" s="332">
        <f>D18-D19</f>
        <v>4439696.150000006</v>
      </c>
      <c r="E20" s="377">
        <f>E18-E19</f>
        <v>17356674.700000003</v>
      </c>
    </row>
    <row r="21" spans="1:10" s="191" customFormat="1" ht="20.25" customHeight="1" thickBot="1">
      <c r="A21" s="321"/>
      <c r="B21" s="322"/>
      <c r="C21" s="338"/>
      <c r="D21" s="338"/>
      <c r="E21" s="628"/>
    </row>
    <row r="22" spans="1:10" s="191" customFormat="1" ht="28.5" customHeight="1">
      <c r="A22" s="1958" t="s">
        <v>241</v>
      </c>
      <c r="B22" s="1959"/>
      <c r="C22" s="1962" t="s">
        <v>763</v>
      </c>
      <c r="D22" s="374" t="s">
        <v>380</v>
      </c>
      <c r="E22" s="1966" t="s">
        <v>764</v>
      </c>
    </row>
    <row r="23" spans="1:10" s="191" customFormat="1" ht="0.75" customHeight="1" thickBot="1">
      <c r="A23" s="1960"/>
      <c r="B23" s="1961"/>
      <c r="C23" s="1963"/>
      <c r="D23" s="375"/>
      <c r="E23" s="1967"/>
    </row>
    <row r="24" spans="1:10" s="191" customFormat="1" ht="20.25" customHeight="1">
      <c r="A24" s="371" t="s">
        <v>775</v>
      </c>
      <c r="B24" s="322"/>
      <c r="C24" s="323"/>
      <c r="D24" s="323"/>
      <c r="E24" s="325"/>
    </row>
    <row r="25" spans="1:10" s="191" customFormat="1" ht="20.25" customHeight="1">
      <c r="A25" s="371" t="s">
        <v>776</v>
      </c>
      <c r="B25" s="322"/>
      <c r="C25" s="323"/>
      <c r="D25" s="323"/>
      <c r="E25" s="325"/>
    </row>
    <row r="26" spans="1:10" s="191" customFormat="1" ht="20.25" customHeight="1">
      <c r="A26" s="371" t="s">
        <v>777</v>
      </c>
      <c r="B26" s="322"/>
      <c r="C26" s="332">
        <f>C24-C25</f>
        <v>0</v>
      </c>
      <c r="D26" s="332">
        <f>D24-D25</f>
        <v>0</v>
      </c>
      <c r="E26" s="377">
        <f>E24-E25</f>
        <v>0</v>
      </c>
    </row>
    <row r="27" spans="1:10" s="191" customFormat="1" ht="20.25" customHeight="1" thickBot="1">
      <c r="A27" s="625"/>
      <c r="B27" s="626"/>
      <c r="C27" s="627"/>
      <c r="D27" s="627"/>
      <c r="E27" s="376"/>
    </row>
    <row r="28" spans="1:10" s="191" customFormat="1" ht="18" customHeight="1">
      <c r="A28" s="618" t="s">
        <v>81</v>
      </c>
      <c r="B28" s="619"/>
      <c r="C28" s="619"/>
      <c r="D28" s="619"/>
      <c r="E28" s="619"/>
    </row>
    <row r="29" spans="1:10" s="191" customFormat="1" ht="18" customHeight="1">
      <c r="A29" s="489"/>
      <c r="B29" s="489"/>
      <c r="C29" s="489"/>
      <c r="D29" s="489"/>
      <c r="E29" s="489"/>
    </row>
    <row r="30" spans="1:10" s="191" customFormat="1" ht="18" customHeight="1">
      <c r="A30" s="489"/>
      <c r="B30" s="489"/>
      <c r="C30" s="489"/>
      <c r="D30" s="489"/>
      <c r="E30" s="489"/>
    </row>
    <row r="31" spans="1:10" s="191" customFormat="1" ht="18" customHeight="1">
      <c r="A31" s="489"/>
      <c r="B31" s="489"/>
      <c r="C31" s="489"/>
      <c r="D31" s="489"/>
      <c r="E31" s="489"/>
    </row>
    <row r="32" spans="1:10" ht="18" customHeight="1">
      <c r="A32" s="618" t="s">
        <v>239</v>
      </c>
      <c r="B32" s="620" t="s">
        <v>778</v>
      </c>
      <c r="C32" s="619"/>
      <c r="D32" s="619"/>
      <c r="E32" s="619"/>
      <c r="J32" s="331"/>
    </row>
    <row r="33" spans="1:5" ht="49.5" customHeight="1">
      <c r="A33" s="1957" t="s">
        <v>779</v>
      </c>
      <c r="B33" s="1957"/>
      <c r="C33" s="1957"/>
      <c r="D33" s="1957"/>
      <c r="E33" s="1957"/>
    </row>
    <row r="34" spans="1:5">
      <c r="A34" s="615"/>
      <c r="B34" s="619"/>
      <c r="C34" s="619"/>
      <c r="D34" s="619"/>
      <c r="E34" s="619"/>
    </row>
    <row r="35" spans="1:5" ht="75" customHeight="1">
      <c r="A35" s="1957" t="s">
        <v>780</v>
      </c>
      <c r="B35" s="1957"/>
      <c r="C35" s="1957"/>
      <c r="D35" s="1957"/>
      <c r="E35" s="1957"/>
    </row>
    <row r="36" spans="1:5" ht="5.25" customHeight="1">
      <c r="A36" s="615"/>
      <c r="B36" s="619"/>
      <c r="C36" s="619"/>
      <c r="D36" s="619"/>
      <c r="E36" s="619"/>
    </row>
    <row r="37" spans="1:5" ht="13.5" customHeight="1">
      <c r="A37" s="1957" t="s">
        <v>781</v>
      </c>
      <c r="B37" s="1957"/>
      <c r="C37" s="1957"/>
      <c r="D37" s="1957"/>
      <c r="E37" s="1957"/>
    </row>
  </sheetData>
  <sheetProtection insertHyperlinks="0"/>
  <mergeCells count="18">
    <mergeCell ref="A35:E35"/>
    <mergeCell ref="A37:E37"/>
    <mergeCell ref="A22:B23"/>
    <mergeCell ref="C22:C23"/>
    <mergeCell ref="E22:E23"/>
    <mergeCell ref="B1:E1"/>
    <mergeCell ref="B2:E2"/>
    <mergeCell ref="B4:C4"/>
    <mergeCell ref="A3:E3"/>
    <mergeCell ref="A33:E33"/>
    <mergeCell ref="A6:B7"/>
    <mergeCell ref="C6:C7"/>
    <mergeCell ref="E6:E7"/>
    <mergeCell ref="C16:C17"/>
    <mergeCell ref="E16:E17"/>
    <mergeCell ref="A16:B17"/>
    <mergeCell ref="D6:D7"/>
    <mergeCell ref="D16:D17"/>
  </mergeCells>
  <printOptions horizontalCentered="1"/>
  <pageMargins left="0.39370078740157483" right="0.39370078740157483" top="0.74803149606299213" bottom="0.74803149606299213" header="0.31496062992125984" footer="0.31496062992125984"/>
  <pageSetup scale="9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1:E85"/>
  <sheetViews>
    <sheetView workbookViewId="0">
      <pane ySplit="8" topLeftCell="A9" activePane="bottomLeft" state="frozen"/>
      <selection pane="bottomLeft" activeCell="K37" sqref="K37"/>
    </sheetView>
  </sheetViews>
  <sheetFormatPr baseColWidth="10" defaultRowHeight="12.75"/>
  <cols>
    <col min="1" max="1" width="4.85546875" style="1609" customWidth="1"/>
    <col min="2" max="2" width="69.7109375" style="1609" bestFit="1" customWidth="1"/>
    <col min="3" max="3" width="17.7109375" style="1609" customWidth="1"/>
    <col min="4" max="4" width="18" style="1609" customWidth="1"/>
    <col min="5" max="5" width="20.85546875" style="1609" customWidth="1"/>
    <col min="6" max="256" width="11.42578125" style="1609"/>
    <col min="257" max="257" width="4.85546875" style="1609" customWidth="1"/>
    <col min="258" max="258" width="69.7109375" style="1609" bestFit="1" customWidth="1"/>
    <col min="259" max="259" width="17.7109375" style="1609" customWidth="1"/>
    <col min="260" max="260" width="18" style="1609" customWidth="1"/>
    <col min="261" max="261" width="20.85546875" style="1609" customWidth="1"/>
    <col min="262" max="512" width="11.42578125" style="1609"/>
    <col min="513" max="513" width="4.85546875" style="1609" customWidth="1"/>
    <col min="514" max="514" width="69.7109375" style="1609" bestFit="1" customWidth="1"/>
    <col min="515" max="515" width="17.7109375" style="1609" customWidth="1"/>
    <col min="516" max="516" width="18" style="1609" customWidth="1"/>
    <col min="517" max="517" width="20.85546875" style="1609" customWidth="1"/>
    <col min="518" max="768" width="11.42578125" style="1609"/>
    <col min="769" max="769" width="4.85546875" style="1609" customWidth="1"/>
    <col min="770" max="770" width="69.7109375" style="1609" bestFit="1" customWidth="1"/>
    <col min="771" max="771" width="17.7109375" style="1609" customWidth="1"/>
    <col min="772" max="772" width="18" style="1609" customWidth="1"/>
    <col min="773" max="773" width="20.85546875" style="1609" customWidth="1"/>
    <col min="774" max="1024" width="11.42578125" style="1609"/>
    <col min="1025" max="1025" width="4.85546875" style="1609" customWidth="1"/>
    <col min="1026" max="1026" width="69.7109375" style="1609" bestFit="1" customWidth="1"/>
    <col min="1027" max="1027" width="17.7109375" style="1609" customWidth="1"/>
    <col min="1028" max="1028" width="18" style="1609" customWidth="1"/>
    <col min="1029" max="1029" width="20.85546875" style="1609" customWidth="1"/>
    <col min="1030" max="1280" width="11.42578125" style="1609"/>
    <col min="1281" max="1281" width="4.85546875" style="1609" customWidth="1"/>
    <col min="1282" max="1282" width="69.7109375" style="1609" bestFit="1" customWidth="1"/>
    <col min="1283" max="1283" width="17.7109375" style="1609" customWidth="1"/>
    <col min="1284" max="1284" width="18" style="1609" customWidth="1"/>
    <col min="1285" max="1285" width="20.85546875" style="1609" customWidth="1"/>
    <col min="1286" max="1536" width="11.42578125" style="1609"/>
    <col min="1537" max="1537" width="4.85546875" style="1609" customWidth="1"/>
    <col min="1538" max="1538" width="69.7109375" style="1609" bestFit="1" customWidth="1"/>
    <col min="1539" max="1539" width="17.7109375" style="1609" customWidth="1"/>
    <col min="1540" max="1540" width="18" style="1609" customWidth="1"/>
    <col min="1541" max="1541" width="20.85546875" style="1609" customWidth="1"/>
    <col min="1542" max="1792" width="11.42578125" style="1609"/>
    <col min="1793" max="1793" width="4.85546875" style="1609" customWidth="1"/>
    <col min="1794" max="1794" width="69.7109375" style="1609" bestFit="1" customWidth="1"/>
    <col min="1795" max="1795" width="17.7109375" style="1609" customWidth="1"/>
    <col min="1796" max="1796" width="18" style="1609" customWidth="1"/>
    <col min="1797" max="1797" width="20.85546875" style="1609" customWidth="1"/>
    <col min="1798" max="2048" width="11.42578125" style="1609"/>
    <col min="2049" max="2049" width="4.85546875" style="1609" customWidth="1"/>
    <col min="2050" max="2050" width="69.7109375" style="1609" bestFit="1" customWidth="1"/>
    <col min="2051" max="2051" width="17.7109375" style="1609" customWidth="1"/>
    <col min="2052" max="2052" width="18" style="1609" customWidth="1"/>
    <col min="2053" max="2053" width="20.85546875" style="1609" customWidth="1"/>
    <col min="2054" max="2304" width="11.42578125" style="1609"/>
    <col min="2305" max="2305" width="4.85546875" style="1609" customWidth="1"/>
    <col min="2306" max="2306" width="69.7109375" style="1609" bestFit="1" customWidth="1"/>
    <col min="2307" max="2307" width="17.7109375" style="1609" customWidth="1"/>
    <col min="2308" max="2308" width="18" style="1609" customWidth="1"/>
    <col min="2309" max="2309" width="20.85546875" style="1609" customWidth="1"/>
    <col min="2310" max="2560" width="11.42578125" style="1609"/>
    <col min="2561" max="2561" width="4.85546875" style="1609" customWidth="1"/>
    <col min="2562" max="2562" width="69.7109375" style="1609" bestFit="1" customWidth="1"/>
    <col min="2563" max="2563" width="17.7109375" style="1609" customWidth="1"/>
    <col min="2564" max="2564" width="18" style="1609" customWidth="1"/>
    <col min="2565" max="2565" width="20.85546875" style="1609" customWidth="1"/>
    <col min="2566" max="2816" width="11.42578125" style="1609"/>
    <col min="2817" max="2817" width="4.85546875" style="1609" customWidth="1"/>
    <col min="2818" max="2818" width="69.7109375" style="1609" bestFit="1" customWidth="1"/>
    <col min="2819" max="2819" width="17.7109375" style="1609" customWidth="1"/>
    <col min="2820" max="2820" width="18" style="1609" customWidth="1"/>
    <col min="2821" max="2821" width="20.85546875" style="1609" customWidth="1"/>
    <col min="2822" max="3072" width="11.42578125" style="1609"/>
    <col min="3073" max="3073" width="4.85546875" style="1609" customWidth="1"/>
    <col min="3074" max="3074" width="69.7109375" style="1609" bestFit="1" customWidth="1"/>
    <col min="3075" max="3075" width="17.7109375" style="1609" customWidth="1"/>
    <col min="3076" max="3076" width="18" style="1609" customWidth="1"/>
    <col min="3077" max="3077" width="20.85546875" style="1609" customWidth="1"/>
    <col min="3078" max="3328" width="11.42578125" style="1609"/>
    <col min="3329" max="3329" width="4.85546875" style="1609" customWidth="1"/>
    <col min="3330" max="3330" width="69.7109375" style="1609" bestFit="1" customWidth="1"/>
    <col min="3331" max="3331" width="17.7109375" style="1609" customWidth="1"/>
    <col min="3332" max="3332" width="18" style="1609" customWidth="1"/>
    <col min="3333" max="3333" width="20.85546875" style="1609" customWidth="1"/>
    <col min="3334" max="3584" width="11.42578125" style="1609"/>
    <col min="3585" max="3585" width="4.85546875" style="1609" customWidth="1"/>
    <col min="3586" max="3586" width="69.7109375" style="1609" bestFit="1" customWidth="1"/>
    <col min="3587" max="3587" width="17.7109375" style="1609" customWidth="1"/>
    <col min="3588" max="3588" width="18" style="1609" customWidth="1"/>
    <col min="3589" max="3589" width="20.85546875" style="1609" customWidth="1"/>
    <col min="3590" max="3840" width="11.42578125" style="1609"/>
    <col min="3841" max="3841" width="4.85546875" style="1609" customWidth="1"/>
    <col min="3842" max="3842" width="69.7109375" style="1609" bestFit="1" customWidth="1"/>
    <col min="3843" max="3843" width="17.7109375" style="1609" customWidth="1"/>
    <col min="3844" max="3844" width="18" style="1609" customWidth="1"/>
    <col min="3845" max="3845" width="20.85546875" style="1609" customWidth="1"/>
    <col min="3846" max="4096" width="11.42578125" style="1609"/>
    <col min="4097" max="4097" width="4.85546875" style="1609" customWidth="1"/>
    <col min="4098" max="4098" width="69.7109375" style="1609" bestFit="1" customWidth="1"/>
    <col min="4099" max="4099" width="17.7109375" style="1609" customWidth="1"/>
    <col min="4100" max="4100" width="18" style="1609" customWidth="1"/>
    <col min="4101" max="4101" width="20.85546875" style="1609" customWidth="1"/>
    <col min="4102" max="4352" width="11.42578125" style="1609"/>
    <col min="4353" max="4353" width="4.85546875" style="1609" customWidth="1"/>
    <col min="4354" max="4354" width="69.7109375" style="1609" bestFit="1" customWidth="1"/>
    <col min="4355" max="4355" width="17.7109375" style="1609" customWidth="1"/>
    <col min="4356" max="4356" width="18" style="1609" customWidth="1"/>
    <col min="4357" max="4357" width="20.85546875" style="1609" customWidth="1"/>
    <col min="4358" max="4608" width="11.42578125" style="1609"/>
    <col min="4609" max="4609" width="4.85546875" style="1609" customWidth="1"/>
    <col min="4610" max="4610" width="69.7109375" style="1609" bestFit="1" customWidth="1"/>
    <col min="4611" max="4611" width="17.7109375" style="1609" customWidth="1"/>
    <col min="4612" max="4612" width="18" style="1609" customWidth="1"/>
    <col min="4613" max="4613" width="20.85546875" style="1609" customWidth="1"/>
    <col min="4614" max="4864" width="11.42578125" style="1609"/>
    <col min="4865" max="4865" width="4.85546875" style="1609" customWidth="1"/>
    <col min="4866" max="4866" width="69.7109375" style="1609" bestFit="1" customWidth="1"/>
    <col min="4867" max="4867" width="17.7109375" style="1609" customWidth="1"/>
    <col min="4868" max="4868" width="18" style="1609" customWidth="1"/>
    <col min="4869" max="4869" width="20.85546875" style="1609" customWidth="1"/>
    <col min="4870" max="5120" width="11.42578125" style="1609"/>
    <col min="5121" max="5121" width="4.85546875" style="1609" customWidth="1"/>
    <col min="5122" max="5122" width="69.7109375" style="1609" bestFit="1" customWidth="1"/>
    <col min="5123" max="5123" width="17.7109375" style="1609" customWidth="1"/>
    <col min="5124" max="5124" width="18" style="1609" customWidth="1"/>
    <col min="5125" max="5125" width="20.85546875" style="1609" customWidth="1"/>
    <col min="5126" max="5376" width="11.42578125" style="1609"/>
    <col min="5377" max="5377" width="4.85546875" style="1609" customWidth="1"/>
    <col min="5378" max="5378" width="69.7109375" style="1609" bestFit="1" customWidth="1"/>
    <col min="5379" max="5379" width="17.7109375" style="1609" customWidth="1"/>
    <col min="5380" max="5380" width="18" style="1609" customWidth="1"/>
    <col min="5381" max="5381" width="20.85546875" style="1609" customWidth="1"/>
    <col min="5382" max="5632" width="11.42578125" style="1609"/>
    <col min="5633" max="5633" width="4.85546875" style="1609" customWidth="1"/>
    <col min="5634" max="5634" width="69.7109375" style="1609" bestFit="1" customWidth="1"/>
    <col min="5635" max="5635" width="17.7109375" style="1609" customWidth="1"/>
    <col min="5636" max="5636" width="18" style="1609" customWidth="1"/>
    <col min="5637" max="5637" width="20.85546875" style="1609" customWidth="1"/>
    <col min="5638" max="5888" width="11.42578125" style="1609"/>
    <col min="5889" max="5889" width="4.85546875" style="1609" customWidth="1"/>
    <col min="5890" max="5890" width="69.7109375" style="1609" bestFit="1" customWidth="1"/>
    <col min="5891" max="5891" width="17.7109375" style="1609" customWidth="1"/>
    <col min="5892" max="5892" width="18" style="1609" customWidth="1"/>
    <col min="5893" max="5893" width="20.85546875" style="1609" customWidth="1"/>
    <col min="5894" max="6144" width="11.42578125" style="1609"/>
    <col min="6145" max="6145" width="4.85546875" style="1609" customWidth="1"/>
    <col min="6146" max="6146" width="69.7109375" style="1609" bestFit="1" customWidth="1"/>
    <col min="6147" max="6147" width="17.7109375" style="1609" customWidth="1"/>
    <col min="6148" max="6148" width="18" style="1609" customWidth="1"/>
    <col min="6149" max="6149" width="20.85546875" style="1609" customWidth="1"/>
    <col min="6150" max="6400" width="11.42578125" style="1609"/>
    <col min="6401" max="6401" width="4.85546875" style="1609" customWidth="1"/>
    <col min="6402" max="6402" width="69.7109375" style="1609" bestFit="1" customWidth="1"/>
    <col min="6403" max="6403" width="17.7109375" style="1609" customWidth="1"/>
    <col min="6404" max="6404" width="18" style="1609" customWidth="1"/>
    <col min="6405" max="6405" width="20.85546875" style="1609" customWidth="1"/>
    <col min="6406" max="6656" width="11.42578125" style="1609"/>
    <col min="6657" max="6657" width="4.85546875" style="1609" customWidth="1"/>
    <col min="6658" max="6658" width="69.7109375" style="1609" bestFit="1" customWidth="1"/>
    <col min="6659" max="6659" width="17.7109375" style="1609" customWidth="1"/>
    <col min="6660" max="6660" width="18" style="1609" customWidth="1"/>
    <col min="6661" max="6661" width="20.85546875" style="1609" customWidth="1"/>
    <col min="6662" max="6912" width="11.42578125" style="1609"/>
    <col min="6913" max="6913" width="4.85546875" style="1609" customWidth="1"/>
    <col min="6914" max="6914" width="69.7109375" style="1609" bestFit="1" customWidth="1"/>
    <col min="6915" max="6915" width="17.7109375" style="1609" customWidth="1"/>
    <col min="6916" max="6916" width="18" style="1609" customWidth="1"/>
    <col min="6917" max="6917" width="20.85546875" style="1609" customWidth="1"/>
    <col min="6918" max="7168" width="11.42578125" style="1609"/>
    <col min="7169" max="7169" width="4.85546875" style="1609" customWidth="1"/>
    <col min="7170" max="7170" width="69.7109375" style="1609" bestFit="1" customWidth="1"/>
    <col min="7171" max="7171" width="17.7109375" style="1609" customWidth="1"/>
    <col min="7172" max="7172" width="18" style="1609" customWidth="1"/>
    <col min="7173" max="7173" width="20.85546875" style="1609" customWidth="1"/>
    <col min="7174" max="7424" width="11.42578125" style="1609"/>
    <col min="7425" max="7425" width="4.85546875" style="1609" customWidth="1"/>
    <col min="7426" max="7426" width="69.7109375" style="1609" bestFit="1" customWidth="1"/>
    <col min="7427" max="7427" width="17.7109375" style="1609" customWidth="1"/>
    <col min="7428" max="7428" width="18" style="1609" customWidth="1"/>
    <col min="7429" max="7429" width="20.85546875" style="1609" customWidth="1"/>
    <col min="7430" max="7680" width="11.42578125" style="1609"/>
    <col min="7681" max="7681" width="4.85546875" style="1609" customWidth="1"/>
    <col min="7682" max="7682" width="69.7109375" style="1609" bestFit="1" customWidth="1"/>
    <col min="7683" max="7683" width="17.7109375" style="1609" customWidth="1"/>
    <col min="7684" max="7684" width="18" style="1609" customWidth="1"/>
    <col min="7685" max="7685" width="20.85546875" style="1609" customWidth="1"/>
    <col min="7686" max="7936" width="11.42578125" style="1609"/>
    <col min="7937" max="7937" width="4.85546875" style="1609" customWidth="1"/>
    <col min="7938" max="7938" width="69.7109375" style="1609" bestFit="1" customWidth="1"/>
    <col min="7939" max="7939" width="17.7109375" style="1609" customWidth="1"/>
    <col min="7940" max="7940" width="18" style="1609" customWidth="1"/>
    <col min="7941" max="7941" width="20.85546875" style="1609" customWidth="1"/>
    <col min="7942" max="8192" width="11.42578125" style="1609"/>
    <col min="8193" max="8193" width="4.85546875" style="1609" customWidth="1"/>
    <col min="8194" max="8194" width="69.7109375" style="1609" bestFit="1" customWidth="1"/>
    <col min="8195" max="8195" width="17.7109375" style="1609" customWidth="1"/>
    <col min="8196" max="8196" width="18" style="1609" customWidth="1"/>
    <col min="8197" max="8197" width="20.85546875" style="1609" customWidth="1"/>
    <col min="8198" max="8448" width="11.42578125" style="1609"/>
    <col min="8449" max="8449" width="4.85546875" style="1609" customWidth="1"/>
    <col min="8450" max="8450" width="69.7109375" style="1609" bestFit="1" customWidth="1"/>
    <col min="8451" max="8451" width="17.7109375" style="1609" customWidth="1"/>
    <col min="8452" max="8452" width="18" style="1609" customWidth="1"/>
    <col min="8453" max="8453" width="20.85546875" style="1609" customWidth="1"/>
    <col min="8454" max="8704" width="11.42578125" style="1609"/>
    <col min="8705" max="8705" width="4.85546875" style="1609" customWidth="1"/>
    <col min="8706" max="8706" width="69.7109375" style="1609" bestFit="1" customWidth="1"/>
    <col min="8707" max="8707" width="17.7109375" style="1609" customWidth="1"/>
    <col min="8708" max="8708" width="18" style="1609" customWidth="1"/>
    <col min="8709" max="8709" width="20.85546875" style="1609" customWidth="1"/>
    <col min="8710" max="8960" width="11.42578125" style="1609"/>
    <col min="8961" max="8961" width="4.85546875" style="1609" customWidth="1"/>
    <col min="8962" max="8962" width="69.7109375" style="1609" bestFit="1" customWidth="1"/>
    <col min="8963" max="8963" width="17.7109375" style="1609" customWidth="1"/>
    <col min="8964" max="8964" width="18" style="1609" customWidth="1"/>
    <col min="8965" max="8965" width="20.85546875" style="1609" customWidth="1"/>
    <col min="8966" max="9216" width="11.42578125" style="1609"/>
    <col min="9217" max="9217" width="4.85546875" style="1609" customWidth="1"/>
    <col min="9218" max="9218" width="69.7109375" style="1609" bestFit="1" customWidth="1"/>
    <col min="9219" max="9219" width="17.7109375" style="1609" customWidth="1"/>
    <col min="9220" max="9220" width="18" style="1609" customWidth="1"/>
    <col min="9221" max="9221" width="20.85546875" style="1609" customWidth="1"/>
    <col min="9222" max="9472" width="11.42578125" style="1609"/>
    <col min="9473" max="9473" width="4.85546875" style="1609" customWidth="1"/>
    <col min="9474" max="9474" width="69.7109375" style="1609" bestFit="1" customWidth="1"/>
    <col min="9475" max="9475" width="17.7109375" style="1609" customWidth="1"/>
    <col min="9476" max="9476" width="18" style="1609" customWidth="1"/>
    <col min="9477" max="9477" width="20.85546875" style="1609" customWidth="1"/>
    <col min="9478" max="9728" width="11.42578125" style="1609"/>
    <col min="9729" max="9729" width="4.85546875" style="1609" customWidth="1"/>
    <col min="9730" max="9730" width="69.7109375" style="1609" bestFit="1" customWidth="1"/>
    <col min="9731" max="9731" width="17.7109375" style="1609" customWidth="1"/>
    <col min="9732" max="9732" width="18" style="1609" customWidth="1"/>
    <col min="9733" max="9733" width="20.85546875" style="1609" customWidth="1"/>
    <col min="9734" max="9984" width="11.42578125" style="1609"/>
    <col min="9985" max="9985" width="4.85546875" style="1609" customWidth="1"/>
    <col min="9986" max="9986" width="69.7109375" style="1609" bestFit="1" customWidth="1"/>
    <col min="9987" max="9987" width="17.7109375" style="1609" customWidth="1"/>
    <col min="9988" max="9988" width="18" style="1609" customWidth="1"/>
    <col min="9989" max="9989" width="20.85546875" style="1609" customWidth="1"/>
    <col min="9990" max="10240" width="11.42578125" style="1609"/>
    <col min="10241" max="10241" width="4.85546875" style="1609" customWidth="1"/>
    <col min="10242" max="10242" width="69.7109375" style="1609" bestFit="1" customWidth="1"/>
    <col min="10243" max="10243" width="17.7109375" style="1609" customWidth="1"/>
    <col min="10244" max="10244" width="18" style="1609" customWidth="1"/>
    <col min="10245" max="10245" width="20.85546875" style="1609" customWidth="1"/>
    <col min="10246" max="10496" width="11.42578125" style="1609"/>
    <col min="10497" max="10497" width="4.85546875" style="1609" customWidth="1"/>
    <col min="10498" max="10498" width="69.7109375" style="1609" bestFit="1" customWidth="1"/>
    <col min="10499" max="10499" width="17.7109375" style="1609" customWidth="1"/>
    <col min="10500" max="10500" width="18" style="1609" customWidth="1"/>
    <col min="10501" max="10501" width="20.85546875" style="1609" customWidth="1"/>
    <col min="10502" max="10752" width="11.42578125" style="1609"/>
    <col min="10753" max="10753" width="4.85546875" style="1609" customWidth="1"/>
    <col min="10754" max="10754" width="69.7109375" style="1609" bestFit="1" customWidth="1"/>
    <col min="10755" max="10755" width="17.7109375" style="1609" customWidth="1"/>
    <col min="10756" max="10756" width="18" style="1609" customWidth="1"/>
    <col min="10757" max="10757" width="20.85546875" style="1609" customWidth="1"/>
    <col min="10758" max="11008" width="11.42578125" style="1609"/>
    <col min="11009" max="11009" width="4.85546875" style="1609" customWidth="1"/>
    <col min="11010" max="11010" width="69.7109375" style="1609" bestFit="1" customWidth="1"/>
    <col min="11011" max="11011" width="17.7109375" style="1609" customWidth="1"/>
    <col min="11012" max="11012" width="18" style="1609" customWidth="1"/>
    <col min="11013" max="11013" width="20.85546875" style="1609" customWidth="1"/>
    <col min="11014" max="11264" width="11.42578125" style="1609"/>
    <col min="11265" max="11265" width="4.85546875" style="1609" customWidth="1"/>
    <col min="11266" max="11266" width="69.7109375" style="1609" bestFit="1" customWidth="1"/>
    <col min="11267" max="11267" width="17.7109375" style="1609" customWidth="1"/>
    <col min="11268" max="11268" width="18" style="1609" customWidth="1"/>
    <col min="11269" max="11269" width="20.85546875" style="1609" customWidth="1"/>
    <col min="11270" max="11520" width="11.42578125" style="1609"/>
    <col min="11521" max="11521" width="4.85546875" style="1609" customWidth="1"/>
    <col min="11522" max="11522" width="69.7109375" style="1609" bestFit="1" customWidth="1"/>
    <col min="11523" max="11523" width="17.7109375" style="1609" customWidth="1"/>
    <col min="11524" max="11524" width="18" style="1609" customWidth="1"/>
    <col min="11525" max="11525" width="20.85546875" style="1609" customWidth="1"/>
    <col min="11526" max="11776" width="11.42578125" style="1609"/>
    <col min="11777" max="11777" width="4.85546875" style="1609" customWidth="1"/>
    <col min="11778" max="11778" width="69.7109375" style="1609" bestFit="1" customWidth="1"/>
    <col min="11779" max="11779" width="17.7109375" style="1609" customWidth="1"/>
    <col min="11780" max="11780" width="18" style="1609" customWidth="1"/>
    <col min="11781" max="11781" width="20.85546875" style="1609" customWidth="1"/>
    <col min="11782" max="12032" width="11.42578125" style="1609"/>
    <col min="12033" max="12033" width="4.85546875" style="1609" customWidth="1"/>
    <col min="12034" max="12034" width="69.7109375" style="1609" bestFit="1" customWidth="1"/>
    <col min="12035" max="12035" width="17.7109375" style="1609" customWidth="1"/>
    <col min="12036" max="12036" width="18" style="1609" customWidth="1"/>
    <col min="12037" max="12037" width="20.85546875" style="1609" customWidth="1"/>
    <col min="12038" max="12288" width="11.42578125" style="1609"/>
    <col min="12289" max="12289" width="4.85546875" style="1609" customWidth="1"/>
    <col min="12290" max="12290" width="69.7109375" style="1609" bestFit="1" customWidth="1"/>
    <col min="12291" max="12291" width="17.7109375" style="1609" customWidth="1"/>
    <col min="12292" max="12292" width="18" style="1609" customWidth="1"/>
    <col min="12293" max="12293" width="20.85546875" style="1609" customWidth="1"/>
    <col min="12294" max="12544" width="11.42578125" style="1609"/>
    <col min="12545" max="12545" width="4.85546875" style="1609" customWidth="1"/>
    <col min="12546" max="12546" width="69.7109375" style="1609" bestFit="1" customWidth="1"/>
    <col min="12547" max="12547" width="17.7109375" style="1609" customWidth="1"/>
    <col min="12548" max="12548" width="18" style="1609" customWidth="1"/>
    <col min="12549" max="12549" width="20.85546875" style="1609" customWidth="1"/>
    <col min="12550" max="12800" width="11.42578125" style="1609"/>
    <col min="12801" max="12801" width="4.85546875" style="1609" customWidth="1"/>
    <col min="12802" max="12802" width="69.7109375" style="1609" bestFit="1" customWidth="1"/>
    <col min="12803" max="12803" width="17.7109375" style="1609" customWidth="1"/>
    <col min="12804" max="12804" width="18" style="1609" customWidth="1"/>
    <col min="12805" max="12805" width="20.85546875" style="1609" customWidth="1"/>
    <col min="12806" max="13056" width="11.42578125" style="1609"/>
    <col min="13057" max="13057" width="4.85546875" style="1609" customWidth="1"/>
    <col min="13058" max="13058" width="69.7109375" style="1609" bestFit="1" customWidth="1"/>
    <col min="13059" max="13059" width="17.7109375" style="1609" customWidth="1"/>
    <col min="13060" max="13060" width="18" style="1609" customWidth="1"/>
    <col min="13061" max="13061" width="20.85546875" style="1609" customWidth="1"/>
    <col min="13062" max="13312" width="11.42578125" style="1609"/>
    <col min="13313" max="13313" width="4.85546875" style="1609" customWidth="1"/>
    <col min="13314" max="13314" width="69.7109375" style="1609" bestFit="1" customWidth="1"/>
    <col min="13315" max="13315" width="17.7109375" style="1609" customWidth="1"/>
    <col min="13316" max="13316" width="18" style="1609" customWidth="1"/>
    <col min="13317" max="13317" width="20.85546875" style="1609" customWidth="1"/>
    <col min="13318" max="13568" width="11.42578125" style="1609"/>
    <col min="13569" max="13569" width="4.85546875" style="1609" customWidth="1"/>
    <col min="13570" max="13570" width="69.7109375" style="1609" bestFit="1" customWidth="1"/>
    <col min="13571" max="13571" width="17.7109375" style="1609" customWidth="1"/>
    <col min="13572" max="13572" width="18" style="1609" customWidth="1"/>
    <col min="13573" max="13573" width="20.85546875" style="1609" customWidth="1"/>
    <col min="13574" max="13824" width="11.42578125" style="1609"/>
    <col min="13825" max="13825" width="4.85546875" style="1609" customWidth="1"/>
    <col min="13826" max="13826" width="69.7109375" style="1609" bestFit="1" customWidth="1"/>
    <col min="13827" max="13827" width="17.7109375" style="1609" customWidth="1"/>
    <col min="13828" max="13828" width="18" style="1609" customWidth="1"/>
    <col min="13829" max="13829" width="20.85546875" style="1609" customWidth="1"/>
    <col min="13830" max="14080" width="11.42578125" style="1609"/>
    <col min="14081" max="14081" width="4.85546875" style="1609" customWidth="1"/>
    <col min="14082" max="14082" width="69.7109375" style="1609" bestFit="1" customWidth="1"/>
    <col min="14083" max="14083" width="17.7109375" style="1609" customWidth="1"/>
    <col min="14084" max="14084" width="18" style="1609" customWidth="1"/>
    <col min="14085" max="14085" width="20.85546875" style="1609" customWidth="1"/>
    <col min="14086" max="14336" width="11.42578125" style="1609"/>
    <col min="14337" max="14337" width="4.85546875" style="1609" customWidth="1"/>
    <col min="14338" max="14338" width="69.7109375" style="1609" bestFit="1" customWidth="1"/>
    <col min="14339" max="14339" width="17.7109375" style="1609" customWidth="1"/>
    <col min="14340" max="14340" width="18" style="1609" customWidth="1"/>
    <col min="14341" max="14341" width="20.85546875" style="1609" customWidth="1"/>
    <col min="14342" max="14592" width="11.42578125" style="1609"/>
    <col min="14593" max="14593" width="4.85546875" style="1609" customWidth="1"/>
    <col min="14594" max="14594" width="69.7109375" style="1609" bestFit="1" customWidth="1"/>
    <col min="14595" max="14595" width="17.7109375" style="1609" customWidth="1"/>
    <col min="14596" max="14596" width="18" style="1609" customWidth="1"/>
    <col min="14597" max="14597" width="20.85546875" style="1609" customWidth="1"/>
    <col min="14598" max="14848" width="11.42578125" style="1609"/>
    <col min="14849" max="14849" width="4.85546875" style="1609" customWidth="1"/>
    <col min="14850" max="14850" width="69.7109375" style="1609" bestFit="1" customWidth="1"/>
    <col min="14851" max="14851" width="17.7109375" style="1609" customWidth="1"/>
    <col min="14852" max="14852" width="18" style="1609" customWidth="1"/>
    <col min="14853" max="14853" width="20.85546875" style="1609" customWidth="1"/>
    <col min="14854" max="15104" width="11.42578125" style="1609"/>
    <col min="15105" max="15105" width="4.85546875" style="1609" customWidth="1"/>
    <col min="15106" max="15106" width="69.7109375" style="1609" bestFit="1" customWidth="1"/>
    <col min="15107" max="15107" width="17.7109375" style="1609" customWidth="1"/>
    <col min="15108" max="15108" width="18" style="1609" customWidth="1"/>
    <col min="15109" max="15109" width="20.85546875" style="1609" customWidth="1"/>
    <col min="15110" max="15360" width="11.42578125" style="1609"/>
    <col min="15361" max="15361" width="4.85546875" style="1609" customWidth="1"/>
    <col min="15362" max="15362" width="69.7109375" style="1609" bestFit="1" customWidth="1"/>
    <col min="15363" max="15363" width="17.7109375" style="1609" customWidth="1"/>
    <col min="15364" max="15364" width="18" style="1609" customWidth="1"/>
    <col min="15365" max="15365" width="20.85546875" style="1609" customWidth="1"/>
    <col min="15366" max="15616" width="11.42578125" style="1609"/>
    <col min="15617" max="15617" width="4.85546875" style="1609" customWidth="1"/>
    <col min="15618" max="15618" width="69.7109375" style="1609" bestFit="1" customWidth="1"/>
    <col min="15619" max="15619" width="17.7109375" style="1609" customWidth="1"/>
    <col min="15620" max="15620" width="18" style="1609" customWidth="1"/>
    <col min="15621" max="15621" width="20.85546875" style="1609" customWidth="1"/>
    <col min="15622" max="15872" width="11.42578125" style="1609"/>
    <col min="15873" max="15873" width="4.85546875" style="1609" customWidth="1"/>
    <col min="15874" max="15874" width="69.7109375" style="1609" bestFit="1" customWidth="1"/>
    <col min="15875" max="15875" width="17.7109375" style="1609" customWidth="1"/>
    <col min="15876" max="15876" width="18" style="1609" customWidth="1"/>
    <col min="15877" max="15877" width="20.85546875" style="1609" customWidth="1"/>
    <col min="15878" max="16128" width="11.42578125" style="1609"/>
    <col min="16129" max="16129" width="4.85546875" style="1609" customWidth="1"/>
    <col min="16130" max="16130" width="69.7109375" style="1609" bestFit="1" customWidth="1"/>
    <col min="16131" max="16131" width="17.7109375" style="1609" customWidth="1"/>
    <col min="16132" max="16132" width="18" style="1609" customWidth="1"/>
    <col min="16133" max="16133" width="20.85546875" style="1609" customWidth="1"/>
    <col min="16134" max="16384" width="11.42578125" style="1609"/>
  </cols>
  <sheetData>
    <row r="1" spans="2:5" ht="13.5" thickBot="1"/>
    <row r="2" spans="2:5">
      <c r="B2" s="1639" t="s">
        <v>2354</v>
      </c>
      <c r="C2" s="1640"/>
      <c r="D2" s="1640"/>
      <c r="E2" s="1641"/>
    </row>
    <row r="3" spans="2:5">
      <c r="B3" s="1841" t="s">
        <v>782</v>
      </c>
      <c r="C3" s="1842"/>
      <c r="D3" s="1842"/>
      <c r="E3" s="1843"/>
    </row>
    <row r="4" spans="2:5">
      <c r="B4" s="1841" t="s">
        <v>2363</v>
      </c>
      <c r="C4" s="1842"/>
      <c r="D4" s="1842"/>
      <c r="E4" s="1843"/>
    </row>
    <row r="5" spans="2:5" ht="13.5" thickBot="1">
      <c r="B5" s="1844" t="s">
        <v>83</v>
      </c>
      <c r="C5" s="1845"/>
      <c r="D5" s="1845"/>
      <c r="E5" s="1846"/>
    </row>
    <row r="6" spans="2:5" ht="13.5" thickBot="1">
      <c r="B6" s="1035"/>
      <c r="C6" s="1035"/>
      <c r="D6" s="1035"/>
      <c r="E6" s="1035"/>
    </row>
    <row r="7" spans="2:5">
      <c r="B7" s="1968" t="s">
        <v>84</v>
      </c>
      <c r="C7" s="1068" t="s">
        <v>783</v>
      </c>
      <c r="D7" s="1851" t="s">
        <v>380</v>
      </c>
      <c r="E7" s="1068" t="s">
        <v>784</v>
      </c>
    </row>
    <row r="8" spans="2:5" ht="13.5" thickBot="1">
      <c r="B8" s="1969"/>
      <c r="C8" s="1605" t="s">
        <v>505</v>
      </c>
      <c r="D8" s="1852"/>
      <c r="E8" s="1605" t="s">
        <v>508</v>
      </c>
    </row>
    <row r="9" spans="2:5">
      <c r="B9" s="998" t="s">
        <v>785</v>
      </c>
      <c r="C9" s="1036">
        <f>SUM(C10:C12)</f>
        <v>130107095.59</v>
      </c>
      <c r="D9" s="1036">
        <f>SUM(D10:D12)</f>
        <v>150169748.44</v>
      </c>
      <c r="E9" s="1036">
        <f>SUM(E10:E12)</f>
        <v>150169748.44</v>
      </c>
    </row>
    <row r="10" spans="2:5">
      <c r="B10" s="1037" t="s">
        <v>786</v>
      </c>
      <c r="C10" s="1038">
        <v>44406147</v>
      </c>
      <c r="D10" s="1038">
        <v>53668149.710000001</v>
      </c>
      <c r="E10" s="1038">
        <v>53668149.710000001</v>
      </c>
    </row>
    <row r="11" spans="2:5">
      <c r="B11" s="1037" t="s">
        <v>787</v>
      </c>
      <c r="C11" s="1038">
        <v>85700948.590000004</v>
      </c>
      <c r="D11" s="1038">
        <v>96501598.730000004</v>
      </c>
      <c r="E11" s="1038">
        <v>96501598.730000004</v>
      </c>
    </row>
    <row r="12" spans="2:5">
      <c r="B12" s="1037" t="s">
        <v>788</v>
      </c>
      <c r="C12" s="1038">
        <f>C48</f>
        <v>0</v>
      </c>
      <c r="D12" s="1038">
        <f>D48</f>
        <v>0</v>
      </c>
      <c r="E12" s="1038">
        <f>E48</f>
        <v>0</v>
      </c>
    </row>
    <row r="13" spans="2:5">
      <c r="B13" s="998"/>
      <c r="C13" s="1038"/>
      <c r="D13" s="1038"/>
      <c r="E13" s="1038"/>
    </row>
    <row r="14" spans="2:5" ht="15">
      <c r="B14" s="998" t="s">
        <v>2390</v>
      </c>
      <c r="C14" s="1036">
        <f>SUM(C15:C16)</f>
        <v>130107095.38</v>
      </c>
      <c r="D14" s="1036">
        <f>SUM(D15:D16)</f>
        <v>145730052.28999999</v>
      </c>
      <c r="E14" s="1036">
        <f>SUM(E15:E16)</f>
        <v>132813073.73999999</v>
      </c>
    </row>
    <row r="15" spans="2:5">
      <c r="B15" s="1037" t="s">
        <v>789</v>
      </c>
      <c r="C15" s="1038">
        <v>10728556.92</v>
      </c>
      <c r="D15" s="1038">
        <v>10583901.16</v>
      </c>
      <c r="E15" s="1038">
        <v>9354457.3800000008</v>
      </c>
    </row>
    <row r="16" spans="2:5">
      <c r="B16" s="1037" t="s">
        <v>790</v>
      </c>
      <c r="C16" s="1038">
        <v>119378538.45999999</v>
      </c>
      <c r="D16" s="1038">
        <v>135146151.13</v>
      </c>
      <c r="E16" s="1038">
        <v>123458616.36</v>
      </c>
    </row>
    <row r="17" spans="2:5">
      <c r="B17" s="1039"/>
      <c r="C17" s="1038"/>
      <c r="D17" s="1038"/>
      <c r="E17" s="1038"/>
    </row>
    <row r="18" spans="2:5">
      <c r="B18" s="998" t="s">
        <v>791</v>
      </c>
      <c r="C18" s="1040"/>
      <c r="D18" s="1036">
        <f>SUM(D19:D20)</f>
        <v>0</v>
      </c>
      <c r="E18" s="1036">
        <f>SUM(E19:E20)</f>
        <v>0</v>
      </c>
    </row>
    <row r="19" spans="2:5">
      <c r="B19" s="1037" t="s">
        <v>792</v>
      </c>
      <c r="C19" s="1040"/>
      <c r="D19" s="1038"/>
      <c r="E19" s="1038"/>
    </row>
    <row r="20" spans="2:5">
      <c r="B20" s="1037" t="s">
        <v>793</v>
      </c>
      <c r="C20" s="1040"/>
      <c r="D20" s="1038"/>
      <c r="E20" s="1038"/>
    </row>
    <row r="21" spans="2:5">
      <c r="B21" s="1039"/>
      <c r="C21" s="1038"/>
      <c r="D21" s="1038"/>
      <c r="E21" s="1038"/>
    </row>
    <row r="22" spans="2:5">
      <c r="B22" s="998" t="s">
        <v>794</v>
      </c>
      <c r="C22" s="1036">
        <f>C9-C14+C18</f>
        <v>0.21000000834465027</v>
      </c>
      <c r="D22" s="998">
        <f>D9-D14+D18</f>
        <v>4439696.150000006</v>
      </c>
      <c r="E22" s="998">
        <f>E9-E14+E18</f>
        <v>17356674.700000003</v>
      </c>
    </row>
    <row r="23" spans="2:5">
      <c r="B23" s="998"/>
      <c r="C23" s="1038"/>
      <c r="D23" s="1039"/>
      <c r="E23" s="1039"/>
    </row>
    <row r="24" spans="2:5">
      <c r="B24" s="998" t="s">
        <v>795</v>
      </c>
      <c r="C24" s="1036">
        <f>C22-C12</f>
        <v>0.21000000834465027</v>
      </c>
      <c r="D24" s="998">
        <f>D22-D12</f>
        <v>4439696.150000006</v>
      </c>
      <c r="E24" s="998">
        <f>E22-E12</f>
        <v>17356674.700000003</v>
      </c>
    </row>
    <row r="25" spans="2:5">
      <c r="B25" s="998"/>
      <c r="C25" s="1038"/>
      <c r="D25" s="1039"/>
      <c r="E25" s="1039"/>
    </row>
    <row r="26" spans="2:5" ht="25.5">
      <c r="B26" s="998" t="s">
        <v>796</v>
      </c>
      <c r="C26" s="1036">
        <f>C24-C18</f>
        <v>0.21000000834465027</v>
      </c>
      <c r="D26" s="1036">
        <f>D24-D18</f>
        <v>4439696.150000006</v>
      </c>
      <c r="E26" s="1036">
        <f>E24-E18</f>
        <v>17356674.700000003</v>
      </c>
    </row>
    <row r="27" spans="2:5" ht="13.5" thickBot="1">
      <c r="B27" s="1041"/>
      <c r="C27" s="1042"/>
      <c r="D27" s="1042"/>
      <c r="E27" s="1042"/>
    </row>
    <row r="28" spans="2:5" ht="35.1" customHeight="1" thickBot="1">
      <c r="B28" s="1976"/>
      <c r="C28" s="1976"/>
      <c r="D28" s="1976"/>
      <c r="E28" s="1976"/>
    </row>
    <row r="29" spans="2:5" ht="13.5" thickBot="1">
      <c r="B29" s="1043" t="s">
        <v>241</v>
      </c>
      <c r="C29" s="1044" t="s">
        <v>797</v>
      </c>
      <c r="D29" s="1044" t="s">
        <v>380</v>
      </c>
      <c r="E29" s="1044" t="s">
        <v>603</v>
      </c>
    </row>
    <row r="30" spans="2:5">
      <c r="B30" s="1045"/>
      <c r="C30" s="1038"/>
      <c r="D30" s="1038"/>
      <c r="E30" s="1038"/>
    </row>
    <row r="31" spans="2:5">
      <c r="B31" s="998" t="s">
        <v>798</v>
      </c>
      <c r="C31" s="1036">
        <f>SUM(C32:C33)</f>
        <v>0</v>
      </c>
      <c r="D31" s="998">
        <f>SUM(D32:D33)</f>
        <v>0</v>
      </c>
      <c r="E31" s="998">
        <f>SUM(E32:E33)</f>
        <v>0</v>
      </c>
    </row>
    <row r="32" spans="2:5">
      <c r="B32" s="1037" t="s">
        <v>799</v>
      </c>
      <c r="C32" s="1038"/>
      <c r="D32" s="1039"/>
      <c r="E32" s="1039"/>
    </row>
    <row r="33" spans="2:5">
      <c r="B33" s="1037" t="s">
        <v>800</v>
      </c>
      <c r="C33" s="1038"/>
      <c r="D33" s="1039"/>
      <c r="E33" s="1039"/>
    </row>
    <row r="34" spans="2:5">
      <c r="B34" s="998"/>
      <c r="C34" s="1038"/>
      <c r="D34" s="1038"/>
      <c r="E34" s="1038"/>
    </row>
    <row r="35" spans="2:5">
      <c r="B35" s="998" t="s">
        <v>2391</v>
      </c>
      <c r="C35" s="1036">
        <f>C26-C31</f>
        <v>0.21000000834465027</v>
      </c>
      <c r="D35" s="1036">
        <f>D26-D31</f>
        <v>4439696.150000006</v>
      </c>
      <c r="E35" s="1036">
        <f>E26-E31</f>
        <v>17356674.700000003</v>
      </c>
    </row>
    <row r="36" spans="2:5" ht="13.5" thickBot="1">
      <c r="B36" s="1046"/>
      <c r="C36" s="1047"/>
      <c r="D36" s="1047"/>
      <c r="E36" s="1047"/>
    </row>
    <row r="37" spans="2:5" ht="35.1" customHeight="1" thickBot="1">
      <c r="B37" s="885"/>
      <c r="C37" s="885"/>
      <c r="D37" s="885"/>
      <c r="E37" s="885"/>
    </row>
    <row r="38" spans="2:5">
      <c r="B38" s="1970" t="s">
        <v>241</v>
      </c>
      <c r="C38" s="1972" t="s">
        <v>801</v>
      </c>
      <c r="D38" s="1974" t="s">
        <v>380</v>
      </c>
      <c r="E38" s="1048" t="s">
        <v>784</v>
      </c>
    </row>
    <row r="39" spans="2:5" ht="13.5" thickBot="1">
      <c r="B39" s="1971"/>
      <c r="C39" s="1973"/>
      <c r="D39" s="1975"/>
      <c r="E39" s="1049" t="s">
        <v>603</v>
      </c>
    </row>
    <row r="40" spans="2:5">
      <c r="B40" s="1050"/>
      <c r="C40" s="1028"/>
      <c r="D40" s="1028"/>
      <c r="E40" s="1028"/>
    </row>
    <row r="41" spans="2:5">
      <c r="B41" s="989" t="s">
        <v>802</v>
      </c>
      <c r="C41" s="1026">
        <f>SUM(C42:C43)</f>
        <v>0</v>
      </c>
      <c r="D41" s="1026">
        <f>SUM(D42:D43)</f>
        <v>0</v>
      </c>
      <c r="E41" s="1026">
        <f>SUM(E42:E43)</f>
        <v>0</v>
      </c>
    </row>
    <row r="42" spans="2:5">
      <c r="B42" s="1051" t="s">
        <v>803</v>
      </c>
      <c r="C42" s="1028"/>
      <c r="D42" s="1001"/>
      <c r="E42" s="1001"/>
    </row>
    <row r="43" spans="2:5">
      <c r="B43" s="1051" t="s">
        <v>804</v>
      </c>
      <c r="C43" s="1028"/>
      <c r="D43" s="1001"/>
      <c r="E43" s="1001"/>
    </row>
    <row r="44" spans="2:5">
      <c r="B44" s="989" t="s">
        <v>805</v>
      </c>
      <c r="C44" s="1026">
        <f>SUM(C45:C46)</f>
        <v>0</v>
      </c>
      <c r="D44" s="1026">
        <f>SUM(D45:D46)</f>
        <v>0</v>
      </c>
      <c r="E44" s="1026">
        <f>SUM(E45:E46)</f>
        <v>0</v>
      </c>
    </row>
    <row r="45" spans="2:5">
      <c r="B45" s="1051" t="s">
        <v>806</v>
      </c>
      <c r="C45" s="1028"/>
      <c r="D45" s="1001"/>
      <c r="E45" s="1001"/>
    </row>
    <row r="46" spans="2:5">
      <c r="B46" s="1051" t="s">
        <v>807</v>
      </c>
      <c r="C46" s="1028"/>
      <c r="D46" s="1001"/>
      <c r="E46" s="1001"/>
    </row>
    <row r="47" spans="2:5">
      <c r="B47" s="989"/>
      <c r="C47" s="1028"/>
      <c r="D47" s="1028"/>
      <c r="E47" s="1028"/>
    </row>
    <row r="48" spans="2:5">
      <c r="B48" s="989" t="s">
        <v>808</v>
      </c>
      <c r="C48" s="1026">
        <f>C41-C44</f>
        <v>0</v>
      </c>
      <c r="D48" s="989">
        <f>D41-D44</f>
        <v>0</v>
      </c>
      <c r="E48" s="989">
        <f>E41-E44</f>
        <v>0</v>
      </c>
    </row>
    <row r="49" spans="2:5" ht="13.5" thickBot="1">
      <c r="B49" s="1052"/>
      <c r="C49" s="1053"/>
      <c r="D49" s="1052"/>
      <c r="E49" s="1052"/>
    </row>
    <row r="50" spans="2:5" ht="35.1" customHeight="1" thickBot="1">
      <c r="B50" s="885"/>
      <c r="C50" s="885"/>
      <c r="D50" s="885"/>
      <c r="E50" s="885"/>
    </row>
    <row r="51" spans="2:5">
      <c r="B51" s="1970" t="s">
        <v>241</v>
      </c>
      <c r="C51" s="1048" t="s">
        <v>783</v>
      </c>
      <c r="D51" s="1974" t="s">
        <v>380</v>
      </c>
      <c r="E51" s="1048" t="s">
        <v>784</v>
      </c>
    </row>
    <row r="52" spans="2:5" ht="13.5" thickBot="1">
      <c r="B52" s="1971"/>
      <c r="C52" s="1049" t="s">
        <v>797</v>
      </c>
      <c r="D52" s="1975"/>
      <c r="E52" s="1049" t="s">
        <v>603</v>
      </c>
    </row>
    <row r="53" spans="2:5">
      <c r="B53" s="1050"/>
      <c r="C53" s="1028"/>
      <c r="D53" s="1028"/>
      <c r="E53" s="1028"/>
    </row>
    <row r="54" spans="2:5">
      <c r="B54" s="1001" t="s">
        <v>809</v>
      </c>
      <c r="C54" s="1028">
        <f>C10</f>
        <v>44406147</v>
      </c>
      <c r="D54" s="1001">
        <f>D10</f>
        <v>53668149.710000001</v>
      </c>
      <c r="E54" s="1001">
        <f>E10</f>
        <v>53668149.710000001</v>
      </c>
    </row>
    <row r="55" spans="2:5">
      <c r="B55" s="1001"/>
      <c r="C55" s="1028"/>
      <c r="D55" s="1001"/>
      <c r="E55" s="1001"/>
    </row>
    <row r="56" spans="2:5">
      <c r="B56" s="1054" t="s">
        <v>810</v>
      </c>
      <c r="C56" s="1028">
        <f>C42-C45</f>
        <v>0</v>
      </c>
      <c r="D56" s="1001">
        <f>D42-D45</f>
        <v>0</v>
      </c>
      <c r="E56" s="1001">
        <f>E42-E45</f>
        <v>0</v>
      </c>
    </row>
    <row r="57" spans="2:5">
      <c r="B57" s="1051" t="s">
        <v>803</v>
      </c>
      <c r="C57" s="1028">
        <f>C42</f>
        <v>0</v>
      </c>
      <c r="D57" s="1001">
        <f>D42</f>
        <v>0</v>
      </c>
      <c r="E57" s="1001">
        <f>E42</f>
        <v>0</v>
      </c>
    </row>
    <row r="58" spans="2:5">
      <c r="B58" s="1051" t="s">
        <v>806</v>
      </c>
      <c r="C58" s="1028">
        <f>C45</f>
        <v>0</v>
      </c>
      <c r="D58" s="1001">
        <f>D45</f>
        <v>0</v>
      </c>
      <c r="E58" s="1001">
        <f>E45</f>
        <v>0</v>
      </c>
    </row>
    <row r="59" spans="2:5">
      <c r="B59" s="992"/>
      <c r="C59" s="1028"/>
      <c r="D59" s="1001"/>
      <c r="E59" s="1001"/>
    </row>
    <row r="60" spans="2:5">
      <c r="B60" s="992" t="s">
        <v>789</v>
      </c>
      <c r="C60" s="1028">
        <f>C15</f>
        <v>10728556.92</v>
      </c>
      <c r="D60" s="1028">
        <f>D15</f>
        <v>10583901.16</v>
      </c>
      <c r="E60" s="1028">
        <f>E15</f>
        <v>9354457.3800000008</v>
      </c>
    </row>
    <row r="61" spans="2:5">
      <c r="B61" s="992"/>
      <c r="C61" s="1028"/>
      <c r="D61" s="1028"/>
      <c r="E61" s="1028"/>
    </row>
    <row r="62" spans="2:5">
      <c r="B62" s="992" t="s">
        <v>792</v>
      </c>
      <c r="C62" s="1055"/>
      <c r="D62" s="1028">
        <f>D19</f>
        <v>0</v>
      </c>
      <c r="E62" s="1028">
        <f>E19</f>
        <v>0</v>
      </c>
    </row>
    <row r="63" spans="2:5">
      <c r="B63" s="992"/>
      <c r="C63" s="1028"/>
      <c r="D63" s="1028"/>
      <c r="E63" s="1028"/>
    </row>
    <row r="64" spans="2:5">
      <c r="B64" s="1056" t="s">
        <v>811</v>
      </c>
      <c r="C64" s="1026">
        <f>C54+C56-C60+C62</f>
        <v>33677590.079999998</v>
      </c>
      <c r="D64" s="989">
        <f>D54+D56-D60+D62</f>
        <v>43084248.549999997</v>
      </c>
      <c r="E64" s="989">
        <f>E54+E56-E60+E62</f>
        <v>44313692.329999998</v>
      </c>
    </row>
    <row r="65" spans="2:5">
      <c r="B65" s="1056"/>
      <c r="C65" s="1026"/>
      <c r="D65" s="989"/>
      <c r="E65" s="989"/>
    </row>
    <row r="66" spans="2:5" ht="25.5">
      <c r="B66" s="1057" t="s">
        <v>812</v>
      </c>
      <c r="C66" s="1026">
        <f>C64-C56</f>
        <v>33677590.079999998</v>
      </c>
      <c r="D66" s="989">
        <f>D64-D56</f>
        <v>43084248.549999997</v>
      </c>
      <c r="E66" s="989">
        <f>E64-E56</f>
        <v>44313692.329999998</v>
      </c>
    </row>
    <row r="67" spans="2:5" ht="13.5" thickBot="1">
      <c r="B67" s="1052"/>
      <c r="C67" s="1053"/>
      <c r="D67" s="1052"/>
      <c r="E67" s="1052"/>
    </row>
    <row r="68" spans="2:5" ht="35.1" customHeight="1" thickBot="1">
      <c r="B68" s="885"/>
      <c r="C68" s="885"/>
      <c r="D68" s="885"/>
      <c r="E68" s="885"/>
    </row>
    <row r="69" spans="2:5">
      <c r="B69" s="1970" t="s">
        <v>241</v>
      </c>
      <c r="C69" s="1972" t="s">
        <v>801</v>
      </c>
      <c r="D69" s="1974" t="s">
        <v>380</v>
      </c>
      <c r="E69" s="1048" t="s">
        <v>784</v>
      </c>
    </row>
    <row r="70" spans="2:5" ht="13.5" thickBot="1">
      <c r="B70" s="1971"/>
      <c r="C70" s="1973"/>
      <c r="D70" s="1975"/>
      <c r="E70" s="1049" t="s">
        <v>603</v>
      </c>
    </row>
    <row r="71" spans="2:5">
      <c r="B71" s="1050"/>
      <c r="C71" s="1028"/>
      <c r="D71" s="1028"/>
      <c r="E71" s="1028"/>
    </row>
    <row r="72" spans="2:5">
      <c r="B72" s="1001" t="s">
        <v>787</v>
      </c>
      <c r="C72" s="1028">
        <f>C11</f>
        <v>85700948.590000004</v>
      </c>
      <c r="D72" s="1001">
        <f>D11</f>
        <v>96501598.730000004</v>
      </c>
      <c r="E72" s="1001">
        <f>E11</f>
        <v>96501598.730000004</v>
      </c>
    </row>
    <row r="73" spans="2:5">
      <c r="B73" s="1001"/>
      <c r="C73" s="1028"/>
      <c r="D73" s="1001"/>
      <c r="E73" s="1001"/>
    </row>
    <row r="74" spans="2:5" ht="25.5">
      <c r="B74" s="993" t="s">
        <v>813</v>
      </c>
      <c r="C74" s="1028">
        <f>C75-C76</f>
        <v>0</v>
      </c>
      <c r="D74" s="1001">
        <f>D75-D76</f>
        <v>0</v>
      </c>
      <c r="E74" s="1001">
        <f>E75-E76</f>
        <v>0</v>
      </c>
    </row>
    <row r="75" spans="2:5">
      <c r="B75" s="1051" t="s">
        <v>804</v>
      </c>
      <c r="C75" s="1028">
        <f>C43</f>
        <v>0</v>
      </c>
      <c r="D75" s="1001">
        <f>D43</f>
        <v>0</v>
      </c>
      <c r="E75" s="1001">
        <f>E43</f>
        <v>0</v>
      </c>
    </row>
    <row r="76" spans="2:5">
      <c r="B76" s="1051" t="s">
        <v>807</v>
      </c>
      <c r="C76" s="1028">
        <f>C46</f>
        <v>0</v>
      </c>
      <c r="D76" s="1001">
        <f>D46</f>
        <v>0</v>
      </c>
      <c r="E76" s="1001">
        <f>E46</f>
        <v>0</v>
      </c>
    </row>
    <row r="77" spans="2:5">
      <c r="B77" s="992"/>
      <c r="C77" s="1028"/>
      <c r="D77" s="1001"/>
      <c r="E77" s="1001"/>
    </row>
    <row r="78" spans="2:5">
      <c r="B78" s="992" t="s">
        <v>814</v>
      </c>
      <c r="C78" s="1028">
        <f>C16</f>
        <v>119378538.45999999</v>
      </c>
      <c r="D78" s="1028">
        <f>D16</f>
        <v>135146151.13</v>
      </c>
      <c r="E78" s="1028">
        <f>E16</f>
        <v>123458616.36</v>
      </c>
    </row>
    <row r="79" spans="2:5">
      <c r="B79" s="992"/>
      <c r="C79" s="1028"/>
      <c r="D79" s="1028"/>
      <c r="E79" s="1028"/>
    </row>
    <row r="80" spans="2:5">
      <c r="B80" s="992" t="s">
        <v>793</v>
      </c>
      <c r="C80" s="1055"/>
      <c r="D80" s="1028">
        <f>D20</f>
        <v>0</v>
      </c>
      <c r="E80" s="1028">
        <f>E20</f>
        <v>0</v>
      </c>
    </row>
    <row r="81" spans="2:5">
      <c r="B81" s="992"/>
      <c r="C81" s="1028"/>
      <c r="D81" s="1028"/>
      <c r="E81" s="1028"/>
    </row>
    <row r="82" spans="2:5">
      <c r="B82" s="1056" t="s">
        <v>815</v>
      </c>
      <c r="C82" s="1026">
        <f>C72+C74-C78+C80</f>
        <v>-33677589.86999999</v>
      </c>
      <c r="D82" s="989">
        <f>D72+D74-D78+D80</f>
        <v>-38644552.399999991</v>
      </c>
      <c r="E82" s="989">
        <f>E72+E74-E78+E80</f>
        <v>-26957017.629999995</v>
      </c>
    </row>
    <row r="83" spans="2:5">
      <c r="B83" s="1056"/>
      <c r="C83" s="1026"/>
      <c r="D83" s="989"/>
      <c r="E83" s="989"/>
    </row>
    <row r="84" spans="2:5" ht="25.5">
      <c r="B84" s="1057" t="s">
        <v>816</v>
      </c>
      <c r="C84" s="1026">
        <f>C82-C74</f>
        <v>-33677589.86999999</v>
      </c>
      <c r="D84" s="989">
        <f>D82-D74</f>
        <v>-38644552.399999991</v>
      </c>
      <c r="E84" s="989">
        <f>E82-E74</f>
        <v>-26957017.629999995</v>
      </c>
    </row>
    <row r="85" spans="2:5" ht="13.5" thickBot="1">
      <c r="B85" s="1052"/>
      <c r="C85" s="1053"/>
      <c r="D85" s="1052"/>
      <c r="E85" s="1052"/>
    </row>
  </sheetData>
  <mergeCells count="15">
    <mergeCell ref="B69:B70"/>
    <mergeCell ref="C69:C70"/>
    <mergeCell ref="D69:D70"/>
    <mergeCell ref="B28:E28"/>
    <mergeCell ref="B38:B39"/>
    <mergeCell ref="C38:C39"/>
    <mergeCell ref="D38:D39"/>
    <mergeCell ref="B51:B52"/>
    <mergeCell ref="D51:D52"/>
    <mergeCell ref="B2:E2"/>
    <mergeCell ref="B3:E3"/>
    <mergeCell ref="B4:E4"/>
    <mergeCell ref="B5:E5"/>
    <mergeCell ref="B7:B8"/>
    <mergeCell ref="D7:D8"/>
  </mergeCells>
  <pageMargins left="0.7" right="0.7" top="0.75" bottom="0.75" header="0.3" footer="0.3"/>
  <pageSetup scale="68" fitToHeight="0" orientation="portrait" r:id="rId1"/>
  <rowBreaks count="1" manualBreakCount="1">
    <brk id="67" max="16383" man="1"/>
  </rowBreaks>
  <colBreaks count="1" manualBreakCount="1">
    <brk id="1"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B050"/>
  </sheetPr>
  <dimension ref="A1:D30"/>
  <sheetViews>
    <sheetView view="pageBreakPreview" zoomScale="90" zoomScaleNormal="100" zoomScaleSheetLayoutView="90" workbookViewId="0">
      <selection activeCell="C27" sqref="C27"/>
    </sheetView>
  </sheetViews>
  <sheetFormatPr baseColWidth="10" defaultColWidth="11.28515625" defaultRowHeight="16.5"/>
  <cols>
    <col min="1" max="1" width="2.85546875" style="7" customWidth="1"/>
    <col min="2" max="2" width="40.28515625" style="3" customWidth="1"/>
    <col min="3" max="3" width="31.7109375" style="3" customWidth="1"/>
    <col min="4" max="4" width="23" style="3" customWidth="1"/>
    <col min="5" max="16384" width="11.28515625" style="3"/>
  </cols>
  <sheetData>
    <row r="1" spans="1:4">
      <c r="A1" s="1981" t="str">
        <f>'CPCA-I-01'!A1:G1</f>
        <v>Instituto de Capacitación par el Trabajo del Estado de Sonora</v>
      </c>
      <c r="B1" s="1981"/>
      <c r="C1" s="1981"/>
      <c r="D1" s="1981"/>
    </row>
    <row r="2" spans="1:4">
      <c r="A2" s="1982" t="s">
        <v>20</v>
      </c>
      <c r="B2" s="1982"/>
      <c r="C2" s="1982"/>
      <c r="D2" s="1982"/>
    </row>
    <row r="3" spans="1:4">
      <c r="A3" s="1982" t="str">
        <f>'CPCA-I-03'!A3:D3</f>
        <v>Del 01 de Enero al 31 de Diciembre de 2020</v>
      </c>
      <c r="B3" s="1982"/>
      <c r="C3" s="1982"/>
      <c r="D3" s="1982"/>
    </row>
    <row r="4" spans="1:4">
      <c r="A4" s="27"/>
      <c r="B4" s="1982" t="s">
        <v>817</v>
      </c>
      <c r="C4" s="1982"/>
      <c r="D4" s="36"/>
    </row>
    <row r="5" spans="1:4" ht="6.75" customHeight="1" thickBot="1"/>
    <row r="6" spans="1:4" s="21" customFormat="1" ht="30" customHeight="1">
      <c r="A6" s="1985" t="s">
        <v>818</v>
      </c>
      <c r="B6" s="1986"/>
      <c r="C6" s="1983" t="s">
        <v>819</v>
      </c>
      <c r="D6" s="1984"/>
    </row>
    <row r="7" spans="1:4" s="21" customFormat="1" ht="32.25" customHeight="1" thickBot="1">
      <c r="A7" s="1987"/>
      <c r="B7" s="1988"/>
      <c r="C7" s="28" t="s">
        <v>820</v>
      </c>
      <c r="D7" s="29" t="s">
        <v>821</v>
      </c>
    </row>
    <row r="8" spans="1:4" s="21" customFormat="1" ht="31.5" customHeight="1">
      <c r="A8" s="24">
        <v>1</v>
      </c>
      <c r="B8" s="942" t="s">
        <v>2344</v>
      </c>
      <c r="C8" s="25" t="s">
        <v>2345</v>
      </c>
      <c r="D8" s="942">
        <v>142407264</v>
      </c>
    </row>
    <row r="9" spans="1:4" s="21" customFormat="1" ht="31.5" customHeight="1">
      <c r="A9" s="24">
        <v>2</v>
      </c>
      <c r="B9" s="942" t="s">
        <v>2346</v>
      </c>
      <c r="C9" s="25" t="s">
        <v>2345</v>
      </c>
      <c r="D9" s="942">
        <v>136718019</v>
      </c>
    </row>
    <row r="10" spans="1:4" s="21" customFormat="1" ht="31.5" customHeight="1">
      <c r="A10" s="24">
        <v>3</v>
      </c>
      <c r="B10" s="942" t="s">
        <v>2347</v>
      </c>
      <c r="C10" s="25" t="s">
        <v>2345</v>
      </c>
      <c r="D10" s="942">
        <v>148934789</v>
      </c>
    </row>
    <row r="11" spans="1:4" s="21" customFormat="1" ht="31.5" customHeight="1">
      <c r="A11" s="24">
        <v>4</v>
      </c>
      <c r="B11" s="942" t="s">
        <v>2348</v>
      </c>
      <c r="C11" s="25" t="s">
        <v>2345</v>
      </c>
      <c r="D11" s="942">
        <v>111600168</v>
      </c>
    </row>
    <row r="12" spans="1:4" s="21" customFormat="1" ht="31.5" customHeight="1">
      <c r="A12" s="24">
        <v>5</v>
      </c>
      <c r="B12" s="942" t="s">
        <v>2349</v>
      </c>
      <c r="C12" s="25" t="s">
        <v>2345</v>
      </c>
      <c r="D12" s="942">
        <v>114100816</v>
      </c>
    </row>
    <row r="13" spans="1:4" s="21" customFormat="1" ht="31.5" customHeight="1">
      <c r="A13" s="24">
        <v>6</v>
      </c>
      <c r="B13" s="942" t="s">
        <v>2350</v>
      </c>
      <c r="C13" s="25" t="s">
        <v>2345</v>
      </c>
      <c r="D13" s="942">
        <v>114625641</v>
      </c>
    </row>
    <row r="14" spans="1:4" s="21" customFormat="1" ht="31.5" customHeight="1">
      <c r="A14" s="24">
        <v>7</v>
      </c>
      <c r="B14" s="942" t="s">
        <v>2351</v>
      </c>
      <c r="C14" s="25" t="s">
        <v>2345</v>
      </c>
      <c r="D14" s="942">
        <v>114625692</v>
      </c>
    </row>
    <row r="15" spans="1:4" s="21" customFormat="1" ht="31.5" customHeight="1">
      <c r="A15" s="24">
        <v>8</v>
      </c>
      <c r="B15" s="942" t="s">
        <v>2352</v>
      </c>
      <c r="C15" s="25" t="s">
        <v>2345</v>
      </c>
      <c r="D15" s="942">
        <v>114625706</v>
      </c>
    </row>
    <row r="16" spans="1:4" s="21" customFormat="1" ht="31.5" customHeight="1">
      <c r="A16" s="24">
        <v>9</v>
      </c>
      <c r="B16" s="942" t="s">
        <v>2344</v>
      </c>
      <c r="C16" s="25" t="s">
        <v>2353</v>
      </c>
      <c r="D16" s="942">
        <v>40654660198</v>
      </c>
    </row>
    <row r="17" spans="1:4" s="21" customFormat="1" ht="31.5" customHeight="1">
      <c r="A17" s="24"/>
      <c r="B17" s="33"/>
      <c r="C17" s="25"/>
      <c r="D17" s="26"/>
    </row>
    <row r="18" spans="1:4" s="21" customFormat="1" ht="31.5" customHeight="1">
      <c r="A18" s="24"/>
      <c r="B18" s="33"/>
      <c r="C18" s="25"/>
      <c r="D18" s="26"/>
    </row>
    <row r="19" spans="1:4" s="21" customFormat="1" ht="31.5" customHeight="1">
      <c r="A19" s="24"/>
      <c r="B19" s="33"/>
      <c r="C19" s="25"/>
      <c r="D19" s="26"/>
    </row>
    <row r="20" spans="1:4" s="21" customFormat="1" ht="31.5" customHeight="1">
      <c r="A20" s="24"/>
      <c r="B20" s="33"/>
      <c r="C20" s="25"/>
      <c r="D20" s="26"/>
    </row>
    <row r="21" spans="1:4" s="21" customFormat="1" ht="31.5" customHeight="1">
      <c r="A21" s="24"/>
      <c r="B21" s="33"/>
      <c r="C21" s="25"/>
      <c r="D21" s="26"/>
    </row>
    <row r="22" spans="1:4" s="21" customFormat="1" ht="31.5" customHeight="1">
      <c r="A22" s="24"/>
      <c r="B22" s="33"/>
      <c r="C22" s="25"/>
      <c r="D22" s="26"/>
    </row>
    <row r="23" spans="1:4" s="21" customFormat="1" ht="31.5" customHeight="1">
      <c r="A23" s="24">
        <v>10</v>
      </c>
      <c r="B23" s="33"/>
      <c r="C23" s="25"/>
      <c r="D23" s="26"/>
    </row>
    <row r="24" spans="1:4" s="21" customFormat="1" ht="31.5" customHeight="1">
      <c r="A24" s="1977"/>
      <c r="B24" s="1978"/>
      <c r="C24" s="1979"/>
      <c r="D24" s="1980"/>
    </row>
    <row r="25" spans="1:4">
      <c r="A25" s="425" t="s">
        <v>81</v>
      </c>
      <c r="B25" s="34"/>
    </row>
    <row r="26" spans="1:4">
      <c r="A26" s="425"/>
      <c r="B26" s="34"/>
    </row>
    <row r="27" spans="1:4">
      <c r="A27" s="425"/>
      <c r="B27" s="34"/>
    </row>
    <row r="28" spans="1:4">
      <c r="A28" s="425"/>
      <c r="B28" s="34"/>
    </row>
    <row r="29" spans="1:4">
      <c r="A29" s="3"/>
    </row>
    <row r="30" spans="1:4" ht="18.75">
      <c r="B30" s="378" t="s">
        <v>822</v>
      </c>
    </row>
  </sheetData>
  <mergeCells count="7">
    <mergeCell ref="A24:D24"/>
    <mergeCell ref="A1:D1"/>
    <mergeCell ref="A3:D3"/>
    <mergeCell ref="C6:D6"/>
    <mergeCell ref="A2:D2"/>
    <mergeCell ref="A6:B7"/>
    <mergeCell ref="B4:C4"/>
  </mergeCells>
  <printOptions horizontalCentered="1"/>
  <pageMargins left="0.39370078740157483" right="0.39370078740157483" top="0.74803149606299213" bottom="0.74803149606299213" header="0.31496062992125984" footer="0.31496062992125984"/>
  <pageSetup scale="9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72"/>
  <sheetViews>
    <sheetView zoomScaleNormal="100" workbookViewId="0">
      <pane ySplit="8" topLeftCell="A2727" activePane="bottomLeft" state="frozen"/>
      <selection pane="bottomLeft" activeCell="K2747" sqref="K2747"/>
    </sheetView>
  </sheetViews>
  <sheetFormatPr baseColWidth="10" defaultColWidth="11.42578125" defaultRowHeight="14.25"/>
  <cols>
    <col min="1" max="1" width="5.28515625" style="1074" customWidth="1"/>
    <col min="2" max="2" width="7.42578125" style="1075" customWidth="1"/>
    <col min="3" max="3" width="96.140625" style="1073" customWidth="1"/>
    <col min="4" max="4" width="18.28515625" style="1076" bestFit="1" customWidth="1"/>
    <col min="5" max="5" width="4" style="1069" hidden="1" customWidth="1"/>
    <col min="6" max="6" width="14.140625" style="1070" hidden="1" customWidth="1"/>
    <col min="7" max="7" width="14" style="1071" hidden="1" customWidth="1"/>
    <col min="8" max="8" width="14.140625" style="1072" hidden="1" customWidth="1"/>
    <col min="9" max="9" width="14.7109375" style="1073" customWidth="1"/>
    <col min="10" max="10" width="14.5703125" style="1073" customWidth="1"/>
    <col min="11" max="16384" width="11.42578125" style="1073"/>
  </cols>
  <sheetData>
    <row r="1" spans="1:11" ht="15">
      <c r="A1" s="2023" t="s">
        <v>2398</v>
      </c>
      <c r="B1" s="2023"/>
      <c r="C1" s="2023"/>
      <c r="D1" s="2023"/>
    </row>
    <row r="2" spans="1:11" ht="15.75">
      <c r="A2" s="2024" t="s">
        <v>2399</v>
      </c>
      <c r="B2" s="2024"/>
      <c r="C2" s="2024"/>
      <c r="D2" s="2024"/>
    </row>
    <row r="3" spans="1:11" ht="15">
      <c r="A3" s="2023" t="s">
        <v>2400</v>
      </c>
      <c r="B3" s="2023"/>
      <c r="C3" s="2023"/>
      <c r="D3" s="2023"/>
    </row>
    <row r="4" spans="1:11" ht="15.75">
      <c r="A4" s="2024" t="s">
        <v>2401</v>
      </c>
      <c r="B4" s="2024"/>
      <c r="C4" s="2024"/>
      <c r="D4" s="2024"/>
    </row>
    <row r="5" spans="1:11" ht="15.75">
      <c r="A5" s="2024" t="s">
        <v>2402</v>
      </c>
      <c r="B5" s="2024"/>
      <c r="C5" s="2024"/>
      <c r="D5" s="2024"/>
    </row>
    <row r="6" spans="1:11" ht="15" thickBot="1"/>
    <row r="7" spans="1:11" s="1080" customFormat="1">
      <c r="A7" s="2015" t="s">
        <v>823</v>
      </c>
      <c r="B7" s="2016"/>
      <c r="C7" s="2019" t="s">
        <v>824</v>
      </c>
      <c r="D7" s="2021" t="s">
        <v>2403</v>
      </c>
      <c r="E7" s="1077"/>
      <c r="F7" s="1078"/>
      <c r="G7" s="1071"/>
      <c r="H7" s="1079"/>
    </row>
    <row r="8" spans="1:11" s="1080" customFormat="1" ht="15" thickBot="1">
      <c r="A8" s="2017"/>
      <c r="B8" s="2018"/>
      <c r="C8" s="2020"/>
      <c r="D8" s="2022"/>
      <c r="E8" s="1077"/>
      <c r="F8" s="1078"/>
      <c r="G8" s="1071"/>
      <c r="H8" s="1079"/>
    </row>
    <row r="9" spans="1:11" s="1080" customFormat="1" ht="14.45" customHeight="1" thickBot="1">
      <c r="A9" s="1081" t="s">
        <v>825</v>
      </c>
      <c r="B9" s="1082"/>
      <c r="C9" s="1083"/>
      <c r="D9" s="1084"/>
      <c r="E9" s="1077"/>
      <c r="F9" s="1078"/>
      <c r="G9" s="1071"/>
      <c r="H9" s="1079"/>
    </row>
    <row r="10" spans="1:11">
      <c r="A10" s="1085">
        <v>1</v>
      </c>
      <c r="B10" s="1086">
        <v>556</v>
      </c>
      <c r="C10" s="1087" t="s">
        <v>2404</v>
      </c>
      <c r="D10" s="1088">
        <v>9540</v>
      </c>
      <c r="H10" s="1072" t="s">
        <v>2405</v>
      </c>
    </row>
    <row r="11" spans="1:11">
      <c r="A11" s="1085">
        <v>2</v>
      </c>
      <c r="B11" s="1086">
        <v>640</v>
      </c>
      <c r="C11" s="1087" t="s">
        <v>2406</v>
      </c>
      <c r="D11" s="1088">
        <v>9540</v>
      </c>
      <c r="E11" s="1089"/>
      <c r="H11" s="1072" t="s">
        <v>2405</v>
      </c>
    </row>
    <row r="12" spans="1:11" ht="15">
      <c r="A12" s="1085">
        <v>3</v>
      </c>
      <c r="B12" s="1086">
        <v>800</v>
      </c>
      <c r="C12" s="1087" t="s">
        <v>2407</v>
      </c>
      <c r="D12" s="1088">
        <v>2528</v>
      </c>
      <c r="E12" s="1090"/>
      <c r="H12" s="1072" t="s">
        <v>2405</v>
      </c>
    </row>
    <row r="13" spans="1:11">
      <c r="A13" s="1085">
        <v>4</v>
      </c>
      <c r="B13" s="1091">
        <v>816</v>
      </c>
      <c r="C13" s="1092" t="s">
        <v>2408</v>
      </c>
      <c r="D13" s="1093">
        <v>16240</v>
      </c>
      <c r="H13" s="1072" t="s">
        <v>2405</v>
      </c>
    </row>
    <row r="14" spans="1:11" s="1097" customFormat="1">
      <c r="A14" s="1085">
        <v>5</v>
      </c>
      <c r="B14" s="1094">
        <v>312</v>
      </c>
      <c r="C14" s="1095" t="s">
        <v>2409</v>
      </c>
      <c r="D14" s="1096">
        <v>990</v>
      </c>
      <c r="E14" s="2001"/>
      <c r="F14" s="1070"/>
      <c r="G14" s="1071"/>
      <c r="H14" s="1072" t="s">
        <v>2410</v>
      </c>
      <c r="I14" s="1073"/>
      <c r="J14" s="1073"/>
      <c r="K14" s="1073"/>
    </row>
    <row r="15" spans="1:11" s="1097" customFormat="1">
      <c r="A15" s="1085">
        <v>6</v>
      </c>
      <c r="B15" s="1098">
        <v>314</v>
      </c>
      <c r="C15" s="1087" t="s">
        <v>2411</v>
      </c>
      <c r="D15" s="1088">
        <v>990</v>
      </c>
      <c r="E15" s="2001"/>
      <c r="F15" s="1070"/>
      <c r="G15" s="1071"/>
      <c r="H15" s="1072" t="s">
        <v>2410</v>
      </c>
      <c r="I15" s="1073"/>
      <c r="J15" s="1073"/>
      <c r="K15" s="1073"/>
    </row>
    <row r="16" spans="1:11" s="1097" customFormat="1" ht="22.5">
      <c r="A16" s="1085">
        <v>7</v>
      </c>
      <c r="B16" s="1086">
        <v>408</v>
      </c>
      <c r="C16" s="1087" t="s">
        <v>2412</v>
      </c>
      <c r="D16" s="1088">
        <v>9884.25</v>
      </c>
      <c r="E16" s="2001"/>
      <c r="F16" s="1070"/>
      <c r="G16" s="1071"/>
      <c r="H16" s="1072" t="s">
        <v>2410</v>
      </c>
      <c r="I16" s="1073"/>
      <c r="J16" s="1073"/>
      <c r="K16" s="1073"/>
    </row>
    <row r="17" spans="1:11" s="1097" customFormat="1">
      <c r="A17" s="1085">
        <v>8</v>
      </c>
      <c r="B17" s="1086">
        <v>479</v>
      </c>
      <c r="C17" s="1087" t="s">
        <v>2413</v>
      </c>
      <c r="D17" s="1088">
        <v>12190</v>
      </c>
      <c r="E17" s="2001"/>
      <c r="F17" s="1070"/>
      <c r="G17" s="1071"/>
      <c r="H17" s="1072" t="s">
        <v>2410</v>
      </c>
      <c r="I17" s="1073"/>
      <c r="J17" s="1073"/>
      <c r="K17" s="1073"/>
    </row>
    <row r="18" spans="1:11" s="1097" customFormat="1">
      <c r="A18" s="1085">
        <v>9</v>
      </c>
      <c r="B18" s="1086">
        <v>520</v>
      </c>
      <c r="C18" s="1087" t="s">
        <v>2414</v>
      </c>
      <c r="D18" s="1088">
        <v>6842.5</v>
      </c>
      <c r="E18" s="2001"/>
      <c r="F18" s="1070"/>
      <c r="G18" s="1071"/>
      <c r="H18" s="1072" t="s">
        <v>2410</v>
      </c>
      <c r="I18" s="1073"/>
      <c r="J18" s="1073"/>
      <c r="K18" s="1073"/>
    </row>
    <row r="19" spans="1:11" s="1097" customFormat="1">
      <c r="A19" s="1085">
        <v>10</v>
      </c>
      <c r="B19" s="1086">
        <v>534</v>
      </c>
      <c r="C19" s="1087" t="s">
        <v>2415</v>
      </c>
      <c r="D19" s="1088">
        <v>12805.25</v>
      </c>
      <c r="E19" s="2001"/>
      <c r="F19" s="1070"/>
      <c r="G19" s="1071"/>
      <c r="H19" s="1072" t="s">
        <v>2410</v>
      </c>
      <c r="I19" s="1073"/>
      <c r="J19" s="1073"/>
      <c r="K19" s="1073"/>
    </row>
    <row r="20" spans="1:11" s="1097" customFormat="1">
      <c r="A20" s="1085">
        <v>12</v>
      </c>
      <c r="B20" s="1086">
        <v>552</v>
      </c>
      <c r="C20" s="1087" t="s">
        <v>2416</v>
      </c>
      <c r="D20" s="1088">
        <v>9540</v>
      </c>
      <c r="E20" s="2001"/>
      <c r="F20" s="1070"/>
      <c r="G20" s="1071"/>
      <c r="H20" s="1072" t="s">
        <v>2410</v>
      </c>
      <c r="I20" s="1073"/>
      <c r="J20" s="1073"/>
      <c r="K20" s="1073"/>
    </row>
    <row r="21" spans="1:11" s="1097" customFormat="1">
      <c r="A21" s="1085">
        <v>13</v>
      </c>
      <c r="B21" s="1086">
        <v>554</v>
      </c>
      <c r="C21" s="1087" t="s">
        <v>2417</v>
      </c>
      <c r="D21" s="1088">
        <v>9540</v>
      </c>
      <c r="E21" s="2001"/>
      <c r="F21" s="1070"/>
      <c r="G21" s="1071"/>
      <c r="H21" s="1072" t="s">
        <v>2410</v>
      </c>
      <c r="I21" s="1073"/>
      <c r="J21" s="1073"/>
      <c r="K21" s="1073"/>
    </row>
    <row r="22" spans="1:11" s="1097" customFormat="1">
      <c r="A22" s="1085">
        <v>14</v>
      </c>
      <c r="B22" s="1086">
        <v>555</v>
      </c>
      <c r="C22" s="1087" t="s">
        <v>2418</v>
      </c>
      <c r="D22" s="1088">
        <v>9540</v>
      </c>
      <c r="E22" s="2001"/>
      <c r="F22" s="1070"/>
      <c r="G22" s="1071"/>
      <c r="H22" s="1072" t="s">
        <v>2410</v>
      </c>
      <c r="I22" s="1073"/>
      <c r="J22" s="1073"/>
      <c r="K22" s="1073"/>
    </row>
    <row r="23" spans="1:11" s="1097" customFormat="1">
      <c r="A23" s="1085">
        <v>15</v>
      </c>
      <c r="B23" s="1086">
        <v>591</v>
      </c>
      <c r="C23" s="1087" t="s">
        <v>2419</v>
      </c>
      <c r="D23" s="1088">
        <v>11762.2</v>
      </c>
      <c r="E23" s="2001"/>
      <c r="F23" s="1070"/>
      <c r="G23" s="1071"/>
      <c r="H23" s="1072" t="s">
        <v>2410</v>
      </c>
      <c r="I23" s="1073"/>
      <c r="J23" s="1073"/>
      <c r="K23" s="1073"/>
    </row>
    <row r="24" spans="1:11" s="1097" customFormat="1">
      <c r="A24" s="1085">
        <v>16</v>
      </c>
      <c r="B24" s="1086">
        <v>592</v>
      </c>
      <c r="C24" s="1087" t="s">
        <v>2420</v>
      </c>
      <c r="D24" s="1088">
        <v>43511.4</v>
      </c>
      <c r="E24" s="2001"/>
      <c r="F24" s="1070"/>
      <c r="G24" s="1071"/>
      <c r="H24" s="1072" t="s">
        <v>2410</v>
      </c>
      <c r="I24" s="1073"/>
      <c r="J24" s="1073"/>
      <c r="K24" s="1073"/>
    </row>
    <row r="25" spans="1:11" s="1097" customFormat="1">
      <c r="A25" s="1085">
        <v>17</v>
      </c>
      <c r="B25" s="1086">
        <v>593</v>
      </c>
      <c r="C25" s="1087" t="s">
        <v>2421</v>
      </c>
      <c r="D25" s="1088">
        <v>22904.55</v>
      </c>
      <c r="E25" s="2001"/>
      <c r="F25" s="1070"/>
      <c r="G25" s="1071"/>
      <c r="H25" s="1072" t="s">
        <v>2410</v>
      </c>
      <c r="I25" s="1073"/>
      <c r="J25" s="1073"/>
      <c r="K25" s="1073"/>
    </row>
    <row r="26" spans="1:11" s="1097" customFormat="1">
      <c r="A26" s="1085">
        <v>18</v>
      </c>
      <c r="B26" s="1086">
        <v>600</v>
      </c>
      <c r="C26" s="1087" t="s">
        <v>2422</v>
      </c>
      <c r="D26" s="1088">
        <v>1512.25</v>
      </c>
      <c r="E26" s="2001"/>
      <c r="F26" s="1070"/>
      <c r="G26" s="1071"/>
      <c r="H26" s="1072" t="s">
        <v>2410</v>
      </c>
      <c r="I26" s="1073"/>
      <c r="J26" s="1073"/>
      <c r="K26" s="1073"/>
    </row>
    <row r="27" spans="1:11" s="1097" customFormat="1">
      <c r="A27" s="1085">
        <v>19</v>
      </c>
      <c r="B27" s="1086">
        <v>606</v>
      </c>
      <c r="C27" s="1087" t="s">
        <v>2423</v>
      </c>
      <c r="D27" s="1088">
        <v>4000</v>
      </c>
      <c r="E27" s="2001"/>
      <c r="F27" s="1070"/>
      <c r="G27" s="1071"/>
      <c r="H27" s="1072" t="s">
        <v>2410</v>
      </c>
      <c r="I27" s="1073"/>
      <c r="J27" s="1073"/>
      <c r="K27" s="1073"/>
    </row>
    <row r="28" spans="1:11" s="1097" customFormat="1">
      <c r="A28" s="1085">
        <v>20</v>
      </c>
      <c r="B28" s="1086">
        <v>643</v>
      </c>
      <c r="C28" s="1087" t="s">
        <v>2424</v>
      </c>
      <c r="D28" s="1088">
        <v>9540</v>
      </c>
      <c r="E28" s="2001"/>
      <c r="F28" s="1070"/>
      <c r="G28" s="1071"/>
      <c r="H28" s="1072" t="s">
        <v>2410</v>
      </c>
      <c r="I28" s="1073"/>
      <c r="J28" s="1073"/>
      <c r="K28" s="1073"/>
    </row>
    <row r="29" spans="1:11" s="1097" customFormat="1">
      <c r="A29" s="1085">
        <v>21</v>
      </c>
      <c r="B29" s="1086">
        <v>645</v>
      </c>
      <c r="C29" s="1087" t="s">
        <v>2425</v>
      </c>
      <c r="D29" s="1088">
        <v>9540</v>
      </c>
      <c r="E29" s="2001"/>
      <c r="F29" s="1070"/>
      <c r="G29" s="1071"/>
      <c r="H29" s="1072" t="s">
        <v>2410</v>
      </c>
      <c r="I29" s="1073"/>
      <c r="J29" s="1073"/>
      <c r="K29" s="1073"/>
    </row>
    <row r="30" spans="1:11" s="1097" customFormat="1">
      <c r="A30" s="1085">
        <v>22</v>
      </c>
      <c r="B30" s="1086">
        <v>674</v>
      </c>
      <c r="C30" s="1087" t="s">
        <v>2426</v>
      </c>
      <c r="D30" s="1088">
        <v>9540</v>
      </c>
      <c r="E30" s="2001"/>
      <c r="F30" s="1070"/>
      <c r="G30" s="1071"/>
      <c r="H30" s="1072" t="s">
        <v>2410</v>
      </c>
      <c r="I30" s="1073"/>
      <c r="J30" s="1073"/>
      <c r="K30" s="1073"/>
    </row>
    <row r="31" spans="1:11" s="1097" customFormat="1">
      <c r="A31" s="1085">
        <v>23</v>
      </c>
      <c r="B31" s="1086">
        <v>675</v>
      </c>
      <c r="C31" s="1087" t="s">
        <v>2427</v>
      </c>
      <c r="D31" s="1088">
        <v>9540</v>
      </c>
      <c r="E31" s="2001"/>
      <c r="F31" s="1070"/>
      <c r="G31" s="1071"/>
      <c r="H31" s="1072" t="s">
        <v>2410</v>
      </c>
      <c r="I31" s="1073"/>
      <c r="J31" s="1073"/>
      <c r="K31" s="1073"/>
    </row>
    <row r="32" spans="1:11" s="1097" customFormat="1">
      <c r="A32" s="1085">
        <v>24</v>
      </c>
      <c r="B32" s="1086">
        <v>677</v>
      </c>
      <c r="C32" s="1087" t="s">
        <v>2428</v>
      </c>
      <c r="D32" s="1088">
        <v>9540</v>
      </c>
      <c r="E32" s="2001"/>
      <c r="F32" s="1070"/>
      <c r="G32" s="1071"/>
      <c r="H32" s="1072" t="s">
        <v>2410</v>
      </c>
      <c r="I32" s="1073"/>
      <c r="J32" s="1073"/>
      <c r="K32" s="1073"/>
    </row>
    <row r="33" spans="1:11" s="1097" customFormat="1">
      <c r="A33" s="1085">
        <v>25</v>
      </c>
      <c r="B33" s="1086">
        <v>678</v>
      </c>
      <c r="C33" s="1087" t="s">
        <v>2429</v>
      </c>
      <c r="D33" s="1088">
        <v>9540</v>
      </c>
      <c r="E33" s="2001"/>
      <c r="F33" s="1070"/>
      <c r="G33" s="1071"/>
      <c r="H33" s="1072" t="s">
        <v>2410</v>
      </c>
      <c r="I33" s="1073"/>
      <c r="J33" s="1073"/>
      <c r="K33" s="1073"/>
    </row>
    <row r="34" spans="1:11" s="1097" customFormat="1">
      <c r="A34" s="1085">
        <v>26</v>
      </c>
      <c r="B34" s="1086">
        <v>717</v>
      </c>
      <c r="C34" s="1087" t="s">
        <v>2430</v>
      </c>
      <c r="D34" s="1088">
        <v>10936</v>
      </c>
      <c r="E34" s="2001"/>
      <c r="F34" s="1070"/>
      <c r="G34" s="1071"/>
      <c r="H34" s="1072" t="s">
        <v>2410</v>
      </c>
      <c r="I34" s="1073"/>
      <c r="J34" s="1073"/>
      <c r="K34" s="1073"/>
    </row>
    <row r="35" spans="1:11" s="1097" customFormat="1">
      <c r="A35" s="1085">
        <v>27</v>
      </c>
      <c r="B35" s="1086">
        <v>718</v>
      </c>
      <c r="C35" s="1087" t="s">
        <v>2431</v>
      </c>
      <c r="D35" s="1088">
        <v>10936</v>
      </c>
      <c r="E35" s="2001"/>
      <c r="F35" s="1070"/>
      <c r="G35" s="1071"/>
      <c r="H35" s="1072" t="s">
        <v>2410</v>
      </c>
      <c r="I35" s="1073"/>
      <c r="J35" s="1073"/>
      <c r="K35" s="1073"/>
    </row>
    <row r="36" spans="1:11" s="1097" customFormat="1">
      <c r="A36" s="1085">
        <v>28</v>
      </c>
      <c r="B36" s="1086">
        <v>723</v>
      </c>
      <c r="C36" s="1087" t="s">
        <v>2432</v>
      </c>
      <c r="D36" s="1088">
        <v>5800</v>
      </c>
      <c r="E36" s="2001"/>
      <c r="F36" s="1070"/>
      <c r="G36" s="1071"/>
      <c r="H36" s="1072" t="s">
        <v>2410</v>
      </c>
      <c r="I36" s="1073"/>
      <c r="J36" s="1073"/>
      <c r="K36" s="1073"/>
    </row>
    <row r="37" spans="1:11" s="1097" customFormat="1">
      <c r="A37" s="1085">
        <v>29</v>
      </c>
      <c r="B37" s="1086">
        <v>727</v>
      </c>
      <c r="C37" s="1087" t="s">
        <v>2433</v>
      </c>
      <c r="D37" s="1088">
        <v>11252</v>
      </c>
      <c r="E37" s="2001"/>
      <c r="F37" s="1070"/>
      <c r="G37" s="1071"/>
      <c r="H37" s="1072" t="s">
        <v>2410</v>
      </c>
      <c r="I37" s="1073"/>
      <c r="J37" s="1073"/>
      <c r="K37" s="1073"/>
    </row>
    <row r="38" spans="1:11" s="1097" customFormat="1">
      <c r="A38" s="1085">
        <v>30</v>
      </c>
      <c r="B38" s="1086">
        <v>746</v>
      </c>
      <c r="C38" s="1087" t="s">
        <v>2434</v>
      </c>
      <c r="D38" s="1088">
        <v>13225</v>
      </c>
      <c r="E38" s="2001"/>
      <c r="F38" s="1070"/>
      <c r="G38" s="1071"/>
      <c r="H38" s="1072" t="s">
        <v>2410</v>
      </c>
      <c r="I38" s="1073"/>
      <c r="J38" s="1073"/>
      <c r="K38" s="1073"/>
    </row>
    <row r="39" spans="1:11" s="1097" customFormat="1">
      <c r="A39" s="1085">
        <v>31</v>
      </c>
      <c r="B39" s="1086">
        <v>747</v>
      </c>
      <c r="C39" s="1087" t="s">
        <v>2435</v>
      </c>
      <c r="D39" s="1088">
        <v>13224</v>
      </c>
      <c r="E39" s="2001"/>
      <c r="F39" s="1070"/>
      <c r="G39" s="1071"/>
      <c r="H39" s="1072" t="s">
        <v>2410</v>
      </c>
      <c r="I39" s="1073"/>
      <c r="J39" s="1073"/>
      <c r="K39" s="1073"/>
    </row>
    <row r="40" spans="1:11" s="1097" customFormat="1">
      <c r="A40" s="1085">
        <v>32</v>
      </c>
      <c r="B40" s="1086">
        <v>748</v>
      </c>
      <c r="C40" s="1087" t="s">
        <v>2436</v>
      </c>
      <c r="D40" s="1088">
        <v>13224</v>
      </c>
      <c r="E40" s="2001"/>
      <c r="F40" s="1070"/>
      <c r="G40" s="1071"/>
      <c r="H40" s="1072" t="s">
        <v>2410</v>
      </c>
      <c r="I40" s="1073"/>
      <c r="J40" s="1073"/>
      <c r="K40" s="1073"/>
    </row>
    <row r="41" spans="1:11" s="1097" customFormat="1">
      <c r="A41" s="1085">
        <v>33</v>
      </c>
      <c r="B41" s="1086">
        <v>759</v>
      </c>
      <c r="C41" s="1087" t="s">
        <v>2437</v>
      </c>
      <c r="D41" s="1088">
        <v>1229.5999999999999</v>
      </c>
      <c r="E41" s="2001"/>
      <c r="F41" s="1070"/>
      <c r="G41" s="1071"/>
      <c r="H41" s="1072" t="s">
        <v>2410</v>
      </c>
      <c r="I41" s="1073"/>
      <c r="J41" s="1073"/>
      <c r="K41" s="1073"/>
    </row>
    <row r="42" spans="1:11" s="1097" customFormat="1">
      <c r="A42" s="1085">
        <v>34</v>
      </c>
      <c r="B42" s="1086">
        <v>766</v>
      </c>
      <c r="C42" s="1087" t="s">
        <v>2438</v>
      </c>
      <c r="D42" s="1088">
        <v>13688</v>
      </c>
      <c r="E42" s="2001"/>
      <c r="F42" s="1070"/>
      <c r="G42" s="1071"/>
      <c r="H42" s="1072" t="s">
        <v>2410</v>
      </c>
      <c r="I42" s="1073"/>
      <c r="J42" s="1073"/>
      <c r="K42" s="1073"/>
    </row>
    <row r="43" spans="1:11">
      <c r="A43" s="1085">
        <v>35</v>
      </c>
      <c r="B43" s="1086">
        <v>768</v>
      </c>
      <c r="C43" s="1087" t="s">
        <v>2439</v>
      </c>
      <c r="D43" s="1088">
        <v>6716.4000000000005</v>
      </c>
      <c r="E43" s="2001"/>
      <c r="H43" s="1072" t="s">
        <v>2410</v>
      </c>
    </row>
    <row r="44" spans="1:11">
      <c r="A44" s="1085">
        <v>36</v>
      </c>
      <c r="B44" s="1086">
        <v>773</v>
      </c>
      <c r="C44" s="1087" t="s">
        <v>2440</v>
      </c>
      <c r="D44" s="1088">
        <v>11994.4</v>
      </c>
      <c r="E44" s="2001"/>
      <c r="H44" s="1072" t="s">
        <v>2410</v>
      </c>
    </row>
    <row r="45" spans="1:11" ht="22.5">
      <c r="A45" s="1085">
        <v>37</v>
      </c>
      <c r="B45" s="1086">
        <v>776</v>
      </c>
      <c r="C45" s="1087" t="s">
        <v>2441</v>
      </c>
      <c r="D45" s="1088">
        <v>13224</v>
      </c>
      <c r="E45" s="2001"/>
      <c r="H45" s="1072" t="s">
        <v>2410</v>
      </c>
    </row>
    <row r="46" spans="1:11">
      <c r="A46" s="1085">
        <v>38</v>
      </c>
      <c r="B46" s="1086">
        <v>779</v>
      </c>
      <c r="C46" s="1087" t="s">
        <v>2442</v>
      </c>
      <c r="D46" s="1088">
        <v>4605.2</v>
      </c>
      <c r="E46" s="2001"/>
      <c r="H46" s="1072" t="s">
        <v>2410</v>
      </c>
    </row>
    <row r="47" spans="1:11" ht="14.25" customHeight="1">
      <c r="A47" s="1085">
        <v>39</v>
      </c>
      <c r="B47" s="1099">
        <v>781</v>
      </c>
      <c r="C47" s="1087" t="s">
        <v>2443</v>
      </c>
      <c r="D47" s="1100">
        <v>9500.4</v>
      </c>
      <c r="E47" s="2001"/>
      <c r="H47" s="1072" t="s">
        <v>2410</v>
      </c>
    </row>
    <row r="48" spans="1:11">
      <c r="A48" s="1085">
        <v>40</v>
      </c>
      <c r="B48" s="1086">
        <v>784</v>
      </c>
      <c r="C48" s="1087" t="s">
        <v>2444</v>
      </c>
      <c r="D48" s="1088">
        <v>3456.8</v>
      </c>
      <c r="E48" s="2001"/>
      <c r="H48" s="1072" t="s">
        <v>2410</v>
      </c>
    </row>
    <row r="49" spans="1:11">
      <c r="A49" s="1085">
        <v>41</v>
      </c>
      <c r="B49" s="1086">
        <v>786</v>
      </c>
      <c r="C49" s="1087" t="s">
        <v>2445</v>
      </c>
      <c r="D49" s="1088">
        <v>8085.2</v>
      </c>
      <c r="E49" s="2001"/>
      <c r="H49" s="1072" t="s">
        <v>2410</v>
      </c>
    </row>
    <row r="50" spans="1:11">
      <c r="A50" s="1085">
        <v>42</v>
      </c>
      <c r="B50" s="1086">
        <v>787</v>
      </c>
      <c r="C50" s="1087" t="s">
        <v>2446</v>
      </c>
      <c r="D50" s="1088">
        <v>8085.2</v>
      </c>
      <c r="E50" s="2001"/>
      <c r="H50" s="1072" t="s">
        <v>2410</v>
      </c>
    </row>
    <row r="51" spans="1:11">
      <c r="A51" s="1085">
        <v>43</v>
      </c>
      <c r="B51" s="1086">
        <v>803</v>
      </c>
      <c r="C51" s="1087" t="s">
        <v>2447</v>
      </c>
      <c r="D51" s="1088">
        <v>5443.88</v>
      </c>
      <c r="E51" s="2001"/>
      <c r="H51" s="1072" t="s">
        <v>2410</v>
      </c>
    </row>
    <row r="52" spans="1:11">
      <c r="A52" s="1085">
        <v>44</v>
      </c>
      <c r="B52" s="1086">
        <v>815</v>
      </c>
      <c r="C52" s="1101" t="s">
        <v>2448</v>
      </c>
      <c r="D52" s="1088">
        <v>4112.2</v>
      </c>
      <c r="E52" s="2001"/>
      <c r="H52" s="1072" t="s">
        <v>2410</v>
      </c>
    </row>
    <row r="53" spans="1:11" customFormat="1" ht="15">
      <c r="A53" s="1085">
        <v>45</v>
      </c>
      <c r="B53" s="1102">
        <v>821</v>
      </c>
      <c r="C53" s="1103" t="s">
        <v>2449</v>
      </c>
      <c r="D53" s="1100">
        <v>2539.5700000000002</v>
      </c>
      <c r="E53" s="2001"/>
      <c r="F53" s="1104"/>
      <c r="G53" s="1105"/>
      <c r="H53" s="1072" t="s">
        <v>2410</v>
      </c>
    </row>
    <row r="54" spans="1:11" customFormat="1" ht="15">
      <c r="A54" s="1085">
        <v>46</v>
      </c>
      <c r="B54" s="1106">
        <v>824</v>
      </c>
      <c r="C54" s="1101" t="s">
        <v>2450</v>
      </c>
      <c r="D54" s="1100">
        <v>9802</v>
      </c>
      <c r="E54" s="2001"/>
      <c r="F54" s="1107"/>
      <c r="G54" s="1105"/>
      <c r="H54" s="1072" t="s">
        <v>2410</v>
      </c>
    </row>
    <row r="55" spans="1:11" s="1097" customFormat="1">
      <c r="A55" s="1085">
        <v>47</v>
      </c>
      <c r="B55" s="1086">
        <v>521</v>
      </c>
      <c r="C55" s="1087" t="s">
        <v>2451</v>
      </c>
      <c r="D55" s="1088">
        <v>6842.5</v>
      </c>
      <c r="E55" s="2002"/>
      <c r="F55" s="1070"/>
      <c r="G55" s="1071"/>
      <c r="H55" s="1072" t="s">
        <v>2452</v>
      </c>
      <c r="I55" s="1073"/>
      <c r="J55" s="1073"/>
      <c r="K55" s="1073"/>
    </row>
    <row r="56" spans="1:11" s="1097" customFormat="1">
      <c r="A56" s="1085">
        <v>48</v>
      </c>
      <c r="B56" s="1086">
        <v>594</v>
      </c>
      <c r="C56" s="1087" t="s">
        <v>2453</v>
      </c>
      <c r="D56" s="1088">
        <v>11845</v>
      </c>
      <c r="E56" s="2002"/>
      <c r="F56" s="1070"/>
      <c r="G56" s="1071"/>
      <c r="H56" s="1072" t="s">
        <v>2452</v>
      </c>
      <c r="I56" s="1073"/>
      <c r="J56" s="1073"/>
      <c r="K56" s="1073"/>
    </row>
    <row r="57" spans="1:11" s="1097" customFormat="1" ht="22.5">
      <c r="A57" s="1085">
        <v>49</v>
      </c>
      <c r="B57" s="1086">
        <v>644</v>
      </c>
      <c r="C57" s="1087" t="s">
        <v>2454</v>
      </c>
      <c r="D57" s="1088">
        <v>9540</v>
      </c>
      <c r="E57" s="2002"/>
      <c r="F57" s="1070"/>
      <c r="G57" s="1071"/>
      <c r="H57" s="1072" t="s">
        <v>2452</v>
      </c>
      <c r="I57" s="1073"/>
      <c r="J57" s="1073"/>
      <c r="K57" s="1073"/>
    </row>
    <row r="58" spans="1:11" s="1097" customFormat="1">
      <c r="A58" s="1085">
        <v>50</v>
      </c>
      <c r="B58" s="1086">
        <v>724</v>
      </c>
      <c r="C58" s="1087" t="s">
        <v>2455</v>
      </c>
      <c r="D58" s="1088">
        <v>11252</v>
      </c>
      <c r="E58" s="2002"/>
      <c r="F58" s="1070"/>
      <c r="G58" s="1071"/>
      <c r="H58" s="1072" t="s">
        <v>2452</v>
      </c>
      <c r="I58" s="1073"/>
      <c r="J58" s="1073"/>
      <c r="K58" s="1073"/>
    </row>
    <row r="59" spans="1:11" s="1097" customFormat="1">
      <c r="A59" s="1085">
        <v>51</v>
      </c>
      <c r="B59" s="1086">
        <v>726</v>
      </c>
      <c r="C59" s="1087" t="s">
        <v>2456</v>
      </c>
      <c r="D59" s="1088">
        <v>11994</v>
      </c>
      <c r="E59" s="2002"/>
      <c r="F59" s="1070"/>
      <c r="G59" s="1071"/>
      <c r="H59" s="1072" t="s">
        <v>2452</v>
      </c>
      <c r="I59" s="1073"/>
      <c r="J59" s="1073"/>
      <c r="K59" s="1073"/>
    </row>
    <row r="60" spans="1:11" s="1097" customFormat="1" ht="22.5">
      <c r="A60" s="1085">
        <v>52</v>
      </c>
      <c r="B60" s="1086">
        <v>785</v>
      </c>
      <c r="C60" s="1087" t="s">
        <v>2457</v>
      </c>
      <c r="D60" s="1088">
        <v>9500.4</v>
      </c>
      <c r="E60" s="2002"/>
      <c r="F60" s="1070"/>
      <c r="G60" s="1071"/>
      <c r="H60" s="1072" t="s">
        <v>2452</v>
      </c>
      <c r="I60" s="1073"/>
      <c r="J60" s="1073"/>
      <c r="K60" s="1073"/>
    </row>
    <row r="61" spans="1:11" s="1097" customFormat="1">
      <c r="A61" s="1085">
        <v>53</v>
      </c>
      <c r="B61" s="1086">
        <v>792</v>
      </c>
      <c r="C61" s="1087" t="s">
        <v>2458</v>
      </c>
      <c r="D61" s="1088">
        <v>5637.6</v>
      </c>
      <c r="E61" s="2002"/>
      <c r="F61" s="1070"/>
      <c r="G61" s="1071"/>
      <c r="H61" s="1072" t="s">
        <v>2452</v>
      </c>
      <c r="I61" s="1073"/>
      <c r="J61" s="1073"/>
      <c r="K61" s="1073"/>
    </row>
    <row r="62" spans="1:11" s="1097" customFormat="1">
      <c r="A62" s="1085">
        <v>54</v>
      </c>
      <c r="B62" s="1086">
        <v>802</v>
      </c>
      <c r="C62" s="1087" t="s">
        <v>2459</v>
      </c>
      <c r="D62" s="1088">
        <v>14152</v>
      </c>
      <c r="E62" s="2002"/>
      <c r="F62" s="1070"/>
      <c r="G62" s="1071"/>
      <c r="H62" s="1072" t="s">
        <v>2452</v>
      </c>
      <c r="I62" s="1073"/>
      <c r="J62" s="1073"/>
      <c r="K62" s="1073"/>
    </row>
    <row r="63" spans="1:11" s="1097" customFormat="1">
      <c r="A63" s="1085">
        <v>55</v>
      </c>
      <c r="B63" s="1108">
        <v>811</v>
      </c>
      <c r="C63" s="1109" t="s">
        <v>2460</v>
      </c>
      <c r="D63" s="1110">
        <v>2969.6</v>
      </c>
      <c r="E63" s="2002"/>
      <c r="F63" s="1070"/>
      <c r="G63" s="1071"/>
      <c r="H63" s="1072" t="s">
        <v>2452</v>
      </c>
      <c r="I63" s="1073"/>
      <c r="J63" s="1073"/>
      <c r="K63" s="1073"/>
    </row>
    <row r="64" spans="1:11" s="1097" customFormat="1">
      <c r="A64" s="1085">
        <v>56</v>
      </c>
      <c r="B64" s="1086">
        <v>437</v>
      </c>
      <c r="C64" s="1087" t="s">
        <v>2461</v>
      </c>
      <c r="D64" s="1088">
        <v>10899.7</v>
      </c>
      <c r="E64" s="2003"/>
      <c r="F64" s="1070"/>
      <c r="G64" s="1071"/>
      <c r="H64" s="1072" t="s">
        <v>2462</v>
      </c>
      <c r="I64" s="1073"/>
      <c r="J64" s="1073"/>
      <c r="K64" s="1073"/>
    </row>
    <row r="65" spans="1:11" s="1097" customFormat="1" ht="22.5">
      <c r="A65" s="1085">
        <v>57</v>
      </c>
      <c r="B65" s="1086">
        <v>518</v>
      </c>
      <c r="C65" s="1087" t="s">
        <v>2463</v>
      </c>
      <c r="D65" s="1088">
        <v>11845</v>
      </c>
      <c r="E65" s="2003"/>
      <c r="F65" s="1070"/>
      <c r="G65" s="1071"/>
      <c r="H65" s="1072" t="s">
        <v>2462</v>
      </c>
      <c r="I65" s="1073"/>
      <c r="J65" s="1073"/>
      <c r="K65" s="1073"/>
    </row>
    <row r="66" spans="1:11">
      <c r="A66" s="1085">
        <v>58</v>
      </c>
      <c r="B66" s="1086">
        <v>716</v>
      </c>
      <c r="C66" s="1087" t="s">
        <v>2464</v>
      </c>
      <c r="D66" s="1088">
        <v>2999</v>
      </c>
      <c r="E66" s="2003"/>
      <c r="H66" s="1072" t="s">
        <v>2462</v>
      </c>
    </row>
    <row r="67" spans="1:11">
      <c r="A67" s="1085">
        <v>59</v>
      </c>
      <c r="B67" s="1086">
        <v>752</v>
      </c>
      <c r="C67" s="1087" t="s">
        <v>2465</v>
      </c>
      <c r="D67" s="1088">
        <v>13224</v>
      </c>
      <c r="E67" s="2003"/>
      <c r="H67" s="1072" t="s">
        <v>2462</v>
      </c>
    </row>
    <row r="68" spans="1:11">
      <c r="A68" s="1085">
        <v>60</v>
      </c>
      <c r="B68" s="1086">
        <v>765</v>
      </c>
      <c r="C68" s="1087" t="s">
        <v>2466</v>
      </c>
      <c r="D68" s="1088">
        <v>11994</v>
      </c>
      <c r="E68" s="2003"/>
      <c r="H68" s="1072" t="s">
        <v>2462</v>
      </c>
    </row>
    <row r="69" spans="1:11" customFormat="1" ht="15">
      <c r="A69" s="1085">
        <v>61</v>
      </c>
      <c r="B69" s="1106">
        <v>825</v>
      </c>
      <c r="C69" s="1101" t="s">
        <v>2467</v>
      </c>
      <c r="D69" s="1100">
        <v>13648.35</v>
      </c>
      <c r="E69" s="2003"/>
      <c r="F69" s="1107"/>
      <c r="G69" s="1105"/>
      <c r="H69" s="1072" t="s">
        <v>2462</v>
      </c>
    </row>
    <row r="70" spans="1:11" ht="22.5">
      <c r="A70" s="1085">
        <v>62</v>
      </c>
      <c r="B70" s="1086">
        <v>533</v>
      </c>
      <c r="C70" s="1087" t="s">
        <v>2468</v>
      </c>
      <c r="D70" s="1088">
        <v>7935</v>
      </c>
      <c r="E70" s="2004"/>
      <c r="H70" s="1072" t="s">
        <v>2469</v>
      </c>
    </row>
    <row r="71" spans="1:11">
      <c r="A71" s="1085">
        <v>63</v>
      </c>
      <c r="B71" s="1086">
        <v>672</v>
      </c>
      <c r="C71" s="1087" t="s">
        <v>2470</v>
      </c>
      <c r="D71" s="1088">
        <v>9540</v>
      </c>
      <c r="E71" s="2004"/>
      <c r="H71" s="1072" t="s">
        <v>2469</v>
      </c>
    </row>
    <row r="72" spans="1:11">
      <c r="A72" s="1085">
        <v>64</v>
      </c>
      <c r="B72" s="1086">
        <v>722</v>
      </c>
      <c r="C72" s="1087" t="s">
        <v>2471</v>
      </c>
      <c r="D72" s="1088">
        <v>2088</v>
      </c>
      <c r="E72" s="2004"/>
      <c r="H72" s="1072" t="s">
        <v>2469</v>
      </c>
    </row>
    <row r="73" spans="1:11">
      <c r="A73" s="1085">
        <v>65</v>
      </c>
      <c r="B73" s="1108">
        <v>813</v>
      </c>
      <c r="C73" s="1109" t="s">
        <v>2472</v>
      </c>
      <c r="D73" s="1110">
        <v>13998.3</v>
      </c>
      <c r="E73" s="2004"/>
      <c r="H73" s="1072" t="s">
        <v>2469</v>
      </c>
    </row>
    <row r="74" spans="1:11">
      <c r="A74" s="1085">
        <v>66</v>
      </c>
      <c r="B74" s="1108">
        <v>814</v>
      </c>
      <c r="C74" s="1109" t="s">
        <v>2473</v>
      </c>
      <c r="D74" s="1110">
        <v>1228.95</v>
      </c>
      <c r="E74" s="2004"/>
      <c r="H74" s="1072" t="s">
        <v>2469</v>
      </c>
    </row>
    <row r="75" spans="1:11">
      <c r="A75" s="1085">
        <v>67</v>
      </c>
      <c r="B75" s="1108"/>
      <c r="C75" s="1109" t="s">
        <v>2474</v>
      </c>
      <c r="D75" s="1110">
        <v>116</v>
      </c>
      <c r="E75" s="2004"/>
      <c r="H75" s="1072" t="s">
        <v>2469</v>
      </c>
    </row>
    <row r="76" spans="1:11" customFormat="1" ht="22.5">
      <c r="A76" s="1085">
        <v>68</v>
      </c>
      <c r="B76" s="1102">
        <v>822</v>
      </c>
      <c r="C76" s="1103" t="s">
        <v>2475</v>
      </c>
      <c r="D76" s="1100">
        <v>15167</v>
      </c>
      <c r="E76" s="2004"/>
      <c r="F76" s="1104"/>
      <c r="G76" s="1105"/>
      <c r="H76" s="1072" t="s">
        <v>2469</v>
      </c>
    </row>
    <row r="77" spans="1:11" customFormat="1" ht="22.5">
      <c r="A77" s="1085">
        <v>69</v>
      </c>
      <c r="B77" s="1102">
        <v>823</v>
      </c>
      <c r="C77" s="1111" t="s">
        <v>2476</v>
      </c>
      <c r="D77" s="1112">
        <v>15167</v>
      </c>
      <c r="E77" s="2004"/>
      <c r="F77" s="1104"/>
      <c r="G77" s="1105"/>
      <c r="H77" s="1072" t="s">
        <v>2469</v>
      </c>
    </row>
    <row r="78" spans="1:11">
      <c r="A78" s="1085">
        <v>70</v>
      </c>
      <c r="B78" s="1086">
        <v>641</v>
      </c>
      <c r="C78" s="1087" t="s">
        <v>2477</v>
      </c>
      <c r="D78" s="1088">
        <v>9540</v>
      </c>
      <c r="E78" s="2005"/>
      <c r="H78" s="1072" t="s">
        <v>2478</v>
      </c>
    </row>
    <row r="79" spans="1:11">
      <c r="A79" s="1085">
        <v>71</v>
      </c>
      <c r="B79" s="1086">
        <v>719</v>
      </c>
      <c r="C79" s="1087" t="s">
        <v>2479</v>
      </c>
      <c r="D79" s="1088">
        <v>6359</v>
      </c>
      <c r="E79" s="2005"/>
      <c r="H79" s="1072" t="s">
        <v>2478</v>
      </c>
    </row>
    <row r="80" spans="1:11">
      <c r="A80" s="1085">
        <v>72</v>
      </c>
      <c r="B80" s="1086">
        <v>720</v>
      </c>
      <c r="C80" s="1087" t="s">
        <v>2480</v>
      </c>
      <c r="D80" s="1088">
        <v>1679</v>
      </c>
      <c r="E80" s="2005"/>
      <c r="H80" s="1072" t="s">
        <v>2478</v>
      </c>
    </row>
    <row r="81" spans="1:8">
      <c r="A81" s="1085">
        <v>73</v>
      </c>
      <c r="B81" s="1086">
        <v>796</v>
      </c>
      <c r="C81" s="1087" t="s">
        <v>2481</v>
      </c>
      <c r="D81" s="1088">
        <v>9500.4</v>
      </c>
      <c r="E81" s="2005"/>
      <c r="H81" s="1072" t="s">
        <v>2478</v>
      </c>
    </row>
    <row r="82" spans="1:8" ht="15.75" customHeight="1">
      <c r="A82" s="1085">
        <v>74</v>
      </c>
      <c r="B82" s="1086">
        <v>797</v>
      </c>
      <c r="C82" s="1087" t="s">
        <v>2482</v>
      </c>
      <c r="D82" s="1088">
        <v>9500.4</v>
      </c>
      <c r="E82" s="2005"/>
      <c r="H82" s="1072" t="s">
        <v>2478</v>
      </c>
    </row>
    <row r="83" spans="1:8">
      <c r="A83" s="1085">
        <v>75</v>
      </c>
      <c r="B83" s="1086">
        <v>798</v>
      </c>
      <c r="C83" s="1087" t="s">
        <v>2483</v>
      </c>
      <c r="D83" s="1088">
        <v>9500.4</v>
      </c>
      <c r="E83" s="2005"/>
      <c r="H83" s="1072" t="s">
        <v>2478</v>
      </c>
    </row>
    <row r="84" spans="1:8" ht="15.75" customHeight="1">
      <c r="A84" s="1085">
        <v>76</v>
      </c>
      <c r="B84" s="1086">
        <v>673</v>
      </c>
      <c r="C84" s="1087" t="s">
        <v>2484</v>
      </c>
      <c r="D84" s="1088">
        <v>9540</v>
      </c>
      <c r="E84" s="1113"/>
      <c r="H84" s="1072" t="s">
        <v>2485</v>
      </c>
    </row>
    <row r="85" spans="1:8" s="1074" customFormat="1">
      <c r="A85" s="1085">
        <v>77</v>
      </c>
      <c r="B85" s="1086">
        <v>368</v>
      </c>
      <c r="C85" s="1114" t="s">
        <v>2486</v>
      </c>
      <c r="D85" s="1115">
        <v>208558.30000000002</v>
      </c>
      <c r="E85" s="2006"/>
      <c r="F85" s="1116"/>
      <c r="G85" s="1071"/>
      <c r="H85" s="1072" t="s">
        <v>2487</v>
      </c>
    </row>
    <row r="86" spans="1:8">
      <c r="A86" s="1085">
        <v>78</v>
      </c>
      <c r="B86" s="1086">
        <v>499</v>
      </c>
      <c r="C86" s="1087" t="s">
        <v>2488</v>
      </c>
      <c r="D86" s="1088">
        <v>145000</v>
      </c>
      <c r="E86" s="2006"/>
      <c r="H86" s="1072" t="s">
        <v>2489</v>
      </c>
    </row>
    <row r="87" spans="1:8">
      <c r="A87" s="1085">
        <v>79</v>
      </c>
      <c r="B87" s="1086">
        <v>573</v>
      </c>
      <c r="C87" s="1087" t="s">
        <v>2490</v>
      </c>
      <c r="D87" s="1088">
        <v>145000</v>
      </c>
      <c r="E87" s="2006"/>
      <c r="H87" s="1072" t="s">
        <v>2491</v>
      </c>
    </row>
    <row r="88" spans="1:8">
      <c r="A88" s="1085">
        <v>80</v>
      </c>
      <c r="B88" s="1086">
        <v>449</v>
      </c>
      <c r="C88" s="1087" t="s">
        <v>2492</v>
      </c>
      <c r="D88" s="1088">
        <v>145000</v>
      </c>
      <c r="E88" s="2006"/>
      <c r="H88" s="1072" t="s">
        <v>2493</v>
      </c>
    </row>
    <row r="89" spans="1:8">
      <c r="A89" s="1085">
        <v>81</v>
      </c>
      <c r="B89" s="1086">
        <v>408</v>
      </c>
      <c r="C89" s="1087" t="s">
        <v>2494</v>
      </c>
      <c r="D89" s="1088">
        <v>145000</v>
      </c>
      <c r="E89" s="2006"/>
    </row>
    <row r="90" spans="1:8">
      <c r="A90" s="1085">
        <v>82</v>
      </c>
      <c r="B90" s="1086">
        <v>819</v>
      </c>
      <c r="C90" s="1087" t="s">
        <v>2495</v>
      </c>
      <c r="D90" s="1088">
        <v>86918.7</v>
      </c>
      <c r="E90" s="2006"/>
    </row>
    <row r="91" spans="1:8">
      <c r="A91" s="1085">
        <v>83</v>
      </c>
      <c r="B91" s="1086">
        <v>820</v>
      </c>
      <c r="C91" s="1087" t="s">
        <v>2496</v>
      </c>
      <c r="D91" s="1088">
        <v>86918.7</v>
      </c>
      <c r="E91" s="2006"/>
    </row>
    <row r="92" spans="1:8">
      <c r="A92" s="1085">
        <v>84</v>
      </c>
      <c r="B92" s="1086">
        <v>1332</v>
      </c>
      <c r="C92" s="1087" t="s">
        <v>2497</v>
      </c>
      <c r="D92" s="1088">
        <v>213000</v>
      </c>
      <c r="E92" s="2006"/>
      <c r="H92" s="1072" t="s">
        <v>2498</v>
      </c>
    </row>
    <row r="93" spans="1:8">
      <c r="A93" s="1085">
        <v>85</v>
      </c>
      <c r="B93" s="1086">
        <v>824</v>
      </c>
      <c r="C93" s="1087" t="s">
        <v>2499</v>
      </c>
      <c r="D93" s="1088">
        <v>145000</v>
      </c>
      <c r="E93" s="2006"/>
    </row>
    <row r="94" spans="1:8">
      <c r="A94" s="1085">
        <v>86</v>
      </c>
      <c r="B94" s="1086">
        <v>548</v>
      </c>
      <c r="C94" s="1087" t="s">
        <v>2500</v>
      </c>
      <c r="D94" s="1088">
        <v>165100</v>
      </c>
      <c r="E94" s="2006"/>
      <c r="H94" s="1072" t="s">
        <v>2410</v>
      </c>
    </row>
    <row r="95" spans="1:8" ht="15.75" customHeight="1">
      <c r="A95" s="1085">
        <v>87</v>
      </c>
      <c r="B95" s="1086">
        <v>573</v>
      </c>
      <c r="C95" s="1087" t="s">
        <v>2501</v>
      </c>
      <c r="D95" s="1088">
        <v>168835</v>
      </c>
      <c r="E95" s="2006"/>
      <c r="H95" s="1072" t="s">
        <v>2410</v>
      </c>
    </row>
    <row r="96" spans="1:8" ht="22.5">
      <c r="A96" s="1085">
        <v>88</v>
      </c>
      <c r="B96" s="1086">
        <v>647</v>
      </c>
      <c r="C96" s="1087" t="s">
        <v>2502</v>
      </c>
      <c r="D96" s="1088">
        <v>409300</v>
      </c>
      <c r="E96" s="2006"/>
      <c r="H96" s="1072" t="s">
        <v>2410</v>
      </c>
    </row>
    <row r="97" spans="1:8">
      <c r="A97" s="1085">
        <v>89</v>
      </c>
      <c r="B97" s="1086">
        <v>34</v>
      </c>
      <c r="C97" s="1087" t="s">
        <v>2503</v>
      </c>
      <c r="D97" s="1115">
        <v>22770</v>
      </c>
      <c r="E97" s="2007"/>
      <c r="H97" s="1072" t="s">
        <v>2504</v>
      </c>
    </row>
    <row r="98" spans="1:8">
      <c r="A98" s="1085">
        <v>90</v>
      </c>
      <c r="B98" s="1086">
        <v>88</v>
      </c>
      <c r="C98" s="1087" t="s">
        <v>2505</v>
      </c>
      <c r="D98" s="1115">
        <v>3910</v>
      </c>
      <c r="E98" s="2007"/>
      <c r="H98" s="1072" t="s">
        <v>2504</v>
      </c>
    </row>
    <row r="99" spans="1:8">
      <c r="A99" s="1085">
        <v>91</v>
      </c>
      <c r="B99" s="1086">
        <v>176</v>
      </c>
      <c r="C99" s="1087" t="s">
        <v>2506</v>
      </c>
      <c r="D99" s="1115">
        <v>14398</v>
      </c>
      <c r="E99" s="2007"/>
      <c r="H99" s="1072" t="s">
        <v>2504</v>
      </c>
    </row>
    <row r="100" spans="1:8">
      <c r="A100" s="1085">
        <v>92</v>
      </c>
      <c r="B100" s="1086">
        <v>177</v>
      </c>
      <c r="C100" s="1087" t="s">
        <v>2507</v>
      </c>
      <c r="D100" s="1115">
        <v>8970</v>
      </c>
      <c r="E100" s="2007"/>
      <c r="H100" s="1072" t="s">
        <v>2504</v>
      </c>
    </row>
    <row r="101" spans="1:8">
      <c r="A101" s="1085">
        <v>93</v>
      </c>
      <c r="B101" s="1086">
        <v>333</v>
      </c>
      <c r="C101" s="1087" t="s">
        <v>2508</v>
      </c>
      <c r="D101" s="1115">
        <v>5865.66</v>
      </c>
      <c r="E101" s="2007"/>
      <c r="H101" s="1072" t="s">
        <v>2504</v>
      </c>
    </row>
    <row r="102" spans="1:8">
      <c r="A102" s="1085">
        <v>94</v>
      </c>
      <c r="B102" s="1086">
        <v>406</v>
      </c>
      <c r="C102" s="1087" t="s">
        <v>2509</v>
      </c>
      <c r="D102" s="1115">
        <v>7095.5</v>
      </c>
      <c r="E102" s="2007"/>
      <c r="H102" s="1072" t="s">
        <v>2504</v>
      </c>
    </row>
    <row r="103" spans="1:8">
      <c r="A103" s="1085">
        <v>95</v>
      </c>
      <c r="B103" s="1086">
        <v>458</v>
      </c>
      <c r="C103" s="1087" t="s">
        <v>2510</v>
      </c>
      <c r="D103" s="1115">
        <v>799.25</v>
      </c>
      <c r="E103" s="2007"/>
      <c r="H103" s="1072" t="s">
        <v>2504</v>
      </c>
    </row>
    <row r="104" spans="1:8">
      <c r="A104" s="1085">
        <v>96</v>
      </c>
      <c r="B104" s="1086">
        <v>602</v>
      </c>
      <c r="C104" s="1087" t="s">
        <v>2511</v>
      </c>
      <c r="D104" s="1115">
        <v>3444.25</v>
      </c>
      <c r="E104" s="2007"/>
      <c r="H104" s="1072" t="s">
        <v>2504</v>
      </c>
    </row>
    <row r="105" spans="1:8">
      <c r="A105" s="1085">
        <v>97</v>
      </c>
      <c r="B105" s="1086">
        <v>636</v>
      </c>
      <c r="C105" s="1087" t="s">
        <v>2512</v>
      </c>
      <c r="D105" s="1115">
        <v>3335</v>
      </c>
      <c r="E105" s="2007"/>
      <c r="H105" s="1072" t="s">
        <v>2504</v>
      </c>
    </row>
    <row r="106" spans="1:8">
      <c r="A106" s="1085">
        <v>98</v>
      </c>
      <c r="B106" s="1098">
        <v>646</v>
      </c>
      <c r="C106" s="1087" t="s">
        <v>2513</v>
      </c>
      <c r="D106" s="1115">
        <v>3500</v>
      </c>
      <c r="E106" s="2007"/>
      <c r="H106" s="1072" t="s">
        <v>2504</v>
      </c>
    </row>
    <row r="107" spans="1:8">
      <c r="A107" s="1085">
        <v>99</v>
      </c>
      <c r="B107" s="1086">
        <v>655</v>
      </c>
      <c r="C107" s="1087" t="s">
        <v>2514</v>
      </c>
      <c r="D107" s="1115">
        <v>2167.75</v>
      </c>
      <c r="E107" s="2007"/>
      <c r="H107" s="1072" t="s">
        <v>2504</v>
      </c>
    </row>
    <row r="108" spans="1:8">
      <c r="A108" s="1085">
        <v>100</v>
      </c>
      <c r="B108" s="1086">
        <v>657</v>
      </c>
      <c r="C108" s="1087" t="s">
        <v>2515</v>
      </c>
      <c r="D108" s="1115">
        <v>3999</v>
      </c>
      <c r="E108" s="2007"/>
      <c r="H108" s="1072" t="s">
        <v>2504</v>
      </c>
    </row>
    <row r="109" spans="1:8">
      <c r="A109" s="1085">
        <v>101</v>
      </c>
      <c r="B109" s="1086">
        <v>687</v>
      </c>
      <c r="C109" s="1087" t="s">
        <v>2516</v>
      </c>
      <c r="D109" s="1115">
        <v>1997</v>
      </c>
      <c r="E109" s="2007"/>
      <c r="H109" s="1072" t="s">
        <v>2504</v>
      </c>
    </row>
    <row r="110" spans="1:8">
      <c r="A110" s="1085">
        <v>102</v>
      </c>
      <c r="B110" s="1086">
        <v>688</v>
      </c>
      <c r="C110" s="1087" t="s">
        <v>2517</v>
      </c>
      <c r="D110" s="1115">
        <v>3698</v>
      </c>
      <c r="E110" s="2007"/>
      <c r="H110" s="1072" t="s">
        <v>2504</v>
      </c>
    </row>
    <row r="111" spans="1:8">
      <c r="A111" s="1085">
        <v>103</v>
      </c>
      <c r="B111" s="1086">
        <v>690</v>
      </c>
      <c r="C111" s="1087" t="s">
        <v>2518</v>
      </c>
      <c r="D111" s="1115">
        <v>895</v>
      </c>
      <c r="E111" s="2007"/>
      <c r="H111" s="1072" t="s">
        <v>2504</v>
      </c>
    </row>
    <row r="112" spans="1:8">
      <c r="A112" s="1085">
        <v>104</v>
      </c>
      <c r="B112" s="1086">
        <v>702</v>
      </c>
      <c r="C112" s="1087" t="s">
        <v>2519</v>
      </c>
      <c r="D112" s="1115">
        <v>5477.3</v>
      </c>
      <c r="E112" s="2007"/>
      <c r="H112" s="1072" t="s">
        <v>2504</v>
      </c>
    </row>
    <row r="113" spans="1:9">
      <c r="A113" s="1085">
        <v>105</v>
      </c>
      <c r="B113" s="1086">
        <v>705</v>
      </c>
      <c r="C113" s="1087" t="s">
        <v>2520</v>
      </c>
      <c r="D113" s="1115">
        <v>5477.3</v>
      </c>
      <c r="E113" s="2007"/>
      <c r="H113" s="1072" t="s">
        <v>2504</v>
      </c>
    </row>
    <row r="114" spans="1:9">
      <c r="A114" s="1085">
        <v>106</v>
      </c>
      <c r="B114" s="1086">
        <v>733</v>
      </c>
      <c r="C114" s="1087" t="s">
        <v>2521</v>
      </c>
      <c r="D114" s="1115">
        <v>4524</v>
      </c>
      <c r="E114" s="2007"/>
      <c r="H114" s="1072" t="s">
        <v>2504</v>
      </c>
    </row>
    <row r="115" spans="1:9">
      <c r="A115" s="1085">
        <v>107</v>
      </c>
      <c r="B115" s="1086">
        <v>734</v>
      </c>
      <c r="C115" s="1087" t="s">
        <v>2522</v>
      </c>
      <c r="D115" s="1115">
        <v>1274.8399999999999</v>
      </c>
      <c r="E115" s="2007"/>
      <c r="H115" s="1072" t="s">
        <v>2504</v>
      </c>
    </row>
    <row r="116" spans="1:9">
      <c r="A116" s="1085">
        <v>108</v>
      </c>
      <c r="B116" s="1086">
        <v>778</v>
      </c>
      <c r="C116" s="1087" t="s">
        <v>2523</v>
      </c>
      <c r="D116" s="1115">
        <v>2699</v>
      </c>
      <c r="E116" s="2007"/>
      <c r="H116" s="1072" t="s">
        <v>2504</v>
      </c>
    </row>
    <row r="117" spans="1:9">
      <c r="A117" s="1085">
        <v>109</v>
      </c>
      <c r="B117" s="1108">
        <v>795</v>
      </c>
      <c r="C117" s="1117" t="s">
        <v>2524</v>
      </c>
      <c r="D117" s="1118">
        <v>1657.64</v>
      </c>
      <c r="E117" s="2007"/>
      <c r="H117" s="1072" t="s">
        <v>2504</v>
      </c>
    </row>
    <row r="118" spans="1:9">
      <c r="A118" s="1085">
        <v>110</v>
      </c>
      <c r="B118" s="1086">
        <v>771</v>
      </c>
      <c r="C118" s="1087" t="s">
        <v>2525</v>
      </c>
      <c r="D118" s="1088">
        <v>15189.6</v>
      </c>
      <c r="E118" s="2008"/>
      <c r="H118" s="1072" t="s">
        <v>2504</v>
      </c>
    </row>
    <row r="119" spans="1:9">
      <c r="A119" s="1085">
        <v>111</v>
      </c>
      <c r="B119" s="1086">
        <v>772</v>
      </c>
      <c r="C119" s="1087" t="s">
        <v>2526</v>
      </c>
      <c r="D119" s="1088">
        <v>1999</v>
      </c>
      <c r="E119" s="2008"/>
      <c r="H119" s="1072" t="s">
        <v>2504</v>
      </c>
    </row>
    <row r="120" spans="1:9">
      <c r="A120" s="1085">
        <v>112</v>
      </c>
      <c r="B120" s="1108">
        <v>828</v>
      </c>
      <c r="C120" s="1119" t="s">
        <v>2527</v>
      </c>
      <c r="D120" s="1100">
        <v>12499</v>
      </c>
      <c r="E120" s="1120"/>
      <c r="G120" s="1121"/>
      <c r="H120" s="1072" t="s">
        <v>2504</v>
      </c>
    </row>
    <row r="121" spans="1:9" ht="15">
      <c r="A121" s="1085">
        <v>113</v>
      </c>
      <c r="B121" s="1086">
        <v>42</v>
      </c>
      <c r="C121" s="1087" t="s">
        <v>2528</v>
      </c>
      <c r="D121" s="1088">
        <v>3910</v>
      </c>
      <c r="E121" s="1122"/>
      <c r="G121" s="1105"/>
      <c r="H121" s="1123" t="s">
        <v>2410</v>
      </c>
      <c r="I121" s="1124"/>
    </row>
    <row r="122" spans="1:9" ht="15">
      <c r="A122" s="1085">
        <v>114</v>
      </c>
      <c r="B122" s="1086">
        <v>51</v>
      </c>
      <c r="C122" s="1087" t="s">
        <v>2505</v>
      </c>
      <c r="D122" s="1088">
        <v>3910</v>
      </c>
      <c r="E122" s="1122"/>
      <c r="G122" s="1105"/>
      <c r="H122" s="1123" t="s">
        <v>2410</v>
      </c>
      <c r="I122" s="1124"/>
    </row>
    <row r="123" spans="1:9" ht="15">
      <c r="A123" s="1085">
        <v>115</v>
      </c>
      <c r="B123" s="1098">
        <v>56</v>
      </c>
      <c r="C123" s="1087" t="s">
        <v>2529</v>
      </c>
      <c r="D123" s="1088">
        <v>1500</v>
      </c>
      <c r="E123" s="1122"/>
      <c r="G123" s="1105"/>
      <c r="H123" s="1123" t="s">
        <v>2410</v>
      </c>
      <c r="I123" s="1124"/>
    </row>
    <row r="124" spans="1:9" ht="15">
      <c r="A124" s="1085">
        <v>116</v>
      </c>
      <c r="B124" s="1086">
        <v>58</v>
      </c>
      <c r="C124" s="1087" t="s">
        <v>2530</v>
      </c>
      <c r="D124" s="1088">
        <v>3910</v>
      </c>
      <c r="E124" s="1122"/>
      <c r="G124" s="1105"/>
      <c r="H124" s="1123" t="s">
        <v>2410</v>
      </c>
      <c r="I124" s="1124"/>
    </row>
    <row r="125" spans="1:9" ht="15">
      <c r="A125" s="1085">
        <v>117</v>
      </c>
      <c r="B125" s="1086">
        <v>60</v>
      </c>
      <c r="C125" s="1087" t="s">
        <v>2531</v>
      </c>
      <c r="D125" s="1088">
        <v>2153.9499999999998</v>
      </c>
      <c r="E125" s="1122"/>
      <c r="G125" s="1105"/>
      <c r="H125" s="1123" t="s">
        <v>2410</v>
      </c>
      <c r="I125" s="1124"/>
    </row>
    <row r="126" spans="1:9" ht="22.5">
      <c r="A126" s="1085">
        <v>118</v>
      </c>
      <c r="B126" s="1086">
        <v>63</v>
      </c>
      <c r="C126" s="1087" t="s">
        <v>2532</v>
      </c>
      <c r="D126" s="1088">
        <v>3933</v>
      </c>
      <c r="E126" s="1122"/>
      <c r="G126" s="1105"/>
      <c r="H126" s="1123" t="s">
        <v>2410</v>
      </c>
      <c r="I126" s="1124"/>
    </row>
    <row r="127" spans="1:9" ht="15">
      <c r="A127" s="1085">
        <v>119</v>
      </c>
      <c r="B127" s="1086">
        <v>65</v>
      </c>
      <c r="C127" s="1087" t="s">
        <v>2529</v>
      </c>
      <c r="D127" s="1088">
        <v>2070</v>
      </c>
      <c r="E127" s="1122"/>
      <c r="G127" s="1105"/>
      <c r="H127" s="1123" t="s">
        <v>2410</v>
      </c>
      <c r="I127" s="1124"/>
    </row>
    <row r="128" spans="1:9" ht="15">
      <c r="A128" s="1085">
        <v>120</v>
      </c>
      <c r="B128" s="1086">
        <v>66</v>
      </c>
      <c r="C128" s="1087" t="s">
        <v>2533</v>
      </c>
      <c r="D128" s="1088">
        <v>2070</v>
      </c>
      <c r="E128" s="1122"/>
      <c r="G128" s="1105"/>
      <c r="H128" s="1123" t="s">
        <v>2410</v>
      </c>
      <c r="I128" s="1124"/>
    </row>
    <row r="129" spans="1:9" ht="15">
      <c r="A129" s="1085">
        <v>121</v>
      </c>
      <c r="B129" s="1086">
        <v>72</v>
      </c>
      <c r="C129" s="1087" t="s">
        <v>2505</v>
      </c>
      <c r="D129" s="1088">
        <v>3910</v>
      </c>
      <c r="E129" s="1122"/>
      <c r="G129" s="1105"/>
      <c r="H129" s="1123" t="s">
        <v>2410</v>
      </c>
      <c r="I129" s="1124"/>
    </row>
    <row r="130" spans="1:9" ht="15">
      <c r="A130" s="1085">
        <v>122</v>
      </c>
      <c r="B130" s="1086">
        <v>75</v>
      </c>
      <c r="C130" s="1087" t="s">
        <v>2534</v>
      </c>
      <c r="D130" s="1088">
        <v>3910</v>
      </c>
      <c r="E130" s="1122"/>
      <c r="G130" s="1105"/>
      <c r="H130" s="1123" t="s">
        <v>2410</v>
      </c>
      <c r="I130" s="1124"/>
    </row>
    <row r="131" spans="1:9" ht="22.5">
      <c r="A131" s="1085">
        <v>123</v>
      </c>
      <c r="B131" s="1086">
        <v>80</v>
      </c>
      <c r="C131" s="1087" t="s">
        <v>2535</v>
      </c>
      <c r="D131" s="1088">
        <v>3910</v>
      </c>
      <c r="E131" s="1122"/>
      <c r="G131" s="1105"/>
      <c r="H131" s="1123" t="s">
        <v>2410</v>
      </c>
      <c r="I131" s="1124"/>
    </row>
    <row r="132" spans="1:9" ht="15">
      <c r="A132" s="1085">
        <v>124</v>
      </c>
      <c r="B132" s="1086">
        <v>81</v>
      </c>
      <c r="C132" s="1087" t="s">
        <v>2536</v>
      </c>
      <c r="D132" s="1088">
        <v>2153.9499999999998</v>
      </c>
      <c r="E132" s="1122"/>
      <c r="G132" s="1105"/>
      <c r="H132" s="1123" t="s">
        <v>2410</v>
      </c>
      <c r="I132" s="1124"/>
    </row>
    <row r="133" spans="1:9" ht="15">
      <c r="A133" s="1085">
        <v>125</v>
      </c>
      <c r="B133" s="1086">
        <v>150</v>
      </c>
      <c r="C133" s="1087" t="s">
        <v>2537</v>
      </c>
      <c r="D133" s="1088">
        <v>2961.25</v>
      </c>
      <c r="E133" s="1122"/>
      <c r="G133" s="1105"/>
      <c r="H133" s="1123" t="s">
        <v>2410</v>
      </c>
      <c r="I133" s="1124"/>
    </row>
    <row r="134" spans="1:9" ht="15">
      <c r="A134" s="1085">
        <v>126</v>
      </c>
      <c r="B134" s="1098">
        <v>162</v>
      </c>
      <c r="C134" s="1087" t="s">
        <v>2538</v>
      </c>
      <c r="D134" s="1088">
        <v>3200</v>
      </c>
      <c r="E134" s="1122"/>
      <c r="G134" s="1105"/>
      <c r="H134" s="1123" t="s">
        <v>2410</v>
      </c>
      <c r="I134" s="1124"/>
    </row>
    <row r="135" spans="1:9" ht="15">
      <c r="A135" s="1085">
        <v>127</v>
      </c>
      <c r="B135" s="1086">
        <v>170</v>
      </c>
      <c r="C135" s="1087" t="s">
        <v>2539</v>
      </c>
      <c r="D135" s="1088">
        <v>3933</v>
      </c>
      <c r="E135" s="1122"/>
      <c r="G135" s="1105"/>
      <c r="H135" s="1123" t="s">
        <v>2410</v>
      </c>
      <c r="I135" s="1124"/>
    </row>
    <row r="136" spans="1:9" ht="15">
      <c r="A136" s="1085">
        <v>128</v>
      </c>
      <c r="B136" s="1086">
        <v>181</v>
      </c>
      <c r="C136" s="1087" t="s">
        <v>2540</v>
      </c>
      <c r="D136" s="1088">
        <v>2915.25</v>
      </c>
      <c r="E136" s="1122"/>
      <c r="G136" s="1105"/>
      <c r="H136" s="1123" t="s">
        <v>2410</v>
      </c>
      <c r="I136" s="1124"/>
    </row>
    <row r="137" spans="1:9" ht="15">
      <c r="A137" s="1085">
        <v>129</v>
      </c>
      <c r="B137" s="1086">
        <v>185</v>
      </c>
      <c r="C137" s="1087" t="s">
        <v>2541</v>
      </c>
      <c r="D137" s="1088">
        <v>6900</v>
      </c>
      <c r="E137" s="1122"/>
      <c r="G137" s="1105"/>
      <c r="H137" s="1123" t="s">
        <v>2410</v>
      </c>
      <c r="I137" s="1124"/>
    </row>
    <row r="138" spans="1:9" ht="15">
      <c r="A138" s="1085">
        <v>130</v>
      </c>
      <c r="B138" s="1086">
        <v>188</v>
      </c>
      <c r="C138" s="1087" t="s">
        <v>2542</v>
      </c>
      <c r="D138" s="1088">
        <v>5153.1499999999996</v>
      </c>
      <c r="E138" s="1122"/>
      <c r="G138" s="1105"/>
      <c r="H138" s="1123" t="s">
        <v>2410</v>
      </c>
      <c r="I138" s="1124"/>
    </row>
    <row r="139" spans="1:9" ht="15">
      <c r="A139" s="1085">
        <v>131</v>
      </c>
      <c r="B139" s="1086">
        <v>191</v>
      </c>
      <c r="C139" s="1087" t="s">
        <v>2543</v>
      </c>
      <c r="D139" s="1088">
        <v>5921.35</v>
      </c>
      <c r="E139" s="1122"/>
      <c r="G139" s="1105"/>
      <c r="H139" s="1123" t="s">
        <v>2410</v>
      </c>
      <c r="I139" s="1124"/>
    </row>
    <row r="140" spans="1:9" ht="15">
      <c r="A140" s="1085">
        <v>132</v>
      </c>
      <c r="B140" s="1086">
        <v>226</v>
      </c>
      <c r="C140" s="1087" t="s">
        <v>2544</v>
      </c>
      <c r="D140" s="1088">
        <v>3910</v>
      </c>
      <c r="E140" s="1122"/>
      <c r="G140" s="1105"/>
      <c r="H140" s="1123" t="s">
        <v>2410</v>
      </c>
      <c r="I140" s="1124"/>
    </row>
    <row r="141" spans="1:9" ht="15">
      <c r="A141" s="1085">
        <v>133</v>
      </c>
      <c r="B141" s="1086">
        <v>231</v>
      </c>
      <c r="C141" s="1087" t="s">
        <v>2545</v>
      </c>
      <c r="D141" s="1088">
        <v>3881.25</v>
      </c>
      <c r="E141" s="1122"/>
      <c r="G141" s="1105"/>
      <c r="H141" s="1123" t="s">
        <v>2410</v>
      </c>
      <c r="I141" s="1124"/>
    </row>
    <row r="142" spans="1:9" ht="15">
      <c r="A142" s="1085">
        <v>134</v>
      </c>
      <c r="B142" s="1086">
        <v>261</v>
      </c>
      <c r="C142" s="1087" t="s">
        <v>2546</v>
      </c>
      <c r="D142" s="1088">
        <v>3846.75</v>
      </c>
      <c r="G142" s="1105"/>
      <c r="H142" s="1123" t="s">
        <v>2410</v>
      </c>
      <c r="I142" s="1124"/>
    </row>
    <row r="143" spans="1:9" ht="15">
      <c r="A143" s="1085">
        <v>135</v>
      </c>
      <c r="B143" s="1086">
        <v>268</v>
      </c>
      <c r="C143" s="1087" t="s">
        <v>2547</v>
      </c>
      <c r="D143" s="1088">
        <v>616.03</v>
      </c>
      <c r="E143" s="1122"/>
      <c r="G143" s="1105"/>
      <c r="H143" s="1123" t="s">
        <v>2410</v>
      </c>
      <c r="I143" s="1124"/>
    </row>
    <row r="144" spans="1:9" ht="15">
      <c r="A144" s="1085">
        <v>136</v>
      </c>
      <c r="B144" s="1086">
        <v>270</v>
      </c>
      <c r="C144" s="1087" t="s">
        <v>2548</v>
      </c>
      <c r="D144" s="1088">
        <v>2070</v>
      </c>
      <c r="E144" s="1122"/>
      <c r="G144" s="1105"/>
      <c r="H144" s="1123" t="s">
        <v>2410</v>
      </c>
      <c r="I144" s="1124"/>
    </row>
    <row r="145" spans="1:9" ht="15">
      <c r="A145" s="1085">
        <v>137</v>
      </c>
      <c r="B145" s="1086">
        <v>271</v>
      </c>
      <c r="C145" s="1087" t="s">
        <v>2549</v>
      </c>
      <c r="D145" s="1088">
        <v>3881.75</v>
      </c>
      <c r="E145" s="1122"/>
      <c r="G145" s="1105"/>
      <c r="H145" s="1123" t="s">
        <v>2410</v>
      </c>
      <c r="I145" s="1124"/>
    </row>
    <row r="146" spans="1:9" ht="15">
      <c r="A146" s="1085">
        <v>138</v>
      </c>
      <c r="B146" s="1086">
        <v>272</v>
      </c>
      <c r="C146" s="1087" t="s">
        <v>2550</v>
      </c>
      <c r="D146" s="1088">
        <v>3881.75</v>
      </c>
      <c r="E146" s="1122"/>
      <c r="G146" s="1105"/>
      <c r="H146" s="1123" t="s">
        <v>2410</v>
      </c>
      <c r="I146" s="1124"/>
    </row>
    <row r="147" spans="1:9" ht="15">
      <c r="A147" s="1085">
        <v>139</v>
      </c>
      <c r="B147" s="1086">
        <v>273</v>
      </c>
      <c r="C147" s="1087" t="s">
        <v>2545</v>
      </c>
      <c r="D147" s="1088">
        <v>3881.75</v>
      </c>
      <c r="E147" s="1122"/>
      <c r="G147" s="1105"/>
      <c r="H147" s="1123" t="s">
        <v>2410</v>
      </c>
      <c r="I147" s="1124"/>
    </row>
    <row r="148" spans="1:9" ht="15">
      <c r="A148" s="1085">
        <v>140</v>
      </c>
      <c r="B148" s="1086">
        <v>274</v>
      </c>
      <c r="C148" s="1087" t="s">
        <v>2551</v>
      </c>
      <c r="D148" s="1088">
        <v>3881.75</v>
      </c>
      <c r="E148" s="1122"/>
      <c r="G148" s="1105"/>
      <c r="H148" s="1123" t="s">
        <v>2410</v>
      </c>
      <c r="I148" s="1124"/>
    </row>
    <row r="149" spans="1:9" ht="15">
      <c r="A149" s="1085">
        <v>141</v>
      </c>
      <c r="B149" s="1098">
        <v>309</v>
      </c>
      <c r="C149" s="1087" t="s">
        <v>2409</v>
      </c>
      <c r="D149" s="1088">
        <v>990</v>
      </c>
      <c r="E149" s="1122"/>
      <c r="G149" s="1105"/>
      <c r="H149" s="1123" t="s">
        <v>2410</v>
      </c>
      <c r="I149" s="1124"/>
    </row>
    <row r="150" spans="1:9" ht="15">
      <c r="A150" s="1085">
        <v>142</v>
      </c>
      <c r="B150" s="1098">
        <v>318</v>
      </c>
      <c r="C150" s="1087" t="s">
        <v>2552</v>
      </c>
      <c r="D150" s="1088">
        <v>990</v>
      </c>
      <c r="E150" s="1122"/>
      <c r="G150" s="1105"/>
      <c r="H150" s="1123" t="s">
        <v>2410</v>
      </c>
      <c r="I150" s="1124"/>
    </row>
    <row r="151" spans="1:9" ht="15">
      <c r="A151" s="1085">
        <v>143</v>
      </c>
      <c r="B151" s="1086">
        <v>324</v>
      </c>
      <c r="C151" s="1087" t="s">
        <v>2553</v>
      </c>
      <c r="D151" s="1088">
        <v>2875</v>
      </c>
      <c r="E151" s="1122"/>
      <c r="G151" s="1105"/>
      <c r="H151" s="1123" t="s">
        <v>2410</v>
      </c>
      <c r="I151" s="1124"/>
    </row>
    <row r="152" spans="1:9" ht="22.5">
      <c r="A152" s="1085">
        <v>144</v>
      </c>
      <c r="B152" s="1086">
        <v>336</v>
      </c>
      <c r="C152" s="1087" t="s">
        <v>2554</v>
      </c>
      <c r="D152" s="1088">
        <v>0</v>
      </c>
      <c r="E152" s="1122"/>
      <c r="G152" s="1105"/>
      <c r="H152" s="1123" t="s">
        <v>2410</v>
      </c>
      <c r="I152" s="1124"/>
    </row>
    <row r="153" spans="1:9" ht="15">
      <c r="A153" s="1085">
        <v>145</v>
      </c>
      <c r="B153" s="1086">
        <v>352</v>
      </c>
      <c r="C153" s="1087" t="s">
        <v>2536</v>
      </c>
      <c r="D153" s="1088">
        <v>2153.9499999999998</v>
      </c>
      <c r="G153" s="1105"/>
      <c r="H153" s="1123" t="s">
        <v>2410</v>
      </c>
      <c r="I153" s="1124"/>
    </row>
    <row r="154" spans="1:9" ht="15">
      <c r="A154" s="1085">
        <v>146</v>
      </c>
      <c r="B154" s="1086">
        <v>387</v>
      </c>
      <c r="C154" s="1087" t="s">
        <v>2555</v>
      </c>
      <c r="D154" s="1088">
        <v>629</v>
      </c>
      <c r="E154" s="1122"/>
      <c r="G154" s="1105"/>
      <c r="H154" s="1123" t="s">
        <v>2410</v>
      </c>
      <c r="I154" s="1124"/>
    </row>
    <row r="155" spans="1:9" ht="15">
      <c r="A155" s="1085">
        <v>147</v>
      </c>
      <c r="B155" s="1086">
        <v>409</v>
      </c>
      <c r="C155" s="1087" t="s">
        <v>2556</v>
      </c>
      <c r="D155" s="1088">
        <v>2300</v>
      </c>
      <c r="E155" s="1122"/>
      <c r="G155" s="1105"/>
      <c r="H155" s="1123" t="s">
        <v>2410</v>
      </c>
      <c r="I155" s="1124"/>
    </row>
    <row r="156" spans="1:9" ht="15">
      <c r="A156" s="1085">
        <v>148</v>
      </c>
      <c r="B156" s="1086">
        <v>410</v>
      </c>
      <c r="C156" s="1087" t="s">
        <v>2557</v>
      </c>
      <c r="D156" s="1088">
        <v>2300</v>
      </c>
      <c r="E156" s="1122"/>
      <c r="G156" s="1105"/>
      <c r="H156" s="1123" t="s">
        <v>2410</v>
      </c>
      <c r="I156" s="1124"/>
    </row>
    <row r="157" spans="1:9" ht="15">
      <c r="A157" s="1085">
        <v>149</v>
      </c>
      <c r="B157" s="1086">
        <v>473</v>
      </c>
      <c r="C157" s="1087" t="s">
        <v>2558</v>
      </c>
      <c r="D157" s="1088">
        <v>1610</v>
      </c>
      <c r="E157" s="1122"/>
      <c r="G157" s="1105"/>
      <c r="H157" s="1123" t="s">
        <v>2410</v>
      </c>
      <c r="I157" s="1124"/>
    </row>
    <row r="158" spans="1:9" ht="15">
      <c r="A158" s="1085">
        <v>150</v>
      </c>
      <c r="B158" s="1086">
        <v>474</v>
      </c>
      <c r="C158" s="1087" t="s">
        <v>2559</v>
      </c>
      <c r="D158" s="1088">
        <v>1610</v>
      </c>
      <c r="G158" s="1105"/>
      <c r="H158" s="1123" t="s">
        <v>2410</v>
      </c>
      <c r="I158" s="1124"/>
    </row>
    <row r="159" spans="1:9" ht="15">
      <c r="A159" s="1085">
        <v>151</v>
      </c>
      <c r="B159" s="1086">
        <v>476</v>
      </c>
      <c r="C159" s="1087" t="s">
        <v>2560</v>
      </c>
      <c r="D159" s="1088">
        <v>1495</v>
      </c>
      <c r="E159" s="1122"/>
      <c r="G159" s="1105"/>
      <c r="H159" s="1123" t="s">
        <v>2410</v>
      </c>
      <c r="I159" s="1124"/>
    </row>
    <row r="160" spans="1:9" ht="15">
      <c r="A160" s="1085">
        <v>152</v>
      </c>
      <c r="B160" s="1086">
        <v>477</v>
      </c>
      <c r="C160" s="1087" t="s">
        <v>2561</v>
      </c>
      <c r="D160" s="1088">
        <v>6030</v>
      </c>
      <c r="E160" s="1122"/>
      <c r="G160" s="1105"/>
      <c r="H160" s="1123" t="s">
        <v>2410</v>
      </c>
      <c r="I160" s="1124"/>
    </row>
    <row r="161" spans="1:9" s="1129" customFormat="1" ht="15">
      <c r="A161" s="1125">
        <v>153</v>
      </c>
      <c r="B161" s="1126">
        <v>482</v>
      </c>
      <c r="C161" s="1127" t="s">
        <v>2562</v>
      </c>
      <c r="D161" s="1088">
        <v>1348.99</v>
      </c>
      <c r="E161" s="1069"/>
      <c r="F161" s="1070"/>
      <c r="G161" s="1105"/>
      <c r="H161" s="1123"/>
      <c r="I161" s="1128"/>
    </row>
    <row r="162" spans="1:9" ht="15">
      <c r="A162" s="1085">
        <v>154</v>
      </c>
      <c r="B162" s="1086">
        <v>491</v>
      </c>
      <c r="C162" s="1087" t="s">
        <v>2563</v>
      </c>
      <c r="D162" s="1088">
        <v>4875.62</v>
      </c>
      <c r="E162" s="1122"/>
      <c r="G162" s="1105"/>
      <c r="H162" s="1123" t="s">
        <v>2410</v>
      </c>
      <c r="I162" s="1124"/>
    </row>
    <row r="163" spans="1:9" ht="15">
      <c r="A163" s="1085">
        <v>155</v>
      </c>
      <c r="B163" s="1086">
        <v>492</v>
      </c>
      <c r="C163" s="1087" t="s">
        <v>2564</v>
      </c>
      <c r="D163" s="1088">
        <v>4875.62</v>
      </c>
      <c r="E163" s="1122"/>
      <c r="G163" s="1105"/>
      <c r="H163" s="1123" t="s">
        <v>2410</v>
      </c>
      <c r="I163" s="1124"/>
    </row>
    <row r="164" spans="1:9" ht="22.5">
      <c r="A164" s="1085">
        <v>156</v>
      </c>
      <c r="B164" s="1086">
        <v>493</v>
      </c>
      <c r="C164" s="1087" t="s">
        <v>2565</v>
      </c>
      <c r="D164" s="1088">
        <v>4875.62</v>
      </c>
      <c r="E164" s="1122"/>
      <c r="G164" s="1105"/>
      <c r="H164" s="1123" t="s">
        <v>2410</v>
      </c>
      <c r="I164" s="1124"/>
    </row>
    <row r="165" spans="1:9" ht="22.5">
      <c r="A165" s="1085">
        <v>157</v>
      </c>
      <c r="B165" s="1086">
        <v>494</v>
      </c>
      <c r="C165" s="1087" t="s">
        <v>2566</v>
      </c>
      <c r="D165" s="1088">
        <v>4875.62</v>
      </c>
      <c r="E165" s="1122"/>
      <c r="G165" s="1105"/>
      <c r="H165" s="1123" t="s">
        <v>2410</v>
      </c>
      <c r="I165" s="1124"/>
    </row>
    <row r="166" spans="1:9" ht="15">
      <c r="A166" s="1085">
        <v>158</v>
      </c>
      <c r="B166" s="1086">
        <v>496</v>
      </c>
      <c r="C166" s="1087" t="s">
        <v>2567</v>
      </c>
      <c r="D166" s="1088">
        <v>6152.5</v>
      </c>
      <c r="E166" s="1122"/>
      <c r="G166" s="1105"/>
      <c r="H166" s="1123" t="s">
        <v>2410</v>
      </c>
      <c r="I166" s="1124"/>
    </row>
    <row r="167" spans="1:9" ht="15">
      <c r="A167" s="1085">
        <v>159</v>
      </c>
      <c r="B167" s="1086">
        <v>501</v>
      </c>
      <c r="C167" s="1087" t="s">
        <v>2568</v>
      </c>
      <c r="D167" s="1088">
        <v>1495</v>
      </c>
      <c r="E167" s="1122"/>
      <c r="G167" s="1105"/>
      <c r="H167" s="1123" t="s">
        <v>2410</v>
      </c>
      <c r="I167" s="1124"/>
    </row>
    <row r="168" spans="1:9" ht="15">
      <c r="A168" s="1085">
        <v>160</v>
      </c>
      <c r="B168" s="1086">
        <v>517</v>
      </c>
      <c r="C168" s="1087" t="s">
        <v>2569</v>
      </c>
      <c r="D168" s="1088">
        <v>2731.25</v>
      </c>
      <c r="E168" s="1122"/>
      <c r="G168" s="1105"/>
      <c r="H168" s="1123" t="s">
        <v>2410</v>
      </c>
      <c r="I168" s="1124"/>
    </row>
    <row r="169" spans="1:9" s="1129" customFormat="1" ht="15">
      <c r="A169" s="1125">
        <v>161</v>
      </c>
      <c r="B169" s="1126">
        <v>523</v>
      </c>
      <c r="C169" s="1127" t="s">
        <v>2570</v>
      </c>
      <c r="D169" s="1088">
        <v>749</v>
      </c>
      <c r="E169" s="1122"/>
      <c r="F169" s="1070"/>
      <c r="G169" s="1105"/>
      <c r="H169" s="1123"/>
      <c r="I169" s="1128"/>
    </row>
    <row r="170" spans="1:9" ht="22.5">
      <c r="A170" s="1085">
        <v>162</v>
      </c>
      <c r="B170" s="1086">
        <v>525</v>
      </c>
      <c r="C170" s="1087" t="s">
        <v>2571</v>
      </c>
      <c r="D170" s="1088">
        <v>2415</v>
      </c>
      <c r="E170" s="1122"/>
      <c r="G170" s="1105"/>
      <c r="H170" s="1123" t="s">
        <v>2410</v>
      </c>
      <c r="I170" s="1124"/>
    </row>
    <row r="171" spans="1:9" ht="22.5">
      <c r="A171" s="1085">
        <v>163</v>
      </c>
      <c r="B171" s="1086">
        <v>526</v>
      </c>
      <c r="C171" s="1087" t="s">
        <v>2572</v>
      </c>
      <c r="D171" s="1088">
        <v>2134.4</v>
      </c>
      <c r="E171" s="1122"/>
      <c r="G171" s="1105"/>
      <c r="H171" s="1123" t="s">
        <v>2410</v>
      </c>
      <c r="I171" s="1124"/>
    </row>
    <row r="172" spans="1:9" ht="15">
      <c r="A172" s="1085">
        <v>164</v>
      </c>
      <c r="B172" s="1086">
        <v>538</v>
      </c>
      <c r="C172" s="1087" t="s">
        <v>2573</v>
      </c>
      <c r="D172" s="1088">
        <v>4600</v>
      </c>
      <c r="E172" s="1122"/>
      <c r="G172" s="1105"/>
      <c r="H172" s="1123" t="s">
        <v>2410</v>
      </c>
      <c r="I172" s="1124"/>
    </row>
    <row r="173" spans="1:9" ht="15">
      <c r="A173" s="1085">
        <v>165</v>
      </c>
      <c r="B173" s="1086">
        <v>560</v>
      </c>
      <c r="C173" s="1087" t="s">
        <v>2574</v>
      </c>
      <c r="D173" s="1088">
        <v>2737</v>
      </c>
      <c r="E173" s="1122"/>
      <c r="G173" s="1105"/>
      <c r="H173" s="1123" t="s">
        <v>2410</v>
      </c>
      <c r="I173" s="1124"/>
    </row>
    <row r="174" spans="1:9" ht="15">
      <c r="A174" s="1085">
        <v>166</v>
      </c>
      <c r="B174" s="1086">
        <v>562</v>
      </c>
      <c r="C174" s="1087" t="s">
        <v>2575</v>
      </c>
      <c r="D174" s="1088">
        <v>5048.5</v>
      </c>
      <c r="E174" s="1122"/>
      <c r="G174" s="1105"/>
      <c r="H174" s="1123" t="s">
        <v>2410</v>
      </c>
      <c r="I174" s="1124"/>
    </row>
    <row r="175" spans="1:9" ht="15">
      <c r="A175" s="1085">
        <v>167</v>
      </c>
      <c r="B175" s="1086">
        <v>566</v>
      </c>
      <c r="C175" s="1087" t="s">
        <v>2576</v>
      </c>
      <c r="D175" s="1088">
        <v>2645</v>
      </c>
      <c r="E175" s="1122"/>
      <c r="G175" s="1105"/>
      <c r="H175" s="1123" t="s">
        <v>2410</v>
      </c>
      <c r="I175" s="1124"/>
    </row>
    <row r="176" spans="1:9" ht="15">
      <c r="A176" s="1085">
        <v>168</v>
      </c>
      <c r="B176" s="1086">
        <v>567</v>
      </c>
      <c r="C176" s="1087" t="s">
        <v>2577</v>
      </c>
      <c r="D176" s="1088">
        <v>3165.5</v>
      </c>
      <c r="E176" s="1122"/>
      <c r="G176" s="1105"/>
      <c r="H176" s="1123" t="s">
        <v>2410</v>
      </c>
      <c r="I176" s="1124"/>
    </row>
    <row r="177" spans="1:11" ht="15">
      <c r="A177" s="1085">
        <v>169</v>
      </c>
      <c r="B177" s="1086">
        <v>570</v>
      </c>
      <c r="C177" s="1087" t="s">
        <v>2578</v>
      </c>
      <c r="D177" s="1088">
        <v>3869.9900000000002</v>
      </c>
      <c r="E177" s="1122"/>
      <c r="G177" s="1105"/>
      <c r="H177" s="1123" t="s">
        <v>2410</v>
      </c>
      <c r="I177" s="1124"/>
    </row>
    <row r="178" spans="1:11" ht="15">
      <c r="A178" s="1085">
        <v>170</v>
      </c>
      <c r="B178" s="1086">
        <v>577</v>
      </c>
      <c r="C178" s="1087" t="s">
        <v>2579</v>
      </c>
      <c r="D178" s="1088">
        <v>3036</v>
      </c>
      <c r="E178" s="1122"/>
      <c r="G178" s="1105"/>
      <c r="H178" s="1123" t="s">
        <v>2410</v>
      </c>
      <c r="I178" s="1124"/>
    </row>
    <row r="179" spans="1:11" ht="22.5">
      <c r="A179" s="1085">
        <v>171</v>
      </c>
      <c r="B179" s="1086">
        <v>588</v>
      </c>
      <c r="C179" s="1087" t="s">
        <v>2580</v>
      </c>
      <c r="D179" s="1088">
        <v>2206.2800000000002</v>
      </c>
      <c r="E179" s="1122"/>
      <c r="G179" s="1105"/>
      <c r="H179" s="1123" t="s">
        <v>2410</v>
      </c>
      <c r="I179" s="1124"/>
    </row>
    <row r="180" spans="1:11" ht="15">
      <c r="A180" s="1085">
        <v>172</v>
      </c>
      <c r="B180" s="1086">
        <v>632</v>
      </c>
      <c r="C180" s="1087" t="s">
        <v>2581</v>
      </c>
      <c r="D180" s="1088">
        <v>5504.75</v>
      </c>
      <c r="E180" s="1122"/>
      <c r="G180" s="1105"/>
      <c r="H180" s="1123" t="s">
        <v>2410</v>
      </c>
      <c r="I180" s="1124"/>
    </row>
    <row r="181" spans="1:11" ht="22.5">
      <c r="A181" s="1085">
        <v>173</v>
      </c>
      <c r="B181" s="1086">
        <v>638</v>
      </c>
      <c r="C181" s="1087" t="s">
        <v>2582</v>
      </c>
      <c r="D181" s="1088">
        <v>3931.85</v>
      </c>
      <c r="E181" s="1122"/>
      <c r="G181" s="1105"/>
      <c r="H181" s="1123" t="s">
        <v>2410</v>
      </c>
      <c r="I181" s="1124"/>
    </row>
    <row r="182" spans="1:11" ht="15">
      <c r="A182" s="1085">
        <v>174</v>
      </c>
      <c r="B182" s="1086">
        <v>639</v>
      </c>
      <c r="C182" s="1087" t="s">
        <v>2583</v>
      </c>
      <c r="D182" s="1088">
        <v>2748.5</v>
      </c>
      <c r="E182" s="1122"/>
      <c r="G182" s="1105"/>
      <c r="H182" s="1123" t="s">
        <v>2410</v>
      </c>
      <c r="I182" s="1124"/>
    </row>
    <row r="183" spans="1:11" ht="15">
      <c r="A183" s="1085">
        <v>175</v>
      </c>
      <c r="B183" s="1086">
        <v>662</v>
      </c>
      <c r="C183" s="1087" t="s">
        <v>2557</v>
      </c>
      <c r="D183" s="1088">
        <v>2231</v>
      </c>
      <c r="E183" s="1122"/>
      <c r="G183" s="1105"/>
      <c r="H183" s="1123" t="s">
        <v>2410</v>
      </c>
      <c r="I183" s="1124"/>
    </row>
    <row r="184" spans="1:11" s="1129" customFormat="1" ht="15">
      <c r="A184" s="1125">
        <v>176</v>
      </c>
      <c r="B184" s="1126">
        <v>664</v>
      </c>
      <c r="C184" s="1127" t="s">
        <v>2584</v>
      </c>
      <c r="D184" s="1088">
        <v>894.48</v>
      </c>
      <c r="E184" s="1122"/>
      <c r="F184" s="1070"/>
      <c r="G184" s="1105"/>
      <c r="H184" s="1123"/>
      <c r="I184" s="1128"/>
    </row>
    <row r="185" spans="1:11" ht="15">
      <c r="A185" s="1085">
        <v>177</v>
      </c>
      <c r="B185" s="1086">
        <v>665</v>
      </c>
      <c r="C185" s="1087" t="s">
        <v>2585</v>
      </c>
      <c r="D185" s="1088">
        <v>1454.75</v>
      </c>
      <c r="E185" s="1122"/>
      <c r="G185" s="1105"/>
      <c r="H185" s="1123" t="s">
        <v>2410</v>
      </c>
      <c r="I185" s="1124"/>
    </row>
    <row r="186" spans="1:11" ht="15">
      <c r="A186" s="1085">
        <v>178</v>
      </c>
      <c r="B186" s="1086">
        <v>667</v>
      </c>
      <c r="C186" s="1087" t="s">
        <v>2586</v>
      </c>
      <c r="D186" s="1088">
        <v>2760</v>
      </c>
      <c r="E186" s="1122"/>
      <c r="G186" s="1105"/>
      <c r="H186" s="1123" t="s">
        <v>2410</v>
      </c>
      <c r="I186" s="1124"/>
    </row>
    <row r="187" spans="1:11" ht="15">
      <c r="A187" s="1085">
        <v>179</v>
      </c>
      <c r="B187" s="1086">
        <v>668</v>
      </c>
      <c r="C187" s="1087" t="s">
        <v>2587</v>
      </c>
      <c r="D187" s="1088">
        <v>2760</v>
      </c>
      <c r="E187" s="1122"/>
      <c r="G187" s="1105"/>
      <c r="H187" s="1123" t="s">
        <v>2410</v>
      </c>
      <c r="I187" s="1124"/>
    </row>
    <row r="188" spans="1:11" ht="15">
      <c r="A188" s="1085">
        <v>180</v>
      </c>
      <c r="B188" s="1086">
        <v>669</v>
      </c>
      <c r="C188" s="1087" t="s">
        <v>2588</v>
      </c>
      <c r="D188" s="1088">
        <v>1868.75</v>
      </c>
      <c r="E188" s="1122"/>
      <c r="G188" s="1105"/>
      <c r="H188" s="1123" t="s">
        <v>2410</v>
      </c>
      <c r="I188" s="1124"/>
    </row>
    <row r="189" spans="1:11" ht="15">
      <c r="A189" s="1085">
        <v>181</v>
      </c>
      <c r="B189" s="1086">
        <v>686</v>
      </c>
      <c r="C189" s="1087" t="s">
        <v>2589</v>
      </c>
      <c r="D189" s="1088">
        <v>2669</v>
      </c>
      <c r="E189" s="1122"/>
      <c r="F189" s="1107"/>
      <c r="G189" s="1105"/>
      <c r="H189" s="1123" t="s">
        <v>2410</v>
      </c>
      <c r="I189" s="1124"/>
    </row>
    <row r="190" spans="1:11" s="1129" customFormat="1" ht="15">
      <c r="A190" s="1125">
        <v>182</v>
      </c>
      <c r="B190" s="1126">
        <v>689</v>
      </c>
      <c r="C190" s="1127" t="s">
        <v>2590</v>
      </c>
      <c r="D190" s="1088">
        <v>871.48</v>
      </c>
      <c r="E190" s="1069"/>
      <c r="F190" s="1070"/>
      <c r="G190" s="1105"/>
      <c r="H190" s="1123"/>
      <c r="I190" s="1128"/>
      <c r="J190" s="1130"/>
      <c r="K190" s="1130"/>
    </row>
    <row r="191" spans="1:11" ht="15">
      <c r="A191" s="1085">
        <v>183</v>
      </c>
      <c r="B191" s="1086">
        <v>693</v>
      </c>
      <c r="C191" s="1087" t="s">
        <v>2591</v>
      </c>
      <c r="D191" s="1088">
        <v>1720</v>
      </c>
      <c r="E191" s="1131"/>
      <c r="G191" s="1105"/>
      <c r="H191" s="1123" t="s">
        <v>2410</v>
      </c>
      <c r="I191" s="1124"/>
    </row>
    <row r="192" spans="1:11" ht="15">
      <c r="A192" s="1085">
        <v>184</v>
      </c>
      <c r="B192" s="1086">
        <v>711</v>
      </c>
      <c r="C192" s="1087" t="s">
        <v>2592</v>
      </c>
      <c r="D192" s="1088">
        <v>5232.5</v>
      </c>
      <c r="E192" s="1122"/>
      <c r="G192" s="1105"/>
      <c r="H192" s="1123" t="s">
        <v>2410</v>
      </c>
      <c r="I192" s="1124"/>
    </row>
    <row r="193" spans="1:9" ht="15">
      <c r="A193" s="1085">
        <v>185</v>
      </c>
      <c r="B193" s="1086">
        <v>725</v>
      </c>
      <c r="C193" s="1087" t="s">
        <v>2593</v>
      </c>
      <c r="D193" s="1088">
        <v>2575.1999999999998</v>
      </c>
      <c r="E193" s="1122"/>
      <c r="G193" s="1105"/>
      <c r="H193" s="1123" t="s">
        <v>2410</v>
      </c>
      <c r="I193" s="1124"/>
    </row>
    <row r="194" spans="1:9" ht="22.5">
      <c r="A194" s="1085">
        <v>186</v>
      </c>
      <c r="B194" s="1086">
        <v>729</v>
      </c>
      <c r="C194" s="1087" t="s">
        <v>2594</v>
      </c>
      <c r="D194" s="1088">
        <v>2552</v>
      </c>
      <c r="E194" s="1122"/>
      <c r="G194" s="1105"/>
      <c r="H194" s="1123" t="s">
        <v>2410</v>
      </c>
      <c r="I194" s="1124"/>
    </row>
    <row r="195" spans="1:9" ht="15">
      <c r="A195" s="1085">
        <v>187</v>
      </c>
      <c r="B195" s="1086">
        <v>736</v>
      </c>
      <c r="C195" s="1087" t="s">
        <v>2595</v>
      </c>
      <c r="D195" s="1088">
        <v>2772.4</v>
      </c>
      <c r="E195" s="1122"/>
      <c r="G195" s="1105"/>
      <c r="H195" s="1123" t="s">
        <v>2410</v>
      </c>
      <c r="I195" s="1124"/>
    </row>
    <row r="196" spans="1:9" s="1129" customFormat="1" ht="15">
      <c r="A196" s="1125">
        <v>188</v>
      </c>
      <c r="B196" s="1126">
        <v>738</v>
      </c>
      <c r="C196" s="1127" t="s">
        <v>2596</v>
      </c>
      <c r="D196" s="1088">
        <v>1148.4000000000001</v>
      </c>
      <c r="E196" s="1122"/>
      <c r="F196" s="1070"/>
      <c r="G196" s="1105"/>
      <c r="H196" s="1123"/>
      <c r="I196" s="1128"/>
    </row>
    <row r="197" spans="1:9" s="1129" customFormat="1" ht="15">
      <c r="A197" s="1125">
        <v>189</v>
      </c>
      <c r="B197" s="1126">
        <v>753</v>
      </c>
      <c r="C197" s="1127" t="s">
        <v>2597</v>
      </c>
      <c r="D197" s="1088">
        <v>1148</v>
      </c>
      <c r="E197" s="1122"/>
      <c r="F197" s="1070"/>
      <c r="G197" s="1105"/>
      <c r="H197" s="1123"/>
      <c r="I197" s="1128"/>
    </row>
    <row r="198" spans="1:9" s="1129" customFormat="1" ht="15">
      <c r="A198" s="1125">
        <v>190</v>
      </c>
      <c r="B198" s="1126">
        <v>754</v>
      </c>
      <c r="C198" s="1127" t="s">
        <v>2598</v>
      </c>
      <c r="D198" s="1088">
        <v>2552</v>
      </c>
      <c r="E198" s="1069"/>
      <c r="F198" s="1070"/>
      <c r="G198" s="1105"/>
      <c r="H198" s="1123" t="s">
        <v>2410</v>
      </c>
      <c r="I198" s="1128"/>
    </row>
    <row r="199" spans="1:9" s="1129" customFormat="1" ht="15">
      <c r="A199" s="1125">
        <v>191</v>
      </c>
      <c r="B199" s="1126">
        <v>756</v>
      </c>
      <c r="C199" s="1127" t="s">
        <v>2599</v>
      </c>
      <c r="D199" s="1088">
        <v>835.2</v>
      </c>
      <c r="E199" s="1069"/>
      <c r="F199" s="1070"/>
      <c r="G199" s="1105"/>
      <c r="H199" s="1123"/>
      <c r="I199" s="1128"/>
    </row>
    <row r="200" spans="1:9" s="1129" customFormat="1" ht="15">
      <c r="A200" s="1125">
        <v>192</v>
      </c>
      <c r="B200" s="1126">
        <v>757</v>
      </c>
      <c r="C200" s="1127" t="s">
        <v>2600</v>
      </c>
      <c r="D200" s="1088">
        <v>2923.2000000000003</v>
      </c>
      <c r="E200" s="1122"/>
      <c r="F200" s="1070"/>
      <c r="G200" s="1105"/>
      <c r="H200" s="1123" t="s">
        <v>2410</v>
      </c>
      <c r="I200" s="1128"/>
    </row>
    <row r="201" spans="1:9" s="1129" customFormat="1" ht="15">
      <c r="A201" s="1125">
        <v>193</v>
      </c>
      <c r="B201" s="1126">
        <v>758</v>
      </c>
      <c r="C201" s="1127" t="s">
        <v>2601</v>
      </c>
      <c r="D201" s="1088">
        <v>4350</v>
      </c>
      <c r="E201" s="1122"/>
      <c r="F201" s="1070"/>
      <c r="G201" s="1105"/>
      <c r="H201" s="1123" t="s">
        <v>2410</v>
      </c>
      <c r="I201" s="1128"/>
    </row>
    <row r="202" spans="1:9" s="1129" customFormat="1" ht="15">
      <c r="A202" s="1125">
        <v>194</v>
      </c>
      <c r="B202" s="1126">
        <v>760</v>
      </c>
      <c r="C202" s="1127" t="s">
        <v>2602</v>
      </c>
      <c r="D202" s="1088">
        <v>1576.44</v>
      </c>
      <c r="E202" s="1122"/>
      <c r="F202" s="1070"/>
      <c r="G202" s="1105"/>
      <c r="H202" s="1123"/>
      <c r="I202" s="1128"/>
    </row>
    <row r="203" spans="1:9" s="1129" customFormat="1" ht="15">
      <c r="A203" s="1125">
        <v>195</v>
      </c>
      <c r="B203" s="1126">
        <v>761</v>
      </c>
      <c r="C203" s="1127" t="s">
        <v>2603</v>
      </c>
      <c r="D203" s="1088">
        <v>1576.44</v>
      </c>
      <c r="E203" s="1122"/>
      <c r="F203" s="1070"/>
      <c r="G203" s="1105"/>
      <c r="H203" s="1123"/>
      <c r="I203" s="1128"/>
    </row>
    <row r="204" spans="1:9" s="1129" customFormat="1" ht="22.5">
      <c r="A204" s="1125">
        <v>196</v>
      </c>
      <c r="B204" s="1126">
        <v>762</v>
      </c>
      <c r="C204" s="1127" t="s">
        <v>2604</v>
      </c>
      <c r="D204" s="1088">
        <v>4048.4</v>
      </c>
      <c r="E204" s="1069"/>
      <c r="F204" s="1070"/>
      <c r="G204" s="1105"/>
      <c r="H204" s="1123" t="s">
        <v>2410</v>
      </c>
      <c r="I204" s="1128"/>
    </row>
    <row r="205" spans="1:9" s="1129" customFormat="1" ht="15">
      <c r="A205" s="1125">
        <v>197</v>
      </c>
      <c r="B205" s="1126">
        <v>777</v>
      </c>
      <c r="C205" s="1127" t="s">
        <v>2605</v>
      </c>
      <c r="D205" s="1088">
        <v>835.2</v>
      </c>
      <c r="E205" s="1069"/>
      <c r="F205" s="1070"/>
      <c r="G205" s="1105"/>
      <c r="H205" s="1123"/>
      <c r="I205" s="1128"/>
    </row>
    <row r="206" spans="1:9" s="1129" customFormat="1" ht="15">
      <c r="A206" s="1125">
        <v>198</v>
      </c>
      <c r="B206" s="1126">
        <v>780</v>
      </c>
      <c r="C206" s="1127" t="s">
        <v>2606</v>
      </c>
      <c r="D206" s="1088">
        <v>3074</v>
      </c>
      <c r="E206" s="1069"/>
      <c r="F206" s="1070"/>
      <c r="G206" s="1105"/>
      <c r="H206" s="1123" t="s">
        <v>2410</v>
      </c>
      <c r="I206" s="1128"/>
    </row>
    <row r="207" spans="1:9" s="1129" customFormat="1" ht="15">
      <c r="A207" s="1125">
        <v>199</v>
      </c>
      <c r="B207" s="1126">
        <v>782</v>
      </c>
      <c r="C207" s="1127" t="s">
        <v>2607</v>
      </c>
      <c r="D207" s="1088">
        <v>9519.98</v>
      </c>
      <c r="E207" s="1069"/>
      <c r="F207" s="1070"/>
      <c r="G207" s="1105"/>
      <c r="H207" s="1123" t="s">
        <v>2410</v>
      </c>
      <c r="I207" s="1128"/>
    </row>
    <row r="208" spans="1:9" s="1129" customFormat="1" ht="15">
      <c r="A208" s="1125">
        <v>200</v>
      </c>
      <c r="B208" s="1126">
        <v>783</v>
      </c>
      <c r="C208" s="1127" t="s">
        <v>2608</v>
      </c>
      <c r="D208" s="1088">
        <v>2570.02</v>
      </c>
      <c r="E208" s="1069"/>
      <c r="F208" s="1070"/>
      <c r="G208" s="1105"/>
      <c r="H208" s="1123" t="s">
        <v>2410</v>
      </c>
      <c r="I208" s="1128"/>
    </row>
    <row r="209" spans="1:11" s="1129" customFormat="1" ht="15">
      <c r="A209" s="1125">
        <v>201</v>
      </c>
      <c r="B209" s="1126">
        <v>809</v>
      </c>
      <c r="C209" s="1132" t="s">
        <v>2609</v>
      </c>
      <c r="D209" s="1133">
        <v>922.2</v>
      </c>
      <c r="E209" s="1069"/>
      <c r="F209" s="1070"/>
      <c r="G209" s="1105"/>
      <c r="H209" s="1123"/>
      <c r="I209" s="1128"/>
    </row>
    <row r="210" spans="1:11" s="1129" customFormat="1" ht="15">
      <c r="A210" s="1125">
        <v>202</v>
      </c>
      <c r="B210" s="1126">
        <v>810</v>
      </c>
      <c r="C210" s="1132" t="s">
        <v>2609</v>
      </c>
      <c r="D210" s="1133">
        <v>922.2</v>
      </c>
      <c r="E210" s="1069"/>
      <c r="F210" s="1107"/>
      <c r="G210" s="1105"/>
      <c r="H210" s="1123"/>
      <c r="I210" s="1128"/>
      <c r="J210" s="1130"/>
      <c r="K210" s="1130"/>
    </row>
    <row r="211" spans="1:11" s="1129" customFormat="1" ht="15">
      <c r="A211" s="1125">
        <v>203</v>
      </c>
      <c r="B211" s="1134">
        <v>820</v>
      </c>
      <c r="C211" s="1135" t="s">
        <v>2610</v>
      </c>
      <c r="D211" s="1133">
        <v>1642.74</v>
      </c>
      <c r="E211" s="1069"/>
      <c r="F211" s="1107"/>
      <c r="G211" s="1121"/>
      <c r="H211" s="1123" t="s">
        <v>2410</v>
      </c>
      <c r="I211" s="1128"/>
      <c r="J211" s="1130"/>
      <c r="K211" s="1130"/>
    </row>
    <row r="212" spans="1:11" s="1129" customFormat="1" ht="15">
      <c r="A212" s="1125">
        <v>204</v>
      </c>
      <c r="B212" s="1126">
        <v>769</v>
      </c>
      <c r="C212" s="1127" t="s">
        <v>2611</v>
      </c>
      <c r="D212" s="1088">
        <v>2175</v>
      </c>
      <c r="E212" s="1136"/>
      <c r="F212" s="1070"/>
      <c r="G212" s="1071"/>
      <c r="H212" s="1123" t="s">
        <v>2410</v>
      </c>
      <c r="I212" s="1137"/>
      <c r="J212" s="1137"/>
    </row>
    <row r="213" spans="1:11" s="1129" customFormat="1" ht="15">
      <c r="A213" s="1125">
        <v>205</v>
      </c>
      <c r="B213" s="1126">
        <v>699</v>
      </c>
      <c r="C213" s="1127" t="s">
        <v>2612</v>
      </c>
      <c r="D213" s="1088">
        <v>5477.9</v>
      </c>
      <c r="E213" s="1136"/>
      <c r="F213" s="1070"/>
      <c r="G213" s="1071"/>
      <c r="H213" s="1123" t="s">
        <v>2410</v>
      </c>
      <c r="I213" s="1137"/>
      <c r="J213" s="1137"/>
    </row>
    <row r="214" spans="1:11" s="1129" customFormat="1" ht="15">
      <c r="A214" s="1125">
        <v>206</v>
      </c>
      <c r="B214" s="1126">
        <v>660</v>
      </c>
      <c r="C214" s="1127" t="s">
        <v>2613</v>
      </c>
      <c r="D214" s="1088">
        <v>27310.89</v>
      </c>
      <c r="E214" s="1136"/>
      <c r="F214" s="1070"/>
      <c r="G214" s="1071"/>
      <c r="H214" s="1123" t="s">
        <v>2410</v>
      </c>
      <c r="I214" s="1137"/>
      <c r="J214" s="1137"/>
    </row>
    <row r="215" spans="1:11" s="1129" customFormat="1" ht="15">
      <c r="A215" s="1125">
        <v>207</v>
      </c>
      <c r="B215" s="1126">
        <v>633</v>
      </c>
      <c r="C215" s="1127" t="s">
        <v>2614</v>
      </c>
      <c r="D215" s="1088">
        <v>2414.29</v>
      </c>
      <c r="E215" s="1069"/>
      <c r="F215" s="1070"/>
      <c r="G215" s="1071"/>
      <c r="H215" s="1123" t="s">
        <v>2410</v>
      </c>
    </row>
    <row r="216" spans="1:11" s="1129" customFormat="1" ht="15">
      <c r="A216" s="1125">
        <v>208</v>
      </c>
      <c r="B216" s="1126">
        <v>701</v>
      </c>
      <c r="C216" s="1127" t="s">
        <v>2615</v>
      </c>
      <c r="D216" s="1088">
        <v>2984.44</v>
      </c>
      <c r="E216" s="1069"/>
      <c r="F216" s="1070"/>
      <c r="G216" s="1121"/>
      <c r="H216" s="1123" t="s">
        <v>2410</v>
      </c>
    </row>
    <row r="217" spans="1:11" s="1129" customFormat="1">
      <c r="A217" s="1125">
        <v>209</v>
      </c>
      <c r="B217" s="1126">
        <v>4</v>
      </c>
      <c r="C217" s="1127" t="s">
        <v>2531</v>
      </c>
      <c r="D217" s="1088">
        <v>2153.9499999999998</v>
      </c>
      <c r="E217" s="1069"/>
      <c r="F217" s="1070"/>
      <c r="G217" s="1071"/>
      <c r="H217" s="1072" t="s">
        <v>2452</v>
      </c>
    </row>
    <row r="218" spans="1:11" s="1129" customFormat="1">
      <c r="A218" s="1125">
        <v>210</v>
      </c>
      <c r="B218" s="1126">
        <v>5</v>
      </c>
      <c r="C218" s="1127" t="s">
        <v>2616</v>
      </c>
      <c r="D218" s="1088">
        <v>2153</v>
      </c>
      <c r="E218" s="1069"/>
      <c r="F218" s="1070"/>
      <c r="G218" s="1071"/>
      <c r="H218" s="1072" t="s">
        <v>2452</v>
      </c>
    </row>
    <row r="219" spans="1:11" s="1129" customFormat="1">
      <c r="A219" s="1125">
        <v>211</v>
      </c>
      <c r="B219" s="1126">
        <v>7</v>
      </c>
      <c r="C219" s="1127" t="s">
        <v>2617</v>
      </c>
      <c r="D219" s="1088">
        <v>3910</v>
      </c>
      <c r="E219" s="1069"/>
      <c r="F219" s="1070"/>
      <c r="G219" s="1071"/>
      <c r="H219" s="1072" t="s">
        <v>2452</v>
      </c>
    </row>
    <row r="220" spans="1:11" s="1129" customFormat="1">
      <c r="A220" s="1125">
        <v>212</v>
      </c>
      <c r="B220" s="1126">
        <v>8</v>
      </c>
      <c r="C220" s="1127" t="s">
        <v>2618</v>
      </c>
      <c r="D220" s="1088">
        <v>3623.65</v>
      </c>
      <c r="E220" s="1069"/>
      <c r="F220" s="1070"/>
      <c r="G220" s="1071"/>
      <c r="H220" s="1072" t="s">
        <v>2452</v>
      </c>
    </row>
    <row r="221" spans="1:11" s="1130" customFormat="1" ht="15">
      <c r="A221" s="1125">
        <v>213</v>
      </c>
      <c r="B221" s="1126">
        <v>14</v>
      </c>
      <c r="C221" s="1127" t="s">
        <v>2619</v>
      </c>
      <c r="D221" s="1088">
        <v>3933</v>
      </c>
      <c r="E221" s="1069"/>
      <c r="F221" s="1070"/>
      <c r="G221" s="1071"/>
      <c r="H221" s="1072" t="s">
        <v>2452</v>
      </c>
      <c r="I221" s="1129"/>
      <c r="J221" s="1129"/>
      <c r="K221" s="1129"/>
    </row>
    <row r="222" spans="1:11" s="1130" customFormat="1" ht="15">
      <c r="A222" s="1125">
        <v>214</v>
      </c>
      <c r="B222" s="1098">
        <v>21</v>
      </c>
      <c r="C222" s="1127" t="s">
        <v>2620</v>
      </c>
      <c r="D222" s="1088">
        <v>1500</v>
      </c>
      <c r="E222" s="1069"/>
      <c r="F222" s="1070"/>
      <c r="G222" s="1071"/>
      <c r="H222" s="1072" t="s">
        <v>2452</v>
      </c>
      <c r="I222" s="1129"/>
      <c r="J222" s="1129"/>
      <c r="K222" s="1129"/>
    </row>
    <row r="223" spans="1:11" s="1129" customFormat="1">
      <c r="A223" s="1125">
        <v>215</v>
      </c>
      <c r="B223" s="1126">
        <v>23</v>
      </c>
      <c r="C223" s="1127" t="s">
        <v>2621</v>
      </c>
      <c r="D223" s="1088">
        <v>3933</v>
      </c>
      <c r="E223" s="1069"/>
      <c r="F223" s="1070"/>
      <c r="G223" s="1071"/>
      <c r="H223" s="1072" t="s">
        <v>2452</v>
      </c>
    </row>
    <row r="224" spans="1:11" s="1129" customFormat="1">
      <c r="A224" s="1125">
        <v>216</v>
      </c>
      <c r="B224" s="1126">
        <v>99</v>
      </c>
      <c r="C224" s="1127" t="s">
        <v>2622</v>
      </c>
      <c r="D224" s="1088">
        <v>8671.41</v>
      </c>
      <c r="E224" s="1069"/>
      <c r="F224" s="1070"/>
      <c r="G224" s="1071"/>
      <c r="H224" s="1072" t="s">
        <v>2452</v>
      </c>
    </row>
    <row r="225" spans="1:8" s="1129" customFormat="1">
      <c r="A225" s="1125">
        <v>217</v>
      </c>
      <c r="B225" s="1126">
        <v>101</v>
      </c>
      <c r="C225" s="1127" t="s">
        <v>2623</v>
      </c>
      <c r="D225" s="1088">
        <v>6900</v>
      </c>
      <c r="E225" s="1069"/>
      <c r="F225" s="1070"/>
      <c r="G225" s="1071"/>
      <c r="H225" s="1072" t="s">
        <v>2452</v>
      </c>
    </row>
    <row r="226" spans="1:8" s="1129" customFormat="1">
      <c r="A226" s="1125">
        <v>218</v>
      </c>
      <c r="B226" s="1126">
        <v>103</v>
      </c>
      <c r="C226" s="1127" t="s">
        <v>2624</v>
      </c>
      <c r="D226" s="1088">
        <v>6900</v>
      </c>
      <c r="E226" s="1069"/>
      <c r="F226" s="1070"/>
      <c r="G226" s="1071"/>
      <c r="H226" s="1072" t="s">
        <v>2452</v>
      </c>
    </row>
    <row r="227" spans="1:8" s="1129" customFormat="1">
      <c r="A227" s="1125">
        <v>219</v>
      </c>
      <c r="B227" s="1126">
        <v>107</v>
      </c>
      <c r="C227" s="1127" t="s">
        <v>2625</v>
      </c>
      <c r="D227" s="1088">
        <v>3910</v>
      </c>
      <c r="E227" s="1069"/>
      <c r="F227" s="1070"/>
      <c r="G227" s="1071"/>
      <c r="H227" s="1072" t="s">
        <v>2452</v>
      </c>
    </row>
    <row r="228" spans="1:8" s="1129" customFormat="1">
      <c r="A228" s="1125">
        <v>220</v>
      </c>
      <c r="B228" s="1098">
        <v>108</v>
      </c>
      <c r="C228" s="1127" t="s">
        <v>2626</v>
      </c>
      <c r="D228" s="1088">
        <v>1200</v>
      </c>
      <c r="E228" s="1069"/>
      <c r="F228" s="1070"/>
      <c r="G228" s="1071"/>
      <c r="H228" s="1072" t="s">
        <v>2452</v>
      </c>
    </row>
    <row r="229" spans="1:8" s="1129" customFormat="1">
      <c r="A229" s="1125">
        <v>221</v>
      </c>
      <c r="B229" s="1126">
        <v>136</v>
      </c>
      <c r="C229" s="1127" t="s">
        <v>2534</v>
      </c>
      <c r="D229" s="1088">
        <v>3910</v>
      </c>
      <c r="E229" s="1069"/>
      <c r="F229" s="1070"/>
      <c r="G229" s="1071"/>
      <c r="H229" s="1072" t="s">
        <v>2452</v>
      </c>
    </row>
    <row r="230" spans="1:8" s="1129" customFormat="1">
      <c r="A230" s="1125">
        <v>222</v>
      </c>
      <c r="B230" s="1126">
        <v>146</v>
      </c>
      <c r="C230" s="1127" t="s">
        <v>2627</v>
      </c>
      <c r="D230" s="1088">
        <v>3933</v>
      </c>
      <c r="E230" s="1069"/>
      <c r="F230" s="1070"/>
      <c r="G230" s="1071"/>
      <c r="H230" s="1072" t="s">
        <v>2452</v>
      </c>
    </row>
    <row r="231" spans="1:8" s="1129" customFormat="1">
      <c r="A231" s="1125">
        <v>223</v>
      </c>
      <c r="B231" s="1126">
        <v>151</v>
      </c>
      <c r="C231" s="1127" t="s">
        <v>2628</v>
      </c>
      <c r="D231" s="1088">
        <v>920</v>
      </c>
      <c r="E231" s="1069"/>
      <c r="F231" s="1070"/>
      <c r="G231" s="1071"/>
      <c r="H231" s="1072" t="s">
        <v>2452</v>
      </c>
    </row>
    <row r="232" spans="1:8" s="1129" customFormat="1">
      <c r="A232" s="1125">
        <v>224</v>
      </c>
      <c r="B232" s="1098">
        <v>152</v>
      </c>
      <c r="C232" s="1127" t="s">
        <v>2548</v>
      </c>
      <c r="D232" s="1088">
        <v>1530</v>
      </c>
      <c r="E232" s="1069"/>
      <c r="F232" s="1070"/>
      <c r="G232" s="1071"/>
      <c r="H232" s="1072" t="s">
        <v>2452</v>
      </c>
    </row>
    <row r="233" spans="1:8" s="1129" customFormat="1">
      <c r="A233" s="1125">
        <v>225</v>
      </c>
      <c r="B233" s="1126">
        <v>155</v>
      </c>
      <c r="C233" s="1127" t="s">
        <v>2629</v>
      </c>
      <c r="D233" s="1088">
        <v>0</v>
      </c>
      <c r="E233" s="1069"/>
      <c r="F233" s="1070"/>
      <c r="G233" s="1071"/>
      <c r="H233" s="1072" t="s">
        <v>2452</v>
      </c>
    </row>
    <row r="234" spans="1:8" s="1129" customFormat="1">
      <c r="A234" s="1125">
        <v>226</v>
      </c>
      <c r="B234" s="1126">
        <v>263</v>
      </c>
      <c r="C234" s="1127" t="s">
        <v>2630</v>
      </c>
      <c r="D234" s="1088">
        <v>691</v>
      </c>
      <c r="E234" s="1069"/>
      <c r="F234" s="1070"/>
      <c r="G234" s="1071"/>
      <c r="H234" s="1072"/>
    </row>
    <row r="235" spans="1:8" s="1129" customFormat="1">
      <c r="A235" s="1125">
        <v>227</v>
      </c>
      <c r="B235" s="1126">
        <v>337</v>
      </c>
      <c r="C235" s="1127" t="s">
        <v>2631</v>
      </c>
      <c r="D235" s="1088">
        <v>2153.9499999999998</v>
      </c>
      <c r="E235" s="1069"/>
      <c r="F235" s="1070"/>
      <c r="G235" s="1071"/>
      <c r="H235" s="1072" t="s">
        <v>2452</v>
      </c>
    </row>
    <row r="236" spans="1:8" s="1129" customFormat="1">
      <c r="A236" s="1125">
        <v>228</v>
      </c>
      <c r="B236" s="1126">
        <v>472</v>
      </c>
      <c r="C236" s="1127" t="s">
        <v>2632</v>
      </c>
      <c r="D236" s="1088">
        <v>748.99</v>
      </c>
      <c r="E236" s="1069"/>
      <c r="F236" s="1070"/>
      <c r="G236" s="1071"/>
      <c r="H236" s="1072" t="s">
        <v>2452</v>
      </c>
    </row>
    <row r="237" spans="1:8" s="1129" customFormat="1">
      <c r="A237" s="1125">
        <v>229</v>
      </c>
      <c r="B237" s="1126">
        <v>486</v>
      </c>
      <c r="C237" s="1127" t="s">
        <v>2633</v>
      </c>
      <c r="D237" s="1088">
        <v>748.99</v>
      </c>
      <c r="E237" s="1069"/>
      <c r="F237" s="1070"/>
      <c r="G237" s="1071"/>
      <c r="H237" s="1072" t="s">
        <v>2452</v>
      </c>
    </row>
    <row r="238" spans="1:8" s="1129" customFormat="1">
      <c r="A238" s="1125">
        <v>230</v>
      </c>
      <c r="B238" s="1126">
        <v>500</v>
      </c>
      <c r="C238" s="1127" t="s">
        <v>2634</v>
      </c>
      <c r="D238" s="1088">
        <v>1495</v>
      </c>
      <c r="E238" s="1069"/>
      <c r="F238" s="1070"/>
      <c r="G238" s="1071"/>
      <c r="H238" s="1072" t="s">
        <v>2452</v>
      </c>
    </row>
    <row r="239" spans="1:8" s="1129" customFormat="1" ht="33.75">
      <c r="A239" s="1125">
        <v>231</v>
      </c>
      <c r="B239" s="1126">
        <v>519</v>
      </c>
      <c r="C239" s="1127" t="s">
        <v>2635</v>
      </c>
      <c r="D239" s="1088">
        <v>2903.75</v>
      </c>
      <c r="E239" s="1069"/>
      <c r="F239" s="1070"/>
      <c r="G239" s="1071"/>
      <c r="H239" s="1072" t="s">
        <v>2452</v>
      </c>
    </row>
    <row r="240" spans="1:8" s="1129" customFormat="1">
      <c r="A240" s="1125">
        <v>232</v>
      </c>
      <c r="B240" s="1126">
        <v>563</v>
      </c>
      <c r="C240" s="1127" t="s">
        <v>2636</v>
      </c>
      <c r="D240" s="1088">
        <v>1351.25</v>
      </c>
      <c r="E240" s="1069"/>
      <c r="F240" s="1070"/>
      <c r="G240" s="1071"/>
      <c r="H240" s="1072" t="s">
        <v>2452</v>
      </c>
    </row>
    <row r="241" spans="1:8" s="1129" customFormat="1">
      <c r="A241" s="1125">
        <v>233</v>
      </c>
      <c r="B241" s="1126">
        <v>579</v>
      </c>
      <c r="C241" s="1127" t="s">
        <v>2637</v>
      </c>
      <c r="D241" s="1088">
        <v>1823.07</v>
      </c>
      <c r="E241" s="1069"/>
      <c r="F241" s="1070"/>
      <c r="G241" s="1071"/>
      <c r="H241" s="1072" t="s">
        <v>2452</v>
      </c>
    </row>
    <row r="242" spans="1:8" s="1129" customFormat="1">
      <c r="A242" s="1125">
        <v>234</v>
      </c>
      <c r="B242" s="1126">
        <v>582</v>
      </c>
      <c r="C242" s="1127" t="s">
        <v>2638</v>
      </c>
      <c r="D242" s="1088">
        <v>749</v>
      </c>
      <c r="E242" s="1069"/>
      <c r="F242" s="1070"/>
      <c r="G242" s="1071"/>
      <c r="H242" s="1072"/>
    </row>
    <row r="243" spans="1:8" s="1129" customFormat="1">
      <c r="A243" s="1125">
        <v>235</v>
      </c>
      <c r="B243" s="1126">
        <v>583</v>
      </c>
      <c r="C243" s="1127" t="s">
        <v>2639</v>
      </c>
      <c r="D243" s="1088">
        <v>749</v>
      </c>
      <c r="E243" s="1069"/>
      <c r="F243" s="1070"/>
      <c r="G243" s="1071"/>
      <c r="H243" s="1072"/>
    </row>
    <row r="244" spans="1:8" s="1129" customFormat="1">
      <c r="A244" s="1125">
        <v>236</v>
      </c>
      <c r="B244" s="1126">
        <v>587</v>
      </c>
      <c r="C244" s="1127" t="s">
        <v>2640</v>
      </c>
      <c r="D244" s="1088">
        <v>749</v>
      </c>
      <c r="E244" s="1069"/>
      <c r="F244" s="1070"/>
      <c r="G244" s="1071"/>
      <c r="H244" s="1072"/>
    </row>
    <row r="245" spans="1:8" s="1129" customFormat="1">
      <c r="A245" s="1125">
        <v>237</v>
      </c>
      <c r="B245" s="1126">
        <v>601</v>
      </c>
      <c r="C245" s="1127" t="s">
        <v>2641</v>
      </c>
      <c r="D245" s="1088">
        <v>1138.5</v>
      </c>
      <c r="E245" s="1069"/>
      <c r="F245" s="1070"/>
      <c r="G245" s="1071"/>
      <c r="H245" s="1072" t="s">
        <v>2452</v>
      </c>
    </row>
    <row r="246" spans="1:8" s="1129" customFormat="1">
      <c r="A246" s="1125">
        <v>238</v>
      </c>
      <c r="B246" s="1126">
        <v>661</v>
      </c>
      <c r="C246" s="1127" t="s">
        <v>2642</v>
      </c>
      <c r="D246" s="1088">
        <v>2231</v>
      </c>
      <c r="E246" s="1069"/>
      <c r="F246" s="1070"/>
      <c r="G246" s="1071"/>
      <c r="H246" s="1072" t="s">
        <v>2452</v>
      </c>
    </row>
    <row r="247" spans="1:8" s="1129" customFormat="1">
      <c r="A247" s="1125">
        <v>239</v>
      </c>
      <c r="B247" s="1126">
        <v>698</v>
      </c>
      <c r="C247" s="1127" t="s">
        <v>2643</v>
      </c>
      <c r="D247" s="1088">
        <v>2984.44</v>
      </c>
      <c r="E247" s="1131"/>
      <c r="F247" s="1070"/>
      <c r="G247" s="1071"/>
      <c r="H247" s="1072" t="s">
        <v>2452</v>
      </c>
    </row>
    <row r="248" spans="1:8" s="1129" customFormat="1">
      <c r="A248" s="1125">
        <v>240</v>
      </c>
      <c r="B248" s="1126">
        <v>497</v>
      </c>
      <c r="C248" s="1127" t="s">
        <v>2644</v>
      </c>
      <c r="D248" s="1088">
        <v>5013.7</v>
      </c>
      <c r="E248" s="1069"/>
      <c r="F248" s="1070"/>
      <c r="G248" s="1071"/>
      <c r="H248" s="1072" t="s">
        <v>2452</v>
      </c>
    </row>
    <row r="249" spans="1:8" s="1129" customFormat="1">
      <c r="A249" s="1125">
        <v>241</v>
      </c>
      <c r="B249" s="1126">
        <v>700</v>
      </c>
      <c r="C249" s="1127" t="s">
        <v>2645</v>
      </c>
      <c r="D249" s="1088">
        <v>5477.3</v>
      </c>
      <c r="E249" s="1069"/>
      <c r="F249" s="1070"/>
      <c r="G249" s="1071"/>
      <c r="H249" s="1072" t="s">
        <v>2452</v>
      </c>
    </row>
    <row r="250" spans="1:8" s="1129" customFormat="1">
      <c r="A250" s="1125">
        <v>242</v>
      </c>
      <c r="B250" s="1126">
        <v>737</v>
      </c>
      <c r="C250" s="1127" t="s">
        <v>2595</v>
      </c>
      <c r="D250" s="1088">
        <v>2772.4</v>
      </c>
      <c r="E250" s="1069"/>
      <c r="F250" s="1070"/>
      <c r="G250" s="1071"/>
      <c r="H250" s="1072" t="s">
        <v>2452</v>
      </c>
    </row>
    <row r="251" spans="1:8" s="1129" customFormat="1">
      <c r="A251" s="1125">
        <v>243</v>
      </c>
      <c r="B251" s="1126">
        <v>741</v>
      </c>
      <c r="C251" s="1127" t="s">
        <v>2646</v>
      </c>
      <c r="D251" s="1088">
        <v>1148.4000000000001</v>
      </c>
      <c r="E251" s="1069"/>
      <c r="F251" s="1070"/>
      <c r="G251" s="1071"/>
      <c r="H251" s="1072" t="s">
        <v>2452</v>
      </c>
    </row>
    <row r="252" spans="1:8" s="1129" customFormat="1">
      <c r="A252" s="1125">
        <v>244</v>
      </c>
      <c r="B252" s="1126">
        <v>793</v>
      </c>
      <c r="C252" s="1127" t="s">
        <v>2647</v>
      </c>
      <c r="D252" s="1088">
        <v>1728.4</v>
      </c>
      <c r="E252" s="1069"/>
      <c r="F252" s="1070"/>
      <c r="G252" s="1121"/>
      <c r="H252" s="1072" t="s">
        <v>2452</v>
      </c>
    </row>
    <row r="253" spans="1:8" s="1129" customFormat="1">
      <c r="A253" s="1125">
        <v>245</v>
      </c>
      <c r="B253" s="1126">
        <v>495</v>
      </c>
      <c r="C253" s="1127" t="s">
        <v>2648</v>
      </c>
      <c r="D253" s="1088">
        <v>6014.4</v>
      </c>
      <c r="E253" s="1069"/>
      <c r="F253" s="1070"/>
      <c r="G253" s="1071"/>
      <c r="H253" s="1072" t="s">
        <v>2452</v>
      </c>
    </row>
    <row r="254" spans="1:8" s="1129" customFormat="1">
      <c r="A254" s="1125">
        <v>246</v>
      </c>
      <c r="B254" s="1138">
        <v>818</v>
      </c>
      <c r="C254" s="1139" t="s">
        <v>2649</v>
      </c>
      <c r="D254" s="1110">
        <v>799</v>
      </c>
      <c r="E254" s="1069"/>
      <c r="F254" s="1070"/>
      <c r="G254" s="1071"/>
      <c r="H254" s="1072" t="s">
        <v>2462</v>
      </c>
    </row>
    <row r="255" spans="1:8" s="1129" customFormat="1">
      <c r="A255" s="1125">
        <v>247</v>
      </c>
      <c r="B255" s="1126">
        <v>801</v>
      </c>
      <c r="C255" s="1127" t="s">
        <v>2650</v>
      </c>
      <c r="D255" s="1088">
        <v>5950</v>
      </c>
      <c r="E255" s="1069"/>
      <c r="F255" s="1070"/>
      <c r="G255" s="1071"/>
      <c r="H255" s="1072" t="s">
        <v>2462</v>
      </c>
    </row>
    <row r="256" spans="1:8" s="1129" customFormat="1">
      <c r="A256" s="1125">
        <v>248</v>
      </c>
      <c r="B256" s="1138">
        <v>804</v>
      </c>
      <c r="C256" s="1139" t="s">
        <v>2651</v>
      </c>
      <c r="D256" s="1110">
        <v>7900</v>
      </c>
      <c r="E256" s="1069"/>
      <c r="F256" s="1070"/>
      <c r="G256" s="1071"/>
      <c r="H256" s="1072" t="s">
        <v>2462</v>
      </c>
    </row>
    <row r="257" spans="1:11" s="1129" customFormat="1">
      <c r="A257" s="1125">
        <v>249</v>
      </c>
      <c r="B257" s="1138">
        <v>805</v>
      </c>
      <c r="C257" s="1139" t="s">
        <v>2652</v>
      </c>
      <c r="D257" s="1110">
        <v>7900</v>
      </c>
      <c r="E257" s="1069"/>
      <c r="F257" s="1070"/>
      <c r="G257" s="1071"/>
      <c r="H257" s="1072" t="s">
        <v>2462</v>
      </c>
    </row>
    <row r="258" spans="1:11" s="1129" customFormat="1">
      <c r="A258" s="1125">
        <v>250</v>
      </c>
      <c r="B258" s="1138">
        <v>806</v>
      </c>
      <c r="C258" s="1139" t="s">
        <v>2653</v>
      </c>
      <c r="D258" s="1110">
        <v>7900</v>
      </c>
      <c r="E258" s="1069"/>
      <c r="F258" s="1070"/>
      <c r="G258" s="1071"/>
      <c r="H258" s="1072" t="s">
        <v>2462</v>
      </c>
    </row>
    <row r="259" spans="1:11" s="1129" customFormat="1">
      <c r="A259" s="1125">
        <v>251</v>
      </c>
      <c r="B259" s="1138">
        <v>807</v>
      </c>
      <c r="C259" s="1139" t="s">
        <v>2654</v>
      </c>
      <c r="D259" s="1110">
        <v>7900</v>
      </c>
      <c r="E259" s="1069"/>
      <c r="F259" s="1070"/>
      <c r="G259" s="1071"/>
      <c r="H259" s="1072" t="s">
        <v>2462</v>
      </c>
    </row>
    <row r="260" spans="1:11" s="1129" customFormat="1">
      <c r="A260" s="1125">
        <v>252</v>
      </c>
      <c r="B260" s="1126">
        <v>721</v>
      </c>
      <c r="C260" s="1127" t="s">
        <v>2655</v>
      </c>
      <c r="D260" s="1088">
        <v>7250</v>
      </c>
      <c r="E260" s="1069"/>
      <c r="F260" s="1070"/>
      <c r="G260" s="1121"/>
      <c r="H260" s="1072" t="s">
        <v>2462</v>
      </c>
    </row>
    <row r="261" spans="1:11" s="1129" customFormat="1">
      <c r="A261" s="1125">
        <v>253</v>
      </c>
      <c r="B261" s="1126">
        <v>25</v>
      </c>
      <c r="C261" s="1127" t="s">
        <v>2656</v>
      </c>
      <c r="D261" s="1088">
        <v>574.30999999999995</v>
      </c>
      <c r="E261" s="1069"/>
      <c r="F261" s="1070"/>
      <c r="G261" s="1071"/>
      <c r="H261" s="1072"/>
    </row>
    <row r="262" spans="1:11" s="1129" customFormat="1">
      <c r="A262" s="1125">
        <v>254</v>
      </c>
      <c r="B262" s="1126">
        <v>26</v>
      </c>
      <c r="C262" s="1127" t="s">
        <v>2505</v>
      </c>
      <c r="D262" s="1088">
        <v>3910</v>
      </c>
      <c r="E262" s="1069"/>
      <c r="F262" s="1070"/>
      <c r="G262" s="1071"/>
      <c r="H262" s="1072" t="s">
        <v>2462</v>
      </c>
    </row>
    <row r="263" spans="1:11" s="1129" customFormat="1">
      <c r="A263" s="1125">
        <v>255</v>
      </c>
      <c r="B263" s="1126">
        <v>27</v>
      </c>
      <c r="C263" s="1127" t="s">
        <v>2657</v>
      </c>
      <c r="D263" s="1088">
        <v>2570</v>
      </c>
      <c r="E263" s="1069"/>
      <c r="F263" s="1070"/>
      <c r="G263" s="1071"/>
      <c r="H263" s="1072" t="s">
        <v>2462</v>
      </c>
    </row>
    <row r="264" spans="1:11" s="1129" customFormat="1">
      <c r="A264" s="1125">
        <v>256</v>
      </c>
      <c r="B264" s="1126">
        <v>29</v>
      </c>
      <c r="C264" s="1127" t="s">
        <v>2658</v>
      </c>
      <c r="D264" s="1088">
        <v>4958.8</v>
      </c>
      <c r="E264" s="1069"/>
      <c r="F264" s="1070"/>
      <c r="G264" s="1071"/>
      <c r="H264" s="1072" t="s">
        <v>2462</v>
      </c>
    </row>
    <row r="265" spans="1:11" s="1129" customFormat="1">
      <c r="A265" s="1125">
        <v>257</v>
      </c>
      <c r="B265" s="1126">
        <v>41</v>
      </c>
      <c r="C265" s="1127" t="s">
        <v>2659</v>
      </c>
      <c r="D265" s="1088">
        <v>10350</v>
      </c>
      <c r="E265" s="1069"/>
      <c r="F265" s="1070"/>
      <c r="G265" s="1071"/>
      <c r="H265" s="1072" t="s">
        <v>2462</v>
      </c>
    </row>
    <row r="266" spans="1:11" s="1069" customFormat="1">
      <c r="A266" s="1125">
        <v>258</v>
      </c>
      <c r="B266" s="1126">
        <v>79</v>
      </c>
      <c r="C266" s="1127" t="s">
        <v>2660</v>
      </c>
      <c r="D266" s="1088">
        <v>2153.9499999999998</v>
      </c>
      <c r="F266" s="1070"/>
      <c r="G266" s="1071"/>
      <c r="H266" s="1072" t="s">
        <v>2462</v>
      </c>
      <c r="I266" s="1129"/>
      <c r="J266" s="1129"/>
      <c r="K266" s="1129"/>
    </row>
    <row r="267" spans="1:11" s="1069" customFormat="1">
      <c r="A267" s="1125">
        <v>259</v>
      </c>
      <c r="B267" s="1126">
        <v>112</v>
      </c>
      <c r="C267" s="1127" t="s">
        <v>2661</v>
      </c>
      <c r="D267" s="1088">
        <v>2153.9499999999998</v>
      </c>
      <c r="F267" s="1070"/>
      <c r="G267" s="1071"/>
      <c r="H267" s="1072" t="s">
        <v>2462</v>
      </c>
      <c r="I267" s="1129"/>
      <c r="J267" s="1129"/>
      <c r="K267" s="1129"/>
    </row>
    <row r="268" spans="1:11" s="1069" customFormat="1">
      <c r="A268" s="1125">
        <v>260</v>
      </c>
      <c r="B268" s="1126">
        <v>115</v>
      </c>
      <c r="C268" s="1127" t="s">
        <v>2662</v>
      </c>
      <c r="D268" s="1088">
        <v>3910</v>
      </c>
      <c r="F268" s="1070"/>
      <c r="G268" s="1071"/>
      <c r="H268" s="1072" t="s">
        <v>2462</v>
      </c>
      <c r="I268" s="1129"/>
      <c r="J268" s="1129"/>
      <c r="K268" s="1129"/>
    </row>
    <row r="269" spans="1:11" s="1069" customFormat="1">
      <c r="A269" s="1125">
        <v>261</v>
      </c>
      <c r="B269" s="1126">
        <v>117</v>
      </c>
      <c r="C269" s="1127" t="s">
        <v>2536</v>
      </c>
      <c r="D269" s="1088">
        <v>2153.9499999999998</v>
      </c>
      <c r="F269" s="1070"/>
      <c r="G269" s="1071"/>
      <c r="H269" s="1072" t="s">
        <v>2462</v>
      </c>
      <c r="I269" s="1129"/>
      <c r="J269" s="1129"/>
      <c r="K269" s="1129"/>
    </row>
    <row r="270" spans="1:11" s="1069" customFormat="1">
      <c r="A270" s="1125">
        <v>262</v>
      </c>
      <c r="B270" s="1126">
        <v>125</v>
      </c>
      <c r="C270" s="1127" t="s">
        <v>2663</v>
      </c>
      <c r="D270" s="1088">
        <v>3910</v>
      </c>
      <c r="F270" s="1070"/>
      <c r="G270" s="1071"/>
      <c r="H270" s="1072" t="s">
        <v>2462</v>
      </c>
      <c r="I270" s="1129"/>
      <c r="J270" s="1129"/>
      <c r="K270" s="1129"/>
    </row>
    <row r="271" spans="1:11" s="1069" customFormat="1">
      <c r="A271" s="1125">
        <v>263</v>
      </c>
      <c r="B271" s="1126">
        <v>128</v>
      </c>
      <c r="C271" s="1127" t="s">
        <v>2664</v>
      </c>
      <c r="D271" s="1088">
        <v>2153.9499999999998</v>
      </c>
      <c r="F271" s="1070"/>
      <c r="G271" s="1071"/>
      <c r="H271" s="1072" t="s">
        <v>2462</v>
      </c>
      <c r="I271" s="1129"/>
      <c r="J271" s="1129"/>
      <c r="K271" s="1129"/>
    </row>
    <row r="272" spans="1:11" s="1069" customFormat="1">
      <c r="A272" s="1125">
        <v>264</v>
      </c>
      <c r="B272" s="1126">
        <v>130</v>
      </c>
      <c r="C272" s="1127" t="s">
        <v>2505</v>
      </c>
      <c r="D272" s="1088">
        <v>3910</v>
      </c>
      <c r="F272" s="1070"/>
      <c r="G272" s="1071"/>
      <c r="H272" s="1072" t="s">
        <v>2462</v>
      </c>
      <c r="I272" s="1129"/>
      <c r="J272" s="1129"/>
      <c r="K272" s="1129"/>
    </row>
    <row r="273" spans="1:11" s="1069" customFormat="1">
      <c r="A273" s="1125">
        <v>265</v>
      </c>
      <c r="B273" s="1126">
        <v>166</v>
      </c>
      <c r="C273" s="1127" t="s">
        <v>2665</v>
      </c>
      <c r="D273" s="1088">
        <v>2530</v>
      </c>
      <c r="F273" s="1070"/>
      <c r="G273" s="1071"/>
      <c r="H273" s="1072" t="s">
        <v>2462</v>
      </c>
      <c r="I273" s="1129"/>
      <c r="J273" s="1129"/>
      <c r="K273" s="1129"/>
    </row>
    <row r="274" spans="1:11" s="1069" customFormat="1">
      <c r="A274" s="1125">
        <v>266</v>
      </c>
      <c r="B274" s="1098">
        <v>316</v>
      </c>
      <c r="C274" s="1127" t="s">
        <v>2409</v>
      </c>
      <c r="D274" s="1088">
        <v>990</v>
      </c>
      <c r="F274" s="1070"/>
      <c r="G274" s="1071"/>
      <c r="H274" s="1072" t="s">
        <v>2462</v>
      </c>
      <c r="I274" s="1129"/>
      <c r="J274" s="1129"/>
      <c r="K274" s="1129"/>
    </row>
    <row r="275" spans="1:11" s="1069" customFormat="1">
      <c r="A275" s="1125">
        <v>267</v>
      </c>
      <c r="B275" s="1126">
        <v>365</v>
      </c>
      <c r="C275" s="1127" t="s">
        <v>2666</v>
      </c>
      <c r="D275" s="1088">
        <v>2751</v>
      </c>
      <c r="F275" s="1070"/>
      <c r="G275" s="1071"/>
      <c r="H275" s="1072" t="s">
        <v>2462</v>
      </c>
      <c r="I275" s="1129"/>
      <c r="J275" s="1129"/>
      <c r="K275" s="1129"/>
    </row>
    <row r="276" spans="1:11" s="1069" customFormat="1">
      <c r="A276" s="1125">
        <v>268</v>
      </c>
      <c r="B276" s="1126">
        <v>388</v>
      </c>
      <c r="C276" s="1127" t="s">
        <v>2555</v>
      </c>
      <c r="D276" s="1088">
        <v>629</v>
      </c>
      <c r="F276" s="1070"/>
      <c r="G276" s="1071"/>
      <c r="H276" s="1072" t="s">
        <v>2462</v>
      </c>
      <c r="I276" s="1129"/>
      <c r="J276" s="1129"/>
      <c r="K276" s="1129"/>
    </row>
    <row r="277" spans="1:11" s="1069" customFormat="1">
      <c r="A277" s="1125">
        <v>269</v>
      </c>
      <c r="B277" s="1126">
        <v>531</v>
      </c>
      <c r="C277" s="1127" t="s">
        <v>2667</v>
      </c>
      <c r="D277" s="1088">
        <v>2093</v>
      </c>
      <c r="F277" s="1070"/>
      <c r="G277" s="1071"/>
      <c r="H277" s="1072" t="s">
        <v>2462</v>
      </c>
      <c r="I277" s="1129"/>
      <c r="J277" s="1129"/>
      <c r="K277" s="1129"/>
    </row>
    <row r="278" spans="1:11" s="1069" customFormat="1">
      <c r="A278" s="1125">
        <v>270</v>
      </c>
      <c r="B278" s="1126">
        <v>532</v>
      </c>
      <c r="C278" s="1127" t="s">
        <v>2562</v>
      </c>
      <c r="D278" s="1088">
        <v>1449</v>
      </c>
      <c r="F278" s="1070"/>
      <c r="G278" s="1071"/>
      <c r="H278" s="1072"/>
      <c r="I278" s="1129"/>
      <c r="J278" s="1129"/>
      <c r="K278" s="1129"/>
    </row>
    <row r="279" spans="1:11" s="1069" customFormat="1" ht="22.5">
      <c r="A279" s="1125">
        <v>271</v>
      </c>
      <c r="B279" s="1126">
        <v>536</v>
      </c>
      <c r="C279" s="1127" t="s">
        <v>2668</v>
      </c>
      <c r="D279" s="1088">
        <v>1834.25</v>
      </c>
      <c r="F279" s="1070"/>
      <c r="G279" s="1071"/>
      <c r="H279" s="1072" t="s">
        <v>2462</v>
      </c>
      <c r="I279" s="1129"/>
      <c r="J279" s="1129"/>
      <c r="K279" s="1129"/>
    </row>
    <row r="280" spans="1:11" s="1069" customFormat="1">
      <c r="A280" s="1125">
        <v>272</v>
      </c>
      <c r="B280" s="1126">
        <v>539</v>
      </c>
      <c r="C280" s="1127" t="s">
        <v>2669</v>
      </c>
      <c r="D280" s="1088">
        <v>2134.4</v>
      </c>
      <c r="F280" s="1070"/>
      <c r="G280" s="1071"/>
      <c r="H280" s="1072" t="s">
        <v>2462</v>
      </c>
      <c r="I280" s="1129"/>
      <c r="J280" s="1129"/>
      <c r="K280" s="1129"/>
    </row>
    <row r="281" spans="1:11" s="1129" customFormat="1">
      <c r="A281" s="1125">
        <v>273</v>
      </c>
      <c r="B281" s="1126">
        <v>541</v>
      </c>
      <c r="C281" s="1127" t="s">
        <v>2670</v>
      </c>
      <c r="D281" s="1088">
        <v>3622.5</v>
      </c>
      <c r="E281" s="1069"/>
      <c r="F281" s="1070"/>
      <c r="G281" s="1071"/>
      <c r="H281" s="1072" t="s">
        <v>2462</v>
      </c>
    </row>
    <row r="282" spans="1:11" s="1129" customFormat="1" ht="22.5">
      <c r="A282" s="1125">
        <v>274</v>
      </c>
      <c r="B282" s="1126">
        <v>568</v>
      </c>
      <c r="C282" s="1127" t="s">
        <v>2671</v>
      </c>
      <c r="D282" s="1088">
        <v>4140</v>
      </c>
      <c r="E282" s="1069"/>
      <c r="F282" s="1070"/>
      <c r="G282" s="1071"/>
      <c r="H282" s="1072" t="s">
        <v>2462</v>
      </c>
    </row>
    <row r="283" spans="1:11" ht="22.5">
      <c r="A283" s="1085">
        <v>275</v>
      </c>
      <c r="B283" s="1086">
        <v>569</v>
      </c>
      <c r="C283" s="1087" t="s">
        <v>2672</v>
      </c>
      <c r="D283" s="1088">
        <v>3910</v>
      </c>
      <c r="H283" s="1072" t="s">
        <v>2462</v>
      </c>
    </row>
    <row r="284" spans="1:11">
      <c r="A284" s="1085">
        <v>276</v>
      </c>
      <c r="B284" s="1086">
        <v>584</v>
      </c>
      <c r="C284" s="1087" t="s">
        <v>2673</v>
      </c>
      <c r="D284" s="1088">
        <v>2691</v>
      </c>
      <c r="H284" s="1072" t="s">
        <v>2462</v>
      </c>
    </row>
    <row r="285" spans="1:11">
      <c r="A285" s="1085">
        <v>277</v>
      </c>
      <c r="B285" s="1086">
        <v>635</v>
      </c>
      <c r="C285" s="1087" t="s">
        <v>2674</v>
      </c>
      <c r="D285" s="1088">
        <v>1789.4</v>
      </c>
      <c r="H285" s="1072" t="s">
        <v>2462</v>
      </c>
    </row>
    <row r="286" spans="1:11">
      <c r="A286" s="1085">
        <v>278</v>
      </c>
      <c r="B286" s="1086">
        <v>658</v>
      </c>
      <c r="C286" s="1087" t="s">
        <v>2675</v>
      </c>
      <c r="D286" s="1088">
        <v>2894.68</v>
      </c>
      <c r="H286" s="1072" t="s">
        <v>2462</v>
      </c>
    </row>
    <row r="287" spans="1:11">
      <c r="A287" s="1085">
        <v>279</v>
      </c>
      <c r="B287" s="1086">
        <v>663</v>
      </c>
      <c r="C287" s="1087" t="s">
        <v>2676</v>
      </c>
      <c r="D287" s="1088">
        <v>623.61</v>
      </c>
      <c r="H287" s="1072" t="s">
        <v>2462</v>
      </c>
    </row>
    <row r="288" spans="1:11">
      <c r="A288" s="1085">
        <v>280</v>
      </c>
      <c r="B288" s="1086">
        <v>680</v>
      </c>
      <c r="C288" s="1087" t="s">
        <v>2677</v>
      </c>
      <c r="D288" s="1088">
        <v>2231</v>
      </c>
      <c r="H288" s="1072" t="s">
        <v>2462</v>
      </c>
    </row>
    <row r="289" spans="1:11">
      <c r="A289" s="1085">
        <v>281</v>
      </c>
      <c r="B289" s="1086">
        <v>703</v>
      </c>
      <c r="C289" s="1087" t="s">
        <v>2678</v>
      </c>
      <c r="D289" s="1088">
        <v>4296.83</v>
      </c>
      <c r="H289" s="1072" t="s">
        <v>2462</v>
      </c>
    </row>
    <row r="290" spans="1:11">
      <c r="A290" s="1085">
        <v>282</v>
      </c>
      <c r="B290" s="1086">
        <v>707</v>
      </c>
      <c r="C290" s="1087" t="s">
        <v>2679</v>
      </c>
      <c r="D290" s="1088">
        <v>3761.37</v>
      </c>
      <c r="H290" s="1072" t="s">
        <v>2462</v>
      </c>
    </row>
    <row r="291" spans="1:11">
      <c r="A291" s="1085">
        <v>283</v>
      </c>
      <c r="B291" s="1086">
        <v>743</v>
      </c>
      <c r="C291" s="1087" t="s">
        <v>2646</v>
      </c>
      <c r="D291" s="1088">
        <v>1148.4000000000001</v>
      </c>
      <c r="H291" s="1072" t="s">
        <v>2462</v>
      </c>
    </row>
    <row r="292" spans="1:11">
      <c r="A292" s="1085">
        <v>284</v>
      </c>
      <c r="B292" s="1086">
        <v>744</v>
      </c>
      <c r="C292" s="1087" t="s">
        <v>2595</v>
      </c>
      <c r="D292" s="1088">
        <v>2772.4</v>
      </c>
      <c r="H292" s="1072" t="s">
        <v>2462</v>
      </c>
    </row>
    <row r="293" spans="1:11">
      <c r="A293" s="1085">
        <v>285</v>
      </c>
      <c r="B293" s="1108">
        <v>808</v>
      </c>
      <c r="C293" s="1109" t="s">
        <v>2680</v>
      </c>
      <c r="D293" s="1110">
        <v>98074.52</v>
      </c>
      <c r="G293" s="1121"/>
      <c r="H293" s="1072" t="s">
        <v>2462</v>
      </c>
    </row>
    <row r="294" spans="1:11">
      <c r="A294" s="1085">
        <v>286</v>
      </c>
      <c r="B294" s="1086">
        <v>323</v>
      </c>
      <c r="C294" s="1087" t="s">
        <v>2681</v>
      </c>
      <c r="D294" s="1088">
        <v>1094.7</v>
      </c>
      <c r="G294" s="1121"/>
      <c r="H294" s="1072" t="s">
        <v>2462</v>
      </c>
    </row>
    <row r="295" spans="1:11" s="1097" customFormat="1">
      <c r="A295" s="1085">
        <v>287</v>
      </c>
      <c r="B295" s="1086">
        <v>28</v>
      </c>
      <c r="C295" s="1087" t="s">
        <v>2682</v>
      </c>
      <c r="D295" s="1088">
        <v>2955.5</v>
      </c>
      <c r="E295" s="1069"/>
      <c r="F295" s="1070"/>
      <c r="G295" s="1071"/>
      <c r="H295" s="1072" t="s">
        <v>2469</v>
      </c>
      <c r="I295" s="1073"/>
      <c r="J295" s="1073"/>
      <c r="K295" s="1073"/>
    </row>
    <row r="296" spans="1:11" s="1097" customFormat="1">
      <c r="A296" s="1085">
        <v>288</v>
      </c>
      <c r="B296" s="1086">
        <v>70</v>
      </c>
      <c r="C296" s="1087" t="s">
        <v>2683</v>
      </c>
      <c r="D296" s="1088">
        <v>3993</v>
      </c>
      <c r="E296" s="1069"/>
      <c r="F296" s="1070"/>
      <c r="G296" s="1071"/>
      <c r="H296" s="1072" t="s">
        <v>2469</v>
      </c>
      <c r="I296" s="1073"/>
      <c r="J296" s="1073"/>
      <c r="K296" s="1073"/>
    </row>
    <row r="297" spans="1:11" s="1097" customFormat="1">
      <c r="A297" s="1085">
        <v>289</v>
      </c>
      <c r="B297" s="1086">
        <v>87</v>
      </c>
      <c r="C297" s="1087" t="s">
        <v>2684</v>
      </c>
      <c r="D297" s="1088">
        <v>2153.9499999999998</v>
      </c>
      <c r="E297" s="1069"/>
      <c r="F297" s="1070"/>
      <c r="G297" s="1071"/>
      <c r="H297" s="1072" t="s">
        <v>2469</v>
      </c>
      <c r="I297" s="1073"/>
      <c r="J297" s="1073"/>
      <c r="K297" s="1073"/>
    </row>
    <row r="298" spans="1:11" s="1097" customFormat="1">
      <c r="A298" s="1085">
        <v>290</v>
      </c>
      <c r="B298" s="1086">
        <v>153</v>
      </c>
      <c r="C298" s="1087" t="s">
        <v>2685</v>
      </c>
      <c r="D298" s="1088">
        <v>2530</v>
      </c>
      <c r="E298" s="1069"/>
      <c r="F298" s="1070"/>
      <c r="G298" s="1071"/>
      <c r="H298" s="1072" t="s">
        <v>2469</v>
      </c>
      <c r="I298" s="1073"/>
      <c r="J298" s="1073"/>
      <c r="K298" s="1073"/>
    </row>
    <row r="299" spans="1:11" s="1097" customFormat="1">
      <c r="A299" s="1085">
        <v>291</v>
      </c>
      <c r="B299" s="1086">
        <v>158</v>
      </c>
      <c r="C299" s="1087" t="s">
        <v>2686</v>
      </c>
      <c r="D299" s="1088">
        <v>3680</v>
      </c>
      <c r="E299" s="1069"/>
      <c r="F299" s="1070"/>
      <c r="G299" s="1071"/>
      <c r="H299" s="1072" t="s">
        <v>2469</v>
      </c>
      <c r="I299" s="1073"/>
      <c r="J299" s="1073"/>
      <c r="K299" s="1073"/>
    </row>
    <row r="300" spans="1:11" s="1097" customFormat="1">
      <c r="A300" s="1085">
        <v>292</v>
      </c>
      <c r="B300" s="1086">
        <v>161</v>
      </c>
      <c r="C300" s="1087" t="s">
        <v>2687</v>
      </c>
      <c r="D300" s="1088">
        <v>3933</v>
      </c>
      <c r="E300" s="1069"/>
      <c r="F300" s="1070"/>
      <c r="G300" s="1071"/>
      <c r="H300" s="1072" t="s">
        <v>2469</v>
      </c>
      <c r="I300" s="1073"/>
      <c r="J300" s="1073"/>
      <c r="K300" s="1073"/>
    </row>
    <row r="301" spans="1:11" s="1097" customFormat="1">
      <c r="A301" s="1085">
        <v>293</v>
      </c>
      <c r="B301" s="1086">
        <v>171</v>
      </c>
      <c r="C301" s="1087" t="s">
        <v>2536</v>
      </c>
      <c r="D301" s="1088">
        <v>2153.9499999999998</v>
      </c>
      <c r="E301" s="1069"/>
      <c r="F301" s="1070"/>
      <c r="G301" s="1071"/>
      <c r="H301" s="1072" t="s">
        <v>2469</v>
      </c>
      <c r="I301" s="1073"/>
      <c r="J301" s="1073"/>
      <c r="K301" s="1073"/>
    </row>
    <row r="302" spans="1:11" s="1097" customFormat="1">
      <c r="A302" s="1085">
        <v>294</v>
      </c>
      <c r="B302" s="1086">
        <v>172</v>
      </c>
      <c r="C302" s="1087" t="s">
        <v>2531</v>
      </c>
      <c r="D302" s="1088">
        <v>2153.9499999999998</v>
      </c>
      <c r="E302" s="1069"/>
      <c r="F302" s="1070"/>
      <c r="G302" s="1071"/>
      <c r="H302" s="1072" t="s">
        <v>2469</v>
      </c>
      <c r="I302" s="1073"/>
      <c r="J302" s="1073"/>
      <c r="K302" s="1073"/>
    </row>
    <row r="303" spans="1:11" s="1097" customFormat="1">
      <c r="A303" s="1085">
        <v>295</v>
      </c>
      <c r="B303" s="1086">
        <v>189</v>
      </c>
      <c r="C303" s="1087" t="s">
        <v>2688</v>
      </c>
      <c r="D303" s="1088">
        <v>6900</v>
      </c>
      <c r="E303" s="1069"/>
      <c r="F303" s="1070"/>
      <c r="G303" s="1071"/>
      <c r="H303" s="1072" t="s">
        <v>2469</v>
      </c>
      <c r="I303" s="1073"/>
      <c r="J303" s="1073"/>
      <c r="K303" s="1073"/>
    </row>
    <row r="304" spans="1:11" s="1097" customFormat="1">
      <c r="A304" s="1085">
        <v>296</v>
      </c>
      <c r="B304" s="1086">
        <v>200</v>
      </c>
      <c r="C304" s="1087" t="s">
        <v>2689</v>
      </c>
      <c r="D304" s="1088">
        <v>2153.9499999999998</v>
      </c>
      <c r="E304" s="1069"/>
      <c r="F304" s="1070"/>
      <c r="G304" s="1071"/>
      <c r="H304" s="1072" t="s">
        <v>2469</v>
      </c>
      <c r="I304" s="1073"/>
      <c r="J304" s="1073"/>
      <c r="K304" s="1073"/>
    </row>
    <row r="305" spans="1:11" s="1097" customFormat="1">
      <c r="A305" s="1085">
        <v>297</v>
      </c>
      <c r="B305" s="1086">
        <v>467</v>
      </c>
      <c r="C305" s="1087" t="s">
        <v>2690</v>
      </c>
      <c r="D305" s="1088">
        <v>2893.75</v>
      </c>
      <c r="E305" s="1069"/>
      <c r="F305" s="1070"/>
      <c r="G305" s="1071"/>
      <c r="H305" s="1072" t="s">
        <v>2469</v>
      </c>
      <c r="I305" s="1073"/>
      <c r="J305" s="1073"/>
      <c r="K305" s="1073"/>
    </row>
    <row r="306" spans="1:11" s="1097" customFormat="1" ht="22.5">
      <c r="A306" s="1085">
        <v>298</v>
      </c>
      <c r="B306" s="1086">
        <v>543</v>
      </c>
      <c r="C306" s="1087" t="s">
        <v>2691</v>
      </c>
      <c r="D306" s="1088">
        <v>2185</v>
      </c>
      <c r="E306" s="1069"/>
      <c r="F306" s="1070"/>
      <c r="G306" s="1071"/>
      <c r="H306" s="1072" t="s">
        <v>2469</v>
      </c>
      <c r="I306" s="1073"/>
      <c r="J306" s="1073"/>
      <c r="K306" s="1073"/>
    </row>
    <row r="307" spans="1:11" ht="22.5">
      <c r="A307" s="1085">
        <v>299</v>
      </c>
      <c r="B307" s="1086">
        <v>586</v>
      </c>
      <c r="C307" s="1087" t="s">
        <v>2692</v>
      </c>
      <c r="D307" s="1088">
        <v>2903.75</v>
      </c>
      <c r="H307" s="1072" t="s">
        <v>2469</v>
      </c>
    </row>
    <row r="308" spans="1:11">
      <c r="A308" s="1085">
        <v>300</v>
      </c>
      <c r="B308" s="1086">
        <v>589</v>
      </c>
      <c r="C308" s="1087" t="s">
        <v>2693</v>
      </c>
      <c r="D308" s="1088">
        <v>4600</v>
      </c>
      <c r="H308" s="1072" t="s">
        <v>2469</v>
      </c>
    </row>
    <row r="309" spans="1:11">
      <c r="A309" s="1085">
        <v>301</v>
      </c>
      <c r="B309" s="1086">
        <v>607</v>
      </c>
      <c r="C309" s="1087" t="s">
        <v>2694</v>
      </c>
      <c r="D309" s="1088">
        <v>8091</v>
      </c>
      <c r="H309" s="1072" t="s">
        <v>2469</v>
      </c>
    </row>
    <row r="310" spans="1:11">
      <c r="A310" s="1085">
        <v>302</v>
      </c>
      <c r="B310" s="1086">
        <v>608</v>
      </c>
      <c r="C310" s="1087" t="s">
        <v>2695</v>
      </c>
      <c r="D310" s="1088">
        <v>3220</v>
      </c>
      <c r="F310" s="1140"/>
      <c r="H310" s="1072" t="s">
        <v>2469</v>
      </c>
    </row>
    <row r="311" spans="1:11">
      <c r="A311" s="1085">
        <v>303</v>
      </c>
      <c r="B311" s="1086">
        <v>679</v>
      </c>
      <c r="C311" s="1087" t="s">
        <v>2696</v>
      </c>
      <c r="D311" s="1088">
        <v>2633.5</v>
      </c>
      <c r="F311" s="1140"/>
      <c r="H311" s="1072" t="s">
        <v>2469</v>
      </c>
    </row>
    <row r="312" spans="1:11">
      <c r="A312" s="1085">
        <v>304</v>
      </c>
      <c r="B312" s="1086">
        <v>681</v>
      </c>
      <c r="C312" s="1087" t="s">
        <v>2697</v>
      </c>
      <c r="D312" s="1088">
        <v>1023.5</v>
      </c>
      <c r="F312" s="1140"/>
      <c r="H312" s="1072" t="s">
        <v>2469</v>
      </c>
    </row>
    <row r="313" spans="1:11" s="1129" customFormat="1">
      <c r="A313" s="1125">
        <v>305</v>
      </c>
      <c r="B313" s="1126">
        <v>735</v>
      </c>
      <c r="C313" s="1127" t="s">
        <v>2698</v>
      </c>
      <c r="D313" s="1088">
        <v>1032.4000000000001</v>
      </c>
      <c r="E313" s="1069"/>
      <c r="F313" s="1140"/>
      <c r="G313" s="1071"/>
      <c r="H313" s="1072"/>
    </row>
    <row r="314" spans="1:11">
      <c r="A314" s="1085">
        <v>306</v>
      </c>
      <c r="B314" s="1086">
        <v>742</v>
      </c>
      <c r="C314" s="1087" t="s">
        <v>2699</v>
      </c>
      <c r="D314" s="1088">
        <v>2296.8000000000002</v>
      </c>
      <c r="F314" s="1140"/>
      <c r="G314" s="1121"/>
      <c r="H314" s="1141" t="s">
        <v>2469</v>
      </c>
    </row>
    <row r="315" spans="1:11">
      <c r="A315" s="1085">
        <v>307</v>
      </c>
      <c r="B315" s="1086">
        <v>728</v>
      </c>
      <c r="C315" s="1087" t="s">
        <v>2700</v>
      </c>
      <c r="D315" s="1088">
        <v>5568</v>
      </c>
      <c r="F315" s="1140"/>
      <c r="G315" s="1121"/>
      <c r="H315" s="1141" t="s">
        <v>2469</v>
      </c>
    </row>
    <row r="316" spans="1:11">
      <c r="A316" s="1085">
        <v>308</v>
      </c>
      <c r="B316" s="1086">
        <v>201</v>
      </c>
      <c r="C316" s="1087" t="s">
        <v>2701</v>
      </c>
      <c r="D316" s="1088">
        <v>3444.25</v>
      </c>
      <c r="F316" s="1140"/>
      <c r="H316" s="1072" t="s">
        <v>2478</v>
      </c>
    </row>
    <row r="317" spans="1:11">
      <c r="A317" s="1085">
        <v>309</v>
      </c>
      <c r="B317" s="1086">
        <v>203</v>
      </c>
      <c r="C317" s="1087" t="s">
        <v>2702</v>
      </c>
      <c r="D317" s="1088">
        <v>2070</v>
      </c>
      <c r="F317" s="1140"/>
      <c r="H317" s="1072" t="s">
        <v>2478</v>
      </c>
    </row>
    <row r="318" spans="1:11">
      <c r="A318" s="1085">
        <v>310</v>
      </c>
      <c r="B318" s="1086">
        <v>207</v>
      </c>
      <c r="C318" s="1087" t="s">
        <v>2703</v>
      </c>
      <c r="D318" s="1088">
        <v>3444.25</v>
      </c>
      <c r="F318" s="1140"/>
      <c r="H318" s="1072" t="s">
        <v>2478</v>
      </c>
    </row>
    <row r="319" spans="1:11">
      <c r="A319" s="1085">
        <v>311</v>
      </c>
      <c r="B319" s="1086">
        <v>210</v>
      </c>
      <c r="C319" s="1087" t="s">
        <v>2702</v>
      </c>
      <c r="D319" s="1088">
        <v>2070</v>
      </c>
      <c r="F319" s="1140"/>
      <c r="H319" s="1072" t="s">
        <v>2478</v>
      </c>
    </row>
    <row r="320" spans="1:11">
      <c r="A320" s="1085">
        <v>312</v>
      </c>
      <c r="B320" s="1098">
        <v>488</v>
      </c>
      <c r="C320" s="1087" t="s">
        <v>2704</v>
      </c>
      <c r="D320" s="1088">
        <v>668</v>
      </c>
      <c r="F320" s="1140"/>
      <c r="H320" s="1072" t="s">
        <v>2478</v>
      </c>
    </row>
    <row r="321" spans="1:11">
      <c r="A321" s="1085">
        <v>313</v>
      </c>
      <c r="B321" s="1086">
        <v>527</v>
      </c>
      <c r="C321" s="1087" t="s">
        <v>2705</v>
      </c>
      <c r="D321" s="1088">
        <v>2903.75</v>
      </c>
      <c r="F321" s="1140"/>
      <c r="H321" s="1072" t="s">
        <v>2478</v>
      </c>
    </row>
    <row r="322" spans="1:11" ht="22.5">
      <c r="A322" s="1085">
        <v>314</v>
      </c>
      <c r="B322" s="1086">
        <v>561</v>
      </c>
      <c r="C322" s="1087" t="s">
        <v>2706</v>
      </c>
      <c r="D322" s="1088">
        <v>2064</v>
      </c>
      <c r="H322" s="1072" t="s">
        <v>2478</v>
      </c>
    </row>
    <row r="323" spans="1:11">
      <c r="A323" s="1085">
        <v>315</v>
      </c>
      <c r="B323" s="1086">
        <v>605</v>
      </c>
      <c r="C323" s="1087" t="s">
        <v>2707</v>
      </c>
      <c r="D323" s="1088">
        <v>3220</v>
      </c>
      <c r="G323" s="1121"/>
      <c r="H323" s="1072" t="s">
        <v>2478</v>
      </c>
    </row>
    <row r="324" spans="1:11">
      <c r="A324" s="1085">
        <v>316</v>
      </c>
      <c r="B324" s="1086">
        <v>121</v>
      </c>
      <c r="C324" s="1087" t="s">
        <v>2708</v>
      </c>
      <c r="D324" s="1088">
        <v>3910</v>
      </c>
      <c r="H324" s="1072" t="s">
        <v>2485</v>
      </c>
    </row>
    <row r="325" spans="1:11">
      <c r="A325" s="1085">
        <v>317</v>
      </c>
      <c r="B325" s="1086">
        <v>211</v>
      </c>
      <c r="C325" s="1087" t="s">
        <v>2709</v>
      </c>
      <c r="D325" s="1088">
        <v>3737.5</v>
      </c>
      <c r="H325" s="1072" t="s">
        <v>2485</v>
      </c>
    </row>
    <row r="326" spans="1:11">
      <c r="A326" s="1085">
        <v>318</v>
      </c>
      <c r="B326" s="1086">
        <v>214</v>
      </c>
      <c r="C326" s="1087" t="s">
        <v>2710</v>
      </c>
      <c r="D326" s="1088">
        <v>7696.95</v>
      </c>
      <c r="G326" s="1142"/>
      <c r="H326" s="1072" t="s">
        <v>2485</v>
      </c>
    </row>
    <row r="327" spans="1:11" ht="15">
      <c r="A327" s="1085">
        <v>319</v>
      </c>
      <c r="B327" s="1086">
        <v>217</v>
      </c>
      <c r="C327" s="1087" t="s">
        <v>2702</v>
      </c>
      <c r="D327" s="1088">
        <v>2070</v>
      </c>
      <c r="F327" s="1107"/>
      <c r="H327" s="1072" t="s">
        <v>2485</v>
      </c>
    </row>
    <row r="328" spans="1:11" ht="15">
      <c r="A328" s="1085">
        <v>320</v>
      </c>
      <c r="B328" s="1086">
        <v>704</v>
      </c>
      <c r="C328" s="1087" t="s">
        <v>2711</v>
      </c>
      <c r="D328" s="1088">
        <v>5477.3</v>
      </c>
      <c r="F328" s="1140"/>
      <c r="H328" s="1072" t="s">
        <v>2485</v>
      </c>
      <c r="J328"/>
      <c r="K328"/>
    </row>
    <row r="329" spans="1:11">
      <c r="A329" s="1085">
        <v>321</v>
      </c>
      <c r="B329" s="1086">
        <v>751</v>
      </c>
      <c r="C329" s="1087" t="s">
        <v>2712</v>
      </c>
      <c r="D329" s="1088">
        <v>2923.2000000000003</v>
      </c>
      <c r="F329" s="1140"/>
      <c r="H329" s="1072" t="s">
        <v>2485</v>
      </c>
    </row>
    <row r="330" spans="1:11" ht="22.5">
      <c r="A330" s="1085">
        <v>322</v>
      </c>
      <c r="B330" s="1086">
        <v>763</v>
      </c>
      <c r="C330" s="1087" t="s">
        <v>2713</v>
      </c>
      <c r="D330" s="1088">
        <v>5278</v>
      </c>
      <c r="F330" s="1140"/>
      <c r="H330" s="1072" t="s">
        <v>2485</v>
      </c>
    </row>
    <row r="331" spans="1:11" ht="22.5">
      <c r="A331" s="1085">
        <v>323</v>
      </c>
      <c r="B331" s="1086">
        <v>764</v>
      </c>
      <c r="C331" s="1087" t="s">
        <v>2714</v>
      </c>
      <c r="D331" s="1088">
        <v>5278</v>
      </c>
      <c r="F331" s="1140"/>
      <c r="G331" s="1121"/>
      <c r="H331" s="1072" t="s">
        <v>2485</v>
      </c>
    </row>
    <row r="332" spans="1:11" s="1147" customFormat="1" ht="12.75">
      <c r="A332" s="1085">
        <v>324</v>
      </c>
      <c r="B332" s="1086">
        <v>791</v>
      </c>
      <c r="C332" s="1143" t="s">
        <v>2715</v>
      </c>
      <c r="D332" s="1088">
        <v>7650.01</v>
      </c>
      <c r="E332" s="1144"/>
      <c r="F332" s="1145"/>
      <c r="G332" s="1121"/>
      <c r="H332" s="1146" t="s">
        <v>2716</v>
      </c>
    </row>
    <row r="333" spans="1:11" s="1147" customFormat="1" ht="24">
      <c r="A333" s="1085">
        <v>325</v>
      </c>
      <c r="B333" s="1108">
        <v>817</v>
      </c>
      <c r="C333" s="1148" t="s">
        <v>2717</v>
      </c>
      <c r="D333" s="1110">
        <v>2784</v>
      </c>
      <c r="E333" s="1144"/>
      <c r="F333" s="1149"/>
      <c r="G333" s="1121"/>
      <c r="H333" s="1146" t="s">
        <v>2410</v>
      </c>
    </row>
    <row r="334" spans="1:11" customFormat="1" ht="15">
      <c r="A334" s="1085">
        <v>326</v>
      </c>
      <c r="B334" s="1106">
        <v>826</v>
      </c>
      <c r="C334" s="1101" t="s">
        <v>2718</v>
      </c>
      <c r="D334" s="1100">
        <v>4060</v>
      </c>
      <c r="E334" s="1122"/>
      <c r="F334" s="1070"/>
      <c r="G334" s="1071"/>
      <c r="H334" s="1072" t="s">
        <v>2504</v>
      </c>
      <c r="I334" s="1073"/>
      <c r="J334" s="1073"/>
      <c r="K334" s="1073"/>
    </row>
    <row r="335" spans="1:11" customFormat="1" ht="15">
      <c r="A335" s="1085">
        <v>327</v>
      </c>
      <c r="B335" s="1106">
        <v>827</v>
      </c>
      <c r="C335" s="1101" t="s">
        <v>2719</v>
      </c>
      <c r="D335" s="1100">
        <v>5864.96</v>
      </c>
      <c r="E335" s="1122"/>
      <c r="F335" s="1070"/>
      <c r="G335" s="1071"/>
      <c r="H335" s="1141" t="s">
        <v>2504</v>
      </c>
      <c r="I335" s="1073"/>
      <c r="J335" s="1073"/>
      <c r="K335" s="1073"/>
    </row>
    <row r="336" spans="1:11">
      <c r="A336" s="1085">
        <v>328</v>
      </c>
      <c r="B336" s="1086">
        <v>715</v>
      </c>
      <c r="C336" s="1087" t="s">
        <v>2720</v>
      </c>
      <c r="D336" s="1088">
        <v>5823.2</v>
      </c>
      <c r="E336" s="1122"/>
      <c r="G336" s="1121"/>
      <c r="H336" s="1141" t="s">
        <v>2504</v>
      </c>
    </row>
    <row r="337" spans="1:11" s="1097" customFormat="1">
      <c r="A337" s="1085">
        <v>329</v>
      </c>
      <c r="B337" s="1086">
        <v>866</v>
      </c>
      <c r="C337" s="1087" t="s">
        <v>2721</v>
      </c>
      <c r="D337" s="1088">
        <v>0</v>
      </c>
      <c r="E337" s="1069"/>
      <c r="F337" s="1070"/>
      <c r="G337" s="1071"/>
      <c r="H337" s="1072"/>
      <c r="I337" s="1073"/>
      <c r="J337" s="1073"/>
      <c r="K337" s="1073"/>
    </row>
    <row r="338" spans="1:11" s="1097" customFormat="1">
      <c r="A338" s="1085">
        <v>330</v>
      </c>
      <c r="B338" s="1150">
        <v>881</v>
      </c>
      <c r="C338" s="1087" t="s">
        <v>2722</v>
      </c>
      <c r="D338" s="1088">
        <v>0</v>
      </c>
      <c r="E338" s="1069"/>
      <c r="F338" s="1070"/>
      <c r="G338" s="1071"/>
      <c r="H338" s="1072"/>
      <c r="I338" s="1073"/>
      <c r="J338" s="1073"/>
      <c r="K338" s="1073"/>
    </row>
    <row r="339" spans="1:11" s="1097" customFormat="1">
      <c r="A339" s="1085">
        <v>331</v>
      </c>
      <c r="B339" s="1086">
        <v>882</v>
      </c>
      <c r="C339" s="1087" t="s">
        <v>2722</v>
      </c>
      <c r="D339" s="1088">
        <v>0</v>
      </c>
      <c r="E339" s="1069"/>
      <c r="F339" s="1070"/>
      <c r="G339" s="1071"/>
      <c r="H339" s="1072"/>
      <c r="I339" s="1073"/>
      <c r="J339" s="1073"/>
      <c r="K339" s="1073"/>
    </row>
    <row r="340" spans="1:11" s="1097" customFormat="1">
      <c r="A340" s="1085">
        <v>332</v>
      </c>
      <c r="B340" s="1108">
        <v>919</v>
      </c>
      <c r="C340" s="1151" t="s">
        <v>2723</v>
      </c>
      <c r="D340" s="1110">
        <v>2875</v>
      </c>
      <c r="E340" s="1122"/>
      <c r="F340" s="1070"/>
      <c r="G340" s="1071"/>
      <c r="H340" s="1072"/>
      <c r="I340" s="1073"/>
      <c r="J340" s="1073"/>
      <c r="K340" s="1073"/>
    </row>
    <row r="341" spans="1:11" s="1097" customFormat="1">
      <c r="A341" s="1085">
        <v>333</v>
      </c>
      <c r="B341" s="1086">
        <v>997</v>
      </c>
      <c r="C341" s="1087" t="s">
        <v>2724</v>
      </c>
      <c r="D341" s="1088">
        <v>10899.7</v>
      </c>
      <c r="E341" s="1122"/>
      <c r="F341" s="1070"/>
      <c r="G341" s="1071"/>
      <c r="H341" s="1072"/>
      <c r="I341" s="1073"/>
      <c r="J341" s="1073"/>
      <c r="K341" s="1073"/>
    </row>
    <row r="342" spans="1:11" s="1097" customFormat="1">
      <c r="A342" s="1085">
        <v>334</v>
      </c>
      <c r="B342" s="1086">
        <v>1252</v>
      </c>
      <c r="C342" s="1087" t="s">
        <v>2725</v>
      </c>
      <c r="D342" s="1088">
        <v>9540</v>
      </c>
      <c r="E342" s="1122"/>
      <c r="F342" s="1070"/>
      <c r="G342" s="1071"/>
      <c r="H342" s="1072"/>
      <c r="I342" s="1073"/>
      <c r="J342" s="1073"/>
      <c r="K342" s="1073"/>
    </row>
    <row r="343" spans="1:11" s="1097" customFormat="1">
      <c r="A343" s="1085">
        <v>335</v>
      </c>
      <c r="B343" s="1086">
        <v>1253</v>
      </c>
      <c r="C343" s="1087" t="s">
        <v>2726</v>
      </c>
      <c r="D343" s="1088">
        <v>9540</v>
      </c>
      <c r="E343" s="1122"/>
      <c r="F343" s="1070"/>
      <c r="G343" s="1071"/>
      <c r="H343" s="1072"/>
      <c r="I343" s="1073"/>
      <c r="J343" s="1073"/>
      <c r="K343" s="1073"/>
    </row>
    <row r="344" spans="1:11" s="1097" customFormat="1">
      <c r="A344" s="1085">
        <v>336</v>
      </c>
      <c r="B344" s="1086">
        <v>1257</v>
      </c>
      <c r="C344" s="1087" t="s">
        <v>2727</v>
      </c>
      <c r="D344" s="1088">
        <v>9540</v>
      </c>
      <c r="E344" s="1122"/>
      <c r="F344" s="1070"/>
      <c r="G344" s="1071"/>
      <c r="H344" s="1072"/>
      <c r="I344" s="1073"/>
      <c r="J344" s="1073"/>
      <c r="K344" s="1073"/>
    </row>
    <row r="345" spans="1:11" s="1097" customFormat="1">
      <c r="A345" s="1085">
        <v>337</v>
      </c>
      <c r="B345" s="1086">
        <v>1259</v>
      </c>
      <c r="C345" s="1087" t="s">
        <v>2728</v>
      </c>
      <c r="D345" s="1088">
        <v>9540</v>
      </c>
      <c r="E345" s="1122"/>
      <c r="F345" s="1070"/>
      <c r="G345" s="1071"/>
      <c r="H345" s="1072"/>
      <c r="I345" s="1073"/>
      <c r="J345" s="1073"/>
      <c r="K345" s="1073"/>
    </row>
    <row r="346" spans="1:11" s="1097" customFormat="1">
      <c r="A346" s="1085">
        <v>338</v>
      </c>
      <c r="B346" s="1086">
        <v>1261</v>
      </c>
      <c r="C346" s="1087" t="s">
        <v>2729</v>
      </c>
      <c r="D346" s="1088">
        <v>9540</v>
      </c>
      <c r="E346" s="1122"/>
      <c r="F346" s="1070"/>
      <c r="G346" s="1071"/>
      <c r="H346" s="1072"/>
      <c r="I346" s="1073"/>
      <c r="J346" s="1073"/>
      <c r="K346" s="1073"/>
    </row>
    <row r="347" spans="1:11" s="1097" customFormat="1">
      <c r="A347" s="1085">
        <v>339</v>
      </c>
      <c r="B347" s="1086">
        <v>1262</v>
      </c>
      <c r="C347" s="1087" t="s">
        <v>2730</v>
      </c>
      <c r="D347" s="1088">
        <v>9540</v>
      </c>
      <c r="E347" s="1122"/>
      <c r="F347" s="1070"/>
      <c r="G347" s="1071"/>
      <c r="H347" s="1072"/>
      <c r="I347" s="1073"/>
      <c r="J347" s="1073"/>
      <c r="K347" s="1073"/>
    </row>
    <row r="348" spans="1:11" s="1097" customFormat="1">
      <c r="A348" s="1085">
        <v>340</v>
      </c>
      <c r="B348" s="1086">
        <v>1263</v>
      </c>
      <c r="C348" s="1087" t="s">
        <v>2731</v>
      </c>
      <c r="D348" s="1088">
        <v>9540</v>
      </c>
      <c r="E348" s="1122"/>
      <c r="F348" s="1070"/>
      <c r="G348" s="1071"/>
      <c r="H348" s="1072"/>
      <c r="I348" s="1073"/>
      <c r="J348" s="1073"/>
      <c r="K348" s="1073"/>
    </row>
    <row r="349" spans="1:11" s="1097" customFormat="1">
      <c r="A349" s="1085">
        <v>341</v>
      </c>
      <c r="B349" s="1086">
        <v>1264</v>
      </c>
      <c r="C349" s="1087" t="s">
        <v>2732</v>
      </c>
      <c r="D349" s="1088">
        <v>9540</v>
      </c>
      <c r="E349" s="1122"/>
      <c r="F349" s="1070"/>
      <c r="G349" s="1071"/>
      <c r="H349" s="1072"/>
      <c r="I349" s="1073"/>
      <c r="J349" s="1073"/>
      <c r="K349" s="1073"/>
    </row>
    <row r="350" spans="1:11" s="1097" customFormat="1">
      <c r="A350" s="1085">
        <v>342</v>
      </c>
      <c r="B350" s="1086">
        <v>1265</v>
      </c>
      <c r="C350" s="1087" t="s">
        <v>2733</v>
      </c>
      <c r="D350" s="1088">
        <v>9540</v>
      </c>
      <c r="E350" s="1122"/>
      <c r="F350" s="1070"/>
      <c r="G350" s="1071"/>
      <c r="H350" s="1072"/>
      <c r="I350" s="1073"/>
      <c r="J350" s="1073"/>
      <c r="K350" s="1073"/>
    </row>
    <row r="351" spans="1:11" s="1097" customFormat="1">
      <c r="A351" s="1085">
        <v>343</v>
      </c>
      <c r="B351" s="1086">
        <v>1266</v>
      </c>
      <c r="C351" s="1087" t="s">
        <v>2734</v>
      </c>
      <c r="D351" s="1088">
        <v>9540</v>
      </c>
      <c r="E351" s="1122"/>
      <c r="F351" s="1070"/>
      <c r="G351" s="1071"/>
      <c r="H351" s="1072"/>
      <c r="I351" s="1073"/>
      <c r="J351" s="1073"/>
      <c r="K351" s="1073"/>
    </row>
    <row r="352" spans="1:11" s="1097" customFormat="1">
      <c r="A352" s="1085">
        <v>344</v>
      </c>
      <c r="B352" s="1086">
        <v>1270</v>
      </c>
      <c r="C352" s="1087" t="s">
        <v>2735</v>
      </c>
      <c r="D352" s="1088">
        <v>9540</v>
      </c>
      <c r="E352" s="1122"/>
      <c r="F352" s="1070"/>
      <c r="G352" s="1071"/>
      <c r="H352" s="1072"/>
      <c r="I352" s="1073"/>
      <c r="J352" s="1073"/>
      <c r="K352" s="1073"/>
    </row>
    <row r="353" spans="1:11" s="1097" customFormat="1">
      <c r="A353" s="1085">
        <v>345</v>
      </c>
      <c r="B353" s="1086">
        <v>1272</v>
      </c>
      <c r="C353" s="1087" t="s">
        <v>2736</v>
      </c>
      <c r="D353" s="1088">
        <v>9540</v>
      </c>
      <c r="E353" s="1122"/>
      <c r="F353" s="1070"/>
      <c r="G353" s="1071"/>
      <c r="H353" s="1072"/>
      <c r="I353" s="1073"/>
      <c r="J353" s="1073"/>
      <c r="K353" s="1073"/>
    </row>
    <row r="354" spans="1:11" s="1097" customFormat="1">
      <c r="A354" s="1085">
        <v>346</v>
      </c>
      <c r="B354" s="1086">
        <v>1274</v>
      </c>
      <c r="C354" s="1087" t="s">
        <v>2737</v>
      </c>
      <c r="D354" s="1088">
        <v>9540</v>
      </c>
      <c r="E354" s="1122"/>
      <c r="F354" s="1070"/>
      <c r="G354" s="1071"/>
      <c r="H354" s="1072"/>
      <c r="I354" s="1073"/>
      <c r="J354" s="1073"/>
      <c r="K354" s="1073"/>
    </row>
    <row r="355" spans="1:11" s="1097" customFormat="1">
      <c r="A355" s="1085">
        <v>347</v>
      </c>
      <c r="B355" s="1086">
        <v>1342</v>
      </c>
      <c r="C355" s="1087" t="s">
        <v>2738</v>
      </c>
      <c r="D355" s="1088">
        <v>2575.1999999999998</v>
      </c>
      <c r="E355" s="1122"/>
      <c r="F355" s="1070"/>
      <c r="G355" s="1071"/>
      <c r="H355" s="1072"/>
      <c r="I355" s="1073"/>
      <c r="J355" s="1073"/>
      <c r="K355" s="1073"/>
    </row>
    <row r="356" spans="1:11">
      <c r="A356" s="1085">
        <v>348</v>
      </c>
      <c r="B356" s="1086">
        <v>1353</v>
      </c>
      <c r="C356" s="1087" t="s">
        <v>2739</v>
      </c>
      <c r="D356" s="1088">
        <v>6663.04</v>
      </c>
      <c r="E356" s="1122"/>
    </row>
    <row r="357" spans="1:11">
      <c r="A357" s="1085">
        <v>349</v>
      </c>
      <c r="B357" s="1086">
        <v>1359</v>
      </c>
      <c r="C357" s="1087" t="s">
        <v>2740</v>
      </c>
      <c r="D357" s="1088">
        <v>8999</v>
      </c>
      <c r="E357" s="1122"/>
    </row>
    <row r="358" spans="1:11">
      <c r="A358" s="1085">
        <v>350</v>
      </c>
      <c r="B358" s="1086">
        <v>1360</v>
      </c>
      <c r="C358" s="1087" t="s">
        <v>2741</v>
      </c>
      <c r="D358" s="1088">
        <v>8999</v>
      </c>
      <c r="E358" s="1122"/>
    </row>
    <row r="359" spans="1:11">
      <c r="A359" s="1085">
        <v>351</v>
      </c>
      <c r="B359" s="1086">
        <v>1388</v>
      </c>
      <c r="C359" s="1087" t="s">
        <v>2742</v>
      </c>
      <c r="D359" s="1088">
        <v>8999</v>
      </c>
      <c r="E359" s="1122"/>
    </row>
    <row r="360" spans="1:11" ht="15.75" customHeight="1">
      <c r="A360" s="1085">
        <v>352</v>
      </c>
      <c r="B360" s="1086">
        <v>1395</v>
      </c>
      <c r="C360" s="1087" t="s">
        <v>2743</v>
      </c>
      <c r="D360" s="1088">
        <v>10899.7</v>
      </c>
    </row>
    <row r="361" spans="1:11" ht="26.25" customHeight="1">
      <c r="A361" s="1085">
        <v>353</v>
      </c>
      <c r="B361" s="1086">
        <v>1414</v>
      </c>
      <c r="C361" s="1087" t="s">
        <v>2744</v>
      </c>
      <c r="D361" s="1088">
        <v>11656.84</v>
      </c>
    </row>
    <row r="362" spans="1:11" ht="26.25" customHeight="1">
      <c r="A362" s="1085">
        <v>354</v>
      </c>
      <c r="B362" s="1086">
        <v>1415</v>
      </c>
      <c r="C362" s="1087" t="s">
        <v>2745</v>
      </c>
      <c r="D362" s="1088">
        <v>11656.84</v>
      </c>
    </row>
    <row r="363" spans="1:11" ht="26.25" customHeight="1">
      <c r="A363" s="1085">
        <v>355</v>
      </c>
      <c r="B363" s="1086">
        <v>1416</v>
      </c>
      <c r="C363" s="1087" t="s">
        <v>2746</v>
      </c>
      <c r="D363" s="1088">
        <v>11656.84</v>
      </c>
      <c r="F363" s="1107"/>
    </row>
    <row r="364" spans="1:11" ht="26.25" customHeight="1">
      <c r="A364" s="1085">
        <v>356</v>
      </c>
      <c r="B364" s="1086">
        <v>1418</v>
      </c>
      <c r="C364" s="1087" t="s">
        <v>2747</v>
      </c>
      <c r="D364" s="1088">
        <v>11656.84</v>
      </c>
      <c r="E364" s="1152"/>
      <c r="F364" s="1107"/>
    </row>
    <row r="365" spans="1:11" customFormat="1" ht="26.25" customHeight="1">
      <c r="A365" s="1085">
        <v>357</v>
      </c>
      <c r="B365" s="1086">
        <v>1419</v>
      </c>
      <c r="C365" s="1087" t="s">
        <v>2748</v>
      </c>
      <c r="D365" s="1088">
        <v>11656.84</v>
      </c>
      <c r="E365" s="1152"/>
      <c r="F365" s="1107"/>
      <c r="G365" s="1071"/>
      <c r="H365" s="1123"/>
    </row>
    <row r="366" spans="1:11" customFormat="1" ht="15">
      <c r="A366" s="1085">
        <v>358</v>
      </c>
      <c r="B366" s="1086">
        <v>1421</v>
      </c>
      <c r="C366" s="1087" t="s">
        <v>2749</v>
      </c>
      <c r="D366" s="1088">
        <v>3248</v>
      </c>
      <c r="E366" s="1069"/>
      <c r="F366" s="1107"/>
      <c r="G366" s="1105"/>
      <c r="H366" s="1123"/>
    </row>
    <row r="367" spans="1:11" customFormat="1" ht="15">
      <c r="A367" s="1085">
        <v>359</v>
      </c>
      <c r="B367" s="1108">
        <v>1427</v>
      </c>
      <c r="C367" s="1109" t="s">
        <v>2750</v>
      </c>
      <c r="D367" s="1110">
        <v>3480</v>
      </c>
      <c r="E367" s="1069"/>
      <c r="F367" s="1070"/>
      <c r="G367" s="1105"/>
      <c r="H367" s="1123"/>
    </row>
    <row r="368" spans="1:11" customFormat="1" ht="22.5">
      <c r="A368" s="1085">
        <v>360</v>
      </c>
      <c r="B368" s="1153">
        <v>1476</v>
      </c>
      <c r="C368" s="1111" t="s">
        <v>2751</v>
      </c>
      <c r="D368" s="1100">
        <v>15167</v>
      </c>
      <c r="E368" s="1069"/>
      <c r="F368" s="1107"/>
      <c r="G368" s="1105"/>
      <c r="H368" s="1123"/>
    </row>
    <row r="369" spans="1:8" customFormat="1" ht="22.5">
      <c r="A369" s="1085">
        <v>361</v>
      </c>
      <c r="B369" s="1153">
        <v>1477</v>
      </c>
      <c r="C369" s="1111" t="s">
        <v>2752</v>
      </c>
      <c r="D369" s="1100">
        <v>15167</v>
      </c>
      <c r="E369" s="1069"/>
      <c r="F369" s="1107"/>
      <c r="G369" s="1105"/>
      <c r="H369" s="1123"/>
    </row>
    <row r="370" spans="1:8" customFormat="1" ht="22.5">
      <c r="A370" s="1085">
        <v>362</v>
      </c>
      <c r="B370" s="1153">
        <v>1478</v>
      </c>
      <c r="C370" s="1111" t="s">
        <v>2753</v>
      </c>
      <c r="D370" s="1100">
        <v>15167</v>
      </c>
      <c r="E370" s="1069"/>
      <c r="F370" s="1107"/>
      <c r="G370" s="1105"/>
      <c r="H370" s="1123"/>
    </row>
    <row r="371" spans="1:8" customFormat="1" ht="22.5">
      <c r="A371" s="1085">
        <v>363</v>
      </c>
      <c r="B371" s="1153">
        <v>1479</v>
      </c>
      <c r="C371" s="1111" t="s">
        <v>2754</v>
      </c>
      <c r="D371" s="1100">
        <v>15167</v>
      </c>
      <c r="E371" s="1069"/>
      <c r="F371" s="1107"/>
      <c r="G371" s="1105"/>
      <c r="H371" s="1123"/>
    </row>
    <row r="372" spans="1:8" customFormat="1" ht="22.5">
      <c r="A372" s="1085">
        <v>364</v>
      </c>
      <c r="B372" s="1154">
        <v>1480</v>
      </c>
      <c r="C372" s="1111" t="s">
        <v>2755</v>
      </c>
      <c r="D372" s="1100">
        <v>15167</v>
      </c>
      <c r="E372" s="1069"/>
      <c r="F372" s="1107"/>
      <c r="G372" s="1105"/>
      <c r="H372" s="1123"/>
    </row>
    <row r="373" spans="1:8" customFormat="1" ht="22.5">
      <c r="A373" s="1085">
        <v>365</v>
      </c>
      <c r="B373" s="1154">
        <v>1481</v>
      </c>
      <c r="C373" s="1111" t="s">
        <v>2756</v>
      </c>
      <c r="D373" s="1100">
        <v>15167</v>
      </c>
      <c r="E373" s="1069"/>
      <c r="F373" s="1107"/>
      <c r="G373" s="1105"/>
      <c r="H373" s="1123"/>
    </row>
    <row r="374" spans="1:8" customFormat="1" ht="22.5">
      <c r="A374" s="1085">
        <v>366</v>
      </c>
      <c r="B374" s="1154">
        <v>1482</v>
      </c>
      <c r="C374" s="1111" t="s">
        <v>2757</v>
      </c>
      <c r="D374" s="1100">
        <v>15167</v>
      </c>
      <c r="E374" s="1069"/>
      <c r="F374" s="1107"/>
      <c r="G374" s="1105"/>
      <c r="H374" s="1123"/>
    </row>
    <row r="375" spans="1:8" customFormat="1" ht="22.5">
      <c r="A375" s="1085">
        <v>367</v>
      </c>
      <c r="B375" s="1154">
        <v>1483</v>
      </c>
      <c r="C375" s="1111" t="s">
        <v>2758</v>
      </c>
      <c r="D375" s="1100">
        <v>15167</v>
      </c>
      <c r="E375" s="1069"/>
      <c r="F375" s="1107"/>
      <c r="G375" s="1105"/>
      <c r="H375" s="1123"/>
    </row>
    <row r="376" spans="1:8" customFormat="1" ht="22.5">
      <c r="A376" s="1085">
        <v>368</v>
      </c>
      <c r="B376" s="1153">
        <v>1484</v>
      </c>
      <c r="C376" s="1111" t="s">
        <v>2759</v>
      </c>
      <c r="D376" s="1100">
        <v>15167</v>
      </c>
      <c r="E376" s="1069"/>
      <c r="F376" s="1107"/>
      <c r="G376" s="1105"/>
      <c r="H376" s="1123"/>
    </row>
    <row r="377" spans="1:8" customFormat="1" ht="22.5">
      <c r="A377" s="1085">
        <v>369</v>
      </c>
      <c r="B377" s="1153">
        <v>1485</v>
      </c>
      <c r="C377" s="1111" t="s">
        <v>2760</v>
      </c>
      <c r="D377" s="1100">
        <v>15167</v>
      </c>
      <c r="E377" s="1069"/>
      <c r="F377" s="1104"/>
      <c r="G377" s="1105"/>
      <c r="H377" s="1123"/>
    </row>
    <row r="378" spans="1:8" customFormat="1" ht="22.5">
      <c r="A378" s="1085">
        <v>370</v>
      </c>
      <c r="B378" s="1153">
        <v>1486</v>
      </c>
      <c r="C378" s="1111" t="s">
        <v>2761</v>
      </c>
      <c r="D378" s="1100">
        <v>15167</v>
      </c>
      <c r="E378" s="1069"/>
      <c r="F378" s="1104"/>
      <c r="G378" s="1105"/>
      <c r="H378" s="1123"/>
    </row>
    <row r="379" spans="1:8" customFormat="1" ht="22.5">
      <c r="A379" s="1085">
        <v>371</v>
      </c>
      <c r="B379" s="1153">
        <v>1487</v>
      </c>
      <c r="C379" s="1111" t="s">
        <v>2762</v>
      </c>
      <c r="D379" s="1100">
        <v>15167</v>
      </c>
      <c r="E379" s="1069"/>
      <c r="F379" s="1104"/>
      <c r="G379" s="1105"/>
      <c r="H379" s="1123"/>
    </row>
    <row r="380" spans="1:8" customFormat="1" ht="22.5">
      <c r="A380" s="1085">
        <v>372</v>
      </c>
      <c r="B380" s="1153">
        <v>1488</v>
      </c>
      <c r="C380" s="1111" t="s">
        <v>2763</v>
      </c>
      <c r="D380" s="1100">
        <v>15167</v>
      </c>
      <c r="E380" s="1069"/>
      <c r="F380" s="1104"/>
      <c r="G380" s="1105"/>
      <c r="H380" s="1123"/>
    </row>
    <row r="381" spans="1:8" customFormat="1" ht="22.5">
      <c r="A381" s="1085">
        <v>373</v>
      </c>
      <c r="B381" s="1153">
        <v>1489</v>
      </c>
      <c r="C381" s="1111" t="s">
        <v>2764</v>
      </c>
      <c r="D381" s="1100">
        <v>15167</v>
      </c>
      <c r="E381" s="1069"/>
      <c r="F381" s="1104"/>
      <c r="G381" s="1105"/>
      <c r="H381" s="1123"/>
    </row>
    <row r="382" spans="1:8" customFormat="1" ht="22.5">
      <c r="A382" s="1085">
        <v>374</v>
      </c>
      <c r="B382" s="1153">
        <v>1490</v>
      </c>
      <c r="C382" s="1111" t="s">
        <v>2765</v>
      </c>
      <c r="D382" s="1100">
        <v>15167</v>
      </c>
      <c r="E382" s="1069"/>
      <c r="F382" s="1104"/>
      <c r="G382" s="1105"/>
      <c r="H382" s="1123"/>
    </row>
    <row r="383" spans="1:8" customFormat="1" ht="22.5">
      <c r="A383" s="1085">
        <v>375</v>
      </c>
      <c r="B383" s="1153">
        <v>1491</v>
      </c>
      <c r="C383" s="1111" t="s">
        <v>2766</v>
      </c>
      <c r="D383" s="1100">
        <v>15167</v>
      </c>
      <c r="E383" s="1069"/>
      <c r="F383" s="1104"/>
      <c r="G383" s="1105"/>
      <c r="H383" s="1123"/>
    </row>
    <row r="384" spans="1:8" customFormat="1" ht="22.5">
      <c r="A384" s="1085">
        <v>376</v>
      </c>
      <c r="B384" s="1153">
        <v>1492</v>
      </c>
      <c r="C384" s="1111" t="s">
        <v>2767</v>
      </c>
      <c r="D384" s="1100">
        <v>15167</v>
      </c>
      <c r="E384" s="1069"/>
      <c r="F384" s="1104"/>
      <c r="G384" s="1105"/>
      <c r="H384" s="1123"/>
    </row>
    <row r="385" spans="1:11" customFormat="1" ht="22.5">
      <c r="A385" s="1085">
        <v>377</v>
      </c>
      <c r="B385" s="1153">
        <v>1493</v>
      </c>
      <c r="C385" s="1111" t="s">
        <v>2768</v>
      </c>
      <c r="D385" s="1100">
        <v>15167</v>
      </c>
      <c r="E385" s="1069"/>
      <c r="F385" s="1104"/>
      <c r="G385" s="1105"/>
      <c r="H385" s="1123"/>
    </row>
    <row r="386" spans="1:11" customFormat="1" ht="22.5">
      <c r="A386" s="1085">
        <v>378</v>
      </c>
      <c r="B386" s="1153">
        <v>1494</v>
      </c>
      <c r="C386" s="1111" t="s">
        <v>2769</v>
      </c>
      <c r="D386" s="1100">
        <v>15167</v>
      </c>
      <c r="E386" s="1089"/>
      <c r="F386" s="1104"/>
      <c r="G386" s="1105"/>
      <c r="H386" s="1123"/>
    </row>
    <row r="387" spans="1:11" customFormat="1" ht="22.5">
      <c r="A387" s="1085">
        <v>379</v>
      </c>
      <c r="B387" s="1153">
        <v>1495</v>
      </c>
      <c r="C387" s="1111" t="s">
        <v>2770</v>
      </c>
      <c r="D387" s="1100">
        <v>15167</v>
      </c>
      <c r="E387" s="1089"/>
      <c r="F387" s="1104"/>
      <c r="G387" s="1105"/>
      <c r="H387" s="1123"/>
    </row>
    <row r="388" spans="1:11" customFormat="1" ht="22.5">
      <c r="A388" s="1085">
        <v>380</v>
      </c>
      <c r="B388" s="1153">
        <v>1496</v>
      </c>
      <c r="C388" s="1111" t="s">
        <v>2771</v>
      </c>
      <c r="D388" s="1100">
        <v>15167</v>
      </c>
      <c r="E388" s="1155"/>
      <c r="F388" s="1104"/>
      <c r="G388" s="1105"/>
      <c r="H388" s="1123"/>
    </row>
    <row r="389" spans="1:11" customFormat="1" ht="22.5">
      <c r="A389" s="1085">
        <v>381</v>
      </c>
      <c r="B389" s="1153">
        <v>1497</v>
      </c>
      <c r="C389" s="1111" t="s">
        <v>2772</v>
      </c>
      <c r="D389" s="1100">
        <v>15167</v>
      </c>
      <c r="E389" s="1069"/>
      <c r="F389" s="1104"/>
      <c r="G389" s="1105"/>
      <c r="H389" s="1123"/>
    </row>
    <row r="390" spans="1:11" customFormat="1" ht="22.5">
      <c r="A390" s="1085">
        <v>382</v>
      </c>
      <c r="B390" s="1153">
        <v>1498</v>
      </c>
      <c r="C390" s="1111" t="s">
        <v>2773</v>
      </c>
      <c r="D390" s="1100">
        <v>15167</v>
      </c>
      <c r="E390" s="1122"/>
      <c r="F390" s="1104"/>
      <c r="G390" s="1105"/>
      <c r="H390" s="1123"/>
    </row>
    <row r="391" spans="1:11" customFormat="1" ht="22.5">
      <c r="A391" s="1085">
        <v>383</v>
      </c>
      <c r="B391" s="1153">
        <v>1499</v>
      </c>
      <c r="C391" s="1111" t="s">
        <v>2774</v>
      </c>
      <c r="D391" s="1100">
        <v>15167</v>
      </c>
      <c r="E391" s="1122"/>
      <c r="F391" s="1156"/>
      <c r="G391" s="1105"/>
      <c r="H391" s="1123"/>
    </row>
    <row r="392" spans="1:11" customFormat="1" ht="22.5">
      <c r="A392" s="1085">
        <v>384</v>
      </c>
      <c r="B392" s="1153">
        <v>1500</v>
      </c>
      <c r="C392" s="1111" t="s">
        <v>2775</v>
      </c>
      <c r="D392" s="1100">
        <v>15167</v>
      </c>
      <c r="E392" s="1122"/>
      <c r="F392" s="1156"/>
      <c r="G392" s="1105"/>
      <c r="H392" s="1123"/>
    </row>
    <row r="393" spans="1:11" ht="22.5">
      <c r="A393" s="1085">
        <v>385</v>
      </c>
      <c r="B393" s="1153">
        <v>1501</v>
      </c>
      <c r="C393" s="1111" t="s">
        <v>2776</v>
      </c>
      <c r="D393" s="1100">
        <v>15167</v>
      </c>
      <c r="E393" s="1122"/>
      <c r="F393" s="1156"/>
      <c r="G393" s="1105"/>
      <c r="H393" s="1157"/>
      <c r="I393" s="1158"/>
      <c r="J393" s="1130"/>
      <c r="K393" s="1130"/>
    </row>
    <row r="394" spans="1:11" ht="22.5">
      <c r="A394" s="1085">
        <v>386</v>
      </c>
      <c r="B394" s="1153">
        <v>1502</v>
      </c>
      <c r="C394" s="1111" t="s">
        <v>2777</v>
      </c>
      <c r="D394" s="1100">
        <v>15167</v>
      </c>
      <c r="E394" s="1122"/>
      <c r="F394" s="1156"/>
      <c r="G394" s="1105"/>
      <c r="H394" s="1157"/>
      <c r="I394" s="1158"/>
      <c r="J394" s="1130"/>
      <c r="K394" s="1130"/>
    </row>
    <row r="395" spans="1:11" ht="22.5">
      <c r="A395" s="1085">
        <v>387</v>
      </c>
      <c r="B395" s="1153">
        <v>1503</v>
      </c>
      <c r="C395" s="1111" t="s">
        <v>2778</v>
      </c>
      <c r="D395" s="1100">
        <v>15167</v>
      </c>
      <c r="E395" s="1122"/>
      <c r="F395" s="1156"/>
      <c r="G395" s="1121"/>
      <c r="H395" s="1159"/>
      <c r="I395" s="1158"/>
      <c r="J395" s="1130"/>
      <c r="K395" s="1130"/>
    </row>
    <row r="396" spans="1:11" ht="15">
      <c r="A396" s="1085">
        <v>388</v>
      </c>
      <c r="B396" s="1086">
        <v>4</v>
      </c>
      <c r="C396" s="1087" t="s">
        <v>2779</v>
      </c>
      <c r="D396" s="1088">
        <v>2800</v>
      </c>
      <c r="F396" s="1156"/>
      <c r="G396" s="1142"/>
      <c r="H396" s="1157"/>
      <c r="I396" s="1158"/>
      <c r="J396" s="1130"/>
      <c r="K396" s="1130"/>
    </row>
    <row r="397" spans="1:11" ht="15">
      <c r="A397" s="1085">
        <v>389</v>
      </c>
      <c r="B397" s="1086">
        <v>6</v>
      </c>
      <c r="C397" s="1087" t="s">
        <v>2780</v>
      </c>
      <c r="D397" s="1088">
        <v>3864</v>
      </c>
      <c r="F397" s="1156"/>
      <c r="G397" s="1142"/>
      <c r="H397" s="1157"/>
      <c r="I397" s="1158"/>
      <c r="J397" s="1130"/>
      <c r="K397" s="1130"/>
    </row>
    <row r="398" spans="1:11" ht="15">
      <c r="A398" s="1085">
        <v>390</v>
      </c>
      <c r="B398" s="1086">
        <v>8</v>
      </c>
      <c r="C398" s="1087" t="s">
        <v>2781</v>
      </c>
      <c r="D398" s="1088">
        <v>27807</v>
      </c>
      <c r="F398" s="1156"/>
      <c r="G398" s="1142"/>
      <c r="H398" s="1157"/>
      <c r="I398" s="1158"/>
      <c r="J398" s="1130"/>
      <c r="K398" s="1130"/>
    </row>
    <row r="399" spans="1:11" ht="15">
      <c r="A399" s="1085">
        <v>391</v>
      </c>
      <c r="B399" s="1086">
        <v>10</v>
      </c>
      <c r="C399" s="1087" t="s">
        <v>2782</v>
      </c>
      <c r="D399" s="1088">
        <v>6153.2</v>
      </c>
      <c r="F399" s="1156"/>
      <c r="G399" s="1142"/>
      <c r="H399" s="1157"/>
      <c r="I399" s="1158"/>
      <c r="J399" s="1130"/>
      <c r="K399" s="1130"/>
    </row>
    <row r="400" spans="1:11" ht="15">
      <c r="A400" s="1085">
        <v>392</v>
      </c>
      <c r="B400" s="1086">
        <v>15</v>
      </c>
      <c r="C400" s="1087" t="s">
        <v>2783</v>
      </c>
      <c r="D400" s="1088">
        <v>3552.4</v>
      </c>
      <c r="F400" s="1156"/>
      <c r="G400" s="1142"/>
      <c r="H400" s="1157"/>
      <c r="I400" s="1158"/>
      <c r="J400" s="1130"/>
      <c r="K400" s="1130"/>
    </row>
    <row r="401" spans="1:11" ht="15">
      <c r="A401" s="1085">
        <v>393</v>
      </c>
      <c r="B401" s="1086">
        <v>17</v>
      </c>
      <c r="C401" s="1087" t="s">
        <v>2784</v>
      </c>
      <c r="D401" s="1088">
        <v>4370</v>
      </c>
      <c r="F401" s="1156"/>
      <c r="G401" s="1142"/>
      <c r="H401" s="1157"/>
      <c r="I401" s="1158"/>
      <c r="J401" s="1130"/>
      <c r="K401" s="1130"/>
    </row>
    <row r="402" spans="1:11" ht="15">
      <c r="A402" s="1085">
        <v>394</v>
      </c>
      <c r="B402" s="1086">
        <v>21</v>
      </c>
      <c r="C402" s="1087" t="s">
        <v>2785</v>
      </c>
      <c r="D402" s="1088">
        <v>3420</v>
      </c>
      <c r="F402" s="1156"/>
      <c r="G402" s="1142"/>
      <c r="H402" s="1157"/>
      <c r="I402" s="1158"/>
      <c r="J402" s="1130"/>
      <c r="K402" s="1130"/>
    </row>
    <row r="403" spans="1:11" ht="15">
      <c r="A403" s="1085">
        <v>395</v>
      </c>
      <c r="B403" s="1086">
        <v>23</v>
      </c>
      <c r="C403" s="1087" t="s">
        <v>2786</v>
      </c>
      <c r="D403" s="1088">
        <v>3516.34</v>
      </c>
      <c r="F403" s="1156"/>
      <c r="G403" s="1142"/>
      <c r="H403" s="1157"/>
      <c r="I403" s="1158"/>
      <c r="J403" s="1130"/>
      <c r="K403" s="1130"/>
    </row>
    <row r="404" spans="1:11" ht="15">
      <c r="A404" s="1085">
        <v>396</v>
      </c>
      <c r="B404" s="1086">
        <v>24</v>
      </c>
      <c r="C404" s="1087" t="s">
        <v>2783</v>
      </c>
      <c r="D404" s="1088">
        <v>3907.64</v>
      </c>
      <c r="F404" s="1156"/>
      <c r="G404" s="1142"/>
      <c r="H404" s="1157"/>
      <c r="I404" s="1158"/>
      <c r="J404" s="1130"/>
      <c r="K404" s="1130"/>
    </row>
    <row r="405" spans="1:11" ht="15">
      <c r="A405" s="1085">
        <v>397</v>
      </c>
      <c r="B405" s="1086">
        <v>27</v>
      </c>
      <c r="C405" s="1087" t="s">
        <v>2787</v>
      </c>
      <c r="D405" s="1088">
        <v>7998</v>
      </c>
      <c r="F405" s="1156"/>
      <c r="G405" s="1142"/>
      <c r="H405" s="1157"/>
      <c r="I405" s="1158"/>
      <c r="J405" s="1130"/>
      <c r="K405" s="1130"/>
    </row>
    <row r="406" spans="1:11" ht="15">
      <c r="A406" s="1085">
        <v>398</v>
      </c>
      <c r="B406" s="1086">
        <v>40</v>
      </c>
      <c r="C406" s="1087" t="s">
        <v>2788</v>
      </c>
      <c r="D406" s="1088">
        <v>66401</v>
      </c>
      <c r="F406" s="1156"/>
      <c r="G406" s="1142"/>
      <c r="H406" s="1157"/>
      <c r="I406" s="1158"/>
      <c r="J406" s="1130"/>
      <c r="K406" s="1130"/>
    </row>
    <row r="407" spans="1:11" ht="15">
      <c r="A407" s="1085">
        <v>399</v>
      </c>
      <c r="B407" s="1086">
        <v>45</v>
      </c>
      <c r="C407" s="1087" t="s">
        <v>2789</v>
      </c>
      <c r="D407" s="1088">
        <v>74750</v>
      </c>
      <c r="F407" s="1156"/>
      <c r="G407" s="1142"/>
      <c r="H407" s="1157"/>
      <c r="I407" s="1158"/>
      <c r="J407" s="1130"/>
      <c r="K407" s="1130"/>
    </row>
    <row r="408" spans="1:11" ht="15">
      <c r="A408" s="1085">
        <v>400</v>
      </c>
      <c r="B408" s="1086">
        <v>50</v>
      </c>
      <c r="C408" s="1087" t="s">
        <v>2790</v>
      </c>
      <c r="D408" s="1088">
        <v>34235</v>
      </c>
      <c r="F408" s="1156"/>
      <c r="G408" s="1142"/>
      <c r="H408" s="1157"/>
      <c r="I408" s="1158"/>
      <c r="J408" s="1130"/>
      <c r="K408" s="1130"/>
    </row>
    <row r="409" spans="1:11" ht="15">
      <c r="A409" s="1085">
        <v>401</v>
      </c>
      <c r="B409" s="1086">
        <v>53</v>
      </c>
      <c r="C409" s="1087" t="s">
        <v>2791</v>
      </c>
      <c r="D409" s="1088">
        <v>38341</v>
      </c>
      <c r="F409" s="1156"/>
      <c r="G409" s="1142"/>
      <c r="H409" s="1157"/>
      <c r="I409" s="1158"/>
      <c r="J409" s="1130"/>
      <c r="K409" s="1130"/>
    </row>
    <row r="410" spans="1:11" ht="15">
      <c r="A410" s="1085">
        <v>402</v>
      </c>
      <c r="B410" s="1086">
        <v>54</v>
      </c>
      <c r="C410" s="1087" t="s">
        <v>2792</v>
      </c>
      <c r="D410" s="1088">
        <v>543416</v>
      </c>
      <c r="F410" s="1156"/>
      <c r="G410" s="1142"/>
      <c r="H410" s="1157"/>
      <c r="I410" s="1158"/>
      <c r="J410" s="1130"/>
      <c r="K410" s="1130"/>
    </row>
    <row r="411" spans="1:11" ht="15">
      <c r="A411" s="1085">
        <v>403</v>
      </c>
      <c r="B411" s="1086">
        <v>61</v>
      </c>
      <c r="C411" s="1087" t="s">
        <v>2793</v>
      </c>
      <c r="D411" s="1088">
        <v>133860</v>
      </c>
      <c r="F411" s="1156"/>
      <c r="G411" s="1142"/>
      <c r="H411" s="1157"/>
      <c r="I411" s="1158"/>
      <c r="J411" s="1130"/>
      <c r="K411" s="1130"/>
    </row>
    <row r="412" spans="1:11" ht="15">
      <c r="A412" s="1085">
        <v>404</v>
      </c>
      <c r="B412" s="1086">
        <v>94</v>
      </c>
      <c r="C412" s="1087" t="s">
        <v>2794</v>
      </c>
      <c r="D412" s="1088">
        <v>5900</v>
      </c>
      <c r="F412" s="1156"/>
      <c r="G412" s="1142"/>
      <c r="H412" s="1157"/>
      <c r="I412" s="1158"/>
      <c r="J412" s="1130"/>
      <c r="K412" s="1130"/>
    </row>
    <row r="413" spans="1:11" ht="15">
      <c r="A413" s="1085">
        <v>405</v>
      </c>
      <c r="B413" s="1086">
        <v>100</v>
      </c>
      <c r="C413" s="1087" t="s">
        <v>2795</v>
      </c>
      <c r="D413" s="1088">
        <v>8240</v>
      </c>
      <c r="F413" s="1156"/>
      <c r="G413" s="1142"/>
      <c r="H413" s="1157"/>
      <c r="I413" s="1158"/>
      <c r="J413" s="1130"/>
      <c r="K413" s="1130"/>
    </row>
    <row r="414" spans="1:11" ht="15">
      <c r="A414" s="1085">
        <v>406</v>
      </c>
      <c r="B414" s="1086">
        <v>101</v>
      </c>
      <c r="C414" s="1087" t="s">
        <v>2796</v>
      </c>
      <c r="D414" s="1088">
        <v>57301.5</v>
      </c>
      <c r="F414" s="1156"/>
      <c r="G414" s="1142"/>
      <c r="H414" s="1157"/>
      <c r="I414" s="1158"/>
      <c r="J414" s="1130"/>
      <c r="K414" s="1130"/>
    </row>
    <row r="415" spans="1:11" ht="15">
      <c r="A415" s="1085">
        <v>407</v>
      </c>
      <c r="B415" s="1086">
        <v>102</v>
      </c>
      <c r="C415" s="1087" t="s">
        <v>2797</v>
      </c>
      <c r="D415" s="1088">
        <v>4800</v>
      </c>
      <c r="F415" s="1156"/>
      <c r="G415" s="1142"/>
      <c r="H415" s="1157"/>
      <c r="I415" s="1158"/>
      <c r="J415" s="1130"/>
      <c r="K415" s="1130"/>
    </row>
    <row r="416" spans="1:11" ht="15">
      <c r="A416" s="1085">
        <v>408</v>
      </c>
      <c r="B416" s="1086">
        <v>110</v>
      </c>
      <c r="C416" s="1087" t="s">
        <v>2798</v>
      </c>
      <c r="D416" s="1088">
        <v>6230</v>
      </c>
      <c r="F416" s="1156"/>
      <c r="G416" s="1142"/>
      <c r="H416" s="1157"/>
      <c r="I416" s="1158"/>
      <c r="J416" s="1130"/>
      <c r="K416" s="1130"/>
    </row>
    <row r="417" spans="1:11" ht="15">
      <c r="A417" s="1085">
        <v>409</v>
      </c>
      <c r="B417" s="1086">
        <v>111</v>
      </c>
      <c r="C417" s="1087" t="s">
        <v>2799</v>
      </c>
      <c r="D417" s="1088">
        <v>2680</v>
      </c>
      <c r="F417" s="1156"/>
      <c r="G417" s="1142"/>
      <c r="H417" s="1157"/>
      <c r="I417" s="1158"/>
      <c r="J417" s="1130"/>
      <c r="K417" s="1130"/>
    </row>
    <row r="418" spans="1:11" ht="15">
      <c r="A418" s="1085">
        <v>410</v>
      </c>
      <c r="B418" s="1086">
        <v>114</v>
      </c>
      <c r="C418" s="1087" t="s">
        <v>2800</v>
      </c>
      <c r="D418" s="1088">
        <v>6037.5</v>
      </c>
      <c r="F418" s="1156"/>
      <c r="G418" s="1142"/>
      <c r="H418" s="1157"/>
      <c r="I418" s="1158"/>
      <c r="J418" s="1130"/>
      <c r="K418" s="1130"/>
    </row>
    <row r="419" spans="1:11" ht="15">
      <c r="A419" s="1085">
        <v>411</v>
      </c>
      <c r="B419" s="1086">
        <v>117</v>
      </c>
      <c r="C419" s="1087" t="s">
        <v>2801</v>
      </c>
      <c r="D419" s="1088">
        <v>9840.5500000000011</v>
      </c>
      <c r="F419" s="1156"/>
      <c r="G419" s="1142"/>
      <c r="H419" s="1157"/>
      <c r="I419" s="1158"/>
      <c r="J419" s="1130"/>
      <c r="K419" s="1130"/>
    </row>
    <row r="420" spans="1:11" ht="15">
      <c r="A420" s="1085">
        <v>412</v>
      </c>
      <c r="B420" s="1086">
        <v>126</v>
      </c>
      <c r="C420" s="1087" t="s">
        <v>2802</v>
      </c>
      <c r="D420" s="1088">
        <v>6203</v>
      </c>
      <c r="F420" s="1156"/>
      <c r="G420" s="1142"/>
      <c r="H420" s="1157"/>
      <c r="I420" s="1158"/>
      <c r="J420" s="1130"/>
      <c r="K420" s="1130"/>
    </row>
    <row r="421" spans="1:11" ht="15">
      <c r="A421" s="1085">
        <v>413</v>
      </c>
      <c r="B421" s="1086">
        <v>144</v>
      </c>
      <c r="C421" s="1087" t="s">
        <v>2803</v>
      </c>
      <c r="D421" s="1088">
        <v>3150</v>
      </c>
      <c r="F421" s="1156"/>
      <c r="G421" s="1142"/>
      <c r="H421" s="1157"/>
      <c r="I421" s="1158"/>
      <c r="J421" s="1130"/>
      <c r="K421" s="1130"/>
    </row>
    <row r="422" spans="1:11" ht="15">
      <c r="A422" s="1085">
        <v>414</v>
      </c>
      <c r="B422" s="1086">
        <v>155</v>
      </c>
      <c r="C422" s="1087" t="s">
        <v>2804</v>
      </c>
      <c r="D422" s="1088">
        <v>26800</v>
      </c>
      <c r="F422" s="1156"/>
      <c r="G422" s="1142"/>
      <c r="H422" s="1157"/>
      <c r="I422" s="1158"/>
      <c r="J422" s="1130"/>
      <c r="K422" s="1130"/>
    </row>
    <row r="423" spans="1:11" ht="15">
      <c r="A423" s="1085">
        <v>415</v>
      </c>
      <c r="B423" s="1086">
        <v>159</v>
      </c>
      <c r="C423" s="1087" t="s">
        <v>2805</v>
      </c>
      <c r="D423" s="1088">
        <v>8890</v>
      </c>
      <c r="F423" s="1156"/>
      <c r="G423" s="1142"/>
      <c r="H423" s="1157"/>
      <c r="I423" s="1158"/>
      <c r="J423" s="1130"/>
      <c r="K423" s="1130"/>
    </row>
    <row r="424" spans="1:11" ht="15">
      <c r="A424" s="1085">
        <v>416</v>
      </c>
      <c r="B424" s="1098">
        <v>163</v>
      </c>
      <c r="C424" s="1087" t="s">
        <v>2806</v>
      </c>
      <c r="D424" s="1088">
        <v>1800</v>
      </c>
      <c r="F424" s="1156"/>
      <c r="G424" s="1142"/>
      <c r="H424" s="1157"/>
      <c r="I424" s="1158"/>
      <c r="J424" s="1130"/>
      <c r="K424" s="1130"/>
    </row>
    <row r="425" spans="1:11" ht="15">
      <c r="A425" s="1085">
        <v>417</v>
      </c>
      <c r="B425" s="1086">
        <v>166</v>
      </c>
      <c r="C425" s="1087" t="s">
        <v>2807</v>
      </c>
      <c r="D425" s="1088">
        <v>2508</v>
      </c>
      <c r="F425" s="1156"/>
      <c r="G425" s="1142"/>
      <c r="H425" s="1157"/>
      <c r="I425" s="1158"/>
      <c r="J425" s="1130"/>
      <c r="K425" s="1130"/>
    </row>
    <row r="426" spans="1:11" ht="15">
      <c r="A426" s="1085">
        <v>418</v>
      </c>
      <c r="B426" s="1086">
        <v>179</v>
      </c>
      <c r="C426" s="1087" t="s">
        <v>2807</v>
      </c>
      <c r="D426" s="1088">
        <v>4772.5</v>
      </c>
      <c r="F426" s="1156"/>
      <c r="G426" s="1142"/>
      <c r="H426" s="1157"/>
      <c r="I426" s="1158"/>
      <c r="J426" s="1130"/>
      <c r="K426" s="1130"/>
    </row>
    <row r="427" spans="1:11" ht="15">
      <c r="A427" s="1085">
        <v>419</v>
      </c>
      <c r="B427" s="1086">
        <v>189</v>
      </c>
      <c r="C427" s="1087" t="s">
        <v>2808</v>
      </c>
      <c r="D427" s="1088">
        <v>6325</v>
      </c>
      <c r="F427" s="1156"/>
      <c r="G427" s="1142"/>
      <c r="H427" s="1157"/>
      <c r="I427" s="1158"/>
      <c r="J427" s="1130"/>
      <c r="K427" s="1130"/>
    </row>
    <row r="428" spans="1:11" ht="15">
      <c r="A428" s="1085">
        <v>420</v>
      </c>
      <c r="B428" s="1086">
        <v>193</v>
      </c>
      <c r="C428" s="1087" t="s">
        <v>2809</v>
      </c>
      <c r="D428" s="1088">
        <v>31050</v>
      </c>
      <c r="F428" s="1156"/>
      <c r="G428" s="1142"/>
      <c r="H428" s="1157"/>
      <c r="I428" s="1158"/>
      <c r="J428" s="1130"/>
      <c r="K428" s="1130"/>
    </row>
    <row r="429" spans="1:11" ht="15">
      <c r="A429" s="1085">
        <v>421</v>
      </c>
      <c r="B429" s="1086">
        <v>194</v>
      </c>
      <c r="C429" s="1087" t="s">
        <v>2810</v>
      </c>
      <c r="D429" s="1088">
        <v>31050</v>
      </c>
      <c r="F429" s="1156"/>
      <c r="G429" s="1142"/>
      <c r="H429" s="1157"/>
      <c r="I429" s="1158"/>
      <c r="J429" s="1130"/>
      <c r="K429" s="1130"/>
    </row>
    <row r="430" spans="1:11" ht="15">
      <c r="A430" s="1085">
        <v>422</v>
      </c>
      <c r="B430" s="1086">
        <v>195</v>
      </c>
      <c r="C430" s="1087" t="s">
        <v>2811</v>
      </c>
      <c r="D430" s="1088">
        <v>31050</v>
      </c>
      <c r="F430" s="1156"/>
      <c r="G430" s="1142"/>
      <c r="H430" s="1157"/>
      <c r="I430" s="1158"/>
      <c r="J430" s="1130"/>
      <c r="K430" s="1130"/>
    </row>
    <row r="431" spans="1:11" ht="15">
      <c r="A431" s="1085">
        <v>423</v>
      </c>
      <c r="B431" s="1086">
        <v>199</v>
      </c>
      <c r="C431" s="1087" t="s">
        <v>2812</v>
      </c>
      <c r="D431" s="1088">
        <v>10925</v>
      </c>
      <c r="F431" s="1156"/>
      <c r="G431" s="1142"/>
      <c r="H431" s="1157"/>
      <c r="I431" s="1158"/>
      <c r="J431" s="1130"/>
      <c r="K431" s="1130"/>
    </row>
    <row r="432" spans="1:11" ht="15">
      <c r="A432" s="1085">
        <v>424</v>
      </c>
      <c r="B432" s="1086">
        <v>201</v>
      </c>
      <c r="C432" s="1087" t="s">
        <v>2813</v>
      </c>
      <c r="D432" s="1088">
        <v>28750</v>
      </c>
      <c r="F432" s="1156"/>
      <c r="G432" s="1142"/>
      <c r="H432" s="1157"/>
      <c r="I432" s="1158"/>
      <c r="J432" s="1130"/>
      <c r="K432" s="1130"/>
    </row>
    <row r="433" spans="1:11" ht="15">
      <c r="A433" s="1085">
        <v>425</v>
      </c>
      <c r="B433" s="1086">
        <v>204</v>
      </c>
      <c r="C433" s="1087" t="s">
        <v>2814</v>
      </c>
      <c r="D433" s="1088">
        <v>75900</v>
      </c>
      <c r="F433" s="1156"/>
      <c r="G433" s="1142"/>
      <c r="H433" s="1157"/>
      <c r="I433" s="1158"/>
      <c r="J433" s="1130"/>
      <c r="K433" s="1130"/>
    </row>
    <row r="434" spans="1:11" ht="14.25" customHeight="1">
      <c r="A434" s="1085">
        <v>426</v>
      </c>
      <c r="B434" s="1086">
        <v>207</v>
      </c>
      <c r="C434" s="1087" t="s">
        <v>2815</v>
      </c>
      <c r="D434" s="1088">
        <v>10925</v>
      </c>
      <c r="F434" s="1156"/>
      <c r="G434" s="1142"/>
      <c r="H434" s="1157"/>
      <c r="I434" s="1158"/>
      <c r="J434" s="1130"/>
      <c r="K434" s="1130"/>
    </row>
    <row r="435" spans="1:11" ht="15">
      <c r="A435" s="1085">
        <v>427</v>
      </c>
      <c r="B435" s="1086">
        <v>208</v>
      </c>
      <c r="C435" s="1087" t="s">
        <v>2816</v>
      </c>
      <c r="D435" s="1088">
        <v>47725</v>
      </c>
      <c r="F435" s="1156"/>
      <c r="G435" s="1142"/>
      <c r="H435" s="1157"/>
      <c r="I435" s="1158"/>
      <c r="J435" s="1130"/>
      <c r="K435" s="1130"/>
    </row>
    <row r="436" spans="1:11" ht="15">
      <c r="A436" s="1085">
        <v>428</v>
      </c>
      <c r="B436" s="1086">
        <v>210</v>
      </c>
      <c r="C436" s="1087" t="s">
        <v>2817</v>
      </c>
      <c r="D436" s="1088">
        <v>30820</v>
      </c>
      <c r="F436" s="1156"/>
      <c r="G436" s="1142"/>
      <c r="H436" s="1157"/>
      <c r="I436" s="1158"/>
      <c r="J436" s="1130"/>
      <c r="K436" s="1130"/>
    </row>
    <row r="437" spans="1:11" ht="15">
      <c r="A437" s="1085">
        <v>429</v>
      </c>
      <c r="B437" s="1086">
        <v>212</v>
      </c>
      <c r="C437" s="1087" t="s">
        <v>2818</v>
      </c>
      <c r="D437" s="1088">
        <v>25760</v>
      </c>
      <c r="F437" s="1156"/>
      <c r="G437" s="1142"/>
      <c r="H437" s="1157"/>
      <c r="I437" s="1158"/>
      <c r="J437" s="1130"/>
      <c r="K437" s="1130"/>
    </row>
    <row r="438" spans="1:11" ht="15">
      <c r="A438" s="1085">
        <v>430</v>
      </c>
      <c r="B438" s="1086">
        <v>216</v>
      </c>
      <c r="C438" s="1087" t="s">
        <v>2819</v>
      </c>
      <c r="D438" s="1088">
        <v>6106.5</v>
      </c>
      <c r="F438" s="1156"/>
      <c r="G438" s="1142"/>
      <c r="H438" s="1157"/>
      <c r="I438" s="1158"/>
      <c r="J438" s="1130"/>
      <c r="K438" s="1130"/>
    </row>
    <row r="439" spans="1:11" ht="15">
      <c r="A439" s="1085">
        <v>431</v>
      </c>
      <c r="B439" s="1086">
        <v>220</v>
      </c>
      <c r="C439" s="1087" t="s">
        <v>2820</v>
      </c>
      <c r="D439" s="1088">
        <v>12362.5</v>
      </c>
      <c r="F439" s="1156"/>
      <c r="G439" s="1142"/>
      <c r="H439" s="1157"/>
      <c r="I439" s="1158"/>
      <c r="J439" s="1130"/>
      <c r="K439" s="1130"/>
    </row>
    <row r="440" spans="1:11" ht="15">
      <c r="A440" s="1085">
        <v>432</v>
      </c>
      <c r="B440" s="1086">
        <v>221</v>
      </c>
      <c r="C440" s="1087" t="s">
        <v>2821</v>
      </c>
      <c r="D440" s="1088">
        <v>27743.75</v>
      </c>
      <c r="F440" s="1156"/>
      <c r="G440" s="1142"/>
      <c r="H440" s="1157"/>
      <c r="I440" s="1158"/>
      <c r="J440" s="1130"/>
      <c r="K440" s="1130"/>
    </row>
    <row r="441" spans="1:11" ht="15">
      <c r="A441" s="1085">
        <v>433</v>
      </c>
      <c r="B441" s="1086">
        <v>232</v>
      </c>
      <c r="C441" s="1087" t="s">
        <v>2822</v>
      </c>
      <c r="D441" s="1088">
        <v>24080.880000000001</v>
      </c>
      <c r="F441" s="1156"/>
      <c r="G441" s="1142"/>
      <c r="H441" s="1157"/>
      <c r="I441" s="1158"/>
      <c r="J441" s="1130"/>
      <c r="K441" s="1130"/>
    </row>
    <row r="442" spans="1:11" ht="15">
      <c r="A442" s="1085">
        <v>434</v>
      </c>
      <c r="B442" s="1086">
        <v>233</v>
      </c>
      <c r="C442" s="1087" t="s">
        <v>2823</v>
      </c>
      <c r="D442" s="1088">
        <v>0</v>
      </c>
      <c r="F442" s="1156"/>
      <c r="G442" s="1142"/>
      <c r="H442" s="1157"/>
      <c r="I442" s="1158"/>
      <c r="J442" s="1130"/>
      <c r="K442" s="1130"/>
    </row>
    <row r="443" spans="1:11" ht="15">
      <c r="A443" s="1085">
        <v>435</v>
      </c>
      <c r="B443" s="1086">
        <v>236</v>
      </c>
      <c r="C443" s="1087" t="s">
        <v>2824</v>
      </c>
      <c r="D443" s="1088">
        <v>12902.49</v>
      </c>
      <c r="F443" s="1156"/>
      <c r="G443" s="1142"/>
      <c r="H443" s="1157"/>
      <c r="I443" s="1158"/>
      <c r="J443" s="1130"/>
      <c r="K443" s="1130"/>
    </row>
    <row r="444" spans="1:11" ht="15">
      <c r="A444" s="1085">
        <v>436</v>
      </c>
      <c r="B444" s="1086">
        <v>237</v>
      </c>
      <c r="C444" s="1087" t="s">
        <v>2825</v>
      </c>
      <c r="D444" s="1088">
        <v>1265</v>
      </c>
      <c r="F444" s="1156"/>
      <c r="G444" s="1142"/>
      <c r="H444" s="1157"/>
      <c r="I444" s="1158"/>
      <c r="J444" s="1130"/>
      <c r="K444" s="1130"/>
    </row>
    <row r="445" spans="1:11" ht="15">
      <c r="A445" s="1085">
        <v>437</v>
      </c>
      <c r="B445" s="1086">
        <v>240</v>
      </c>
      <c r="C445" s="1087" t="s">
        <v>2826</v>
      </c>
      <c r="D445" s="1088">
        <v>2990</v>
      </c>
      <c r="F445" s="1156"/>
      <c r="G445" s="1142"/>
      <c r="H445" s="1157"/>
      <c r="I445" s="1158"/>
      <c r="J445" s="1130"/>
      <c r="K445" s="1130"/>
    </row>
    <row r="446" spans="1:11" ht="15">
      <c r="A446" s="1085">
        <v>438</v>
      </c>
      <c r="B446" s="1086">
        <v>243</v>
      </c>
      <c r="C446" s="1087" t="s">
        <v>2827</v>
      </c>
      <c r="D446" s="1088">
        <v>4986.5</v>
      </c>
      <c r="F446" s="1156"/>
      <c r="G446" s="1142"/>
      <c r="H446" s="1157"/>
      <c r="I446" s="1158"/>
      <c r="J446" s="1130"/>
      <c r="K446" s="1130"/>
    </row>
    <row r="447" spans="1:11" ht="15">
      <c r="A447" s="1085">
        <v>439</v>
      </c>
      <c r="B447" s="1086">
        <v>244</v>
      </c>
      <c r="C447" s="1087" t="s">
        <v>2828</v>
      </c>
      <c r="D447" s="1088">
        <v>9380</v>
      </c>
      <c r="F447" s="1156"/>
      <c r="G447" s="1142"/>
      <c r="H447" s="1157"/>
      <c r="I447" s="1158"/>
      <c r="J447" s="1130"/>
      <c r="K447" s="1130"/>
    </row>
    <row r="448" spans="1:11" ht="15">
      <c r="A448" s="1085">
        <v>440</v>
      </c>
      <c r="B448" s="1086">
        <v>280</v>
      </c>
      <c r="C448" s="1087" t="s">
        <v>2829</v>
      </c>
      <c r="D448" s="1088">
        <v>17919.3</v>
      </c>
      <c r="F448" s="1156"/>
      <c r="G448" s="1142"/>
      <c r="H448" s="1157"/>
      <c r="I448" s="1158"/>
      <c r="J448" s="1130"/>
      <c r="K448" s="1130"/>
    </row>
    <row r="449" spans="1:11" ht="15">
      <c r="A449" s="1085">
        <v>441</v>
      </c>
      <c r="B449" s="1086">
        <v>313</v>
      </c>
      <c r="C449" s="1087" t="s">
        <v>2830</v>
      </c>
      <c r="D449" s="1088">
        <v>8050</v>
      </c>
      <c r="F449" s="1156"/>
      <c r="G449" s="1142"/>
      <c r="H449" s="1157"/>
      <c r="I449" s="1158"/>
      <c r="J449" s="1130"/>
      <c r="K449" s="1130"/>
    </row>
    <row r="450" spans="1:11" ht="15">
      <c r="A450" s="1085">
        <v>442</v>
      </c>
      <c r="B450" s="1086">
        <v>314</v>
      </c>
      <c r="C450" s="1087" t="s">
        <v>2831</v>
      </c>
      <c r="D450" s="1088">
        <v>54729.94</v>
      </c>
      <c r="F450" s="1156"/>
      <c r="G450" s="1142"/>
      <c r="H450" s="1157"/>
      <c r="I450" s="1158"/>
      <c r="J450" s="1130"/>
      <c r="K450" s="1130"/>
    </row>
    <row r="451" spans="1:11" ht="15">
      <c r="A451" s="1085">
        <v>443</v>
      </c>
      <c r="B451" s="1086">
        <v>321</v>
      </c>
      <c r="C451" s="1087" t="s">
        <v>2832</v>
      </c>
      <c r="D451" s="1088">
        <v>12085.07</v>
      </c>
      <c r="F451" s="1156"/>
      <c r="G451" s="1142"/>
      <c r="H451" s="1157"/>
      <c r="I451" s="1158"/>
      <c r="J451" s="1130"/>
      <c r="K451" s="1130"/>
    </row>
    <row r="452" spans="1:11" ht="15">
      <c r="A452" s="1085">
        <v>444</v>
      </c>
      <c r="B452" s="1086">
        <v>323</v>
      </c>
      <c r="C452" s="1087" t="s">
        <v>2833</v>
      </c>
      <c r="D452" s="1088">
        <v>8160.6900000000005</v>
      </c>
      <c r="F452" s="1156"/>
      <c r="G452" s="1142"/>
      <c r="H452" s="1157"/>
      <c r="I452" s="1158"/>
      <c r="J452" s="1130"/>
      <c r="K452" s="1130"/>
    </row>
    <row r="453" spans="1:11" ht="15">
      <c r="A453" s="1085">
        <v>445</v>
      </c>
      <c r="B453" s="1086">
        <v>328</v>
      </c>
      <c r="C453" s="1087" t="s">
        <v>2834</v>
      </c>
      <c r="D453" s="1088">
        <v>51902.380000000005</v>
      </c>
      <c r="F453" s="1156"/>
      <c r="G453" s="1142"/>
      <c r="H453" s="1157"/>
      <c r="I453" s="1158"/>
      <c r="J453" s="1130"/>
      <c r="K453" s="1130"/>
    </row>
    <row r="454" spans="1:11" ht="15">
      <c r="A454" s="1085">
        <v>446</v>
      </c>
      <c r="B454" s="1086">
        <v>329</v>
      </c>
      <c r="C454" s="1087" t="s">
        <v>2835</v>
      </c>
      <c r="D454" s="1088">
        <v>10062.5</v>
      </c>
      <c r="F454" s="1156"/>
      <c r="G454" s="1142"/>
      <c r="H454" s="1157"/>
      <c r="I454" s="1158"/>
      <c r="J454" s="1130"/>
      <c r="K454" s="1130"/>
    </row>
    <row r="455" spans="1:11" ht="15">
      <c r="A455" s="1085">
        <v>447</v>
      </c>
      <c r="B455" s="1086">
        <v>332</v>
      </c>
      <c r="C455" s="1087" t="s">
        <v>2836</v>
      </c>
      <c r="D455" s="1088">
        <v>12159.09</v>
      </c>
      <c r="F455" s="1156"/>
      <c r="G455" s="1142"/>
      <c r="H455" s="1157"/>
      <c r="I455" s="1158"/>
      <c r="J455" s="1130"/>
      <c r="K455" s="1130"/>
    </row>
    <row r="456" spans="1:11" ht="15">
      <c r="A456" s="1085">
        <v>448</v>
      </c>
      <c r="B456" s="1086">
        <v>333</v>
      </c>
      <c r="C456" s="1087" t="s">
        <v>2837</v>
      </c>
      <c r="D456" s="1088">
        <v>21211.75</v>
      </c>
      <c r="F456" s="1156"/>
      <c r="G456" s="1142"/>
      <c r="H456" s="1157"/>
      <c r="I456" s="1158"/>
      <c r="J456" s="1130"/>
      <c r="K456" s="1130"/>
    </row>
    <row r="457" spans="1:11" ht="15">
      <c r="A457" s="1085">
        <v>449</v>
      </c>
      <c r="B457" s="1086">
        <v>368</v>
      </c>
      <c r="C457" s="1087" t="s">
        <v>2838</v>
      </c>
      <c r="D457" s="1088">
        <v>6256</v>
      </c>
      <c r="F457" s="1156"/>
      <c r="G457" s="1142"/>
      <c r="H457" s="1157"/>
      <c r="I457" s="1158"/>
      <c r="J457" s="1130"/>
      <c r="K457" s="1130"/>
    </row>
    <row r="458" spans="1:11" ht="15">
      <c r="A458" s="1085">
        <v>450</v>
      </c>
      <c r="B458" s="1086">
        <v>388</v>
      </c>
      <c r="C458" s="1087" t="s">
        <v>2839</v>
      </c>
      <c r="D458" s="1088">
        <v>6164</v>
      </c>
      <c r="F458" s="1156"/>
      <c r="G458" s="1142"/>
      <c r="H458" s="1157"/>
      <c r="I458" s="1158"/>
      <c r="J458" s="1130"/>
      <c r="K458" s="1130"/>
    </row>
    <row r="459" spans="1:11" ht="15">
      <c r="A459" s="1085">
        <v>451</v>
      </c>
      <c r="B459" s="1086">
        <v>392</v>
      </c>
      <c r="C459" s="1087" t="s">
        <v>2840</v>
      </c>
      <c r="D459" s="1088">
        <v>16807.25</v>
      </c>
      <c r="F459" s="1156"/>
      <c r="G459" s="1142"/>
      <c r="H459" s="1157"/>
      <c r="I459" s="1158"/>
      <c r="J459" s="1130"/>
      <c r="K459" s="1130"/>
    </row>
    <row r="460" spans="1:11" ht="15">
      <c r="A460" s="1085">
        <v>452</v>
      </c>
      <c r="B460" s="1086">
        <v>393</v>
      </c>
      <c r="C460" s="1087" t="s">
        <v>2841</v>
      </c>
      <c r="D460" s="1088">
        <v>7093</v>
      </c>
      <c r="F460" s="1156"/>
      <c r="G460" s="1142"/>
      <c r="H460" s="1157"/>
      <c r="I460" s="1158"/>
      <c r="J460" s="1130"/>
      <c r="K460" s="1130"/>
    </row>
    <row r="461" spans="1:11" ht="15">
      <c r="A461" s="1085">
        <v>453</v>
      </c>
      <c r="B461" s="1086">
        <v>397</v>
      </c>
      <c r="C461" s="1087" t="s">
        <v>2842</v>
      </c>
      <c r="D461" s="1088">
        <v>12075</v>
      </c>
      <c r="F461" s="1156"/>
      <c r="G461" s="1142"/>
      <c r="H461" s="1157"/>
      <c r="I461" s="1158"/>
      <c r="J461" s="1130"/>
      <c r="K461" s="1130"/>
    </row>
    <row r="462" spans="1:11" ht="15">
      <c r="A462" s="1085">
        <v>454</v>
      </c>
      <c r="B462" s="1086">
        <v>404</v>
      </c>
      <c r="C462" s="1087" t="s">
        <v>2843</v>
      </c>
      <c r="D462" s="1088">
        <v>8492.75</v>
      </c>
      <c r="F462" s="1156"/>
      <c r="G462" s="1142"/>
      <c r="H462" s="1157"/>
      <c r="I462" s="1158"/>
      <c r="J462" s="1130"/>
      <c r="K462" s="1130"/>
    </row>
    <row r="463" spans="1:11" ht="15">
      <c r="A463" s="1085">
        <v>455</v>
      </c>
      <c r="B463" s="1086">
        <v>417</v>
      </c>
      <c r="C463" s="1087" t="s">
        <v>2844</v>
      </c>
      <c r="D463" s="1088">
        <v>3841</v>
      </c>
      <c r="F463" s="1156"/>
      <c r="G463" s="1142"/>
      <c r="H463" s="1157"/>
      <c r="I463" s="1158"/>
      <c r="J463" s="1130"/>
      <c r="K463" s="1130"/>
    </row>
    <row r="464" spans="1:11" ht="15">
      <c r="A464" s="1085">
        <v>456</v>
      </c>
      <c r="B464" s="1086">
        <v>418</v>
      </c>
      <c r="C464" s="1087" t="s">
        <v>2845</v>
      </c>
      <c r="D464" s="1088">
        <v>5968.5</v>
      </c>
      <c r="F464" s="1156"/>
      <c r="G464" s="1142"/>
      <c r="H464" s="1157"/>
      <c r="I464" s="1158"/>
      <c r="J464" s="1130"/>
      <c r="K464" s="1130"/>
    </row>
    <row r="465" spans="1:11" ht="15">
      <c r="A465" s="1085">
        <v>457</v>
      </c>
      <c r="B465" s="1086">
        <v>434</v>
      </c>
      <c r="C465" s="1087" t="s">
        <v>2846</v>
      </c>
      <c r="D465" s="1088">
        <v>5328.33</v>
      </c>
      <c r="F465" s="1156"/>
      <c r="G465" s="1142"/>
      <c r="H465" s="1157"/>
      <c r="I465" s="1158"/>
      <c r="J465" s="1130"/>
      <c r="K465" s="1130"/>
    </row>
    <row r="466" spans="1:11" ht="15">
      <c r="A466" s="1085">
        <v>458</v>
      </c>
      <c r="B466" s="1086">
        <v>436</v>
      </c>
      <c r="C466" s="1087" t="s">
        <v>2847</v>
      </c>
      <c r="D466" s="1088">
        <v>4795.5</v>
      </c>
      <c r="F466" s="1156"/>
      <c r="G466" s="1142"/>
      <c r="H466" s="1157"/>
      <c r="I466" s="1158"/>
      <c r="J466" s="1130"/>
      <c r="K466" s="1130"/>
    </row>
    <row r="467" spans="1:11" ht="15">
      <c r="A467" s="1085">
        <v>459</v>
      </c>
      <c r="B467" s="1086">
        <v>437</v>
      </c>
      <c r="C467" s="1087" t="s">
        <v>2848</v>
      </c>
      <c r="D467" s="1088">
        <v>4025</v>
      </c>
      <c r="F467" s="1156"/>
      <c r="G467" s="1142"/>
      <c r="H467" s="1157"/>
      <c r="I467" s="1158"/>
      <c r="J467" s="1130"/>
      <c r="K467" s="1130"/>
    </row>
    <row r="468" spans="1:11" ht="15">
      <c r="A468" s="1085">
        <v>460</v>
      </c>
      <c r="B468" s="1086">
        <v>441</v>
      </c>
      <c r="C468" s="1087" t="s">
        <v>2849</v>
      </c>
      <c r="D468" s="1088">
        <v>30567</v>
      </c>
      <c r="F468" s="1156"/>
      <c r="G468" s="1142"/>
      <c r="H468" s="1157"/>
      <c r="I468" s="1158"/>
      <c r="J468" s="1130"/>
      <c r="K468" s="1130"/>
    </row>
    <row r="469" spans="1:11" ht="13.5" customHeight="1">
      <c r="A469" s="1085">
        <v>461</v>
      </c>
      <c r="B469" s="1086">
        <v>447</v>
      </c>
      <c r="C469" s="1087" t="s">
        <v>2850</v>
      </c>
      <c r="D469" s="1088">
        <v>9660</v>
      </c>
      <c r="F469" s="1156"/>
      <c r="G469" s="1142"/>
      <c r="H469" s="1157"/>
      <c r="I469" s="1158"/>
      <c r="J469" s="1130"/>
      <c r="K469" s="1130"/>
    </row>
    <row r="470" spans="1:11" ht="15">
      <c r="A470" s="1085">
        <v>462</v>
      </c>
      <c r="B470" s="1086">
        <v>448</v>
      </c>
      <c r="C470" s="1087" t="s">
        <v>2851</v>
      </c>
      <c r="D470" s="1088">
        <v>9660</v>
      </c>
      <c r="F470" s="1156"/>
      <c r="G470" s="1142"/>
      <c r="H470" s="1157"/>
      <c r="I470" s="1158"/>
      <c r="J470" s="1130"/>
      <c r="K470" s="1130"/>
    </row>
    <row r="471" spans="1:11" ht="15">
      <c r="A471" s="1085">
        <v>463</v>
      </c>
      <c r="B471" s="1086">
        <v>450</v>
      </c>
      <c r="C471" s="1087" t="s">
        <v>2852</v>
      </c>
      <c r="D471" s="1088">
        <v>80500</v>
      </c>
      <c r="F471" s="1156"/>
      <c r="G471" s="1142"/>
      <c r="H471" s="1157"/>
      <c r="I471" s="1158"/>
      <c r="J471" s="1130"/>
      <c r="K471" s="1130"/>
    </row>
    <row r="472" spans="1:11" ht="15">
      <c r="A472" s="1085">
        <v>464</v>
      </c>
      <c r="B472" s="1086">
        <v>452</v>
      </c>
      <c r="C472" s="1087" t="s">
        <v>2853</v>
      </c>
      <c r="D472" s="1088">
        <v>32392.39</v>
      </c>
      <c r="F472" s="1156"/>
      <c r="G472" s="1142"/>
      <c r="H472" s="1157"/>
      <c r="I472" s="1158"/>
      <c r="J472" s="1130"/>
      <c r="K472" s="1130"/>
    </row>
    <row r="473" spans="1:11" ht="15">
      <c r="A473" s="1085">
        <v>465</v>
      </c>
      <c r="B473" s="1086">
        <v>457</v>
      </c>
      <c r="C473" s="1087" t="s">
        <v>2854</v>
      </c>
      <c r="D473" s="1088">
        <v>299000</v>
      </c>
      <c r="F473" s="1156"/>
      <c r="G473" s="1142"/>
      <c r="H473" s="1157"/>
      <c r="I473" s="1158"/>
      <c r="J473" s="1130"/>
      <c r="K473" s="1130"/>
    </row>
    <row r="474" spans="1:11" ht="15">
      <c r="A474" s="1085">
        <v>466</v>
      </c>
      <c r="B474" s="1086">
        <v>458</v>
      </c>
      <c r="C474" s="1087" t="s">
        <v>2855</v>
      </c>
      <c r="D474" s="1088">
        <v>120000</v>
      </c>
      <c r="F474" s="1156"/>
      <c r="G474" s="1142"/>
      <c r="H474" s="1157"/>
      <c r="I474" s="1158"/>
      <c r="J474" s="1130"/>
      <c r="K474" s="1130"/>
    </row>
    <row r="475" spans="1:11" ht="15">
      <c r="A475" s="1085">
        <v>467</v>
      </c>
      <c r="B475" s="1086">
        <v>459</v>
      </c>
      <c r="C475" s="1087" t="s">
        <v>2856</v>
      </c>
      <c r="D475" s="1088">
        <v>19423.36</v>
      </c>
      <c r="F475" s="1156"/>
      <c r="G475" s="1142"/>
      <c r="H475" s="1157"/>
      <c r="I475" s="1158"/>
      <c r="J475" s="1130"/>
      <c r="K475" s="1130"/>
    </row>
    <row r="476" spans="1:11" ht="15">
      <c r="A476" s="1085">
        <v>468</v>
      </c>
      <c r="B476" s="1086">
        <v>460</v>
      </c>
      <c r="C476" s="1087" t="s">
        <v>2857</v>
      </c>
      <c r="D476" s="1088">
        <v>8900</v>
      </c>
      <c r="F476" s="1156"/>
      <c r="G476" s="1142"/>
      <c r="H476" s="1157"/>
      <c r="I476" s="1158"/>
      <c r="J476" s="1130"/>
      <c r="K476" s="1130"/>
    </row>
    <row r="477" spans="1:11" ht="15">
      <c r="A477" s="1085">
        <v>469</v>
      </c>
      <c r="B477" s="1086">
        <v>461</v>
      </c>
      <c r="C477" s="1087" t="s">
        <v>2858</v>
      </c>
      <c r="D477" s="1088">
        <v>7990</v>
      </c>
      <c r="F477" s="1156"/>
      <c r="G477" s="1142"/>
      <c r="H477" s="1157"/>
      <c r="I477" s="1158"/>
      <c r="J477" s="1130"/>
      <c r="K477" s="1130"/>
    </row>
    <row r="478" spans="1:11" ht="15">
      <c r="A478" s="1085">
        <v>470</v>
      </c>
      <c r="B478" s="1086">
        <v>463</v>
      </c>
      <c r="C478" s="1087" t="s">
        <v>2859</v>
      </c>
      <c r="D478" s="1088">
        <v>3330</v>
      </c>
      <c r="F478" s="1156"/>
      <c r="G478" s="1142"/>
      <c r="H478" s="1157"/>
      <c r="I478" s="1158"/>
      <c r="J478" s="1130"/>
      <c r="K478" s="1130"/>
    </row>
    <row r="479" spans="1:11" ht="15">
      <c r="A479" s="1085">
        <v>471</v>
      </c>
      <c r="B479" s="1086">
        <v>464</v>
      </c>
      <c r="C479" s="1087" t="s">
        <v>2860</v>
      </c>
      <c r="D479" s="1088">
        <v>5529</v>
      </c>
      <c r="F479" s="1156"/>
      <c r="G479" s="1142"/>
      <c r="H479" s="1157"/>
      <c r="I479" s="1158"/>
      <c r="J479" s="1130"/>
      <c r="K479" s="1130"/>
    </row>
    <row r="480" spans="1:11" ht="15">
      <c r="A480" s="1085">
        <v>472</v>
      </c>
      <c r="B480" s="1086">
        <v>465</v>
      </c>
      <c r="C480" s="1087" t="s">
        <v>2861</v>
      </c>
      <c r="D480" s="1088">
        <v>36253</v>
      </c>
      <c r="F480" s="1156"/>
      <c r="G480" s="1142"/>
      <c r="H480" s="1157"/>
      <c r="I480" s="1158"/>
      <c r="J480" s="1130"/>
      <c r="K480" s="1130"/>
    </row>
    <row r="481" spans="1:11" ht="15">
      <c r="A481" s="1085">
        <v>473</v>
      </c>
      <c r="B481" s="1086">
        <v>467</v>
      </c>
      <c r="C481" s="1087" t="s">
        <v>2862</v>
      </c>
      <c r="D481" s="1088">
        <v>2551</v>
      </c>
      <c r="F481" s="1156"/>
      <c r="G481" s="1142"/>
      <c r="H481" s="1157"/>
      <c r="I481" s="1158"/>
      <c r="J481" s="1130"/>
      <c r="K481" s="1130"/>
    </row>
    <row r="482" spans="1:11" ht="15">
      <c r="A482" s="1085">
        <v>474</v>
      </c>
      <c r="B482" s="1086">
        <v>471</v>
      </c>
      <c r="C482" s="1087" t="s">
        <v>2863</v>
      </c>
      <c r="D482" s="1088">
        <v>49618</v>
      </c>
      <c r="F482" s="1156"/>
      <c r="G482" s="1142"/>
      <c r="H482" s="1157"/>
      <c r="I482" s="1158"/>
      <c r="J482" s="1130"/>
      <c r="K482" s="1130"/>
    </row>
    <row r="483" spans="1:11" ht="15">
      <c r="A483" s="1085">
        <v>475</v>
      </c>
      <c r="B483" s="1086">
        <v>472</v>
      </c>
      <c r="C483" s="1087" t="s">
        <v>2864</v>
      </c>
      <c r="D483" s="1088">
        <v>38801</v>
      </c>
      <c r="F483" s="1156"/>
      <c r="G483" s="1142"/>
      <c r="H483" s="1157"/>
      <c r="I483" s="1158"/>
      <c r="J483" s="1130"/>
      <c r="K483" s="1130"/>
    </row>
    <row r="484" spans="1:11" ht="15">
      <c r="A484" s="1085">
        <v>476</v>
      </c>
      <c r="B484" s="1086">
        <v>479</v>
      </c>
      <c r="C484" s="1087" t="s">
        <v>2865</v>
      </c>
      <c r="D484" s="1088">
        <v>10120</v>
      </c>
      <c r="F484" s="1156"/>
      <c r="G484" s="1142"/>
      <c r="H484" s="1157"/>
      <c r="I484" s="1158"/>
      <c r="J484" s="1130"/>
      <c r="K484" s="1130"/>
    </row>
    <row r="485" spans="1:11" ht="15">
      <c r="A485" s="1085">
        <v>477</v>
      </c>
      <c r="B485" s="1086">
        <v>502</v>
      </c>
      <c r="C485" s="1087" t="s">
        <v>2866</v>
      </c>
      <c r="D485" s="1088">
        <v>2622</v>
      </c>
      <c r="F485" s="1156"/>
      <c r="G485" s="1142"/>
      <c r="H485" s="1157"/>
      <c r="I485" s="1158"/>
      <c r="J485" s="1130"/>
      <c r="K485" s="1130"/>
    </row>
    <row r="486" spans="1:11" ht="15">
      <c r="A486" s="1085">
        <v>478</v>
      </c>
      <c r="B486" s="1086">
        <v>520</v>
      </c>
      <c r="C486" s="1087" t="s">
        <v>2867</v>
      </c>
      <c r="D486" s="1088">
        <v>28405</v>
      </c>
      <c r="F486" s="1156"/>
      <c r="G486" s="1142"/>
      <c r="H486" s="1157"/>
      <c r="I486" s="1158"/>
      <c r="J486" s="1130"/>
      <c r="K486" s="1130"/>
    </row>
    <row r="487" spans="1:11" ht="15">
      <c r="A487" s="1085">
        <v>479</v>
      </c>
      <c r="B487" s="1086">
        <v>521</v>
      </c>
      <c r="C487" s="1087" t="s">
        <v>2868</v>
      </c>
      <c r="D487" s="1088">
        <v>2961.25</v>
      </c>
      <c r="F487" s="1156"/>
      <c r="G487" s="1142"/>
      <c r="H487" s="1157"/>
      <c r="I487" s="1158"/>
      <c r="J487" s="1130"/>
      <c r="K487" s="1130"/>
    </row>
    <row r="488" spans="1:11" ht="15">
      <c r="A488" s="1085">
        <v>480</v>
      </c>
      <c r="B488" s="1086">
        <v>526</v>
      </c>
      <c r="C488" s="1087" t="s">
        <v>2869</v>
      </c>
      <c r="D488" s="1088">
        <v>5115</v>
      </c>
      <c r="F488" s="1156"/>
      <c r="G488" s="1142"/>
      <c r="H488" s="1157"/>
      <c r="I488" s="1158"/>
      <c r="J488" s="1130"/>
      <c r="K488" s="1130"/>
    </row>
    <row r="489" spans="1:11" ht="15">
      <c r="A489" s="1085">
        <v>481</v>
      </c>
      <c r="B489" s="1086">
        <v>527</v>
      </c>
      <c r="C489" s="1087" t="s">
        <v>2870</v>
      </c>
      <c r="D489" s="1088">
        <v>68719.42</v>
      </c>
      <c r="F489" s="1156"/>
      <c r="G489" s="1142"/>
      <c r="H489" s="1157"/>
      <c r="I489" s="1158"/>
      <c r="J489" s="1130"/>
      <c r="K489" s="1130"/>
    </row>
    <row r="490" spans="1:11" ht="15">
      <c r="A490" s="1085">
        <v>482</v>
      </c>
      <c r="B490" s="1086">
        <v>580</v>
      </c>
      <c r="C490" s="1087" t="s">
        <v>2871</v>
      </c>
      <c r="D490" s="1088">
        <v>0</v>
      </c>
      <c r="F490" s="1156"/>
      <c r="G490" s="1142"/>
      <c r="H490" s="1157"/>
      <c r="I490" s="1158"/>
      <c r="J490" s="1130"/>
      <c r="K490" s="1130"/>
    </row>
    <row r="491" spans="1:11" ht="15">
      <c r="A491" s="1085">
        <v>483</v>
      </c>
      <c r="B491" s="1086">
        <v>582</v>
      </c>
      <c r="C491" s="1087" t="s">
        <v>2872</v>
      </c>
      <c r="D491" s="1088">
        <v>0</v>
      </c>
      <c r="F491" s="1156"/>
      <c r="G491" s="1142"/>
      <c r="H491" s="1157"/>
      <c r="I491" s="1158"/>
      <c r="J491" s="1130"/>
      <c r="K491" s="1130"/>
    </row>
    <row r="492" spans="1:11" ht="15">
      <c r="A492" s="1085">
        <v>484</v>
      </c>
      <c r="B492" s="1086">
        <v>583</v>
      </c>
      <c r="C492" s="1087" t="s">
        <v>2873</v>
      </c>
      <c r="D492" s="1088">
        <v>0</v>
      </c>
      <c r="F492" s="1156"/>
      <c r="G492" s="1142"/>
      <c r="H492" s="1157"/>
      <c r="I492" s="1158"/>
      <c r="J492" s="1130"/>
      <c r="K492" s="1130"/>
    </row>
    <row r="493" spans="1:11" ht="15">
      <c r="A493" s="1085">
        <v>485</v>
      </c>
      <c r="B493" s="1086">
        <v>584</v>
      </c>
      <c r="C493" s="1087" t="s">
        <v>2874</v>
      </c>
      <c r="D493" s="1088">
        <v>0</v>
      </c>
      <c r="F493" s="1156"/>
      <c r="G493" s="1142"/>
      <c r="H493" s="1157"/>
      <c r="I493" s="1158"/>
      <c r="J493" s="1130"/>
      <c r="K493" s="1130"/>
    </row>
    <row r="494" spans="1:11" ht="15">
      <c r="A494" s="1085">
        <v>486</v>
      </c>
      <c r="B494" s="1086">
        <v>585</v>
      </c>
      <c r="C494" s="1087" t="s">
        <v>2875</v>
      </c>
      <c r="D494" s="1088">
        <v>0</v>
      </c>
      <c r="F494" s="1156"/>
      <c r="G494" s="1142"/>
      <c r="H494" s="1157"/>
      <c r="I494" s="1158"/>
      <c r="J494" s="1130"/>
      <c r="K494" s="1130"/>
    </row>
    <row r="495" spans="1:11" ht="15">
      <c r="A495" s="1085">
        <v>487</v>
      </c>
      <c r="B495" s="1086">
        <v>586</v>
      </c>
      <c r="C495" s="1087" t="s">
        <v>2876</v>
      </c>
      <c r="D495" s="1088">
        <v>0</v>
      </c>
      <c r="F495" s="1156"/>
      <c r="G495" s="1142"/>
      <c r="H495" s="1157"/>
      <c r="I495" s="1158"/>
      <c r="J495" s="1130"/>
      <c r="K495" s="1130"/>
    </row>
    <row r="496" spans="1:11" ht="15">
      <c r="A496" s="1085">
        <v>488</v>
      </c>
      <c r="B496" s="1086">
        <v>587</v>
      </c>
      <c r="C496" s="1087" t="s">
        <v>2877</v>
      </c>
      <c r="D496" s="1088">
        <v>920499.1</v>
      </c>
      <c r="F496" s="1156"/>
      <c r="G496" s="1142"/>
      <c r="H496" s="1157"/>
      <c r="I496" s="1158"/>
      <c r="J496" s="1130"/>
      <c r="K496" s="1130"/>
    </row>
    <row r="497" spans="1:11" ht="15">
      <c r="A497" s="1085">
        <v>489</v>
      </c>
      <c r="B497" s="1086">
        <v>588</v>
      </c>
      <c r="C497" s="1087" t="s">
        <v>2878</v>
      </c>
      <c r="D497" s="1088">
        <v>0</v>
      </c>
      <c r="F497" s="1156"/>
      <c r="G497" s="1142"/>
      <c r="H497" s="1157"/>
      <c r="I497" s="1158"/>
      <c r="J497" s="1130"/>
      <c r="K497" s="1130"/>
    </row>
    <row r="498" spans="1:11" ht="15">
      <c r="A498" s="1085">
        <v>490</v>
      </c>
      <c r="B498" s="1086">
        <v>589</v>
      </c>
      <c r="C498" s="1087" t="s">
        <v>2879</v>
      </c>
      <c r="D498" s="1088">
        <v>0</v>
      </c>
      <c r="F498" s="1156"/>
      <c r="G498" s="1142"/>
      <c r="H498" s="1157"/>
      <c r="I498" s="1158"/>
      <c r="J498" s="1130"/>
      <c r="K498" s="1130"/>
    </row>
    <row r="499" spans="1:11" ht="15">
      <c r="A499" s="1085">
        <v>491</v>
      </c>
      <c r="B499" s="1086">
        <v>590</v>
      </c>
      <c r="C499" s="1087" t="s">
        <v>2880</v>
      </c>
      <c r="D499" s="1088">
        <v>0</v>
      </c>
      <c r="F499" s="1156"/>
      <c r="G499" s="1142"/>
      <c r="H499" s="1157"/>
      <c r="I499" s="1158"/>
      <c r="J499" s="1130"/>
      <c r="K499" s="1130"/>
    </row>
    <row r="500" spans="1:11" ht="15">
      <c r="A500" s="1085">
        <v>492</v>
      </c>
      <c r="B500" s="1086">
        <v>591</v>
      </c>
      <c r="C500" s="1087" t="s">
        <v>2881</v>
      </c>
      <c r="D500" s="1088">
        <v>0</v>
      </c>
      <c r="F500" s="1156"/>
      <c r="G500" s="1142"/>
      <c r="H500" s="1157"/>
      <c r="I500" s="1158"/>
      <c r="J500" s="1130"/>
      <c r="K500" s="1130"/>
    </row>
    <row r="501" spans="1:11" ht="15">
      <c r="A501" s="1085">
        <v>493</v>
      </c>
      <c r="B501" s="1086">
        <v>592</v>
      </c>
      <c r="C501" s="1087" t="s">
        <v>2882</v>
      </c>
      <c r="D501" s="1088">
        <v>0</v>
      </c>
      <c r="F501" s="1156"/>
      <c r="G501" s="1142"/>
      <c r="H501" s="1157"/>
      <c r="I501" s="1158"/>
      <c r="J501" s="1130"/>
      <c r="K501" s="1130"/>
    </row>
    <row r="502" spans="1:11" ht="15">
      <c r="A502" s="1085">
        <v>494</v>
      </c>
      <c r="B502" s="1086">
        <v>598</v>
      </c>
      <c r="C502" s="1087" t="s">
        <v>2883</v>
      </c>
      <c r="D502" s="1088">
        <v>6532</v>
      </c>
      <c r="F502" s="1156"/>
      <c r="G502" s="1142"/>
      <c r="H502" s="1157"/>
      <c r="I502" s="1158"/>
      <c r="J502" s="1130"/>
      <c r="K502" s="1130"/>
    </row>
    <row r="503" spans="1:11" ht="15">
      <c r="A503" s="1085">
        <v>495</v>
      </c>
      <c r="B503" s="1086">
        <v>672</v>
      </c>
      <c r="C503" s="1087" t="s">
        <v>2884</v>
      </c>
      <c r="D503" s="1088">
        <v>28405</v>
      </c>
      <c r="F503" s="1156"/>
      <c r="G503" s="1142"/>
      <c r="H503" s="1157"/>
      <c r="I503" s="1158"/>
      <c r="J503" s="1130"/>
      <c r="K503" s="1130"/>
    </row>
    <row r="504" spans="1:11" ht="15">
      <c r="A504" s="1085">
        <v>496</v>
      </c>
      <c r="B504" s="1086">
        <v>697</v>
      </c>
      <c r="C504" s="1087" t="s">
        <v>2885</v>
      </c>
      <c r="D504" s="1088">
        <v>6817.5</v>
      </c>
      <c r="F504" s="1156"/>
      <c r="G504" s="1142"/>
      <c r="H504" s="1157"/>
      <c r="I504" s="1158"/>
      <c r="J504" s="1130"/>
      <c r="K504" s="1130"/>
    </row>
    <row r="505" spans="1:11" ht="15">
      <c r="A505" s="1085">
        <v>497</v>
      </c>
      <c r="B505" s="1086">
        <v>726</v>
      </c>
      <c r="C505" s="1087" t="s">
        <v>2886</v>
      </c>
      <c r="D505" s="1088">
        <v>72220</v>
      </c>
      <c r="F505" s="1156"/>
      <c r="G505" s="1142"/>
      <c r="H505" s="1157"/>
      <c r="I505" s="1158"/>
      <c r="J505" s="1130"/>
      <c r="K505" s="1130"/>
    </row>
    <row r="506" spans="1:11" ht="15">
      <c r="A506" s="1085">
        <v>498</v>
      </c>
      <c r="B506" s="1086">
        <v>735</v>
      </c>
      <c r="C506" s="1087" t="s">
        <v>2887</v>
      </c>
      <c r="D506" s="1088">
        <v>37925.57</v>
      </c>
      <c r="F506" s="1156"/>
      <c r="G506" s="1142"/>
      <c r="H506" s="1157"/>
      <c r="I506" s="1158"/>
      <c r="J506" s="1130"/>
      <c r="K506" s="1130"/>
    </row>
    <row r="507" spans="1:11" ht="15">
      <c r="A507" s="1085">
        <v>499</v>
      </c>
      <c r="B507" s="1086">
        <v>738</v>
      </c>
      <c r="C507" s="1087" t="s">
        <v>2888</v>
      </c>
      <c r="D507" s="1088">
        <v>4774.8</v>
      </c>
      <c r="F507" s="1156"/>
      <c r="G507" s="1142"/>
      <c r="H507" s="1157"/>
      <c r="I507" s="1158"/>
      <c r="J507" s="1130"/>
      <c r="K507" s="1130"/>
    </row>
    <row r="508" spans="1:11" ht="15">
      <c r="A508" s="1085">
        <v>500</v>
      </c>
      <c r="B508" s="1086">
        <v>745</v>
      </c>
      <c r="C508" s="1087" t="s">
        <v>2889</v>
      </c>
      <c r="D508" s="1088">
        <v>6154.8</v>
      </c>
      <c r="F508" s="1156"/>
      <c r="G508" s="1142"/>
      <c r="H508" s="1157"/>
      <c r="I508" s="1158"/>
      <c r="J508" s="1130"/>
      <c r="K508" s="1130"/>
    </row>
    <row r="509" spans="1:11" ht="15">
      <c r="A509" s="1085">
        <v>501</v>
      </c>
      <c r="B509" s="1086">
        <v>767</v>
      </c>
      <c r="C509" s="1087" t="s">
        <v>2890</v>
      </c>
      <c r="D509" s="1088">
        <v>4485</v>
      </c>
      <c r="F509" s="1156"/>
      <c r="G509" s="1142"/>
      <c r="H509" s="1157"/>
      <c r="I509" s="1158"/>
      <c r="J509" s="1130"/>
      <c r="K509" s="1130"/>
    </row>
    <row r="510" spans="1:11" ht="15">
      <c r="A510" s="1085">
        <v>502</v>
      </c>
      <c r="B510" s="1086">
        <v>779</v>
      </c>
      <c r="C510" s="1087" t="s">
        <v>2885</v>
      </c>
      <c r="D510" s="1088">
        <v>6727.5</v>
      </c>
      <c r="F510" s="1156"/>
      <c r="G510" s="1142"/>
      <c r="H510" s="1157"/>
      <c r="I510" s="1158"/>
      <c r="J510" s="1130"/>
      <c r="K510" s="1130"/>
    </row>
    <row r="511" spans="1:11" ht="15">
      <c r="A511" s="1085">
        <v>503</v>
      </c>
      <c r="B511" s="1086">
        <v>941</v>
      </c>
      <c r="C511" s="1087" t="s">
        <v>2891</v>
      </c>
      <c r="D511" s="1088">
        <v>10925</v>
      </c>
      <c r="F511" s="1156"/>
      <c r="G511" s="1142"/>
      <c r="H511" s="1157"/>
      <c r="I511" s="1158"/>
      <c r="J511" s="1130"/>
      <c r="K511" s="1130"/>
    </row>
    <row r="512" spans="1:11" ht="15">
      <c r="A512" s="1085">
        <v>504</v>
      </c>
      <c r="B512" s="1086">
        <v>942</v>
      </c>
      <c r="C512" s="1087" t="s">
        <v>2891</v>
      </c>
      <c r="D512" s="1088">
        <v>10950</v>
      </c>
      <c r="F512" s="1156"/>
      <c r="G512" s="1142"/>
      <c r="H512" s="1157"/>
      <c r="I512" s="1158"/>
      <c r="J512" s="1130"/>
      <c r="K512" s="1130"/>
    </row>
    <row r="513" spans="1:11" ht="15">
      <c r="A513" s="1085">
        <v>505</v>
      </c>
      <c r="B513" s="1086">
        <v>943</v>
      </c>
      <c r="C513" s="1087" t="s">
        <v>2891</v>
      </c>
      <c r="D513" s="1088">
        <v>10925</v>
      </c>
      <c r="F513" s="1156"/>
      <c r="G513" s="1142"/>
      <c r="H513" s="1157"/>
      <c r="I513" s="1158"/>
      <c r="J513" s="1130"/>
      <c r="K513" s="1130"/>
    </row>
    <row r="514" spans="1:11" ht="15">
      <c r="A514" s="1085">
        <v>506</v>
      </c>
      <c r="B514" s="1086">
        <v>944</v>
      </c>
      <c r="C514" s="1087" t="s">
        <v>2892</v>
      </c>
      <c r="D514" s="1088">
        <v>10925</v>
      </c>
      <c r="F514" s="1156"/>
      <c r="G514" s="1142"/>
      <c r="H514" s="1157"/>
      <c r="I514" s="1158"/>
      <c r="J514" s="1130"/>
      <c r="K514" s="1130"/>
    </row>
    <row r="515" spans="1:11" ht="15">
      <c r="A515" s="1085">
        <v>507</v>
      </c>
      <c r="B515" s="1086">
        <v>945</v>
      </c>
      <c r="C515" s="1087" t="s">
        <v>2891</v>
      </c>
      <c r="D515" s="1088">
        <v>10925</v>
      </c>
      <c r="F515" s="1156"/>
      <c r="G515" s="1142"/>
      <c r="H515" s="1157"/>
      <c r="I515" s="1158"/>
      <c r="J515" s="1130"/>
      <c r="K515" s="1130"/>
    </row>
    <row r="516" spans="1:11" ht="15">
      <c r="A516" s="1085">
        <v>508</v>
      </c>
      <c r="B516" s="1086">
        <v>946</v>
      </c>
      <c r="C516" s="1087" t="s">
        <v>2893</v>
      </c>
      <c r="D516" s="1088">
        <v>10925</v>
      </c>
      <c r="F516" s="1156"/>
      <c r="G516" s="1142"/>
      <c r="H516" s="1157"/>
      <c r="I516" s="1158"/>
      <c r="J516" s="1130"/>
      <c r="K516" s="1130"/>
    </row>
    <row r="517" spans="1:11" ht="15">
      <c r="A517" s="1085">
        <v>509</v>
      </c>
      <c r="B517" s="1086">
        <v>947</v>
      </c>
      <c r="C517" s="1087" t="s">
        <v>2891</v>
      </c>
      <c r="D517" s="1088">
        <v>10925</v>
      </c>
      <c r="F517" s="1156"/>
      <c r="G517" s="1142"/>
      <c r="H517" s="1157"/>
      <c r="I517" s="1158"/>
      <c r="J517" s="1130"/>
      <c r="K517" s="1130"/>
    </row>
    <row r="518" spans="1:11" ht="15">
      <c r="A518" s="1085">
        <v>510</v>
      </c>
      <c r="B518" s="1086">
        <v>948</v>
      </c>
      <c r="C518" s="1087" t="s">
        <v>2894</v>
      </c>
      <c r="D518" s="1088">
        <v>10925</v>
      </c>
      <c r="F518" s="1156"/>
      <c r="G518" s="1142"/>
      <c r="H518" s="1157"/>
      <c r="I518" s="1158"/>
      <c r="J518" s="1130"/>
      <c r="K518" s="1130"/>
    </row>
    <row r="519" spans="1:11" ht="15">
      <c r="A519" s="1085">
        <v>511</v>
      </c>
      <c r="B519" s="1086">
        <v>950</v>
      </c>
      <c r="C519" s="1087" t="s">
        <v>2895</v>
      </c>
      <c r="D519" s="1088">
        <v>10950</v>
      </c>
      <c r="F519" s="1156"/>
      <c r="G519" s="1142"/>
      <c r="H519" s="1157"/>
      <c r="I519" s="1158"/>
      <c r="J519" s="1130"/>
      <c r="K519" s="1130"/>
    </row>
    <row r="520" spans="1:11" ht="15">
      <c r="A520" s="1085">
        <v>512</v>
      </c>
      <c r="B520" s="1086">
        <v>951</v>
      </c>
      <c r="C520" s="1087" t="s">
        <v>2891</v>
      </c>
      <c r="D520" s="1088">
        <v>10925</v>
      </c>
      <c r="F520" s="1156"/>
      <c r="G520" s="1142"/>
      <c r="H520" s="1157"/>
      <c r="I520" s="1158"/>
      <c r="J520" s="1130"/>
      <c r="K520" s="1130"/>
    </row>
    <row r="521" spans="1:11" ht="15">
      <c r="A521" s="1085">
        <v>513</v>
      </c>
      <c r="B521" s="1086">
        <v>952</v>
      </c>
      <c r="C521" s="1087" t="s">
        <v>2891</v>
      </c>
      <c r="D521" s="1088">
        <v>10925</v>
      </c>
      <c r="F521" s="1156"/>
      <c r="G521" s="1142"/>
      <c r="H521" s="1157"/>
      <c r="I521" s="1158"/>
      <c r="J521" s="1130"/>
      <c r="K521" s="1130"/>
    </row>
    <row r="522" spans="1:11" ht="15">
      <c r="A522" s="1085">
        <v>514</v>
      </c>
      <c r="B522" s="1086">
        <v>954</v>
      </c>
      <c r="C522" s="1087" t="s">
        <v>2813</v>
      </c>
      <c r="D522" s="1088">
        <v>28750</v>
      </c>
      <c r="F522" s="1156"/>
      <c r="G522" s="1142"/>
      <c r="H522" s="1157"/>
      <c r="I522" s="1158"/>
      <c r="J522" s="1130"/>
      <c r="K522" s="1130"/>
    </row>
    <row r="523" spans="1:11" ht="15">
      <c r="A523" s="1085">
        <v>515</v>
      </c>
      <c r="B523" s="1086">
        <v>955</v>
      </c>
      <c r="C523" s="1087" t="s">
        <v>2896</v>
      </c>
      <c r="D523" s="1088">
        <v>37950</v>
      </c>
      <c r="F523" s="1156"/>
      <c r="G523" s="1142"/>
      <c r="H523" s="1157"/>
      <c r="I523" s="1158"/>
      <c r="J523" s="1130"/>
      <c r="K523" s="1130"/>
    </row>
    <row r="524" spans="1:11" ht="15">
      <c r="A524" s="1085">
        <v>516</v>
      </c>
      <c r="B524" s="1086">
        <v>959</v>
      </c>
      <c r="C524" s="1087" t="s">
        <v>2891</v>
      </c>
      <c r="D524" s="1088">
        <v>10925</v>
      </c>
      <c r="F524" s="1156"/>
      <c r="G524" s="1142"/>
      <c r="H524" s="1157"/>
      <c r="I524" s="1158"/>
      <c r="J524" s="1130"/>
      <c r="K524" s="1130"/>
    </row>
    <row r="525" spans="1:11" ht="15">
      <c r="A525" s="1085">
        <v>517</v>
      </c>
      <c r="B525" s="1086">
        <v>960</v>
      </c>
      <c r="C525" s="1087" t="s">
        <v>2891</v>
      </c>
      <c r="D525" s="1088">
        <v>10925</v>
      </c>
      <c r="F525" s="1156"/>
      <c r="G525" s="1142"/>
      <c r="H525" s="1157"/>
      <c r="I525" s="1158"/>
      <c r="J525" s="1130"/>
      <c r="K525" s="1130"/>
    </row>
    <row r="526" spans="1:11" ht="15">
      <c r="A526" s="1085">
        <v>518</v>
      </c>
      <c r="B526" s="1086">
        <v>968</v>
      </c>
      <c r="C526" s="1087" t="s">
        <v>2897</v>
      </c>
      <c r="D526" s="1088">
        <v>29300</v>
      </c>
      <c r="F526" s="1156"/>
      <c r="G526" s="1142"/>
      <c r="H526" s="1157"/>
      <c r="I526" s="1158"/>
      <c r="J526" s="1130"/>
      <c r="K526" s="1130"/>
    </row>
    <row r="527" spans="1:11" ht="15">
      <c r="A527" s="1085">
        <v>519</v>
      </c>
      <c r="B527" s="1086">
        <v>970</v>
      </c>
      <c r="C527" s="1087" t="s">
        <v>2898</v>
      </c>
      <c r="D527" s="1088">
        <v>29300</v>
      </c>
      <c r="F527" s="1156"/>
      <c r="G527" s="1142"/>
      <c r="H527" s="1157"/>
      <c r="I527" s="1158"/>
      <c r="J527" s="1130"/>
      <c r="K527" s="1130"/>
    </row>
    <row r="528" spans="1:11" ht="15">
      <c r="A528" s="1085">
        <v>520</v>
      </c>
      <c r="B528" s="1086">
        <v>971</v>
      </c>
      <c r="C528" s="1087" t="s">
        <v>2898</v>
      </c>
      <c r="D528" s="1088">
        <v>29300</v>
      </c>
      <c r="F528" s="1156"/>
      <c r="G528" s="1142"/>
      <c r="H528" s="1157"/>
      <c r="I528" s="1158"/>
      <c r="J528" s="1130"/>
      <c r="K528" s="1130"/>
    </row>
    <row r="529" spans="1:11" ht="15">
      <c r="A529" s="1085">
        <v>521</v>
      </c>
      <c r="B529" s="1086">
        <v>983</v>
      </c>
      <c r="C529" s="1087" t="s">
        <v>2899</v>
      </c>
      <c r="D529" s="1088">
        <v>28405</v>
      </c>
      <c r="F529" s="1156"/>
      <c r="G529" s="1142"/>
      <c r="H529" s="1157"/>
      <c r="I529" s="1158"/>
      <c r="J529" s="1130"/>
      <c r="K529" s="1130"/>
    </row>
    <row r="530" spans="1:11" ht="15">
      <c r="A530" s="1085">
        <v>522</v>
      </c>
      <c r="B530" s="1086">
        <v>1024</v>
      </c>
      <c r="C530" s="1087" t="s">
        <v>2900</v>
      </c>
      <c r="D530" s="1088">
        <v>4094</v>
      </c>
      <c r="F530" s="1156"/>
      <c r="G530" s="1142"/>
      <c r="H530" s="1157"/>
      <c r="I530" s="1158"/>
      <c r="J530" s="1130"/>
      <c r="K530" s="1130"/>
    </row>
    <row r="531" spans="1:11" ht="15">
      <c r="A531" s="1085">
        <v>523</v>
      </c>
      <c r="B531" s="1086">
        <v>1035</v>
      </c>
      <c r="C531" s="1087" t="s">
        <v>2901</v>
      </c>
      <c r="D531" s="1088">
        <v>3946</v>
      </c>
      <c r="F531" s="1156"/>
      <c r="G531" s="1142"/>
      <c r="H531" s="1157"/>
      <c r="I531" s="1158"/>
      <c r="J531" s="1130"/>
      <c r="K531" s="1130"/>
    </row>
    <row r="532" spans="1:11" ht="15">
      <c r="A532" s="1085">
        <v>524</v>
      </c>
      <c r="B532" s="1086">
        <v>1036</v>
      </c>
      <c r="C532" s="1087" t="s">
        <v>2902</v>
      </c>
      <c r="D532" s="1088">
        <v>4479.25</v>
      </c>
      <c r="F532" s="1156"/>
      <c r="G532" s="1142"/>
      <c r="H532" s="1157"/>
      <c r="I532" s="1158"/>
      <c r="J532" s="1130"/>
      <c r="K532" s="1130"/>
    </row>
    <row r="533" spans="1:11" ht="15">
      <c r="A533" s="1085">
        <v>525</v>
      </c>
      <c r="B533" s="1086">
        <v>1071</v>
      </c>
      <c r="C533" s="1087" t="s">
        <v>2903</v>
      </c>
      <c r="D533" s="1088">
        <v>2070</v>
      </c>
      <c r="F533" s="1156"/>
      <c r="G533" s="1142"/>
      <c r="H533" s="1157"/>
      <c r="I533" s="1158"/>
      <c r="J533" s="1130"/>
      <c r="K533" s="1130"/>
    </row>
    <row r="534" spans="1:11" ht="15">
      <c r="A534" s="1085">
        <v>526</v>
      </c>
      <c r="B534" s="1086">
        <v>1072</v>
      </c>
      <c r="C534" s="1087" t="s">
        <v>2904</v>
      </c>
      <c r="D534" s="1088">
        <v>2530</v>
      </c>
      <c r="F534" s="1156"/>
      <c r="G534" s="1142"/>
      <c r="H534" s="1157"/>
      <c r="I534" s="1158"/>
      <c r="J534" s="1130"/>
      <c r="K534" s="1130"/>
    </row>
    <row r="535" spans="1:11" ht="15">
      <c r="A535" s="1085">
        <v>527</v>
      </c>
      <c r="B535" s="1086">
        <v>1098</v>
      </c>
      <c r="C535" s="1087" t="s">
        <v>2905</v>
      </c>
      <c r="D535" s="1088">
        <v>9832.5</v>
      </c>
      <c r="F535" s="1156"/>
      <c r="G535" s="1142"/>
      <c r="H535" s="1157"/>
      <c r="I535" s="1158"/>
      <c r="J535" s="1130"/>
      <c r="K535" s="1130"/>
    </row>
    <row r="536" spans="1:11" ht="15">
      <c r="A536" s="1085">
        <v>528</v>
      </c>
      <c r="B536" s="1086">
        <v>1109</v>
      </c>
      <c r="C536" s="1087" t="s">
        <v>2906</v>
      </c>
      <c r="D536" s="1088">
        <v>2070</v>
      </c>
      <c r="F536" s="1156"/>
      <c r="G536" s="1142"/>
      <c r="H536" s="1157"/>
      <c r="I536" s="1158"/>
      <c r="J536" s="1130"/>
      <c r="K536" s="1130"/>
    </row>
    <row r="537" spans="1:11" ht="15">
      <c r="A537" s="1085">
        <v>529</v>
      </c>
      <c r="B537" s="1086">
        <v>1122</v>
      </c>
      <c r="C537" s="1087" t="s">
        <v>2907</v>
      </c>
      <c r="D537" s="1088">
        <v>10488</v>
      </c>
      <c r="F537" s="1156"/>
      <c r="G537" s="1142"/>
      <c r="H537" s="1157"/>
      <c r="I537" s="1158"/>
      <c r="J537" s="1130"/>
      <c r="K537" s="1130"/>
    </row>
    <row r="538" spans="1:11" ht="15">
      <c r="A538" s="1085">
        <v>530</v>
      </c>
      <c r="B538" s="1086">
        <v>1142</v>
      </c>
      <c r="C538" s="1087" t="s">
        <v>2908</v>
      </c>
      <c r="D538" s="1088">
        <v>4479.25</v>
      </c>
      <c r="F538" s="1156"/>
      <c r="G538" s="1142"/>
      <c r="H538" s="1157"/>
      <c r="I538" s="1158"/>
      <c r="J538" s="1130"/>
      <c r="K538" s="1130"/>
    </row>
    <row r="539" spans="1:11" ht="15">
      <c r="A539" s="1085">
        <v>531</v>
      </c>
      <c r="B539" s="1086">
        <v>1144</v>
      </c>
      <c r="C539" s="1087" t="s">
        <v>2909</v>
      </c>
      <c r="D539" s="1088">
        <v>11385</v>
      </c>
      <c r="F539" s="1156"/>
      <c r="G539" s="1142"/>
      <c r="H539" s="1157"/>
      <c r="I539" s="1158"/>
      <c r="J539" s="1130"/>
      <c r="K539" s="1130"/>
    </row>
    <row r="540" spans="1:11" ht="15">
      <c r="A540" s="1085">
        <v>532</v>
      </c>
      <c r="B540" s="1086">
        <v>1146</v>
      </c>
      <c r="C540" s="1087" t="s">
        <v>2910</v>
      </c>
      <c r="D540" s="1088">
        <v>2530</v>
      </c>
      <c r="F540" s="1156"/>
      <c r="G540" s="1142"/>
      <c r="H540" s="1157"/>
      <c r="I540" s="1158"/>
      <c r="J540" s="1130"/>
      <c r="K540" s="1130"/>
    </row>
    <row r="541" spans="1:11" ht="15">
      <c r="A541" s="1085">
        <v>533</v>
      </c>
      <c r="B541" s="1086">
        <v>1165</v>
      </c>
      <c r="C541" s="1087" t="s">
        <v>2911</v>
      </c>
      <c r="D541" s="1088">
        <v>6963.25</v>
      </c>
      <c r="F541" s="1156"/>
      <c r="G541" s="1142"/>
      <c r="H541" s="1157"/>
      <c r="I541" s="1158"/>
      <c r="J541" s="1130"/>
      <c r="K541" s="1130"/>
    </row>
    <row r="542" spans="1:11" ht="15">
      <c r="A542" s="1085">
        <v>534</v>
      </c>
      <c r="B542" s="1086">
        <v>1167</v>
      </c>
      <c r="C542" s="1087" t="s">
        <v>2912</v>
      </c>
      <c r="D542" s="1088">
        <v>3220</v>
      </c>
      <c r="F542" s="1156"/>
      <c r="G542" s="1142"/>
      <c r="H542" s="1157"/>
      <c r="I542" s="1158"/>
      <c r="J542" s="1130"/>
      <c r="K542" s="1130"/>
    </row>
    <row r="543" spans="1:11" ht="15">
      <c r="A543" s="1085">
        <v>535</v>
      </c>
      <c r="B543" s="1086">
        <v>1175</v>
      </c>
      <c r="C543" s="1087" t="s">
        <v>2913</v>
      </c>
      <c r="D543" s="1088">
        <v>6785</v>
      </c>
      <c r="F543" s="1156"/>
      <c r="G543" s="1142"/>
      <c r="H543" s="1157"/>
      <c r="I543" s="1158"/>
      <c r="J543" s="1130"/>
      <c r="K543" s="1130"/>
    </row>
    <row r="544" spans="1:11" ht="15">
      <c r="A544" s="1085">
        <v>536</v>
      </c>
      <c r="B544" s="1086">
        <v>1177</v>
      </c>
      <c r="C544" s="1087" t="s">
        <v>2914</v>
      </c>
      <c r="D544" s="1088">
        <v>2070</v>
      </c>
      <c r="G544" s="1142"/>
      <c r="H544" s="1157"/>
      <c r="I544" s="1158"/>
      <c r="J544" s="1130"/>
      <c r="K544" s="1130"/>
    </row>
    <row r="545" spans="1:11" ht="15">
      <c r="A545" s="1085">
        <v>537</v>
      </c>
      <c r="B545" s="1086">
        <v>1181</v>
      </c>
      <c r="C545" s="1087" t="s">
        <v>2915</v>
      </c>
      <c r="D545" s="1088">
        <v>2070</v>
      </c>
      <c r="G545" s="1142"/>
      <c r="H545" s="1157"/>
      <c r="I545" s="1158"/>
      <c r="J545" s="1130"/>
      <c r="K545" s="1130"/>
    </row>
    <row r="546" spans="1:11" ht="15">
      <c r="A546" s="1085">
        <v>538</v>
      </c>
      <c r="B546" s="1086">
        <v>1182</v>
      </c>
      <c r="C546" s="1087" t="s">
        <v>2916</v>
      </c>
      <c r="D546" s="1088">
        <v>2070</v>
      </c>
      <c r="F546" s="1160"/>
      <c r="G546" s="1142"/>
      <c r="H546" s="1157"/>
      <c r="I546" s="1158"/>
      <c r="J546" s="1130"/>
      <c r="K546" s="1130"/>
    </row>
    <row r="547" spans="1:11" ht="15">
      <c r="A547" s="1085">
        <v>539</v>
      </c>
      <c r="B547" s="1086">
        <v>1190</v>
      </c>
      <c r="C547" s="1087" t="s">
        <v>2917</v>
      </c>
      <c r="D547" s="1088">
        <v>6963.25</v>
      </c>
      <c r="F547" s="1156"/>
      <c r="G547" s="1142"/>
      <c r="H547" s="1157"/>
      <c r="I547" s="1158"/>
      <c r="J547" s="1130"/>
      <c r="K547" s="1130"/>
    </row>
    <row r="548" spans="1:11" ht="15">
      <c r="A548" s="1085">
        <v>540</v>
      </c>
      <c r="B548" s="1086">
        <v>1191</v>
      </c>
      <c r="C548" s="1087" t="s">
        <v>2918</v>
      </c>
      <c r="D548" s="1088">
        <v>3220</v>
      </c>
      <c r="F548" s="1156"/>
      <c r="G548" s="1142"/>
      <c r="H548" s="1157"/>
      <c r="I548" s="1158"/>
      <c r="J548" s="1130"/>
      <c r="K548" s="1130"/>
    </row>
    <row r="549" spans="1:11" ht="15">
      <c r="A549" s="1085">
        <v>541</v>
      </c>
      <c r="B549" s="1086">
        <v>1207</v>
      </c>
      <c r="C549" s="1087" t="s">
        <v>2919</v>
      </c>
      <c r="D549" s="1088">
        <v>17020</v>
      </c>
      <c r="F549" s="1156"/>
      <c r="G549" s="1142"/>
      <c r="H549" s="1157"/>
      <c r="I549" s="1158"/>
      <c r="J549" s="1130"/>
      <c r="K549" s="1130"/>
    </row>
    <row r="550" spans="1:11" ht="15">
      <c r="A550" s="1085">
        <v>542</v>
      </c>
      <c r="B550" s="1086">
        <v>1209</v>
      </c>
      <c r="C550" s="1087" t="s">
        <v>2920</v>
      </c>
      <c r="D550" s="1088">
        <v>16693.41</v>
      </c>
      <c r="F550" s="1156"/>
      <c r="G550" s="1142"/>
      <c r="H550" s="1157"/>
      <c r="I550" s="1158"/>
      <c r="J550" s="1130"/>
      <c r="K550" s="1130"/>
    </row>
    <row r="551" spans="1:11" ht="15">
      <c r="A551" s="1085">
        <v>543</v>
      </c>
      <c r="B551" s="1086">
        <v>1230</v>
      </c>
      <c r="C551" s="1087" t="s">
        <v>2921</v>
      </c>
      <c r="D551" s="1088">
        <v>2666.66</v>
      </c>
      <c r="F551" s="1156"/>
      <c r="G551" s="1142"/>
      <c r="H551" s="1157"/>
      <c r="I551" s="1158"/>
      <c r="J551" s="1130"/>
      <c r="K551" s="1130"/>
    </row>
    <row r="552" spans="1:11" ht="15">
      <c r="A552" s="1085">
        <v>544</v>
      </c>
      <c r="B552" s="1086">
        <v>1231</v>
      </c>
      <c r="C552" s="1087" t="s">
        <v>2922</v>
      </c>
      <c r="D552" s="1088">
        <v>16000</v>
      </c>
      <c r="F552" s="1156"/>
      <c r="G552" s="1142"/>
      <c r="H552" s="1157"/>
      <c r="I552" s="1158"/>
      <c r="J552" s="1130"/>
      <c r="K552" s="1130"/>
    </row>
    <row r="553" spans="1:11" ht="15">
      <c r="A553" s="1085">
        <v>545</v>
      </c>
      <c r="B553" s="1086">
        <v>1232</v>
      </c>
      <c r="C553" s="1087" t="s">
        <v>2923</v>
      </c>
      <c r="D553" s="1088">
        <v>24785.5</v>
      </c>
      <c r="F553" s="1156"/>
      <c r="G553" s="1142"/>
      <c r="H553" s="1157"/>
      <c r="I553" s="1158"/>
      <c r="J553" s="1130"/>
      <c r="K553" s="1130"/>
    </row>
    <row r="554" spans="1:11" ht="15">
      <c r="A554" s="1085">
        <v>546</v>
      </c>
      <c r="B554" s="1086">
        <v>1235</v>
      </c>
      <c r="C554" s="1087" t="s">
        <v>2924</v>
      </c>
      <c r="D554" s="1088">
        <v>2472.5</v>
      </c>
      <c r="F554" s="1156"/>
      <c r="G554" s="1142"/>
      <c r="H554" s="1157"/>
      <c r="I554" s="1158"/>
      <c r="J554" s="1130"/>
      <c r="K554" s="1130"/>
    </row>
    <row r="555" spans="1:11" ht="14.25" customHeight="1">
      <c r="A555" s="1085">
        <v>547</v>
      </c>
      <c r="B555" s="1086">
        <v>1241</v>
      </c>
      <c r="C555" s="1087" t="s">
        <v>2925</v>
      </c>
      <c r="D555" s="1088">
        <v>5962.21</v>
      </c>
      <c r="F555" s="1156"/>
      <c r="G555" s="1142"/>
      <c r="H555" s="1157"/>
      <c r="I555" s="1158"/>
      <c r="J555" s="1130"/>
      <c r="K555" s="1130"/>
    </row>
    <row r="556" spans="1:11" ht="25.5" customHeight="1">
      <c r="A556" s="1085">
        <v>548</v>
      </c>
      <c r="B556" s="1086">
        <v>1243</v>
      </c>
      <c r="C556" s="1087" t="s">
        <v>2926</v>
      </c>
      <c r="D556" s="1088">
        <v>14146.98</v>
      </c>
      <c r="F556" s="1156"/>
      <c r="G556" s="1142"/>
      <c r="H556" s="1157"/>
      <c r="I556" s="1158"/>
      <c r="J556" s="1130"/>
      <c r="K556" s="1130"/>
    </row>
    <row r="557" spans="1:11" ht="15">
      <c r="A557" s="1085">
        <v>549</v>
      </c>
      <c r="B557" s="1086">
        <v>1244</v>
      </c>
      <c r="C557" s="1087" t="s">
        <v>2927</v>
      </c>
      <c r="D557" s="1088">
        <v>4783.42</v>
      </c>
      <c r="F557" s="1156"/>
      <c r="G557" s="1142"/>
      <c r="H557" s="1157"/>
      <c r="I557" s="1158"/>
      <c r="J557" s="1130"/>
      <c r="K557" s="1130"/>
    </row>
    <row r="558" spans="1:11" ht="15">
      <c r="A558" s="1085">
        <v>550</v>
      </c>
      <c r="B558" s="1086">
        <v>1245</v>
      </c>
      <c r="C558" s="1087" t="s">
        <v>2928</v>
      </c>
      <c r="D558" s="1088">
        <v>1840</v>
      </c>
      <c r="F558" s="1156"/>
      <c r="G558" s="1142"/>
      <c r="H558" s="1157"/>
      <c r="I558" s="1158"/>
      <c r="J558" s="1130"/>
      <c r="K558" s="1130"/>
    </row>
    <row r="559" spans="1:11" ht="15">
      <c r="A559" s="1085">
        <v>551</v>
      </c>
      <c r="B559" s="1086">
        <v>1286</v>
      </c>
      <c r="C559" s="1087" t="s">
        <v>2929</v>
      </c>
      <c r="D559" s="1088">
        <v>20764</v>
      </c>
      <c r="F559" s="1156"/>
      <c r="G559" s="1142"/>
      <c r="H559" s="1157"/>
      <c r="I559" s="1158"/>
      <c r="J559" s="1130"/>
      <c r="K559" s="1130"/>
    </row>
    <row r="560" spans="1:11" ht="15">
      <c r="A560" s="1085">
        <v>552</v>
      </c>
      <c r="B560" s="1086">
        <v>1288</v>
      </c>
      <c r="C560" s="1087" t="s">
        <v>2930</v>
      </c>
      <c r="D560" s="1088">
        <v>6256</v>
      </c>
      <c r="F560" s="1156"/>
      <c r="G560" s="1142"/>
      <c r="H560" s="1157"/>
      <c r="I560" s="1158"/>
      <c r="J560" s="1130"/>
      <c r="K560" s="1130"/>
    </row>
    <row r="561" spans="1:11" ht="15">
      <c r="A561" s="1085">
        <v>553</v>
      </c>
      <c r="B561" s="1086">
        <v>1289</v>
      </c>
      <c r="C561" s="1087" t="s">
        <v>2931</v>
      </c>
      <c r="D561" s="1088">
        <v>6256</v>
      </c>
      <c r="F561" s="1156"/>
      <c r="G561" s="1142"/>
      <c r="H561" s="1157"/>
      <c r="I561" s="1158"/>
      <c r="J561" s="1130"/>
      <c r="K561" s="1130"/>
    </row>
    <row r="562" spans="1:11" ht="15">
      <c r="A562" s="1085">
        <v>554</v>
      </c>
      <c r="B562" s="1086">
        <v>1290</v>
      </c>
      <c r="C562" s="1087" t="s">
        <v>2932</v>
      </c>
      <c r="D562" s="1088">
        <v>3131.4500000000003</v>
      </c>
      <c r="F562" s="1156"/>
      <c r="G562" s="1142"/>
      <c r="H562" s="1157"/>
      <c r="I562" s="1158"/>
      <c r="J562" s="1130"/>
      <c r="K562" s="1130"/>
    </row>
    <row r="563" spans="1:11" ht="15">
      <c r="A563" s="1085">
        <v>555</v>
      </c>
      <c r="B563" s="1086">
        <v>1295</v>
      </c>
      <c r="C563" s="1087" t="s">
        <v>2933</v>
      </c>
      <c r="D563" s="1088">
        <v>9545</v>
      </c>
      <c r="F563" s="1156"/>
      <c r="G563" s="1142"/>
      <c r="H563" s="1157"/>
      <c r="I563" s="1158"/>
      <c r="J563" s="1130"/>
      <c r="K563" s="1130"/>
    </row>
    <row r="564" spans="1:11" ht="15">
      <c r="A564" s="1085">
        <v>556</v>
      </c>
      <c r="B564" s="1086">
        <v>1301</v>
      </c>
      <c r="C564" s="1087" t="s">
        <v>2934</v>
      </c>
      <c r="D564" s="1088">
        <v>1996</v>
      </c>
      <c r="F564" s="1156"/>
      <c r="G564" s="1142"/>
      <c r="H564" s="1157"/>
      <c r="I564" s="1158"/>
      <c r="J564" s="1130"/>
      <c r="K564" s="1130"/>
    </row>
    <row r="565" spans="1:11" ht="15">
      <c r="A565" s="1085">
        <v>557</v>
      </c>
      <c r="B565" s="1098">
        <v>1335</v>
      </c>
      <c r="C565" s="1087" t="s">
        <v>2935</v>
      </c>
      <c r="D565" s="1088">
        <v>7459.32</v>
      </c>
      <c r="F565" s="1156"/>
      <c r="G565" s="1142"/>
      <c r="H565" s="1157"/>
      <c r="I565" s="1158"/>
      <c r="J565" s="1130"/>
      <c r="K565" s="1130"/>
    </row>
    <row r="566" spans="1:11" ht="15">
      <c r="A566" s="1085">
        <v>558</v>
      </c>
      <c r="B566" s="1086">
        <v>1336</v>
      </c>
      <c r="C566" s="1087" t="s">
        <v>2936</v>
      </c>
      <c r="D566" s="1088">
        <v>0</v>
      </c>
      <c r="F566" s="1156"/>
      <c r="G566" s="1142"/>
      <c r="H566" s="1157"/>
      <c r="I566" s="1158"/>
      <c r="J566" s="1130"/>
      <c r="K566" s="1130"/>
    </row>
    <row r="567" spans="1:11" ht="15">
      <c r="A567" s="1085">
        <v>559</v>
      </c>
      <c r="B567" s="1086">
        <v>1337</v>
      </c>
      <c r="C567" s="1087" t="s">
        <v>2937</v>
      </c>
      <c r="D567" s="1088">
        <v>0</v>
      </c>
      <c r="F567" s="1156"/>
      <c r="G567" s="1142"/>
      <c r="H567" s="1157"/>
      <c r="I567" s="1158"/>
      <c r="J567" s="1130"/>
      <c r="K567" s="1130"/>
    </row>
    <row r="568" spans="1:11" ht="15">
      <c r="A568" s="1085">
        <v>560</v>
      </c>
      <c r="B568" s="1086">
        <v>1347</v>
      </c>
      <c r="C568" s="1087" t="s">
        <v>2938</v>
      </c>
      <c r="D568" s="1088">
        <v>30160</v>
      </c>
      <c r="F568" s="1156"/>
      <c r="G568" s="1142"/>
      <c r="H568" s="1157"/>
      <c r="I568" s="1158"/>
      <c r="J568" s="1130"/>
      <c r="K568" s="1130"/>
    </row>
    <row r="569" spans="1:11" ht="15">
      <c r="A569" s="1085">
        <v>561</v>
      </c>
      <c r="B569" s="1086">
        <v>1348</v>
      </c>
      <c r="C569" s="1087" t="s">
        <v>2939</v>
      </c>
      <c r="D569" s="1088">
        <v>12672.01</v>
      </c>
      <c r="F569" s="1156"/>
      <c r="G569" s="1142"/>
      <c r="H569" s="1157"/>
      <c r="I569" s="1158"/>
      <c r="J569" s="1130"/>
      <c r="K569" s="1130"/>
    </row>
    <row r="570" spans="1:11" ht="15">
      <c r="A570" s="1085">
        <v>562</v>
      </c>
      <c r="B570" s="1086">
        <v>1362</v>
      </c>
      <c r="C570" s="1087" t="s">
        <v>2940</v>
      </c>
      <c r="D570" s="1088">
        <v>18500.52</v>
      </c>
      <c r="F570" s="1156"/>
      <c r="G570" s="1142"/>
      <c r="H570" s="1157"/>
      <c r="I570" s="1158"/>
      <c r="J570" s="1130"/>
      <c r="K570" s="1130"/>
    </row>
    <row r="571" spans="1:11" ht="15">
      <c r="A571" s="1085">
        <v>563</v>
      </c>
      <c r="B571" s="1086">
        <v>1363</v>
      </c>
      <c r="C571" s="1087" t="s">
        <v>2941</v>
      </c>
      <c r="D571" s="1088">
        <v>4578.28</v>
      </c>
      <c r="F571" s="1156"/>
      <c r="G571" s="1142"/>
      <c r="H571" s="1157"/>
      <c r="I571" s="1158"/>
      <c r="J571" s="1130"/>
      <c r="K571" s="1130"/>
    </row>
    <row r="572" spans="1:11" ht="15">
      <c r="A572" s="1085">
        <v>564</v>
      </c>
      <c r="B572" s="1086">
        <v>1366</v>
      </c>
      <c r="C572" s="1087" t="s">
        <v>2942</v>
      </c>
      <c r="D572" s="1088">
        <v>2623.61</v>
      </c>
      <c r="F572" s="1156"/>
      <c r="G572" s="1142"/>
      <c r="H572" s="1157"/>
      <c r="I572" s="1158"/>
      <c r="J572" s="1130"/>
      <c r="K572" s="1130"/>
    </row>
    <row r="573" spans="1:11" ht="15">
      <c r="A573" s="1085">
        <v>565</v>
      </c>
      <c r="B573" s="1086">
        <v>1367</v>
      </c>
      <c r="C573" s="1087" t="s">
        <v>2943</v>
      </c>
      <c r="D573" s="1088">
        <v>3976.4300000000003</v>
      </c>
      <c r="F573" s="1156"/>
      <c r="G573" s="1142"/>
      <c r="H573" s="1157"/>
      <c r="I573" s="1158"/>
      <c r="J573" s="1130"/>
      <c r="K573" s="1130"/>
    </row>
    <row r="574" spans="1:11" ht="15">
      <c r="A574" s="1085">
        <v>566</v>
      </c>
      <c r="B574" s="1086">
        <v>1368</v>
      </c>
      <c r="C574" s="1087" t="s">
        <v>2944</v>
      </c>
      <c r="D574" s="1088">
        <v>1650.71</v>
      </c>
      <c r="F574" s="1156"/>
      <c r="G574" s="1142"/>
      <c r="H574" s="1157"/>
      <c r="I574" s="1158"/>
      <c r="J574" s="1130"/>
      <c r="K574" s="1130"/>
    </row>
    <row r="575" spans="1:11" ht="15">
      <c r="A575" s="1085">
        <v>567</v>
      </c>
      <c r="B575" s="1086">
        <v>1384</v>
      </c>
      <c r="C575" s="1087" t="s">
        <v>2945</v>
      </c>
      <c r="D575" s="1088">
        <v>16000</v>
      </c>
      <c r="F575" s="1156"/>
      <c r="G575" s="1142"/>
      <c r="H575" s="1157"/>
      <c r="I575" s="1158"/>
      <c r="J575" s="1130"/>
      <c r="K575" s="1130"/>
    </row>
    <row r="576" spans="1:11" ht="15">
      <c r="A576" s="1085">
        <v>568</v>
      </c>
      <c r="B576" s="1086">
        <v>1385</v>
      </c>
      <c r="C576" s="1087" t="s">
        <v>2946</v>
      </c>
      <c r="D576" s="1088">
        <v>16000</v>
      </c>
      <c r="F576" s="1156"/>
      <c r="G576" s="1142"/>
      <c r="H576" s="1157"/>
      <c r="I576" s="1158"/>
      <c r="J576" s="1130"/>
      <c r="K576" s="1130"/>
    </row>
    <row r="577" spans="1:11" ht="15">
      <c r="A577" s="1085">
        <v>569</v>
      </c>
      <c r="B577" s="1086">
        <v>1389</v>
      </c>
      <c r="C577" s="1087" t="s">
        <v>2947</v>
      </c>
      <c r="D577" s="1088">
        <v>1406.9</v>
      </c>
      <c r="F577" s="1156"/>
      <c r="G577" s="1142"/>
      <c r="H577" s="1157"/>
      <c r="I577" s="1158"/>
      <c r="J577" s="1130"/>
      <c r="K577" s="1130"/>
    </row>
    <row r="578" spans="1:11" ht="15">
      <c r="A578" s="1085">
        <v>570</v>
      </c>
      <c r="B578" s="1086">
        <v>1390</v>
      </c>
      <c r="C578" s="1087" t="s">
        <v>2948</v>
      </c>
      <c r="D578" s="1088">
        <v>1406.9</v>
      </c>
      <c r="F578" s="1156"/>
      <c r="G578" s="1142"/>
      <c r="H578" s="1157"/>
      <c r="I578" s="1158"/>
      <c r="J578" s="1130"/>
      <c r="K578" s="1130"/>
    </row>
    <row r="579" spans="1:11" ht="15">
      <c r="A579" s="1085">
        <v>571</v>
      </c>
      <c r="B579" s="1086">
        <v>1391</v>
      </c>
      <c r="C579" s="1087" t="s">
        <v>2949</v>
      </c>
      <c r="D579" s="1088">
        <v>1406.9</v>
      </c>
      <c r="F579" s="1156"/>
      <c r="G579" s="1142"/>
      <c r="H579" s="1157"/>
      <c r="I579" s="1158"/>
      <c r="J579" s="1130"/>
      <c r="K579" s="1130"/>
    </row>
    <row r="580" spans="1:11" ht="15">
      <c r="A580" s="1085">
        <v>572</v>
      </c>
      <c r="B580" s="1086">
        <v>1392</v>
      </c>
      <c r="C580" s="1087" t="s">
        <v>2950</v>
      </c>
      <c r="D580" s="1088">
        <v>1406.9</v>
      </c>
      <c r="F580" s="1156"/>
      <c r="G580" s="1142"/>
      <c r="H580" s="1157"/>
      <c r="I580" s="1158"/>
      <c r="J580" s="1130"/>
      <c r="K580" s="1130"/>
    </row>
    <row r="581" spans="1:11" ht="15">
      <c r="A581" s="1085">
        <v>573</v>
      </c>
      <c r="B581" s="1086">
        <v>1393</v>
      </c>
      <c r="C581" s="1087" t="s">
        <v>2951</v>
      </c>
      <c r="D581" s="1088">
        <v>1406.9</v>
      </c>
      <c r="F581" s="1156"/>
      <c r="G581" s="1142"/>
      <c r="H581" s="1157"/>
      <c r="I581" s="1158"/>
      <c r="J581" s="1130"/>
      <c r="K581" s="1130"/>
    </row>
    <row r="582" spans="1:11" ht="15">
      <c r="A582" s="1085">
        <v>574</v>
      </c>
      <c r="B582" s="1086">
        <v>1394</v>
      </c>
      <c r="C582" s="1087" t="s">
        <v>2952</v>
      </c>
      <c r="D582" s="1088">
        <v>9947.5</v>
      </c>
      <c r="F582" s="1156"/>
      <c r="G582" s="1142"/>
      <c r="H582" s="1157"/>
      <c r="I582" s="1158"/>
      <c r="J582" s="1130"/>
      <c r="K582" s="1130"/>
    </row>
    <row r="583" spans="1:11" ht="15">
      <c r="A583" s="1085">
        <v>575</v>
      </c>
      <c r="B583" s="1086">
        <v>1424</v>
      </c>
      <c r="C583" s="1087" t="s">
        <v>2953</v>
      </c>
      <c r="D583" s="1088">
        <v>2320</v>
      </c>
      <c r="F583" s="1156"/>
      <c r="G583" s="1121"/>
      <c r="H583" s="1161"/>
      <c r="I583" s="1158"/>
      <c r="J583" s="1130"/>
      <c r="K583" s="1130"/>
    </row>
    <row r="584" spans="1:11">
      <c r="A584" s="1085">
        <v>576</v>
      </c>
      <c r="B584" s="1086">
        <v>1422</v>
      </c>
      <c r="C584" s="1087" t="s">
        <v>2954</v>
      </c>
      <c r="D584" s="1088">
        <v>14049.99</v>
      </c>
      <c r="F584" s="1156"/>
    </row>
    <row r="585" spans="1:11">
      <c r="A585" s="1085">
        <v>577</v>
      </c>
      <c r="B585" s="1086">
        <v>1423</v>
      </c>
      <c r="C585" s="1087" t="s">
        <v>2955</v>
      </c>
      <c r="D585" s="1088">
        <v>14049.99</v>
      </c>
      <c r="F585" s="1156"/>
      <c r="G585" s="1121"/>
      <c r="H585" s="1141"/>
    </row>
    <row r="586" spans="1:11">
      <c r="A586" s="1085">
        <v>578</v>
      </c>
      <c r="B586" s="1086">
        <v>67</v>
      </c>
      <c r="C586" s="1087" t="s">
        <v>2956</v>
      </c>
      <c r="D586" s="1088">
        <v>711.85</v>
      </c>
      <c r="E586" s="1162"/>
      <c r="F586" s="1140"/>
    </row>
    <row r="587" spans="1:11">
      <c r="A587" s="1085">
        <v>579</v>
      </c>
      <c r="B587" s="1086">
        <v>528</v>
      </c>
      <c r="C587" s="1087" t="s">
        <v>2957</v>
      </c>
      <c r="D587" s="1088">
        <v>14220</v>
      </c>
      <c r="E587" s="1162"/>
      <c r="F587" s="1140"/>
    </row>
    <row r="588" spans="1:11">
      <c r="A588" s="1085">
        <v>580</v>
      </c>
      <c r="B588" s="1086">
        <v>549</v>
      </c>
      <c r="C588" s="1087" t="s">
        <v>2958</v>
      </c>
      <c r="D588" s="1088">
        <v>3680</v>
      </c>
      <c r="E588" s="1162"/>
      <c r="F588" s="1140"/>
    </row>
    <row r="589" spans="1:11">
      <c r="A589" s="1085">
        <v>581</v>
      </c>
      <c r="B589" s="1086">
        <v>757</v>
      </c>
      <c r="C589" s="1087" t="s">
        <v>2959</v>
      </c>
      <c r="D589" s="1088">
        <v>10729.5</v>
      </c>
      <c r="E589" s="1162"/>
      <c r="F589" s="1140"/>
    </row>
    <row r="590" spans="1:11">
      <c r="A590" s="1085">
        <v>582</v>
      </c>
      <c r="B590" s="1086">
        <v>761</v>
      </c>
      <c r="C590" s="1087" t="s">
        <v>2960</v>
      </c>
      <c r="D590" s="1088">
        <v>4025</v>
      </c>
      <c r="E590" s="1162"/>
      <c r="F590" s="1140"/>
    </row>
    <row r="591" spans="1:11">
      <c r="A591" s="1085">
        <v>583</v>
      </c>
      <c r="B591" s="1086">
        <v>781</v>
      </c>
      <c r="C591" s="1087" t="s">
        <v>2961</v>
      </c>
      <c r="D591" s="1088">
        <v>2470.42</v>
      </c>
      <c r="E591" s="1162"/>
      <c r="F591" s="1140"/>
    </row>
    <row r="592" spans="1:11">
      <c r="A592" s="1085">
        <v>584</v>
      </c>
      <c r="B592" s="1086">
        <v>807</v>
      </c>
      <c r="C592" s="1087" t="s">
        <v>2962</v>
      </c>
      <c r="D592" s="1088">
        <v>1840</v>
      </c>
      <c r="E592" s="1162"/>
      <c r="F592" s="1140"/>
    </row>
    <row r="593" spans="1:6">
      <c r="A593" s="1085">
        <v>585</v>
      </c>
      <c r="B593" s="1086">
        <v>897</v>
      </c>
      <c r="C593" s="1087" t="s">
        <v>2963</v>
      </c>
      <c r="D593" s="1088">
        <v>0</v>
      </c>
      <c r="E593" s="1162"/>
      <c r="F593" s="1140"/>
    </row>
    <row r="594" spans="1:6">
      <c r="A594" s="1085">
        <v>586</v>
      </c>
      <c r="B594" s="1086">
        <v>899</v>
      </c>
      <c r="C594" s="1087" t="s">
        <v>2963</v>
      </c>
      <c r="D594" s="1088">
        <v>0</v>
      </c>
      <c r="E594" s="1162"/>
      <c r="F594" s="1140"/>
    </row>
    <row r="595" spans="1:6">
      <c r="A595" s="1085">
        <v>587</v>
      </c>
      <c r="B595" s="1086">
        <v>961</v>
      </c>
      <c r="C595" s="1087" t="s">
        <v>2964</v>
      </c>
      <c r="D595" s="1088">
        <v>4986.5</v>
      </c>
      <c r="E595" s="1162"/>
    </row>
    <row r="596" spans="1:6">
      <c r="A596" s="1085">
        <v>588</v>
      </c>
      <c r="B596" s="1086">
        <v>962</v>
      </c>
      <c r="C596" s="1087" t="s">
        <v>2827</v>
      </c>
      <c r="D596" s="1088">
        <v>4986.5</v>
      </c>
      <c r="E596" s="1162"/>
    </row>
    <row r="597" spans="1:6">
      <c r="A597" s="1085">
        <v>589</v>
      </c>
      <c r="B597" s="1086">
        <v>963</v>
      </c>
      <c r="C597" s="1087" t="s">
        <v>2827</v>
      </c>
      <c r="D597" s="1088">
        <v>4986.5</v>
      </c>
      <c r="E597" s="1162"/>
    </row>
    <row r="598" spans="1:6">
      <c r="A598" s="1085">
        <v>590</v>
      </c>
      <c r="B598" s="1086">
        <v>982</v>
      </c>
      <c r="C598" s="1087" t="s">
        <v>2965</v>
      </c>
      <c r="D598" s="1088">
        <v>691</v>
      </c>
      <c r="E598" s="1162"/>
    </row>
    <row r="599" spans="1:6">
      <c r="A599" s="1085">
        <v>591</v>
      </c>
      <c r="B599" s="1086">
        <v>1205</v>
      </c>
      <c r="C599" s="1087" t="s">
        <v>2966</v>
      </c>
      <c r="D599" s="1088">
        <v>3266</v>
      </c>
      <c r="E599" s="1162"/>
    </row>
    <row r="600" spans="1:6">
      <c r="A600" s="1085">
        <v>592</v>
      </c>
      <c r="B600" s="1086">
        <v>1210</v>
      </c>
      <c r="C600" s="1087" t="s">
        <v>2967</v>
      </c>
      <c r="D600" s="1088">
        <v>4462</v>
      </c>
      <c r="E600" s="1162"/>
    </row>
    <row r="601" spans="1:6">
      <c r="A601" s="1085">
        <v>593</v>
      </c>
      <c r="B601" s="1086">
        <v>1211</v>
      </c>
      <c r="C601" s="1087" t="s">
        <v>2968</v>
      </c>
      <c r="D601" s="1088">
        <v>5625.84</v>
      </c>
      <c r="E601" s="1162"/>
    </row>
    <row r="602" spans="1:6">
      <c r="A602" s="1085">
        <v>594</v>
      </c>
      <c r="B602" s="1086">
        <v>1229</v>
      </c>
      <c r="C602" s="1087" t="s">
        <v>2969</v>
      </c>
      <c r="D602" s="1088">
        <v>4255</v>
      </c>
      <c r="E602" s="1162"/>
    </row>
    <row r="603" spans="1:6">
      <c r="A603" s="1085">
        <v>595</v>
      </c>
      <c r="B603" s="1086">
        <v>1234</v>
      </c>
      <c r="C603" s="1087" t="s">
        <v>2970</v>
      </c>
      <c r="D603" s="1088">
        <v>7337</v>
      </c>
      <c r="E603" s="1162"/>
    </row>
    <row r="604" spans="1:6">
      <c r="A604" s="1085">
        <v>596</v>
      </c>
      <c r="B604" s="1086">
        <v>1236</v>
      </c>
      <c r="C604" s="1087" t="s">
        <v>2971</v>
      </c>
      <c r="D604" s="1088">
        <v>2185</v>
      </c>
      <c r="E604" s="1162"/>
    </row>
    <row r="605" spans="1:6">
      <c r="A605" s="1085">
        <v>597</v>
      </c>
      <c r="B605" s="1086">
        <v>1237</v>
      </c>
      <c r="C605" s="1087" t="s">
        <v>2972</v>
      </c>
      <c r="D605" s="1088">
        <v>2990</v>
      </c>
      <c r="E605" s="1162"/>
    </row>
    <row r="606" spans="1:6">
      <c r="A606" s="1085">
        <v>598</v>
      </c>
      <c r="B606" s="1086">
        <v>1238</v>
      </c>
      <c r="C606" s="1087" t="s">
        <v>2973</v>
      </c>
      <c r="D606" s="1088">
        <v>4322.04</v>
      </c>
      <c r="E606" s="1162"/>
    </row>
    <row r="607" spans="1:6">
      <c r="A607" s="1085">
        <v>599</v>
      </c>
      <c r="B607" s="1086">
        <v>1239</v>
      </c>
      <c r="C607" s="1087" t="s">
        <v>2974</v>
      </c>
      <c r="D607" s="1088">
        <v>3332.05</v>
      </c>
      <c r="E607" s="1162"/>
    </row>
    <row r="608" spans="1:6">
      <c r="A608" s="1085">
        <v>600</v>
      </c>
      <c r="B608" s="1086">
        <v>1240</v>
      </c>
      <c r="C608" s="1087" t="s">
        <v>2975</v>
      </c>
      <c r="D608" s="1088">
        <v>3622.5</v>
      </c>
      <c r="E608" s="1162"/>
    </row>
    <row r="609" spans="1:6">
      <c r="A609" s="1085">
        <v>601</v>
      </c>
      <c r="B609" s="1086">
        <v>1251</v>
      </c>
      <c r="C609" s="1087" t="s">
        <v>2976</v>
      </c>
      <c r="D609" s="1088">
        <v>2899</v>
      </c>
      <c r="E609" s="1162"/>
    </row>
    <row r="610" spans="1:6">
      <c r="A610" s="1085">
        <v>602</v>
      </c>
      <c r="B610" s="1086">
        <v>1280</v>
      </c>
      <c r="C610" s="1087" t="s">
        <v>2977</v>
      </c>
      <c r="D610" s="1088">
        <v>6000</v>
      </c>
      <c r="E610" s="1162"/>
    </row>
    <row r="611" spans="1:6">
      <c r="A611" s="1085">
        <v>603</v>
      </c>
      <c r="B611" s="1086">
        <v>1281</v>
      </c>
      <c r="C611" s="1087" t="s">
        <v>2978</v>
      </c>
      <c r="D611" s="1088">
        <v>2035.98</v>
      </c>
      <c r="E611" s="1162"/>
    </row>
    <row r="612" spans="1:6">
      <c r="A612" s="1085">
        <v>604</v>
      </c>
      <c r="B612" s="1086">
        <v>1284</v>
      </c>
      <c r="C612" s="1087" t="s">
        <v>2979</v>
      </c>
      <c r="D612" s="1088">
        <v>6256</v>
      </c>
      <c r="E612" s="1162"/>
    </row>
    <row r="613" spans="1:6">
      <c r="A613" s="1085">
        <v>605</v>
      </c>
      <c r="B613" s="1086">
        <v>1307</v>
      </c>
      <c r="C613" s="1087" t="s">
        <v>2980</v>
      </c>
      <c r="D613" s="1088">
        <v>1840</v>
      </c>
      <c r="E613" s="1162"/>
    </row>
    <row r="614" spans="1:6">
      <c r="A614" s="1085">
        <v>606</v>
      </c>
      <c r="B614" s="1086">
        <v>1314</v>
      </c>
      <c r="C614" s="1087" t="s">
        <v>2981</v>
      </c>
      <c r="D614" s="1088">
        <v>2984.44</v>
      </c>
      <c r="E614" s="1162"/>
      <c r="F614" s="1140"/>
    </row>
    <row r="615" spans="1:6">
      <c r="A615" s="1085">
        <v>607</v>
      </c>
      <c r="B615" s="1086">
        <v>1316</v>
      </c>
      <c r="C615" s="1087" t="s">
        <v>2982</v>
      </c>
      <c r="D615" s="1088">
        <v>4984.32</v>
      </c>
      <c r="E615" s="1162"/>
      <c r="F615" s="1140"/>
    </row>
    <row r="616" spans="1:6">
      <c r="A616" s="1085">
        <v>608</v>
      </c>
      <c r="B616" s="1086">
        <v>1317</v>
      </c>
      <c r="C616" s="1087" t="s">
        <v>2983</v>
      </c>
      <c r="D616" s="1088">
        <v>4984.32</v>
      </c>
      <c r="E616" s="1162"/>
      <c r="F616" s="1140"/>
    </row>
    <row r="617" spans="1:6">
      <c r="A617" s="1085">
        <v>609</v>
      </c>
      <c r="B617" s="1086">
        <v>1318</v>
      </c>
      <c r="C617" s="1087" t="s">
        <v>2984</v>
      </c>
      <c r="D617" s="1088">
        <v>4984.32</v>
      </c>
      <c r="E617" s="1162"/>
      <c r="F617" s="1140"/>
    </row>
    <row r="618" spans="1:6" ht="15">
      <c r="A618" s="1085">
        <v>610</v>
      </c>
      <c r="B618" s="1086">
        <v>1319</v>
      </c>
      <c r="C618" s="1087" t="s">
        <v>2985</v>
      </c>
      <c r="D618" s="1088">
        <v>5148.82</v>
      </c>
      <c r="E618" s="1163"/>
      <c r="F618" s="1140"/>
    </row>
    <row r="619" spans="1:6" ht="15">
      <c r="A619" s="1085">
        <v>611</v>
      </c>
      <c r="B619" s="1086">
        <v>1322</v>
      </c>
      <c r="C619" s="1087" t="s">
        <v>2986</v>
      </c>
      <c r="D619" s="1088">
        <v>5148.82</v>
      </c>
      <c r="E619" s="1163"/>
      <c r="F619" s="1140"/>
    </row>
    <row r="620" spans="1:6" ht="15">
      <c r="A620" s="1085">
        <v>612</v>
      </c>
      <c r="B620" s="1086">
        <v>1323</v>
      </c>
      <c r="C620" s="1087" t="s">
        <v>2987</v>
      </c>
      <c r="D620" s="1088">
        <v>5148.82</v>
      </c>
      <c r="E620" s="1162"/>
      <c r="F620" s="1107"/>
    </row>
    <row r="621" spans="1:6" ht="15">
      <c r="A621" s="1085">
        <v>613</v>
      </c>
      <c r="B621" s="1086">
        <v>1324</v>
      </c>
      <c r="C621" s="1087" t="s">
        <v>2988</v>
      </c>
      <c r="D621" s="1088">
        <v>5148.82</v>
      </c>
      <c r="E621" s="1163"/>
      <c r="F621" s="1140"/>
    </row>
    <row r="622" spans="1:6" ht="15">
      <c r="A622" s="1085">
        <v>614</v>
      </c>
      <c r="B622" s="1086">
        <v>1325</v>
      </c>
      <c r="C622" s="1087" t="s">
        <v>2989</v>
      </c>
      <c r="D622" s="1088">
        <v>5148.82</v>
      </c>
      <c r="E622" s="1162"/>
      <c r="F622" s="1107"/>
    </row>
    <row r="623" spans="1:6">
      <c r="A623" s="1085">
        <v>615</v>
      </c>
      <c r="B623" s="1086">
        <v>1326</v>
      </c>
      <c r="C623" s="1087" t="s">
        <v>2990</v>
      </c>
      <c r="D623" s="1088">
        <v>5148.82</v>
      </c>
      <c r="F623" s="1140"/>
    </row>
    <row r="624" spans="1:6">
      <c r="A624" s="1085">
        <v>616</v>
      </c>
      <c r="B624" s="1086">
        <v>1327</v>
      </c>
      <c r="C624" s="1087" t="s">
        <v>2991</v>
      </c>
      <c r="D624" s="1088">
        <v>5148.82</v>
      </c>
      <c r="E624" s="1162"/>
      <c r="F624" s="1140"/>
    </row>
    <row r="625" spans="1:8">
      <c r="A625" s="1085">
        <v>617</v>
      </c>
      <c r="B625" s="1086">
        <v>1328</v>
      </c>
      <c r="C625" s="1087" t="s">
        <v>2992</v>
      </c>
      <c r="D625" s="1088">
        <v>4438.6400000000003</v>
      </c>
      <c r="E625" s="1162"/>
      <c r="F625" s="1140"/>
    </row>
    <row r="626" spans="1:8" ht="22.5">
      <c r="A626" s="1085">
        <v>618</v>
      </c>
      <c r="B626" s="1086">
        <v>1330</v>
      </c>
      <c r="C626" s="1087" t="s">
        <v>2993</v>
      </c>
      <c r="D626" s="1088">
        <v>15100</v>
      </c>
      <c r="E626" s="1162"/>
      <c r="F626" s="1140"/>
    </row>
    <row r="627" spans="1:8">
      <c r="A627" s="1085">
        <v>619</v>
      </c>
      <c r="B627" s="1086">
        <v>1331</v>
      </c>
      <c r="C627" s="1087" t="s">
        <v>2994</v>
      </c>
      <c r="D627" s="1088">
        <v>4688.16</v>
      </c>
      <c r="E627" s="1162"/>
      <c r="F627" s="1140"/>
    </row>
    <row r="628" spans="1:8">
      <c r="A628" s="1085">
        <v>620</v>
      </c>
      <c r="B628" s="1086">
        <v>1333</v>
      </c>
      <c r="C628" s="1087" t="s">
        <v>2995</v>
      </c>
      <c r="D628" s="1088">
        <v>2999</v>
      </c>
      <c r="E628" s="1162"/>
      <c r="F628" s="1140"/>
    </row>
    <row r="629" spans="1:8">
      <c r="A629" s="1085">
        <v>621</v>
      </c>
      <c r="B629" s="1086">
        <v>1341</v>
      </c>
      <c r="C629" s="1087" t="s">
        <v>2996</v>
      </c>
      <c r="D629" s="1088">
        <v>19140</v>
      </c>
      <c r="E629" s="1162"/>
      <c r="F629" s="1140"/>
    </row>
    <row r="630" spans="1:8" s="1097" customFormat="1" ht="14.25" customHeight="1">
      <c r="A630" s="1085">
        <v>622</v>
      </c>
      <c r="B630" s="1086">
        <v>1344</v>
      </c>
      <c r="C630" s="1087" t="s">
        <v>2997</v>
      </c>
      <c r="D630" s="1088">
        <v>6326.64</v>
      </c>
      <c r="E630" s="1162"/>
      <c r="F630" s="1140"/>
      <c r="G630" s="1164"/>
      <c r="H630" s="1165"/>
    </row>
    <row r="631" spans="1:8" s="1097" customFormat="1">
      <c r="A631" s="1085">
        <v>623</v>
      </c>
      <c r="B631" s="1086">
        <v>1346</v>
      </c>
      <c r="C631" s="1087" t="s">
        <v>2998</v>
      </c>
      <c r="D631" s="1088">
        <v>14442</v>
      </c>
      <c r="E631" s="1162"/>
      <c r="F631" s="1140"/>
      <c r="G631" s="1164"/>
      <c r="H631" s="1165"/>
    </row>
    <row r="632" spans="1:8" s="1097" customFormat="1">
      <c r="A632" s="1085">
        <v>624</v>
      </c>
      <c r="B632" s="1086">
        <v>1349</v>
      </c>
      <c r="C632" s="1087" t="s">
        <v>2999</v>
      </c>
      <c r="D632" s="1088">
        <v>7841.6</v>
      </c>
      <c r="E632" s="1162"/>
      <c r="F632" s="1140"/>
      <c r="G632" s="1164"/>
      <c r="H632" s="1165"/>
    </row>
    <row r="633" spans="1:8" s="1097" customFormat="1" ht="15">
      <c r="A633" s="1085">
        <v>625</v>
      </c>
      <c r="B633" s="1086">
        <v>1350</v>
      </c>
      <c r="C633" s="1087" t="s">
        <v>3000</v>
      </c>
      <c r="D633" s="1088">
        <v>5428.8</v>
      </c>
      <c r="E633" s="1166"/>
      <c r="F633" s="1140"/>
      <c r="G633" s="1164"/>
      <c r="H633" s="1165"/>
    </row>
    <row r="634" spans="1:8" s="1097" customFormat="1">
      <c r="A634" s="1085">
        <v>626</v>
      </c>
      <c r="B634" s="1086">
        <v>1351</v>
      </c>
      <c r="C634" s="1087" t="s">
        <v>3001</v>
      </c>
      <c r="D634" s="1088">
        <v>1508</v>
      </c>
      <c r="E634" s="1162"/>
      <c r="F634" s="1140"/>
      <c r="G634" s="1164"/>
      <c r="H634" s="1165"/>
    </row>
    <row r="635" spans="1:8" s="1097" customFormat="1">
      <c r="A635" s="1085">
        <v>627</v>
      </c>
      <c r="B635" s="1086">
        <v>1352</v>
      </c>
      <c r="C635" s="1087" t="s">
        <v>3002</v>
      </c>
      <c r="D635" s="1088">
        <v>4884</v>
      </c>
      <c r="E635" s="1162"/>
      <c r="F635" s="1140"/>
      <c r="G635" s="1164"/>
      <c r="H635" s="1165"/>
    </row>
    <row r="636" spans="1:8" s="1097" customFormat="1">
      <c r="A636" s="1085">
        <v>628</v>
      </c>
      <c r="B636" s="1086">
        <v>1355</v>
      </c>
      <c r="C636" s="1087" t="s">
        <v>2601</v>
      </c>
      <c r="D636" s="1088">
        <v>19575</v>
      </c>
      <c r="E636" s="1162"/>
      <c r="F636" s="1140"/>
      <c r="G636" s="1164"/>
      <c r="H636" s="1165"/>
    </row>
    <row r="637" spans="1:8" s="1097" customFormat="1">
      <c r="A637" s="1085">
        <v>629</v>
      </c>
      <c r="B637" s="1086">
        <v>1356</v>
      </c>
      <c r="C637" s="1087" t="s">
        <v>3003</v>
      </c>
      <c r="D637" s="1088">
        <v>6262.84</v>
      </c>
      <c r="E637" s="1162"/>
      <c r="F637" s="1140"/>
      <c r="G637" s="1164"/>
      <c r="H637" s="1165"/>
    </row>
    <row r="638" spans="1:8" s="1097" customFormat="1">
      <c r="A638" s="1085">
        <v>630</v>
      </c>
      <c r="B638" s="1086">
        <v>1357</v>
      </c>
      <c r="C638" s="1087" t="s">
        <v>3004</v>
      </c>
      <c r="D638" s="1088">
        <v>6262.84</v>
      </c>
      <c r="E638" s="1069"/>
      <c r="F638" s="1140"/>
      <c r="G638" s="1164"/>
      <c r="H638" s="1165"/>
    </row>
    <row r="639" spans="1:8" s="1097" customFormat="1">
      <c r="A639" s="1085">
        <v>631</v>
      </c>
      <c r="B639" s="1086">
        <v>1365</v>
      </c>
      <c r="C639" s="1087" t="s">
        <v>3005</v>
      </c>
      <c r="D639" s="1088">
        <v>6322</v>
      </c>
      <c r="E639" s="1162"/>
      <c r="F639" s="1140"/>
      <c r="G639" s="1164"/>
      <c r="H639" s="1165"/>
    </row>
    <row r="640" spans="1:8" s="1097" customFormat="1">
      <c r="A640" s="1085">
        <v>632</v>
      </c>
      <c r="B640" s="1086">
        <v>1397</v>
      </c>
      <c r="C640" s="1087" t="s">
        <v>3006</v>
      </c>
      <c r="D640" s="1088">
        <v>3624.26</v>
      </c>
      <c r="E640" s="1162"/>
      <c r="F640" s="1140"/>
      <c r="G640" s="1164"/>
      <c r="H640" s="1165"/>
    </row>
    <row r="641" spans="1:11" s="1097" customFormat="1">
      <c r="A641" s="1085">
        <v>633</v>
      </c>
      <c r="B641" s="1086">
        <v>1398</v>
      </c>
      <c r="C641" s="1087" t="s">
        <v>3007</v>
      </c>
      <c r="D641" s="1088">
        <v>9000</v>
      </c>
      <c r="E641" s="1162"/>
      <c r="F641" s="1140"/>
      <c r="G641" s="1164"/>
      <c r="H641" s="1165"/>
    </row>
    <row r="642" spans="1:11" s="1097" customFormat="1">
      <c r="A642" s="1085">
        <v>634</v>
      </c>
      <c r="B642" s="1086">
        <v>1399</v>
      </c>
      <c r="C642" s="1087" t="s">
        <v>3008</v>
      </c>
      <c r="D642" s="1088">
        <v>4620</v>
      </c>
      <c r="E642" s="1069"/>
      <c r="F642" s="1140"/>
      <c r="G642" s="1164"/>
      <c r="H642" s="1165"/>
    </row>
    <row r="643" spans="1:11" s="1097" customFormat="1">
      <c r="A643" s="1085">
        <v>635</v>
      </c>
      <c r="B643" s="1086">
        <v>1400</v>
      </c>
      <c r="C643" s="1087" t="s">
        <v>3009</v>
      </c>
      <c r="D643" s="1088">
        <v>17500</v>
      </c>
      <c r="E643" s="1069"/>
      <c r="F643" s="1070"/>
      <c r="G643" s="1164"/>
      <c r="H643" s="1165"/>
    </row>
    <row r="644" spans="1:11" s="1097" customFormat="1">
      <c r="A644" s="1085">
        <v>636</v>
      </c>
      <c r="B644" s="1086">
        <v>1401</v>
      </c>
      <c r="C644" s="1087" t="s">
        <v>3010</v>
      </c>
      <c r="D644" s="1088">
        <v>11600</v>
      </c>
      <c r="E644" s="1069"/>
      <c r="F644" s="1070"/>
      <c r="G644" s="1164"/>
      <c r="H644" s="1165"/>
    </row>
    <row r="645" spans="1:11" s="1097" customFormat="1" ht="15">
      <c r="A645" s="1085">
        <v>637</v>
      </c>
      <c r="B645" s="1086">
        <v>1402</v>
      </c>
      <c r="C645" s="1087" t="s">
        <v>3011</v>
      </c>
      <c r="D645" s="1088">
        <v>15420</v>
      </c>
      <c r="E645" s="1166"/>
      <c r="F645" s="1070"/>
      <c r="G645" s="1164"/>
      <c r="H645" s="1165"/>
    </row>
    <row r="646" spans="1:11">
      <c r="A646" s="1085">
        <v>638</v>
      </c>
      <c r="B646" s="1086">
        <v>1403</v>
      </c>
      <c r="C646" s="1087" t="s">
        <v>3012</v>
      </c>
      <c r="D646" s="1088">
        <v>12520</v>
      </c>
    </row>
    <row r="647" spans="1:11">
      <c r="A647" s="1085">
        <v>639</v>
      </c>
      <c r="B647" s="1086">
        <v>1404</v>
      </c>
      <c r="C647" s="1087" t="s">
        <v>3013</v>
      </c>
      <c r="D647" s="1088">
        <v>3450</v>
      </c>
    </row>
    <row r="648" spans="1:11">
      <c r="A648" s="1085">
        <v>640</v>
      </c>
      <c r="B648" s="1086">
        <v>1405</v>
      </c>
      <c r="C648" s="1087" t="s">
        <v>3014</v>
      </c>
      <c r="D648" s="1088">
        <v>6348</v>
      </c>
      <c r="E648" s="1162"/>
    </row>
    <row r="649" spans="1:11">
      <c r="A649" s="1085">
        <v>641</v>
      </c>
      <c r="B649" s="1086">
        <v>1406</v>
      </c>
      <c r="C649" s="1087" t="s">
        <v>3015</v>
      </c>
      <c r="D649" s="1088">
        <v>12288</v>
      </c>
    </row>
    <row r="650" spans="1:11">
      <c r="A650" s="1085">
        <v>642</v>
      </c>
      <c r="B650" s="1086">
        <v>1407</v>
      </c>
      <c r="C650" s="1087" t="s">
        <v>3016</v>
      </c>
      <c r="D650" s="1088">
        <v>9300</v>
      </c>
      <c r="E650" s="1162"/>
    </row>
    <row r="651" spans="1:11" customFormat="1" ht="15">
      <c r="A651" s="1085">
        <v>643</v>
      </c>
      <c r="B651" s="1086">
        <v>1409</v>
      </c>
      <c r="C651" s="1087" t="s">
        <v>3017</v>
      </c>
      <c r="D651" s="1088">
        <v>2280.7600000000002</v>
      </c>
      <c r="E651" s="1162"/>
      <c r="F651" s="1140"/>
      <c r="G651" s="1071"/>
      <c r="H651" s="1072"/>
      <c r="I651" s="1073"/>
      <c r="J651" s="1073"/>
      <c r="K651" s="1073"/>
    </row>
    <row r="652" spans="1:11" ht="14.25" customHeight="1">
      <c r="A652" s="1085">
        <v>644</v>
      </c>
      <c r="B652" s="1086">
        <v>1410</v>
      </c>
      <c r="C652" s="1087" t="s">
        <v>3018</v>
      </c>
      <c r="D652" s="1088">
        <v>7370</v>
      </c>
      <c r="E652" s="1162"/>
      <c r="F652" s="1140"/>
    </row>
    <row r="653" spans="1:11">
      <c r="A653" s="1085">
        <v>645</v>
      </c>
      <c r="B653" s="1086">
        <v>1411</v>
      </c>
      <c r="C653" s="1087" t="s">
        <v>3019</v>
      </c>
      <c r="D653" s="1088">
        <v>1728</v>
      </c>
      <c r="E653" s="1162"/>
      <c r="F653" s="1140"/>
    </row>
    <row r="654" spans="1:11">
      <c r="A654" s="1085">
        <v>646</v>
      </c>
      <c r="B654" s="1106">
        <v>1511</v>
      </c>
      <c r="C654" s="1101" t="s">
        <v>3020</v>
      </c>
      <c r="D654" s="1100">
        <v>3096</v>
      </c>
      <c r="E654" s="1162"/>
      <c r="F654" s="1140"/>
      <c r="G654" s="1121"/>
      <c r="H654" s="1141"/>
    </row>
    <row r="655" spans="1:11">
      <c r="A655" s="1085">
        <v>647</v>
      </c>
      <c r="B655" s="1086">
        <v>1298</v>
      </c>
      <c r="C655" s="1087" t="s">
        <v>3021</v>
      </c>
      <c r="D655" s="1088">
        <v>11730</v>
      </c>
      <c r="E655" s="1162"/>
      <c r="F655" s="1140"/>
    </row>
    <row r="656" spans="1:11" ht="15">
      <c r="A656" s="1085">
        <v>648</v>
      </c>
      <c r="B656" s="1086">
        <v>966</v>
      </c>
      <c r="C656" s="1087" t="s">
        <v>3022</v>
      </c>
      <c r="D656" s="1088">
        <v>12778.89</v>
      </c>
      <c r="E656" s="1162"/>
      <c r="F656" s="1140"/>
      <c r="G656" s="1142"/>
      <c r="H656" s="1167"/>
      <c r="I656" s="1130"/>
      <c r="J656" s="1130"/>
    </row>
    <row r="657" spans="1:11" ht="15">
      <c r="A657" s="1085">
        <v>649</v>
      </c>
      <c r="B657" s="1108">
        <v>1437</v>
      </c>
      <c r="C657" s="1109" t="s">
        <v>3023</v>
      </c>
      <c r="D657" s="1110">
        <v>6217.6</v>
      </c>
      <c r="E657" s="1162"/>
      <c r="F657" s="1140"/>
      <c r="G657" s="1105"/>
      <c r="H657" s="1168"/>
      <c r="I657" s="1130"/>
      <c r="J657" s="1130"/>
    </row>
    <row r="658" spans="1:11" ht="15">
      <c r="A658" s="1085">
        <v>650</v>
      </c>
      <c r="B658" s="1086">
        <v>1334</v>
      </c>
      <c r="C658" s="1087" t="s">
        <v>3024</v>
      </c>
      <c r="D658" s="1088">
        <v>5823.2</v>
      </c>
      <c r="E658" s="1162"/>
      <c r="F658" s="1140"/>
      <c r="G658" s="1105"/>
      <c r="H658" s="1123"/>
      <c r="I658" s="1130"/>
      <c r="J658" s="1130"/>
    </row>
    <row r="659" spans="1:11" ht="23.25">
      <c r="A659" s="1085">
        <v>651</v>
      </c>
      <c r="B659" s="1108">
        <v>1439</v>
      </c>
      <c r="C659" s="1169" t="s">
        <v>3025</v>
      </c>
      <c r="D659" s="1110">
        <v>15150</v>
      </c>
      <c r="E659" s="1162"/>
      <c r="F659" s="1140"/>
      <c r="G659" s="1142"/>
      <c r="H659" s="1167"/>
      <c r="I659" s="1130"/>
      <c r="J659" s="1130"/>
    </row>
    <row r="660" spans="1:11" ht="23.25">
      <c r="A660" s="1085">
        <v>652</v>
      </c>
      <c r="B660" s="1108">
        <v>1440</v>
      </c>
      <c r="C660" s="1169" t="s">
        <v>3025</v>
      </c>
      <c r="D660" s="1110">
        <v>15150</v>
      </c>
      <c r="E660" s="1162"/>
      <c r="F660" s="1140"/>
      <c r="G660" s="1105"/>
      <c r="H660" s="1168"/>
      <c r="I660" s="1130"/>
      <c r="J660" s="1130"/>
    </row>
    <row r="661" spans="1:11" ht="24.75">
      <c r="A661" s="1085">
        <v>653</v>
      </c>
      <c r="B661" s="1108">
        <v>1442</v>
      </c>
      <c r="C661" s="1148" t="s">
        <v>3026</v>
      </c>
      <c r="D661" s="1110">
        <v>8899.99</v>
      </c>
      <c r="F661" s="1140"/>
      <c r="G661" s="1142"/>
      <c r="H661" s="1167"/>
      <c r="I661" s="1130"/>
      <c r="J661" s="1130"/>
    </row>
    <row r="662" spans="1:11" ht="24.75">
      <c r="A662" s="1085">
        <v>654</v>
      </c>
      <c r="B662" s="1108">
        <v>1443</v>
      </c>
      <c r="C662" s="1148" t="s">
        <v>3026</v>
      </c>
      <c r="D662" s="1110">
        <v>8899.99</v>
      </c>
      <c r="F662" s="1156"/>
      <c r="G662" s="1105"/>
      <c r="H662" s="1123"/>
      <c r="I662" s="1130"/>
      <c r="J662" s="1130"/>
    </row>
    <row r="663" spans="1:11">
      <c r="A663" s="1085">
        <v>655</v>
      </c>
      <c r="B663" s="1106">
        <v>1445</v>
      </c>
      <c r="C663" s="1101" t="s">
        <v>3027</v>
      </c>
      <c r="D663" s="1100">
        <v>1508</v>
      </c>
      <c r="F663" s="1156"/>
    </row>
    <row r="664" spans="1:11" customFormat="1" ht="15">
      <c r="A664" s="1085">
        <v>656</v>
      </c>
      <c r="B664" s="1106">
        <v>1446</v>
      </c>
      <c r="C664" s="1101" t="s">
        <v>3027</v>
      </c>
      <c r="D664" s="1100">
        <v>1508</v>
      </c>
      <c r="E664" s="1069"/>
      <c r="F664" s="1156"/>
      <c r="G664" s="1071"/>
      <c r="H664" s="1072"/>
      <c r="I664" s="1073"/>
      <c r="J664" s="1073"/>
      <c r="K664" s="1073"/>
    </row>
    <row r="665" spans="1:11" ht="15.75">
      <c r="A665" s="1085">
        <v>657</v>
      </c>
      <c r="B665" s="1106">
        <v>1447</v>
      </c>
      <c r="C665" s="1101" t="s">
        <v>3027</v>
      </c>
      <c r="D665" s="1100">
        <v>1508</v>
      </c>
      <c r="E665" s="1170"/>
      <c r="F665" s="1156"/>
    </row>
    <row r="666" spans="1:11" ht="15">
      <c r="A666" s="1085">
        <v>658</v>
      </c>
      <c r="B666" s="1106">
        <v>1448</v>
      </c>
      <c r="C666" s="1101" t="s">
        <v>3027</v>
      </c>
      <c r="D666" s="1100">
        <v>1508</v>
      </c>
      <c r="E666" s="1163"/>
      <c r="F666" s="1156"/>
    </row>
    <row r="667" spans="1:11" ht="15.75">
      <c r="A667" s="1085">
        <v>659</v>
      </c>
      <c r="B667" s="1106">
        <v>1449</v>
      </c>
      <c r="C667" s="1101" t="s">
        <v>3027</v>
      </c>
      <c r="D667" s="1100">
        <v>1508</v>
      </c>
      <c r="E667" s="1171"/>
      <c r="F667" s="1107"/>
    </row>
    <row r="668" spans="1:11" ht="15.75">
      <c r="A668" s="1085">
        <v>660</v>
      </c>
      <c r="B668" s="1106">
        <v>1450</v>
      </c>
      <c r="C668" s="1101" t="s">
        <v>3027</v>
      </c>
      <c r="D668" s="1100">
        <v>1508</v>
      </c>
      <c r="E668" s="1171"/>
      <c r="F668" s="1107"/>
    </row>
    <row r="669" spans="1:11" ht="15">
      <c r="A669" s="1085">
        <v>661</v>
      </c>
      <c r="B669" s="1106">
        <v>1451</v>
      </c>
      <c r="C669" s="1101" t="s">
        <v>3027</v>
      </c>
      <c r="D669" s="1100">
        <v>1508</v>
      </c>
      <c r="F669" s="1107"/>
    </row>
    <row r="670" spans="1:11" customFormat="1" ht="15">
      <c r="A670" s="1085">
        <v>662</v>
      </c>
      <c r="B670" s="1172">
        <v>1452</v>
      </c>
      <c r="C670" s="1101" t="s">
        <v>3027</v>
      </c>
      <c r="D670" s="1100">
        <v>1508</v>
      </c>
      <c r="E670" s="1069"/>
      <c r="F670" s="1107"/>
      <c r="G670" s="1071"/>
      <c r="H670" s="1072"/>
      <c r="I670" s="1073"/>
      <c r="J670" s="1073"/>
      <c r="K670" s="1073"/>
    </row>
    <row r="671" spans="1:11" ht="15.75">
      <c r="A671" s="1085">
        <v>663</v>
      </c>
      <c r="B671" s="1172">
        <v>1453</v>
      </c>
      <c r="C671" s="1101" t="s">
        <v>3027</v>
      </c>
      <c r="D671" s="1100">
        <v>1508</v>
      </c>
      <c r="E671" s="1171"/>
      <c r="F671" s="1107"/>
    </row>
    <row r="672" spans="1:11" ht="15">
      <c r="A672" s="1085">
        <v>664</v>
      </c>
      <c r="B672" s="1172">
        <v>1454</v>
      </c>
      <c r="C672" s="1101" t="s">
        <v>3027</v>
      </c>
      <c r="D672" s="1100">
        <v>1508</v>
      </c>
      <c r="F672" s="1107"/>
    </row>
    <row r="673" spans="1:8">
      <c r="A673" s="1085">
        <v>665</v>
      </c>
      <c r="B673" s="1172">
        <v>1455</v>
      </c>
      <c r="C673" s="1101" t="s">
        <v>3027</v>
      </c>
      <c r="D673" s="1100">
        <v>1508</v>
      </c>
    </row>
    <row r="674" spans="1:8">
      <c r="A674" s="1085">
        <v>666</v>
      </c>
      <c r="B674" s="1172">
        <v>1456</v>
      </c>
      <c r="C674" s="1101" t="s">
        <v>3027</v>
      </c>
      <c r="D674" s="1100">
        <v>1508</v>
      </c>
    </row>
    <row r="675" spans="1:8">
      <c r="A675" s="1085">
        <v>667</v>
      </c>
      <c r="B675" s="1172">
        <v>1457</v>
      </c>
      <c r="C675" s="1101" t="s">
        <v>3027</v>
      </c>
      <c r="D675" s="1100">
        <v>1508</v>
      </c>
    </row>
    <row r="676" spans="1:8">
      <c r="A676" s="1085">
        <v>668</v>
      </c>
      <c r="B676" s="1172">
        <v>1458</v>
      </c>
      <c r="C676" s="1101" t="s">
        <v>3027</v>
      </c>
      <c r="D676" s="1100">
        <v>1508</v>
      </c>
    </row>
    <row r="677" spans="1:8">
      <c r="A677" s="1085">
        <v>669</v>
      </c>
      <c r="B677" s="1172">
        <v>1459</v>
      </c>
      <c r="C677" s="1101" t="s">
        <v>3027</v>
      </c>
      <c r="D677" s="1100">
        <v>1508</v>
      </c>
    </row>
    <row r="678" spans="1:8">
      <c r="A678" s="1085">
        <v>670</v>
      </c>
      <c r="B678" s="1108">
        <v>1460</v>
      </c>
      <c r="C678" s="1101" t="s">
        <v>3027</v>
      </c>
      <c r="D678" s="1100">
        <v>1508</v>
      </c>
    </row>
    <row r="679" spans="1:8">
      <c r="A679" s="1085">
        <v>671</v>
      </c>
      <c r="B679" s="1108">
        <v>1461</v>
      </c>
      <c r="C679" s="1101" t="s">
        <v>3027</v>
      </c>
      <c r="D679" s="1100">
        <v>1508</v>
      </c>
    </row>
    <row r="680" spans="1:8">
      <c r="A680" s="1085">
        <v>672</v>
      </c>
      <c r="B680" s="1108">
        <v>1462</v>
      </c>
      <c r="C680" s="1101" t="s">
        <v>3027</v>
      </c>
      <c r="D680" s="1100">
        <v>1508</v>
      </c>
    </row>
    <row r="681" spans="1:8">
      <c r="A681" s="1085">
        <v>673</v>
      </c>
      <c r="B681" s="1108">
        <v>1463</v>
      </c>
      <c r="C681" s="1101" t="s">
        <v>3027</v>
      </c>
      <c r="D681" s="1100">
        <v>1508</v>
      </c>
    </row>
    <row r="682" spans="1:8">
      <c r="A682" s="1085">
        <v>674</v>
      </c>
      <c r="B682" s="1108">
        <v>1464</v>
      </c>
      <c r="C682" s="1101" t="s">
        <v>3027</v>
      </c>
      <c r="D682" s="1100">
        <v>1508</v>
      </c>
    </row>
    <row r="683" spans="1:8">
      <c r="A683" s="1085">
        <v>675</v>
      </c>
      <c r="B683" s="1108">
        <v>1465</v>
      </c>
      <c r="C683" s="1101" t="s">
        <v>3027</v>
      </c>
      <c r="D683" s="1100">
        <v>1508</v>
      </c>
    </row>
    <row r="684" spans="1:8">
      <c r="A684" s="1085">
        <v>676</v>
      </c>
      <c r="B684" s="1108">
        <v>1466</v>
      </c>
      <c r="C684" s="1101" t="s">
        <v>3027</v>
      </c>
      <c r="D684" s="1100">
        <v>1508</v>
      </c>
    </row>
    <row r="685" spans="1:8">
      <c r="A685" s="1085">
        <v>677</v>
      </c>
      <c r="B685" s="1108">
        <v>1467</v>
      </c>
      <c r="C685" s="1101" t="s">
        <v>3028</v>
      </c>
      <c r="D685" s="1100">
        <v>28072</v>
      </c>
      <c r="G685" s="1121"/>
      <c r="H685" s="1141"/>
    </row>
    <row r="686" spans="1:8">
      <c r="A686" s="1085">
        <v>678</v>
      </c>
      <c r="B686" s="1106">
        <v>1444</v>
      </c>
      <c r="C686" s="1101" t="s">
        <v>3029</v>
      </c>
      <c r="D686" s="1100">
        <v>1942.69</v>
      </c>
    </row>
    <row r="687" spans="1:8">
      <c r="A687" s="1085">
        <v>679</v>
      </c>
      <c r="B687" s="1106">
        <v>1468</v>
      </c>
      <c r="C687" s="1101" t="s">
        <v>3030</v>
      </c>
      <c r="D687" s="1100">
        <v>2599.9899999999998</v>
      </c>
    </row>
    <row r="688" spans="1:8">
      <c r="A688" s="1085">
        <v>680</v>
      </c>
      <c r="B688" s="1106">
        <v>1469</v>
      </c>
      <c r="C688" s="1101" t="s">
        <v>3030</v>
      </c>
      <c r="D688" s="1100">
        <v>2599.9899999999998</v>
      </c>
      <c r="G688" s="1105"/>
    </row>
    <row r="689" spans="1:11" s="1097" customFormat="1" ht="15">
      <c r="A689" s="1085">
        <v>681</v>
      </c>
      <c r="B689" s="1106">
        <v>1470</v>
      </c>
      <c r="C689" s="1101" t="s">
        <v>3030</v>
      </c>
      <c r="D689" s="1100">
        <v>2599.9899999999998</v>
      </c>
      <c r="E689" s="1069"/>
      <c r="F689" s="1070"/>
      <c r="G689" s="1173"/>
      <c r="H689" s="1174"/>
      <c r="I689" s="1175"/>
      <c r="J689" s="1163"/>
      <c r="K689" s="1163"/>
    </row>
    <row r="690" spans="1:11">
      <c r="A690" s="1085">
        <v>682</v>
      </c>
      <c r="B690" s="1106">
        <v>1471</v>
      </c>
      <c r="C690" s="1101" t="s">
        <v>3030</v>
      </c>
      <c r="D690" s="1100">
        <v>2599.9899999999998</v>
      </c>
    </row>
    <row r="691" spans="1:11">
      <c r="A691" s="1085">
        <v>683</v>
      </c>
      <c r="B691" s="1106">
        <v>1472</v>
      </c>
      <c r="C691" s="1101" t="s">
        <v>3030</v>
      </c>
      <c r="D691" s="1100">
        <v>2599.9899999999998</v>
      </c>
      <c r="G691" s="1121"/>
      <c r="H691" s="1141"/>
    </row>
    <row r="692" spans="1:11" ht="15">
      <c r="A692" s="1085">
        <v>684</v>
      </c>
      <c r="B692" s="1106">
        <v>475</v>
      </c>
      <c r="C692" s="1101" t="s">
        <v>3031</v>
      </c>
      <c r="D692" s="1100">
        <v>4050</v>
      </c>
      <c r="G692" s="1142"/>
      <c r="H692" s="1167"/>
      <c r="I692" s="1130"/>
      <c r="J692" s="1130"/>
    </row>
    <row r="693" spans="1:11" ht="11.25" customHeight="1">
      <c r="A693" s="1085">
        <v>685</v>
      </c>
      <c r="B693" s="1086">
        <v>1412</v>
      </c>
      <c r="C693" s="1087" t="s">
        <v>3032</v>
      </c>
      <c r="D693" s="1088">
        <v>3890</v>
      </c>
      <c r="G693" s="1142"/>
      <c r="H693" s="1167"/>
      <c r="I693" s="1130"/>
      <c r="J693" s="1130"/>
    </row>
    <row r="694" spans="1:11" ht="14.25" customHeight="1">
      <c r="A694" s="1085">
        <v>686</v>
      </c>
      <c r="B694" s="1086">
        <v>1413</v>
      </c>
      <c r="C694" s="1087" t="s">
        <v>3033</v>
      </c>
      <c r="D694" s="1088">
        <v>3890</v>
      </c>
    </row>
    <row r="695" spans="1:11">
      <c r="A695" s="1085">
        <v>687</v>
      </c>
      <c r="B695" s="1108">
        <v>1428</v>
      </c>
      <c r="C695" s="1109" t="s">
        <v>3034</v>
      </c>
      <c r="D695" s="1110">
        <v>4626.54</v>
      </c>
    </row>
    <row r="696" spans="1:11" ht="15">
      <c r="A696" s="1085">
        <v>688</v>
      </c>
      <c r="B696" s="1108">
        <v>1429</v>
      </c>
      <c r="C696" s="1109" t="s">
        <v>3034</v>
      </c>
      <c r="D696" s="1110">
        <v>4626.54</v>
      </c>
      <c r="G696" s="1142"/>
      <c r="H696" s="1167"/>
      <c r="I696" s="1130"/>
      <c r="J696" s="1130"/>
    </row>
    <row r="697" spans="1:11" ht="15">
      <c r="A697" s="1085">
        <v>689</v>
      </c>
      <c r="B697" s="1086">
        <v>1283</v>
      </c>
      <c r="C697" s="1087" t="s">
        <v>3035</v>
      </c>
      <c r="D697" s="1088">
        <v>3744.55</v>
      </c>
      <c r="G697" s="1142"/>
      <c r="H697" s="1167"/>
      <c r="I697" s="1130"/>
      <c r="J697" s="1130"/>
      <c r="K697"/>
    </row>
    <row r="698" spans="1:11" ht="15">
      <c r="A698" s="1085">
        <v>690</v>
      </c>
      <c r="B698" s="1086">
        <v>965</v>
      </c>
      <c r="C698" s="1087" t="s">
        <v>3036</v>
      </c>
      <c r="D698" s="1088">
        <v>2053.98</v>
      </c>
      <c r="G698" s="1142"/>
      <c r="H698" s="1167"/>
      <c r="I698" s="1130"/>
      <c r="J698" s="1130"/>
    </row>
    <row r="699" spans="1:11" ht="15">
      <c r="A699" s="1085">
        <v>691</v>
      </c>
      <c r="B699" s="1108">
        <v>1438</v>
      </c>
      <c r="C699" s="1109" t="s">
        <v>3037</v>
      </c>
      <c r="D699" s="1110">
        <v>9200</v>
      </c>
      <c r="G699" s="1142"/>
      <c r="H699" s="1167"/>
      <c r="I699" s="1130"/>
      <c r="J699" s="1130"/>
    </row>
    <row r="700" spans="1:11" ht="15">
      <c r="A700" s="1085">
        <v>692</v>
      </c>
      <c r="B700" s="1108">
        <v>1431</v>
      </c>
      <c r="C700" s="1109" t="s">
        <v>3038</v>
      </c>
      <c r="D700" s="1110">
        <v>3538</v>
      </c>
      <c r="G700" s="1142"/>
      <c r="H700" s="1167"/>
      <c r="I700" s="1130"/>
      <c r="J700" s="1130"/>
    </row>
    <row r="701" spans="1:11" ht="15">
      <c r="A701" s="1085">
        <v>693</v>
      </c>
      <c r="B701" s="1108">
        <v>1432</v>
      </c>
      <c r="C701" s="1109" t="s">
        <v>3038</v>
      </c>
      <c r="D701" s="1110">
        <v>3538</v>
      </c>
      <c r="G701" s="1142"/>
      <c r="H701" s="1167"/>
      <c r="I701" s="1130"/>
      <c r="J701" s="1130"/>
    </row>
    <row r="702" spans="1:11" ht="15">
      <c r="A702" s="1085">
        <v>694</v>
      </c>
      <c r="B702" s="1108">
        <v>1433</v>
      </c>
      <c r="C702" s="1109" t="s">
        <v>3039</v>
      </c>
      <c r="D702" s="1110">
        <v>4524</v>
      </c>
      <c r="G702" s="1142"/>
      <c r="H702" s="1167"/>
      <c r="I702" s="1130"/>
      <c r="J702" s="1130"/>
    </row>
    <row r="703" spans="1:11" s="1097" customFormat="1" ht="15">
      <c r="A703" s="1085">
        <v>695</v>
      </c>
      <c r="B703" s="1108">
        <v>1434</v>
      </c>
      <c r="C703" s="1109" t="s">
        <v>3039</v>
      </c>
      <c r="D703" s="1110">
        <v>4524</v>
      </c>
      <c r="E703" s="1069"/>
      <c r="F703" s="1070"/>
      <c r="G703" s="1173"/>
      <c r="H703" s="1174"/>
      <c r="I703" s="1175"/>
      <c r="J703" s="1163"/>
      <c r="K703" s="1163"/>
    </row>
    <row r="704" spans="1:11" s="1097" customFormat="1" ht="15">
      <c r="A704" s="1085">
        <v>696</v>
      </c>
      <c r="B704" s="1108">
        <v>1435</v>
      </c>
      <c r="C704" s="1109" t="s">
        <v>3039</v>
      </c>
      <c r="D704" s="1110">
        <v>4524</v>
      </c>
      <c r="E704" s="1069"/>
      <c r="F704" s="1070"/>
      <c r="G704" s="1173"/>
      <c r="H704" s="1174"/>
      <c r="I704" s="1175"/>
      <c r="J704" s="1163"/>
      <c r="K704" s="1163"/>
    </row>
    <row r="705" spans="1:14" s="1097" customFormat="1" ht="15">
      <c r="A705" s="1085">
        <v>697</v>
      </c>
      <c r="B705" s="1108">
        <v>1436</v>
      </c>
      <c r="C705" s="1109" t="s">
        <v>3039</v>
      </c>
      <c r="D705" s="1110">
        <v>4524</v>
      </c>
      <c r="E705" s="1069"/>
      <c r="F705" s="1070"/>
      <c r="G705" s="1173"/>
      <c r="H705" s="1174"/>
      <c r="I705" s="1175"/>
      <c r="J705" s="1163"/>
      <c r="K705" s="1163"/>
    </row>
    <row r="706" spans="1:14" s="1097" customFormat="1" ht="13.5" customHeight="1">
      <c r="A706" s="1085">
        <v>698</v>
      </c>
      <c r="B706" s="1108">
        <v>1441</v>
      </c>
      <c r="C706" s="1176" t="s">
        <v>2717</v>
      </c>
      <c r="D706" s="1110">
        <v>2784</v>
      </c>
      <c r="E706" s="1069"/>
      <c r="F706" s="1070"/>
      <c r="G706" s="1173"/>
      <c r="H706" s="1174"/>
      <c r="I706" s="1175"/>
      <c r="J706" s="1163"/>
      <c r="K706" s="1163"/>
    </row>
    <row r="707" spans="1:14" s="1097" customFormat="1" ht="15">
      <c r="A707" s="1085">
        <v>699</v>
      </c>
      <c r="B707" s="1177">
        <v>1504</v>
      </c>
      <c r="C707" s="1103" t="s">
        <v>3040</v>
      </c>
      <c r="D707" s="1112">
        <v>14112.49</v>
      </c>
      <c r="E707" s="1069"/>
      <c r="F707" s="1070"/>
      <c r="G707" s="1173"/>
      <c r="H707" s="1174"/>
      <c r="I707" s="1175"/>
      <c r="J707" s="1163"/>
      <c r="K707" s="1163"/>
    </row>
    <row r="708" spans="1:14" s="940" customFormat="1" ht="15">
      <c r="A708" s="1085">
        <v>700</v>
      </c>
      <c r="B708" s="1102">
        <v>1505</v>
      </c>
      <c r="C708" s="1101" t="s">
        <v>3040</v>
      </c>
      <c r="D708" s="1112">
        <v>14112.49</v>
      </c>
      <c r="E708" s="1069"/>
      <c r="F708" s="1070"/>
      <c r="G708" s="1105"/>
      <c r="H708" s="1174"/>
      <c r="I708" s="1175"/>
      <c r="J708" s="1163"/>
      <c r="K708" s="1163"/>
    </row>
    <row r="709" spans="1:14" s="940" customFormat="1" ht="15">
      <c r="A709" s="1085">
        <v>701</v>
      </c>
      <c r="B709" s="1102">
        <v>1506</v>
      </c>
      <c r="C709" s="1101" t="s">
        <v>3040</v>
      </c>
      <c r="D709" s="1112">
        <v>14112.49</v>
      </c>
      <c r="E709" s="1069"/>
      <c r="F709" s="1070"/>
      <c r="G709" s="1178"/>
      <c r="H709" s="1179"/>
      <c r="I709" s="1175"/>
      <c r="J709" s="1163"/>
      <c r="K709" s="1163"/>
      <c r="L709" s="1163"/>
      <c r="M709" s="1163"/>
      <c r="N709" s="1163"/>
    </row>
    <row r="710" spans="1:14" s="940" customFormat="1" ht="15">
      <c r="A710" s="1085">
        <v>702</v>
      </c>
      <c r="B710" s="1102">
        <v>1507</v>
      </c>
      <c r="C710" s="1103" t="s">
        <v>3041</v>
      </c>
      <c r="D710" s="1112">
        <v>15150</v>
      </c>
      <c r="E710" s="1069"/>
      <c r="F710" s="1070"/>
      <c r="G710" s="1173"/>
      <c r="H710" s="1174"/>
      <c r="I710" s="1175"/>
      <c r="J710" s="1163"/>
      <c r="K710" s="1163"/>
      <c r="L710" s="1163"/>
      <c r="M710" s="1163"/>
      <c r="N710" s="1163"/>
    </row>
    <row r="711" spans="1:14" ht="15">
      <c r="A711" s="1085">
        <v>703</v>
      </c>
      <c r="B711" s="1102">
        <v>1508</v>
      </c>
      <c r="C711" s="1103" t="s">
        <v>3041</v>
      </c>
      <c r="D711" s="1112">
        <v>15150</v>
      </c>
      <c r="G711" s="1173"/>
      <c r="H711" s="1180"/>
      <c r="I711" s="1163"/>
      <c r="J711" s="1163"/>
      <c r="K711" s="1163"/>
      <c r="L711" s="1069"/>
      <c r="M711" s="1069"/>
      <c r="N711" s="1069"/>
    </row>
    <row r="712" spans="1:14" ht="22.5">
      <c r="A712" s="1085">
        <v>704</v>
      </c>
      <c r="B712" s="1102">
        <v>1509</v>
      </c>
      <c r="C712" s="1103" t="s">
        <v>3042</v>
      </c>
      <c r="D712" s="1112">
        <v>10700</v>
      </c>
      <c r="G712" s="1173"/>
      <c r="H712" s="1180"/>
      <c r="I712" s="1163"/>
      <c r="J712" s="1163"/>
      <c r="K712" s="1163"/>
      <c r="L712" s="1069"/>
      <c r="M712" s="1069"/>
      <c r="N712" s="1069"/>
    </row>
    <row r="713" spans="1:14" s="940" customFormat="1" ht="22.5">
      <c r="A713" s="1085">
        <v>705</v>
      </c>
      <c r="B713" s="1102">
        <v>1510</v>
      </c>
      <c r="C713" s="1103" t="s">
        <v>3042</v>
      </c>
      <c r="D713" s="1112">
        <v>10700</v>
      </c>
      <c r="E713" s="1069"/>
      <c r="F713" s="1070"/>
      <c r="G713" s="1173"/>
      <c r="H713" s="1174"/>
      <c r="I713" s="1175"/>
      <c r="J713" s="1163"/>
      <c r="K713" s="1163"/>
      <c r="L713" s="1163"/>
      <c r="M713" s="1163"/>
      <c r="N713" s="1163"/>
    </row>
    <row r="714" spans="1:14" s="1189" customFormat="1" ht="14.25" customHeight="1">
      <c r="A714" s="1085">
        <v>706</v>
      </c>
      <c r="B714" s="1181">
        <v>1473</v>
      </c>
      <c r="C714" s="1182" t="s">
        <v>3043</v>
      </c>
      <c r="D714" s="1183">
        <v>55995.81</v>
      </c>
      <c r="E714" s="1184"/>
      <c r="F714" s="1185"/>
      <c r="G714" s="1186"/>
      <c r="H714" s="1187"/>
      <c r="I714" s="1188"/>
      <c r="J714" s="1188"/>
      <c r="K714" s="1188"/>
      <c r="L714" s="1188"/>
      <c r="M714" s="1188"/>
      <c r="N714" s="1188"/>
    </row>
    <row r="715" spans="1:14" s="1097" customFormat="1" ht="14.25" customHeight="1">
      <c r="A715" s="1085">
        <v>707</v>
      </c>
      <c r="B715" s="1106">
        <v>1474</v>
      </c>
      <c r="C715" s="1103" t="s">
        <v>3044</v>
      </c>
      <c r="D715" s="1100">
        <v>18828.54</v>
      </c>
      <c r="E715" s="1069"/>
      <c r="F715" s="1070"/>
      <c r="G715" s="1164"/>
      <c r="H715" s="1165"/>
      <c r="I715" s="1069"/>
      <c r="J715" s="1069"/>
      <c r="K715" s="1069"/>
      <c r="L715" s="1069"/>
      <c r="M715" s="1069"/>
      <c r="N715" s="1069"/>
    </row>
    <row r="716" spans="1:14" s="1097" customFormat="1" ht="14.25" customHeight="1">
      <c r="A716" s="1085">
        <v>708</v>
      </c>
      <c r="B716" s="1106">
        <v>1475</v>
      </c>
      <c r="C716" s="1103" t="s">
        <v>3045</v>
      </c>
      <c r="D716" s="1100">
        <v>4952.04</v>
      </c>
      <c r="E716" s="1069"/>
      <c r="F716" s="1070"/>
      <c r="G716" s="1190"/>
      <c r="H716" s="1141"/>
      <c r="I716" s="1073"/>
      <c r="J716" s="1073"/>
      <c r="K716" s="1073"/>
    </row>
    <row r="717" spans="1:14" s="1097" customFormat="1">
      <c r="A717" s="1085">
        <v>709</v>
      </c>
      <c r="B717" s="1106">
        <v>530</v>
      </c>
      <c r="C717" s="1103" t="s">
        <v>3046</v>
      </c>
      <c r="D717" s="1100">
        <v>1290.2</v>
      </c>
      <c r="E717" s="1069"/>
      <c r="F717" s="1070"/>
      <c r="G717" s="1190"/>
      <c r="H717" s="1141"/>
      <c r="I717" s="1073"/>
      <c r="J717" s="1073"/>
      <c r="K717" s="1073"/>
    </row>
    <row r="718" spans="1:14" s="1097" customFormat="1" ht="13.5" customHeight="1">
      <c r="A718" s="1085">
        <v>710</v>
      </c>
      <c r="B718" s="1086">
        <v>19</v>
      </c>
      <c r="C718" s="1087" t="s">
        <v>3047</v>
      </c>
      <c r="D718" s="1088">
        <v>2875</v>
      </c>
      <c r="E718" s="1069"/>
      <c r="F718" s="1070"/>
      <c r="G718" s="1071"/>
      <c r="H718" s="1072"/>
      <c r="I718" s="1073"/>
      <c r="J718" s="1073"/>
      <c r="K718" s="1073"/>
    </row>
    <row r="719" spans="1:14" s="1097" customFormat="1" ht="13.5" customHeight="1">
      <c r="A719" s="1085">
        <v>711</v>
      </c>
      <c r="B719" s="1086">
        <v>20</v>
      </c>
      <c r="C719" s="1087" t="s">
        <v>3047</v>
      </c>
      <c r="D719" s="1088">
        <v>2875</v>
      </c>
      <c r="E719" s="1069"/>
      <c r="F719" s="1070"/>
      <c r="G719" s="1071"/>
      <c r="H719" s="1072"/>
      <c r="I719" s="1073"/>
      <c r="J719" s="1073"/>
      <c r="K719" s="1073"/>
    </row>
    <row r="720" spans="1:14" s="1097" customFormat="1" ht="13.5" customHeight="1">
      <c r="A720" s="1085">
        <v>712</v>
      </c>
      <c r="B720" s="1086">
        <v>25</v>
      </c>
      <c r="C720" s="1087" t="s">
        <v>3047</v>
      </c>
      <c r="D720" s="1088">
        <v>2875</v>
      </c>
      <c r="E720" s="1069"/>
      <c r="F720" s="1070"/>
      <c r="G720" s="1071"/>
      <c r="H720" s="1072"/>
      <c r="I720" s="1073"/>
      <c r="J720" s="1073"/>
      <c r="K720" s="1073"/>
    </row>
    <row r="721" spans="1:11" s="1097" customFormat="1" ht="13.5" customHeight="1">
      <c r="A721" s="1085">
        <v>713</v>
      </c>
      <c r="B721" s="1086">
        <v>40</v>
      </c>
      <c r="C721" s="1087" t="s">
        <v>3047</v>
      </c>
      <c r="D721" s="1088">
        <v>2875</v>
      </c>
      <c r="E721" s="1069"/>
      <c r="F721" s="1070"/>
      <c r="G721" s="1071"/>
      <c r="H721" s="1072"/>
      <c r="I721" s="1073"/>
      <c r="J721" s="1073"/>
      <c r="K721" s="1073"/>
    </row>
    <row r="722" spans="1:11" s="1097" customFormat="1" ht="13.5" customHeight="1">
      <c r="A722" s="1085">
        <v>714</v>
      </c>
      <c r="B722" s="1086">
        <v>263</v>
      </c>
      <c r="C722" s="1087" t="s">
        <v>3047</v>
      </c>
      <c r="D722" s="1088">
        <v>2875</v>
      </c>
      <c r="E722" s="1069"/>
      <c r="F722" s="1070"/>
      <c r="G722" s="1071"/>
      <c r="H722" s="1072"/>
      <c r="I722" s="1073"/>
      <c r="J722" s="1073"/>
      <c r="K722" s="1073"/>
    </row>
    <row r="723" spans="1:11" s="1097" customFormat="1" ht="13.5" customHeight="1">
      <c r="A723" s="1085">
        <v>715</v>
      </c>
      <c r="B723" s="1086">
        <v>319</v>
      </c>
      <c r="C723" s="1087" t="s">
        <v>3047</v>
      </c>
      <c r="D723" s="1088">
        <v>2875</v>
      </c>
      <c r="E723" s="1089"/>
      <c r="F723" s="1070"/>
      <c r="G723" s="1071"/>
      <c r="H723" s="1072"/>
      <c r="I723" s="1073"/>
      <c r="J723" s="1073"/>
      <c r="K723" s="1073"/>
    </row>
    <row r="724" spans="1:11" s="1097" customFormat="1" ht="13.5" customHeight="1">
      <c r="A724" s="1085">
        <v>716</v>
      </c>
      <c r="B724" s="1086">
        <v>320</v>
      </c>
      <c r="C724" s="1087" t="s">
        <v>3047</v>
      </c>
      <c r="D724" s="1088">
        <v>2875</v>
      </c>
      <c r="E724" s="1089"/>
      <c r="F724" s="1070"/>
      <c r="G724" s="1071"/>
      <c r="H724" s="1072"/>
      <c r="I724" s="1073"/>
      <c r="J724" s="1073"/>
      <c r="K724" s="1073"/>
    </row>
    <row r="725" spans="1:11" s="1097" customFormat="1" ht="13.5" customHeight="1">
      <c r="A725" s="1085">
        <v>717</v>
      </c>
      <c r="B725" s="1086">
        <v>321</v>
      </c>
      <c r="C725" s="1087" t="s">
        <v>3047</v>
      </c>
      <c r="D725" s="1088">
        <v>2875</v>
      </c>
      <c r="E725" s="1191"/>
      <c r="F725" s="1070"/>
      <c r="G725" s="1071"/>
      <c r="H725" s="1072"/>
      <c r="I725" s="1073"/>
      <c r="J725" s="1073"/>
      <c r="K725" s="1073"/>
    </row>
    <row r="726" spans="1:11" s="1097" customFormat="1" ht="13.5" customHeight="1">
      <c r="A726" s="1085">
        <v>718</v>
      </c>
      <c r="B726" s="1086">
        <v>322</v>
      </c>
      <c r="C726" s="1087" t="s">
        <v>3047</v>
      </c>
      <c r="D726" s="1088">
        <v>2875</v>
      </c>
      <c r="E726" s="1069"/>
      <c r="F726" s="1070"/>
      <c r="G726" s="1071"/>
      <c r="H726" s="1072"/>
      <c r="I726" s="1073"/>
      <c r="J726" s="1073"/>
      <c r="K726" s="1073"/>
    </row>
    <row r="727" spans="1:11" s="1097" customFormat="1" ht="13.5" customHeight="1">
      <c r="A727" s="1085">
        <v>719</v>
      </c>
      <c r="B727" s="1086">
        <v>323</v>
      </c>
      <c r="C727" s="1087" t="s">
        <v>3047</v>
      </c>
      <c r="D727" s="1088">
        <v>2875</v>
      </c>
      <c r="E727" s="1069"/>
      <c r="F727" s="1070"/>
      <c r="G727" s="1071"/>
      <c r="H727" s="1072"/>
      <c r="I727" s="1073"/>
      <c r="J727" s="1073"/>
      <c r="K727" s="1073"/>
    </row>
    <row r="728" spans="1:11" s="1097" customFormat="1" ht="13.5" customHeight="1">
      <c r="A728" s="1085">
        <v>720</v>
      </c>
      <c r="B728" s="1086">
        <v>324</v>
      </c>
      <c r="C728" s="1087" t="s">
        <v>3047</v>
      </c>
      <c r="D728" s="1088">
        <v>2875</v>
      </c>
      <c r="E728" s="1069"/>
      <c r="F728" s="1070"/>
      <c r="G728" s="1071"/>
      <c r="H728" s="1072"/>
      <c r="I728" s="1073"/>
      <c r="J728" s="1073"/>
      <c r="K728" s="1073"/>
    </row>
    <row r="729" spans="1:11" s="1097" customFormat="1" ht="13.5" customHeight="1">
      <c r="A729" s="1085">
        <v>721</v>
      </c>
      <c r="B729" s="1086">
        <v>325</v>
      </c>
      <c r="C729" s="1087" t="s">
        <v>3047</v>
      </c>
      <c r="D729" s="1088">
        <v>2875</v>
      </c>
      <c r="E729" s="1069"/>
      <c r="F729" s="1070"/>
      <c r="G729" s="1071"/>
      <c r="H729" s="1072"/>
      <c r="I729" s="1073"/>
      <c r="J729" s="1073"/>
      <c r="K729" s="1073"/>
    </row>
    <row r="730" spans="1:11" s="1097" customFormat="1" ht="13.5" customHeight="1">
      <c r="A730" s="1085">
        <v>722</v>
      </c>
      <c r="B730" s="1086">
        <v>326</v>
      </c>
      <c r="C730" s="1087" t="s">
        <v>3047</v>
      </c>
      <c r="D730" s="1088">
        <v>2875</v>
      </c>
      <c r="E730" s="1069"/>
      <c r="F730" s="1070"/>
      <c r="G730" s="1071"/>
      <c r="H730" s="1072"/>
      <c r="I730" s="1073"/>
      <c r="J730" s="1073"/>
      <c r="K730" s="1073"/>
    </row>
    <row r="731" spans="1:11" s="1097" customFormat="1" ht="13.5" customHeight="1">
      <c r="A731" s="1085">
        <v>723</v>
      </c>
      <c r="B731" s="1086">
        <v>328</v>
      </c>
      <c r="C731" s="1087" t="s">
        <v>3047</v>
      </c>
      <c r="D731" s="1088">
        <v>2875</v>
      </c>
      <c r="E731" s="1069"/>
      <c r="F731" s="1070"/>
      <c r="G731" s="1071"/>
      <c r="H731" s="1072"/>
      <c r="I731" s="1073"/>
      <c r="J731" s="1073"/>
      <c r="K731" s="1073"/>
    </row>
    <row r="732" spans="1:11" s="1097" customFormat="1">
      <c r="A732" s="1085">
        <v>724</v>
      </c>
      <c r="B732" s="1086">
        <v>398</v>
      </c>
      <c r="C732" s="1087" t="s">
        <v>3048</v>
      </c>
      <c r="D732" s="1088">
        <v>9947.75</v>
      </c>
      <c r="E732" s="1069"/>
      <c r="F732" s="1070"/>
      <c r="G732" s="1071"/>
      <c r="H732" s="1072"/>
      <c r="I732" s="1073"/>
      <c r="J732" s="1073"/>
      <c r="K732" s="1073"/>
    </row>
    <row r="733" spans="1:11" s="1097" customFormat="1">
      <c r="A733" s="1085">
        <v>725</v>
      </c>
      <c r="B733" s="1086">
        <v>402</v>
      </c>
      <c r="C733" s="1087" t="s">
        <v>3049</v>
      </c>
      <c r="D733" s="1088">
        <v>9947.5</v>
      </c>
      <c r="E733" s="1069"/>
      <c r="F733" s="1070"/>
      <c r="G733" s="1071"/>
      <c r="H733" s="1072"/>
      <c r="I733" s="1073"/>
      <c r="J733" s="1073"/>
      <c r="K733" s="1073"/>
    </row>
    <row r="734" spans="1:11" s="1097" customFormat="1">
      <c r="A734" s="1085">
        <v>726</v>
      </c>
      <c r="B734" s="1086">
        <v>433</v>
      </c>
      <c r="C734" s="1087" t="s">
        <v>3050</v>
      </c>
      <c r="D734" s="1088">
        <v>2899</v>
      </c>
      <c r="E734" s="1069"/>
      <c r="F734" s="1070"/>
      <c r="G734" s="1071"/>
      <c r="H734" s="1072"/>
      <c r="I734" s="1073"/>
      <c r="J734" s="1073"/>
      <c r="K734" s="1073"/>
    </row>
    <row r="735" spans="1:11" s="1097" customFormat="1">
      <c r="A735" s="1085">
        <v>727</v>
      </c>
      <c r="B735" s="1086">
        <v>434</v>
      </c>
      <c r="C735" s="1087" t="s">
        <v>3051</v>
      </c>
      <c r="D735" s="1088">
        <v>9540</v>
      </c>
      <c r="E735" s="1069"/>
      <c r="F735" s="1070"/>
      <c r="G735" s="1071"/>
      <c r="H735" s="1072"/>
      <c r="I735" s="1073"/>
      <c r="J735" s="1073"/>
      <c r="K735" s="1073"/>
    </row>
    <row r="736" spans="1:11" s="1097" customFormat="1">
      <c r="A736" s="1085">
        <v>728</v>
      </c>
      <c r="B736" s="1086">
        <v>435</v>
      </c>
      <c r="C736" s="1087" t="s">
        <v>3052</v>
      </c>
      <c r="D736" s="1088">
        <v>9540</v>
      </c>
      <c r="E736" s="1069"/>
      <c r="F736" s="1070"/>
      <c r="G736" s="1071"/>
      <c r="H736" s="1072"/>
      <c r="I736" s="1073"/>
      <c r="J736" s="1073"/>
      <c r="K736" s="1073"/>
    </row>
    <row r="737" spans="1:11" s="1097" customFormat="1">
      <c r="A737" s="1085">
        <v>729</v>
      </c>
      <c r="B737" s="1086">
        <v>436</v>
      </c>
      <c r="C737" s="1087" t="s">
        <v>3053</v>
      </c>
      <c r="D737" s="1088">
        <v>9540</v>
      </c>
      <c r="E737" s="1069"/>
      <c r="F737" s="1070"/>
      <c r="G737" s="1071"/>
      <c r="H737" s="1072"/>
      <c r="I737" s="1073"/>
      <c r="J737" s="1073"/>
      <c r="K737" s="1073"/>
    </row>
    <row r="738" spans="1:11" s="1097" customFormat="1">
      <c r="A738" s="1085">
        <v>730</v>
      </c>
      <c r="B738" s="1086">
        <v>437</v>
      </c>
      <c r="C738" s="1087" t="s">
        <v>3054</v>
      </c>
      <c r="D738" s="1088">
        <v>9540</v>
      </c>
      <c r="E738" s="1069"/>
      <c r="F738" s="1070"/>
      <c r="G738" s="1071"/>
      <c r="H738" s="1072"/>
      <c r="I738" s="1073"/>
      <c r="J738" s="1073"/>
      <c r="K738" s="1073"/>
    </row>
    <row r="739" spans="1:11" s="1097" customFormat="1">
      <c r="A739" s="1085">
        <v>731</v>
      </c>
      <c r="B739" s="1086">
        <v>438</v>
      </c>
      <c r="C739" s="1087" t="s">
        <v>3055</v>
      </c>
      <c r="D739" s="1088">
        <v>9540</v>
      </c>
      <c r="E739" s="1089"/>
      <c r="F739" s="1070"/>
      <c r="G739" s="1071"/>
      <c r="H739" s="1072"/>
      <c r="I739" s="1073"/>
      <c r="J739" s="1073"/>
      <c r="K739" s="1073"/>
    </row>
    <row r="740" spans="1:11" s="1097" customFormat="1" ht="15.75">
      <c r="A740" s="1085">
        <v>732</v>
      </c>
      <c r="B740" s="1086">
        <v>440</v>
      </c>
      <c r="C740" s="1087" t="s">
        <v>3056</v>
      </c>
      <c r="D740" s="1088">
        <v>9540</v>
      </c>
      <c r="E740" s="1170"/>
      <c r="F740" s="1070"/>
      <c r="G740" s="1071"/>
      <c r="H740" s="1072"/>
      <c r="I740" s="1073"/>
      <c r="J740" s="1073"/>
      <c r="K740" s="1073"/>
    </row>
    <row r="741" spans="1:11" s="1097" customFormat="1">
      <c r="A741" s="1085">
        <v>733</v>
      </c>
      <c r="B741" s="1086">
        <v>441</v>
      </c>
      <c r="C741" s="1087" t="s">
        <v>3057</v>
      </c>
      <c r="D741" s="1088">
        <v>9540</v>
      </c>
      <c r="E741" s="1069"/>
      <c r="F741" s="1070"/>
      <c r="G741" s="1071"/>
      <c r="H741" s="1072"/>
      <c r="I741" s="1073"/>
      <c r="J741" s="1073"/>
      <c r="K741" s="1073"/>
    </row>
    <row r="742" spans="1:11" s="1097" customFormat="1">
      <c r="A742" s="1085">
        <v>734</v>
      </c>
      <c r="B742" s="1086">
        <v>442</v>
      </c>
      <c r="C742" s="1087" t="s">
        <v>3058</v>
      </c>
      <c r="D742" s="1088">
        <v>9540</v>
      </c>
      <c r="E742" s="1162"/>
      <c r="F742" s="1070"/>
      <c r="G742" s="1071"/>
      <c r="H742" s="1072"/>
      <c r="I742" s="1073"/>
      <c r="J742" s="1073"/>
      <c r="K742" s="1073"/>
    </row>
    <row r="743" spans="1:11" s="1097" customFormat="1">
      <c r="A743" s="1085">
        <v>735</v>
      </c>
      <c r="B743" s="1086">
        <v>443</v>
      </c>
      <c r="C743" s="1087" t="s">
        <v>3059</v>
      </c>
      <c r="D743" s="1088">
        <v>9540</v>
      </c>
      <c r="E743" s="1162"/>
      <c r="F743" s="1140"/>
      <c r="G743" s="1071"/>
      <c r="H743" s="1072"/>
      <c r="I743" s="1073"/>
      <c r="J743" s="1073"/>
      <c r="K743" s="1073"/>
    </row>
    <row r="744" spans="1:11" s="1097" customFormat="1">
      <c r="A744" s="1085">
        <v>736</v>
      </c>
      <c r="B744" s="1086">
        <v>444</v>
      </c>
      <c r="C744" s="1087" t="s">
        <v>3060</v>
      </c>
      <c r="D744" s="1088">
        <v>9540</v>
      </c>
      <c r="E744" s="1162"/>
      <c r="F744" s="1140"/>
      <c r="G744" s="1071"/>
      <c r="H744" s="1072"/>
      <c r="I744" s="1073"/>
      <c r="J744" s="1073"/>
      <c r="K744" s="1073"/>
    </row>
    <row r="745" spans="1:11" s="1097" customFormat="1">
      <c r="A745" s="1085">
        <v>737</v>
      </c>
      <c r="B745" s="1086">
        <v>445</v>
      </c>
      <c r="C745" s="1087" t="s">
        <v>3061</v>
      </c>
      <c r="D745" s="1088">
        <v>9540</v>
      </c>
      <c r="E745" s="1162"/>
      <c r="F745" s="1140"/>
      <c r="G745" s="1071"/>
      <c r="H745" s="1072"/>
      <c r="I745" s="1073"/>
      <c r="J745" s="1073"/>
      <c r="K745" s="1073"/>
    </row>
    <row r="746" spans="1:11" s="1097" customFormat="1">
      <c r="A746" s="1085">
        <v>738</v>
      </c>
      <c r="B746" s="1086">
        <v>446</v>
      </c>
      <c r="C746" s="1087" t="s">
        <v>3062</v>
      </c>
      <c r="D746" s="1088">
        <v>9540</v>
      </c>
      <c r="E746" s="1162"/>
      <c r="F746" s="1140"/>
      <c r="G746" s="1071"/>
      <c r="H746" s="1072"/>
      <c r="I746" s="1073"/>
      <c r="J746" s="1073"/>
      <c r="K746" s="1073"/>
    </row>
    <row r="747" spans="1:11" s="1097" customFormat="1">
      <c r="A747" s="1085">
        <v>739</v>
      </c>
      <c r="B747" s="1086">
        <v>447</v>
      </c>
      <c r="C747" s="1087" t="s">
        <v>3063</v>
      </c>
      <c r="D747" s="1088">
        <v>9540</v>
      </c>
      <c r="E747" s="1162"/>
      <c r="F747" s="1140"/>
      <c r="G747" s="1071"/>
      <c r="H747" s="1072"/>
      <c r="I747" s="1073"/>
      <c r="J747" s="1073"/>
      <c r="K747" s="1073"/>
    </row>
    <row r="748" spans="1:11" s="1097" customFormat="1">
      <c r="A748" s="1085">
        <v>740</v>
      </c>
      <c r="B748" s="1086">
        <v>448</v>
      </c>
      <c r="C748" s="1087" t="s">
        <v>3064</v>
      </c>
      <c r="D748" s="1088">
        <v>9540</v>
      </c>
      <c r="E748" s="1162"/>
      <c r="F748" s="1140"/>
      <c r="G748" s="1071"/>
      <c r="H748" s="1072"/>
      <c r="I748" s="1073"/>
      <c r="J748" s="1073"/>
      <c r="K748" s="1073"/>
    </row>
    <row r="749" spans="1:11" s="1097" customFormat="1">
      <c r="A749" s="1085">
        <v>741</v>
      </c>
      <c r="B749" s="1086">
        <v>449</v>
      </c>
      <c r="C749" s="1087" t="s">
        <v>3065</v>
      </c>
      <c r="D749" s="1088">
        <v>9540</v>
      </c>
      <c r="E749" s="1162"/>
      <c r="F749" s="1140"/>
      <c r="G749" s="1071"/>
      <c r="H749" s="1072"/>
      <c r="I749" s="1073"/>
      <c r="J749" s="1073"/>
      <c r="K749" s="1073"/>
    </row>
    <row r="750" spans="1:11" s="1097" customFormat="1">
      <c r="A750" s="1085">
        <v>742</v>
      </c>
      <c r="B750" s="1086">
        <v>450</v>
      </c>
      <c r="C750" s="1087" t="s">
        <v>3066</v>
      </c>
      <c r="D750" s="1088">
        <v>9540</v>
      </c>
      <c r="E750" s="1162"/>
      <c r="F750" s="1140"/>
      <c r="G750" s="1071"/>
      <c r="H750" s="1072"/>
      <c r="I750" s="1073"/>
      <c r="J750" s="1073"/>
      <c r="K750" s="1073"/>
    </row>
    <row r="751" spans="1:11" s="1097" customFormat="1">
      <c r="A751" s="1085">
        <v>743</v>
      </c>
      <c r="B751" s="1086">
        <v>451</v>
      </c>
      <c r="C751" s="1087" t="s">
        <v>3067</v>
      </c>
      <c r="D751" s="1088">
        <v>9540</v>
      </c>
      <c r="E751" s="1162"/>
      <c r="F751" s="1140"/>
      <c r="G751" s="1071"/>
      <c r="H751" s="1072"/>
      <c r="I751" s="1073"/>
      <c r="J751" s="1073"/>
      <c r="K751" s="1073"/>
    </row>
    <row r="752" spans="1:11" s="1097" customFormat="1">
      <c r="A752" s="1085">
        <v>744</v>
      </c>
      <c r="B752" s="1086">
        <v>452</v>
      </c>
      <c r="C752" s="1087" t="s">
        <v>3068</v>
      </c>
      <c r="D752" s="1088">
        <v>9540</v>
      </c>
      <c r="E752" s="1162"/>
      <c r="F752" s="1140"/>
      <c r="G752" s="1071"/>
      <c r="H752" s="1072"/>
      <c r="I752" s="1073"/>
      <c r="J752" s="1073"/>
      <c r="K752" s="1073"/>
    </row>
    <row r="753" spans="1:11" s="1097" customFormat="1">
      <c r="A753" s="1085">
        <v>745</v>
      </c>
      <c r="B753" s="1086">
        <v>453</v>
      </c>
      <c r="C753" s="1087" t="s">
        <v>3069</v>
      </c>
      <c r="D753" s="1088">
        <v>9540</v>
      </c>
      <c r="E753" s="1162"/>
      <c r="F753" s="1140"/>
      <c r="G753" s="1071"/>
      <c r="H753" s="1072"/>
      <c r="I753" s="1073"/>
      <c r="J753" s="1073"/>
      <c r="K753" s="1073"/>
    </row>
    <row r="754" spans="1:11" s="1097" customFormat="1">
      <c r="A754" s="1085">
        <v>746</v>
      </c>
      <c r="B754" s="1086">
        <v>454</v>
      </c>
      <c r="C754" s="1087" t="s">
        <v>3070</v>
      </c>
      <c r="D754" s="1088">
        <v>9540</v>
      </c>
      <c r="E754" s="1162"/>
      <c r="F754" s="1140"/>
      <c r="G754" s="1071"/>
      <c r="H754" s="1072"/>
      <c r="I754" s="1073"/>
      <c r="J754" s="1073"/>
      <c r="K754" s="1073"/>
    </row>
    <row r="755" spans="1:11" s="1097" customFormat="1">
      <c r="A755" s="1085">
        <v>747</v>
      </c>
      <c r="B755" s="1086">
        <v>455</v>
      </c>
      <c r="C755" s="1087" t="s">
        <v>3071</v>
      </c>
      <c r="D755" s="1088">
        <v>9540</v>
      </c>
      <c r="E755" s="1162"/>
      <c r="F755" s="1140"/>
      <c r="G755" s="1071"/>
      <c r="H755" s="1072"/>
      <c r="I755" s="1073"/>
      <c r="J755" s="1073"/>
      <c r="K755" s="1073"/>
    </row>
    <row r="756" spans="1:11" s="1097" customFormat="1">
      <c r="A756" s="1085">
        <v>748</v>
      </c>
      <c r="B756" s="1086">
        <v>456</v>
      </c>
      <c r="C756" s="1087" t="s">
        <v>3072</v>
      </c>
      <c r="D756" s="1088">
        <v>9540</v>
      </c>
      <c r="E756" s="1162"/>
      <c r="F756" s="1140"/>
      <c r="G756" s="1071"/>
      <c r="H756" s="1072"/>
      <c r="I756" s="1073"/>
      <c r="J756" s="1073"/>
      <c r="K756" s="1073"/>
    </row>
    <row r="757" spans="1:11" s="1097" customFormat="1">
      <c r="A757" s="1085">
        <v>749</v>
      </c>
      <c r="B757" s="1086">
        <v>457</v>
      </c>
      <c r="C757" s="1087" t="s">
        <v>3073</v>
      </c>
      <c r="D757" s="1088">
        <v>9540</v>
      </c>
      <c r="E757" s="1162"/>
      <c r="F757" s="1140"/>
      <c r="G757" s="1071"/>
      <c r="H757" s="1072"/>
      <c r="I757" s="1073"/>
      <c r="J757" s="1073"/>
      <c r="K757" s="1073"/>
    </row>
    <row r="758" spans="1:11" s="1097" customFormat="1">
      <c r="A758" s="1085">
        <v>750</v>
      </c>
      <c r="B758" s="1086">
        <v>458</v>
      </c>
      <c r="C758" s="1087" t="s">
        <v>3074</v>
      </c>
      <c r="D758" s="1088">
        <v>9540</v>
      </c>
      <c r="E758" s="1162"/>
      <c r="F758" s="1140"/>
      <c r="G758" s="1071"/>
      <c r="H758" s="1072"/>
      <c r="I758" s="1073"/>
      <c r="J758" s="1073"/>
      <c r="K758" s="1073"/>
    </row>
    <row r="759" spans="1:11" s="1097" customFormat="1">
      <c r="A759" s="1085">
        <v>751</v>
      </c>
      <c r="B759" s="1086">
        <v>497</v>
      </c>
      <c r="C759" s="1087" t="s">
        <v>3075</v>
      </c>
      <c r="D759" s="1088">
        <v>2575.1999999999998</v>
      </c>
      <c r="E759" s="1162"/>
      <c r="F759" s="1140"/>
      <c r="G759" s="1071"/>
      <c r="H759" s="1072"/>
      <c r="I759" s="1073"/>
      <c r="J759" s="1073"/>
      <c r="K759" s="1073"/>
    </row>
    <row r="760" spans="1:11" s="1097" customFormat="1" ht="26.25" customHeight="1">
      <c r="A760" s="1085">
        <v>752</v>
      </c>
      <c r="B760" s="1086">
        <v>508</v>
      </c>
      <c r="C760" s="1087" t="s">
        <v>3076</v>
      </c>
      <c r="D760" s="1088">
        <v>11656.84</v>
      </c>
      <c r="E760" s="1162"/>
      <c r="F760" s="1140"/>
      <c r="G760" s="1071"/>
      <c r="H760" s="1072"/>
      <c r="I760" s="1073"/>
      <c r="J760" s="1073"/>
      <c r="K760" s="1073"/>
    </row>
    <row r="761" spans="1:11" s="1097" customFormat="1" ht="26.25" customHeight="1">
      <c r="A761" s="1085">
        <v>753</v>
      </c>
      <c r="B761" s="1086">
        <v>510</v>
      </c>
      <c r="C761" s="1087" t="s">
        <v>3077</v>
      </c>
      <c r="D761" s="1088">
        <v>11656.84</v>
      </c>
      <c r="E761" s="1122"/>
      <c r="F761" s="1140"/>
      <c r="G761" s="1071"/>
      <c r="H761" s="1072"/>
      <c r="I761" s="1073"/>
      <c r="J761" s="1073"/>
      <c r="K761" s="1073"/>
    </row>
    <row r="762" spans="1:11" s="1097" customFormat="1" ht="26.25" customHeight="1">
      <c r="A762" s="1085">
        <v>754</v>
      </c>
      <c r="B762" s="1086">
        <v>512</v>
      </c>
      <c r="C762" s="1087" t="s">
        <v>3078</v>
      </c>
      <c r="D762" s="1088">
        <v>11656.84</v>
      </c>
      <c r="E762" s="1162"/>
      <c r="F762" s="1140"/>
      <c r="G762" s="1071"/>
      <c r="H762" s="1072"/>
      <c r="I762" s="1073"/>
      <c r="J762" s="1073"/>
      <c r="K762" s="1073"/>
    </row>
    <row r="763" spans="1:11" s="1097" customFormat="1" ht="26.25" customHeight="1">
      <c r="A763" s="1085">
        <v>755</v>
      </c>
      <c r="B763" s="1086">
        <v>513</v>
      </c>
      <c r="C763" s="1087" t="s">
        <v>3079</v>
      </c>
      <c r="D763" s="1088">
        <v>11656.84</v>
      </c>
      <c r="E763" s="1162"/>
      <c r="F763" s="1140"/>
      <c r="G763" s="1071"/>
      <c r="H763" s="1072"/>
      <c r="I763" s="1073"/>
      <c r="J763" s="1073"/>
      <c r="K763" s="1073"/>
    </row>
    <row r="764" spans="1:11" s="1097" customFormat="1" ht="26.25" customHeight="1">
      <c r="A764" s="1085">
        <v>756</v>
      </c>
      <c r="B764" s="1086">
        <v>514</v>
      </c>
      <c r="C764" s="1087" t="s">
        <v>3080</v>
      </c>
      <c r="D764" s="1088">
        <v>11656.84</v>
      </c>
      <c r="E764" s="1162"/>
      <c r="F764" s="1140"/>
      <c r="G764" s="1190"/>
      <c r="H764" s="1141"/>
      <c r="I764" s="1073"/>
      <c r="J764" s="1073"/>
      <c r="K764" s="1073"/>
    </row>
    <row r="765" spans="1:11" s="1097" customFormat="1">
      <c r="A765" s="1085">
        <v>757</v>
      </c>
      <c r="B765" s="1086">
        <v>30</v>
      </c>
      <c r="C765" s="1087" t="s">
        <v>3081</v>
      </c>
      <c r="D765" s="1088">
        <v>2961.25</v>
      </c>
      <c r="E765" s="1069"/>
      <c r="F765" s="1156"/>
      <c r="G765" s="1071"/>
      <c r="H765" s="1072"/>
      <c r="I765" s="1073"/>
      <c r="J765" s="1073"/>
      <c r="K765" s="1073"/>
    </row>
    <row r="766" spans="1:11" s="1097" customFormat="1">
      <c r="A766" s="1085">
        <v>758</v>
      </c>
      <c r="B766" s="1086">
        <v>37</v>
      </c>
      <c r="C766" s="1087" t="s">
        <v>3082</v>
      </c>
      <c r="D766" s="1088">
        <v>3881.25</v>
      </c>
      <c r="E766" s="1069"/>
      <c r="F766" s="1156"/>
      <c r="G766" s="1071"/>
      <c r="H766" s="1072"/>
      <c r="I766" s="1073"/>
      <c r="J766" s="1073"/>
      <c r="K766" s="1073"/>
    </row>
    <row r="767" spans="1:11" s="1097" customFormat="1">
      <c r="A767" s="1085">
        <v>759</v>
      </c>
      <c r="B767" s="1086">
        <v>41</v>
      </c>
      <c r="C767" s="1087" t="s">
        <v>3083</v>
      </c>
      <c r="D767" s="1088">
        <v>34359.71</v>
      </c>
      <c r="E767" s="1069"/>
      <c r="F767" s="1156"/>
      <c r="G767" s="1071"/>
      <c r="H767" s="1072"/>
      <c r="I767" s="1073"/>
      <c r="J767" s="1073"/>
      <c r="K767" s="1073"/>
    </row>
    <row r="768" spans="1:11" s="1097" customFormat="1">
      <c r="A768" s="1085">
        <v>760</v>
      </c>
      <c r="B768" s="1086">
        <v>42</v>
      </c>
      <c r="C768" s="1087" t="s">
        <v>3084</v>
      </c>
      <c r="D768" s="1088">
        <v>28130.080000000002</v>
      </c>
      <c r="E768" s="1069"/>
      <c r="F768" s="1156"/>
      <c r="G768" s="1071"/>
      <c r="H768" s="1072"/>
      <c r="I768" s="1073"/>
      <c r="J768" s="1073"/>
      <c r="K768" s="1073"/>
    </row>
    <row r="769" spans="1:11" s="1097" customFormat="1">
      <c r="A769" s="1085">
        <v>761</v>
      </c>
      <c r="B769" s="1086">
        <v>43</v>
      </c>
      <c r="C769" s="1087" t="s">
        <v>3085</v>
      </c>
      <c r="D769" s="1088">
        <v>24495</v>
      </c>
      <c r="E769" s="1069"/>
      <c r="F769" s="1104"/>
      <c r="G769" s="1071"/>
      <c r="H769" s="1072"/>
      <c r="I769" s="1073"/>
      <c r="J769" s="1073"/>
      <c r="K769" s="1073"/>
    </row>
    <row r="770" spans="1:11" s="1097" customFormat="1">
      <c r="A770" s="1085">
        <v>762</v>
      </c>
      <c r="B770" s="1086">
        <v>44</v>
      </c>
      <c r="C770" s="1087" t="s">
        <v>3086</v>
      </c>
      <c r="D770" s="1088">
        <v>10580</v>
      </c>
      <c r="E770" s="1069"/>
      <c r="F770" s="1192"/>
      <c r="G770" s="1071"/>
      <c r="H770" s="1072"/>
      <c r="I770" s="1073"/>
      <c r="J770" s="1073"/>
      <c r="K770" s="1073"/>
    </row>
    <row r="771" spans="1:11" s="1097" customFormat="1">
      <c r="A771" s="1085">
        <v>763</v>
      </c>
      <c r="B771" s="1086">
        <v>267</v>
      </c>
      <c r="C771" s="1087" t="s">
        <v>3087</v>
      </c>
      <c r="D771" s="1088">
        <v>2718.12</v>
      </c>
      <c r="E771" s="1069"/>
      <c r="F771" s="1156"/>
      <c r="G771" s="1071"/>
      <c r="H771" s="1072"/>
      <c r="I771" s="1073"/>
      <c r="J771" s="1073"/>
      <c r="K771" s="1073"/>
    </row>
    <row r="772" spans="1:11" s="1097" customFormat="1">
      <c r="A772" s="1085">
        <v>764</v>
      </c>
      <c r="B772" s="1086">
        <v>310</v>
      </c>
      <c r="C772" s="1087" t="s">
        <v>3088</v>
      </c>
      <c r="D772" s="1088">
        <v>3082</v>
      </c>
      <c r="E772" s="1069"/>
      <c r="F772" s="1156"/>
      <c r="G772" s="1071"/>
      <c r="H772" s="1072"/>
      <c r="I772" s="1073"/>
      <c r="J772" s="1073"/>
      <c r="K772" s="1073"/>
    </row>
    <row r="773" spans="1:11" s="1097" customFormat="1">
      <c r="A773" s="1085">
        <v>765</v>
      </c>
      <c r="B773" s="1086">
        <v>313</v>
      </c>
      <c r="C773" s="1087" t="s">
        <v>3089</v>
      </c>
      <c r="D773" s="1088">
        <v>7245</v>
      </c>
      <c r="E773" s="1069"/>
      <c r="F773" s="1156"/>
      <c r="G773" s="1071"/>
      <c r="H773" s="1072"/>
      <c r="I773" s="1073"/>
      <c r="J773" s="1073"/>
      <c r="K773" s="1073"/>
    </row>
    <row r="774" spans="1:11" s="1097" customFormat="1">
      <c r="A774" s="1085">
        <v>766</v>
      </c>
      <c r="B774" s="1086">
        <v>314</v>
      </c>
      <c r="C774" s="1087" t="s">
        <v>3089</v>
      </c>
      <c r="D774" s="1088">
        <v>7245</v>
      </c>
      <c r="E774" s="1069"/>
      <c r="F774" s="1156"/>
      <c r="G774" s="1071"/>
      <c r="H774" s="1072"/>
      <c r="I774" s="1073"/>
      <c r="J774" s="1073"/>
      <c r="K774" s="1073"/>
    </row>
    <row r="775" spans="1:11" s="1097" customFormat="1">
      <c r="A775" s="1085">
        <v>767</v>
      </c>
      <c r="B775" s="1086">
        <v>315</v>
      </c>
      <c r="C775" s="1087" t="s">
        <v>3089</v>
      </c>
      <c r="D775" s="1088">
        <v>7245</v>
      </c>
      <c r="E775" s="1069"/>
      <c r="F775" s="1156"/>
      <c r="G775" s="1071"/>
      <c r="H775" s="1072"/>
      <c r="I775" s="1073"/>
      <c r="J775" s="1073"/>
      <c r="K775" s="1073"/>
    </row>
    <row r="776" spans="1:11" s="1097" customFormat="1">
      <c r="A776" s="1085">
        <v>768</v>
      </c>
      <c r="B776" s="1086">
        <v>334</v>
      </c>
      <c r="C776" s="1087" t="s">
        <v>3090</v>
      </c>
      <c r="D776" s="1088">
        <v>7245</v>
      </c>
      <c r="E776" s="1069"/>
      <c r="F776" s="1156"/>
      <c r="G776" s="1071"/>
      <c r="H776" s="1072"/>
      <c r="I776" s="1073"/>
      <c r="J776" s="1073"/>
      <c r="K776" s="1073"/>
    </row>
    <row r="777" spans="1:11" s="1097" customFormat="1" ht="14.25" customHeight="1">
      <c r="A777" s="1085">
        <v>769</v>
      </c>
      <c r="B777" s="1086">
        <v>384</v>
      </c>
      <c r="C777" s="1087" t="s">
        <v>3091</v>
      </c>
      <c r="D777" s="1088">
        <v>2817.5</v>
      </c>
      <c r="E777" s="1069"/>
      <c r="F777" s="1156"/>
      <c r="G777" s="1071"/>
      <c r="H777" s="1072"/>
      <c r="I777" s="1073"/>
      <c r="J777" s="1073"/>
      <c r="K777" s="1073"/>
    </row>
    <row r="778" spans="1:11" s="1097" customFormat="1">
      <c r="A778" s="1085">
        <v>770</v>
      </c>
      <c r="B778" s="1086">
        <v>390</v>
      </c>
      <c r="C778" s="1087" t="s">
        <v>3092</v>
      </c>
      <c r="D778" s="1088">
        <v>745</v>
      </c>
      <c r="E778" s="1069"/>
      <c r="F778" s="1156"/>
      <c r="G778" s="1071"/>
      <c r="H778" s="1072"/>
      <c r="I778" s="1073"/>
      <c r="J778" s="1073"/>
      <c r="K778" s="1073"/>
    </row>
    <row r="779" spans="1:11" s="1097" customFormat="1">
      <c r="A779" s="1085">
        <v>771</v>
      </c>
      <c r="B779" s="1086">
        <v>391</v>
      </c>
      <c r="C779" s="1087" t="s">
        <v>3093</v>
      </c>
      <c r="D779" s="1088">
        <v>3220</v>
      </c>
      <c r="E779" s="1069"/>
      <c r="F779" s="1156"/>
      <c r="G779" s="1071"/>
      <c r="H779" s="1072"/>
      <c r="I779" s="1073"/>
      <c r="J779" s="1073"/>
      <c r="K779" s="1073"/>
    </row>
    <row r="780" spans="1:11" s="1097" customFormat="1">
      <c r="A780" s="1085">
        <v>772</v>
      </c>
      <c r="B780" s="1086">
        <v>399</v>
      </c>
      <c r="C780" s="1087" t="s">
        <v>3094</v>
      </c>
      <c r="D780" s="1088">
        <v>5625</v>
      </c>
      <c r="E780" s="1069"/>
      <c r="F780" s="1156"/>
      <c r="G780" s="1071"/>
      <c r="H780" s="1072"/>
      <c r="I780" s="1073"/>
      <c r="J780" s="1073"/>
      <c r="K780" s="1073"/>
    </row>
    <row r="781" spans="1:11" s="1097" customFormat="1">
      <c r="A781" s="1085">
        <v>773</v>
      </c>
      <c r="B781" s="1086">
        <v>400</v>
      </c>
      <c r="C781" s="1087" t="s">
        <v>3095</v>
      </c>
      <c r="D781" s="1088">
        <v>7125</v>
      </c>
      <c r="E781" s="1069"/>
      <c r="F781" s="1156"/>
      <c r="G781" s="1071"/>
      <c r="H781" s="1072"/>
      <c r="I781" s="1073"/>
      <c r="J781" s="1073"/>
      <c r="K781" s="1073"/>
    </row>
    <row r="782" spans="1:11" s="1097" customFormat="1">
      <c r="A782" s="1085">
        <v>774</v>
      </c>
      <c r="B782" s="1086">
        <v>403</v>
      </c>
      <c r="C782" s="1087" t="s">
        <v>3096</v>
      </c>
      <c r="D782" s="1088">
        <v>4071</v>
      </c>
      <c r="E782" s="1069"/>
      <c r="F782" s="1156"/>
      <c r="G782" s="1071"/>
      <c r="H782" s="1072"/>
      <c r="I782" s="1073"/>
      <c r="J782" s="1073"/>
      <c r="K782" s="1073"/>
    </row>
    <row r="783" spans="1:11" s="1097" customFormat="1">
      <c r="A783" s="1085">
        <v>775</v>
      </c>
      <c r="B783" s="1086">
        <v>409</v>
      </c>
      <c r="C783" s="1087" t="s">
        <v>3097</v>
      </c>
      <c r="D783" s="1088">
        <v>2185</v>
      </c>
      <c r="E783" s="1069"/>
      <c r="F783" s="1156"/>
      <c r="G783" s="1071"/>
      <c r="H783" s="1072"/>
      <c r="I783" s="1073"/>
      <c r="J783" s="1073"/>
      <c r="K783" s="1073"/>
    </row>
    <row r="784" spans="1:11" s="1097" customFormat="1">
      <c r="A784" s="1085">
        <v>776</v>
      </c>
      <c r="B784" s="1086">
        <v>468</v>
      </c>
      <c r="C784" s="1087" t="s">
        <v>3098</v>
      </c>
      <c r="D784" s="1088">
        <v>6384</v>
      </c>
      <c r="E784" s="1069"/>
      <c r="F784" s="1156"/>
      <c r="G784" s="1071"/>
      <c r="H784" s="1072"/>
      <c r="I784" s="1073"/>
      <c r="J784" s="1073"/>
      <c r="K784" s="1073"/>
    </row>
    <row r="785" spans="1:11" s="1097" customFormat="1">
      <c r="A785" s="1085">
        <v>777</v>
      </c>
      <c r="B785" s="1086">
        <v>486</v>
      </c>
      <c r="C785" s="1087" t="s">
        <v>3099</v>
      </c>
      <c r="D785" s="1088">
        <v>315700</v>
      </c>
      <c r="E785" s="1069"/>
      <c r="F785" s="1070"/>
      <c r="G785" s="1071"/>
      <c r="H785" s="1072"/>
      <c r="I785" s="1073"/>
      <c r="J785" s="1073"/>
      <c r="K785" s="1073"/>
    </row>
    <row r="786" spans="1:11" s="1097" customFormat="1">
      <c r="A786" s="1085">
        <v>778</v>
      </c>
      <c r="B786" s="1086">
        <v>487</v>
      </c>
      <c r="C786" s="1087" t="s">
        <v>3100</v>
      </c>
      <c r="D786" s="1088">
        <v>296600</v>
      </c>
      <c r="E786" s="1069"/>
      <c r="F786" s="1070"/>
      <c r="G786" s="1071"/>
      <c r="H786" s="1072"/>
      <c r="I786" s="1073"/>
      <c r="J786" s="1073"/>
      <c r="K786" s="1073"/>
    </row>
    <row r="787" spans="1:11">
      <c r="A787" s="1085">
        <v>779</v>
      </c>
      <c r="B787" s="1086">
        <v>488</v>
      </c>
      <c r="C787" s="1087" t="s">
        <v>3100</v>
      </c>
      <c r="D787" s="1088">
        <v>296600</v>
      </c>
    </row>
    <row r="788" spans="1:11">
      <c r="A788" s="1085">
        <v>780</v>
      </c>
      <c r="B788" s="1086">
        <v>489</v>
      </c>
      <c r="C788" s="1087" t="s">
        <v>3101</v>
      </c>
      <c r="D788" s="1088">
        <v>1333560</v>
      </c>
      <c r="G788" s="1142"/>
    </row>
    <row r="789" spans="1:11">
      <c r="A789" s="1085">
        <v>781</v>
      </c>
      <c r="B789" s="1086">
        <v>501</v>
      </c>
      <c r="C789" s="1087" t="s">
        <v>3102</v>
      </c>
      <c r="D789" s="1088">
        <v>7245</v>
      </c>
      <c r="F789" s="1156"/>
      <c r="G789" s="1142"/>
    </row>
    <row r="790" spans="1:11">
      <c r="A790" s="1085">
        <v>782</v>
      </c>
      <c r="B790" s="1086">
        <v>502</v>
      </c>
      <c r="C790" s="1087" t="s">
        <v>3103</v>
      </c>
      <c r="D790" s="1088">
        <v>7245</v>
      </c>
      <c r="F790" s="1156"/>
      <c r="G790" s="1121"/>
      <c r="H790" s="1161"/>
    </row>
    <row r="791" spans="1:11" ht="14.25" customHeight="1">
      <c r="A791" s="1085">
        <v>783</v>
      </c>
      <c r="B791" s="1086">
        <v>22</v>
      </c>
      <c r="C791" s="1087" t="s">
        <v>3104</v>
      </c>
      <c r="D791" s="1088">
        <v>10729.5</v>
      </c>
    </row>
    <row r="792" spans="1:11">
      <c r="A792" s="1085">
        <v>784</v>
      </c>
      <c r="B792" s="1086">
        <v>280</v>
      </c>
      <c r="C792" s="1087" t="s">
        <v>3105</v>
      </c>
      <c r="D792" s="1088">
        <v>3335</v>
      </c>
    </row>
    <row r="793" spans="1:11">
      <c r="A793" s="1085">
        <v>785</v>
      </c>
      <c r="B793" s="1086">
        <v>281</v>
      </c>
      <c r="C793" s="1087" t="s">
        <v>3106</v>
      </c>
      <c r="D793" s="1088">
        <v>2955</v>
      </c>
    </row>
    <row r="794" spans="1:11">
      <c r="A794" s="1085">
        <v>786</v>
      </c>
      <c r="B794" s="1086">
        <v>381</v>
      </c>
      <c r="C794" s="1087" t="s">
        <v>3107</v>
      </c>
      <c r="D794" s="1088">
        <v>1882.82</v>
      </c>
    </row>
    <row r="795" spans="1:11">
      <c r="A795" s="1085">
        <v>787</v>
      </c>
      <c r="B795" s="1086">
        <v>382</v>
      </c>
      <c r="C795" s="1087" t="s">
        <v>3107</v>
      </c>
      <c r="D795" s="1088">
        <v>1882.82</v>
      </c>
    </row>
    <row r="796" spans="1:11">
      <c r="A796" s="1085">
        <v>788</v>
      </c>
      <c r="B796" s="1086">
        <v>404</v>
      </c>
      <c r="C796" s="1087" t="s">
        <v>3108</v>
      </c>
      <c r="D796" s="1088">
        <v>2748.5</v>
      </c>
    </row>
    <row r="797" spans="1:11">
      <c r="A797" s="1085">
        <v>789</v>
      </c>
      <c r="B797" s="1086">
        <v>406</v>
      </c>
      <c r="C797" s="1087" t="s">
        <v>3109</v>
      </c>
      <c r="D797" s="1088">
        <v>1230.02</v>
      </c>
    </row>
    <row r="798" spans="1:11">
      <c r="A798" s="1085">
        <v>790</v>
      </c>
      <c r="B798" s="1086">
        <v>429</v>
      </c>
      <c r="C798" s="1087" t="s">
        <v>3110</v>
      </c>
      <c r="D798" s="1088">
        <v>2294.25</v>
      </c>
    </row>
    <row r="799" spans="1:11">
      <c r="A799" s="1085">
        <v>791</v>
      </c>
      <c r="B799" s="1086">
        <v>430</v>
      </c>
      <c r="C799" s="1087" t="s">
        <v>3111</v>
      </c>
      <c r="D799" s="1088">
        <v>1006.25</v>
      </c>
    </row>
    <row r="800" spans="1:11">
      <c r="A800" s="1085">
        <v>792</v>
      </c>
      <c r="B800" s="1086">
        <v>461</v>
      </c>
      <c r="C800" s="1087" t="s">
        <v>3112</v>
      </c>
      <c r="D800" s="1088">
        <v>5966.5</v>
      </c>
    </row>
    <row r="801" spans="1:9">
      <c r="A801" s="1085">
        <v>793</v>
      </c>
      <c r="B801" s="1086">
        <v>462</v>
      </c>
      <c r="C801" s="1087" t="s">
        <v>3113</v>
      </c>
      <c r="D801" s="1088">
        <v>5539.13</v>
      </c>
    </row>
    <row r="802" spans="1:9">
      <c r="A802" s="1085">
        <v>794</v>
      </c>
      <c r="B802" s="1086">
        <v>463</v>
      </c>
      <c r="C802" s="1087" t="s">
        <v>3114</v>
      </c>
      <c r="D802" s="1088">
        <v>5539.13</v>
      </c>
    </row>
    <row r="803" spans="1:9">
      <c r="A803" s="1085">
        <v>795</v>
      </c>
      <c r="B803" s="1086">
        <v>464</v>
      </c>
      <c r="C803" s="1087" t="s">
        <v>3115</v>
      </c>
      <c r="D803" s="1088">
        <v>5539.13</v>
      </c>
    </row>
    <row r="804" spans="1:9">
      <c r="A804" s="1085">
        <v>796</v>
      </c>
      <c r="B804" s="1086">
        <v>465</v>
      </c>
      <c r="C804" s="1087" t="s">
        <v>3116</v>
      </c>
      <c r="D804" s="1088">
        <v>5539.13</v>
      </c>
    </row>
    <row r="805" spans="1:9" ht="15.75" customHeight="1">
      <c r="A805" s="1085">
        <v>797</v>
      </c>
      <c r="B805" s="1086">
        <v>475</v>
      </c>
      <c r="C805" s="1087" t="s">
        <v>3117</v>
      </c>
      <c r="D805" s="1088">
        <v>4508</v>
      </c>
    </row>
    <row r="806" spans="1:9">
      <c r="A806" s="1085">
        <v>798</v>
      </c>
      <c r="B806" s="1086">
        <v>479</v>
      </c>
      <c r="C806" s="1087" t="s">
        <v>3118</v>
      </c>
      <c r="D806" s="1088">
        <v>2242.5</v>
      </c>
    </row>
    <row r="807" spans="1:9">
      <c r="A807" s="1085">
        <v>799</v>
      </c>
      <c r="B807" s="1086">
        <v>480</v>
      </c>
      <c r="C807" s="1087" t="s">
        <v>3119</v>
      </c>
      <c r="D807" s="1088">
        <v>5148.82</v>
      </c>
    </row>
    <row r="808" spans="1:9">
      <c r="A808" s="1085">
        <v>800</v>
      </c>
      <c r="B808" s="1086">
        <v>481</v>
      </c>
      <c r="C808" s="1087" t="s">
        <v>3120</v>
      </c>
      <c r="D808" s="1088">
        <v>5148.82</v>
      </c>
    </row>
    <row r="809" spans="1:9">
      <c r="A809" s="1085">
        <v>801</v>
      </c>
      <c r="B809" s="1086">
        <v>482</v>
      </c>
      <c r="C809" s="1087" t="s">
        <v>3121</v>
      </c>
      <c r="D809" s="1088">
        <v>5148.82</v>
      </c>
    </row>
    <row r="810" spans="1:9">
      <c r="A810" s="1085">
        <v>802</v>
      </c>
      <c r="B810" s="1086">
        <v>483</v>
      </c>
      <c r="C810" s="1087" t="s">
        <v>3122</v>
      </c>
      <c r="D810" s="1088">
        <v>5148.82</v>
      </c>
    </row>
    <row r="811" spans="1:9">
      <c r="A811" s="1085">
        <v>803</v>
      </c>
      <c r="B811" s="1086">
        <v>484</v>
      </c>
      <c r="C811" s="1087" t="s">
        <v>3123</v>
      </c>
      <c r="D811" s="1088">
        <v>4984.32</v>
      </c>
    </row>
    <row r="812" spans="1:9">
      <c r="A812" s="1085">
        <v>804</v>
      </c>
      <c r="B812" s="1086">
        <v>485</v>
      </c>
      <c r="C812" s="1087" t="s">
        <v>3124</v>
      </c>
      <c r="D812" s="1088">
        <v>4984.32</v>
      </c>
    </row>
    <row r="813" spans="1:9" ht="15">
      <c r="A813" s="1085">
        <v>805</v>
      </c>
      <c r="B813" s="1086">
        <v>496</v>
      </c>
      <c r="C813" s="1087" t="s">
        <v>3125</v>
      </c>
      <c r="D813" s="1088">
        <v>3220</v>
      </c>
      <c r="G813" s="1142"/>
      <c r="H813" s="1167"/>
      <c r="I813"/>
    </row>
    <row r="814" spans="1:9" ht="15">
      <c r="A814" s="1085">
        <v>806</v>
      </c>
      <c r="B814" s="1086">
        <v>500</v>
      </c>
      <c r="C814" s="1087" t="s">
        <v>2601</v>
      </c>
      <c r="D814" s="1088">
        <v>19575</v>
      </c>
      <c r="G814" s="1142"/>
      <c r="H814" s="1167"/>
      <c r="I814"/>
    </row>
    <row r="815" spans="1:9" ht="22.5">
      <c r="A815" s="1085">
        <v>807</v>
      </c>
      <c r="B815" s="1086">
        <v>504</v>
      </c>
      <c r="C815" s="1087" t="s">
        <v>3126</v>
      </c>
      <c r="D815" s="1088">
        <v>4508</v>
      </c>
      <c r="G815" s="1142"/>
      <c r="H815" s="1167"/>
      <c r="I815"/>
    </row>
    <row r="816" spans="1:9" ht="15">
      <c r="A816" s="1085">
        <v>808</v>
      </c>
      <c r="B816" s="1086">
        <v>506</v>
      </c>
      <c r="C816" s="1087" t="s">
        <v>3127</v>
      </c>
      <c r="D816" s="1088">
        <v>3874.4</v>
      </c>
      <c r="G816" s="1121"/>
      <c r="H816" s="1157"/>
      <c r="I816"/>
    </row>
    <row r="817" spans="1:9" ht="15">
      <c r="A817" s="1085">
        <v>809</v>
      </c>
      <c r="B817" s="1108">
        <v>515</v>
      </c>
      <c r="C817" s="1109" t="s">
        <v>3128</v>
      </c>
      <c r="D817" s="1110">
        <v>6449.99</v>
      </c>
      <c r="G817" s="1142"/>
      <c r="H817" s="1167"/>
      <c r="I817"/>
    </row>
    <row r="818" spans="1:9" ht="15">
      <c r="A818" s="1085">
        <v>810</v>
      </c>
      <c r="B818" s="1108">
        <v>541</v>
      </c>
      <c r="C818" s="1109" t="s">
        <v>3128</v>
      </c>
      <c r="D818" s="1110">
        <v>6449.99</v>
      </c>
      <c r="G818" s="1142"/>
      <c r="H818" s="1167"/>
      <c r="I818"/>
    </row>
    <row r="819" spans="1:9" ht="15">
      <c r="A819" s="1085">
        <v>811</v>
      </c>
      <c r="B819" s="1108">
        <v>517</v>
      </c>
      <c r="C819" s="1109" t="s">
        <v>3034</v>
      </c>
      <c r="D819" s="1110">
        <v>4626.54</v>
      </c>
      <c r="G819" s="1142"/>
      <c r="H819" s="1167"/>
      <c r="I819"/>
    </row>
    <row r="820" spans="1:9" ht="15">
      <c r="A820" s="1085">
        <v>812</v>
      </c>
      <c r="B820" s="1108">
        <v>521</v>
      </c>
      <c r="C820" s="1109" t="s">
        <v>3129</v>
      </c>
      <c r="D820" s="1110">
        <v>1374.99</v>
      </c>
      <c r="G820" s="1142"/>
      <c r="H820" s="1167"/>
      <c r="I820"/>
    </row>
    <row r="821" spans="1:9" ht="15">
      <c r="A821" s="1085">
        <v>813</v>
      </c>
      <c r="B821" s="1108">
        <v>522</v>
      </c>
      <c r="C821" s="1109" t="s">
        <v>3130</v>
      </c>
      <c r="D821" s="1110">
        <v>3770</v>
      </c>
      <c r="G821" s="1142"/>
      <c r="H821" s="1167"/>
      <c r="I821"/>
    </row>
    <row r="822" spans="1:9" ht="15">
      <c r="A822" s="1085">
        <v>814</v>
      </c>
      <c r="B822" s="1108">
        <v>523</v>
      </c>
      <c r="C822" s="1109" t="s">
        <v>3131</v>
      </c>
      <c r="D822" s="1110">
        <v>8700</v>
      </c>
      <c r="G822" s="1142"/>
      <c r="H822" s="1167"/>
      <c r="I822"/>
    </row>
    <row r="823" spans="1:9" ht="15">
      <c r="A823" s="1085">
        <v>815</v>
      </c>
      <c r="B823" s="1108">
        <v>524</v>
      </c>
      <c r="C823" s="1109" t="s">
        <v>3132</v>
      </c>
      <c r="D823" s="1110">
        <v>3480</v>
      </c>
      <c r="G823" s="1142"/>
      <c r="H823" s="1167"/>
      <c r="I823"/>
    </row>
    <row r="824" spans="1:9" ht="15">
      <c r="A824" s="1085">
        <v>816</v>
      </c>
      <c r="B824" s="1108">
        <v>525</v>
      </c>
      <c r="C824" s="1109" t="s">
        <v>3132</v>
      </c>
      <c r="D824" s="1110">
        <v>3480</v>
      </c>
      <c r="G824" s="1142"/>
      <c r="H824" s="1167"/>
      <c r="I824"/>
    </row>
    <row r="825" spans="1:9" ht="15">
      <c r="A825" s="1085">
        <v>817</v>
      </c>
      <c r="B825" s="1108">
        <v>526</v>
      </c>
      <c r="C825" s="1109" t="s">
        <v>3039</v>
      </c>
      <c r="D825" s="1110">
        <v>4524</v>
      </c>
      <c r="G825" s="1142"/>
      <c r="H825" s="1167"/>
      <c r="I825"/>
    </row>
    <row r="826" spans="1:9" ht="15">
      <c r="A826" s="1085">
        <v>818</v>
      </c>
      <c r="B826" s="1108">
        <v>527</v>
      </c>
      <c r="C826" s="1109" t="s">
        <v>3039</v>
      </c>
      <c r="D826" s="1110">
        <v>4524</v>
      </c>
      <c r="G826" s="1142"/>
      <c r="H826" s="1167"/>
      <c r="I826"/>
    </row>
    <row r="827" spans="1:9" ht="15">
      <c r="A827" s="1085">
        <v>819</v>
      </c>
      <c r="B827" s="1108">
        <v>528</v>
      </c>
      <c r="C827" s="1109" t="s">
        <v>3039</v>
      </c>
      <c r="D827" s="1110">
        <v>4524</v>
      </c>
      <c r="G827" s="1142"/>
      <c r="H827" s="1167"/>
      <c r="I827"/>
    </row>
    <row r="828" spans="1:9" ht="15">
      <c r="A828" s="1085">
        <v>820</v>
      </c>
      <c r="B828" s="1108">
        <v>531</v>
      </c>
      <c r="C828" s="1109" t="s">
        <v>3133</v>
      </c>
      <c r="D828" s="1110">
        <v>1798</v>
      </c>
      <c r="G828" s="1142"/>
      <c r="H828" s="1167"/>
      <c r="I828"/>
    </row>
    <row r="829" spans="1:9" ht="15">
      <c r="A829" s="1085">
        <v>821</v>
      </c>
      <c r="B829" s="1108">
        <v>532</v>
      </c>
      <c r="C829" s="1109" t="s">
        <v>3133</v>
      </c>
      <c r="D829" s="1110">
        <v>1798</v>
      </c>
      <c r="G829" s="1142"/>
      <c r="H829" s="1167"/>
      <c r="I829"/>
    </row>
    <row r="830" spans="1:9" ht="15">
      <c r="A830" s="1085">
        <v>822</v>
      </c>
      <c r="B830" s="1108">
        <v>533</v>
      </c>
      <c r="C830" s="1109" t="s">
        <v>3134</v>
      </c>
      <c r="D830" s="1110">
        <v>6612</v>
      </c>
      <c r="G830" s="1142"/>
      <c r="H830" s="1167"/>
      <c r="I830"/>
    </row>
    <row r="831" spans="1:9" ht="13.5" customHeight="1">
      <c r="A831" s="1085">
        <v>823</v>
      </c>
      <c r="B831" s="1108">
        <v>543</v>
      </c>
      <c r="C831" s="1176" t="s">
        <v>2717</v>
      </c>
      <c r="D831" s="1110">
        <v>2784</v>
      </c>
      <c r="G831" s="1121"/>
      <c r="H831" s="1157"/>
      <c r="I831"/>
    </row>
    <row r="832" spans="1:9" ht="15">
      <c r="A832" s="1085">
        <v>824</v>
      </c>
      <c r="B832" s="1108">
        <v>534</v>
      </c>
      <c r="C832" s="1109" t="s">
        <v>3135</v>
      </c>
      <c r="D832" s="1110">
        <v>3479</v>
      </c>
      <c r="G832" s="1142"/>
      <c r="H832" s="1167"/>
      <c r="I832"/>
    </row>
    <row r="833" spans="1:11" ht="15">
      <c r="A833" s="1085">
        <v>825</v>
      </c>
      <c r="B833" s="1108">
        <v>535</v>
      </c>
      <c r="C833" s="1109" t="s">
        <v>3135</v>
      </c>
      <c r="D833" s="1110">
        <v>3479</v>
      </c>
      <c r="G833" s="1142"/>
      <c r="H833" s="1167"/>
      <c r="I833"/>
    </row>
    <row r="834" spans="1:11" ht="15">
      <c r="A834" s="1085">
        <v>826</v>
      </c>
      <c r="B834" s="1108">
        <v>536</v>
      </c>
      <c r="C834" s="1109" t="s">
        <v>3135</v>
      </c>
      <c r="D834" s="1110">
        <v>3479</v>
      </c>
      <c r="G834" s="1142"/>
      <c r="H834" s="1167"/>
      <c r="I834"/>
    </row>
    <row r="835" spans="1:11" ht="15">
      <c r="A835" s="1085">
        <v>827</v>
      </c>
      <c r="B835" s="1108">
        <v>537</v>
      </c>
      <c r="C835" s="1109" t="s">
        <v>3135</v>
      </c>
      <c r="D835" s="1110">
        <v>3479</v>
      </c>
      <c r="G835" s="1142"/>
      <c r="H835" s="1167"/>
      <c r="I835"/>
    </row>
    <row r="836" spans="1:11" ht="15">
      <c r="A836" s="1085">
        <v>828</v>
      </c>
      <c r="B836" s="1108">
        <v>538</v>
      </c>
      <c r="C836" s="1109" t="s">
        <v>3135</v>
      </c>
      <c r="D836" s="1110">
        <v>3479</v>
      </c>
      <c r="G836" s="1142"/>
      <c r="H836" s="1167"/>
      <c r="I836"/>
    </row>
    <row r="837" spans="1:11" ht="15">
      <c r="A837" s="1085">
        <v>829</v>
      </c>
      <c r="B837" s="1108">
        <v>539</v>
      </c>
      <c r="C837" s="1109" t="s">
        <v>3135</v>
      </c>
      <c r="D837" s="1110">
        <v>3479</v>
      </c>
      <c r="G837" s="1105"/>
      <c r="H837" s="1168"/>
      <c r="I837"/>
    </row>
    <row r="838" spans="1:11" ht="15">
      <c r="A838" s="1085">
        <v>830</v>
      </c>
      <c r="B838" s="1108">
        <v>540</v>
      </c>
      <c r="C838" s="1109" t="s">
        <v>3135</v>
      </c>
      <c r="D838" s="1110">
        <v>3479</v>
      </c>
      <c r="G838" s="1121"/>
      <c r="H838" s="1159"/>
      <c r="I838"/>
    </row>
    <row r="839" spans="1:11" ht="15">
      <c r="A839" s="1085">
        <v>831</v>
      </c>
      <c r="B839" s="1106">
        <v>544</v>
      </c>
      <c r="C839" s="1101" t="s">
        <v>3136</v>
      </c>
      <c r="D839" s="1100">
        <v>4091.2</v>
      </c>
      <c r="G839" s="1142"/>
      <c r="H839" s="1167"/>
      <c r="I839"/>
    </row>
    <row r="840" spans="1:11" ht="15">
      <c r="A840" s="1085">
        <v>832</v>
      </c>
      <c r="B840" s="1106">
        <v>545</v>
      </c>
      <c r="C840" s="1101" t="s">
        <v>3137</v>
      </c>
      <c r="D840" s="1100">
        <v>4091.2</v>
      </c>
      <c r="G840" s="1121"/>
      <c r="H840" s="1157"/>
      <c r="I840"/>
    </row>
    <row r="841" spans="1:11" ht="15">
      <c r="A841" s="1085">
        <v>833</v>
      </c>
      <c r="B841" s="1106">
        <v>548</v>
      </c>
      <c r="C841" s="1101" t="s">
        <v>3030</v>
      </c>
      <c r="D841" s="1100">
        <v>2599.9699999999998</v>
      </c>
      <c r="G841" s="1121"/>
      <c r="H841" s="1141"/>
      <c r="I841"/>
    </row>
    <row r="842" spans="1:11" ht="15">
      <c r="A842" s="1085">
        <v>834</v>
      </c>
      <c r="B842" s="1108">
        <v>529</v>
      </c>
      <c r="C842" s="1109" t="s">
        <v>3138</v>
      </c>
      <c r="D842" s="1110">
        <v>14758.68</v>
      </c>
      <c r="J842"/>
      <c r="K842"/>
    </row>
    <row r="843" spans="1:11">
      <c r="A843" s="1085">
        <v>835</v>
      </c>
      <c r="B843" s="1108">
        <v>530</v>
      </c>
      <c r="C843" s="1109" t="s">
        <v>3139</v>
      </c>
      <c r="D843" s="1110">
        <v>8405.36</v>
      </c>
    </row>
    <row r="844" spans="1:11" ht="15">
      <c r="A844" s="1085">
        <v>836</v>
      </c>
      <c r="B844" s="1177">
        <v>550</v>
      </c>
      <c r="C844" s="1103" t="s">
        <v>3140</v>
      </c>
      <c r="D844" s="1112">
        <v>5486.8</v>
      </c>
      <c r="G844" s="1142"/>
      <c r="H844" s="1167"/>
      <c r="I844"/>
    </row>
    <row r="845" spans="1:11" s="1097" customFormat="1">
      <c r="A845" s="1085">
        <v>837</v>
      </c>
      <c r="B845" s="1106">
        <v>546</v>
      </c>
      <c r="C845" s="1101" t="s">
        <v>3141</v>
      </c>
      <c r="D845" s="1100">
        <v>3998.99</v>
      </c>
      <c r="E845" s="1069"/>
      <c r="F845" s="1070"/>
      <c r="G845" s="1071"/>
      <c r="H845" s="1072"/>
      <c r="I845" s="1073"/>
      <c r="J845" s="1073"/>
      <c r="K845" s="1073"/>
    </row>
    <row r="846" spans="1:11" s="1097" customFormat="1">
      <c r="A846" s="1085">
        <v>838</v>
      </c>
      <c r="B846" s="1106">
        <v>547</v>
      </c>
      <c r="C846" s="1101" t="s">
        <v>3142</v>
      </c>
      <c r="D846" s="1100">
        <v>6499</v>
      </c>
      <c r="E846" s="1069"/>
      <c r="F846" s="1070"/>
      <c r="G846" s="1190"/>
      <c r="H846" s="1141"/>
      <c r="I846" s="1073"/>
      <c r="J846" s="1073"/>
      <c r="K846" s="1073"/>
    </row>
    <row r="847" spans="1:11" s="1069" customFormat="1">
      <c r="A847" s="1085">
        <v>839</v>
      </c>
      <c r="B847" s="1126">
        <v>499</v>
      </c>
      <c r="C847" s="1127" t="s">
        <v>3143</v>
      </c>
      <c r="D847" s="1088">
        <v>5138.8</v>
      </c>
      <c r="F847" s="1070"/>
      <c r="G847" s="1071"/>
      <c r="H847" s="1072"/>
      <c r="I847" s="1129"/>
      <c r="J847" s="1129"/>
      <c r="K847" s="1129"/>
    </row>
    <row r="848" spans="1:11" s="1097" customFormat="1">
      <c r="A848" s="1085">
        <v>840</v>
      </c>
      <c r="B848" s="1108">
        <v>520</v>
      </c>
      <c r="C848" s="1109" t="s">
        <v>3023</v>
      </c>
      <c r="D848" s="1110">
        <v>6217.6</v>
      </c>
      <c r="E848" s="1069"/>
      <c r="F848" s="1070"/>
      <c r="G848" s="1190"/>
      <c r="H848" s="1141"/>
      <c r="I848" s="1073"/>
      <c r="J848" s="1073"/>
      <c r="K848" s="1073"/>
    </row>
    <row r="849" spans="1:11" s="1097" customFormat="1">
      <c r="A849" s="1085">
        <v>841</v>
      </c>
      <c r="B849" s="1086">
        <v>127</v>
      </c>
      <c r="C849" s="1087" t="s">
        <v>3144</v>
      </c>
      <c r="D849" s="1088">
        <v>1408.75</v>
      </c>
      <c r="E849" s="1069"/>
      <c r="F849" s="1070"/>
      <c r="G849" s="1071"/>
      <c r="H849" s="1072"/>
      <c r="I849" s="1073"/>
      <c r="J849" s="1073"/>
      <c r="K849" s="1073"/>
    </row>
    <row r="850" spans="1:11" s="1097" customFormat="1">
      <c r="A850" s="1085">
        <v>842</v>
      </c>
      <c r="B850" s="1086">
        <v>251</v>
      </c>
      <c r="C850" s="1087" t="s">
        <v>3145</v>
      </c>
      <c r="D850" s="1088">
        <v>500.25</v>
      </c>
      <c r="E850" s="1069"/>
      <c r="F850" s="1070"/>
      <c r="G850" s="1071"/>
      <c r="H850" s="1072"/>
      <c r="I850" s="1073"/>
      <c r="J850" s="1073"/>
      <c r="K850" s="1073"/>
    </row>
    <row r="851" spans="1:11" s="1097" customFormat="1">
      <c r="A851" s="1085">
        <v>843</v>
      </c>
      <c r="B851" s="1086">
        <v>252</v>
      </c>
      <c r="C851" s="1087" t="s">
        <v>3145</v>
      </c>
      <c r="D851" s="1088">
        <v>500.25</v>
      </c>
      <c r="E851" s="1069"/>
      <c r="F851" s="1070"/>
      <c r="G851" s="1071"/>
      <c r="H851" s="1072"/>
      <c r="I851" s="1073"/>
      <c r="J851" s="1073"/>
      <c r="K851" s="1073"/>
    </row>
    <row r="852" spans="1:11" s="1097" customFormat="1">
      <c r="A852" s="1085">
        <v>844</v>
      </c>
      <c r="B852" s="1086">
        <v>253</v>
      </c>
      <c r="C852" s="1087" t="s">
        <v>3145</v>
      </c>
      <c r="D852" s="1088">
        <v>500.25</v>
      </c>
      <c r="E852" s="1069"/>
      <c r="F852" s="1070"/>
      <c r="G852" s="1071"/>
      <c r="H852" s="1072"/>
      <c r="I852" s="1073"/>
      <c r="J852" s="1073"/>
      <c r="K852" s="1073"/>
    </row>
    <row r="853" spans="1:11" s="1097" customFormat="1">
      <c r="A853" s="1085">
        <v>845</v>
      </c>
      <c r="B853" s="1086">
        <v>350</v>
      </c>
      <c r="C853" s="1087" t="s">
        <v>3146</v>
      </c>
      <c r="D853" s="1088">
        <v>1408.75</v>
      </c>
      <c r="E853" s="1069"/>
      <c r="F853" s="1070"/>
      <c r="G853" s="1071"/>
      <c r="H853" s="1072"/>
      <c r="I853" s="1073"/>
      <c r="J853" s="1073"/>
      <c r="K853" s="1073"/>
    </row>
    <row r="854" spans="1:11" s="1097" customFormat="1">
      <c r="A854" s="1085">
        <v>846</v>
      </c>
      <c r="B854" s="1086">
        <v>351</v>
      </c>
      <c r="C854" s="1087" t="s">
        <v>3144</v>
      </c>
      <c r="D854" s="1088">
        <v>1408.75</v>
      </c>
      <c r="E854" s="1069"/>
      <c r="F854" s="1070"/>
      <c r="G854" s="1071"/>
      <c r="H854" s="1072"/>
      <c r="I854" s="1073"/>
      <c r="J854" s="1073"/>
      <c r="K854" s="1073"/>
    </row>
    <row r="855" spans="1:11" s="1097" customFormat="1">
      <c r="A855" s="1085">
        <v>847</v>
      </c>
      <c r="B855" s="1086">
        <v>352</v>
      </c>
      <c r="C855" s="1087" t="s">
        <v>3144</v>
      </c>
      <c r="D855" s="1088">
        <v>1408.75</v>
      </c>
      <c r="E855" s="1069"/>
      <c r="F855" s="1070"/>
      <c r="G855" s="1071"/>
      <c r="H855" s="1072"/>
      <c r="I855" s="1073"/>
      <c r="J855" s="1073"/>
      <c r="K855" s="1073"/>
    </row>
    <row r="856" spans="1:11" s="1097" customFormat="1">
      <c r="A856" s="1085">
        <v>848</v>
      </c>
      <c r="B856" s="1086">
        <v>353</v>
      </c>
      <c r="C856" s="1087" t="s">
        <v>3144</v>
      </c>
      <c r="D856" s="1088">
        <v>1408.75</v>
      </c>
      <c r="E856" s="1069"/>
      <c r="F856" s="1070"/>
      <c r="G856" s="1071"/>
      <c r="H856" s="1072"/>
      <c r="I856" s="1073"/>
      <c r="J856" s="1073"/>
      <c r="K856" s="1073"/>
    </row>
    <row r="857" spans="1:11" s="1097" customFormat="1">
      <c r="A857" s="1085">
        <v>849</v>
      </c>
      <c r="B857" s="1086">
        <v>354</v>
      </c>
      <c r="C857" s="1087" t="s">
        <v>3144</v>
      </c>
      <c r="D857" s="1088">
        <v>1408.75</v>
      </c>
      <c r="E857" s="1069"/>
      <c r="F857" s="1070"/>
      <c r="G857" s="1071"/>
      <c r="H857" s="1072"/>
      <c r="I857" s="1073"/>
      <c r="J857" s="1073"/>
      <c r="K857" s="1073"/>
    </row>
    <row r="858" spans="1:11" s="1097" customFormat="1">
      <c r="A858" s="1085">
        <v>850</v>
      </c>
      <c r="B858" s="1086">
        <v>355</v>
      </c>
      <c r="C858" s="1087" t="s">
        <v>3144</v>
      </c>
      <c r="D858" s="1088">
        <v>1408.75</v>
      </c>
      <c r="E858" s="1069"/>
      <c r="F858" s="1070"/>
      <c r="G858" s="1071"/>
      <c r="H858" s="1072"/>
      <c r="I858" s="1073"/>
      <c r="J858" s="1073"/>
      <c r="K858" s="1073"/>
    </row>
    <row r="859" spans="1:11" s="1097" customFormat="1">
      <c r="A859" s="1085">
        <v>851</v>
      </c>
      <c r="B859" s="1086">
        <v>357</v>
      </c>
      <c r="C859" s="1087" t="s">
        <v>3144</v>
      </c>
      <c r="D859" s="1088">
        <v>1408.75</v>
      </c>
      <c r="E859" s="1069"/>
      <c r="F859" s="1070"/>
      <c r="G859" s="1071"/>
      <c r="H859" s="1072"/>
      <c r="I859" s="1073"/>
      <c r="J859" s="1073"/>
      <c r="K859" s="1073"/>
    </row>
    <row r="860" spans="1:11" s="1097" customFormat="1">
      <c r="A860" s="1085">
        <v>852</v>
      </c>
      <c r="B860" s="1086">
        <v>358</v>
      </c>
      <c r="C860" s="1087" t="s">
        <v>3144</v>
      </c>
      <c r="D860" s="1088">
        <v>1408.75</v>
      </c>
      <c r="E860" s="1069"/>
      <c r="F860" s="1070"/>
      <c r="G860" s="1071"/>
      <c r="H860" s="1072"/>
      <c r="I860" s="1073"/>
      <c r="J860" s="1073"/>
      <c r="K860" s="1073"/>
    </row>
    <row r="861" spans="1:11" s="1097" customFormat="1">
      <c r="A861" s="1085">
        <v>853</v>
      </c>
      <c r="B861" s="1086">
        <v>359</v>
      </c>
      <c r="C861" s="1087" t="s">
        <v>3144</v>
      </c>
      <c r="D861" s="1088">
        <v>1408.75</v>
      </c>
      <c r="E861" s="1069"/>
      <c r="F861" s="1070"/>
      <c r="G861" s="1071"/>
      <c r="H861" s="1072"/>
      <c r="I861" s="1073"/>
      <c r="J861" s="1073"/>
      <c r="K861" s="1073"/>
    </row>
    <row r="862" spans="1:11" s="1097" customFormat="1">
      <c r="A862" s="1085">
        <v>854</v>
      </c>
      <c r="B862" s="1086">
        <v>360</v>
      </c>
      <c r="C862" s="1087" t="s">
        <v>3144</v>
      </c>
      <c r="D862" s="1088">
        <v>1408.75</v>
      </c>
      <c r="E862" s="1069"/>
      <c r="F862" s="1070"/>
      <c r="G862" s="1071"/>
      <c r="H862" s="1072"/>
      <c r="I862" s="1073"/>
      <c r="J862" s="1073"/>
      <c r="K862" s="1073"/>
    </row>
    <row r="863" spans="1:11" s="1097" customFormat="1">
      <c r="A863" s="1085">
        <v>855</v>
      </c>
      <c r="B863" s="1086">
        <v>361</v>
      </c>
      <c r="C863" s="1087" t="s">
        <v>3144</v>
      </c>
      <c r="D863" s="1088">
        <v>1408.75</v>
      </c>
      <c r="E863" s="1089"/>
      <c r="F863" s="1070"/>
      <c r="G863" s="1071"/>
      <c r="H863" s="1072"/>
      <c r="I863" s="1073"/>
      <c r="J863" s="1073"/>
      <c r="K863" s="1073"/>
    </row>
    <row r="864" spans="1:11" s="1097" customFormat="1">
      <c r="A864" s="1085">
        <v>856</v>
      </c>
      <c r="B864" s="1086">
        <v>362</v>
      </c>
      <c r="C864" s="1087" t="s">
        <v>3144</v>
      </c>
      <c r="D864" s="1088">
        <v>1408.75</v>
      </c>
      <c r="E864" s="1089"/>
      <c r="F864" s="1070"/>
      <c r="G864" s="1071"/>
      <c r="H864" s="1072"/>
      <c r="I864" s="1073"/>
      <c r="J864" s="1073"/>
      <c r="K864" s="1073"/>
    </row>
    <row r="865" spans="1:11" s="1097" customFormat="1">
      <c r="A865" s="1085">
        <v>857</v>
      </c>
      <c r="B865" s="1086">
        <v>363</v>
      </c>
      <c r="C865" s="1087" t="s">
        <v>3144</v>
      </c>
      <c r="D865" s="1088">
        <v>1408.75</v>
      </c>
      <c r="E865" s="1069"/>
      <c r="F865" s="1070"/>
      <c r="G865" s="1071"/>
      <c r="H865" s="1072"/>
      <c r="I865" s="1073"/>
      <c r="J865" s="1073"/>
      <c r="K865" s="1073"/>
    </row>
    <row r="866" spans="1:11" s="1097" customFormat="1" ht="15.75">
      <c r="A866" s="1085">
        <v>858</v>
      </c>
      <c r="B866" s="1086">
        <v>364</v>
      </c>
      <c r="C866" s="1087" t="s">
        <v>3144</v>
      </c>
      <c r="D866" s="1088">
        <v>1408.75</v>
      </c>
      <c r="E866" s="1170"/>
      <c r="F866" s="1070"/>
      <c r="G866" s="1071"/>
      <c r="H866" s="1072"/>
      <c r="I866" s="1073"/>
      <c r="J866" s="1073"/>
      <c r="K866" s="1073"/>
    </row>
    <row r="867" spans="1:11" s="1097" customFormat="1">
      <c r="A867" s="1085">
        <v>859</v>
      </c>
      <c r="B867" s="1086">
        <v>365</v>
      </c>
      <c r="C867" s="1087" t="s">
        <v>3144</v>
      </c>
      <c r="D867" s="1088">
        <v>1408.75</v>
      </c>
      <c r="E867" s="1069"/>
      <c r="F867" s="1070"/>
      <c r="G867" s="1071"/>
      <c r="H867" s="1072"/>
      <c r="I867" s="1073"/>
      <c r="J867" s="1073"/>
      <c r="K867" s="1073"/>
    </row>
    <row r="868" spans="1:11" s="1097" customFormat="1">
      <c r="A868" s="1085">
        <v>860</v>
      </c>
      <c r="B868" s="1086">
        <v>366</v>
      </c>
      <c r="C868" s="1087" t="s">
        <v>3144</v>
      </c>
      <c r="D868" s="1088">
        <v>1408.75</v>
      </c>
      <c r="E868" s="1069"/>
      <c r="F868" s="1070"/>
      <c r="G868" s="1071"/>
      <c r="H868" s="1072"/>
      <c r="I868" s="1073"/>
      <c r="J868" s="1073"/>
      <c r="K868" s="1073"/>
    </row>
    <row r="869" spans="1:11" s="1097" customFormat="1">
      <c r="A869" s="1085">
        <v>861</v>
      </c>
      <c r="B869" s="1086">
        <v>367</v>
      </c>
      <c r="C869" s="1087" t="s">
        <v>3144</v>
      </c>
      <c r="D869" s="1088">
        <v>1408.75</v>
      </c>
      <c r="E869" s="1069"/>
      <c r="F869" s="1070"/>
      <c r="G869" s="1071"/>
      <c r="H869" s="1072"/>
      <c r="I869" s="1073"/>
      <c r="J869" s="1073"/>
      <c r="K869" s="1073"/>
    </row>
    <row r="870" spans="1:11" s="1097" customFormat="1">
      <c r="A870" s="1085">
        <v>862</v>
      </c>
      <c r="B870" s="1086">
        <v>368</v>
      </c>
      <c r="C870" s="1087" t="s">
        <v>3144</v>
      </c>
      <c r="D870" s="1088">
        <v>1408.75</v>
      </c>
      <c r="E870" s="1069"/>
      <c r="F870" s="1070"/>
      <c r="G870" s="1071"/>
      <c r="H870" s="1072"/>
      <c r="I870" s="1073"/>
      <c r="J870" s="1073"/>
      <c r="K870" s="1073"/>
    </row>
    <row r="871" spans="1:11" s="1097" customFormat="1">
      <c r="A871" s="1085">
        <v>863</v>
      </c>
      <c r="B871" s="1086">
        <v>396</v>
      </c>
      <c r="C871" s="1087" t="s">
        <v>3147</v>
      </c>
      <c r="D871" s="1088">
        <v>10899.7</v>
      </c>
      <c r="E871" s="1069"/>
      <c r="F871" s="1070"/>
      <c r="G871" s="1071"/>
      <c r="H871" s="1072"/>
      <c r="I871" s="1073"/>
      <c r="J871" s="1073"/>
      <c r="K871" s="1073"/>
    </row>
    <row r="872" spans="1:11" s="1097" customFormat="1">
      <c r="A872" s="1085">
        <v>864</v>
      </c>
      <c r="B872" s="1086">
        <v>402</v>
      </c>
      <c r="C872" s="1087" t="s">
        <v>3148</v>
      </c>
      <c r="D872" s="1088">
        <v>10899.7</v>
      </c>
      <c r="E872" s="1069"/>
      <c r="F872" s="1070"/>
      <c r="G872" s="1071"/>
      <c r="H872" s="1072"/>
      <c r="I872" s="1073"/>
      <c r="J872" s="1073"/>
      <c r="K872" s="1073"/>
    </row>
    <row r="873" spans="1:11" s="1097" customFormat="1">
      <c r="A873" s="1085">
        <v>865</v>
      </c>
      <c r="B873" s="1086">
        <v>404</v>
      </c>
      <c r="C873" s="1087" t="s">
        <v>3149</v>
      </c>
      <c r="D873" s="1088">
        <v>10899.7</v>
      </c>
      <c r="E873" s="1069"/>
      <c r="F873" s="1070"/>
      <c r="G873" s="1071"/>
      <c r="H873" s="1072"/>
      <c r="I873" s="1073"/>
      <c r="J873" s="1073"/>
      <c r="K873" s="1073"/>
    </row>
    <row r="874" spans="1:11" s="1097" customFormat="1">
      <c r="A874" s="1085">
        <v>866</v>
      </c>
      <c r="B874" s="1086">
        <v>410</v>
      </c>
      <c r="C874" s="1087" t="s">
        <v>3150</v>
      </c>
      <c r="D874" s="1088">
        <v>10899.7</v>
      </c>
      <c r="E874" s="1069"/>
      <c r="F874" s="1070"/>
      <c r="G874" s="1071"/>
      <c r="H874" s="1072"/>
      <c r="I874" s="1073"/>
      <c r="J874" s="1073"/>
      <c r="K874" s="1073"/>
    </row>
    <row r="875" spans="1:11" s="1097" customFormat="1">
      <c r="A875" s="1085">
        <v>867</v>
      </c>
      <c r="B875" s="1086">
        <v>418</v>
      </c>
      <c r="C875" s="1087" t="s">
        <v>3151</v>
      </c>
      <c r="D875" s="1088">
        <v>10899.7</v>
      </c>
      <c r="E875" s="1069"/>
      <c r="F875" s="1070"/>
      <c r="G875" s="1071"/>
      <c r="H875" s="1072"/>
      <c r="I875" s="1073"/>
      <c r="J875" s="1073"/>
      <c r="K875" s="1073"/>
    </row>
    <row r="876" spans="1:11" s="1097" customFormat="1">
      <c r="A876" s="1085">
        <v>868</v>
      </c>
      <c r="B876" s="1086">
        <v>419</v>
      </c>
      <c r="C876" s="1087" t="s">
        <v>3152</v>
      </c>
      <c r="D876" s="1088">
        <v>10899.7</v>
      </c>
      <c r="E876" s="1069"/>
      <c r="F876" s="1070"/>
      <c r="G876" s="1071"/>
      <c r="H876" s="1072"/>
      <c r="I876" s="1073"/>
      <c r="J876" s="1073"/>
      <c r="K876" s="1073"/>
    </row>
    <row r="877" spans="1:11" s="1097" customFormat="1">
      <c r="A877" s="1085">
        <v>869</v>
      </c>
      <c r="B877" s="1086">
        <v>474</v>
      </c>
      <c r="C877" s="1087" t="s">
        <v>3153</v>
      </c>
      <c r="D877" s="1088">
        <v>9540</v>
      </c>
      <c r="E877" s="1069"/>
      <c r="F877" s="1070"/>
      <c r="G877" s="1071"/>
      <c r="H877" s="1072"/>
      <c r="I877" s="1073"/>
      <c r="J877" s="1073"/>
      <c r="K877" s="1073"/>
    </row>
    <row r="878" spans="1:11" s="1097" customFormat="1">
      <c r="A878" s="1085">
        <v>870</v>
      </c>
      <c r="B878" s="1086">
        <v>475</v>
      </c>
      <c r="C878" s="1087" t="s">
        <v>3154</v>
      </c>
      <c r="D878" s="1088">
        <v>9540</v>
      </c>
      <c r="E878" s="1069"/>
      <c r="F878" s="1070"/>
      <c r="G878" s="1071"/>
      <c r="H878" s="1072"/>
      <c r="I878" s="1073"/>
      <c r="J878" s="1073"/>
      <c r="K878" s="1073"/>
    </row>
    <row r="879" spans="1:11" s="1097" customFormat="1">
      <c r="A879" s="1085">
        <v>871</v>
      </c>
      <c r="B879" s="1086">
        <v>476</v>
      </c>
      <c r="C879" s="1087" t="s">
        <v>3155</v>
      </c>
      <c r="D879" s="1088">
        <v>9540</v>
      </c>
      <c r="E879" s="1069"/>
      <c r="F879" s="1070"/>
      <c r="G879" s="1071"/>
      <c r="H879" s="1072"/>
      <c r="I879" s="1073"/>
      <c r="J879" s="1073"/>
      <c r="K879" s="1073"/>
    </row>
    <row r="880" spans="1:11" s="1097" customFormat="1">
      <c r="A880" s="1085">
        <v>872</v>
      </c>
      <c r="B880" s="1086">
        <v>477</v>
      </c>
      <c r="C880" s="1087" t="s">
        <v>3156</v>
      </c>
      <c r="D880" s="1088">
        <v>9540</v>
      </c>
      <c r="E880" s="1069"/>
      <c r="F880" s="1070"/>
      <c r="G880" s="1071"/>
      <c r="H880" s="1072"/>
      <c r="I880" s="1073"/>
      <c r="J880" s="1073"/>
      <c r="K880" s="1073"/>
    </row>
    <row r="881" spans="1:11" s="1097" customFormat="1">
      <c r="A881" s="1085">
        <v>873</v>
      </c>
      <c r="B881" s="1086">
        <v>484</v>
      </c>
      <c r="C881" s="1087" t="s">
        <v>3157</v>
      </c>
      <c r="D881" s="1088">
        <v>9540</v>
      </c>
      <c r="E881" s="1069"/>
      <c r="F881" s="1070"/>
      <c r="G881" s="1071"/>
      <c r="H881" s="1072"/>
      <c r="I881" s="1073"/>
      <c r="J881" s="1073"/>
      <c r="K881" s="1073"/>
    </row>
    <row r="882" spans="1:11" s="1097" customFormat="1">
      <c r="A882" s="1085">
        <v>874</v>
      </c>
      <c r="B882" s="1086">
        <v>485</v>
      </c>
      <c r="C882" s="1087" t="s">
        <v>3158</v>
      </c>
      <c r="D882" s="1088">
        <v>9540</v>
      </c>
      <c r="E882" s="1069"/>
      <c r="F882" s="1070"/>
      <c r="G882" s="1071"/>
      <c r="H882" s="1072"/>
      <c r="I882" s="1073"/>
      <c r="J882" s="1073"/>
      <c r="K882" s="1073"/>
    </row>
    <row r="883" spans="1:11" s="1097" customFormat="1">
      <c r="A883" s="1085">
        <v>875</v>
      </c>
      <c r="B883" s="1086">
        <v>486</v>
      </c>
      <c r="C883" s="1087" t="s">
        <v>3159</v>
      </c>
      <c r="D883" s="1088">
        <v>9540</v>
      </c>
      <c r="E883" s="1069"/>
      <c r="F883" s="1070"/>
      <c r="G883" s="1071"/>
      <c r="H883" s="1072"/>
      <c r="I883" s="1073"/>
      <c r="J883" s="1073"/>
      <c r="K883" s="1073"/>
    </row>
    <row r="884" spans="1:11" s="1097" customFormat="1">
      <c r="A884" s="1085">
        <v>876</v>
      </c>
      <c r="B884" s="1086">
        <v>487</v>
      </c>
      <c r="C884" s="1087" t="s">
        <v>3160</v>
      </c>
      <c r="D884" s="1088">
        <v>9540</v>
      </c>
      <c r="E884" s="1069"/>
      <c r="F884" s="1070"/>
      <c r="G884" s="1071"/>
      <c r="H884" s="1072"/>
      <c r="I884" s="1073"/>
      <c r="J884" s="1073"/>
      <c r="K884" s="1073"/>
    </row>
    <row r="885" spans="1:11" s="1097" customFormat="1">
      <c r="A885" s="1085">
        <v>877</v>
      </c>
      <c r="B885" s="1086">
        <v>488</v>
      </c>
      <c r="C885" s="1087" t="s">
        <v>3161</v>
      </c>
      <c r="D885" s="1088">
        <v>9540</v>
      </c>
      <c r="E885" s="1069"/>
      <c r="F885" s="1070"/>
      <c r="G885" s="1071"/>
      <c r="H885" s="1072"/>
      <c r="I885" s="1073"/>
      <c r="J885" s="1073"/>
      <c r="K885" s="1073"/>
    </row>
    <row r="886" spans="1:11" s="1097" customFormat="1">
      <c r="A886" s="1085">
        <v>878</v>
      </c>
      <c r="B886" s="1086">
        <v>489</v>
      </c>
      <c r="C886" s="1087" t="s">
        <v>3162</v>
      </c>
      <c r="D886" s="1088">
        <v>9540</v>
      </c>
      <c r="E886" s="1069"/>
      <c r="F886" s="1070"/>
      <c r="G886" s="1071"/>
      <c r="H886" s="1072"/>
      <c r="I886" s="1073"/>
      <c r="J886" s="1073"/>
      <c r="K886" s="1073"/>
    </row>
    <row r="887" spans="1:11" s="1097" customFormat="1">
      <c r="A887" s="1085">
        <v>879</v>
      </c>
      <c r="B887" s="1086">
        <v>490</v>
      </c>
      <c r="C887" s="1087" t="s">
        <v>3163</v>
      </c>
      <c r="D887" s="1088">
        <v>9540</v>
      </c>
      <c r="E887" s="1069"/>
      <c r="F887" s="1070"/>
      <c r="G887" s="1071"/>
      <c r="H887" s="1072"/>
      <c r="I887" s="1073"/>
      <c r="J887" s="1073"/>
      <c r="K887" s="1073"/>
    </row>
    <row r="888" spans="1:11" s="1097" customFormat="1">
      <c r="A888" s="1085">
        <v>880</v>
      </c>
      <c r="B888" s="1086">
        <v>491</v>
      </c>
      <c r="C888" s="1087" t="s">
        <v>3164</v>
      </c>
      <c r="D888" s="1088">
        <v>9540</v>
      </c>
      <c r="E888" s="1069"/>
      <c r="F888" s="1070"/>
      <c r="G888" s="1071"/>
      <c r="H888" s="1072"/>
      <c r="I888" s="1073"/>
      <c r="J888" s="1073"/>
      <c r="K888" s="1073"/>
    </row>
    <row r="889" spans="1:11" s="1097" customFormat="1">
      <c r="A889" s="1085">
        <v>881</v>
      </c>
      <c r="B889" s="1086">
        <v>492</v>
      </c>
      <c r="C889" s="1087" t="s">
        <v>3165</v>
      </c>
      <c r="D889" s="1088">
        <v>9540</v>
      </c>
      <c r="E889" s="1069"/>
      <c r="F889" s="1070"/>
      <c r="G889" s="1071"/>
      <c r="H889" s="1072"/>
      <c r="I889" s="1073"/>
      <c r="J889" s="1073"/>
      <c r="K889" s="1073"/>
    </row>
    <row r="890" spans="1:11" s="1097" customFormat="1">
      <c r="A890" s="1085">
        <v>882</v>
      </c>
      <c r="B890" s="1086">
        <v>493</v>
      </c>
      <c r="C890" s="1087" t="s">
        <v>3166</v>
      </c>
      <c r="D890" s="1088">
        <v>9540</v>
      </c>
      <c r="E890" s="1069"/>
      <c r="F890" s="1070"/>
      <c r="G890" s="1071"/>
      <c r="H890" s="1072"/>
      <c r="I890" s="1073"/>
      <c r="J890" s="1073"/>
      <c r="K890" s="1073"/>
    </row>
    <row r="891" spans="1:11" s="1097" customFormat="1">
      <c r="A891" s="1085">
        <v>883</v>
      </c>
      <c r="B891" s="1086">
        <v>494</v>
      </c>
      <c r="C891" s="1087" t="s">
        <v>3167</v>
      </c>
      <c r="D891" s="1088">
        <v>9540</v>
      </c>
      <c r="E891" s="1069"/>
      <c r="F891" s="1070"/>
      <c r="G891" s="1071"/>
      <c r="H891" s="1072"/>
      <c r="I891" s="1073"/>
      <c r="J891" s="1073"/>
      <c r="K891" s="1073"/>
    </row>
    <row r="892" spans="1:11" s="1097" customFormat="1">
      <c r="A892" s="1085">
        <v>884</v>
      </c>
      <c r="B892" s="1086">
        <v>495</v>
      </c>
      <c r="C892" s="1087" t="s">
        <v>3168</v>
      </c>
      <c r="D892" s="1088">
        <v>9540</v>
      </c>
      <c r="E892" s="1069"/>
      <c r="F892" s="1070"/>
      <c r="G892" s="1071"/>
      <c r="H892" s="1072"/>
      <c r="I892" s="1073"/>
      <c r="J892" s="1073"/>
      <c r="K892" s="1073"/>
    </row>
    <row r="893" spans="1:11" s="1097" customFormat="1">
      <c r="A893" s="1085">
        <v>885</v>
      </c>
      <c r="B893" s="1086">
        <v>496</v>
      </c>
      <c r="C893" s="1087" t="s">
        <v>3169</v>
      </c>
      <c r="D893" s="1088">
        <v>9540</v>
      </c>
      <c r="E893" s="1069"/>
      <c r="F893" s="1070"/>
      <c r="G893" s="1071"/>
      <c r="H893" s="1072"/>
      <c r="I893" s="1073"/>
      <c r="J893" s="1073"/>
      <c r="K893" s="1073"/>
    </row>
    <row r="894" spans="1:11" s="1097" customFormat="1">
      <c r="A894" s="1085">
        <v>886</v>
      </c>
      <c r="B894" s="1086">
        <v>497</v>
      </c>
      <c r="C894" s="1087" t="s">
        <v>3170</v>
      </c>
      <c r="D894" s="1088">
        <v>9540</v>
      </c>
      <c r="E894" s="1069"/>
      <c r="F894" s="1070"/>
      <c r="G894" s="1071"/>
      <c r="H894" s="1072"/>
      <c r="I894" s="1073"/>
      <c r="J894" s="1073"/>
      <c r="K894" s="1073"/>
    </row>
    <row r="895" spans="1:11" s="1097" customFormat="1">
      <c r="A895" s="1085">
        <v>887</v>
      </c>
      <c r="B895" s="1086">
        <v>498</v>
      </c>
      <c r="C895" s="1087" t="s">
        <v>3171</v>
      </c>
      <c r="D895" s="1088">
        <v>9540</v>
      </c>
      <c r="E895" s="1069"/>
      <c r="F895" s="1070"/>
      <c r="G895" s="1071"/>
      <c r="H895" s="1072"/>
      <c r="I895" s="1073"/>
      <c r="J895" s="1073"/>
      <c r="K895" s="1073"/>
    </row>
    <row r="896" spans="1:11" s="1097" customFormat="1">
      <c r="A896" s="1085">
        <v>888</v>
      </c>
      <c r="B896" s="1086">
        <v>527</v>
      </c>
      <c r="C896" s="1087" t="s">
        <v>3172</v>
      </c>
      <c r="D896" s="1088">
        <v>2575.1999999999998</v>
      </c>
      <c r="E896" s="1069"/>
      <c r="F896" s="1070"/>
      <c r="G896" s="1071"/>
      <c r="H896" s="1072"/>
      <c r="I896" s="1073"/>
      <c r="J896" s="1073"/>
      <c r="K896" s="1073"/>
    </row>
    <row r="897" spans="1:11" s="1097" customFormat="1">
      <c r="A897" s="1085">
        <v>889</v>
      </c>
      <c r="B897" s="1086">
        <v>546</v>
      </c>
      <c r="C897" s="1087" t="s">
        <v>3173</v>
      </c>
      <c r="D897" s="1088">
        <v>10254</v>
      </c>
      <c r="E897" s="1069"/>
      <c r="F897" s="1070"/>
      <c r="G897" s="1071"/>
      <c r="H897" s="1072"/>
      <c r="I897" s="1073"/>
      <c r="J897" s="1073"/>
      <c r="K897" s="1073"/>
    </row>
    <row r="898" spans="1:11" s="1097" customFormat="1">
      <c r="A898" s="1085">
        <v>890</v>
      </c>
      <c r="B898" s="1086">
        <v>558</v>
      </c>
      <c r="C898" s="1087" t="s">
        <v>3174</v>
      </c>
      <c r="D898" s="1088">
        <v>1624</v>
      </c>
      <c r="E898" s="1069"/>
      <c r="F898" s="1070"/>
      <c r="G898" s="1071"/>
      <c r="H898" s="1072"/>
      <c r="I898" s="1073"/>
      <c r="J898" s="1073"/>
      <c r="K898" s="1073"/>
    </row>
    <row r="899" spans="1:11" s="1097" customFormat="1">
      <c r="A899" s="1085">
        <v>891</v>
      </c>
      <c r="B899" s="1086">
        <v>566</v>
      </c>
      <c r="C899" s="1087" t="s">
        <v>3175</v>
      </c>
      <c r="D899" s="1088">
        <v>6716.4000000000005</v>
      </c>
      <c r="E899" s="1069"/>
      <c r="F899" s="1070"/>
      <c r="G899" s="1071"/>
      <c r="H899" s="1072"/>
      <c r="I899" s="1073"/>
      <c r="J899" s="1073"/>
      <c r="K899" s="1073"/>
    </row>
    <row r="900" spans="1:11" s="1097" customFormat="1">
      <c r="A900" s="1085">
        <v>892</v>
      </c>
      <c r="B900" s="1086">
        <v>569</v>
      </c>
      <c r="C900" s="1087" t="s">
        <v>3176</v>
      </c>
      <c r="D900" s="1088">
        <v>9540</v>
      </c>
      <c r="E900" s="1069"/>
      <c r="F900" s="1070"/>
      <c r="G900" s="1071"/>
      <c r="H900" s="1072"/>
      <c r="I900" s="1073"/>
      <c r="J900" s="1073"/>
      <c r="K900" s="1073"/>
    </row>
    <row r="901" spans="1:11" s="1097" customFormat="1">
      <c r="A901" s="1085">
        <v>893</v>
      </c>
      <c r="B901" s="1086">
        <v>570</v>
      </c>
      <c r="C901" s="1087" t="s">
        <v>3177</v>
      </c>
      <c r="D901" s="1088">
        <v>9540</v>
      </c>
      <c r="E901" s="1069"/>
      <c r="F901" s="1070"/>
      <c r="G901" s="1071"/>
      <c r="H901" s="1072"/>
      <c r="I901" s="1073"/>
      <c r="J901" s="1073"/>
      <c r="K901" s="1073"/>
    </row>
    <row r="902" spans="1:11" s="1097" customFormat="1">
      <c r="A902" s="1085">
        <v>894</v>
      </c>
      <c r="B902" s="1086">
        <v>571</v>
      </c>
      <c r="C902" s="1087" t="s">
        <v>3178</v>
      </c>
      <c r="D902" s="1088">
        <v>9540</v>
      </c>
      <c r="E902" s="1069"/>
      <c r="F902" s="1070"/>
      <c r="G902" s="1071"/>
      <c r="H902" s="1072"/>
      <c r="I902" s="1073"/>
      <c r="J902" s="1073"/>
      <c r="K902" s="1073"/>
    </row>
    <row r="903" spans="1:11" s="1097" customFormat="1">
      <c r="A903" s="1085">
        <v>895</v>
      </c>
      <c r="B903" s="1086">
        <v>572</v>
      </c>
      <c r="C903" s="1087" t="s">
        <v>3179</v>
      </c>
      <c r="D903" s="1088">
        <v>9540</v>
      </c>
      <c r="E903" s="1069"/>
      <c r="F903" s="1070"/>
      <c r="G903" s="1071"/>
      <c r="H903" s="1072"/>
      <c r="I903" s="1073"/>
      <c r="J903" s="1073"/>
      <c r="K903" s="1073"/>
    </row>
    <row r="904" spans="1:11" s="1097" customFormat="1">
      <c r="A904" s="1085">
        <v>896</v>
      </c>
      <c r="B904" s="1086">
        <v>574</v>
      </c>
      <c r="C904" s="1087" t="s">
        <v>3180</v>
      </c>
      <c r="D904" s="1088">
        <v>9540</v>
      </c>
      <c r="E904" s="1069"/>
      <c r="F904" s="1070"/>
      <c r="G904" s="1071"/>
      <c r="H904" s="1072"/>
      <c r="I904" s="1073"/>
      <c r="J904" s="1073"/>
      <c r="K904" s="1073"/>
    </row>
    <row r="905" spans="1:11" s="1097" customFormat="1">
      <c r="A905" s="1085">
        <v>897</v>
      </c>
      <c r="B905" s="1086">
        <v>576</v>
      </c>
      <c r="C905" s="1087" t="s">
        <v>3181</v>
      </c>
      <c r="D905" s="1088">
        <v>9540</v>
      </c>
      <c r="E905" s="1069"/>
      <c r="F905" s="1070"/>
      <c r="G905" s="1071"/>
      <c r="H905" s="1072"/>
      <c r="I905" s="1073"/>
      <c r="J905" s="1073"/>
      <c r="K905" s="1073"/>
    </row>
    <row r="906" spans="1:11" s="1097" customFormat="1" ht="24.75" customHeight="1">
      <c r="A906" s="1085">
        <v>898</v>
      </c>
      <c r="B906" s="1086">
        <v>579</v>
      </c>
      <c r="C906" s="1087" t="s">
        <v>3182</v>
      </c>
      <c r="D906" s="1088">
        <v>11656.84</v>
      </c>
      <c r="E906" s="1069"/>
      <c r="F906" s="1070"/>
      <c r="G906" s="1071"/>
      <c r="H906" s="1072"/>
      <c r="I906" s="1073"/>
      <c r="J906" s="1073"/>
      <c r="K906" s="1073"/>
    </row>
    <row r="907" spans="1:11" s="1097" customFormat="1" ht="27.75" customHeight="1">
      <c r="A907" s="1085">
        <v>899</v>
      </c>
      <c r="B907" s="1086">
        <v>580</v>
      </c>
      <c r="C907" s="1087" t="s">
        <v>3183</v>
      </c>
      <c r="D907" s="1088">
        <v>11656.84</v>
      </c>
      <c r="E907" s="1069"/>
      <c r="F907" s="1070"/>
      <c r="G907" s="1071"/>
      <c r="H907" s="1072"/>
      <c r="I907" s="1073"/>
      <c r="J907" s="1073"/>
      <c r="K907" s="1073"/>
    </row>
    <row r="908" spans="1:11" s="1097" customFormat="1" ht="27" customHeight="1">
      <c r="A908" s="1085">
        <v>900</v>
      </c>
      <c r="B908" s="1086">
        <v>581</v>
      </c>
      <c r="C908" s="1087" t="s">
        <v>3184</v>
      </c>
      <c r="D908" s="1088">
        <v>11656.84</v>
      </c>
      <c r="E908" s="1069"/>
      <c r="F908" s="1070"/>
      <c r="G908" s="1071"/>
      <c r="H908" s="1072"/>
      <c r="I908" s="1073"/>
      <c r="J908" s="1073"/>
      <c r="K908" s="1073"/>
    </row>
    <row r="909" spans="1:11" s="1097" customFormat="1" ht="27" customHeight="1">
      <c r="A909" s="1085">
        <v>901</v>
      </c>
      <c r="B909" s="1086">
        <v>582</v>
      </c>
      <c r="C909" s="1087" t="s">
        <v>3185</v>
      </c>
      <c r="D909" s="1088">
        <v>11656.84</v>
      </c>
      <c r="E909" s="1069"/>
      <c r="F909" s="1070"/>
      <c r="G909" s="1071"/>
      <c r="H909" s="1072"/>
      <c r="I909" s="1073"/>
      <c r="J909" s="1073"/>
      <c r="K909" s="1073"/>
    </row>
    <row r="910" spans="1:11" ht="27" customHeight="1">
      <c r="A910" s="1085">
        <v>902</v>
      </c>
      <c r="B910" s="1086">
        <v>583</v>
      </c>
      <c r="C910" s="1087" t="s">
        <v>3186</v>
      </c>
      <c r="D910" s="1088">
        <v>11656.84</v>
      </c>
    </row>
    <row r="911" spans="1:11">
      <c r="A911" s="1085">
        <v>903</v>
      </c>
      <c r="B911" s="1086">
        <v>593</v>
      </c>
      <c r="C911" s="1087" t="s">
        <v>3187</v>
      </c>
      <c r="D911" s="1088">
        <v>3248</v>
      </c>
      <c r="E911" s="1131"/>
    </row>
    <row r="912" spans="1:11">
      <c r="A912" s="1085">
        <v>904</v>
      </c>
      <c r="B912" s="1106">
        <v>610</v>
      </c>
      <c r="C912" s="1101" t="s">
        <v>3188</v>
      </c>
      <c r="D912" s="1100">
        <v>799</v>
      </c>
    </row>
    <row r="913" spans="1:11">
      <c r="A913" s="1085">
        <v>905</v>
      </c>
      <c r="B913" s="1106">
        <v>611</v>
      </c>
      <c r="C913" s="1101" t="s">
        <v>3189</v>
      </c>
      <c r="D913" s="1100">
        <v>4999</v>
      </c>
      <c r="G913" s="1121"/>
      <c r="H913" s="1141"/>
    </row>
    <row r="914" spans="1:11">
      <c r="A914" s="1085">
        <v>906</v>
      </c>
      <c r="B914" s="1086">
        <v>2</v>
      </c>
      <c r="C914" s="1087" t="s">
        <v>3190</v>
      </c>
      <c r="D914" s="1088">
        <v>793.5</v>
      </c>
    </row>
    <row r="915" spans="1:11">
      <c r="A915" s="1085">
        <v>907</v>
      </c>
      <c r="B915" s="1086">
        <v>23</v>
      </c>
      <c r="C915" s="1087" t="s">
        <v>3191</v>
      </c>
      <c r="D915" s="1088">
        <v>195000</v>
      </c>
      <c r="F915" s="1193"/>
    </row>
    <row r="916" spans="1:11">
      <c r="A916" s="1085">
        <v>908</v>
      </c>
      <c r="B916" s="1086">
        <v>24</v>
      </c>
      <c r="C916" s="1087" t="s">
        <v>3192</v>
      </c>
      <c r="D916" s="1088">
        <v>21000</v>
      </c>
      <c r="F916" s="1194"/>
    </row>
    <row r="917" spans="1:11" s="1097" customFormat="1">
      <c r="A917" s="1085">
        <v>909</v>
      </c>
      <c r="B917" s="1086">
        <v>28</v>
      </c>
      <c r="C917" s="1087" t="s">
        <v>2798</v>
      </c>
      <c r="D917" s="1088">
        <v>6230</v>
      </c>
      <c r="E917" s="1069"/>
      <c r="F917" s="1195"/>
      <c r="G917" s="1071"/>
      <c r="H917" s="1072"/>
      <c r="I917" s="1073"/>
      <c r="J917" s="1073"/>
      <c r="K917" s="1073"/>
    </row>
    <row r="918" spans="1:11" s="1097" customFormat="1">
      <c r="A918" s="1085">
        <v>910</v>
      </c>
      <c r="B918" s="1086">
        <v>31</v>
      </c>
      <c r="C918" s="1087" t="s">
        <v>3193</v>
      </c>
      <c r="D918" s="1088">
        <v>12017.34</v>
      </c>
      <c r="E918" s="1069"/>
      <c r="F918" s="1070"/>
      <c r="G918" s="1071"/>
      <c r="H918" s="1072"/>
      <c r="I918" s="1073"/>
      <c r="J918" s="1073"/>
      <c r="K918" s="1073"/>
    </row>
    <row r="919" spans="1:11" s="1097" customFormat="1">
      <c r="A919" s="1085">
        <v>911</v>
      </c>
      <c r="B919" s="1086">
        <v>38</v>
      </c>
      <c r="C919" s="1087" t="s">
        <v>3194</v>
      </c>
      <c r="D919" s="1088">
        <v>15500</v>
      </c>
      <c r="E919" s="1069"/>
      <c r="F919" s="1070"/>
      <c r="G919" s="1071"/>
      <c r="H919" s="1072"/>
      <c r="I919" s="1073"/>
      <c r="J919" s="1073"/>
      <c r="K919" s="1073"/>
    </row>
    <row r="920" spans="1:11" s="1097" customFormat="1">
      <c r="A920" s="1085">
        <v>912</v>
      </c>
      <c r="B920" s="1086">
        <v>40</v>
      </c>
      <c r="C920" s="1087" t="s">
        <v>2802</v>
      </c>
      <c r="D920" s="1088">
        <v>6203</v>
      </c>
      <c r="E920" s="1069"/>
      <c r="F920" s="1070"/>
      <c r="G920" s="1071"/>
      <c r="H920" s="1072"/>
      <c r="I920" s="1073"/>
      <c r="J920" s="1073"/>
      <c r="K920" s="1073"/>
    </row>
    <row r="921" spans="1:11" s="1097" customFormat="1">
      <c r="A921" s="1085">
        <v>913</v>
      </c>
      <c r="B921" s="1086">
        <v>43</v>
      </c>
      <c r="C921" s="1087" t="s">
        <v>3195</v>
      </c>
      <c r="D921" s="1088">
        <v>580</v>
      </c>
      <c r="E921" s="1069"/>
      <c r="F921" s="1070"/>
      <c r="G921" s="1071"/>
      <c r="H921" s="1072"/>
      <c r="I921" s="1073"/>
      <c r="J921" s="1073"/>
      <c r="K921" s="1073"/>
    </row>
    <row r="922" spans="1:11" s="1097" customFormat="1">
      <c r="A922" s="1085">
        <v>914</v>
      </c>
      <c r="B922" s="1086">
        <v>65</v>
      </c>
      <c r="C922" s="1087" t="s">
        <v>3196</v>
      </c>
      <c r="D922" s="1088">
        <v>13800</v>
      </c>
      <c r="E922" s="1069"/>
      <c r="F922" s="1070"/>
      <c r="G922" s="1071"/>
      <c r="H922" s="1072"/>
      <c r="I922" s="1073"/>
      <c r="J922" s="1073"/>
      <c r="K922" s="1073"/>
    </row>
    <row r="923" spans="1:11" s="1097" customFormat="1">
      <c r="A923" s="1085">
        <v>915</v>
      </c>
      <c r="B923" s="1086">
        <v>73</v>
      </c>
      <c r="C923" s="1087" t="s">
        <v>3197</v>
      </c>
      <c r="D923" s="1088">
        <v>570</v>
      </c>
      <c r="E923" s="1069"/>
      <c r="F923" s="1070"/>
      <c r="G923" s="1071"/>
      <c r="H923" s="1072"/>
      <c r="I923" s="1073"/>
      <c r="J923" s="1073"/>
      <c r="K923" s="1073"/>
    </row>
    <row r="924" spans="1:11" s="1097" customFormat="1">
      <c r="A924" s="1085">
        <v>916</v>
      </c>
      <c r="B924" s="1086">
        <v>75</v>
      </c>
      <c r="C924" s="1087" t="s">
        <v>3198</v>
      </c>
      <c r="D924" s="1088">
        <v>3516.34</v>
      </c>
      <c r="E924" s="1069"/>
      <c r="F924" s="1070"/>
      <c r="G924" s="1071"/>
      <c r="H924" s="1072"/>
      <c r="I924" s="1073"/>
      <c r="J924" s="1073"/>
      <c r="K924" s="1073"/>
    </row>
    <row r="925" spans="1:11" s="1097" customFormat="1">
      <c r="A925" s="1085">
        <v>917</v>
      </c>
      <c r="B925" s="1086">
        <v>76</v>
      </c>
      <c r="C925" s="1087" t="s">
        <v>3199</v>
      </c>
      <c r="D925" s="1088">
        <v>3907.64</v>
      </c>
      <c r="E925" s="1069"/>
      <c r="F925" s="1070"/>
      <c r="G925" s="1071"/>
      <c r="H925" s="1072"/>
      <c r="I925" s="1073"/>
      <c r="J925" s="1073"/>
      <c r="K925" s="1073"/>
    </row>
    <row r="926" spans="1:11" s="1097" customFormat="1">
      <c r="A926" s="1085">
        <v>918</v>
      </c>
      <c r="B926" s="1086">
        <v>101</v>
      </c>
      <c r="C926" s="1087" t="s">
        <v>3200</v>
      </c>
      <c r="D926" s="1088">
        <v>331800</v>
      </c>
      <c r="E926" s="1069"/>
      <c r="F926" s="1070"/>
      <c r="G926" s="1071"/>
      <c r="H926" s="1072"/>
      <c r="I926" s="1073"/>
      <c r="J926" s="1073"/>
      <c r="K926" s="1073"/>
    </row>
    <row r="927" spans="1:11" s="1097" customFormat="1">
      <c r="A927" s="1085">
        <v>919</v>
      </c>
      <c r="B927" s="1086">
        <v>103</v>
      </c>
      <c r="C927" s="1087" t="s">
        <v>3201</v>
      </c>
      <c r="D927" s="1088">
        <v>38341</v>
      </c>
      <c r="E927" s="1069"/>
      <c r="F927" s="1070"/>
      <c r="G927" s="1071"/>
      <c r="H927" s="1072"/>
      <c r="I927" s="1073"/>
      <c r="J927" s="1073"/>
      <c r="K927" s="1073"/>
    </row>
    <row r="928" spans="1:11" s="1097" customFormat="1">
      <c r="A928" s="1085">
        <v>920</v>
      </c>
      <c r="B928" s="1086">
        <v>107</v>
      </c>
      <c r="C928" s="1087" t="s">
        <v>3202</v>
      </c>
      <c r="D928" s="1088">
        <v>7786</v>
      </c>
      <c r="E928" s="1069"/>
      <c r="F928" s="1070"/>
      <c r="G928" s="1071"/>
      <c r="H928" s="1072"/>
      <c r="I928" s="1073"/>
      <c r="J928" s="1073"/>
      <c r="K928" s="1073"/>
    </row>
    <row r="929" spans="1:11" s="1097" customFormat="1">
      <c r="A929" s="1085">
        <v>921</v>
      </c>
      <c r="B929" s="1086">
        <v>117</v>
      </c>
      <c r="C929" s="1087" t="s">
        <v>3203</v>
      </c>
      <c r="D929" s="1088">
        <v>133860</v>
      </c>
      <c r="E929" s="1069"/>
      <c r="F929" s="1070"/>
      <c r="G929" s="1071"/>
      <c r="H929" s="1072"/>
      <c r="I929" s="1073"/>
      <c r="J929" s="1073"/>
      <c r="K929" s="1073"/>
    </row>
    <row r="930" spans="1:11" s="1097" customFormat="1">
      <c r="A930" s="1085">
        <v>922</v>
      </c>
      <c r="B930" s="1086">
        <v>118</v>
      </c>
      <c r="C930" s="1087" t="s">
        <v>3204</v>
      </c>
      <c r="D930" s="1088">
        <v>37747.599999999999</v>
      </c>
      <c r="E930" s="1069"/>
      <c r="F930" s="1070"/>
      <c r="G930" s="1071"/>
      <c r="H930" s="1072"/>
      <c r="I930" s="1073"/>
      <c r="J930" s="1073"/>
      <c r="K930" s="1073"/>
    </row>
    <row r="931" spans="1:11" s="1097" customFormat="1">
      <c r="A931" s="1085">
        <v>923</v>
      </c>
      <c r="B931" s="1086">
        <v>129</v>
      </c>
      <c r="C931" s="1087" t="s">
        <v>3205</v>
      </c>
      <c r="D931" s="1088">
        <v>3047.5</v>
      </c>
      <c r="E931" s="1069"/>
      <c r="F931" s="1070"/>
      <c r="G931" s="1071"/>
      <c r="H931" s="1072"/>
      <c r="I931" s="1073"/>
      <c r="J931" s="1073"/>
      <c r="K931" s="1073"/>
    </row>
    <row r="932" spans="1:11" s="1097" customFormat="1">
      <c r="A932" s="1085">
        <v>924</v>
      </c>
      <c r="B932" s="1086">
        <v>145</v>
      </c>
      <c r="C932" s="1087" t="s">
        <v>3206</v>
      </c>
      <c r="D932" s="1088">
        <v>5930</v>
      </c>
      <c r="E932" s="1069"/>
      <c r="F932" s="1070"/>
      <c r="G932" s="1071"/>
      <c r="H932" s="1072"/>
      <c r="I932" s="1073"/>
      <c r="J932" s="1073"/>
      <c r="K932" s="1073"/>
    </row>
    <row r="933" spans="1:11" s="1097" customFormat="1">
      <c r="A933" s="1085">
        <v>925</v>
      </c>
      <c r="B933" s="1086">
        <v>150</v>
      </c>
      <c r="C933" s="1087" t="s">
        <v>3207</v>
      </c>
      <c r="D933" s="1088">
        <v>2548.4</v>
      </c>
      <c r="E933" s="1069"/>
      <c r="F933" s="1070"/>
      <c r="G933" s="1071"/>
      <c r="H933" s="1072"/>
      <c r="I933" s="1073"/>
      <c r="J933" s="1073"/>
      <c r="K933" s="1073"/>
    </row>
    <row r="934" spans="1:11" s="1097" customFormat="1">
      <c r="A934" s="1085">
        <v>926</v>
      </c>
      <c r="B934" s="1086">
        <v>328</v>
      </c>
      <c r="C934" s="1087" t="s">
        <v>3208</v>
      </c>
      <c r="D934" s="1088">
        <v>4991</v>
      </c>
      <c r="E934" s="1069"/>
      <c r="F934" s="1070"/>
      <c r="G934" s="1071"/>
      <c r="H934" s="1072"/>
      <c r="I934" s="1073"/>
      <c r="J934" s="1073"/>
      <c r="K934" s="1073"/>
    </row>
    <row r="935" spans="1:11" s="1097" customFormat="1">
      <c r="A935" s="1085">
        <v>927</v>
      </c>
      <c r="B935" s="1086">
        <v>338</v>
      </c>
      <c r="C935" s="1087" t="s">
        <v>3209</v>
      </c>
      <c r="D935" s="1088">
        <v>0</v>
      </c>
      <c r="E935" s="1069"/>
      <c r="F935" s="1070"/>
      <c r="G935" s="1071"/>
      <c r="H935" s="1072"/>
      <c r="I935" s="1073"/>
      <c r="J935" s="1073"/>
      <c r="K935" s="1073"/>
    </row>
    <row r="936" spans="1:11" s="1097" customFormat="1">
      <c r="A936" s="1085">
        <v>928</v>
      </c>
      <c r="B936" s="1086">
        <v>379</v>
      </c>
      <c r="C936" s="1087" t="s">
        <v>3089</v>
      </c>
      <c r="D936" s="1088">
        <v>3999</v>
      </c>
      <c r="E936" s="1069"/>
      <c r="F936" s="1070"/>
      <c r="G936" s="1071"/>
      <c r="H936" s="1072"/>
      <c r="I936" s="1073"/>
      <c r="J936" s="1073"/>
      <c r="K936" s="1073"/>
    </row>
    <row r="937" spans="1:11" s="1097" customFormat="1">
      <c r="A937" s="1085">
        <v>929</v>
      </c>
      <c r="B937" s="1086">
        <v>380</v>
      </c>
      <c r="C937" s="1087" t="s">
        <v>3210</v>
      </c>
      <c r="D937" s="1088">
        <v>570</v>
      </c>
      <c r="E937" s="1069"/>
      <c r="F937" s="1070"/>
      <c r="G937" s="1071"/>
      <c r="H937" s="1072"/>
      <c r="I937" s="1073"/>
      <c r="J937" s="1073"/>
      <c r="K937" s="1073"/>
    </row>
    <row r="938" spans="1:11" s="1097" customFormat="1">
      <c r="A938" s="1085">
        <v>930</v>
      </c>
      <c r="B938" s="1086">
        <v>381</v>
      </c>
      <c r="C938" s="1087" t="s">
        <v>3211</v>
      </c>
      <c r="D938" s="1088">
        <v>570</v>
      </c>
      <c r="E938" s="1069"/>
      <c r="F938" s="1070"/>
      <c r="G938" s="1071"/>
      <c r="H938" s="1072"/>
      <c r="I938" s="1073"/>
      <c r="J938" s="1073"/>
      <c r="K938" s="1073"/>
    </row>
    <row r="939" spans="1:11" s="1097" customFormat="1">
      <c r="A939" s="1085">
        <v>931</v>
      </c>
      <c r="B939" s="1086">
        <v>382</v>
      </c>
      <c r="C939" s="1087" t="s">
        <v>3211</v>
      </c>
      <c r="D939" s="1088">
        <v>570</v>
      </c>
      <c r="E939" s="1069"/>
      <c r="F939" s="1070"/>
      <c r="G939" s="1071"/>
      <c r="H939" s="1072"/>
      <c r="I939" s="1073"/>
      <c r="J939" s="1073"/>
      <c r="K939" s="1073"/>
    </row>
    <row r="940" spans="1:11" s="1097" customFormat="1">
      <c r="A940" s="1085">
        <v>932</v>
      </c>
      <c r="B940" s="1086">
        <v>383</v>
      </c>
      <c r="C940" s="1087" t="s">
        <v>3211</v>
      </c>
      <c r="D940" s="1088">
        <v>570</v>
      </c>
      <c r="E940" s="1069"/>
      <c r="F940" s="1070"/>
      <c r="G940" s="1071"/>
      <c r="H940" s="1072"/>
      <c r="I940" s="1073"/>
      <c r="J940" s="1073"/>
      <c r="K940" s="1073"/>
    </row>
    <row r="941" spans="1:11" s="1097" customFormat="1">
      <c r="A941" s="1085">
        <v>933</v>
      </c>
      <c r="B941" s="1086">
        <v>464</v>
      </c>
      <c r="C941" s="1087" t="s">
        <v>3212</v>
      </c>
      <c r="D941" s="1088">
        <v>1598</v>
      </c>
      <c r="E941" s="1069"/>
      <c r="F941" s="1070"/>
      <c r="G941" s="1071"/>
      <c r="H941" s="1072"/>
      <c r="I941" s="1073"/>
      <c r="J941" s="1073"/>
      <c r="K941" s="1073"/>
    </row>
    <row r="942" spans="1:11" s="1097" customFormat="1">
      <c r="A942" s="1085">
        <v>934</v>
      </c>
      <c r="B942" s="1086">
        <v>465</v>
      </c>
      <c r="C942" s="1087" t="s">
        <v>3213</v>
      </c>
      <c r="D942" s="1088">
        <v>1598</v>
      </c>
      <c r="E942" s="1069"/>
      <c r="F942" s="1070"/>
      <c r="G942" s="1071"/>
      <c r="H942" s="1072"/>
      <c r="I942" s="1073"/>
      <c r="J942" s="1073"/>
      <c r="K942" s="1073"/>
    </row>
    <row r="943" spans="1:11" s="1097" customFormat="1">
      <c r="A943" s="1085">
        <v>935</v>
      </c>
      <c r="B943" s="1086">
        <v>466</v>
      </c>
      <c r="C943" s="1087" t="s">
        <v>3214</v>
      </c>
      <c r="D943" s="1088">
        <v>1598</v>
      </c>
      <c r="E943" s="1069"/>
      <c r="F943" s="1070"/>
      <c r="G943" s="1071"/>
      <c r="H943" s="1072"/>
      <c r="I943" s="1073"/>
      <c r="J943" s="1073"/>
      <c r="K943" s="1073"/>
    </row>
    <row r="944" spans="1:11" s="1097" customFormat="1">
      <c r="A944" s="1085">
        <v>936</v>
      </c>
      <c r="B944" s="1086">
        <v>467</v>
      </c>
      <c r="C944" s="1087" t="s">
        <v>3215</v>
      </c>
      <c r="D944" s="1088">
        <v>1598</v>
      </c>
      <c r="E944" s="1069"/>
      <c r="F944" s="1070"/>
      <c r="G944" s="1071"/>
      <c r="H944" s="1072"/>
      <c r="I944" s="1073"/>
      <c r="J944" s="1073"/>
      <c r="K944" s="1073"/>
    </row>
    <row r="945" spans="1:11" s="1097" customFormat="1">
      <c r="A945" s="1085">
        <v>937</v>
      </c>
      <c r="B945" s="1086">
        <v>469</v>
      </c>
      <c r="C945" s="1087" t="s">
        <v>3216</v>
      </c>
      <c r="D945" s="1088">
        <v>1598</v>
      </c>
      <c r="E945" s="1069"/>
      <c r="F945" s="1070"/>
      <c r="G945" s="1071"/>
      <c r="H945" s="1072"/>
      <c r="I945" s="1073"/>
      <c r="J945" s="1073"/>
      <c r="K945" s="1073"/>
    </row>
    <row r="946" spans="1:11" s="1097" customFormat="1">
      <c r="A946" s="1085">
        <v>938</v>
      </c>
      <c r="B946" s="1086">
        <v>470</v>
      </c>
      <c r="C946" s="1087" t="s">
        <v>3217</v>
      </c>
      <c r="D946" s="1088">
        <v>1598</v>
      </c>
      <c r="E946" s="1069"/>
      <c r="F946" s="1070"/>
      <c r="G946" s="1071"/>
      <c r="H946" s="1072"/>
      <c r="I946" s="1073"/>
      <c r="J946" s="1073"/>
      <c r="K946" s="1073"/>
    </row>
    <row r="947" spans="1:11" s="1097" customFormat="1">
      <c r="A947" s="1085">
        <v>939</v>
      </c>
      <c r="B947" s="1086">
        <v>473</v>
      </c>
      <c r="C947" s="1087" t="s">
        <v>3218</v>
      </c>
      <c r="D947" s="1088">
        <v>1598</v>
      </c>
      <c r="E947" s="1069"/>
      <c r="F947" s="1070"/>
      <c r="G947" s="1071"/>
      <c r="H947" s="1072"/>
      <c r="I947" s="1073"/>
      <c r="J947" s="1073"/>
      <c r="K947" s="1073"/>
    </row>
    <row r="948" spans="1:11" s="1097" customFormat="1">
      <c r="A948" s="1085">
        <v>940</v>
      </c>
      <c r="B948" s="1086">
        <v>521</v>
      </c>
      <c r="C948" s="1087" t="s">
        <v>3219</v>
      </c>
      <c r="D948" s="1088">
        <v>0</v>
      </c>
      <c r="E948" s="1069"/>
      <c r="F948" s="1070"/>
      <c r="G948" s="1071"/>
      <c r="H948" s="1072"/>
      <c r="I948" s="1073"/>
      <c r="J948" s="1073"/>
      <c r="K948" s="1073"/>
    </row>
    <row r="949" spans="1:11" s="1097" customFormat="1">
      <c r="A949" s="1085">
        <v>941</v>
      </c>
      <c r="B949" s="1086">
        <v>528</v>
      </c>
      <c r="C949" s="1087" t="s">
        <v>3220</v>
      </c>
      <c r="D949" s="1088">
        <v>43511</v>
      </c>
      <c r="E949" s="1069"/>
      <c r="F949" s="1070"/>
      <c r="G949" s="1071"/>
      <c r="H949" s="1072"/>
      <c r="I949" s="1073"/>
      <c r="J949" s="1073"/>
      <c r="K949" s="1073"/>
    </row>
    <row r="950" spans="1:11" s="1097" customFormat="1">
      <c r="A950" s="1085">
        <v>942</v>
      </c>
      <c r="B950" s="1086">
        <v>529</v>
      </c>
      <c r="C950" s="1087" t="s">
        <v>3221</v>
      </c>
      <c r="D950" s="1088">
        <v>42195</v>
      </c>
      <c r="E950" s="1069"/>
      <c r="F950" s="1070"/>
      <c r="G950" s="1071"/>
      <c r="H950" s="1072"/>
      <c r="I950" s="1073"/>
      <c r="J950" s="1073"/>
      <c r="K950" s="1073"/>
    </row>
    <row r="951" spans="1:11" s="1097" customFormat="1">
      <c r="A951" s="1085">
        <v>943</v>
      </c>
      <c r="B951" s="1086">
        <v>531</v>
      </c>
      <c r="C951" s="1087" t="s">
        <v>3222</v>
      </c>
      <c r="D951" s="1088">
        <v>61238.74</v>
      </c>
      <c r="E951" s="1069"/>
      <c r="F951" s="1070"/>
      <c r="G951" s="1071"/>
      <c r="H951" s="1072"/>
      <c r="I951" s="1073"/>
      <c r="J951" s="1073"/>
      <c r="K951" s="1073"/>
    </row>
    <row r="952" spans="1:11" s="1097" customFormat="1">
      <c r="A952" s="1085">
        <v>944</v>
      </c>
      <c r="B952" s="1086">
        <v>532</v>
      </c>
      <c r="C952" s="1087" t="s">
        <v>3223</v>
      </c>
      <c r="D952" s="1088">
        <v>61238.74</v>
      </c>
      <c r="E952" s="1069"/>
      <c r="F952" s="1070"/>
      <c r="G952" s="1071"/>
      <c r="H952" s="1072"/>
      <c r="I952" s="1073"/>
      <c r="J952" s="1073"/>
      <c r="K952" s="1073"/>
    </row>
    <row r="953" spans="1:11" s="1097" customFormat="1">
      <c r="A953" s="1085">
        <v>945</v>
      </c>
      <c r="B953" s="1086">
        <v>533</v>
      </c>
      <c r="C953" s="1087" t="s">
        <v>3224</v>
      </c>
      <c r="D953" s="1088">
        <v>43036</v>
      </c>
      <c r="E953" s="1069"/>
      <c r="F953" s="1070"/>
      <c r="G953" s="1071"/>
      <c r="H953" s="1072"/>
      <c r="I953" s="1073"/>
      <c r="J953" s="1073"/>
      <c r="K953" s="1073"/>
    </row>
    <row r="954" spans="1:11" s="1097" customFormat="1">
      <c r="A954" s="1085">
        <v>946</v>
      </c>
      <c r="B954" s="1086">
        <v>534</v>
      </c>
      <c r="C954" s="1087" t="s">
        <v>3225</v>
      </c>
      <c r="D954" s="1088">
        <v>75640</v>
      </c>
      <c r="E954" s="1069"/>
      <c r="F954" s="1156"/>
      <c r="G954" s="1071"/>
      <c r="H954" s="1072"/>
      <c r="I954" s="1073"/>
      <c r="J954" s="1073"/>
      <c r="K954" s="1073"/>
    </row>
    <row r="955" spans="1:11" s="1097" customFormat="1">
      <c r="A955" s="1085">
        <v>947</v>
      </c>
      <c r="B955" s="1086">
        <v>535</v>
      </c>
      <c r="C955" s="1087" t="s">
        <v>3226</v>
      </c>
      <c r="D955" s="1088">
        <v>38389.050000000003</v>
      </c>
      <c r="E955" s="1069"/>
      <c r="F955" s="1070"/>
      <c r="G955" s="1071"/>
      <c r="H955" s="1072"/>
      <c r="I955" s="1073"/>
      <c r="J955" s="1073"/>
      <c r="K955" s="1073"/>
    </row>
    <row r="956" spans="1:11" s="1097" customFormat="1">
      <c r="A956" s="1085">
        <v>948</v>
      </c>
      <c r="B956" s="1086">
        <v>536</v>
      </c>
      <c r="C956" s="1087" t="s">
        <v>3227</v>
      </c>
      <c r="D956" s="1088">
        <v>3292.7400000000002</v>
      </c>
      <c r="E956" s="1069"/>
      <c r="F956" s="1070"/>
      <c r="G956" s="1071"/>
      <c r="H956" s="1072"/>
      <c r="I956" s="1073"/>
      <c r="J956" s="1073"/>
      <c r="K956" s="1073"/>
    </row>
    <row r="957" spans="1:11" s="1097" customFormat="1">
      <c r="A957" s="1085">
        <v>949</v>
      </c>
      <c r="B957" s="1086">
        <v>537</v>
      </c>
      <c r="C957" s="1087" t="s">
        <v>3228</v>
      </c>
      <c r="D957" s="1088">
        <v>17539</v>
      </c>
      <c r="E957" s="1069"/>
      <c r="F957" s="1156"/>
      <c r="G957" s="1071"/>
      <c r="H957" s="1072"/>
      <c r="I957" s="1073"/>
      <c r="J957" s="1073"/>
      <c r="K957" s="1073"/>
    </row>
    <row r="958" spans="1:11" s="1097" customFormat="1">
      <c r="A958" s="1085">
        <v>950</v>
      </c>
      <c r="B958" s="1086">
        <v>538</v>
      </c>
      <c r="C958" s="1087" t="s">
        <v>3229</v>
      </c>
      <c r="D958" s="1088">
        <v>2155</v>
      </c>
      <c r="E958" s="1069"/>
      <c r="F958" s="1156"/>
      <c r="G958" s="1071"/>
      <c r="H958" s="1072"/>
      <c r="I958" s="1073"/>
      <c r="J958" s="1073"/>
      <c r="K958" s="1073"/>
    </row>
    <row r="959" spans="1:11" s="1097" customFormat="1">
      <c r="A959" s="1085">
        <v>951</v>
      </c>
      <c r="B959" s="1086">
        <v>539</v>
      </c>
      <c r="C959" s="1087" t="s">
        <v>3229</v>
      </c>
      <c r="D959" s="1088">
        <v>2154.8200000000002</v>
      </c>
      <c r="E959" s="1069"/>
      <c r="F959" s="1156"/>
      <c r="G959" s="1071"/>
      <c r="H959" s="1072"/>
      <c r="I959" s="1073"/>
      <c r="J959" s="1073"/>
      <c r="K959" s="1073"/>
    </row>
    <row r="960" spans="1:11" s="1097" customFormat="1">
      <c r="A960" s="1085">
        <v>952</v>
      </c>
      <c r="B960" s="1086">
        <v>540</v>
      </c>
      <c r="C960" s="1087" t="s">
        <v>3230</v>
      </c>
      <c r="D960" s="1088">
        <v>2272</v>
      </c>
      <c r="E960" s="1069"/>
      <c r="F960" s="1156"/>
      <c r="G960" s="1071"/>
      <c r="H960" s="1072"/>
      <c r="I960" s="1073"/>
      <c r="J960" s="1073"/>
      <c r="K960" s="1073"/>
    </row>
    <row r="961" spans="1:11" s="1097" customFormat="1">
      <c r="A961" s="1085">
        <v>953</v>
      </c>
      <c r="B961" s="1086">
        <v>542</v>
      </c>
      <c r="C961" s="1087" t="s">
        <v>3231</v>
      </c>
      <c r="D961" s="1088">
        <v>3560</v>
      </c>
      <c r="E961" s="1069"/>
      <c r="F961" s="1070"/>
      <c r="G961" s="1071"/>
      <c r="H961" s="1072"/>
      <c r="I961" s="1073"/>
      <c r="J961" s="1073"/>
      <c r="K961" s="1073"/>
    </row>
    <row r="962" spans="1:11" s="1097" customFormat="1">
      <c r="A962" s="1085">
        <v>954</v>
      </c>
      <c r="B962" s="1086">
        <v>543</v>
      </c>
      <c r="C962" s="1087" t="s">
        <v>3232</v>
      </c>
      <c r="D962" s="1088">
        <v>3598</v>
      </c>
      <c r="E962" s="1069"/>
      <c r="F962" s="1156"/>
      <c r="G962" s="1071"/>
      <c r="H962" s="1072"/>
      <c r="I962" s="1073"/>
      <c r="J962" s="1073"/>
      <c r="K962" s="1073"/>
    </row>
    <row r="963" spans="1:11" s="1097" customFormat="1">
      <c r="A963" s="1085">
        <v>955</v>
      </c>
      <c r="B963" s="1086">
        <v>545</v>
      </c>
      <c r="C963" s="1087" t="s">
        <v>3233</v>
      </c>
      <c r="D963" s="1088">
        <v>2200</v>
      </c>
      <c r="E963" s="1069"/>
      <c r="F963" s="1156"/>
      <c r="G963" s="1071"/>
      <c r="H963" s="1072"/>
      <c r="I963" s="1073"/>
      <c r="J963" s="1073"/>
      <c r="K963" s="1073"/>
    </row>
    <row r="964" spans="1:11" s="1097" customFormat="1">
      <c r="A964" s="1085">
        <v>956</v>
      </c>
      <c r="B964" s="1086">
        <v>551</v>
      </c>
      <c r="C964" s="1087" t="s">
        <v>3234</v>
      </c>
      <c r="D964" s="1088">
        <v>2455</v>
      </c>
      <c r="E964" s="1069"/>
      <c r="F964" s="1156"/>
      <c r="G964" s="1071"/>
      <c r="H964" s="1072"/>
      <c r="I964" s="1073"/>
      <c r="J964" s="1073"/>
      <c r="K964" s="1073"/>
    </row>
    <row r="965" spans="1:11" s="1097" customFormat="1">
      <c r="A965" s="1085">
        <v>957</v>
      </c>
      <c r="B965" s="1086">
        <v>552</v>
      </c>
      <c r="C965" s="1087" t="s">
        <v>3234</v>
      </c>
      <c r="D965" s="1088">
        <v>2455</v>
      </c>
      <c r="E965" s="1069"/>
      <c r="F965" s="1156"/>
      <c r="G965" s="1071"/>
      <c r="H965" s="1072"/>
      <c r="I965" s="1073"/>
      <c r="J965" s="1073"/>
      <c r="K965" s="1073"/>
    </row>
    <row r="966" spans="1:11" s="1097" customFormat="1">
      <c r="A966" s="1085">
        <v>958</v>
      </c>
      <c r="B966" s="1086">
        <v>553</v>
      </c>
      <c r="C966" s="1087" t="s">
        <v>3232</v>
      </c>
      <c r="D966" s="1088">
        <v>3598</v>
      </c>
      <c r="E966" s="1069"/>
      <c r="F966" s="1156"/>
      <c r="G966" s="1071"/>
      <c r="H966" s="1072"/>
      <c r="I966" s="1073"/>
      <c r="J966" s="1073"/>
      <c r="K966" s="1073"/>
    </row>
    <row r="967" spans="1:11" s="1097" customFormat="1">
      <c r="A967" s="1085">
        <v>959</v>
      </c>
      <c r="B967" s="1086">
        <v>560</v>
      </c>
      <c r="C967" s="1087" t="s">
        <v>3235</v>
      </c>
      <c r="D967" s="1088">
        <v>14309.06</v>
      </c>
      <c r="E967" s="1069"/>
      <c r="F967" s="1070"/>
      <c r="G967" s="1071"/>
      <c r="H967" s="1072"/>
      <c r="I967" s="1073"/>
      <c r="J967" s="1073"/>
      <c r="K967" s="1073"/>
    </row>
    <row r="968" spans="1:11" s="1097" customFormat="1">
      <c r="A968" s="1085">
        <v>960</v>
      </c>
      <c r="B968" s="1086">
        <v>561</v>
      </c>
      <c r="C968" s="1087" t="s">
        <v>3236</v>
      </c>
      <c r="D968" s="1088">
        <v>6496</v>
      </c>
      <c r="E968" s="1069"/>
      <c r="F968" s="1156"/>
      <c r="G968" s="1071"/>
      <c r="H968" s="1072"/>
      <c r="I968" s="1073"/>
      <c r="J968" s="1073"/>
      <c r="K968" s="1073"/>
    </row>
    <row r="969" spans="1:11" s="1097" customFormat="1">
      <c r="A969" s="1085">
        <v>961</v>
      </c>
      <c r="B969" s="1086">
        <v>562</v>
      </c>
      <c r="C969" s="1087" t="s">
        <v>3237</v>
      </c>
      <c r="D969" s="1088">
        <v>2737.6</v>
      </c>
      <c r="E969" s="1069"/>
      <c r="F969" s="1070"/>
      <c r="G969" s="1071"/>
      <c r="H969" s="1072"/>
      <c r="I969" s="1073"/>
      <c r="J969" s="1073"/>
      <c r="K969" s="1073"/>
    </row>
    <row r="970" spans="1:11" s="1097" customFormat="1">
      <c r="A970" s="1085">
        <v>962</v>
      </c>
      <c r="B970" s="1086">
        <v>563</v>
      </c>
      <c r="C970" s="1087" t="s">
        <v>3238</v>
      </c>
      <c r="D970" s="1088">
        <v>6957.68</v>
      </c>
      <c r="E970" s="1069"/>
      <c r="F970" s="1070"/>
      <c r="G970" s="1071"/>
      <c r="H970" s="1072"/>
      <c r="I970" s="1073"/>
      <c r="J970" s="1073"/>
      <c r="K970" s="1073"/>
    </row>
    <row r="971" spans="1:11" s="1097" customFormat="1">
      <c r="A971" s="1085">
        <v>963</v>
      </c>
      <c r="B971" s="1086">
        <v>564</v>
      </c>
      <c r="C971" s="1087" t="s">
        <v>3239</v>
      </c>
      <c r="D971" s="1088">
        <v>11132.98</v>
      </c>
      <c r="E971" s="1069"/>
      <c r="F971" s="1156"/>
      <c r="G971" s="1071"/>
      <c r="H971" s="1072"/>
      <c r="I971" s="1073"/>
      <c r="J971" s="1073"/>
      <c r="K971" s="1073"/>
    </row>
    <row r="972" spans="1:11" s="1097" customFormat="1">
      <c r="A972" s="1085">
        <v>964</v>
      </c>
      <c r="B972" s="1086">
        <v>565</v>
      </c>
      <c r="C972" s="1087" t="s">
        <v>3240</v>
      </c>
      <c r="D972" s="1088">
        <v>23197.68</v>
      </c>
      <c r="E972" s="1069"/>
      <c r="F972" s="1070"/>
      <c r="G972" s="1071"/>
      <c r="H972" s="1072"/>
      <c r="I972" s="1073"/>
      <c r="J972" s="1073"/>
      <c r="K972" s="1073"/>
    </row>
    <row r="973" spans="1:11" s="1097" customFormat="1">
      <c r="A973" s="1085">
        <v>965</v>
      </c>
      <c r="B973" s="1086">
        <v>584</v>
      </c>
      <c r="C973" s="1087" t="s">
        <v>3241</v>
      </c>
      <c r="D973" s="1088">
        <v>3422</v>
      </c>
      <c r="E973" s="1069"/>
      <c r="F973" s="1070"/>
      <c r="G973" s="1071"/>
      <c r="H973" s="1072"/>
      <c r="I973" s="1073"/>
      <c r="J973" s="1073"/>
      <c r="K973" s="1073"/>
    </row>
    <row r="974" spans="1:11" s="1097" customFormat="1">
      <c r="A974" s="1085">
        <v>966</v>
      </c>
      <c r="B974" s="1086">
        <v>585</v>
      </c>
      <c r="C974" s="1087" t="s">
        <v>3242</v>
      </c>
      <c r="D974" s="1088">
        <v>2250.4</v>
      </c>
      <c r="E974" s="1069"/>
      <c r="F974" s="1156"/>
      <c r="G974" s="1071"/>
      <c r="H974" s="1072"/>
      <c r="I974" s="1073"/>
      <c r="J974" s="1073"/>
      <c r="K974" s="1073"/>
    </row>
    <row r="975" spans="1:11" s="1097" customFormat="1">
      <c r="A975" s="1085">
        <v>967</v>
      </c>
      <c r="B975" s="1086">
        <v>586</v>
      </c>
      <c r="C975" s="1087" t="s">
        <v>3243</v>
      </c>
      <c r="D975" s="1088">
        <v>1899.99</v>
      </c>
      <c r="E975" s="1069"/>
      <c r="F975" s="1156"/>
      <c r="G975" s="1071"/>
      <c r="H975" s="1072"/>
      <c r="I975" s="1073"/>
      <c r="J975" s="1073"/>
      <c r="K975" s="1073"/>
    </row>
    <row r="976" spans="1:11" s="1097" customFormat="1">
      <c r="A976" s="1085">
        <v>968</v>
      </c>
      <c r="B976" s="1086">
        <v>587</v>
      </c>
      <c r="C976" s="1087" t="s">
        <v>3243</v>
      </c>
      <c r="D976" s="1088">
        <v>1899.99</v>
      </c>
      <c r="E976" s="1069"/>
      <c r="F976" s="1156"/>
      <c r="G976" s="1071"/>
      <c r="H976" s="1072"/>
      <c r="I976" s="1073"/>
      <c r="J976" s="1073"/>
      <c r="K976" s="1073"/>
    </row>
    <row r="977" spans="1:11" s="1097" customFormat="1">
      <c r="A977" s="1085">
        <v>969</v>
      </c>
      <c r="B977" s="1086">
        <v>588</v>
      </c>
      <c r="C977" s="1087" t="s">
        <v>3243</v>
      </c>
      <c r="D977" s="1088">
        <v>1899.99</v>
      </c>
      <c r="E977" s="1069"/>
      <c r="F977" s="1156"/>
      <c r="G977" s="1071"/>
      <c r="H977" s="1072"/>
      <c r="I977" s="1073"/>
      <c r="J977" s="1073"/>
      <c r="K977" s="1073"/>
    </row>
    <row r="978" spans="1:11">
      <c r="A978" s="1085">
        <v>970</v>
      </c>
      <c r="B978" s="1086">
        <v>589</v>
      </c>
      <c r="C978" s="1087" t="s">
        <v>3243</v>
      </c>
      <c r="D978" s="1088">
        <v>1899.99</v>
      </c>
      <c r="F978" s="1156"/>
    </row>
    <row r="979" spans="1:11">
      <c r="A979" s="1085">
        <v>971</v>
      </c>
      <c r="B979" s="1086">
        <v>590</v>
      </c>
      <c r="C979" s="1087" t="s">
        <v>3243</v>
      </c>
      <c r="D979" s="1088">
        <v>1899.99</v>
      </c>
      <c r="F979" s="1156"/>
    </row>
    <row r="980" spans="1:11">
      <c r="A980" s="1085">
        <v>972</v>
      </c>
      <c r="B980" s="1086">
        <v>591</v>
      </c>
      <c r="C980" s="1087" t="s">
        <v>3244</v>
      </c>
      <c r="D980" s="1088">
        <v>1899.99</v>
      </c>
      <c r="F980" s="1156"/>
    </row>
    <row r="981" spans="1:11">
      <c r="A981" s="1085">
        <v>973</v>
      </c>
      <c r="B981" s="1086">
        <v>592</v>
      </c>
      <c r="C981" s="1087" t="s">
        <v>3245</v>
      </c>
      <c r="D981" s="1088">
        <v>2800</v>
      </c>
      <c r="F981" s="1156"/>
      <c r="G981" s="1121"/>
      <c r="H981" s="1196"/>
    </row>
    <row r="982" spans="1:11">
      <c r="A982" s="1085">
        <v>974</v>
      </c>
      <c r="B982" s="1086">
        <v>7</v>
      </c>
      <c r="C982" s="1087" t="s">
        <v>3246</v>
      </c>
      <c r="D982" s="1088">
        <v>0</v>
      </c>
      <c r="E982" s="1122"/>
    </row>
    <row r="983" spans="1:11">
      <c r="A983" s="1085">
        <v>975</v>
      </c>
      <c r="B983" s="1086">
        <v>70</v>
      </c>
      <c r="C983" s="1087" t="s">
        <v>3247</v>
      </c>
      <c r="D983" s="1088">
        <v>743</v>
      </c>
      <c r="E983" s="1122"/>
    </row>
    <row r="984" spans="1:11">
      <c r="A984" s="1085">
        <v>976</v>
      </c>
      <c r="B984" s="1086">
        <v>124</v>
      </c>
      <c r="C984" s="1087" t="s">
        <v>3248</v>
      </c>
      <c r="D984" s="1088">
        <v>2415</v>
      </c>
      <c r="E984" s="1122"/>
    </row>
    <row r="985" spans="1:11">
      <c r="A985" s="1085">
        <v>977</v>
      </c>
      <c r="B985" s="1086">
        <v>138</v>
      </c>
      <c r="C985" s="1087" t="s">
        <v>3249</v>
      </c>
      <c r="D985" s="1088">
        <v>1799.75</v>
      </c>
      <c r="E985" s="1122"/>
    </row>
    <row r="986" spans="1:11">
      <c r="A986" s="1085">
        <v>978</v>
      </c>
      <c r="B986" s="1086">
        <v>249</v>
      </c>
      <c r="C986" s="1087" t="s">
        <v>3250</v>
      </c>
      <c r="D986" s="1088">
        <v>3105</v>
      </c>
      <c r="E986" s="1122"/>
    </row>
    <row r="987" spans="1:11">
      <c r="A987" s="1085">
        <v>979</v>
      </c>
      <c r="B987" s="1086">
        <v>250</v>
      </c>
      <c r="C987" s="1087" t="s">
        <v>3251</v>
      </c>
      <c r="D987" s="1088">
        <v>2961.25</v>
      </c>
      <c r="E987" s="1122"/>
    </row>
    <row r="988" spans="1:11">
      <c r="A988" s="1085">
        <v>980</v>
      </c>
      <c r="B988" s="1086">
        <v>256</v>
      </c>
      <c r="C988" s="1087" t="s">
        <v>3252</v>
      </c>
      <c r="D988" s="1088">
        <v>4251.25</v>
      </c>
      <c r="E988" s="1122"/>
    </row>
    <row r="989" spans="1:11">
      <c r="A989" s="1085">
        <v>981</v>
      </c>
      <c r="B989" s="1086">
        <v>346</v>
      </c>
      <c r="C989" s="1087" t="s">
        <v>3253</v>
      </c>
      <c r="D989" s="1088">
        <v>920</v>
      </c>
      <c r="E989" s="1122"/>
    </row>
    <row r="990" spans="1:11">
      <c r="A990" s="1085">
        <v>982</v>
      </c>
      <c r="B990" s="1086">
        <v>347</v>
      </c>
      <c r="C990" s="1087" t="s">
        <v>3254</v>
      </c>
      <c r="D990" s="1088">
        <v>920</v>
      </c>
      <c r="E990" s="1122"/>
    </row>
    <row r="991" spans="1:11">
      <c r="A991" s="1085">
        <v>983</v>
      </c>
      <c r="B991" s="1086">
        <v>348</v>
      </c>
      <c r="C991" s="1087" t="s">
        <v>3254</v>
      </c>
      <c r="D991" s="1088">
        <v>920</v>
      </c>
      <c r="E991" s="1122"/>
    </row>
    <row r="992" spans="1:11">
      <c r="A992" s="1085">
        <v>984</v>
      </c>
      <c r="B992" s="1086">
        <v>349</v>
      </c>
      <c r="C992" s="1087" t="s">
        <v>3254</v>
      </c>
      <c r="D992" s="1088">
        <v>920</v>
      </c>
      <c r="E992" s="1122"/>
    </row>
    <row r="993" spans="1:5">
      <c r="A993" s="1085">
        <v>985</v>
      </c>
      <c r="B993" s="1086">
        <v>432</v>
      </c>
      <c r="C993" s="1087" t="s">
        <v>3255</v>
      </c>
      <c r="D993" s="1088">
        <v>2645</v>
      </c>
      <c r="E993" s="1122"/>
    </row>
    <row r="994" spans="1:5">
      <c r="A994" s="1085">
        <v>986</v>
      </c>
      <c r="B994" s="1086">
        <v>440</v>
      </c>
      <c r="C994" s="1087" t="s">
        <v>3256</v>
      </c>
      <c r="D994" s="1088">
        <v>3795</v>
      </c>
      <c r="E994" s="1122"/>
    </row>
    <row r="995" spans="1:5">
      <c r="A995" s="1085">
        <v>987</v>
      </c>
      <c r="B995" s="1086">
        <v>441</v>
      </c>
      <c r="C995" s="1087" t="s">
        <v>3257</v>
      </c>
      <c r="D995" s="1088">
        <v>724.5</v>
      </c>
      <c r="E995" s="1122"/>
    </row>
    <row r="996" spans="1:5">
      <c r="A996" s="1085">
        <v>988</v>
      </c>
      <c r="B996" s="1086">
        <v>448</v>
      </c>
      <c r="C996" s="1087" t="s">
        <v>3258</v>
      </c>
      <c r="D996" s="1088">
        <v>4416</v>
      </c>
      <c r="E996" s="1122"/>
    </row>
    <row r="997" spans="1:5">
      <c r="A997" s="1085">
        <v>989</v>
      </c>
      <c r="B997" s="1086">
        <v>450</v>
      </c>
      <c r="C997" s="1087" t="s">
        <v>3259</v>
      </c>
      <c r="D997" s="1088">
        <v>1449</v>
      </c>
      <c r="E997" s="1122"/>
    </row>
    <row r="998" spans="1:5">
      <c r="A998" s="1085">
        <v>990</v>
      </c>
      <c r="B998" s="1086">
        <v>452</v>
      </c>
      <c r="C998" s="1087" t="s">
        <v>3260</v>
      </c>
      <c r="D998" s="1088">
        <v>2975.05</v>
      </c>
      <c r="E998" s="1122"/>
    </row>
    <row r="999" spans="1:5">
      <c r="A999" s="1085">
        <v>991</v>
      </c>
      <c r="B999" s="1086">
        <v>455</v>
      </c>
      <c r="C999" s="1087" t="s">
        <v>3261</v>
      </c>
      <c r="D999" s="1088">
        <v>2990</v>
      </c>
      <c r="E999" s="1122"/>
    </row>
    <row r="1000" spans="1:5">
      <c r="A1000" s="1085">
        <v>992</v>
      </c>
      <c r="B1000" s="1086">
        <v>458</v>
      </c>
      <c r="C1000" s="1087" t="s">
        <v>3262</v>
      </c>
      <c r="D1000" s="1088">
        <v>5036</v>
      </c>
      <c r="E1000" s="1122"/>
    </row>
    <row r="1001" spans="1:5">
      <c r="A1001" s="1085">
        <v>993</v>
      </c>
      <c r="B1001" s="1086">
        <v>460</v>
      </c>
      <c r="C1001" s="1087" t="s">
        <v>3263</v>
      </c>
      <c r="D1001" s="1088">
        <v>4555.8100000000004</v>
      </c>
      <c r="E1001" s="1122"/>
    </row>
    <row r="1002" spans="1:5">
      <c r="A1002" s="1085">
        <v>994</v>
      </c>
      <c r="B1002" s="1086">
        <v>461</v>
      </c>
      <c r="C1002" s="1087" t="s">
        <v>3264</v>
      </c>
      <c r="D1002" s="1088">
        <v>0</v>
      </c>
      <c r="E1002" s="1122"/>
    </row>
    <row r="1003" spans="1:5">
      <c r="A1003" s="1085">
        <v>995</v>
      </c>
      <c r="B1003" s="1086">
        <v>462</v>
      </c>
      <c r="C1003" s="1087" t="s">
        <v>3265</v>
      </c>
      <c r="D1003" s="1088">
        <v>2899</v>
      </c>
      <c r="E1003" s="1122"/>
    </row>
    <row r="1004" spans="1:5">
      <c r="A1004" s="1085">
        <v>996</v>
      </c>
      <c r="B1004" s="1086">
        <v>501</v>
      </c>
      <c r="C1004" s="1087" t="s">
        <v>3266</v>
      </c>
      <c r="D1004" s="1088">
        <v>4638.74</v>
      </c>
      <c r="E1004" s="1122"/>
    </row>
    <row r="1005" spans="1:5">
      <c r="A1005" s="1085">
        <v>997</v>
      </c>
      <c r="B1005" s="1086">
        <v>502</v>
      </c>
      <c r="C1005" s="1087" t="s">
        <v>3267</v>
      </c>
      <c r="D1005" s="1088">
        <v>2967</v>
      </c>
      <c r="E1005" s="1122"/>
    </row>
    <row r="1006" spans="1:5" ht="22.5">
      <c r="A1006" s="1085">
        <v>998</v>
      </c>
      <c r="B1006" s="1086">
        <v>503</v>
      </c>
      <c r="C1006" s="1087" t="s">
        <v>3268</v>
      </c>
      <c r="D1006" s="1088">
        <v>2499</v>
      </c>
      <c r="E1006" s="1122"/>
    </row>
    <row r="1007" spans="1:5" ht="22.5">
      <c r="A1007" s="1085">
        <v>999</v>
      </c>
      <c r="B1007" s="1086">
        <v>504</v>
      </c>
      <c r="C1007" s="1087" t="s">
        <v>3269</v>
      </c>
      <c r="D1007" s="1088">
        <v>2737</v>
      </c>
      <c r="E1007" s="1122"/>
    </row>
    <row r="1008" spans="1:5" ht="22.5">
      <c r="A1008" s="1085">
        <v>1000</v>
      </c>
      <c r="B1008" s="1086">
        <v>505</v>
      </c>
      <c r="C1008" s="1087" t="s">
        <v>3270</v>
      </c>
      <c r="D1008" s="1088">
        <v>6138.7</v>
      </c>
      <c r="E1008" s="1122"/>
    </row>
    <row r="1009" spans="1:11">
      <c r="A1009" s="1085">
        <v>1001</v>
      </c>
      <c r="B1009" s="1086">
        <v>506</v>
      </c>
      <c r="C1009" s="1087" t="s">
        <v>3271</v>
      </c>
      <c r="D1009" s="1088">
        <v>3031.4</v>
      </c>
      <c r="E1009" s="1122"/>
    </row>
    <row r="1010" spans="1:11" ht="13.5" customHeight="1">
      <c r="A1010" s="1085">
        <v>1002</v>
      </c>
      <c r="B1010" s="1086">
        <v>508</v>
      </c>
      <c r="C1010" s="1087" t="s">
        <v>3272</v>
      </c>
      <c r="D1010" s="1088">
        <v>3381</v>
      </c>
      <c r="E1010" s="1122"/>
    </row>
    <row r="1011" spans="1:11">
      <c r="A1011" s="1085">
        <v>1003</v>
      </c>
      <c r="B1011" s="1086">
        <v>510</v>
      </c>
      <c r="C1011" s="1087" t="s">
        <v>3273</v>
      </c>
      <c r="D1011" s="1088">
        <v>2080.02</v>
      </c>
      <c r="E1011" s="1122"/>
    </row>
    <row r="1012" spans="1:11">
      <c r="A1012" s="1085">
        <v>1004</v>
      </c>
      <c r="B1012" s="1086">
        <v>512</v>
      </c>
      <c r="C1012" s="1087" t="s">
        <v>3274</v>
      </c>
      <c r="D1012" s="1088">
        <v>2139.98</v>
      </c>
      <c r="E1012" s="1122"/>
    </row>
    <row r="1013" spans="1:11">
      <c r="A1013" s="1085">
        <v>1005</v>
      </c>
      <c r="B1013" s="1086">
        <v>515</v>
      </c>
      <c r="C1013" s="1087" t="s">
        <v>3275</v>
      </c>
      <c r="D1013" s="1088">
        <v>5148.82</v>
      </c>
      <c r="E1013" s="1122"/>
    </row>
    <row r="1014" spans="1:11">
      <c r="A1014" s="1085">
        <v>1006</v>
      </c>
      <c r="B1014" s="1086">
        <v>516</v>
      </c>
      <c r="C1014" s="1087" t="s">
        <v>3276</v>
      </c>
      <c r="D1014" s="1088">
        <v>5148.82</v>
      </c>
      <c r="E1014" s="1122"/>
    </row>
    <row r="1015" spans="1:11">
      <c r="A1015" s="1085">
        <v>1007</v>
      </c>
      <c r="B1015" s="1086">
        <v>517</v>
      </c>
      <c r="C1015" s="1087" t="s">
        <v>3277</v>
      </c>
      <c r="D1015" s="1088">
        <v>5148.82</v>
      </c>
      <c r="E1015" s="1122"/>
    </row>
    <row r="1016" spans="1:11">
      <c r="A1016" s="1085">
        <v>1008</v>
      </c>
      <c r="B1016" s="1086">
        <v>518</v>
      </c>
      <c r="C1016" s="1087" t="s">
        <v>3278</v>
      </c>
      <c r="D1016" s="1088">
        <v>5148.82</v>
      </c>
      <c r="E1016" s="1122"/>
    </row>
    <row r="1017" spans="1:11">
      <c r="A1017" s="1085">
        <v>1009</v>
      </c>
      <c r="B1017" s="1086">
        <v>519</v>
      </c>
      <c r="C1017" s="1087" t="s">
        <v>3279</v>
      </c>
      <c r="D1017" s="1088">
        <v>5148.82</v>
      </c>
      <c r="E1017" s="1122"/>
    </row>
    <row r="1018" spans="1:11">
      <c r="A1018" s="1085">
        <v>1010</v>
      </c>
      <c r="B1018" s="1086">
        <v>520</v>
      </c>
      <c r="C1018" s="1087" t="s">
        <v>3280</v>
      </c>
      <c r="D1018" s="1088">
        <v>7353.1100000000006</v>
      </c>
      <c r="E1018" s="1122"/>
    </row>
    <row r="1019" spans="1:11">
      <c r="A1019" s="1085">
        <v>1011</v>
      </c>
      <c r="B1019" s="1086">
        <v>526</v>
      </c>
      <c r="C1019" s="1087" t="s">
        <v>3281</v>
      </c>
      <c r="D1019" s="1088">
        <v>2999</v>
      </c>
      <c r="E1019" s="1122"/>
    </row>
    <row r="1020" spans="1:11" ht="15">
      <c r="A1020" s="1085">
        <v>1012</v>
      </c>
      <c r="B1020" s="1086">
        <v>548</v>
      </c>
      <c r="C1020" s="1087" t="s">
        <v>2999</v>
      </c>
      <c r="D1020" s="1088">
        <v>7842</v>
      </c>
      <c r="E1020" s="1122"/>
      <c r="H1020" s="1123"/>
      <c r="I1020"/>
      <c r="J1020"/>
      <c r="K1020"/>
    </row>
    <row r="1021" spans="1:11" ht="15">
      <c r="A1021" s="1085">
        <v>1013</v>
      </c>
      <c r="B1021" s="1086">
        <v>550</v>
      </c>
      <c r="C1021" s="1087" t="s">
        <v>3282</v>
      </c>
      <c r="D1021" s="1088">
        <v>9629</v>
      </c>
      <c r="E1021" s="1122"/>
      <c r="G1021" s="1105"/>
      <c r="H1021" s="1167"/>
      <c r="I1021"/>
      <c r="J1021"/>
    </row>
    <row r="1022" spans="1:11">
      <c r="A1022" s="1085">
        <v>1014</v>
      </c>
      <c r="B1022" s="1086">
        <v>567</v>
      </c>
      <c r="C1022" s="1087" t="s">
        <v>3283</v>
      </c>
      <c r="D1022" s="1088">
        <v>603.20000000000005</v>
      </c>
      <c r="E1022" s="1122"/>
      <c r="G1022" s="1142"/>
    </row>
    <row r="1023" spans="1:11">
      <c r="A1023" s="1085">
        <v>1015</v>
      </c>
      <c r="B1023" s="1086">
        <v>568</v>
      </c>
      <c r="C1023" s="1087" t="s">
        <v>3284</v>
      </c>
      <c r="D1023" s="1088">
        <v>725</v>
      </c>
      <c r="E1023" s="1122"/>
    </row>
    <row r="1024" spans="1:11">
      <c r="A1024" s="1085">
        <v>1016</v>
      </c>
      <c r="B1024" s="1108">
        <v>609</v>
      </c>
      <c r="C1024" s="1101" t="s">
        <v>3285</v>
      </c>
      <c r="D1024" s="1110">
        <v>999</v>
      </c>
      <c r="E1024" s="1122"/>
      <c r="G1024" s="1121"/>
      <c r="H1024" s="1141"/>
    </row>
    <row r="1025" spans="1:11" ht="15">
      <c r="A1025" s="1085">
        <v>1017</v>
      </c>
      <c r="B1025" s="1108">
        <v>596</v>
      </c>
      <c r="C1025" s="1109" t="s">
        <v>3286</v>
      </c>
      <c r="D1025" s="1110">
        <v>8405.36</v>
      </c>
      <c r="E1025" s="1122"/>
      <c r="G1025" s="1142"/>
      <c r="H1025" s="1167"/>
      <c r="I1025"/>
      <c r="J1025"/>
    </row>
    <row r="1026" spans="1:11" ht="15">
      <c r="A1026" s="1085">
        <v>1018</v>
      </c>
      <c r="B1026" s="1086">
        <v>556</v>
      </c>
      <c r="C1026" s="1087" t="s">
        <v>2601</v>
      </c>
      <c r="D1026" s="1088">
        <v>21750</v>
      </c>
      <c r="E1026" s="1122"/>
      <c r="G1026" s="1142"/>
      <c r="H1026" s="1167"/>
      <c r="I1026"/>
      <c r="J1026"/>
    </row>
    <row r="1027" spans="1:11" ht="15">
      <c r="A1027" s="1085">
        <v>1019</v>
      </c>
      <c r="B1027" s="1086">
        <v>547</v>
      </c>
      <c r="C1027" s="1087" t="s">
        <v>3287</v>
      </c>
      <c r="D1027" s="1088">
        <v>4150.4799999999996</v>
      </c>
      <c r="E1027" s="1122"/>
      <c r="G1027" s="1121"/>
      <c r="H1027" s="1157"/>
      <c r="I1027"/>
      <c r="J1027"/>
    </row>
    <row r="1028" spans="1:11">
      <c r="A1028" s="1085">
        <v>1020</v>
      </c>
      <c r="B1028" s="1108">
        <v>603</v>
      </c>
      <c r="C1028" s="1109" t="s">
        <v>3135</v>
      </c>
      <c r="D1028" s="1110">
        <v>3479</v>
      </c>
      <c r="E1028" s="1122"/>
      <c r="G1028" s="1142"/>
    </row>
    <row r="1029" spans="1:11" ht="15">
      <c r="A1029" s="1085">
        <v>1021</v>
      </c>
      <c r="B1029" s="1108">
        <v>604</v>
      </c>
      <c r="C1029" s="1109" t="s">
        <v>3135</v>
      </c>
      <c r="D1029" s="1110">
        <v>3479</v>
      </c>
      <c r="E1029" s="1122"/>
      <c r="H1029" s="1167"/>
      <c r="I1029"/>
      <c r="J1029"/>
    </row>
    <row r="1030" spans="1:11" ht="15">
      <c r="A1030" s="1085">
        <v>1022</v>
      </c>
      <c r="B1030" s="1108">
        <v>605</v>
      </c>
      <c r="C1030" s="1109" t="s">
        <v>3135</v>
      </c>
      <c r="D1030" s="1110">
        <v>3479</v>
      </c>
      <c r="E1030" s="1122"/>
      <c r="G1030" s="1142"/>
      <c r="H1030" s="1167"/>
      <c r="I1030"/>
      <c r="J1030"/>
    </row>
    <row r="1031" spans="1:11" ht="15">
      <c r="A1031" s="1085">
        <v>1023</v>
      </c>
      <c r="B1031" s="1108">
        <v>606</v>
      </c>
      <c r="C1031" s="1109" t="s">
        <v>3135</v>
      </c>
      <c r="D1031" s="1110">
        <v>3479</v>
      </c>
      <c r="E1031" s="1122"/>
      <c r="G1031" s="1121"/>
      <c r="H1031" s="1157"/>
      <c r="I1031"/>
      <c r="J1031"/>
    </row>
    <row r="1032" spans="1:11" ht="15">
      <c r="A1032" s="1085">
        <v>1024</v>
      </c>
      <c r="B1032" s="1086">
        <v>55</v>
      </c>
      <c r="C1032" s="1087" t="s">
        <v>3288</v>
      </c>
      <c r="D1032" s="1088">
        <v>1203.82</v>
      </c>
      <c r="E1032" s="1122"/>
      <c r="G1032" s="1142"/>
      <c r="H1032" s="1167"/>
      <c r="I1032"/>
      <c r="J1032"/>
    </row>
    <row r="1033" spans="1:11" ht="15">
      <c r="A1033" s="1085">
        <v>1025</v>
      </c>
      <c r="B1033" s="1108">
        <v>595</v>
      </c>
      <c r="C1033" s="1109" t="s">
        <v>3289</v>
      </c>
      <c r="D1033" s="1110">
        <v>19641.12</v>
      </c>
      <c r="E1033" s="1089"/>
      <c r="G1033" s="1142"/>
      <c r="H1033" s="1167"/>
      <c r="I1033"/>
      <c r="J1033"/>
    </row>
    <row r="1034" spans="1:11" ht="15">
      <c r="A1034" s="1085">
        <v>1026</v>
      </c>
      <c r="B1034" s="1108">
        <v>599</v>
      </c>
      <c r="C1034" s="1109" t="s">
        <v>3132</v>
      </c>
      <c r="D1034" s="1110">
        <v>3480</v>
      </c>
      <c r="E1034" s="1089"/>
      <c r="G1034" s="1142"/>
      <c r="H1034" s="1167"/>
      <c r="I1034"/>
      <c r="J1034"/>
    </row>
    <row r="1035" spans="1:11" ht="15.75">
      <c r="A1035" s="1085">
        <v>1027</v>
      </c>
      <c r="B1035" s="1108">
        <v>600</v>
      </c>
      <c r="C1035" s="1109" t="s">
        <v>3132</v>
      </c>
      <c r="D1035" s="1110">
        <v>3480</v>
      </c>
      <c r="E1035" s="1197"/>
      <c r="G1035" s="1142"/>
      <c r="H1035" s="1123"/>
      <c r="I1035"/>
      <c r="J1035"/>
      <c r="K1035"/>
    </row>
    <row r="1036" spans="1:11" ht="15">
      <c r="A1036" s="1085">
        <v>1028</v>
      </c>
      <c r="B1036" s="1108">
        <v>601</v>
      </c>
      <c r="C1036" s="1109" t="s">
        <v>3290</v>
      </c>
      <c r="D1036" s="1110">
        <v>1728.4</v>
      </c>
      <c r="G1036" s="1105"/>
      <c r="H1036" s="1167"/>
      <c r="I1036"/>
      <c r="J1036"/>
    </row>
    <row r="1037" spans="1:11" customFormat="1" ht="15">
      <c r="A1037" s="1085">
        <v>1029</v>
      </c>
      <c r="B1037" s="1106">
        <v>597</v>
      </c>
      <c r="C1037" s="1101" t="s">
        <v>3291</v>
      </c>
      <c r="D1037" s="1110">
        <v>2088</v>
      </c>
      <c r="E1037" s="1069"/>
      <c r="F1037" s="1156"/>
      <c r="G1037" s="1142"/>
      <c r="H1037" s="1123"/>
    </row>
    <row r="1038" spans="1:11">
      <c r="A1038" s="1085">
        <v>1030</v>
      </c>
      <c r="B1038" s="1108">
        <v>602</v>
      </c>
      <c r="C1038" s="1109" t="s">
        <v>3290</v>
      </c>
      <c r="D1038" s="1110">
        <v>1728.4</v>
      </c>
      <c r="F1038" s="1156"/>
      <c r="G1038" s="1105"/>
    </row>
    <row r="1039" spans="1:11" ht="14.25" customHeight="1">
      <c r="A1039" s="1085">
        <v>1031</v>
      </c>
      <c r="B1039" s="1198">
        <v>608</v>
      </c>
      <c r="C1039" s="1199" t="s">
        <v>2717</v>
      </c>
      <c r="D1039" s="1200">
        <v>2784</v>
      </c>
      <c r="F1039" s="1156"/>
      <c r="G1039" s="1121"/>
      <c r="H1039" s="1159"/>
    </row>
    <row r="1040" spans="1:11">
      <c r="A1040" s="1085">
        <v>1032</v>
      </c>
      <c r="B1040" s="1108">
        <v>598</v>
      </c>
      <c r="C1040" s="1109" t="s">
        <v>3292</v>
      </c>
      <c r="D1040" s="1110">
        <v>6500</v>
      </c>
      <c r="G1040" s="1142"/>
    </row>
    <row r="1041" spans="1:11">
      <c r="A1041" s="1085">
        <v>1033</v>
      </c>
      <c r="B1041" s="1106">
        <v>612</v>
      </c>
      <c r="C1041" s="1101" t="s">
        <v>3293</v>
      </c>
      <c r="D1041" s="1100">
        <v>6071.2</v>
      </c>
      <c r="G1041" s="1121"/>
      <c r="H1041" s="1157"/>
    </row>
    <row r="1042" spans="1:11">
      <c r="A1042" s="1085">
        <v>1034</v>
      </c>
      <c r="B1042" s="1086">
        <v>549</v>
      </c>
      <c r="C1042" s="1087" t="s">
        <v>3294</v>
      </c>
      <c r="D1042" s="1088">
        <v>1695.46</v>
      </c>
      <c r="G1042" s="1105"/>
    </row>
    <row r="1043" spans="1:11">
      <c r="A1043" s="1085">
        <v>1035</v>
      </c>
      <c r="B1043" s="1108">
        <v>594</v>
      </c>
      <c r="C1043" s="1109" t="s">
        <v>3034</v>
      </c>
      <c r="D1043" s="1110">
        <v>4626.54</v>
      </c>
      <c r="E1043" s="1131"/>
    </row>
    <row r="1044" spans="1:11">
      <c r="A1044" s="1085">
        <v>1036</v>
      </c>
      <c r="B1044" s="1108">
        <v>607</v>
      </c>
      <c r="C1044" s="1109" t="s">
        <v>3295</v>
      </c>
      <c r="D1044" s="1110">
        <v>2018.4</v>
      </c>
    </row>
    <row r="1045" spans="1:11">
      <c r="A1045" s="1085">
        <v>1037</v>
      </c>
      <c r="B1045" s="1106">
        <v>613</v>
      </c>
      <c r="C1045" s="1101" t="s">
        <v>3030</v>
      </c>
      <c r="D1045" s="1100">
        <v>2599.9699999999998</v>
      </c>
      <c r="G1045" s="1121"/>
      <c r="H1045" s="1141"/>
    </row>
    <row r="1046" spans="1:11">
      <c r="A1046" s="1085">
        <v>1038</v>
      </c>
      <c r="B1046" s="1086">
        <v>473</v>
      </c>
      <c r="C1046" s="1087" t="s">
        <v>3296</v>
      </c>
      <c r="D1046" s="1088">
        <v>994.75</v>
      </c>
    </row>
    <row r="1047" spans="1:11" ht="25.5" customHeight="1">
      <c r="A1047" s="1085">
        <v>1039</v>
      </c>
      <c r="B1047" s="1086">
        <v>598</v>
      </c>
      <c r="C1047" s="1087" t="s">
        <v>3297</v>
      </c>
      <c r="D1047" s="1088">
        <v>4473.57</v>
      </c>
    </row>
    <row r="1048" spans="1:11" s="1097" customFormat="1" ht="25.5" customHeight="1">
      <c r="A1048" s="1085">
        <v>1040</v>
      </c>
      <c r="B1048" s="1086">
        <v>635</v>
      </c>
      <c r="C1048" s="1087" t="s">
        <v>3297</v>
      </c>
      <c r="D1048" s="1088">
        <v>4473.5600000000004</v>
      </c>
      <c r="E1048" s="1069"/>
      <c r="F1048" s="1070"/>
      <c r="G1048" s="1071"/>
      <c r="H1048" s="1072"/>
      <c r="I1048" s="1073"/>
      <c r="J1048" s="1073"/>
      <c r="K1048" s="1073"/>
    </row>
    <row r="1049" spans="1:11" s="1097" customFormat="1" ht="25.5" customHeight="1">
      <c r="A1049" s="1085">
        <v>1041</v>
      </c>
      <c r="B1049" s="1086">
        <v>637</v>
      </c>
      <c r="C1049" s="1087" t="s">
        <v>3297</v>
      </c>
      <c r="D1049" s="1088">
        <v>4473.5600000000004</v>
      </c>
      <c r="E1049" s="1069"/>
      <c r="F1049" s="1070"/>
      <c r="G1049" s="1071"/>
      <c r="H1049" s="1072"/>
      <c r="I1049" s="1073"/>
      <c r="J1049" s="1073"/>
      <c r="K1049" s="1073"/>
    </row>
    <row r="1050" spans="1:11" s="1097" customFormat="1" ht="25.5" customHeight="1">
      <c r="A1050" s="1085">
        <v>1042</v>
      </c>
      <c r="B1050" s="1086">
        <v>640</v>
      </c>
      <c r="C1050" s="1087" t="s">
        <v>3297</v>
      </c>
      <c r="D1050" s="1088">
        <v>4473.5600000000004</v>
      </c>
      <c r="E1050" s="1069"/>
      <c r="F1050" s="1070"/>
      <c r="G1050" s="1071"/>
      <c r="H1050" s="1072"/>
      <c r="I1050" s="1073"/>
      <c r="J1050" s="1073"/>
      <c r="K1050" s="1073"/>
    </row>
    <row r="1051" spans="1:11" s="1097" customFormat="1">
      <c r="A1051" s="1085">
        <v>1043</v>
      </c>
      <c r="B1051" s="1086">
        <v>653</v>
      </c>
      <c r="C1051" s="1087" t="s">
        <v>3298</v>
      </c>
      <c r="D1051" s="1088">
        <v>994.75</v>
      </c>
      <c r="E1051" s="1069"/>
      <c r="F1051" s="1070"/>
      <c r="G1051" s="1071"/>
      <c r="H1051" s="1072"/>
      <c r="I1051" s="1073"/>
      <c r="J1051" s="1073"/>
      <c r="K1051" s="1073"/>
    </row>
    <row r="1052" spans="1:11" s="1097" customFormat="1">
      <c r="A1052" s="1085">
        <v>1044</v>
      </c>
      <c r="B1052" s="1086">
        <v>655</v>
      </c>
      <c r="C1052" s="1087" t="s">
        <v>3299</v>
      </c>
      <c r="D1052" s="1088">
        <v>994.75</v>
      </c>
      <c r="E1052" s="1069"/>
      <c r="F1052" s="1070"/>
      <c r="G1052" s="1071"/>
      <c r="H1052" s="1072"/>
      <c r="I1052" s="1073"/>
      <c r="J1052" s="1073"/>
      <c r="K1052" s="1073"/>
    </row>
    <row r="1053" spans="1:11" s="1097" customFormat="1">
      <c r="A1053" s="1085">
        <v>1045</v>
      </c>
      <c r="B1053" s="1086">
        <v>656</v>
      </c>
      <c r="C1053" s="1087" t="s">
        <v>3300</v>
      </c>
      <c r="D1053" s="1088">
        <v>994.75</v>
      </c>
      <c r="E1053" s="1069"/>
      <c r="F1053" s="1070"/>
      <c r="G1053" s="1071"/>
      <c r="H1053" s="1072"/>
      <c r="I1053" s="1073"/>
      <c r="J1053" s="1073"/>
      <c r="K1053" s="1073"/>
    </row>
    <row r="1054" spans="1:11" s="1097" customFormat="1" ht="26.25" customHeight="1">
      <c r="A1054" s="1085">
        <v>1046</v>
      </c>
      <c r="B1054" s="1086">
        <v>657</v>
      </c>
      <c r="C1054" s="1087" t="s">
        <v>3297</v>
      </c>
      <c r="D1054" s="1088">
        <v>4473.5600000000004</v>
      </c>
      <c r="E1054" s="1069"/>
      <c r="F1054" s="1070"/>
      <c r="G1054" s="1071"/>
      <c r="H1054" s="1072"/>
      <c r="I1054" s="1073"/>
      <c r="J1054" s="1073"/>
      <c r="K1054" s="1073"/>
    </row>
    <row r="1055" spans="1:11" s="1097" customFormat="1" ht="26.25" customHeight="1">
      <c r="A1055" s="1085">
        <v>1047</v>
      </c>
      <c r="B1055" s="1086">
        <v>663</v>
      </c>
      <c r="C1055" s="1087" t="s">
        <v>3297</v>
      </c>
      <c r="D1055" s="1088">
        <v>2875</v>
      </c>
      <c r="E1055" s="1069"/>
      <c r="F1055" s="1070"/>
      <c r="G1055" s="1071"/>
      <c r="H1055" s="1072"/>
      <c r="I1055" s="1073"/>
      <c r="J1055" s="1073"/>
      <c r="K1055" s="1073"/>
    </row>
    <row r="1056" spans="1:11" s="1097" customFormat="1" ht="26.25" customHeight="1">
      <c r="A1056" s="1085">
        <v>1048</v>
      </c>
      <c r="B1056" s="1086">
        <v>665</v>
      </c>
      <c r="C1056" s="1087" t="s">
        <v>3297</v>
      </c>
      <c r="D1056" s="1088">
        <v>2875</v>
      </c>
      <c r="E1056" s="1069"/>
      <c r="F1056" s="1070"/>
      <c r="G1056" s="1071"/>
      <c r="H1056" s="1072"/>
      <c r="I1056" s="1073"/>
      <c r="J1056" s="1073"/>
      <c r="K1056" s="1073"/>
    </row>
    <row r="1057" spans="1:11" s="1097" customFormat="1" ht="26.25" customHeight="1">
      <c r="A1057" s="1085">
        <v>1049</v>
      </c>
      <c r="B1057" s="1086">
        <v>666</v>
      </c>
      <c r="C1057" s="1087" t="s">
        <v>3297</v>
      </c>
      <c r="D1057" s="1088">
        <v>2875</v>
      </c>
      <c r="E1057" s="1069"/>
      <c r="F1057" s="1070"/>
      <c r="G1057" s="1071"/>
      <c r="H1057" s="1072"/>
      <c r="I1057" s="1073"/>
      <c r="J1057" s="1073"/>
      <c r="K1057" s="1073"/>
    </row>
    <row r="1058" spans="1:11" s="1097" customFormat="1" ht="26.25" customHeight="1">
      <c r="A1058" s="1085">
        <v>1050</v>
      </c>
      <c r="B1058" s="1086">
        <v>669</v>
      </c>
      <c r="C1058" s="1087" t="s">
        <v>3297</v>
      </c>
      <c r="D1058" s="1088">
        <v>2875</v>
      </c>
      <c r="E1058" s="1069"/>
      <c r="F1058" s="1070"/>
      <c r="G1058" s="1071"/>
      <c r="H1058" s="1072"/>
      <c r="I1058" s="1073"/>
      <c r="J1058" s="1073"/>
      <c r="K1058" s="1073"/>
    </row>
    <row r="1059" spans="1:11" s="1097" customFormat="1" ht="26.25" customHeight="1">
      <c r="A1059" s="1085">
        <v>1051</v>
      </c>
      <c r="B1059" s="1086">
        <v>670</v>
      </c>
      <c r="C1059" s="1087" t="s">
        <v>3297</v>
      </c>
      <c r="D1059" s="1088">
        <v>2875</v>
      </c>
      <c r="E1059" s="1069"/>
      <c r="F1059" s="1070"/>
      <c r="G1059" s="1071"/>
      <c r="H1059" s="1072"/>
      <c r="I1059" s="1073"/>
      <c r="J1059" s="1073"/>
      <c r="K1059" s="1073"/>
    </row>
    <row r="1060" spans="1:11" s="1097" customFormat="1" ht="26.25" customHeight="1">
      <c r="A1060" s="1085">
        <v>1052</v>
      </c>
      <c r="B1060" s="1086">
        <v>671</v>
      </c>
      <c r="C1060" s="1087" t="s">
        <v>3297</v>
      </c>
      <c r="D1060" s="1088">
        <v>2875</v>
      </c>
      <c r="E1060" s="1069"/>
      <c r="F1060" s="1070"/>
      <c r="G1060" s="1071"/>
      <c r="H1060" s="1072"/>
      <c r="I1060" s="1073"/>
      <c r="J1060" s="1073"/>
      <c r="K1060" s="1073"/>
    </row>
    <row r="1061" spans="1:11" s="1097" customFormat="1">
      <c r="A1061" s="1085">
        <v>1053</v>
      </c>
      <c r="B1061" s="1086">
        <v>674</v>
      </c>
      <c r="C1061" s="1087" t="s">
        <v>3301</v>
      </c>
      <c r="D1061" s="1088">
        <v>994.75</v>
      </c>
      <c r="E1061" s="1069"/>
      <c r="F1061" s="1070"/>
      <c r="G1061" s="1071"/>
      <c r="H1061" s="1072"/>
      <c r="I1061" s="1073"/>
      <c r="J1061" s="1073"/>
      <c r="K1061" s="1073"/>
    </row>
    <row r="1062" spans="1:11" s="1097" customFormat="1">
      <c r="A1062" s="1085">
        <v>1054</v>
      </c>
      <c r="B1062" s="1086">
        <v>676</v>
      </c>
      <c r="C1062" s="1087" t="s">
        <v>3302</v>
      </c>
      <c r="D1062" s="1088">
        <v>994.75</v>
      </c>
      <c r="E1062" s="1069"/>
      <c r="F1062" s="1070"/>
      <c r="G1062" s="1071"/>
      <c r="H1062" s="1072"/>
      <c r="I1062" s="1073"/>
      <c r="J1062" s="1073"/>
      <c r="K1062" s="1073"/>
    </row>
    <row r="1063" spans="1:11" s="1097" customFormat="1">
      <c r="A1063" s="1085">
        <v>1055</v>
      </c>
      <c r="B1063" s="1086">
        <v>677</v>
      </c>
      <c r="C1063" s="1087" t="s">
        <v>3303</v>
      </c>
      <c r="D1063" s="1088">
        <v>994.75</v>
      </c>
      <c r="E1063" s="1069"/>
      <c r="F1063" s="1070"/>
      <c r="G1063" s="1071"/>
      <c r="H1063" s="1072"/>
      <c r="I1063" s="1073"/>
      <c r="J1063" s="1073"/>
      <c r="K1063" s="1073"/>
    </row>
    <row r="1064" spans="1:11" s="1097" customFormat="1">
      <c r="A1064" s="1085">
        <v>1056</v>
      </c>
      <c r="B1064" s="1086">
        <v>753</v>
      </c>
      <c r="C1064" s="1087" t="s">
        <v>3304</v>
      </c>
      <c r="D1064" s="1088">
        <v>10899.7</v>
      </c>
      <c r="E1064" s="1069"/>
      <c r="F1064" s="1070"/>
      <c r="G1064" s="1071"/>
      <c r="H1064" s="1072"/>
      <c r="I1064" s="1073"/>
      <c r="J1064" s="1073"/>
      <c r="K1064" s="1073"/>
    </row>
    <row r="1065" spans="1:11" s="1097" customFormat="1" ht="22.5">
      <c r="A1065" s="1085">
        <v>1057</v>
      </c>
      <c r="B1065" s="1086">
        <v>783</v>
      </c>
      <c r="C1065" s="1087" t="s">
        <v>3305</v>
      </c>
      <c r="D1065" s="1088">
        <v>5232.5</v>
      </c>
      <c r="E1065" s="1069"/>
      <c r="F1065" s="1070"/>
      <c r="G1065" s="1071"/>
      <c r="H1065" s="1072"/>
      <c r="I1065" s="1073"/>
      <c r="J1065" s="1073"/>
      <c r="K1065" s="1073"/>
    </row>
    <row r="1066" spans="1:11" s="1097" customFormat="1" ht="22.5">
      <c r="A1066" s="1085">
        <v>1058</v>
      </c>
      <c r="B1066" s="1086">
        <v>784</v>
      </c>
      <c r="C1066" s="1087" t="s">
        <v>3306</v>
      </c>
      <c r="D1066" s="1088">
        <v>5232.5</v>
      </c>
      <c r="E1066" s="1069"/>
      <c r="F1066" s="1070"/>
      <c r="G1066" s="1071"/>
      <c r="H1066" s="1072"/>
      <c r="I1066" s="1073"/>
      <c r="J1066" s="1073"/>
      <c r="K1066" s="1073"/>
    </row>
    <row r="1067" spans="1:11" s="1097" customFormat="1">
      <c r="A1067" s="1085">
        <v>1059</v>
      </c>
      <c r="B1067" s="1086">
        <v>832</v>
      </c>
      <c r="C1067" s="1087" t="s">
        <v>3307</v>
      </c>
      <c r="D1067" s="1088">
        <v>9540</v>
      </c>
      <c r="E1067" s="1069"/>
      <c r="F1067" s="1070"/>
      <c r="G1067" s="1071"/>
      <c r="H1067" s="1072"/>
      <c r="I1067" s="1073"/>
      <c r="J1067" s="1073"/>
      <c r="K1067" s="1073"/>
    </row>
    <row r="1068" spans="1:11" s="1097" customFormat="1">
      <c r="A1068" s="1085">
        <v>1060</v>
      </c>
      <c r="B1068" s="1086">
        <v>833</v>
      </c>
      <c r="C1068" s="1087" t="s">
        <v>3308</v>
      </c>
      <c r="D1068" s="1088">
        <v>9540</v>
      </c>
      <c r="E1068" s="1069"/>
      <c r="F1068" s="1070"/>
      <c r="G1068" s="1071"/>
      <c r="H1068" s="1072"/>
      <c r="I1068" s="1073"/>
      <c r="J1068" s="1073"/>
      <c r="K1068" s="1073"/>
    </row>
    <row r="1069" spans="1:11" s="1097" customFormat="1">
      <c r="A1069" s="1085">
        <v>1061</v>
      </c>
      <c r="B1069" s="1086">
        <v>834</v>
      </c>
      <c r="C1069" s="1087" t="s">
        <v>3309</v>
      </c>
      <c r="D1069" s="1088">
        <v>9540</v>
      </c>
      <c r="E1069" s="1069"/>
      <c r="F1069" s="1070"/>
      <c r="G1069" s="1071"/>
      <c r="H1069" s="1072"/>
      <c r="I1069" s="1073"/>
      <c r="J1069" s="1073"/>
      <c r="K1069" s="1073"/>
    </row>
    <row r="1070" spans="1:11" s="1097" customFormat="1">
      <c r="A1070" s="1085">
        <v>1062</v>
      </c>
      <c r="B1070" s="1086">
        <v>835</v>
      </c>
      <c r="C1070" s="1087" t="s">
        <v>3310</v>
      </c>
      <c r="D1070" s="1088">
        <v>9540</v>
      </c>
      <c r="E1070" s="1069"/>
      <c r="F1070" s="1070"/>
      <c r="G1070" s="1071"/>
      <c r="H1070" s="1072"/>
      <c r="I1070" s="1073"/>
      <c r="J1070" s="1073"/>
      <c r="K1070" s="1073"/>
    </row>
    <row r="1071" spans="1:11" s="1097" customFormat="1">
      <c r="A1071" s="1085">
        <v>1063</v>
      </c>
      <c r="B1071" s="1086">
        <v>836</v>
      </c>
      <c r="C1071" s="1087" t="s">
        <v>3311</v>
      </c>
      <c r="D1071" s="1088">
        <v>9540</v>
      </c>
      <c r="E1071" s="1069"/>
      <c r="F1071" s="1070"/>
      <c r="G1071" s="1071"/>
      <c r="H1071" s="1072"/>
      <c r="I1071" s="1073"/>
      <c r="J1071" s="1073"/>
      <c r="K1071" s="1073"/>
    </row>
    <row r="1072" spans="1:11" s="1097" customFormat="1">
      <c r="A1072" s="1085">
        <v>1064</v>
      </c>
      <c r="B1072" s="1086">
        <v>837</v>
      </c>
      <c r="C1072" s="1087" t="s">
        <v>3312</v>
      </c>
      <c r="D1072" s="1088">
        <v>9540</v>
      </c>
      <c r="E1072" s="1069"/>
      <c r="F1072" s="1070"/>
      <c r="G1072" s="1071"/>
      <c r="H1072" s="1072"/>
      <c r="I1072" s="1073"/>
      <c r="J1072" s="1073"/>
      <c r="K1072" s="1073"/>
    </row>
    <row r="1073" spans="1:11" s="1097" customFormat="1">
      <c r="A1073" s="1085">
        <v>1065</v>
      </c>
      <c r="B1073" s="1086">
        <v>838</v>
      </c>
      <c r="C1073" s="1087" t="s">
        <v>3313</v>
      </c>
      <c r="D1073" s="1088">
        <v>9540</v>
      </c>
      <c r="E1073" s="1069"/>
      <c r="F1073" s="1070"/>
      <c r="G1073" s="1071"/>
      <c r="H1073" s="1072"/>
      <c r="I1073" s="1073"/>
      <c r="J1073" s="1073"/>
      <c r="K1073" s="1073"/>
    </row>
    <row r="1074" spans="1:11" s="1097" customFormat="1">
      <c r="A1074" s="1085">
        <v>1066</v>
      </c>
      <c r="B1074" s="1086">
        <v>839</v>
      </c>
      <c r="C1074" s="1087" t="s">
        <v>3314</v>
      </c>
      <c r="D1074" s="1088">
        <v>9540</v>
      </c>
      <c r="E1074" s="1069"/>
      <c r="F1074" s="1070"/>
      <c r="G1074" s="1071"/>
      <c r="H1074" s="1072"/>
      <c r="I1074" s="1073"/>
      <c r="J1074" s="1073"/>
      <c r="K1074" s="1073"/>
    </row>
    <row r="1075" spans="1:11" s="1097" customFormat="1">
      <c r="A1075" s="1085">
        <v>1067</v>
      </c>
      <c r="B1075" s="1086">
        <v>840</v>
      </c>
      <c r="C1075" s="1087" t="s">
        <v>3315</v>
      </c>
      <c r="D1075" s="1088">
        <v>9540</v>
      </c>
      <c r="E1075" s="1069"/>
      <c r="F1075" s="1070"/>
      <c r="G1075" s="1071"/>
      <c r="H1075" s="1072"/>
      <c r="I1075" s="1073"/>
      <c r="J1075" s="1073"/>
      <c r="K1075" s="1073"/>
    </row>
    <row r="1076" spans="1:11" s="1097" customFormat="1">
      <c r="A1076" s="1085">
        <v>1068</v>
      </c>
      <c r="B1076" s="1086">
        <v>841</v>
      </c>
      <c r="C1076" s="1087" t="s">
        <v>3316</v>
      </c>
      <c r="D1076" s="1088">
        <v>9540</v>
      </c>
      <c r="E1076" s="1069"/>
      <c r="F1076" s="1070"/>
      <c r="G1076" s="1071"/>
      <c r="H1076" s="1072"/>
      <c r="I1076" s="1073"/>
      <c r="J1076" s="1073"/>
      <c r="K1076" s="1073"/>
    </row>
    <row r="1077" spans="1:11" s="1097" customFormat="1">
      <c r="A1077" s="1085">
        <v>1069</v>
      </c>
      <c r="B1077" s="1086">
        <v>842</v>
      </c>
      <c r="C1077" s="1087" t="s">
        <v>3317</v>
      </c>
      <c r="D1077" s="1088">
        <v>9540</v>
      </c>
      <c r="E1077" s="1069"/>
      <c r="F1077" s="1070"/>
      <c r="G1077" s="1071"/>
      <c r="H1077" s="1072"/>
      <c r="I1077" s="1073"/>
      <c r="J1077" s="1073"/>
      <c r="K1077" s="1073"/>
    </row>
    <row r="1078" spans="1:11" s="1097" customFormat="1">
      <c r="A1078" s="1085">
        <v>1070</v>
      </c>
      <c r="B1078" s="1086">
        <v>843</v>
      </c>
      <c r="C1078" s="1087" t="s">
        <v>3318</v>
      </c>
      <c r="D1078" s="1088">
        <v>9540</v>
      </c>
      <c r="E1078" s="1069"/>
      <c r="F1078" s="1070"/>
      <c r="G1078" s="1071"/>
      <c r="H1078" s="1072"/>
      <c r="I1078" s="1073"/>
      <c r="J1078" s="1073"/>
      <c r="K1078" s="1073"/>
    </row>
    <row r="1079" spans="1:11" s="1097" customFormat="1">
      <c r="A1079" s="1085">
        <v>1071</v>
      </c>
      <c r="B1079" s="1086">
        <v>844</v>
      </c>
      <c r="C1079" s="1087" t="s">
        <v>3319</v>
      </c>
      <c r="D1079" s="1088">
        <v>9540</v>
      </c>
      <c r="E1079" s="1069"/>
      <c r="F1079" s="1070"/>
      <c r="G1079" s="1071"/>
      <c r="H1079" s="1072"/>
      <c r="I1079" s="1073"/>
      <c r="J1079" s="1073"/>
      <c r="K1079" s="1073"/>
    </row>
    <row r="1080" spans="1:11" s="1097" customFormat="1">
      <c r="A1080" s="1085">
        <v>1072</v>
      </c>
      <c r="B1080" s="1086">
        <v>845</v>
      </c>
      <c r="C1080" s="1087" t="s">
        <v>3320</v>
      </c>
      <c r="D1080" s="1088">
        <v>9540</v>
      </c>
      <c r="E1080" s="1069"/>
      <c r="F1080" s="1070"/>
      <c r="G1080" s="1071"/>
      <c r="H1080" s="1072"/>
      <c r="I1080" s="1073"/>
      <c r="J1080" s="1073"/>
      <c r="K1080" s="1073"/>
    </row>
    <row r="1081" spans="1:11" s="1097" customFormat="1">
      <c r="A1081" s="1085">
        <v>1073</v>
      </c>
      <c r="B1081" s="1086">
        <v>846</v>
      </c>
      <c r="C1081" s="1087" t="s">
        <v>3321</v>
      </c>
      <c r="D1081" s="1088">
        <v>9540</v>
      </c>
      <c r="E1081" s="1069"/>
      <c r="F1081" s="1070"/>
      <c r="G1081" s="1071"/>
      <c r="H1081" s="1072"/>
      <c r="I1081" s="1073"/>
      <c r="J1081" s="1073"/>
      <c r="K1081" s="1073"/>
    </row>
    <row r="1082" spans="1:11" s="1097" customFormat="1">
      <c r="A1082" s="1085">
        <v>1074</v>
      </c>
      <c r="B1082" s="1086">
        <v>847</v>
      </c>
      <c r="C1082" s="1087" t="s">
        <v>3322</v>
      </c>
      <c r="D1082" s="1088">
        <v>9540</v>
      </c>
      <c r="E1082" s="1069"/>
      <c r="F1082" s="1070"/>
      <c r="G1082" s="1071"/>
      <c r="H1082" s="1072"/>
      <c r="I1082" s="1073"/>
      <c r="J1082" s="1073"/>
      <c r="K1082" s="1073"/>
    </row>
    <row r="1083" spans="1:11" s="1097" customFormat="1">
      <c r="A1083" s="1085">
        <v>1075</v>
      </c>
      <c r="B1083" s="1086">
        <v>848</v>
      </c>
      <c r="C1083" s="1087" t="s">
        <v>3323</v>
      </c>
      <c r="D1083" s="1088">
        <v>9540</v>
      </c>
      <c r="E1083" s="1069"/>
      <c r="F1083" s="1070"/>
      <c r="G1083" s="1071"/>
      <c r="H1083" s="1072"/>
      <c r="I1083" s="1073"/>
      <c r="J1083" s="1073"/>
      <c r="K1083" s="1073"/>
    </row>
    <row r="1084" spans="1:11" s="1097" customFormat="1">
      <c r="A1084" s="1085">
        <v>1076</v>
      </c>
      <c r="B1084" s="1086">
        <v>849</v>
      </c>
      <c r="C1084" s="1087" t="s">
        <v>3324</v>
      </c>
      <c r="D1084" s="1088">
        <v>9540</v>
      </c>
      <c r="E1084" s="1069"/>
      <c r="F1084" s="1070"/>
      <c r="G1084" s="1071"/>
      <c r="H1084" s="1072"/>
      <c r="I1084" s="1073"/>
      <c r="J1084" s="1073"/>
      <c r="K1084" s="1073"/>
    </row>
    <row r="1085" spans="1:11" s="1097" customFormat="1">
      <c r="A1085" s="1085">
        <v>1077</v>
      </c>
      <c r="B1085" s="1086">
        <v>850</v>
      </c>
      <c r="C1085" s="1087" t="s">
        <v>3325</v>
      </c>
      <c r="D1085" s="1088">
        <v>9540</v>
      </c>
      <c r="E1085" s="1069"/>
      <c r="F1085" s="1070"/>
      <c r="G1085" s="1071"/>
      <c r="H1085" s="1072"/>
      <c r="I1085" s="1073"/>
      <c r="J1085" s="1073"/>
      <c r="K1085" s="1073"/>
    </row>
    <row r="1086" spans="1:11" s="1097" customFormat="1">
      <c r="A1086" s="1085">
        <v>1078</v>
      </c>
      <c r="B1086" s="1086">
        <v>851</v>
      </c>
      <c r="C1086" s="1087" t="s">
        <v>3326</v>
      </c>
      <c r="D1086" s="1088">
        <v>9540</v>
      </c>
      <c r="E1086" s="1069"/>
      <c r="F1086" s="1070"/>
      <c r="G1086" s="1071"/>
      <c r="H1086" s="1072"/>
      <c r="I1086" s="1073"/>
      <c r="J1086" s="1073"/>
      <c r="K1086" s="1073"/>
    </row>
    <row r="1087" spans="1:11" s="1097" customFormat="1">
      <c r="A1087" s="1085">
        <v>1079</v>
      </c>
      <c r="B1087" s="1086">
        <v>852</v>
      </c>
      <c r="C1087" s="1087" t="s">
        <v>3327</v>
      </c>
      <c r="D1087" s="1088">
        <v>9540</v>
      </c>
      <c r="E1087" s="1069"/>
      <c r="F1087" s="1070"/>
      <c r="G1087" s="1071"/>
      <c r="H1087" s="1072"/>
      <c r="I1087" s="1073"/>
      <c r="J1087" s="1073"/>
      <c r="K1087" s="1073"/>
    </row>
    <row r="1088" spans="1:11" s="1097" customFormat="1">
      <c r="A1088" s="1085">
        <v>1080</v>
      </c>
      <c r="B1088" s="1086">
        <v>853</v>
      </c>
      <c r="C1088" s="1087" t="s">
        <v>3328</v>
      </c>
      <c r="D1088" s="1088">
        <v>9540</v>
      </c>
      <c r="E1088" s="1069"/>
      <c r="F1088" s="1070"/>
      <c r="G1088" s="1071"/>
      <c r="H1088" s="1072"/>
      <c r="I1088" s="1073"/>
      <c r="J1088" s="1073"/>
      <c r="K1088" s="1073"/>
    </row>
    <row r="1089" spans="1:11" s="1097" customFormat="1">
      <c r="A1089" s="1085">
        <v>1081</v>
      </c>
      <c r="B1089" s="1086">
        <v>854</v>
      </c>
      <c r="C1089" s="1087" t="s">
        <v>3329</v>
      </c>
      <c r="D1089" s="1088">
        <v>9540</v>
      </c>
      <c r="E1089" s="1069"/>
      <c r="F1089" s="1070"/>
      <c r="G1089" s="1071"/>
      <c r="H1089" s="1072"/>
      <c r="I1089" s="1073"/>
      <c r="J1089" s="1073"/>
      <c r="K1089" s="1073"/>
    </row>
    <row r="1090" spans="1:11" s="1097" customFormat="1">
      <c r="A1090" s="1085">
        <v>1082</v>
      </c>
      <c r="B1090" s="1086">
        <v>855</v>
      </c>
      <c r="C1090" s="1087" t="s">
        <v>3330</v>
      </c>
      <c r="D1090" s="1088">
        <v>9540</v>
      </c>
      <c r="E1090" s="1069"/>
      <c r="F1090" s="1070"/>
      <c r="G1090" s="1071"/>
      <c r="H1090" s="1072"/>
      <c r="I1090" s="1073"/>
      <c r="J1090" s="1073"/>
      <c r="K1090" s="1073"/>
    </row>
    <row r="1091" spans="1:11" s="1097" customFormat="1">
      <c r="A1091" s="1085">
        <v>1083</v>
      </c>
      <c r="B1091" s="1086">
        <v>856</v>
      </c>
      <c r="C1091" s="1087" t="s">
        <v>3331</v>
      </c>
      <c r="D1091" s="1088">
        <v>9540</v>
      </c>
      <c r="E1091" s="1069"/>
      <c r="F1091" s="1070"/>
      <c r="G1091" s="1071"/>
      <c r="H1091" s="1072"/>
      <c r="I1091" s="1073"/>
      <c r="J1091" s="1073"/>
      <c r="K1091" s="1073"/>
    </row>
    <row r="1092" spans="1:11" s="1097" customFormat="1">
      <c r="A1092" s="1085">
        <v>1084</v>
      </c>
      <c r="B1092" s="1086">
        <v>888</v>
      </c>
      <c r="C1092" s="1087" t="s">
        <v>3332</v>
      </c>
      <c r="D1092" s="1088">
        <v>2575.1999999999998</v>
      </c>
      <c r="E1092" s="1069"/>
      <c r="F1092" s="1070"/>
      <c r="G1092" s="1071"/>
      <c r="H1092" s="1072"/>
      <c r="I1092" s="1073"/>
      <c r="J1092" s="1073"/>
      <c r="K1092" s="1073"/>
    </row>
    <row r="1093" spans="1:11" ht="24" customHeight="1">
      <c r="A1093" s="1085">
        <v>1085</v>
      </c>
      <c r="B1093" s="1086">
        <v>896</v>
      </c>
      <c r="C1093" s="1087" t="s">
        <v>3333</v>
      </c>
      <c r="D1093" s="1088">
        <v>11656.84</v>
      </c>
      <c r="F1093" s="1107"/>
    </row>
    <row r="1094" spans="1:11" customFormat="1" ht="24" customHeight="1">
      <c r="A1094" s="1085">
        <v>1086</v>
      </c>
      <c r="B1094" s="1086">
        <v>897</v>
      </c>
      <c r="C1094" s="1087" t="s">
        <v>3334</v>
      </c>
      <c r="D1094" s="1088">
        <v>11656.84</v>
      </c>
      <c r="E1094" s="1069"/>
      <c r="F1094" s="1070"/>
      <c r="G1094" s="1105"/>
      <c r="H1094" s="1157"/>
      <c r="I1094" s="1158"/>
      <c r="J1094" s="1130"/>
      <c r="K1094" s="1130"/>
    </row>
    <row r="1095" spans="1:11" customFormat="1" ht="24" customHeight="1">
      <c r="A1095" s="1085">
        <v>1087</v>
      </c>
      <c r="B1095" s="1086">
        <v>898</v>
      </c>
      <c r="C1095" s="1087" t="s">
        <v>3335</v>
      </c>
      <c r="D1095" s="1088">
        <v>11656.84</v>
      </c>
      <c r="E1095" s="1069"/>
      <c r="F1095" s="1070"/>
      <c r="G1095" s="1105"/>
      <c r="H1095" s="1157"/>
      <c r="I1095" s="1158"/>
      <c r="J1095" s="1130"/>
      <c r="K1095" s="1130"/>
    </row>
    <row r="1096" spans="1:11" customFormat="1" ht="24" customHeight="1">
      <c r="A1096" s="1085">
        <v>1088</v>
      </c>
      <c r="B1096" s="1086">
        <v>899</v>
      </c>
      <c r="C1096" s="1087" t="s">
        <v>3336</v>
      </c>
      <c r="D1096" s="1088">
        <v>11656.84</v>
      </c>
      <c r="E1096" s="1069"/>
      <c r="F1096" s="1070"/>
      <c r="G1096" s="1105"/>
      <c r="H1096" s="1157"/>
      <c r="I1096" s="1158"/>
      <c r="J1096" s="1130"/>
      <c r="K1096" s="1130"/>
    </row>
    <row r="1097" spans="1:11" customFormat="1" ht="24" customHeight="1">
      <c r="A1097" s="1085">
        <v>1089</v>
      </c>
      <c r="B1097" s="1086">
        <v>900</v>
      </c>
      <c r="C1097" s="1087" t="s">
        <v>3337</v>
      </c>
      <c r="D1097" s="1088">
        <v>11656.84</v>
      </c>
      <c r="E1097" s="1069"/>
      <c r="F1097" s="1070"/>
      <c r="G1097" s="1071"/>
      <c r="H1097" s="1159"/>
      <c r="I1097" s="1158"/>
      <c r="J1097" s="1130"/>
      <c r="K1097" s="1130"/>
    </row>
    <row r="1098" spans="1:11" ht="15">
      <c r="A1098" s="1085">
        <v>1090</v>
      </c>
      <c r="B1098" s="1086">
        <v>19</v>
      </c>
      <c r="C1098" s="1087" t="s">
        <v>3338</v>
      </c>
      <c r="D1098" s="1088">
        <v>6256</v>
      </c>
      <c r="G1098" s="1142"/>
      <c r="H1098" s="1159"/>
      <c r="I1098" s="1201"/>
      <c r="J1098" s="1130"/>
      <c r="K1098" s="1130"/>
    </row>
    <row r="1099" spans="1:11">
      <c r="A1099" s="1085">
        <v>1091</v>
      </c>
      <c r="B1099" s="1086">
        <v>110</v>
      </c>
      <c r="C1099" s="1087" t="s">
        <v>3339</v>
      </c>
      <c r="D1099" s="1088">
        <v>3881.25</v>
      </c>
    </row>
    <row r="1100" spans="1:11">
      <c r="A1100" s="1085">
        <v>1092</v>
      </c>
      <c r="B1100" s="1086">
        <v>117</v>
      </c>
      <c r="C1100" s="1087" t="s">
        <v>3340</v>
      </c>
      <c r="D1100" s="1088">
        <v>0</v>
      </c>
    </row>
    <row r="1101" spans="1:11">
      <c r="A1101" s="1085">
        <v>1093</v>
      </c>
      <c r="B1101" s="1086">
        <v>122</v>
      </c>
      <c r="C1101" s="1087" t="s">
        <v>3341</v>
      </c>
      <c r="D1101" s="1088">
        <v>0</v>
      </c>
    </row>
    <row r="1102" spans="1:11">
      <c r="A1102" s="1085">
        <v>1094</v>
      </c>
      <c r="B1102" s="1086">
        <v>123</v>
      </c>
      <c r="C1102" s="1087" t="s">
        <v>3342</v>
      </c>
      <c r="D1102" s="1088">
        <v>870149.8</v>
      </c>
    </row>
    <row r="1103" spans="1:11">
      <c r="A1103" s="1085">
        <v>1095</v>
      </c>
      <c r="B1103" s="1086">
        <v>125</v>
      </c>
      <c r="C1103" s="1087" t="s">
        <v>3343</v>
      </c>
      <c r="D1103" s="1088">
        <v>0</v>
      </c>
    </row>
    <row r="1104" spans="1:11">
      <c r="A1104" s="1085">
        <v>1096</v>
      </c>
      <c r="B1104" s="1086">
        <v>126</v>
      </c>
      <c r="C1104" s="1087" t="s">
        <v>3344</v>
      </c>
      <c r="D1104" s="1088">
        <v>0</v>
      </c>
    </row>
    <row r="1105" spans="1:11">
      <c r="A1105" s="1085">
        <v>1097</v>
      </c>
      <c r="B1105" s="1086">
        <v>127</v>
      </c>
      <c r="C1105" s="1087" t="s">
        <v>3345</v>
      </c>
      <c r="D1105" s="1088">
        <v>0</v>
      </c>
      <c r="F1105" s="1194"/>
    </row>
    <row r="1106" spans="1:11" ht="15">
      <c r="A1106" s="1085">
        <v>1098</v>
      </c>
      <c r="B1106" s="1086">
        <v>128</v>
      </c>
      <c r="C1106" s="1087" t="s">
        <v>3346</v>
      </c>
      <c r="D1106" s="1088">
        <v>0</v>
      </c>
      <c r="F1106" s="1202"/>
    </row>
    <row r="1107" spans="1:11">
      <c r="A1107" s="1085">
        <v>1099</v>
      </c>
      <c r="B1107" s="1086">
        <v>129</v>
      </c>
      <c r="C1107" s="1087" t="s">
        <v>3347</v>
      </c>
      <c r="D1107" s="1088">
        <v>0</v>
      </c>
    </row>
    <row r="1108" spans="1:11">
      <c r="A1108" s="1085">
        <v>1100</v>
      </c>
      <c r="B1108" s="1086">
        <v>137</v>
      </c>
      <c r="C1108" s="1087" t="s">
        <v>3348</v>
      </c>
      <c r="D1108" s="1088">
        <v>28405</v>
      </c>
    </row>
    <row r="1109" spans="1:11">
      <c r="A1109" s="1085">
        <v>1101</v>
      </c>
      <c r="B1109" s="1086">
        <v>147</v>
      </c>
      <c r="C1109" s="1087" t="s">
        <v>3349</v>
      </c>
      <c r="D1109" s="1088">
        <v>13100</v>
      </c>
    </row>
    <row r="1110" spans="1:11">
      <c r="A1110" s="1085">
        <v>1102</v>
      </c>
      <c r="B1110" s="1086">
        <v>280</v>
      </c>
      <c r="C1110" s="1087" t="s">
        <v>3350</v>
      </c>
      <c r="D1110" s="1088">
        <v>19020</v>
      </c>
    </row>
    <row r="1111" spans="1:11">
      <c r="A1111" s="1085">
        <v>1103</v>
      </c>
      <c r="B1111" s="1086">
        <v>282</v>
      </c>
      <c r="C1111" s="1087" t="s">
        <v>3351</v>
      </c>
      <c r="D1111" s="1088">
        <v>8970</v>
      </c>
    </row>
    <row r="1112" spans="1:11">
      <c r="A1112" s="1085">
        <v>1104</v>
      </c>
      <c r="B1112" s="1086">
        <v>283</v>
      </c>
      <c r="C1112" s="1087" t="s">
        <v>3352</v>
      </c>
      <c r="D1112" s="1088">
        <v>9027.5</v>
      </c>
    </row>
    <row r="1113" spans="1:11">
      <c r="A1113" s="1085">
        <v>1105</v>
      </c>
      <c r="B1113" s="1086">
        <v>302</v>
      </c>
      <c r="C1113" s="1087" t="s">
        <v>3353</v>
      </c>
      <c r="D1113" s="1088">
        <v>2546.1</v>
      </c>
    </row>
    <row r="1114" spans="1:11">
      <c r="A1114" s="1085">
        <v>1106</v>
      </c>
      <c r="B1114" s="1086">
        <v>312</v>
      </c>
      <c r="C1114" s="1087" t="s">
        <v>3354</v>
      </c>
      <c r="D1114" s="1088">
        <v>6601</v>
      </c>
    </row>
    <row r="1115" spans="1:11">
      <c r="A1115" s="1085">
        <v>1107</v>
      </c>
      <c r="B1115" s="1086">
        <v>314</v>
      </c>
      <c r="C1115" s="1087" t="s">
        <v>3355</v>
      </c>
      <c r="D1115" s="1088">
        <v>2564.5</v>
      </c>
    </row>
    <row r="1116" spans="1:11">
      <c r="A1116" s="1085">
        <v>1108</v>
      </c>
      <c r="B1116" s="1086">
        <v>315</v>
      </c>
      <c r="C1116" s="1087" t="s">
        <v>3356</v>
      </c>
      <c r="D1116" s="1088">
        <v>7302.5</v>
      </c>
    </row>
    <row r="1117" spans="1:11">
      <c r="A1117" s="1085">
        <v>1109</v>
      </c>
      <c r="B1117" s="1086">
        <v>317</v>
      </c>
      <c r="C1117" s="1087" t="s">
        <v>3357</v>
      </c>
      <c r="D1117" s="1088">
        <v>7831.5</v>
      </c>
    </row>
    <row r="1118" spans="1:11" s="1097" customFormat="1">
      <c r="A1118" s="1085">
        <v>1110</v>
      </c>
      <c r="B1118" s="1086">
        <v>320</v>
      </c>
      <c r="C1118" s="1087" t="s">
        <v>3358</v>
      </c>
      <c r="D1118" s="1088">
        <v>35880</v>
      </c>
      <c r="E1118" s="1069"/>
      <c r="F1118" s="1070"/>
      <c r="G1118" s="1071"/>
      <c r="H1118" s="1072"/>
      <c r="I1118" s="1073"/>
      <c r="J1118" s="1073"/>
      <c r="K1118" s="1073"/>
    </row>
    <row r="1119" spans="1:11" s="1097" customFormat="1">
      <c r="A1119" s="1085">
        <v>1111</v>
      </c>
      <c r="B1119" s="1086">
        <v>322</v>
      </c>
      <c r="C1119" s="1087" t="s">
        <v>3359</v>
      </c>
      <c r="D1119" s="1088">
        <v>3082</v>
      </c>
      <c r="E1119" s="1069"/>
      <c r="F1119" s="1070"/>
      <c r="G1119" s="1071"/>
      <c r="H1119" s="1072"/>
      <c r="I1119" s="1073"/>
      <c r="J1119" s="1073"/>
      <c r="K1119" s="1073"/>
    </row>
    <row r="1120" spans="1:11" s="1097" customFormat="1">
      <c r="A1120" s="1085">
        <v>1112</v>
      </c>
      <c r="B1120" s="1086">
        <v>324</v>
      </c>
      <c r="C1120" s="1087" t="s">
        <v>3089</v>
      </c>
      <c r="D1120" s="1088">
        <v>3208.5</v>
      </c>
      <c r="E1120" s="1069"/>
      <c r="F1120" s="1070"/>
      <c r="G1120" s="1071"/>
      <c r="H1120" s="1072"/>
      <c r="I1120" s="1073"/>
      <c r="J1120" s="1073"/>
      <c r="K1120" s="1073"/>
    </row>
    <row r="1121" spans="1:11" s="1097" customFormat="1">
      <c r="A1121" s="1085">
        <v>1113</v>
      </c>
      <c r="B1121" s="1086">
        <v>326</v>
      </c>
      <c r="C1121" s="1087" t="s">
        <v>3360</v>
      </c>
      <c r="D1121" s="1088">
        <v>6727.5</v>
      </c>
      <c r="E1121" s="1069"/>
      <c r="F1121" s="1070"/>
      <c r="G1121" s="1071"/>
      <c r="H1121" s="1072"/>
      <c r="I1121" s="1073"/>
      <c r="J1121" s="1073"/>
      <c r="K1121" s="1073"/>
    </row>
    <row r="1122" spans="1:11" s="1097" customFormat="1">
      <c r="A1122" s="1085">
        <v>1114</v>
      </c>
      <c r="B1122" s="1086">
        <v>337</v>
      </c>
      <c r="C1122" s="1087" t="s">
        <v>3361</v>
      </c>
      <c r="D1122" s="1088">
        <v>11361.47</v>
      </c>
      <c r="E1122" s="1069"/>
      <c r="F1122" s="1070"/>
      <c r="G1122" s="1071"/>
      <c r="H1122" s="1072"/>
      <c r="I1122" s="1073"/>
      <c r="J1122" s="1073"/>
      <c r="K1122" s="1073"/>
    </row>
    <row r="1123" spans="1:11" s="1097" customFormat="1">
      <c r="A1123" s="1085">
        <v>1115</v>
      </c>
      <c r="B1123" s="1086">
        <v>338</v>
      </c>
      <c r="C1123" s="1087" t="s">
        <v>3362</v>
      </c>
      <c r="D1123" s="1088">
        <v>31335.15</v>
      </c>
      <c r="E1123" s="1069"/>
      <c r="F1123" s="1070"/>
      <c r="G1123" s="1071"/>
      <c r="H1123" s="1072"/>
      <c r="I1123" s="1073"/>
      <c r="J1123" s="1073"/>
      <c r="K1123" s="1073"/>
    </row>
    <row r="1124" spans="1:11" s="1097" customFormat="1">
      <c r="A1124" s="1085">
        <v>1116</v>
      </c>
      <c r="B1124" s="1086">
        <v>339</v>
      </c>
      <c r="C1124" s="1087" t="s">
        <v>3363</v>
      </c>
      <c r="D1124" s="1088">
        <v>31335.15</v>
      </c>
      <c r="E1124" s="1069"/>
      <c r="F1124" s="1070"/>
      <c r="G1124" s="1071"/>
      <c r="H1124" s="1072"/>
      <c r="I1124" s="1073"/>
      <c r="J1124" s="1073"/>
      <c r="K1124" s="1073"/>
    </row>
    <row r="1125" spans="1:11" s="1097" customFormat="1">
      <c r="A1125" s="1085">
        <v>1117</v>
      </c>
      <c r="B1125" s="1086">
        <v>342</v>
      </c>
      <c r="C1125" s="1087" t="s">
        <v>3364</v>
      </c>
      <c r="D1125" s="1088">
        <v>11089.75</v>
      </c>
      <c r="E1125" s="1069"/>
      <c r="F1125" s="1070"/>
      <c r="G1125" s="1071"/>
      <c r="H1125" s="1072"/>
      <c r="I1125" s="1073"/>
      <c r="J1125" s="1073"/>
      <c r="K1125" s="1073"/>
    </row>
    <row r="1126" spans="1:11" s="1097" customFormat="1">
      <c r="A1126" s="1085">
        <v>1118</v>
      </c>
      <c r="B1126" s="1086">
        <v>347</v>
      </c>
      <c r="C1126" s="1087" t="s">
        <v>3365</v>
      </c>
      <c r="D1126" s="1088">
        <v>11354.89</v>
      </c>
      <c r="E1126" s="1069"/>
      <c r="F1126" s="1070"/>
      <c r="G1126" s="1071"/>
      <c r="H1126" s="1072"/>
      <c r="I1126" s="1073"/>
      <c r="J1126" s="1073"/>
      <c r="K1126" s="1073"/>
    </row>
    <row r="1127" spans="1:11" s="1097" customFormat="1">
      <c r="A1127" s="1085">
        <v>1119</v>
      </c>
      <c r="B1127" s="1086">
        <v>350</v>
      </c>
      <c r="C1127" s="1087" t="s">
        <v>3366</v>
      </c>
      <c r="D1127" s="1088">
        <v>3488.82</v>
      </c>
      <c r="E1127" s="1069"/>
      <c r="F1127" s="1070"/>
      <c r="G1127" s="1071"/>
      <c r="H1127" s="1072"/>
      <c r="I1127" s="1073"/>
      <c r="J1127" s="1073"/>
      <c r="K1127" s="1073"/>
    </row>
    <row r="1128" spans="1:11" s="1097" customFormat="1">
      <c r="A1128" s="1085">
        <v>1120</v>
      </c>
      <c r="B1128" s="1086">
        <v>353</v>
      </c>
      <c r="C1128" s="1087" t="s">
        <v>3367</v>
      </c>
      <c r="D1128" s="1088">
        <v>16693.39</v>
      </c>
      <c r="E1128" s="1069"/>
      <c r="F1128" s="1070"/>
      <c r="G1128" s="1071"/>
      <c r="H1128" s="1072"/>
      <c r="I1128" s="1073"/>
      <c r="J1128" s="1073"/>
      <c r="K1128" s="1073"/>
    </row>
    <row r="1129" spans="1:11" s="1097" customFormat="1">
      <c r="A1129" s="1085">
        <v>1121</v>
      </c>
      <c r="B1129" s="1086">
        <v>356</v>
      </c>
      <c r="C1129" s="1087" t="s">
        <v>3368</v>
      </c>
      <c r="D1129" s="1088">
        <v>9402.59</v>
      </c>
      <c r="E1129" s="1069"/>
      <c r="F1129" s="1070"/>
      <c r="G1129" s="1071"/>
      <c r="H1129" s="1072"/>
      <c r="I1129" s="1073"/>
      <c r="J1129" s="1073"/>
      <c r="K1129" s="1073"/>
    </row>
    <row r="1130" spans="1:11" s="1097" customFormat="1">
      <c r="A1130" s="1085">
        <v>1122</v>
      </c>
      <c r="B1130" s="1086">
        <v>357</v>
      </c>
      <c r="C1130" s="1087" t="s">
        <v>3369</v>
      </c>
      <c r="D1130" s="1088">
        <v>5107.74</v>
      </c>
      <c r="E1130" s="1069"/>
      <c r="F1130" s="1070"/>
      <c r="G1130" s="1071"/>
      <c r="H1130" s="1072"/>
      <c r="I1130" s="1073"/>
      <c r="J1130" s="1073"/>
      <c r="K1130" s="1073"/>
    </row>
    <row r="1131" spans="1:11" s="1097" customFormat="1">
      <c r="A1131" s="1085">
        <v>1123</v>
      </c>
      <c r="B1131" s="1086">
        <v>358</v>
      </c>
      <c r="C1131" s="1087" t="s">
        <v>3089</v>
      </c>
      <c r="D1131" s="1088">
        <v>6900</v>
      </c>
      <c r="E1131" s="1069"/>
      <c r="F1131" s="1070"/>
      <c r="G1131" s="1071"/>
      <c r="H1131" s="1072"/>
      <c r="I1131" s="1073"/>
      <c r="J1131" s="1073"/>
      <c r="K1131" s="1073"/>
    </row>
    <row r="1132" spans="1:11" s="1097" customFormat="1">
      <c r="A1132" s="1085">
        <v>1124</v>
      </c>
      <c r="B1132" s="1086">
        <v>361</v>
      </c>
      <c r="C1132" s="1087" t="s">
        <v>3370</v>
      </c>
      <c r="D1132" s="1088">
        <v>92845.21</v>
      </c>
      <c r="E1132" s="1069"/>
      <c r="F1132" s="1070"/>
      <c r="G1132" s="1071"/>
      <c r="H1132" s="1072"/>
      <c r="I1132" s="1073"/>
      <c r="J1132" s="1073"/>
      <c r="K1132" s="1073"/>
    </row>
    <row r="1133" spans="1:11" s="1097" customFormat="1">
      <c r="A1133" s="1085">
        <v>1125</v>
      </c>
      <c r="B1133" s="1086">
        <v>366</v>
      </c>
      <c r="C1133" s="1087" t="s">
        <v>3371</v>
      </c>
      <c r="D1133" s="1088">
        <v>4939</v>
      </c>
      <c r="E1133" s="1069"/>
      <c r="F1133" s="1070"/>
      <c r="G1133" s="1071"/>
      <c r="H1133" s="1072"/>
      <c r="I1133" s="1073"/>
      <c r="J1133" s="1073"/>
      <c r="K1133" s="1073"/>
    </row>
    <row r="1134" spans="1:11" s="1097" customFormat="1">
      <c r="A1134" s="1085">
        <v>1126</v>
      </c>
      <c r="B1134" s="1086">
        <v>381</v>
      </c>
      <c r="C1134" s="1087" t="s">
        <v>3372</v>
      </c>
      <c r="D1134" s="1088">
        <v>9545</v>
      </c>
      <c r="E1134" s="1069"/>
      <c r="F1134" s="1070"/>
      <c r="G1134" s="1071"/>
      <c r="H1134" s="1072"/>
      <c r="I1134" s="1073"/>
      <c r="J1134" s="1073"/>
      <c r="K1134" s="1073"/>
    </row>
    <row r="1135" spans="1:11" s="1097" customFormat="1">
      <c r="A1135" s="1085">
        <v>1127</v>
      </c>
      <c r="B1135" s="1086">
        <v>390</v>
      </c>
      <c r="C1135" s="1087" t="s">
        <v>3373</v>
      </c>
      <c r="D1135" s="1088">
        <v>24495</v>
      </c>
      <c r="E1135" s="1069"/>
      <c r="F1135" s="1070"/>
      <c r="G1135" s="1071"/>
      <c r="H1135" s="1072"/>
      <c r="I1135" s="1073"/>
      <c r="J1135" s="1073"/>
      <c r="K1135" s="1073"/>
    </row>
    <row r="1136" spans="1:11" s="1097" customFormat="1">
      <c r="A1136" s="1085">
        <v>1128</v>
      </c>
      <c r="B1136" s="1086">
        <v>398</v>
      </c>
      <c r="C1136" s="1087" t="s">
        <v>3374</v>
      </c>
      <c r="D1136" s="1088">
        <v>11361.460000000001</v>
      </c>
      <c r="E1136" s="1069"/>
      <c r="F1136" s="1070"/>
      <c r="G1136" s="1071"/>
      <c r="H1136" s="1072"/>
      <c r="I1136" s="1073"/>
      <c r="J1136" s="1073"/>
      <c r="K1136" s="1073"/>
    </row>
    <row r="1137" spans="1:11" s="1097" customFormat="1">
      <c r="A1137" s="1085">
        <v>1129</v>
      </c>
      <c r="B1137" s="1086">
        <v>399</v>
      </c>
      <c r="C1137" s="1087" t="s">
        <v>3375</v>
      </c>
      <c r="D1137" s="1088">
        <v>11089.75</v>
      </c>
      <c r="E1137" s="1069"/>
      <c r="F1137" s="1070"/>
      <c r="G1137" s="1071"/>
      <c r="H1137" s="1072"/>
      <c r="I1137" s="1073"/>
      <c r="J1137" s="1073"/>
      <c r="K1137" s="1073"/>
    </row>
    <row r="1138" spans="1:11" s="1097" customFormat="1">
      <c r="A1138" s="1085">
        <v>1130</v>
      </c>
      <c r="B1138" s="1086">
        <v>403</v>
      </c>
      <c r="C1138" s="1087" t="s">
        <v>3376</v>
      </c>
      <c r="D1138" s="1088">
        <v>9402.59</v>
      </c>
      <c r="E1138" s="1069"/>
      <c r="F1138" s="1070"/>
      <c r="G1138" s="1071"/>
      <c r="H1138" s="1072"/>
      <c r="I1138" s="1073"/>
      <c r="J1138" s="1073"/>
      <c r="K1138" s="1073"/>
    </row>
    <row r="1139" spans="1:11" s="1097" customFormat="1">
      <c r="A1139" s="1085">
        <v>1131</v>
      </c>
      <c r="B1139" s="1086">
        <v>407</v>
      </c>
      <c r="C1139" s="1087" t="s">
        <v>3377</v>
      </c>
      <c r="D1139" s="1088">
        <v>3507.5</v>
      </c>
      <c r="E1139" s="1069"/>
      <c r="F1139" s="1070"/>
      <c r="G1139" s="1071"/>
      <c r="H1139" s="1072"/>
      <c r="I1139" s="1073"/>
      <c r="J1139" s="1073"/>
      <c r="K1139" s="1073"/>
    </row>
    <row r="1140" spans="1:11" s="1097" customFormat="1">
      <c r="A1140" s="1085">
        <v>1132</v>
      </c>
      <c r="B1140" s="1086">
        <v>419</v>
      </c>
      <c r="C1140" s="1087" t="s">
        <v>3378</v>
      </c>
      <c r="D1140" s="1088">
        <v>4830</v>
      </c>
      <c r="E1140" s="1069"/>
      <c r="F1140" s="1070"/>
      <c r="G1140" s="1071"/>
      <c r="H1140" s="1072"/>
      <c r="I1140" s="1073"/>
      <c r="J1140" s="1073"/>
      <c r="K1140" s="1073"/>
    </row>
    <row r="1141" spans="1:11" s="1097" customFormat="1">
      <c r="A1141" s="1085">
        <v>1133</v>
      </c>
      <c r="B1141" s="1086">
        <v>420</v>
      </c>
      <c r="C1141" s="1087" t="s">
        <v>3379</v>
      </c>
      <c r="D1141" s="1088">
        <v>11794.4</v>
      </c>
      <c r="E1141" s="1069"/>
      <c r="F1141" s="1156"/>
      <c r="G1141" s="1071"/>
      <c r="H1141" s="1072"/>
      <c r="I1141" s="1073"/>
      <c r="J1141" s="1073"/>
      <c r="K1141" s="1073"/>
    </row>
    <row r="1142" spans="1:11" s="1097" customFormat="1">
      <c r="A1142" s="1085">
        <v>1134</v>
      </c>
      <c r="B1142" s="1086">
        <v>465</v>
      </c>
      <c r="C1142" s="1087" t="s">
        <v>3380</v>
      </c>
      <c r="D1142" s="1088">
        <v>0</v>
      </c>
      <c r="E1142" s="1069"/>
      <c r="F1142" s="1156"/>
      <c r="G1142" s="1071"/>
      <c r="H1142" s="1072"/>
      <c r="I1142" s="1073"/>
      <c r="J1142" s="1073"/>
      <c r="K1142" s="1073"/>
    </row>
    <row r="1143" spans="1:11" s="1097" customFormat="1">
      <c r="A1143" s="1085">
        <v>1135</v>
      </c>
      <c r="B1143" s="1086">
        <v>468</v>
      </c>
      <c r="C1143" s="1087" t="s">
        <v>3381</v>
      </c>
      <c r="D1143" s="1088">
        <v>11268.95</v>
      </c>
      <c r="E1143" s="1069"/>
      <c r="F1143" s="1156"/>
      <c r="G1143" s="1071"/>
      <c r="H1143" s="1072"/>
      <c r="I1143" s="1073"/>
      <c r="J1143" s="1073"/>
      <c r="K1143" s="1073"/>
    </row>
    <row r="1144" spans="1:11" s="1097" customFormat="1">
      <c r="A1144" s="1085">
        <v>1136</v>
      </c>
      <c r="B1144" s="1086">
        <v>472</v>
      </c>
      <c r="C1144" s="1087" t="s">
        <v>3382</v>
      </c>
      <c r="D1144" s="1088">
        <v>599.74</v>
      </c>
      <c r="E1144" s="1069"/>
      <c r="F1144" s="1156"/>
      <c r="G1144" s="1071"/>
      <c r="H1144" s="1072"/>
      <c r="I1144" s="1073"/>
      <c r="J1144" s="1073"/>
      <c r="K1144" s="1073"/>
    </row>
    <row r="1145" spans="1:11" s="1097" customFormat="1">
      <c r="A1145" s="1085">
        <v>1137</v>
      </c>
      <c r="B1145" s="1086">
        <v>479</v>
      </c>
      <c r="C1145" s="1087" t="s">
        <v>3383</v>
      </c>
      <c r="D1145" s="1088">
        <v>9402.59</v>
      </c>
      <c r="E1145" s="1069"/>
      <c r="F1145" s="1156"/>
      <c r="G1145" s="1071"/>
      <c r="H1145" s="1072"/>
      <c r="I1145" s="1073"/>
      <c r="J1145" s="1073"/>
      <c r="K1145" s="1073"/>
    </row>
    <row r="1146" spans="1:11" s="1097" customFormat="1">
      <c r="A1146" s="1085">
        <v>1138</v>
      </c>
      <c r="B1146" s="1086">
        <v>480</v>
      </c>
      <c r="C1146" s="1087" t="s">
        <v>3384</v>
      </c>
      <c r="D1146" s="1088">
        <v>9402.6</v>
      </c>
      <c r="E1146" s="1069"/>
      <c r="F1146" s="1156"/>
      <c r="G1146" s="1071"/>
      <c r="H1146" s="1072"/>
      <c r="I1146" s="1073"/>
      <c r="J1146" s="1073"/>
      <c r="K1146" s="1073"/>
    </row>
    <row r="1147" spans="1:11" s="1097" customFormat="1">
      <c r="A1147" s="1085">
        <v>1139</v>
      </c>
      <c r="B1147" s="1086">
        <v>481</v>
      </c>
      <c r="C1147" s="1087" t="s">
        <v>3385</v>
      </c>
      <c r="D1147" s="1088">
        <v>5107.74</v>
      </c>
      <c r="E1147" s="1069"/>
      <c r="F1147" s="1156"/>
      <c r="G1147" s="1071"/>
      <c r="H1147" s="1072"/>
      <c r="I1147" s="1073"/>
      <c r="J1147" s="1073"/>
      <c r="K1147" s="1073"/>
    </row>
    <row r="1148" spans="1:11" s="1097" customFormat="1">
      <c r="A1148" s="1085">
        <v>1140</v>
      </c>
      <c r="B1148" s="1086">
        <v>491</v>
      </c>
      <c r="C1148" s="1087" t="s">
        <v>3386</v>
      </c>
      <c r="D1148" s="1088">
        <v>24495</v>
      </c>
      <c r="E1148" s="1069"/>
      <c r="F1148" s="1156"/>
      <c r="G1148" s="1071"/>
      <c r="H1148" s="1072"/>
      <c r="I1148" s="1073"/>
      <c r="J1148" s="1073"/>
      <c r="K1148" s="1073"/>
    </row>
    <row r="1149" spans="1:11" s="1097" customFormat="1">
      <c r="A1149" s="1085">
        <v>1141</v>
      </c>
      <c r="B1149" s="1086">
        <v>492</v>
      </c>
      <c r="C1149" s="1087" t="s">
        <v>3387</v>
      </c>
      <c r="D1149" s="1088">
        <v>24495</v>
      </c>
      <c r="E1149" s="1069"/>
      <c r="F1149" s="1070"/>
      <c r="G1149" s="1071"/>
      <c r="H1149" s="1072"/>
      <c r="I1149" s="1073"/>
      <c r="J1149" s="1073"/>
      <c r="K1149" s="1073"/>
    </row>
    <row r="1150" spans="1:11" s="1097" customFormat="1">
      <c r="A1150" s="1085">
        <v>1142</v>
      </c>
      <c r="B1150" s="1086">
        <v>506</v>
      </c>
      <c r="C1150" s="1087" t="s">
        <v>3388</v>
      </c>
      <c r="D1150" s="1088">
        <v>4071</v>
      </c>
      <c r="E1150" s="1069"/>
      <c r="F1150" s="1156"/>
      <c r="G1150" s="1071"/>
      <c r="H1150" s="1072"/>
      <c r="I1150" s="1073"/>
      <c r="J1150" s="1073"/>
      <c r="K1150" s="1073"/>
    </row>
    <row r="1151" spans="1:11" s="1097" customFormat="1">
      <c r="A1151" s="1085">
        <v>1143</v>
      </c>
      <c r="B1151" s="1086">
        <v>511</v>
      </c>
      <c r="C1151" s="1087" t="s">
        <v>3389</v>
      </c>
      <c r="D1151" s="1088">
        <v>4939.25</v>
      </c>
      <c r="E1151" s="1069"/>
      <c r="F1151" s="1156"/>
      <c r="G1151" s="1071"/>
      <c r="H1151" s="1072"/>
      <c r="I1151" s="1073"/>
      <c r="J1151" s="1073"/>
      <c r="K1151" s="1073"/>
    </row>
    <row r="1152" spans="1:11" s="1097" customFormat="1">
      <c r="A1152" s="1085">
        <v>1144</v>
      </c>
      <c r="B1152" s="1086">
        <v>512</v>
      </c>
      <c r="C1152" s="1087" t="s">
        <v>3390</v>
      </c>
      <c r="D1152" s="1088">
        <v>11422.95</v>
      </c>
      <c r="E1152" s="1069"/>
      <c r="F1152" s="1156"/>
      <c r="G1152" s="1071"/>
      <c r="H1152" s="1072"/>
      <c r="I1152" s="1073"/>
      <c r="J1152" s="1073"/>
      <c r="K1152" s="1073"/>
    </row>
    <row r="1153" spans="1:11" s="1097" customFormat="1">
      <c r="A1153" s="1085">
        <v>1145</v>
      </c>
      <c r="B1153" s="1086">
        <v>513</v>
      </c>
      <c r="C1153" s="1087" t="s">
        <v>3391</v>
      </c>
      <c r="D1153" s="1088">
        <v>32200</v>
      </c>
      <c r="E1153" s="1069"/>
      <c r="F1153" s="1070"/>
      <c r="G1153" s="1071"/>
      <c r="H1153" s="1072"/>
      <c r="I1153" s="1073"/>
      <c r="J1153" s="1073"/>
      <c r="K1153" s="1073"/>
    </row>
    <row r="1154" spans="1:11" s="1097" customFormat="1">
      <c r="A1154" s="1085">
        <v>1146</v>
      </c>
      <c r="B1154" s="1086">
        <v>514</v>
      </c>
      <c r="C1154" s="1087" t="s">
        <v>3392</v>
      </c>
      <c r="D1154" s="1088">
        <v>42932.950000000004</v>
      </c>
      <c r="E1154" s="1069"/>
      <c r="F1154" s="1070"/>
      <c r="G1154" s="1071"/>
      <c r="H1154" s="1072"/>
      <c r="I1154" s="1073"/>
      <c r="J1154" s="1073"/>
      <c r="K1154" s="1073"/>
    </row>
    <row r="1155" spans="1:11" s="1097" customFormat="1">
      <c r="A1155" s="1085">
        <v>1147</v>
      </c>
      <c r="B1155" s="1086">
        <v>515</v>
      </c>
      <c r="C1155" s="1087" t="s">
        <v>3393</v>
      </c>
      <c r="D1155" s="1088">
        <v>17020</v>
      </c>
      <c r="E1155" s="1069"/>
      <c r="F1155" s="1070"/>
      <c r="G1155" s="1071"/>
      <c r="H1155" s="1072"/>
      <c r="I1155" s="1073"/>
      <c r="J1155" s="1073"/>
      <c r="K1155" s="1073"/>
    </row>
    <row r="1156" spans="1:11" s="1097" customFormat="1">
      <c r="A1156" s="1085">
        <v>1148</v>
      </c>
      <c r="B1156" s="1086">
        <v>520</v>
      </c>
      <c r="C1156" s="1087" t="s">
        <v>3394</v>
      </c>
      <c r="D1156" s="1088">
        <v>8970</v>
      </c>
      <c r="E1156" s="1069"/>
      <c r="F1156" s="1070"/>
      <c r="G1156" s="1071"/>
      <c r="H1156" s="1072"/>
      <c r="I1156" s="1073"/>
      <c r="J1156" s="1073"/>
      <c r="K1156" s="1073"/>
    </row>
    <row r="1157" spans="1:11" s="1097" customFormat="1">
      <c r="A1157" s="1085">
        <v>1149</v>
      </c>
      <c r="B1157" s="1086">
        <v>523</v>
      </c>
      <c r="C1157" s="1087" t="s">
        <v>3395</v>
      </c>
      <c r="D1157" s="1088">
        <v>9027.5</v>
      </c>
      <c r="E1157" s="1069"/>
      <c r="F1157" s="1070"/>
      <c r="G1157" s="1071"/>
      <c r="H1157" s="1072"/>
      <c r="I1157" s="1073"/>
      <c r="J1157" s="1073"/>
      <c r="K1157" s="1073"/>
    </row>
    <row r="1158" spans="1:11" s="1097" customFormat="1">
      <c r="A1158" s="1085">
        <v>1150</v>
      </c>
      <c r="B1158" s="1086">
        <v>524</v>
      </c>
      <c r="C1158" s="1087" t="s">
        <v>3396</v>
      </c>
      <c r="D1158" s="1088">
        <v>42932.950000000004</v>
      </c>
      <c r="E1158" s="1069"/>
      <c r="F1158" s="1070"/>
      <c r="G1158" s="1071"/>
      <c r="H1158" s="1072"/>
      <c r="I1158" s="1073"/>
      <c r="J1158" s="1073"/>
      <c r="K1158" s="1073"/>
    </row>
    <row r="1159" spans="1:11" s="1097" customFormat="1">
      <c r="A1159" s="1085">
        <v>1151</v>
      </c>
      <c r="B1159" s="1086">
        <v>527</v>
      </c>
      <c r="C1159" s="1087" t="s">
        <v>3397</v>
      </c>
      <c r="D1159" s="1088">
        <v>2610.5</v>
      </c>
      <c r="E1159" s="1069"/>
      <c r="F1159" s="1070"/>
      <c r="G1159" s="1071"/>
      <c r="H1159" s="1072"/>
      <c r="I1159" s="1073"/>
      <c r="J1159" s="1073"/>
      <c r="K1159" s="1073"/>
    </row>
    <row r="1160" spans="1:11" s="1097" customFormat="1">
      <c r="A1160" s="1085">
        <v>1152</v>
      </c>
      <c r="B1160" s="1086">
        <v>529</v>
      </c>
      <c r="C1160" s="1087" t="s">
        <v>3398</v>
      </c>
      <c r="D1160" s="1088">
        <v>2610.5</v>
      </c>
      <c r="E1160" s="1069"/>
      <c r="F1160" s="1070"/>
      <c r="G1160" s="1071"/>
      <c r="H1160" s="1072"/>
      <c r="I1160" s="1073"/>
      <c r="J1160" s="1073"/>
      <c r="K1160" s="1073"/>
    </row>
    <row r="1161" spans="1:11" s="1097" customFormat="1">
      <c r="A1161" s="1085">
        <v>1153</v>
      </c>
      <c r="B1161" s="1086">
        <v>538</v>
      </c>
      <c r="C1161" s="1087" t="s">
        <v>3089</v>
      </c>
      <c r="D1161" s="1088">
        <v>6900</v>
      </c>
      <c r="E1161" s="1069"/>
      <c r="F1161" s="1070"/>
      <c r="G1161" s="1071"/>
      <c r="H1161" s="1072"/>
      <c r="I1161" s="1073"/>
      <c r="J1161" s="1073"/>
      <c r="K1161" s="1073"/>
    </row>
    <row r="1162" spans="1:11" s="1097" customFormat="1">
      <c r="A1162" s="1085">
        <v>1154</v>
      </c>
      <c r="B1162" s="1086">
        <v>539</v>
      </c>
      <c r="C1162" s="1087" t="s">
        <v>3089</v>
      </c>
      <c r="D1162" s="1088">
        <v>6900</v>
      </c>
      <c r="E1162" s="1069"/>
      <c r="F1162" s="1070"/>
      <c r="G1162" s="1071"/>
      <c r="H1162" s="1072"/>
      <c r="I1162" s="1073"/>
      <c r="J1162" s="1073"/>
      <c r="K1162" s="1073"/>
    </row>
    <row r="1163" spans="1:11" s="1097" customFormat="1">
      <c r="A1163" s="1085">
        <v>1155</v>
      </c>
      <c r="B1163" s="1086">
        <v>540</v>
      </c>
      <c r="C1163" s="1087" t="s">
        <v>3089</v>
      </c>
      <c r="D1163" s="1088">
        <v>4939.25</v>
      </c>
      <c r="E1163" s="1069"/>
      <c r="F1163" s="1070"/>
      <c r="G1163" s="1071"/>
      <c r="H1163" s="1072"/>
      <c r="I1163" s="1073"/>
      <c r="J1163" s="1073"/>
      <c r="K1163" s="1073"/>
    </row>
    <row r="1164" spans="1:11" s="1097" customFormat="1">
      <c r="A1164" s="1085">
        <v>1156</v>
      </c>
      <c r="B1164" s="1086">
        <v>542</v>
      </c>
      <c r="C1164" s="1087" t="s">
        <v>3089</v>
      </c>
      <c r="D1164" s="1088">
        <v>6900</v>
      </c>
      <c r="E1164" s="1069"/>
      <c r="F1164" s="1070"/>
      <c r="G1164" s="1071"/>
      <c r="H1164" s="1072"/>
      <c r="I1164" s="1073"/>
      <c r="J1164" s="1073"/>
      <c r="K1164" s="1073"/>
    </row>
    <row r="1165" spans="1:11" s="1097" customFormat="1">
      <c r="A1165" s="1085">
        <v>1157</v>
      </c>
      <c r="B1165" s="1086">
        <v>543</v>
      </c>
      <c r="C1165" s="1087" t="s">
        <v>3089</v>
      </c>
      <c r="D1165" s="1088">
        <v>6900</v>
      </c>
      <c r="E1165" s="1069"/>
      <c r="F1165" s="1070"/>
      <c r="G1165" s="1071"/>
      <c r="H1165" s="1072"/>
      <c r="I1165" s="1073"/>
      <c r="J1165" s="1073"/>
      <c r="K1165" s="1073"/>
    </row>
    <row r="1166" spans="1:11" s="1097" customFormat="1">
      <c r="A1166" s="1085">
        <v>1158</v>
      </c>
      <c r="B1166" s="1086">
        <v>544</v>
      </c>
      <c r="C1166" s="1087" t="s">
        <v>3399</v>
      </c>
      <c r="D1166" s="1088">
        <v>2610</v>
      </c>
      <c r="E1166" s="1069"/>
      <c r="F1166" s="1070"/>
      <c r="G1166" s="1071"/>
      <c r="H1166" s="1072"/>
      <c r="I1166" s="1073"/>
      <c r="J1166" s="1073"/>
      <c r="K1166" s="1073"/>
    </row>
    <row r="1167" spans="1:11" s="1097" customFormat="1">
      <c r="A1167" s="1085">
        <v>1159</v>
      </c>
      <c r="B1167" s="1086">
        <v>545</v>
      </c>
      <c r="C1167" s="1087" t="s">
        <v>3399</v>
      </c>
      <c r="D1167" s="1088">
        <v>2610.5</v>
      </c>
      <c r="E1167" s="1069"/>
      <c r="F1167" s="1070"/>
      <c r="G1167" s="1071"/>
      <c r="H1167" s="1072"/>
      <c r="I1167" s="1073"/>
      <c r="J1167" s="1073"/>
      <c r="K1167" s="1073"/>
    </row>
    <row r="1168" spans="1:11" s="1097" customFormat="1">
      <c r="A1168" s="1085">
        <v>1160</v>
      </c>
      <c r="B1168" s="1086">
        <v>546</v>
      </c>
      <c r="C1168" s="1087" t="s">
        <v>3399</v>
      </c>
      <c r="D1168" s="1088">
        <v>2610.5</v>
      </c>
      <c r="E1168" s="1069"/>
      <c r="F1168" s="1070"/>
      <c r="G1168" s="1071"/>
      <c r="H1168" s="1072"/>
      <c r="I1168" s="1073"/>
      <c r="J1168" s="1073"/>
      <c r="K1168" s="1073"/>
    </row>
    <row r="1169" spans="1:11" s="1097" customFormat="1">
      <c r="A1169" s="1085">
        <v>1161</v>
      </c>
      <c r="B1169" s="1086">
        <v>547</v>
      </c>
      <c r="C1169" s="1087" t="s">
        <v>3399</v>
      </c>
      <c r="D1169" s="1088">
        <v>2610.5</v>
      </c>
      <c r="E1169" s="1069"/>
      <c r="F1169" s="1070"/>
      <c r="G1169" s="1071"/>
      <c r="H1169" s="1072"/>
      <c r="I1169" s="1073"/>
      <c r="J1169" s="1073"/>
      <c r="K1169" s="1073"/>
    </row>
    <row r="1170" spans="1:11" s="1097" customFormat="1">
      <c r="A1170" s="1085">
        <v>1162</v>
      </c>
      <c r="B1170" s="1086">
        <v>552</v>
      </c>
      <c r="C1170" s="1087" t="s">
        <v>3400</v>
      </c>
      <c r="D1170" s="1088">
        <v>4939.25</v>
      </c>
      <c r="E1170" s="1069"/>
      <c r="F1170" s="1070"/>
      <c r="G1170" s="1071"/>
      <c r="H1170" s="1072"/>
      <c r="I1170" s="1073"/>
      <c r="J1170" s="1073"/>
      <c r="K1170" s="1073"/>
    </row>
    <row r="1171" spans="1:11" s="1097" customFormat="1">
      <c r="A1171" s="1085">
        <v>1163</v>
      </c>
      <c r="B1171" s="1086">
        <v>562</v>
      </c>
      <c r="C1171" s="1087" t="s">
        <v>3377</v>
      </c>
      <c r="D1171" s="1088">
        <v>3507.5</v>
      </c>
      <c r="E1171" s="1069"/>
      <c r="F1171" s="1070"/>
      <c r="G1171" s="1071"/>
      <c r="H1171" s="1072"/>
      <c r="I1171" s="1073"/>
      <c r="J1171" s="1073"/>
      <c r="K1171" s="1073"/>
    </row>
    <row r="1172" spans="1:11" s="1097" customFormat="1">
      <c r="A1172" s="1085">
        <v>1164</v>
      </c>
      <c r="B1172" s="1086">
        <v>563</v>
      </c>
      <c r="C1172" s="1087" t="s">
        <v>3377</v>
      </c>
      <c r="D1172" s="1088">
        <v>3507.5</v>
      </c>
      <c r="E1172" s="1069"/>
      <c r="F1172" s="1070"/>
      <c r="G1172" s="1071"/>
      <c r="H1172" s="1072"/>
      <c r="I1172" s="1073"/>
      <c r="J1172" s="1073"/>
      <c r="K1172" s="1073"/>
    </row>
    <row r="1173" spans="1:11">
      <c r="A1173" s="1085">
        <v>1165</v>
      </c>
      <c r="B1173" s="1086">
        <v>564</v>
      </c>
      <c r="C1173" s="1087" t="s">
        <v>3377</v>
      </c>
      <c r="D1173" s="1088">
        <v>3507.5</v>
      </c>
    </row>
    <row r="1174" spans="1:11" ht="15">
      <c r="A1174" s="1085">
        <v>1166</v>
      </c>
      <c r="B1174" s="1086">
        <v>569</v>
      </c>
      <c r="C1174" s="1087" t="s">
        <v>3401</v>
      </c>
      <c r="D1174" s="1088">
        <v>28405</v>
      </c>
      <c r="H1174" s="1123"/>
      <c r="I1174"/>
      <c r="J1174"/>
      <c r="K1174"/>
    </row>
    <row r="1175" spans="1:11">
      <c r="A1175" s="1085">
        <v>1167</v>
      </c>
      <c r="B1175" s="1086">
        <v>644</v>
      </c>
      <c r="C1175" s="1087" t="s">
        <v>3402</v>
      </c>
      <c r="D1175" s="1088">
        <v>0</v>
      </c>
      <c r="G1175" s="1142"/>
    </row>
    <row r="1176" spans="1:11">
      <c r="A1176" s="1085">
        <v>1168</v>
      </c>
      <c r="B1176" s="1086">
        <v>695</v>
      </c>
      <c r="C1176" s="1087" t="s">
        <v>3403</v>
      </c>
      <c r="D1176" s="1088">
        <v>16154.630000000001</v>
      </c>
    </row>
    <row r="1177" spans="1:11">
      <c r="A1177" s="1085">
        <v>1169</v>
      </c>
      <c r="B1177" s="1086">
        <v>696</v>
      </c>
      <c r="C1177" s="1087" t="s">
        <v>3404</v>
      </c>
      <c r="D1177" s="1088">
        <v>9159.75</v>
      </c>
    </row>
    <row r="1178" spans="1:11">
      <c r="A1178" s="1085">
        <v>1170</v>
      </c>
      <c r="B1178" s="1086">
        <v>697</v>
      </c>
      <c r="C1178" s="1087" t="s">
        <v>3405</v>
      </c>
      <c r="D1178" s="1088">
        <v>4447.05</v>
      </c>
    </row>
    <row r="1179" spans="1:11">
      <c r="A1179" s="1085">
        <v>1171</v>
      </c>
      <c r="B1179" s="1086">
        <v>715</v>
      </c>
      <c r="C1179" s="1087" t="s">
        <v>3406</v>
      </c>
      <c r="D1179" s="1088">
        <v>7245</v>
      </c>
    </row>
    <row r="1180" spans="1:11">
      <c r="A1180" s="1085">
        <v>1172</v>
      </c>
      <c r="B1180" s="1086">
        <v>716</v>
      </c>
      <c r="C1180" s="1087" t="s">
        <v>3406</v>
      </c>
      <c r="D1180" s="1088">
        <v>7245</v>
      </c>
    </row>
    <row r="1181" spans="1:11">
      <c r="A1181" s="1085">
        <v>1173</v>
      </c>
      <c r="B1181" s="1086">
        <v>717</v>
      </c>
      <c r="C1181" s="1087" t="s">
        <v>3406</v>
      </c>
      <c r="D1181" s="1088">
        <v>7245</v>
      </c>
    </row>
    <row r="1182" spans="1:11">
      <c r="A1182" s="1085">
        <v>1174</v>
      </c>
      <c r="B1182" s="1086">
        <v>718</v>
      </c>
      <c r="C1182" s="1087" t="s">
        <v>3406</v>
      </c>
      <c r="D1182" s="1088">
        <v>7245</v>
      </c>
    </row>
    <row r="1183" spans="1:11">
      <c r="A1183" s="1085">
        <v>1175</v>
      </c>
      <c r="B1183" s="1086">
        <v>719</v>
      </c>
      <c r="C1183" s="1087" t="s">
        <v>3407</v>
      </c>
      <c r="D1183" s="1088">
        <v>3881.25</v>
      </c>
    </row>
    <row r="1184" spans="1:11">
      <c r="A1184" s="1085">
        <v>1176</v>
      </c>
      <c r="B1184" s="1086">
        <v>724</v>
      </c>
      <c r="C1184" s="1087" t="s">
        <v>3408</v>
      </c>
      <c r="D1184" s="1088">
        <v>11347.050000000001</v>
      </c>
    </row>
    <row r="1185" spans="1:8">
      <c r="A1185" s="1085">
        <v>1177</v>
      </c>
      <c r="B1185" s="1086">
        <v>725</v>
      </c>
      <c r="C1185" s="1087" t="s">
        <v>3409</v>
      </c>
      <c r="D1185" s="1088">
        <v>2955.27</v>
      </c>
    </row>
    <row r="1186" spans="1:8" ht="15" customHeight="1">
      <c r="A1186" s="1085">
        <v>1178</v>
      </c>
      <c r="B1186" s="1086">
        <v>779</v>
      </c>
      <c r="C1186" s="1087" t="s">
        <v>3410</v>
      </c>
      <c r="D1186" s="1088">
        <v>2817.5</v>
      </c>
    </row>
    <row r="1187" spans="1:8" ht="22.5">
      <c r="A1187" s="1085">
        <v>1179</v>
      </c>
      <c r="B1187" s="1086">
        <v>782</v>
      </c>
      <c r="C1187" s="1087" t="s">
        <v>3411</v>
      </c>
      <c r="D1187" s="1088">
        <v>4140</v>
      </c>
    </row>
    <row r="1188" spans="1:8">
      <c r="A1188" s="1085">
        <v>1180</v>
      </c>
      <c r="B1188" s="1086">
        <v>792</v>
      </c>
      <c r="C1188" s="1087" t="s">
        <v>3412</v>
      </c>
      <c r="D1188" s="1088">
        <v>2748.5</v>
      </c>
    </row>
    <row r="1189" spans="1:8">
      <c r="A1189" s="1085">
        <v>1181</v>
      </c>
      <c r="B1189" s="1086">
        <v>797</v>
      </c>
      <c r="C1189" s="1087" t="s">
        <v>3413</v>
      </c>
      <c r="D1189" s="1088">
        <v>724.5</v>
      </c>
    </row>
    <row r="1190" spans="1:8" ht="15.75" customHeight="1">
      <c r="A1190" s="1085">
        <v>1182</v>
      </c>
      <c r="B1190" s="1086">
        <v>798</v>
      </c>
      <c r="C1190" s="1087" t="s">
        <v>3414</v>
      </c>
      <c r="D1190" s="1088">
        <v>3680</v>
      </c>
    </row>
    <row r="1191" spans="1:8">
      <c r="A1191" s="1085">
        <v>1183</v>
      </c>
      <c r="B1191" s="1086">
        <v>826</v>
      </c>
      <c r="C1191" s="1087" t="s">
        <v>3415</v>
      </c>
      <c r="D1191" s="1088">
        <v>2666.66</v>
      </c>
    </row>
    <row r="1192" spans="1:8">
      <c r="A1192" s="1085">
        <v>1184</v>
      </c>
      <c r="B1192" s="1086">
        <v>828</v>
      </c>
      <c r="C1192" s="1087" t="s">
        <v>3416</v>
      </c>
      <c r="D1192" s="1088">
        <v>3375</v>
      </c>
    </row>
    <row r="1193" spans="1:8">
      <c r="A1193" s="1085">
        <v>1185</v>
      </c>
      <c r="B1193" s="1086">
        <v>829</v>
      </c>
      <c r="C1193" s="1087" t="s">
        <v>3417</v>
      </c>
      <c r="D1193" s="1088">
        <v>0</v>
      </c>
    </row>
    <row r="1194" spans="1:8">
      <c r="A1194" s="1085">
        <v>1186</v>
      </c>
      <c r="B1194" s="1086">
        <v>831</v>
      </c>
      <c r="C1194" s="1087" t="s">
        <v>3418</v>
      </c>
      <c r="D1194" s="1088">
        <v>4853.45</v>
      </c>
    </row>
    <row r="1195" spans="1:8">
      <c r="A1195" s="1085">
        <v>1187</v>
      </c>
      <c r="B1195" s="1086">
        <v>872</v>
      </c>
      <c r="C1195" s="1087" t="s">
        <v>3419</v>
      </c>
      <c r="D1195" s="1088">
        <v>9999.99</v>
      </c>
    </row>
    <row r="1196" spans="1:8">
      <c r="A1196" s="1085">
        <v>1188</v>
      </c>
      <c r="B1196" s="1086">
        <v>874</v>
      </c>
      <c r="C1196" s="1087" t="s">
        <v>3420</v>
      </c>
      <c r="D1196" s="1088">
        <v>9000</v>
      </c>
    </row>
    <row r="1197" spans="1:8">
      <c r="A1197" s="1085">
        <v>1189</v>
      </c>
      <c r="B1197" s="1106">
        <v>927</v>
      </c>
      <c r="C1197" s="1101" t="s">
        <v>3421</v>
      </c>
      <c r="D1197" s="1100">
        <v>2729</v>
      </c>
      <c r="G1197" s="1121"/>
      <c r="H1197" s="1196"/>
    </row>
    <row r="1198" spans="1:8">
      <c r="A1198" s="1085">
        <v>1190</v>
      </c>
      <c r="B1198" s="1086">
        <v>1</v>
      </c>
      <c r="C1198" s="1087" t="s">
        <v>3422</v>
      </c>
      <c r="D1198" s="1088">
        <v>569.01</v>
      </c>
    </row>
    <row r="1199" spans="1:8">
      <c r="A1199" s="1085">
        <v>1191</v>
      </c>
      <c r="B1199" s="1086">
        <v>83</v>
      </c>
      <c r="C1199" s="1087" t="s">
        <v>3423</v>
      </c>
      <c r="D1199" s="1088">
        <v>678.5</v>
      </c>
    </row>
    <row r="1200" spans="1:8">
      <c r="A1200" s="1085">
        <v>1192</v>
      </c>
      <c r="B1200" s="1086">
        <v>135</v>
      </c>
      <c r="C1200" s="1087" t="s">
        <v>3424</v>
      </c>
      <c r="D1200" s="1088">
        <v>13110</v>
      </c>
    </row>
    <row r="1201" spans="1:5">
      <c r="A1201" s="1085">
        <v>1193</v>
      </c>
      <c r="B1201" s="1086">
        <v>370</v>
      </c>
      <c r="C1201" s="1087" t="s">
        <v>3425</v>
      </c>
      <c r="D1201" s="1088">
        <v>34359.31</v>
      </c>
    </row>
    <row r="1202" spans="1:5">
      <c r="A1202" s="1085">
        <v>1194</v>
      </c>
      <c r="B1202" s="1086">
        <v>422</v>
      </c>
      <c r="C1202" s="1087" t="s">
        <v>3426</v>
      </c>
      <c r="D1202" s="1088">
        <v>0</v>
      </c>
    </row>
    <row r="1203" spans="1:5">
      <c r="A1203" s="1085">
        <v>1195</v>
      </c>
      <c r="B1203" s="1086">
        <v>474</v>
      </c>
      <c r="C1203" s="1087" t="s">
        <v>3427</v>
      </c>
      <c r="D1203" s="1088">
        <v>9734.75</v>
      </c>
    </row>
    <row r="1204" spans="1:5">
      <c r="A1204" s="1085">
        <v>1196</v>
      </c>
      <c r="B1204" s="1086">
        <v>475</v>
      </c>
      <c r="C1204" s="1087" t="s">
        <v>3428</v>
      </c>
      <c r="D1204" s="1088">
        <v>3306</v>
      </c>
    </row>
    <row r="1205" spans="1:5">
      <c r="A1205" s="1085">
        <v>1197</v>
      </c>
      <c r="B1205" s="1086">
        <v>567</v>
      </c>
      <c r="C1205" s="1087" t="s">
        <v>3429</v>
      </c>
      <c r="D1205" s="1088">
        <v>0</v>
      </c>
      <c r="E1205" s="1089"/>
    </row>
    <row r="1206" spans="1:5">
      <c r="A1206" s="1085">
        <v>1198</v>
      </c>
      <c r="B1206" s="1086">
        <v>571</v>
      </c>
      <c r="C1206" s="1087" t="s">
        <v>3430</v>
      </c>
      <c r="D1206" s="1088">
        <v>1725</v>
      </c>
      <c r="E1206" s="1089"/>
    </row>
    <row r="1207" spans="1:5">
      <c r="A1207" s="1085">
        <v>1199</v>
      </c>
      <c r="B1207" s="1086">
        <v>576</v>
      </c>
      <c r="C1207" s="1087" t="s">
        <v>3427</v>
      </c>
      <c r="D1207" s="1088">
        <v>4025</v>
      </c>
    </row>
    <row r="1208" spans="1:5">
      <c r="A1208" s="1085">
        <v>1200</v>
      </c>
      <c r="B1208" s="1086">
        <v>579</v>
      </c>
      <c r="C1208" s="1087" t="s">
        <v>3431</v>
      </c>
      <c r="D1208" s="1088">
        <v>1265</v>
      </c>
      <c r="E1208" s="1122"/>
    </row>
    <row r="1209" spans="1:5">
      <c r="A1209" s="1085">
        <v>1201</v>
      </c>
      <c r="B1209" s="1086">
        <v>580</v>
      </c>
      <c r="C1209" s="1087" t="s">
        <v>3432</v>
      </c>
      <c r="D1209" s="1088">
        <v>793.5</v>
      </c>
      <c r="E1209" s="1122"/>
    </row>
    <row r="1210" spans="1:5">
      <c r="A1210" s="1085">
        <v>1202</v>
      </c>
      <c r="B1210" s="1086">
        <v>722</v>
      </c>
      <c r="C1210" s="1087" t="s">
        <v>3433</v>
      </c>
      <c r="D1210" s="1088">
        <v>3305.86</v>
      </c>
      <c r="E1210" s="1122"/>
    </row>
    <row r="1211" spans="1:5" ht="22.5">
      <c r="A1211" s="1085">
        <v>1203</v>
      </c>
      <c r="B1211" s="1086">
        <v>727</v>
      </c>
      <c r="C1211" s="1087" t="s">
        <v>3434</v>
      </c>
      <c r="D1211" s="1088">
        <v>3063</v>
      </c>
      <c r="E1211" s="1122"/>
    </row>
    <row r="1212" spans="1:5">
      <c r="A1212" s="1085">
        <v>1204</v>
      </c>
      <c r="B1212" s="1086">
        <v>802</v>
      </c>
      <c r="C1212" s="1087" t="s">
        <v>3435</v>
      </c>
      <c r="D1212" s="1088">
        <v>2185</v>
      </c>
      <c r="E1212" s="1122"/>
    </row>
    <row r="1213" spans="1:5">
      <c r="A1213" s="1085">
        <v>1205</v>
      </c>
      <c r="B1213" s="1086">
        <v>803</v>
      </c>
      <c r="C1213" s="1087" t="s">
        <v>3436</v>
      </c>
      <c r="D1213" s="1088">
        <v>2990</v>
      </c>
      <c r="E1213" s="1122"/>
    </row>
    <row r="1214" spans="1:5">
      <c r="A1214" s="1085">
        <v>1206</v>
      </c>
      <c r="B1214" s="1086">
        <v>820</v>
      </c>
      <c r="C1214" s="1087" t="s">
        <v>3437</v>
      </c>
      <c r="D1214" s="1088">
        <v>1472</v>
      </c>
      <c r="E1214" s="1122"/>
    </row>
    <row r="1215" spans="1:5">
      <c r="A1215" s="1085">
        <v>1207</v>
      </c>
      <c r="B1215" s="1086">
        <v>821</v>
      </c>
      <c r="C1215" s="1087" t="s">
        <v>3438</v>
      </c>
      <c r="D1215" s="1088">
        <v>2208</v>
      </c>
      <c r="E1215" s="1122"/>
    </row>
    <row r="1216" spans="1:5">
      <c r="A1216" s="1085">
        <v>1208</v>
      </c>
      <c r="B1216" s="1086">
        <v>822</v>
      </c>
      <c r="C1216" s="1087" t="s">
        <v>3439</v>
      </c>
      <c r="D1216" s="1088">
        <v>586.5</v>
      </c>
      <c r="E1216" s="1122"/>
    </row>
    <row r="1217" spans="1:11">
      <c r="A1217" s="1085">
        <v>1209</v>
      </c>
      <c r="B1217" s="1086">
        <v>825</v>
      </c>
      <c r="C1217" s="1087" t="s">
        <v>2971</v>
      </c>
      <c r="D1217" s="1088">
        <v>2185</v>
      </c>
      <c r="E1217" s="1122"/>
    </row>
    <row r="1218" spans="1:11">
      <c r="A1218" s="1085">
        <v>1210</v>
      </c>
      <c r="B1218" s="1086">
        <v>827</v>
      </c>
      <c r="C1218" s="1087" t="s">
        <v>3440</v>
      </c>
      <c r="D1218" s="1088">
        <v>3323.5</v>
      </c>
      <c r="E1218" s="1122"/>
    </row>
    <row r="1219" spans="1:11">
      <c r="A1219" s="1085">
        <v>1211</v>
      </c>
      <c r="B1219" s="1086">
        <v>830</v>
      </c>
      <c r="C1219" s="1087" t="s">
        <v>3441</v>
      </c>
      <c r="D1219" s="1088">
        <v>2899</v>
      </c>
      <c r="E1219" s="1122"/>
    </row>
    <row r="1220" spans="1:11">
      <c r="A1220" s="1085">
        <v>1212</v>
      </c>
      <c r="B1220" s="1086">
        <v>869</v>
      </c>
      <c r="C1220" s="1087" t="s">
        <v>3442</v>
      </c>
      <c r="D1220" s="1088">
        <v>3869.9900000000002</v>
      </c>
      <c r="E1220" s="1122"/>
    </row>
    <row r="1221" spans="1:11">
      <c r="A1221" s="1085">
        <v>1213</v>
      </c>
      <c r="B1221" s="1086">
        <v>871</v>
      </c>
      <c r="C1221" s="1087" t="s">
        <v>3443</v>
      </c>
      <c r="D1221" s="1088">
        <v>8964.25</v>
      </c>
      <c r="E1221" s="1122"/>
    </row>
    <row r="1222" spans="1:11">
      <c r="A1222" s="1085">
        <v>1214</v>
      </c>
      <c r="B1222" s="1086">
        <v>875</v>
      </c>
      <c r="C1222" s="1087" t="s">
        <v>3444</v>
      </c>
      <c r="D1222" s="1088">
        <v>5148.82</v>
      </c>
      <c r="E1222" s="1122"/>
    </row>
    <row r="1223" spans="1:11">
      <c r="A1223" s="1085">
        <v>1215</v>
      </c>
      <c r="B1223" s="1086">
        <v>876</v>
      </c>
      <c r="C1223" s="1087" t="s">
        <v>3445</v>
      </c>
      <c r="D1223" s="1088">
        <v>5148.82</v>
      </c>
      <c r="E1223" s="1122"/>
    </row>
    <row r="1224" spans="1:11">
      <c r="A1224" s="1085">
        <v>1216</v>
      </c>
      <c r="B1224" s="1086">
        <v>877</v>
      </c>
      <c r="C1224" s="1087" t="s">
        <v>3446</v>
      </c>
      <c r="D1224" s="1088">
        <v>5148.82</v>
      </c>
      <c r="E1224" s="1122"/>
    </row>
    <row r="1225" spans="1:11">
      <c r="A1225" s="1085">
        <v>1217</v>
      </c>
      <c r="B1225" s="1086">
        <v>878</v>
      </c>
      <c r="C1225" s="1087" t="s">
        <v>3447</v>
      </c>
      <c r="D1225" s="1088">
        <v>5148.82</v>
      </c>
      <c r="E1225" s="1122"/>
    </row>
    <row r="1226" spans="1:11">
      <c r="A1226" s="1085">
        <v>1218</v>
      </c>
      <c r="B1226" s="1086">
        <v>879</v>
      </c>
      <c r="C1226" s="1087" t="s">
        <v>3448</v>
      </c>
      <c r="D1226" s="1088">
        <v>5148.82</v>
      </c>
      <c r="E1226" s="1122"/>
    </row>
    <row r="1227" spans="1:11">
      <c r="A1227" s="1085">
        <v>1219</v>
      </c>
      <c r="B1227" s="1086">
        <v>880</v>
      </c>
      <c r="C1227" s="1087" t="s">
        <v>3449</v>
      </c>
      <c r="D1227" s="1088">
        <v>5148.82</v>
      </c>
      <c r="E1227" s="1122"/>
    </row>
    <row r="1228" spans="1:11">
      <c r="A1228" s="1085">
        <v>1220</v>
      </c>
      <c r="B1228" s="1086">
        <v>881</v>
      </c>
      <c r="C1228" s="1087" t="s">
        <v>3450</v>
      </c>
      <c r="D1228" s="1088">
        <v>5148.82</v>
      </c>
      <c r="E1228" s="1122"/>
    </row>
    <row r="1229" spans="1:11">
      <c r="A1229" s="1085">
        <v>1221</v>
      </c>
      <c r="B1229" s="1086">
        <v>882</v>
      </c>
      <c r="C1229" s="1087" t="s">
        <v>3451</v>
      </c>
      <c r="D1229" s="1088">
        <v>5148.82</v>
      </c>
      <c r="E1229" s="1122"/>
    </row>
    <row r="1230" spans="1:11">
      <c r="A1230" s="1085">
        <v>1222</v>
      </c>
      <c r="B1230" s="1086">
        <v>883</v>
      </c>
      <c r="C1230" s="1087" t="s">
        <v>3452</v>
      </c>
      <c r="D1230" s="1088">
        <v>5148.82</v>
      </c>
      <c r="E1230" s="1122"/>
    </row>
    <row r="1231" spans="1:11">
      <c r="A1231" s="1085">
        <v>1223</v>
      </c>
      <c r="B1231" s="1086">
        <v>884</v>
      </c>
      <c r="C1231" s="1087" t="s">
        <v>3453</v>
      </c>
      <c r="D1231" s="1088">
        <v>4984.32</v>
      </c>
      <c r="E1231" s="1122"/>
    </row>
    <row r="1232" spans="1:11" ht="15">
      <c r="A1232" s="1085">
        <v>1224</v>
      </c>
      <c r="B1232" s="1086">
        <v>885</v>
      </c>
      <c r="C1232" s="1087" t="s">
        <v>3454</v>
      </c>
      <c r="D1232" s="1088">
        <v>3932.4</v>
      </c>
      <c r="E1232" s="1122"/>
      <c r="H1232" s="1167"/>
      <c r="I1232"/>
      <c r="J1232"/>
      <c r="K1232"/>
    </row>
    <row r="1233" spans="1:11" ht="15">
      <c r="A1233" s="1085">
        <v>1225</v>
      </c>
      <c r="B1233" s="1086">
        <v>886</v>
      </c>
      <c r="C1233" s="1087" t="s">
        <v>3454</v>
      </c>
      <c r="D1233" s="1088">
        <v>3932.4</v>
      </c>
      <c r="E1233" s="1122"/>
      <c r="H1233" s="1167"/>
      <c r="I1233"/>
      <c r="J1233"/>
    </row>
    <row r="1234" spans="1:11" ht="15">
      <c r="A1234" s="1085">
        <v>1226</v>
      </c>
      <c r="B1234" s="1086">
        <v>889</v>
      </c>
      <c r="C1234" s="1087" t="s">
        <v>3455</v>
      </c>
      <c r="D1234" s="1088">
        <v>43500</v>
      </c>
      <c r="E1234" s="1122"/>
      <c r="G1234" s="1142"/>
      <c r="H1234" s="1167"/>
      <c r="I1234"/>
      <c r="J1234"/>
    </row>
    <row r="1235" spans="1:11" ht="15">
      <c r="A1235" s="1085">
        <v>1227</v>
      </c>
      <c r="B1235" s="1086">
        <v>893</v>
      </c>
      <c r="C1235" s="1087" t="s">
        <v>3456</v>
      </c>
      <c r="D1235" s="1088">
        <v>0</v>
      </c>
      <c r="E1235" s="1122"/>
      <c r="G1235" s="1142"/>
      <c r="H1235" s="1167"/>
      <c r="I1235"/>
      <c r="J1235"/>
    </row>
    <row r="1236" spans="1:11" ht="15">
      <c r="A1236" s="1085">
        <v>1228</v>
      </c>
      <c r="B1236" s="1108">
        <v>894</v>
      </c>
      <c r="C1236" s="1109" t="s">
        <v>3457</v>
      </c>
      <c r="D1236" s="1110">
        <v>0</v>
      </c>
      <c r="E1236" s="1122"/>
      <c r="G1236" s="1142"/>
      <c r="H1236" s="1167"/>
      <c r="I1236"/>
      <c r="J1236"/>
    </row>
    <row r="1237" spans="1:11" ht="15">
      <c r="A1237" s="1085">
        <v>1229</v>
      </c>
      <c r="B1237" s="1108">
        <v>916</v>
      </c>
      <c r="C1237" s="1109" t="s">
        <v>3458</v>
      </c>
      <c r="D1237" s="1110">
        <v>0</v>
      </c>
      <c r="E1237" s="1122"/>
      <c r="G1237" s="1142"/>
      <c r="H1237" s="1167"/>
      <c r="I1237"/>
      <c r="J1237"/>
    </row>
    <row r="1238" spans="1:11" ht="15">
      <c r="A1238" s="1085">
        <v>1230</v>
      </c>
      <c r="B1238" s="1108">
        <v>917</v>
      </c>
      <c r="C1238" s="1109" t="s">
        <v>3458</v>
      </c>
      <c r="D1238" s="1110">
        <v>0</v>
      </c>
      <c r="E1238" s="1122"/>
      <c r="G1238" s="1142"/>
      <c r="H1238" s="1167"/>
      <c r="I1238"/>
      <c r="J1238"/>
    </row>
    <row r="1239" spans="1:11" ht="15">
      <c r="A1239" s="1085">
        <v>1231</v>
      </c>
      <c r="B1239" s="1108">
        <v>918</v>
      </c>
      <c r="C1239" s="1109" t="s">
        <v>3458</v>
      </c>
      <c r="D1239" s="1110">
        <v>0</v>
      </c>
      <c r="E1239" s="1122"/>
      <c r="G1239" s="1121"/>
      <c r="H1239" s="1157"/>
      <c r="I1239"/>
      <c r="J1239"/>
    </row>
    <row r="1240" spans="1:11">
      <c r="A1240" s="1085">
        <v>1232</v>
      </c>
      <c r="B1240" s="1108">
        <v>906</v>
      </c>
      <c r="C1240" s="1203" t="s">
        <v>3135</v>
      </c>
      <c r="D1240" s="1100">
        <v>3479</v>
      </c>
      <c r="E1240" s="1122"/>
      <c r="G1240" s="1142"/>
    </row>
    <row r="1241" spans="1:11" ht="15">
      <c r="A1241" s="1085">
        <v>1233</v>
      </c>
      <c r="B1241" s="1108">
        <v>907</v>
      </c>
      <c r="C1241" s="1203" t="s">
        <v>3135</v>
      </c>
      <c r="D1241" s="1100">
        <v>3479</v>
      </c>
      <c r="E1241" s="1122"/>
      <c r="G1241" s="1142"/>
      <c r="H1241" s="1167"/>
      <c r="I1241"/>
      <c r="J1241"/>
    </row>
    <row r="1242" spans="1:11" ht="15">
      <c r="A1242" s="1085">
        <v>1234</v>
      </c>
      <c r="B1242" s="1108">
        <v>908</v>
      </c>
      <c r="C1242" s="1203" t="s">
        <v>3135</v>
      </c>
      <c r="D1242" s="1100">
        <v>3479</v>
      </c>
      <c r="E1242" s="1122"/>
      <c r="H1242" s="1167"/>
      <c r="I1242"/>
      <c r="J1242"/>
    </row>
    <row r="1243" spans="1:11" ht="15">
      <c r="A1243" s="1085">
        <v>1235</v>
      </c>
      <c r="B1243" s="1108">
        <v>909</v>
      </c>
      <c r="C1243" s="1151" t="s">
        <v>3135</v>
      </c>
      <c r="D1243" s="1110">
        <v>3479</v>
      </c>
      <c r="E1243" s="1122"/>
      <c r="G1243" s="1142"/>
      <c r="H1243" s="1167"/>
      <c r="I1243"/>
      <c r="J1243"/>
      <c r="K1243"/>
    </row>
    <row r="1244" spans="1:11" ht="15">
      <c r="A1244" s="1085">
        <v>1236</v>
      </c>
      <c r="B1244" s="1108">
        <v>910</v>
      </c>
      <c r="C1244" s="1203" t="s">
        <v>3135</v>
      </c>
      <c r="D1244" s="1100">
        <v>3479</v>
      </c>
      <c r="E1244" s="1122"/>
      <c r="G1244" s="1142"/>
      <c r="H1244" s="1167"/>
      <c r="I1244"/>
      <c r="J1244"/>
    </row>
    <row r="1245" spans="1:11" ht="15">
      <c r="A1245" s="1085">
        <v>1237</v>
      </c>
      <c r="B1245" s="1108">
        <v>911</v>
      </c>
      <c r="C1245" s="1109" t="s">
        <v>3135</v>
      </c>
      <c r="D1245" s="1110">
        <v>3479</v>
      </c>
      <c r="E1245" s="1122"/>
      <c r="G1245" s="1142"/>
      <c r="H1245" s="1123"/>
      <c r="I1245"/>
      <c r="J1245"/>
      <c r="K1245"/>
    </row>
    <row r="1246" spans="1:11" ht="15">
      <c r="A1246" s="1085">
        <v>1238</v>
      </c>
      <c r="B1246" s="1108">
        <v>912</v>
      </c>
      <c r="C1246" s="1109" t="s">
        <v>3135</v>
      </c>
      <c r="D1246" s="1110">
        <v>3479</v>
      </c>
      <c r="E1246" s="1122"/>
      <c r="G1246" s="1142"/>
      <c r="H1246" s="1123"/>
      <c r="I1246"/>
      <c r="J1246"/>
      <c r="K1246"/>
    </row>
    <row r="1247" spans="1:11" customFormat="1" ht="15">
      <c r="A1247" s="1085">
        <v>1239</v>
      </c>
      <c r="B1247" s="1108">
        <v>913</v>
      </c>
      <c r="C1247" s="1109" t="s">
        <v>3135</v>
      </c>
      <c r="D1247" s="1110">
        <v>3479</v>
      </c>
      <c r="E1247" s="1122"/>
      <c r="F1247" s="1070"/>
      <c r="G1247" s="1105"/>
      <c r="H1247" s="1123"/>
    </row>
    <row r="1248" spans="1:11" customFormat="1" ht="15">
      <c r="A1248" s="1085">
        <v>1240</v>
      </c>
      <c r="B1248" s="1108">
        <v>914</v>
      </c>
      <c r="C1248" s="1109" t="s">
        <v>3135</v>
      </c>
      <c r="D1248" s="1110">
        <v>3479</v>
      </c>
      <c r="E1248" s="1122"/>
      <c r="F1248" s="1070"/>
      <c r="G1248" s="1071"/>
      <c r="H1248" s="1159"/>
    </row>
    <row r="1249" spans="1:11" customFormat="1" ht="15">
      <c r="A1249" s="1085">
        <v>1241</v>
      </c>
      <c r="B1249" s="1108">
        <v>903</v>
      </c>
      <c r="C1249" s="1109" t="s">
        <v>3023</v>
      </c>
      <c r="D1249" s="1110">
        <v>6217.6</v>
      </c>
      <c r="E1249" s="1122"/>
      <c r="F1249" s="1070"/>
      <c r="G1249" s="1105"/>
      <c r="H1249" s="1123"/>
    </row>
    <row r="1250" spans="1:11" customFormat="1" ht="15">
      <c r="A1250" s="1085">
        <v>1242</v>
      </c>
      <c r="B1250" s="1108">
        <v>904</v>
      </c>
      <c r="C1250" s="1109" t="s">
        <v>3023</v>
      </c>
      <c r="D1250" s="1110">
        <v>6217.6</v>
      </c>
      <c r="E1250" s="1122"/>
      <c r="F1250" s="1070"/>
      <c r="G1250" s="1071"/>
      <c r="H1250" s="1159"/>
    </row>
    <row r="1251" spans="1:11" customFormat="1" ht="15">
      <c r="A1251" s="1085">
        <v>1243</v>
      </c>
      <c r="B1251" s="1108">
        <v>901</v>
      </c>
      <c r="C1251" s="1109" t="s">
        <v>3034</v>
      </c>
      <c r="D1251" s="1110">
        <v>4626.54</v>
      </c>
      <c r="E1251" s="1122"/>
      <c r="F1251" s="1070"/>
      <c r="G1251" s="1105"/>
      <c r="H1251" s="1123"/>
    </row>
    <row r="1252" spans="1:11" customFormat="1" ht="15">
      <c r="A1252" s="1085">
        <v>1244</v>
      </c>
      <c r="B1252" s="1108">
        <v>902</v>
      </c>
      <c r="C1252" s="1109" t="s">
        <v>3034</v>
      </c>
      <c r="D1252" s="1110">
        <v>4626.54</v>
      </c>
      <c r="E1252" s="1122"/>
      <c r="F1252" s="1070"/>
      <c r="G1252" s="1105"/>
      <c r="H1252" s="1123"/>
      <c r="K1252" s="1073"/>
    </row>
    <row r="1253" spans="1:11">
      <c r="A1253" s="1085">
        <v>1245</v>
      </c>
      <c r="B1253" s="1108">
        <v>905</v>
      </c>
      <c r="C1253" s="1109" t="s">
        <v>3034</v>
      </c>
      <c r="D1253" s="1110">
        <v>4626.54</v>
      </c>
      <c r="E1253" s="1204"/>
      <c r="G1253" s="1105"/>
    </row>
    <row r="1254" spans="1:11" ht="15.75" customHeight="1">
      <c r="A1254" s="1085">
        <v>1246</v>
      </c>
      <c r="B1254" s="1205">
        <v>920</v>
      </c>
      <c r="C1254" s="1176" t="s">
        <v>2717</v>
      </c>
      <c r="D1254" s="1110">
        <v>2784</v>
      </c>
      <c r="E1254" s="1204"/>
      <c r="G1254" s="1121"/>
      <c r="H1254" s="1159"/>
    </row>
    <row r="1255" spans="1:11">
      <c r="A1255" s="1085">
        <v>1247</v>
      </c>
      <c r="B1255" s="1108">
        <v>921</v>
      </c>
      <c r="C1255" s="1101" t="s">
        <v>3459</v>
      </c>
      <c r="D1255" s="1100">
        <v>6071.2</v>
      </c>
    </row>
    <row r="1256" spans="1:11">
      <c r="A1256" s="1085">
        <v>1248</v>
      </c>
      <c r="B1256" s="1108">
        <v>922</v>
      </c>
      <c r="C1256" s="1101" t="s">
        <v>3460</v>
      </c>
      <c r="D1256" s="1100">
        <v>6071.2</v>
      </c>
    </row>
    <row r="1257" spans="1:11">
      <c r="A1257" s="1085">
        <v>1249</v>
      </c>
      <c r="B1257" s="1106">
        <v>926</v>
      </c>
      <c r="C1257" s="1101" t="s">
        <v>3461</v>
      </c>
      <c r="D1257" s="1100">
        <v>40037.4</v>
      </c>
      <c r="G1257" s="1121"/>
      <c r="H1257" s="1141"/>
    </row>
    <row r="1258" spans="1:11">
      <c r="A1258" s="1085">
        <v>1250</v>
      </c>
      <c r="B1258" s="1106">
        <v>923</v>
      </c>
      <c r="C1258" s="1101" t="s">
        <v>3030</v>
      </c>
      <c r="D1258" s="1100">
        <v>2599.9699999999998</v>
      </c>
    </row>
    <row r="1259" spans="1:11">
      <c r="A1259" s="1085">
        <v>1251</v>
      </c>
      <c r="B1259" s="1106">
        <v>924</v>
      </c>
      <c r="C1259" s="1101" t="s">
        <v>3030</v>
      </c>
      <c r="D1259" s="1100">
        <v>2599.9699999999998</v>
      </c>
    </row>
    <row r="1260" spans="1:11">
      <c r="A1260" s="1085">
        <v>1252</v>
      </c>
      <c r="B1260" s="1106">
        <v>925</v>
      </c>
      <c r="C1260" s="1101" t="s">
        <v>3030</v>
      </c>
      <c r="D1260" s="1100">
        <v>2599.9699999999998</v>
      </c>
      <c r="G1260" s="1121"/>
      <c r="H1260" s="1141"/>
    </row>
    <row r="1261" spans="1:11" s="1097" customFormat="1">
      <c r="A1261" s="1085">
        <v>1253</v>
      </c>
      <c r="B1261" s="1106">
        <v>549</v>
      </c>
      <c r="C1261" s="1101" t="s">
        <v>3462</v>
      </c>
      <c r="D1261" s="1100">
        <v>6148</v>
      </c>
      <c r="E1261" s="1069"/>
      <c r="F1261" s="1070"/>
      <c r="G1261" s="1071"/>
      <c r="H1261" s="1072"/>
      <c r="I1261" s="1073"/>
      <c r="J1261" s="1073"/>
      <c r="K1261" s="1073"/>
    </row>
    <row r="1262" spans="1:11" s="1097" customFormat="1">
      <c r="A1262" s="1085">
        <v>1254</v>
      </c>
      <c r="B1262" s="1177">
        <v>709</v>
      </c>
      <c r="C1262" s="1103" t="s">
        <v>3463</v>
      </c>
      <c r="D1262" s="1112">
        <v>5486.8</v>
      </c>
      <c r="E1262" s="1069"/>
      <c r="F1262" s="1070"/>
      <c r="G1262" s="1190"/>
      <c r="H1262" s="1141"/>
      <c r="I1262" s="1073"/>
      <c r="J1262" s="1073"/>
      <c r="K1262" s="1073"/>
    </row>
    <row r="1263" spans="1:11" s="1097" customFormat="1">
      <c r="A1263" s="1085">
        <v>1255</v>
      </c>
      <c r="B1263" s="1086">
        <v>154</v>
      </c>
      <c r="C1263" s="1087" t="s">
        <v>3464</v>
      </c>
      <c r="D1263" s="1088">
        <v>2622</v>
      </c>
      <c r="E1263" s="1069"/>
      <c r="F1263" s="1070"/>
      <c r="G1263" s="1071"/>
      <c r="H1263" s="1072"/>
      <c r="I1263" s="1073"/>
      <c r="J1263" s="1073"/>
      <c r="K1263" s="1073"/>
    </row>
    <row r="1264" spans="1:11" s="1097" customFormat="1">
      <c r="A1264" s="1085">
        <v>1256</v>
      </c>
      <c r="B1264" s="1086">
        <v>155</v>
      </c>
      <c r="C1264" s="1087" t="s">
        <v>3465</v>
      </c>
      <c r="D1264" s="1088">
        <v>994.75</v>
      </c>
      <c r="E1264" s="1069"/>
      <c r="F1264" s="1070"/>
      <c r="G1264" s="1071"/>
      <c r="H1264" s="1072"/>
      <c r="I1264" s="1073"/>
      <c r="J1264" s="1073"/>
      <c r="K1264" s="1073"/>
    </row>
    <row r="1265" spans="1:11" s="1097" customFormat="1">
      <c r="A1265" s="1085">
        <v>1257</v>
      </c>
      <c r="B1265" s="1086">
        <v>397</v>
      </c>
      <c r="C1265" s="1087" t="s">
        <v>3465</v>
      </c>
      <c r="D1265" s="1088">
        <v>994.75</v>
      </c>
      <c r="E1265" s="1069"/>
      <c r="F1265" s="1070"/>
      <c r="G1265" s="1071"/>
      <c r="H1265" s="1072"/>
      <c r="I1265" s="1073"/>
      <c r="J1265" s="1073"/>
      <c r="K1265" s="1073"/>
    </row>
    <row r="1266" spans="1:11" s="1097" customFormat="1">
      <c r="A1266" s="1085">
        <v>1258</v>
      </c>
      <c r="B1266" s="1086">
        <v>398</v>
      </c>
      <c r="C1266" s="1087" t="s">
        <v>3465</v>
      </c>
      <c r="D1266" s="1088">
        <v>994.75</v>
      </c>
      <c r="E1266" s="1069"/>
      <c r="F1266" s="1070"/>
      <c r="G1266" s="1071"/>
      <c r="H1266" s="1072"/>
      <c r="I1266" s="1073"/>
      <c r="J1266" s="1073"/>
      <c r="K1266" s="1073"/>
    </row>
    <row r="1267" spans="1:11" s="1097" customFormat="1">
      <c r="A1267" s="1085">
        <v>1259</v>
      </c>
      <c r="B1267" s="1086">
        <v>399</v>
      </c>
      <c r="C1267" s="1087" t="s">
        <v>3465</v>
      </c>
      <c r="D1267" s="1088">
        <v>994.75</v>
      </c>
      <c r="E1267" s="1069"/>
      <c r="F1267" s="1070"/>
      <c r="G1267" s="1071"/>
      <c r="H1267" s="1072"/>
      <c r="I1267" s="1073"/>
      <c r="J1267" s="1073"/>
      <c r="K1267" s="1073"/>
    </row>
    <row r="1268" spans="1:11" s="1097" customFormat="1">
      <c r="A1268" s="1085">
        <v>1260</v>
      </c>
      <c r="B1268" s="1086">
        <v>400</v>
      </c>
      <c r="C1268" s="1087" t="s">
        <v>3465</v>
      </c>
      <c r="D1268" s="1088">
        <v>994.75</v>
      </c>
      <c r="E1268" s="1069"/>
      <c r="F1268" s="1070"/>
      <c r="G1268" s="1071"/>
      <c r="H1268" s="1072"/>
      <c r="I1268" s="1073"/>
      <c r="J1268" s="1073"/>
      <c r="K1268" s="1073"/>
    </row>
    <row r="1269" spans="1:11" s="1097" customFormat="1">
      <c r="A1269" s="1085">
        <v>1261</v>
      </c>
      <c r="B1269" s="1086">
        <v>401</v>
      </c>
      <c r="C1269" s="1087" t="s">
        <v>3465</v>
      </c>
      <c r="D1269" s="1088">
        <v>994.75</v>
      </c>
      <c r="E1269" s="1069"/>
      <c r="F1269" s="1070"/>
      <c r="G1269" s="1071"/>
      <c r="H1269" s="1072"/>
      <c r="I1269" s="1073"/>
      <c r="J1269" s="1073"/>
      <c r="K1269" s="1073"/>
    </row>
    <row r="1270" spans="1:11" s="1097" customFormat="1">
      <c r="A1270" s="1085">
        <v>1262</v>
      </c>
      <c r="B1270" s="1086">
        <v>403</v>
      </c>
      <c r="C1270" s="1087" t="s">
        <v>3465</v>
      </c>
      <c r="D1270" s="1088">
        <v>994.75</v>
      </c>
      <c r="E1270" s="1069"/>
      <c r="F1270" s="1070"/>
      <c r="G1270" s="1071"/>
      <c r="H1270" s="1072"/>
      <c r="I1270" s="1073"/>
      <c r="J1270" s="1073"/>
      <c r="K1270" s="1073"/>
    </row>
    <row r="1271" spans="1:11" s="1097" customFormat="1">
      <c r="A1271" s="1085">
        <v>1263</v>
      </c>
      <c r="B1271" s="1086">
        <v>404</v>
      </c>
      <c r="C1271" s="1087" t="s">
        <v>3465</v>
      </c>
      <c r="D1271" s="1088">
        <v>994.75</v>
      </c>
      <c r="E1271" s="1069"/>
      <c r="F1271" s="1070"/>
      <c r="G1271" s="1071"/>
      <c r="H1271" s="1072"/>
      <c r="I1271" s="1073"/>
      <c r="J1271" s="1073"/>
      <c r="K1271" s="1073"/>
    </row>
    <row r="1272" spans="1:11" s="1097" customFormat="1">
      <c r="A1272" s="1085">
        <v>1264</v>
      </c>
      <c r="B1272" s="1086">
        <v>405</v>
      </c>
      <c r="C1272" s="1087" t="s">
        <v>3465</v>
      </c>
      <c r="D1272" s="1088">
        <v>994.75</v>
      </c>
      <c r="E1272" s="1069"/>
      <c r="F1272" s="1070"/>
      <c r="G1272" s="1071"/>
      <c r="H1272" s="1072"/>
      <c r="I1272" s="1073"/>
      <c r="J1272" s="1073"/>
      <c r="K1272" s="1073"/>
    </row>
    <row r="1273" spans="1:11" s="1097" customFormat="1">
      <c r="A1273" s="1085">
        <v>1265</v>
      </c>
      <c r="B1273" s="1086">
        <v>406</v>
      </c>
      <c r="C1273" s="1087" t="s">
        <v>3465</v>
      </c>
      <c r="D1273" s="1088">
        <v>994.75</v>
      </c>
      <c r="E1273" s="1069"/>
      <c r="F1273" s="1070"/>
      <c r="G1273" s="1071"/>
      <c r="H1273" s="1072"/>
      <c r="I1273" s="1073"/>
      <c r="J1273" s="1073"/>
      <c r="K1273" s="1073"/>
    </row>
    <row r="1274" spans="1:11" s="1097" customFormat="1">
      <c r="A1274" s="1085">
        <v>1266</v>
      </c>
      <c r="B1274" s="1086">
        <v>407</v>
      </c>
      <c r="C1274" s="1087" t="s">
        <v>3465</v>
      </c>
      <c r="D1274" s="1088">
        <v>994.75</v>
      </c>
      <c r="E1274" s="1069"/>
      <c r="F1274" s="1070"/>
      <c r="G1274" s="1071"/>
      <c r="H1274" s="1072"/>
      <c r="I1274" s="1073"/>
      <c r="J1274" s="1073"/>
      <c r="K1274" s="1073"/>
    </row>
    <row r="1275" spans="1:11" s="1097" customFormat="1">
      <c r="A1275" s="1085">
        <v>1267</v>
      </c>
      <c r="B1275" s="1086">
        <v>408</v>
      </c>
      <c r="C1275" s="1087" t="s">
        <v>3465</v>
      </c>
      <c r="D1275" s="1088">
        <v>994.75</v>
      </c>
      <c r="E1275" s="1069"/>
      <c r="F1275" s="1070"/>
      <c r="G1275" s="1071"/>
      <c r="H1275" s="1072"/>
      <c r="I1275" s="1073"/>
      <c r="J1275" s="1073"/>
      <c r="K1275" s="1073"/>
    </row>
    <row r="1276" spans="1:11" s="1097" customFormat="1">
      <c r="A1276" s="1085">
        <v>1268</v>
      </c>
      <c r="B1276" s="1086">
        <v>409</v>
      </c>
      <c r="C1276" s="1087" t="s">
        <v>3465</v>
      </c>
      <c r="D1276" s="1088">
        <v>994.75</v>
      </c>
      <c r="E1276" s="1069"/>
      <c r="F1276" s="1070"/>
      <c r="G1276" s="1071"/>
      <c r="H1276" s="1072"/>
      <c r="I1276" s="1073"/>
      <c r="J1276" s="1073"/>
      <c r="K1276" s="1073"/>
    </row>
    <row r="1277" spans="1:11" s="1097" customFormat="1">
      <c r="A1277" s="1085">
        <v>1269</v>
      </c>
      <c r="B1277" s="1086">
        <v>410</v>
      </c>
      <c r="C1277" s="1087" t="s">
        <v>3465</v>
      </c>
      <c r="D1277" s="1088">
        <v>994.75</v>
      </c>
      <c r="E1277" s="1069"/>
      <c r="F1277" s="1070"/>
      <c r="G1277" s="1071"/>
      <c r="H1277" s="1072"/>
      <c r="I1277" s="1073"/>
      <c r="J1277" s="1073"/>
      <c r="K1277" s="1073"/>
    </row>
    <row r="1278" spans="1:11" s="1097" customFormat="1">
      <c r="A1278" s="1085">
        <v>1270</v>
      </c>
      <c r="B1278" s="1086">
        <v>411</v>
      </c>
      <c r="C1278" s="1087" t="s">
        <v>3465</v>
      </c>
      <c r="D1278" s="1088">
        <v>994.75</v>
      </c>
      <c r="E1278" s="1069"/>
      <c r="F1278" s="1070"/>
      <c r="G1278" s="1071"/>
      <c r="H1278" s="1072"/>
      <c r="I1278" s="1073"/>
      <c r="J1278" s="1073"/>
      <c r="K1278" s="1073"/>
    </row>
    <row r="1279" spans="1:11" s="1097" customFormat="1">
      <c r="A1279" s="1085">
        <v>1271</v>
      </c>
      <c r="B1279" s="1086">
        <v>412</v>
      </c>
      <c r="C1279" s="1087" t="s">
        <v>3465</v>
      </c>
      <c r="D1279" s="1088">
        <v>994.75</v>
      </c>
      <c r="E1279" s="1069"/>
      <c r="F1279" s="1070"/>
      <c r="G1279" s="1071"/>
      <c r="H1279" s="1072"/>
      <c r="I1279" s="1073"/>
      <c r="J1279" s="1073"/>
      <c r="K1279" s="1073"/>
    </row>
    <row r="1280" spans="1:11" s="1097" customFormat="1">
      <c r="A1280" s="1085">
        <v>1272</v>
      </c>
      <c r="B1280" s="1086">
        <v>506</v>
      </c>
      <c r="C1280" s="1087" t="s">
        <v>3466</v>
      </c>
      <c r="D1280" s="1088">
        <v>10899.7</v>
      </c>
      <c r="E1280" s="1069"/>
      <c r="F1280" s="1070"/>
      <c r="G1280" s="1071"/>
      <c r="H1280" s="1072"/>
      <c r="I1280" s="1073"/>
      <c r="J1280" s="1073"/>
      <c r="K1280" s="1073"/>
    </row>
    <row r="1281" spans="1:11" s="1097" customFormat="1">
      <c r="A1281" s="1085">
        <v>1273</v>
      </c>
      <c r="B1281" s="1086">
        <v>587</v>
      </c>
      <c r="C1281" s="1087" t="s">
        <v>3467</v>
      </c>
      <c r="D1281" s="1088">
        <v>9540</v>
      </c>
      <c r="E1281" s="1069"/>
      <c r="F1281" s="1070"/>
      <c r="G1281" s="1071"/>
      <c r="H1281" s="1072"/>
      <c r="I1281" s="1073"/>
      <c r="J1281" s="1073"/>
      <c r="K1281" s="1073"/>
    </row>
    <row r="1282" spans="1:11" s="1097" customFormat="1">
      <c r="A1282" s="1085">
        <v>1274</v>
      </c>
      <c r="B1282" s="1086">
        <v>588</v>
      </c>
      <c r="C1282" s="1087" t="s">
        <v>3468</v>
      </c>
      <c r="D1282" s="1088">
        <v>9540</v>
      </c>
      <c r="E1282" s="1069"/>
      <c r="F1282" s="1070"/>
      <c r="G1282" s="1071"/>
      <c r="H1282" s="1072"/>
      <c r="I1282" s="1073"/>
      <c r="J1282" s="1073"/>
      <c r="K1282" s="1073"/>
    </row>
    <row r="1283" spans="1:11" s="1097" customFormat="1">
      <c r="A1283" s="1085">
        <v>1275</v>
      </c>
      <c r="B1283" s="1086">
        <v>589</v>
      </c>
      <c r="C1283" s="1087" t="s">
        <v>3469</v>
      </c>
      <c r="D1283" s="1088">
        <v>9540</v>
      </c>
      <c r="E1283" s="1069"/>
      <c r="F1283" s="1070"/>
      <c r="G1283" s="1071"/>
      <c r="H1283" s="1072"/>
      <c r="I1283" s="1073"/>
      <c r="J1283" s="1073"/>
      <c r="K1283" s="1073"/>
    </row>
    <row r="1284" spans="1:11" s="1097" customFormat="1">
      <c r="A1284" s="1085">
        <v>1276</v>
      </c>
      <c r="B1284" s="1086">
        <v>590</v>
      </c>
      <c r="C1284" s="1087" t="s">
        <v>3470</v>
      </c>
      <c r="D1284" s="1088">
        <v>9540</v>
      </c>
      <c r="E1284" s="1069"/>
      <c r="F1284" s="1070"/>
      <c r="G1284" s="1071"/>
      <c r="H1284" s="1072"/>
      <c r="I1284" s="1073"/>
      <c r="J1284" s="1073"/>
      <c r="K1284" s="1073"/>
    </row>
    <row r="1285" spans="1:11" s="1097" customFormat="1">
      <c r="A1285" s="1085">
        <v>1277</v>
      </c>
      <c r="B1285" s="1086">
        <v>591</v>
      </c>
      <c r="C1285" s="1087" t="s">
        <v>3471</v>
      </c>
      <c r="D1285" s="1088">
        <v>9540</v>
      </c>
      <c r="E1285" s="1069"/>
      <c r="F1285" s="1070"/>
      <c r="G1285" s="1071"/>
      <c r="H1285" s="1072"/>
      <c r="I1285" s="1073"/>
      <c r="J1285" s="1073"/>
      <c r="K1285" s="1073"/>
    </row>
    <row r="1286" spans="1:11" s="1097" customFormat="1">
      <c r="A1286" s="1085">
        <v>1278</v>
      </c>
      <c r="B1286" s="1086">
        <v>592</v>
      </c>
      <c r="C1286" s="1087" t="s">
        <v>3472</v>
      </c>
      <c r="D1286" s="1088">
        <v>9540</v>
      </c>
      <c r="E1286" s="1069"/>
      <c r="F1286" s="1070"/>
      <c r="G1286" s="1071"/>
      <c r="H1286" s="1072"/>
      <c r="I1286" s="1073"/>
      <c r="J1286" s="1073"/>
      <c r="K1286" s="1073"/>
    </row>
    <row r="1287" spans="1:11" s="1097" customFormat="1">
      <c r="A1287" s="1085">
        <v>1279</v>
      </c>
      <c r="B1287" s="1086">
        <v>593</v>
      </c>
      <c r="C1287" s="1087" t="s">
        <v>3473</v>
      </c>
      <c r="D1287" s="1088">
        <v>9540</v>
      </c>
      <c r="E1287" s="1069"/>
      <c r="F1287" s="1070"/>
      <c r="G1287" s="1071"/>
      <c r="H1287" s="1072"/>
      <c r="I1287" s="1073"/>
      <c r="J1287" s="1073"/>
      <c r="K1287" s="1073"/>
    </row>
    <row r="1288" spans="1:11" s="1097" customFormat="1">
      <c r="A1288" s="1085">
        <v>1280</v>
      </c>
      <c r="B1288" s="1086">
        <v>594</v>
      </c>
      <c r="C1288" s="1087" t="s">
        <v>3474</v>
      </c>
      <c r="D1288" s="1088">
        <v>9540</v>
      </c>
      <c r="E1288" s="1069"/>
      <c r="F1288" s="1070"/>
      <c r="G1288" s="1071"/>
      <c r="H1288" s="1072"/>
      <c r="I1288" s="1073"/>
      <c r="J1288" s="1073"/>
      <c r="K1288" s="1073"/>
    </row>
    <row r="1289" spans="1:11" s="1097" customFormat="1">
      <c r="A1289" s="1085">
        <v>1281</v>
      </c>
      <c r="B1289" s="1086">
        <v>595</v>
      </c>
      <c r="C1289" s="1087" t="s">
        <v>3475</v>
      </c>
      <c r="D1289" s="1088">
        <v>9540</v>
      </c>
      <c r="E1289" s="1069"/>
      <c r="F1289" s="1070"/>
      <c r="G1289" s="1071"/>
      <c r="H1289" s="1072"/>
      <c r="I1289" s="1073"/>
      <c r="J1289" s="1073"/>
      <c r="K1289" s="1073"/>
    </row>
    <row r="1290" spans="1:11" s="1097" customFormat="1">
      <c r="A1290" s="1085">
        <v>1282</v>
      </c>
      <c r="B1290" s="1086">
        <v>596</v>
      </c>
      <c r="C1290" s="1087" t="s">
        <v>3476</v>
      </c>
      <c r="D1290" s="1088">
        <v>9540</v>
      </c>
      <c r="E1290" s="1069"/>
      <c r="F1290" s="1070"/>
      <c r="G1290" s="1071"/>
      <c r="H1290" s="1072"/>
      <c r="I1290" s="1073"/>
      <c r="J1290" s="1073"/>
      <c r="K1290" s="1073"/>
    </row>
    <row r="1291" spans="1:11" s="1097" customFormat="1">
      <c r="A1291" s="1085">
        <v>1283</v>
      </c>
      <c r="B1291" s="1086">
        <v>598</v>
      </c>
      <c r="C1291" s="1087" t="s">
        <v>3477</v>
      </c>
      <c r="D1291" s="1088">
        <v>9540</v>
      </c>
      <c r="E1291" s="1069"/>
      <c r="F1291" s="1070"/>
      <c r="G1291" s="1071"/>
      <c r="H1291" s="1072"/>
      <c r="I1291" s="1073"/>
      <c r="J1291" s="1073"/>
      <c r="K1291" s="1073"/>
    </row>
    <row r="1292" spans="1:11" s="1097" customFormat="1">
      <c r="A1292" s="1085">
        <v>1284</v>
      </c>
      <c r="B1292" s="1086">
        <v>599</v>
      </c>
      <c r="C1292" s="1087" t="s">
        <v>3478</v>
      </c>
      <c r="D1292" s="1088">
        <v>9540</v>
      </c>
      <c r="E1292" s="1069"/>
      <c r="F1292" s="1070"/>
      <c r="G1292" s="1071"/>
      <c r="H1292" s="1072"/>
      <c r="I1292" s="1073"/>
      <c r="J1292" s="1073"/>
      <c r="K1292" s="1073"/>
    </row>
    <row r="1293" spans="1:11" s="1097" customFormat="1">
      <c r="A1293" s="1085">
        <v>1285</v>
      </c>
      <c r="B1293" s="1086">
        <v>600</v>
      </c>
      <c r="C1293" s="1087" t="s">
        <v>3479</v>
      </c>
      <c r="D1293" s="1088">
        <v>9540</v>
      </c>
      <c r="E1293" s="1069"/>
      <c r="F1293" s="1070"/>
      <c r="G1293" s="1071"/>
      <c r="H1293" s="1072"/>
      <c r="I1293" s="1073"/>
      <c r="J1293" s="1073"/>
      <c r="K1293" s="1073"/>
    </row>
    <row r="1294" spans="1:11" s="1097" customFormat="1">
      <c r="A1294" s="1085">
        <v>1286</v>
      </c>
      <c r="B1294" s="1086">
        <v>601</v>
      </c>
      <c r="C1294" s="1087" t="s">
        <v>3480</v>
      </c>
      <c r="D1294" s="1088">
        <v>9540</v>
      </c>
      <c r="E1294" s="1069"/>
      <c r="F1294" s="1070"/>
      <c r="G1294" s="1071"/>
      <c r="H1294" s="1072"/>
      <c r="I1294" s="1073"/>
      <c r="J1294" s="1073"/>
      <c r="K1294" s="1073"/>
    </row>
    <row r="1295" spans="1:11" s="1097" customFormat="1">
      <c r="A1295" s="1085">
        <v>1287</v>
      </c>
      <c r="B1295" s="1086">
        <v>602</v>
      </c>
      <c r="C1295" s="1087" t="s">
        <v>3481</v>
      </c>
      <c r="D1295" s="1088">
        <v>9540</v>
      </c>
      <c r="E1295" s="1069"/>
      <c r="F1295" s="1070"/>
      <c r="G1295" s="1071"/>
      <c r="H1295" s="1072"/>
      <c r="I1295" s="1073"/>
      <c r="J1295" s="1073"/>
      <c r="K1295" s="1073"/>
    </row>
    <row r="1296" spans="1:11" s="1097" customFormat="1">
      <c r="A1296" s="1085">
        <v>1288</v>
      </c>
      <c r="B1296" s="1086">
        <v>603</v>
      </c>
      <c r="C1296" s="1087" t="s">
        <v>3482</v>
      </c>
      <c r="D1296" s="1088">
        <v>9540</v>
      </c>
      <c r="E1296" s="1069"/>
      <c r="F1296" s="1070"/>
      <c r="G1296" s="1071"/>
      <c r="H1296" s="1072"/>
      <c r="I1296" s="1073"/>
      <c r="J1296" s="1073"/>
      <c r="K1296" s="1073"/>
    </row>
    <row r="1297" spans="1:11" s="1097" customFormat="1">
      <c r="A1297" s="1085">
        <v>1289</v>
      </c>
      <c r="B1297" s="1086">
        <v>605</v>
      </c>
      <c r="C1297" s="1087" t="s">
        <v>3483</v>
      </c>
      <c r="D1297" s="1088">
        <v>9540</v>
      </c>
      <c r="E1297" s="1069"/>
      <c r="F1297" s="1070"/>
      <c r="G1297" s="1071"/>
      <c r="H1297" s="1072"/>
      <c r="I1297" s="1073"/>
      <c r="J1297" s="1073"/>
      <c r="K1297" s="1073"/>
    </row>
    <row r="1298" spans="1:11" s="1097" customFormat="1">
      <c r="A1298" s="1085">
        <v>1290</v>
      </c>
      <c r="B1298" s="1086">
        <v>607</v>
      </c>
      <c r="C1298" s="1087" t="s">
        <v>3484</v>
      </c>
      <c r="D1298" s="1088">
        <v>9540</v>
      </c>
      <c r="E1298" s="1069"/>
      <c r="F1298" s="1070"/>
      <c r="G1298" s="1071"/>
      <c r="H1298" s="1072"/>
      <c r="I1298" s="1073"/>
      <c r="J1298" s="1073"/>
      <c r="K1298" s="1073"/>
    </row>
    <row r="1299" spans="1:11" s="1097" customFormat="1">
      <c r="A1299" s="1085">
        <v>1291</v>
      </c>
      <c r="B1299" s="1086">
        <v>611</v>
      </c>
      <c r="C1299" s="1087" t="s">
        <v>3485</v>
      </c>
      <c r="D1299" s="1088">
        <v>9540</v>
      </c>
      <c r="E1299" s="1069"/>
      <c r="F1299" s="1070"/>
      <c r="G1299" s="1071"/>
      <c r="H1299" s="1072"/>
      <c r="I1299" s="1073"/>
      <c r="J1299" s="1073"/>
      <c r="K1299" s="1073"/>
    </row>
    <row r="1300" spans="1:11" s="1097" customFormat="1">
      <c r="A1300" s="1085">
        <v>1292</v>
      </c>
      <c r="B1300" s="1086">
        <v>625</v>
      </c>
      <c r="C1300" s="1087" t="s">
        <v>3486</v>
      </c>
      <c r="D1300" s="1088">
        <v>9540</v>
      </c>
      <c r="E1300" s="1069"/>
      <c r="F1300" s="1070"/>
      <c r="G1300" s="1071"/>
      <c r="H1300" s="1072"/>
      <c r="I1300" s="1073"/>
      <c r="J1300" s="1073"/>
      <c r="K1300" s="1073"/>
    </row>
    <row r="1301" spans="1:11" s="1097" customFormat="1">
      <c r="A1301" s="1085">
        <v>1293</v>
      </c>
      <c r="B1301" s="1086">
        <v>627</v>
      </c>
      <c r="C1301" s="1087" t="s">
        <v>3487</v>
      </c>
      <c r="D1301" s="1088">
        <v>9540</v>
      </c>
      <c r="E1301" s="1069"/>
      <c r="F1301" s="1070"/>
      <c r="G1301" s="1071"/>
      <c r="H1301" s="1072"/>
      <c r="I1301" s="1073"/>
      <c r="J1301" s="1073"/>
      <c r="K1301" s="1073"/>
    </row>
    <row r="1302" spans="1:11" s="1097" customFormat="1">
      <c r="A1302" s="1085">
        <v>1294</v>
      </c>
      <c r="B1302" s="1086">
        <v>663</v>
      </c>
      <c r="C1302" s="1087" t="s">
        <v>3488</v>
      </c>
      <c r="D1302" s="1088">
        <v>2575.1999999999998</v>
      </c>
      <c r="E1302" s="1069"/>
      <c r="F1302" s="1070"/>
      <c r="G1302" s="1071"/>
      <c r="H1302" s="1072"/>
      <c r="I1302" s="1073"/>
      <c r="J1302" s="1073"/>
      <c r="K1302" s="1073"/>
    </row>
    <row r="1303" spans="1:11" s="1097" customFormat="1">
      <c r="A1303" s="1085">
        <v>1295</v>
      </c>
      <c r="B1303" s="1086">
        <v>671</v>
      </c>
      <c r="C1303" s="1087" t="s">
        <v>3489</v>
      </c>
      <c r="D1303" s="1088">
        <v>2563.6</v>
      </c>
      <c r="E1303" s="1069"/>
      <c r="F1303" s="1070"/>
      <c r="G1303" s="1071"/>
      <c r="H1303" s="1072"/>
      <c r="I1303" s="1073"/>
      <c r="J1303" s="1073"/>
      <c r="K1303" s="1073"/>
    </row>
    <row r="1304" spans="1:11" s="1097" customFormat="1">
      <c r="A1304" s="1085">
        <v>1296</v>
      </c>
      <c r="B1304" s="1086">
        <v>673</v>
      </c>
      <c r="C1304" s="1087" t="s">
        <v>3490</v>
      </c>
      <c r="D1304" s="1088">
        <v>10254.4</v>
      </c>
      <c r="E1304" s="1069"/>
      <c r="F1304" s="1140"/>
      <c r="G1304" s="1071"/>
      <c r="H1304" s="1072"/>
      <c r="I1304" s="1073"/>
      <c r="J1304" s="1073"/>
      <c r="K1304" s="1073"/>
    </row>
    <row r="1305" spans="1:11" s="1097" customFormat="1">
      <c r="A1305" s="1085">
        <v>1297</v>
      </c>
      <c r="B1305" s="1086">
        <v>674</v>
      </c>
      <c r="C1305" s="1087" t="s">
        <v>3491</v>
      </c>
      <c r="D1305" s="1088">
        <v>10254.4</v>
      </c>
      <c r="E1305" s="1162"/>
      <c r="F1305" s="1070"/>
      <c r="G1305" s="1071"/>
      <c r="H1305" s="1072"/>
      <c r="I1305" s="1073"/>
      <c r="J1305" s="1073"/>
      <c r="K1305" s="1073"/>
    </row>
    <row r="1306" spans="1:11" s="1097" customFormat="1">
      <c r="A1306" s="1085">
        <v>1298</v>
      </c>
      <c r="B1306" s="1086">
        <v>675</v>
      </c>
      <c r="C1306" s="1087" t="s">
        <v>3492</v>
      </c>
      <c r="D1306" s="1088">
        <v>10254.4</v>
      </c>
      <c r="E1306" s="1069"/>
      <c r="F1306" s="1140"/>
      <c r="G1306" s="1071"/>
      <c r="H1306" s="1072"/>
      <c r="I1306" s="1073"/>
      <c r="J1306" s="1073"/>
      <c r="K1306" s="1073"/>
    </row>
    <row r="1307" spans="1:11" s="1097" customFormat="1">
      <c r="A1307" s="1085">
        <v>1299</v>
      </c>
      <c r="B1307" s="1086">
        <v>676</v>
      </c>
      <c r="C1307" s="1087" t="s">
        <v>3493</v>
      </c>
      <c r="D1307" s="1088">
        <v>10254.4</v>
      </c>
      <c r="E1307" s="1069"/>
      <c r="F1307" s="1070"/>
      <c r="G1307" s="1164"/>
      <c r="H1307" s="1072"/>
      <c r="I1307" s="1073"/>
      <c r="J1307" s="1073"/>
      <c r="K1307" s="1073"/>
    </row>
    <row r="1308" spans="1:11" s="1097" customFormat="1" ht="24.75" customHeight="1">
      <c r="A1308" s="1085">
        <v>1300</v>
      </c>
      <c r="B1308" s="1086">
        <v>708</v>
      </c>
      <c r="C1308" s="1087" t="s">
        <v>3494</v>
      </c>
      <c r="D1308" s="1088">
        <v>11656.84</v>
      </c>
      <c r="E1308" s="1069"/>
      <c r="F1308" s="1070"/>
      <c r="G1308" s="1164"/>
      <c r="H1308" s="1072"/>
      <c r="I1308" s="1073"/>
      <c r="J1308" s="1073"/>
      <c r="K1308" s="1073"/>
    </row>
    <row r="1309" spans="1:11" s="1097" customFormat="1" ht="24.75" customHeight="1">
      <c r="A1309" s="1085">
        <v>1301</v>
      </c>
      <c r="B1309" s="1086">
        <v>709</v>
      </c>
      <c r="C1309" s="1087" t="s">
        <v>3495</v>
      </c>
      <c r="D1309" s="1088">
        <v>11656.84</v>
      </c>
      <c r="E1309" s="1069"/>
      <c r="F1309" s="1070"/>
      <c r="G1309" s="1164"/>
      <c r="H1309" s="1072"/>
      <c r="I1309" s="1073"/>
      <c r="J1309" s="1073"/>
      <c r="K1309" s="1073"/>
    </row>
    <row r="1310" spans="1:11" s="1097" customFormat="1" ht="24.75" customHeight="1">
      <c r="A1310" s="1085">
        <v>1302</v>
      </c>
      <c r="B1310" s="1086">
        <v>710</v>
      </c>
      <c r="C1310" s="1087" t="s">
        <v>3496</v>
      </c>
      <c r="D1310" s="1088">
        <v>11656.84</v>
      </c>
      <c r="E1310" s="1069"/>
      <c r="F1310" s="1070"/>
      <c r="G1310" s="1164"/>
      <c r="H1310" s="1072"/>
      <c r="I1310" s="1073"/>
      <c r="J1310" s="1073"/>
      <c r="K1310" s="1073"/>
    </row>
    <row r="1311" spans="1:11" s="1097" customFormat="1" ht="24.75" customHeight="1">
      <c r="A1311" s="1085">
        <v>1303</v>
      </c>
      <c r="B1311" s="1086">
        <v>711</v>
      </c>
      <c r="C1311" s="1087" t="s">
        <v>3497</v>
      </c>
      <c r="D1311" s="1088">
        <v>11656.84</v>
      </c>
      <c r="E1311" s="1069"/>
      <c r="F1311" s="1070"/>
      <c r="G1311" s="1164"/>
      <c r="H1311" s="1072"/>
      <c r="I1311" s="1073"/>
      <c r="J1311" s="1073"/>
      <c r="K1311" s="1073"/>
    </row>
    <row r="1312" spans="1:11" s="1097" customFormat="1" ht="24.75" customHeight="1">
      <c r="A1312" s="1085">
        <v>1304</v>
      </c>
      <c r="B1312" s="1086">
        <v>712</v>
      </c>
      <c r="C1312" s="1087" t="s">
        <v>3498</v>
      </c>
      <c r="D1312" s="1088">
        <v>11656.84</v>
      </c>
      <c r="E1312" s="1069"/>
      <c r="F1312" s="1070"/>
      <c r="G1312" s="1190"/>
      <c r="H1312" s="1206"/>
      <c r="I1312" s="1073"/>
      <c r="J1312" s="1073"/>
      <c r="K1312" s="1073"/>
    </row>
    <row r="1313" spans="1:11" s="1097" customFormat="1" ht="15">
      <c r="A1313" s="1085">
        <v>1305</v>
      </c>
      <c r="B1313" s="1086">
        <v>20</v>
      </c>
      <c r="C1313" s="1087" t="s">
        <v>3499</v>
      </c>
      <c r="D1313" s="1088">
        <v>3223.5</v>
      </c>
      <c r="E1313" s="1069"/>
      <c r="F1313" s="1107"/>
      <c r="G1313" s="1071"/>
      <c r="H1313" s="1072"/>
      <c r="I1313" s="1073"/>
      <c r="J1313" s="1073"/>
      <c r="K1313" s="1073"/>
    </row>
    <row r="1314" spans="1:11" s="1097" customFormat="1">
      <c r="A1314" s="1085">
        <v>1306</v>
      </c>
      <c r="B1314" s="1086">
        <v>24</v>
      </c>
      <c r="C1314" s="1087" t="s">
        <v>3500</v>
      </c>
      <c r="D1314" s="1088">
        <v>819.65</v>
      </c>
      <c r="E1314" s="1069"/>
      <c r="F1314" s="1070"/>
      <c r="G1314" s="1071"/>
      <c r="H1314" s="1072"/>
      <c r="I1314" s="1073"/>
      <c r="J1314" s="1073"/>
      <c r="K1314" s="1073"/>
    </row>
    <row r="1315" spans="1:11" s="1097" customFormat="1">
      <c r="A1315" s="1085">
        <v>1307</v>
      </c>
      <c r="B1315" s="1086">
        <v>47</v>
      </c>
      <c r="C1315" s="1087" t="s">
        <v>3501</v>
      </c>
      <c r="D1315" s="1088">
        <v>1380</v>
      </c>
      <c r="E1315" s="1069"/>
      <c r="F1315" s="1070"/>
      <c r="G1315" s="1071"/>
      <c r="H1315" s="1072"/>
      <c r="I1315" s="1073"/>
      <c r="J1315" s="1073"/>
      <c r="K1315" s="1073"/>
    </row>
    <row r="1316" spans="1:11" s="1097" customFormat="1">
      <c r="A1316" s="1085">
        <v>1308</v>
      </c>
      <c r="B1316" s="1086">
        <v>50</v>
      </c>
      <c r="C1316" s="1087" t="s">
        <v>3502</v>
      </c>
      <c r="D1316" s="1088">
        <v>73600</v>
      </c>
      <c r="E1316" s="1069"/>
      <c r="F1316" s="1070"/>
      <c r="G1316" s="1071"/>
      <c r="H1316" s="1072"/>
      <c r="I1316" s="1073"/>
      <c r="J1316" s="1073"/>
      <c r="K1316" s="1073"/>
    </row>
    <row r="1317" spans="1:11" s="1097" customFormat="1">
      <c r="A1317" s="1085">
        <v>1309</v>
      </c>
      <c r="B1317" s="1086">
        <v>53</v>
      </c>
      <c r="C1317" s="1087" t="s">
        <v>3503</v>
      </c>
      <c r="D1317" s="1088">
        <v>19167.05</v>
      </c>
      <c r="E1317" s="1069"/>
      <c r="F1317" s="1156"/>
      <c r="G1317" s="1071"/>
      <c r="H1317" s="1072"/>
      <c r="I1317" s="1073"/>
      <c r="J1317" s="1073"/>
      <c r="K1317" s="1073"/>
    </row>
    <row r="1318" spans="1:11" s="1097" customFormat="1">
      <c r="A1318" s="1085">
        <v>1310</v>
      </c>
      <c r="B1318" s="1086">
        <v>57</v>
      </c>
      <c r="C1318" s="1087" t="s">
        <v>3504</v>
      </c>
      <c r="D1318" s="1088">
        <v>7512.95</v>
      </c>
      <c r="E1318" s="1069"/>
      <c r="F1318" s="1156"/>
      <c r="G1318" s="1071"/>
      <c r="H1318" s="1072"/>
      <c r="I1318" s="1073"/>
      <c r="J1318" s="1073"/>
      <c r="K1318" s="1073"/>
    </row>
    <row r="1319" spans="1:11" s="1097" customFormat="1">
      <c r="A1319" s="1085">
        <v>1311</v>
      </c>
      <c r="B1319" s="1086">
        <v>58</v>
      </c>
      <c r="C1319" s="1087" t="s">
        <v>3505</v>
      </c>
      <c r="D1319" s="1088">
        <v>5980</v>
      </c>
      <c r="E1319" s="1069"/>
      <c r="F1319" s="1070"/>
      <c r="G1319" s="1071"/>
      <c r="H1319" s="1072"/>
      <c r="I1319" s="1073"/>
      <c r="J1319" s="1073"/>
      <c r="K1319" s="1073"/>
    </row>
    <row r="1320" spans="1:11" s="1097" customFormat="1">
      <c r="A1320" s="1085">
        <v>1312</v>
      </c>
      <c r="B1320" s="1086">
        <v>60</v>
      </c>
      <c r="C1320" s="1087" t="s">
        <v>3506</v>
      </c>
      <c r="D1320" s="1088">
        <v>11422.95</v>
      </c>
      <c r="E1320" s="1069"/>
      <c r="F1320" s="1156"/>
      <c r="G1320" s="1071"/>
      <c r="H1320" s="1072"/>
      <c r="I1320" s="1073"/>
      <c r="J1320" s="1073"/>
      <c r="K1320" s="1073"/>
    </row>
    <row r="1321" spans="1:11" s="1097" customFormat="1">
      <c r="A1321" s="1085">
        <v>1313</v>
      </c>
      <c r="B1321" s="1086">
        <v>80</v>
      </c>
      <c r="C1321" s="1087" t="s">
        <v>3507</v>
      </c>
      <c r="D1321" s="1088">
        <v>838</v>
      </c>
      <c r="E1321" s="1069"/>
      <c r="F1321" s="1156"/>
      <c r="G1321" s="1071"/>
      <c r="H1321" s="1072"/>
      <c r="I1321" s="1073"/>
      <c r="J1321" s="1073"/>
      <c r="K1321" s="1073"/>
    </row>
    <row r="1322" spans="1:11" s="1097" customFormat="1">
      <c r="A1322" s="1085">
        <v>1314</v>
      </c>
      <c r="B1322" s="1086">
        <v>129</v>
      </c>
      <c r="C1322" s="1087" t="s">
        <v>3508</v>
      </c>
      <c r="D1322" s="1088">
        <v>13397</v>
      </c>
      <c r="E1322" s="1069"/>
      <c r="F1322" s="1070"/>
      <c r="G1322" s="1071"/>
      <c r="H1322" s="1072"/>
      <c r="I1322" s="1073"/>
      <c r="J1322" s="1073"/>
      <c r="K1322" s="1073"/>
    </row>
    <row r="1323" spans="1:11" s="1097" customFormat="1">
      <c r="A1323" s="1085">
        <v>1315</v>
      </c>
      <c r="B1323" s="1086">
        <v>202</v>
      </c>
      <c r="C1323" s="1087" t="s">
        <v>3509</v>
      </c>
      <c r="D1323" s="1088">
        <v>3082</v>
      </c>
      <c r="E1323" s="1069"/>
      <c r="F1323" s="1070"/>
      <c r="G1323" s="1071"/>
      <c r="H1323" s="1072"/>
      <c r="I1323" s="1073"/>
      <c r="J1323" s="1073"/>
      <c r="K1323" s="1073"/>
    </row>
    <row r="1324" spans="1:11" s="1097" customFormat="1">
      <c r="A1324" s="1085">
        <v>1316</v>
      </c>
      <c r="B1324" s="1086">
        <v>206</v>
      </c>
      <c r="C1324" s="1087" t="s">
        <v>3510</v>
      </c>
      <c r="D1324" s="1088">
        <v>24495</v>
      </c>
      <c r="E1324" s="1069"/>
      <c r="F1324" s="1070"/>
      <c r="G1324" s="1071"/>
      <c r="H1324" s="1072"/>
      <c r="I1324" s="1073"/>
      <c r="J1324" s="1073"/>
      <c r="K1324" s="1073"/>
    </row>
    <row r="1325" spans="1:11" s="1097" customFormat="1">
      <c r="A1325" s="1085">
        <v>1317</v>
      </c>
      <c r="B1325" s="1086">
        <v>213</v>
      </c>
      <c r="C1325" s="1087" t="s">
        <v>3511</v>
      </c>
      <c r="D1325" s="1088">
        <v>36225</v>
      </c>
      <c r="E1325" s="1069"/>
      <c r="F1325" s="1070"/>
      <c r="G1325" s="1071"/>
      <c r="H1325" s="1072"/>
      <c r="I1325" s="1073"/>
      <c r="J1325" s="1073"/>
      <c r="K1325" s="1073"/>
    </row>
    <row r="1326" spans="1:11" s="1097" customFormat="1">
      <c r="A1326" s="1085">
        <v>1318</v>
      </c>
      <c r="B1326" s="1086">
        <v>214</v>
      </c>
      <c r="C1326" s="1087" t="s">
        <v>3512</v>
      </c>
      <c r="D1326" s="1088">
        <v>6244.5</v>
      </c>
      <c r="E1326" s="1069"/>
      <c r="F1326" s="1070"/>
      <c r="G1326" s="1071"/>
      <c r="H1326" s="1072"/>
      <c r="I1326" s="1073"/>
      <c r="J1326" s="1073"/>
      <c r="K1326" s="1073"/>
    </row>
    <row r="1327" spans="1:11" s="1097" customFormat="1">
      <c r="A1327" s="1085">
        <v>1319</v>
      </c>
      <c r="B1327" s="1086">
        <v>228</v>
      </c>
      <c r="C1327" s="1087" t="s">
        <v>3513</v>
      </c>
      <c r="D1327" s="1088">
        <v>15663</v>
      </c>
      <c r="E1327" s="1069"/>
      <c r="F1327" s="1070"/>
      <c r="G1327" s="1071"/>
      <c r="H1327" s="1072"/>
      <c r="I1327" s="1073"/>
      <c r="J1327" s="1073"/>
      <c r="K1327" s="1073"/>
    </row>
    <row r="1328" spans="1:11" s="1097" customFormat="1">
      <c r="A1328" s="1085">
        <v>1320</v>
      </c>
      <c r="B1328" s="1086">
        <v>229</v>
      </c>
      <c r="C1328" s="1087" t="s">
        <v>3514</v>
      </c>
      <c r="D1328" s="1088">
        <v>13390</v>
      </c>
      <c r="E1328" s="1069"/>
      <c r="F1328" s="1070"/>
      <c r="G1328" s="1071"/>
      <c r="H1328" s="1072"/>
      <c r="I1328" s="1073"/>
      <c r="J1328" s="1073"/>
      <c r="K1328" s="1073"/>
    </row>
    <row r="1329" spans="1:11" s="1097" customFormat="1">
      <c r="A1329" s="1085">
        <v>1321</v>
      </c>
      <c r="B1329" s="1086">
        <v>230</v>
      </c>
      <c r="C1329" s="1087" t="s">
        <v>3515</v>
      </c>
      <c r="D1329" s="1088">
        <v>39514</v>
      </c>
      <c r="E1329" s="1069"/>
      <c r="F1329" s="1070"/>
      <c r="G1329" s="1071"/>
      <c r="H1329" s="1072"/>
      <c r="I1329" s="1073"/>
      <c r="J1329" s="1073"/>
      <c r="K1329" s="1073"/>
    </row>
    <row r="1330" spans="1:11" s="1097" customFormat="1">
      <c r="A1330" s="1085">
        <v>1322</v>
      </c>
      <c r="B1330" s="1086">
        <v>236</v>
      </c>
      <c r="C1330" s="1087" t="s">
        <v>3516</v>
      </c>
      <c r="D1330" s="1088">
        <v>6325</v>
      </c>
      <c r="E1330" s="1069"/>
      <c r="F1330" s="1070"/>
      <c r="G1330" s="1071"/>
      <c r="H1330" s="1072"/>
      <c r="I1330" s="1073"/>
      <c r="J1330" s="1073"/>
      <c r="K1330" s="1073"/>
    </row>
    <row r="1331" spans="1:11" s="1097" customFormat="1">
      <c r="A1331" s="1085">
        <v>1323</v>
      </c>
      <c r="B1331" s="1086">
        <v>237</v>
      </c>
      <c r="C1331" s="1087" t="s">
        <v>3517</v>
      </c>
      <c r="D1331" s="1088">
        <v>3910</v>
      </c>
      <c r="E1331" s="1069"/>
      <c r="F1331" s="1070"/>
      <c r="G1331" s="1071"/>
      <c r="H1331" s="1072"/>
      <c r="I1331" s="1073"/>
      <c r="J1331" s="1073"/>
      <c r="K1331" s="1073"/>
    </row>
    <row r="1332" spans="1:11" s="1097" customFormat="1">
      <c r="A1332" s="1085">
        <v>1324</v>
      </c>
      <c r="B1332" s="1086">
        <v>239</v>
      </c>
      <c r="C1332" s="1087" t="s">
        <v>3518</v>
      </c>
      <c r="D1332" s="1088">
        <v>6900</v>
      </c>
      <c r="E1332" s="1069"/>
      <c r="F1332" s="1070"/>
      <c r="G1332" s="1071"/>
      <c r="H1332" s="1072"/>
      <c r="I1332" s="1073"/>
      <c r="J1332" s="1073"/>
      <c r="K1332" s="1073"/>
    </row>
    <row r="1333" spans="1:11">
      <c r="A1333" s="1085">
        <v>1325</v>
      </c>
      <c r="B1333" s="1086">
        <v>423</v>
      </c>
      <c r="C1333" s="1087" t="s">
        <v>3519</v>
      </c>
      <c r="D1333" s="1088">
        <v>12834</v>
      </c>
    </row>
    <row r="1334" spans="1:11">
      <c r="A1334" s="1085">
        <v>1326</v>
      </c>
      <c r="B1334" s="1086">
        <v>444</v>
      </c>
      <c r="C1334" s="1087" t="s">
        <v>3508</v>
      </c>
      <c r="D1334" s="1088">
        <v>13397.5</v>
      </c>
    </row>
    <row r="1335" spans="1:11">
      <c r="A1335" s="1085">
        <v>1327</v>
      </c>
      <c r="B1335" s="1086">
        <v>445</v>
      </c>
      <c r="C1335" s="1087" t="s">
        <v>3508</v>
      </c>
      <c r="D1335" s="1088">
        <v>13397.5</v>
      </c>
    </row>
    <row r="1336" spans="1:11">
      <c r="A1336" s="1085">
        <v>1328</v>
      </c>
      <c r="B1336" s="1086">
        <v>446</v>
      </c>
      <c r="C1336" s="1087" t="s">
        <v>3508</v>
      </c>
      <c r="D1336" s="1088">
        <v>13397.5</v>
      </c>
    </row>
    <row r="1337" spans="1:11">
      <c r="A1337" s="1085">
        <v>1329</v>
      </c>
      <c r="B1337" s="1086">
        <v>459</v>
      </c>
      <c r="C1337" s="1087" t="s">
        <v>3520</v>
      </c>
      <c r="D1337" s="1088">
        <v>0</v>
      </c>
    </row>
    <row r="1338" spans="1:11">
      <c r="A1338" s="1085">
        <v>1330</v>
      </c>
      <c r="B1338" s="1086">
        <v>542</v>
      </c>
      <c r="C1338" s="1087" t="s">
        <v>3521</v>
      </c>
      <c r="D1338" s="1088">
        <v>15490.5</v>
      </c>
    </row>
    <row r="1339" spans="1:11">
      <c r="A1339" s="1085">
        <v>1331</v>
      </c>
      <c r="B1339" s="1086">
        <v>543</v>
      </c>
      <c r="C1339" s="1087" t="s">
        <v>3522</v>
      </c>
      <c r="D1339" s="1088">
        <v>15490.5</v>
      </c>
    </row>
    <row r="1340" spans="1:11">
      <c r="A1340" s="1085">
        <v>1332</v>
      </c>
      <c r="B1340" s="1086">
        <v>544</v>
      </c>
      <c r="C1340" s="1087" t="s">
        <v>3523</v>
      </c>
      <c r="D1340" s="1088">
        <v>8925</v>
      </c>
    </row>
    <row r="1341" spans="1:11">
      <c r="A1341" s="1085">
        <v>1333</v>
      </c>
      <c r="B1341" s="1086">
        <v>578</v>
      </c>
      <c r="C1341" s="1087" t="s">
        <v>3524</v>
      </c>
      <c r="D1341" s="1088">
        <v>2185</v>
      </c>
    </row>
    <row r="1342" spans="1:11">
      <c r="A1342" s="1085">
        <v>1334</v>
      </c>
      <c r="B1342" s="1086">
        <v>653</v>
      </c>
      <c r="C1342" s="1087" t="s">
        <v>3525</v>
      </c>
      <c r="D1342" s="1088">
        <v>7245</v>
      </c>
    </row>
    <row r="1343" spans="1:11">
      <c r="A1343" s="1085">
        <v>1335</v>
      </c>
      <c r="B1343" s="1086">
        <v>654</v>
      </c>
      <c r="C1343" s="1087" t="s">
        <v>3526</v>
      </c>
      <c r="D1343" s="1088">
        <v>7245</v>
      </c>
    </row>
    <row r="1344" spans="1:11">
      <c r="A1344" s="1085">
        <v>1336</v>
      </c>
      <c r="B1344" s="1086">
        <v>655</v>
      </c>
      <c r="C1344" s="1087" t="s">
        <v>3527</v>
      </c>
      <c r="D1344" s="1088">
        <v>7245</v>
      </c>
    </row>
    <row r="1345" spans="1:8">
      <c r="A1345" s="1085">
        <v>1337</v>
      </c>
      <c r="B1345" s="1086">
        <v>656</v>
      </c>
      <c r="C1345" s="1087" t="s">
        <v>3526</v>
      </c>
      <c r="D1345" s="1088">
        <v>7245</v>
      </c>
    </row>
    <row r="1346" spans="1:8">
      <c r="A1346" s="1085">
        <v>1338</v>
      </c>
      <c r="B1346" s="1086">
        <v>657</v>
      </c>
      <c r="C1346" s="1087" t="s">
        <v>3526</v>
      </c>
      <c r="D1346" s="1088">
        <v>7245</v>
      </c>
    </row>
    <row r="1347" spans="1:8">
      <c r="A1347" s="1085">
        <v>1339</v>
      </c>
      <c r="B1347" s="1086">
        <v>658</v>
      </c>
      <c r="C1347" s="1087" t="s">
        <v>3526</v>
      </c>
      <c r="D1347" s="1088">
        <v>7245</v>
      </c>
    </row>
    <row r="1348" spans="1:8">
      <c r="A1348" s="1085">
        <v>1340</v>
      </c>
      <c r="B1348" s="1086">
        <v>659</v>
      </c>
      <c r="C1348" s="1087" t="s">
        <v>3528</v>
      </c>
      <c r="D1348" s="1088">
        <v>7245</v>
      </c>
    </row>
    <row r="1349" spans="1:8">
      <c r="A1349" s="1085">
        <v>1341</v>
      </c>
      <c r="B1349" s="1086">
        <v>684</v>
      </c>
      <c r="C1349" s="1087" t="s">
        <v>3529</v>
      </c>
      <c r="D1349" s="1088">
        <v>2667.83</v>
      </c>
    </row>
    <row r="1350" spans="1:8">
      <c r="A1350" s="1085">
        <v>1342</v>
      </c>
      <c r="B1350" s="1086">
        <v>685</v>
      </c>
      <c r="C1350" s="1087" t="s">
        <v>3530</v>
      </c>
      <c r="D1350" s="1088">
        <v>3798.96</v>
      </c>
    </row>
    <row r="1351" spans="1:8">
      <c r="A1351" s="1085">
        <v>1343</v>
      </c>
      <c r="B1351" s="1086">
        <v>686</v>
      </c>
      <c r="C1351" s="1087" t="s">
        <v>3531</v>
      </c>
      <c r="D1351" s="1088">
        <v>4998.96</v>
      </c>
    </row>
    <row r="1352" spans="1:8">
      <c r="A1352" s="1085">
        <v>1344</v>
      </c>
      <c r="B1352" s="1086">
        <v>692</v>
      </c>
      <c r="C1352" s="1087" t="s">
        <v>3532</v>
      </c>
      <c r="D1352" s="1088">
        <v>10928.94</v>
      </c>
    </row>
    <row r="1353" spans="1:8">
      <c r="A1353" s="1085">
        <v>1345</v>
      </c>
      <c r="B1353" s="1086">
        <v>693</v>
      </c>
      <c r="C1353" s="1087" t="s">
        <v>3533</v>
      </c>
      <c r="D1353" s="1088">
        <v>10928.94</v>
      </c>
    </row>
    <row r="1354" spans="1:8">
      <c r="A1354" s="1085">
        <v>1346</v>
      </c>
      <c r="B1354" s="1086">
        <v>694</v>
      </c>
      <c r="C1354" s="1087" t="s">
        <v>3534</v>
      </c>
      <c r="D1354" s="1088">
        <v>9274.5499999999993</v>
      </c>
    </row>
    <row r="1355" spans="1:8">
      <c r="A1355" s="1085">
        <v>1347</v>
      </c>
      <c r="B1355" s="1086">
        <v>697</v>
      </c>
      <c r="C1355" s="1087" t="s">
        <v>3535</v>
      </c>
      <c r="D1355" s="1088">
        <v>17975.36</v>
      </c>
      <c r="E1355" s="1207"/>
    </row>
    <row r="1356" spans="1:8">
      <c r="A1356" s="1085">
        <v>1348</v>
      </c>
      <c r="B1356" s="1086">
        <v>698</v>
      </c>
      <c r="C1356" s="1087" t="s">
        <v>3536</v>
      </c>
      <c r="D1356" s="1088">
        <v>3798.96</v>
      </c>
    </row>
    <row r="1357" spans="1:8">
      <c r="A1357" s="1085">
        <v>1349</v>
      </c>
      <c r="B1357" s="1086">
        <v>707</v>
      </c>
      <c r="C1357" s="1087" t="s">
        <v>3537</v>
      </c>
      <c r="D1357" s="1088">
        <v>7310</v>
      </c>
      <c r="G1357" s="1121"/>
      <c r="H1357" s="1196"/>
    </row>
    <row r="1358" spans="1:8">
      <c r="A1358" s="1085">
        <v>1350</v>
      </c>
      <c r="B1358" s="1086">
        <v>19</v>
      </c>
      <c r="C1358" s="1087" t="s">
        <v>3205</v>
      </c>
      <c r="D1358" s="1088">
        <v>3099.25</v>
      </c>
      <c r="E1358" s="1089"/>
      <c r="F1358" s="1104"/>
    </row>
    <row r="1359" spans="1:8">
      <c r="A1359" s="1085">
        <v>1351</v>
      </c>
      <c r="B1359" s="1086">
        <v>215</v>
      </c>
      <c r="C1359" s="1087" t="s">
        <v>3538</v>
      </c>
      <c r="D1359" s="1088">
        <v>3881.25</v>
      </c>
      <c r="F1359" s="1104"/>
    </row>
    <row r="1360" spans="1:8">
      <c r="A1360" s="1085">
        <v>1352</v>
      </c>
      <c r="B1360" s="1086">
        <v>413</v>
      </c>
      <c r="C1360" s="1087" t="s">
        <v>3539</v>
      </c>
      <c r="D1360" s="1088">
        <v>3099.25</v>
      </c>
      <c r="F1360" s="1104"/>
    </row>
    <row r="1361" spans="1:6">
      <c r="A1361" s="1085">
        <v>1353</v>
      </c>
      <c r="B1361" s="1086">
        <v>455</v>
      </c>
      <c r="C1361" s="1087" t="s">
        <v>3540</v>
      </c>
      <c r="D1361" s="1088">
        <v>3881.25</v>
      </c>
      <c r="F1361" s="1104"/>
    </row>
    <row r="1362" spans="1:6" ht="14.25" customHeight="1">
      <c r="A1362" s="1085">
        <v>1354</v>
      </c>
      <c r="B1362" s="1086">
        <v>462</v>
      </c>
      <c r="C1362" s="1087" t="s">
        <v>3541</v>
      </c>
      <c r="D1362" s="1088">
        <v>10729.5</v>
      </c>
      <c r="F1362" s="1104"/>
    </row>
    <row r="1363" spans="1:6">
      <c r="A1363" s="1085">
        <v>1355</v>
      </c>
      <c r="B1363" s="1086">
        <v>536</v>
      </c>
      <c r="C1363" s="1087" t="s">
        <v>3542</v>
      </c>
      <c r="D1363" s="1088">
        <v>2173.77</v>
      </c>
    </row>
    <row r="1364" spans="1:6">
      <c r="A1364" s="1085">
        <v>1356</v>
      </c>
      <c r="B1364" s="1086">
        <v>537</v>
      </c>
      <c r="C1364" s="1087" t="s">
        <v>3543</v>
      </c>
      <c r="D1364" s="1088">
        <v>1782.5</v>
      </c>
    </row>
    <row r="1365" spans="1:6">
      <c r="A1365" s="1085">
        <v>1357</v>
      </c>
      <c r="B1365" s="1086">
        <v>556</v>
      </c>
      <c r="C1365" s="1087" t="s">
        <v>3544</v>
      </c>
      <c r="D1365" s="1088">
        <v>724.5</v>
      </c>
    </row>
    <row r="1366" spans="1:6">
      <c r="A1366" s="1085">
        <v>1358</v>
      </c>
      <c r="B1366" s="1086">
        <v>571</v>
      </c>
      <c r="C1366" s="1087" t="s">
        <v>3430</v>
      </c>
      <c r="D1366" s="1088">
        <v>1725</v>
      </c>
    </row>
    <row r="1367" spans="1:6">
      <c r="A1367" s="1085">
        <v>1359</v>
      </c>
      <c r="B1367" s="1086">
        <v>579</v>
      </c>
      <c r="C1367" s="1087" t="s">
        <v>3545</v>
      </c>
      <c r="D1367" s="1088">
        <v>5037</v>
      </c>
    </row>
    <row r="1368" spans="1:6" ht="12.75" customHeight="1">
      <c r="A1368" s="1085">
        <v>1360</v>
      </c>
      <c r="B1368" s="1086">
        <v>580</v>
      </c>
      <c r="C1368" s="1087" t="s">
        <v>3546</v>
      </c>
      <c r="D1368" s="1088">
        <v>2702.5</v>
      </c>
    </row>
    <row r="1369" spans="1:6">
      <c r="A1369" s="1085">
        <v>1361</v>
      </c>
      <c r="B1369" s="1086">
        <v>581</v>
      </c>
      <c r="C1369" s="1087" t="s">
        <v>3547</v>
      </c>
      <c r="D1369" s="1088">
        <v>2294.25</v>
      </c>
    </row>
    <row r="1370" spans="1:6" ht="22.5">
      <c r="A1370" s="1085">
        <v>1362</v>
      </c>
      <c r="B1370" s="1086">
        <v>583</v>
      </c>
      <c r="C1370" s="1087" t="s">
        <v>3548</v>
      </c>
      <c r="D1370" s="1088">
        <v>2788.75</v>
      </c>
    </row>
    <row r="1371" spans="1:6" ht="22.5">
      <c r="A1371" s="1085">
        <v>1363</v>
      </c>
      <c r="B1371" s="1086">
        <v>584</v>
      </c>
      <c r="C1371" s="1087" t="s">
        <v>3549</v>
      </c>
      <c r="D1371" s="1088">
        <v>2788.75</v>
      </c>
    </row>
    <row r="1372" spans="1:6">
      <c r="A1372" s="1085">
        <v>1364</v>
      </c>
      <c r="B1372" s="1086">
        <v>585</v>
      </c>
      <c r="C1372" s="1087" t="s">
        <v>3550</v>
      </c>
      <c r="D1372" s="1088">
        <v>2066</v>
      </c>
    </row>
    <row r="1373" spans="1:6">
      <c r="A1373" s="1085">
        <v>1365</v>
      </c>
      <c r="B1373" s="1086">
        <v>614</v>
      </c>
      <c r="C1373" s="1087" t="s">
        <v>3551</v>
      </c>
      <c r="D1373" s="1088">
        <v>3047.5</v>
      </c>
    </row>
    <row r="1374" spans="1:6" ht="22.5">
      <c r="A1374" s="1085">
        <v>1366</v>
      </c>
      <c r="B1374" s="1086">
        <v>628</v>
      </c>
      <c r="C1374" s="1087" t="s">
        <v>3552</v>
      </c>
      <c r="D1374" s="1088">
        <v>2231</v>
      </c>
    </row>
    <row r="1375" spans="1:6">
      <c r="A1375" s="1085">
        <v>1367</v>
      </c>
      <c r="B1375" s="1086">
        <v>629</v>
      </c>
      <c r="C1375" s="1087" t="s">
        <v>3553</v>
      </c>
      <c r="D1375" s="1088">
        <v>4358.5</v>
      </c>
    </row>
    <row r="1376" spans="1:6">
      <c r="A1376" s="1085">
        <v>1368</v>
      </c>
      <c r="B1376" s="1086">
        <v>631</v>
      </c>
      <c r="C1376" s="1087" t="s">
        <v>3554</v>
      </c>
      <c r="D1376" s="1088">
        <v>5722.4400000000005</v>
      </c>
    </row>
    <row r="1377" spans="1:9">
      <c r="A1377" s="1085">
        <v>1369</v>
      </c>
      <c r="B1377" s="1086">
        <v>632</v>
      </c>
      <c r="C1377" s="1087" t="s">
        <v>3555</v>
      </c>
      <c r="D1377" s="1088">
        <v>10926.62</v>
      </c>
    </row>
    <row r="1378" spans="1:9">
      <c r="A1378" s="1085">
        <v>1370</v>
      </c>
      <c r="B1378" s="1086">
        <v>635</v>
      </c>
      <c r="C1378" s="1087" t="s">
        <v>3556</v>
      </c>
      <c r="D1378" s="1088">
        <v>5463.3</v>
      </c>
    </row>
    <row r="1379" spans="1:9">
      <c r="A1379" s="1085">
        <v>1371</v>
      </c>
      <c r="B1379" s="1086">
        <v>637</v>
      </c>
      <c r="C1379" s="1087" t="s">
        <v>3557</v>
      </c>
      <c r="D1379" s="1088">
        <v>5184.82</v>
      </c>
    </row>
    <row r="1380" spans="1:9">
      <c r="A1380" s="1085">
        <v>1372</v>
      </c>
      <c r="B1380" s="1086">
        <v>640</v>
      </c>
      <c r="C1380" s="1087" t="s">
        <v>3558</v>
      </c>
      <c r="D1380" s="1088">
        <v>5148.82</v>
      </c>
    </row>
    <row r="1381" spans="1:9">
      <c r="A1381" s="1085">
        <v>1373</v>
      </c>
      <c r="B1381" s="1086">
        <v>641</v>
      </c>
      <c r="C1381" s="1087" t="s">
        <v>3559</v>
      </c>
      <c r="D1381" s="1088">
        <v>5148.82</v>
      </c>
    </row>
    <row r="1382" spans="1:9">
      <c r="A1382" s="1085">
        <v>1374</v>
      </c>
      <c r="B1382" s="1086">
        <v>642</v>
      </c>
      <c r="C1382" s="1087" t="s">
        <v>3560</v>
      </c>
      <c r="D1382" s="1088">
        <v>5184.82</v>
      </c>
    </row>
    <row r="1383" spans="1:9">
      <c r="A1383" s="1085">
        <v>1375</v>
      </c>
      <c r="B1383" s="1086">
        <v>643</v>
      </c>
      <c r="C1383" s="1087" t="s">
        <v>3561</v>
      </c>
      <c r="D1383" s="1088">
        <v>5148.82</v>
      </c>
    </row>
    <row r="1384" spans="1:9">
      <c r="A1384" s="1085">
        <v>1376</v>
      </c>
      <c r="B1384" s="1086">
        <v>644</v>
      </c>
      <c r="C1384" s="1087" t="s">
        <v>3562</v>
      </c>
      <c r="D1384" s="1088">
        <v>5148.82</v>
      </c>
    </row>
    <row r="1385" spans="1:9">
      <c r="A1385" s="1085">
        <v>1377</v>
      </c>
      <c r="B1385" s="1086">
        <v>645</v>
      </c>
      <c r="C1385" s="1087" t="s">
        <v>3563</v>
      </c>
      <c r="D1385" s="1088">
        <v>5148.82</v>
      </c>
    </row>
    <row r="1386" spans="1:9">
      <c r="A1386" s="1085">
        <v>1378</v>
      </c>
      <c r="B1386" s="1086">
        <v>646</v>
      </c>
      <c r="C1386" s="1087" t="s">
        <v>3564</v>
      </c>
      <c r="D1386" s="1088">
        <v>5148.82</v>
      </c>
    </row>
    <row r="1387" spans="1:9">
      <c r="A1387" s="1085">
        <v>1379</v>
      </c>
      <c r="B1387" s="1086">
        <v>647</v>
      </c>
      <c r="C1387" s="1087" t="s">
        <v>3565</v>
      </c>
      <c r="D1387" s="1088">
        <v>5148.82</v>
      </c>
    </row>
    <row r="1388" spans="1:9">
      <c r="A1388" s="1085">
        <v>1380</v>
      </c>
      <c r="B1388" s="1086">
        <v>648</v>
      </c>
      <c r="C1388" s="1087" t="s">
        <v>3566</v>
      </c>
      <c r="D1388" s="1088">
        <v>5148.82</v>
      </c>
    </row>
    <row r="1389" spans="1:9">
      <c r="A1389" s="1085">
        <v>1381</v>
      </c>
      <c r="B1389" s="1086">
        <v>649</v>
      </c>
      <c r="C1389" s="1087" t="s">
        <v>3567</v>
      </c>
      <c r="D1389" s="1088">
        <v>4984.32</v>
      </c>
    </row>
    <row r="1390" spans="1:9">
      <c r="A1390" s="1085">
        <v>1382</v>
      </c>
      <c r="B1390" s="1086">
        <v>650</v>
      </c>
      <c r="C1390" s="1087" t="s">
        <v>3568</v>
      </c>
      <c r="D1390" s="1088">
        <v>4984.32</v>
      </c>
    </row>
    <row r="1391" spans="1:9" ht="15">
      <c r="A1391" s="1085">
        <v>1383</v>
      </c>
      <c r="B1391" s="1086">
        <v>651</v>
      </c>
      <c r="C1391" s="1087" t="s">
        <v>3569</v>
      </c>
      <c r="D1391" s="1088">
        <v>4984.32</v>
      </c>
      <c r="H1391" s="1167"/>
      <c r="I1391"/>
    </row>
    <row r="1392" spans="1:9">
      <c r="A1392" s="1085">
        <v>1384</v>
      </c>
      <c r="B1392" s="1086">
        <v>652</v>
      </c>
      <c r="C1392" s="1087" t="s">
        <v>3570</v>
      </c>
      <c r="D1392" s="1088">
        <v>4984.32</v>
      </c>
    </row>
    <row r="1393" spans="1:11">
      <c r="A1393" s="1085">
        <v>1385</v>
      </c>
      <c r="B1393" s="1086">
        <v>662</v>
      </c>
      <c r="C1393" s="1087" t="s">
        <v>3571</v>
      </c>
      <c r="D1393" s="1088">
        <v>2999</v>
      </c>
    </row>
    <row r="1394" spans="1:11" customFormat="1" ht="15">
      <c r="A1394" s="1085">
        <v>1386</v>
      </c>
      <c r="B1394" s="1086">
        <v>681</v>
      </c>
      <c r="C1394" s="1087" t="s">
        <v>3572</v>
      </c>
      <c r="D1394" s="1088">
        <v>43500</v>
      </c>
      <c r="E1394" s="1069"/>
      <c r="F1394" s="1070"/>
      <c r="G1394" s="1071"/>
      <c r="H1394" s="1123"/>
    </row>
    <row r="1395" spans="1:11" customFormat="1" ht="15">
      <c r="A1395" s="1085">
        <v>1387</v>
      </c>
      <c r="B1395" s="1086">
        <v>682</v>
      </c>
      <c r="C1395" s="1087" t="s">
        <v>3573</v>
      </c>
      <c r="D1395" s="1088">
        <v>10029.16</v>
      </c>
      <c r="E1395" s="1069"/>
      <c r="F1395" s="1070"/>
      <c r="G1395" s="1071"/>
      <c r="H1395" s="1123"/>
    </row>
    <row r="1396" spans="1:11" customFormat="1" ht="15">
      <c r="A1396" s="1085">
        <v>1388</v>
      </c>
      <c r="B1396" s="1102">
        <v>721</v>
      </c>
      <c r="C1396" s="1101" t="s">
        <v>3574</v>
      </c>
      <c r="D1396" s="1100">
        <v>4872</v>
      </c>
      <c r="E1396" s="1069"/>
      <c r="F1396" s="1070"/>
      <c r="G1396" s="1142"/>
      <c r="H1396" s="1123"/>
    </row>
    <row r="1397" spans="1:11" ht="15">
      <c r="A1397" s="1085">
        <v>1389</v>
      </c>
      <c r="B1397" s="1086">
        <v>701</v>
      </c>
      <c r="C1397" s="1087" t="s">
        <v>3575</v>
      </c>
      <c r="D1397" s="1088">
        <v>5850</v>
      </c>
      <c r="G1397" s="1142"/>
      <c r="H1397" s="1123"/>
      <c r="I1397"/>
      <c r="J1397"/>
      <c r="K1397"/>
    </row>
    <row r="1398" spans="1:11" ht="15">
      <c r="A1398" s="1085">
        <v>1390</v>
      </c>
      <c r="B1398" s="1086">
        <v>702</v>
      </c>
      <c r="C1398" s="1087" t="s">
        <v>3576</v>
      </c>
      <c r="D1398" s="1088">
        <v>0</v>
      </c>
      <c r="G1398" s="1105"/>
      <c r="H1398" s="1123"/>
      <c r="I1398"/>
      <c r="J1398"/>
      <c r="K1398"/>
    </row>
    <row r="1399" spans="1:11" ht="15">
      <c r="A1399" s="1085">
        <v>1391</v>
      </c>
      <c r="B1399" s="1086">
        <v>703</v>
      </c>
      <c r="C1399" s="1087" t="s">
        <v>3577</v>
      </c>
      <c r="D1399" s="1088">
        <v>0</v>
      </c>
      <c r="G1399" s="1121"/>
      <c r="H1399" s="1159"/>
      <c r="I1399"/>
      <c r="J1399"/>
      <c r="K1399"/>
    </row>
    <row r="1400" spans="1:11">
      <c r="A1400" s="1085">
        <v>1392</v>
      </c>
      <c r="B1400" s="1102">
        <v>713</v>
      </c>
      <c r="C1400" s="1101" t="s">
        <v>3578</v>
      </c>
      <c r="D1400" s="1100">
        <v>5307</v>
      </c>
      <c r="G1400" s="1105"/>
    </row>
    <row r="1401" spans="1:11" ht="15">
      <c r="A1401" s="1085">
        <v>1393</v>
      </c>
      <c r="B1401" s="1108">
        <v>732</v>
      </c>
      <c r="C1401" s="1208" t="s">
        <v>3579</v>
      </c>
      <c r="D1401" s="1110">
        <v>2699</v>
      </c>
      <c r="G1401" s="1121"/>
      <c r="H1401" s="1159"/>
    </row>
    <row r="1402" spans="1:11" ht="15">
      <c r="A1402" s="1085">
        <v>1394</v>
      </c>
      <c r="B1402" s="1108">
        <v>730</v>
      </c>
      <c r="C1402" s="1109" t="s">
        <v>3580</v>
      </c>
      <c r="D1402" s="1110">
        <v>9454</v>
      </c>
      <c r="H1402" s="1167"/>
      <c r="I1402"/>
    </row>
    <row r="1403" spans="1:11" ht="15">
      <c r="A1403" s="1085">
        <v>1395</v>
      </c>
      <c r="B1403" s="1108">
        <v>733</v>
      </c>
      <c r="C1403" s="1101" t="s">
        <v>3581</v>
      </c>
      <c r="D1403" s="1100">
        <v>6071.2</v>
      </c>
      <c r="H1403" s="1167"/>
      <c r="I1403"/>
    </row>
    <row r="1404" spans="1:11" ht="15">
      <c r="A1404" s="1085">
        <v>1396</v>
      </c>
      <c r="B1404" s="1106">
        <v>734</v>
      </c>
      <c r="C1404" s="1101" t="s">
        <v>3582</v>
      </c>
      <c r="D1404" s="1100">
        <v>4091.2</v>
      </c>
      <c r="G1404" s="1142"/>
      <c r="H1404" s="1167"/>
      <c r="I1404"/>
    </row>
    <row r="1405" spans="1:11" ht="15">
      <c r="A1405" s="1085">
        <v>1397</v>
      </c>
      <c r="B1405" s="1106">
        <v>735</v>
      </c>
      <c r="C1405" s="1101" t="s">
        <v>3583</v>
      </c>
      <c r="D1405" s="1100">
        <v>4091.2</v>
      </c>
      <c r="G1405" s="1121"/>
      <c r="H1405" s="1157"/>
      <c r="I1405"/>
    </row>
    <row r="1406" spans="1:11" ht="15">
      <c r="A1406" s="1085">
        <v>1398</v>
      </c>
      <c r="B1406" s="1106">
        <v>738</v>
      </c>
      <c r="C1406" s="1101" t="s">
        <v>3030</v>
      </c>
      <c r="D1406" s="1100">
        <v>2599.9699999999998</v>
      </c>
      <c r="G1406" s="1142"/>
      <c r="H1406" s="1167"/>
      <c r="I1406"/>
    </row>
    <row r="1407" spans="1:11" ht="15">
      <c r="A1407" s="1085">
        <v>1399</v>
      </c>
      <c r="B1407" s="1106">
        <v>739</v>
      </c>
      <c r="C1407" s="1101" t="s">
        <v>3030</v>
      </c>
      <c r="D1407" s="1100">
        <v>2599.9699999999998</v>
      </c>
      <c r="G1407" s="1105"/>
      <c r="H1407" s="1167"/>
      <c r="I1407"/>
    </row>
    <row r="1408" spans="1:11" ht="15">
      <c r="A1408" s="1085">
        <v>1400</v>
      </c>
      <c r="B1408" s="1106">
        <v>740</v>
      </c>
      <c r="C1408" s="1101" t="s">
        <v>3030</v>
      </c>
      <c r="D1408" s="1100">
        <v>2599.9699999999998</v>
      </c>
      <c r="G1408" s="1142"/>
      <c r="H1408" s="1167"/>
      <c r="I1408"/>
    </row>
    <row r="1409" spans="1:11" ht="15">
      <c r="A1409" s="1085">
        <v>1401</v>
      </c>
      <c r="B1409" s="1106">
        <v>741</v>
      </c>
      <c r="C1409" s="1101" t="s">
        <v>3030</v>
      </c>
      <c r="D1409" s="1100">
        <v>2599.9699999999998</v>
      </c>
      <c r="G1409" s="1121"/>
      <c r="H1409" s="1157"/>
      <c r="I1409"/>
    </row>
    <row r="1410" spans="1:11" ht="15">
      <c r="A1410" s="1085">
        <v>1402</v>
      </c>
      <c r="B1410" s="1086">
        <v>700</v>
      </c>
      <c r="C1410" s="1087" t="s">
        <v>3584</v>
      </c>
      <c r="D1410" s="1088">
        <v>8116.25</v>
      </c>
      <c r="G1410" s="1142"/>
      <c r="H1410" s="1167"/>
      <c r="I1410"/>
    </row>
    <row r="1411" spans="1:11" customFormat="1" ht="15">
      <c r="A1411" s="1085">
        <v>1403</v>
      </c>
      <c r="B1411" s="1086">
        <v>706</v>
      </c>
      <c r="C1411" s="1087" t="s">
        <v>3585</v>
      </c>
      <c r="D1411" s="1088">
        <v>6998</v>
      </c>
      <c r="E1411" s="1069"/>
      <c r="F1411" s="1070"/>
      <c r="G1411" s="1142"/>
      <c r="H1411" s="1123"/>
    </row>
    <row r="1412" spans="1:11" customFormat="1" ht="15">
      <c r="A1412" s="1085">
        <v>1404</v>
      </c>
      <c r="B1412" s="1108">
        <v>722</v>
      </c>
      <c r="C1412" s="1109" t="s">
        <v>3586</v>
      </c>
      <c r="D1412" s="1110">
        <v>1160</v>
      </c>
      <c r="E1412" s="1069"/>
      <c r="F1412" s="1070"/>
      <c r="G1412" s="1105"/>
      <c r="H1412" s="1123"/>
    </row>
    <row r="1413" spans="1:11" customFormat="1" ht="15">
      <c r="A1413" s="1085">
        <v>1405</v>
      </c>
      <c r="B1413" s="1108">
        <v>723</v>
      </c>
      <c r="C1413" s="1109" t="s">
        <v>3586</v>
      </c>
      <c r="D1413" s="1110">
        <v>1160</v>
      </c>
      <c r="E1413" s="1069"/>
      <c r="F1413" s="1070"/>
      <c r="G1413" s="1105"/>
      <c r="H1413" s="1123"/>
    </row>
    <row r="1414" spans="1:11" customFormat="1" ht="15" customHeight="1">
      <c r="A1414" s="1085">
        <v>1406</v>
      </c>
      <c r="B1414" s="1108">
        <v>731</v>
      </c>
      <c r="C1414" s="1176" t="s">
        <v>2717</v>
      </c>
      <c r="D1414" s="1110">
        <v>2784</v>
      </c>
      <c r="E1414" s="1069"/>
      <c r="F1414" s="1070"/>
      <c r="G1414" s="1105"/>
      <c r="H1414" s="1159"/>
    </row>
    <row r="1415" spans="1:11" ht="15">
      <c r="A1415" s="1085">
        <v>1407</v>
      </c>
      <c r="B1415" s="1108">
        <v>727</v>
      </c>
      <c r="C1415" s="1109" t="s">
        <v>3587</v>
      </c>
      <c r="D1415" s="1110">
        <v>1749</v>
      </c>
      <c r="G1415" s="1105"/>
      <c r="H1415" s="1167"/>
      <c r="I1415"/>
    </row>
    <row r="1416" spans="1:11" ht="15">
      <c r="A1416" s="1085">
        <v>1408</v>
      </c>
      <c r="B1416" s="1108">
        <v>728</v>
      </c>
      <c r="C1416" s="1109" t="s">
        <v>3588</v>
      </c>
      <c r="D1416" s="1110">
        <v>645</v>
      </c>
      <c r="G1416" s="1209"/>
      <c r="H1416" s="1167"/>
      <c r="I1416"/>
    </row>
    <row r="1417" spans="1:11" ht="15">
      <c r="A1417" s="1085">
        <v>1409</v>
      </c>
      <c r="B1417" s="1108">
        <v>729</v>
      </c>
      <c r="C1417" s="1109" t="s">
        <v>3588</v>
      </c>
      <c r="D1417" s="1110">
        <v>645</v>
      </c>
      <c r="G1417" s="1142"/>
      <c r="H1417" s="1167"/>
      <c r="I1417"/>
    </row>
    <row r="1418" spans="1:11" customFormat="1" ht="15">
      <c r="A1418" s="1085">
        <v>1410</v>
      </c>
      <c r="B1418" s="1108">
        <v>718</v>
      </c>
      <c r="C1418" s="1109" t="s">
        <v>3132</v>
      </c>
      <c r="D1418" s="1110">
        <v>3480</v>
      </c>
      <c r="E1418" s="1069"/>
      <c r="F1418" s="1070"/>
      <c r="G1418" s="1142"/>
      <c r="H1418" s="1123"/>
      <c r="J1418" s="1073"/>
      <c r="K1418" s="1073"/>
    </row>
    <row r="1419" spans="1:11" customFormat="1" ht="15">
      <c r="A1419" s="1085">
        <v>1411</v>
      </c>
      <c r="B1419" s="1108">
        <v>719</v>
      </c>
      <c r="C1419" s="1109" t="s">
        <v>3132</v>
      </c>
      <c r="D1419" s="1110">
        <v>3480</v>
      </c>
      <c r="E1419" s="1069"/>
      <c r="F1419" s="1070"/>
      <c r="G1419" s="1142"/>
      <c r="H1419" s="1072"/>
      <c r="I1419" s="1073"/>
      <c r="J1419" s="1073"/>
      <c r="K1419" s="1073"/>
    </row>
    <row r="1420" spans="1:11" customFormat="1" ht="15">
      <c r="A1420" s="1085">
        <v>1412</v>
      </c>
      <c r="B1420" s="1108">
        <v>720</v>
      </c>
      <c r="C1420" s="1109" t="s">
        <v>3132</v>
      </c>
      <c r="D1420" s="1110">
        <v>3480</v>
      </c>
      <c r="E1420" s="1131"/>
      <c r="F1420" s="1070"/>
      <c r="G1420" s="1105"/>
      <c r="H1420" s="1072"/>
      <c r="I1420" s="1073"/>
      <c r="J1420" s="1073"/>
      <c r="K1420" s="1073"/>
    </row>
    <row r="1421" spans="1:11" customFormat="1" ht="15">
      <c r="A1421" s="1085">
        <v>1413</v>
      </c>
      <c r="B1421" s="1106">
        <v>742</v>
      </c>
      <c r="C1421" s="1101" t="s">
        <v>3589</v>
      </c>
      <c r="D1421" s="1100">
        <v>9106</v>
      </c>
      <c r="E1421" s="1069"/>
      <c r="F1421" s="1070"/>
      <c r="G1421" s="1071"/>
      <c r="H1421" s="1072"/>
      <c r="I1421" s="1073"/>
      <c r="J1421" s="1073"/>
      <c r="K1421" s="1073"/>
    </row>
    <row r="1422" spans="1:11" s="1097" customFormat="1">
      <c r="A1422" s="1085">
        <v>1414</v>
      </c>
      <c r="B1422" s="1106">
        <v>743</v>
      </c>
      <c r="C1422" s="1101" t="s">
        <v>3589</v>
      </c>
      <c r="D1422" s="1100">
        <v>9106</v>
      </c>
      <c r="E1422" s="1069"/>
      <c r="F1422" s="1070"/>
      <c r="G1422" s="1071"/>
      <c r="H1422" s="1072"/>
      <c r="I1422" s="1073"/>
      <c r="J1422" s="1073"/>
      <c r="K1422" s="1073"/>
    </row>
    <row r="1423" spans="1:11" s="1097" customFormat="1">
      <c r="A1423" s="1085">
        <v>1415</v>
      </c>
      <c r="B1423" s="1106">
        <v>744</v>
      </c>
      <c r="C1423" s="1101" t="s">
        <v>3590</v>
      </c>
      <c r="D1423" s="1100">
        <v>6264</v>
      </c>
      <c r="E1423" s="1069"/>
      <c r="F1423" s="1070"/>
      <c r="G1423" s="1071"/>
      <c r="H1423" s="1072"/>
      <c r="I1423" s="1073"/>
      <c r="J1423" s="1073"/>
      <c r="K1423" s="1073"/>
    </row>
    <row r="1424" spans="1:11" s="1097" customFormat="1">
      <c r="A1424" s="1085">
        <v>1416</v>
      </c>
      <c r="B1424" s="1106">
        <v>745</v>
      </c>
      <c r="C1424" s="1101" t="s">
        <v>3589</v>
      </c>
      <c r="D1424" s="1100">
        <v>9106</v>
      </c>
      <c r="E1424" s="1069"/>
      <c r="F1424" s="1070"/>
      <c r="G1424" s="1190"/>
      <c r="H1424" s="1141"/>
      <c r="I1424" s="1073"/>
      <c r="J1424" s="1073"/>
      <c r="K1424" s="1073"/>
    </row>
    <row r="1425" spans="1:11" s="1097" customFormat="1">
      <c r="A1425" s="1085">
        <v>1417</v>
      </c>
      <c r="B1425" s="1086">
        <v>630</v>
      </c>
      <c r="C1425" s="1087" t="s">
        <v>3556</v>
      </c>
      <c r="D1425" s="1088">
        <v>7871.74</v>
      </c>
      <c r="E1425" s="1069"/>
      <c r="F1425" s="1070"/>
      <c r="G1425" s="1071"/>
      <c r="H1425" s="1072"/>
      <c r="I1425" s="1073"/>
      <c r="J1425" s="1073"/>
      <c r="K1425" s="1073"/>
    </row>
    <row r="1426" spans="1:11" s="1097" customFormat="1">
      <c r="A1426" s="1085">
        <v>1418</v>
      </c>
      <c r="B1426" s="1108">
        <v>724</v>
      </c>
      <c r="C1426" s="1109" t="s">
        <v>3039</v>
      </c>
      <c r="D1426" s="1110">
        <v>4524</v>
      </c>
      <c r="E1426" s="1069"/>
      <c r="F1426" s="1070"/>
      <c r="G1426" s="1071"/>
      <c r="H1426" s="1072"/>
      <c r="I1426" s="1073"/>
      <c r="J1426" s="1073"/>
      <c r="K1426" s="1073"/>
    </row>
    <row r="1427" spans="1:11" s="1097" customFormat="1">
      <c r="A1427" s="1085">
        <v>1419</v>
      </c>
      <c r="B1427" s="1108">
        <v>725</v>
      </c>
      <c r="C1427" s="1109" t="s">
        <v>3039</v>
      </c>
      <c r="D1427" s="1110">
        <v>4524</v>
      </c>
      <c r="E1427" s="1069"/>
      <c r="F1427" s="1070"/>
      <c r="G1427" s="1071"/>
      <c r="H1427" s="1072"/>
      <c r="I1427" s="1073"/>
      <c r="J1427" s="1073"/>
      <c r="K1427" s="1073"/>
    </row>
    <row r="1428" spans="1:11" s="1097" customFormat="1">
      <c r="A1428" s="1085">
        <v>1420</v>
      </c>
      <c r="B1428" s="1106">
        <v>736</v>
      </c>
      <c r="C1428" s="1101" t="s">
        <v>3591</v>
      </c>
      <c r="D1428" s="1100">
        <v>3833.18</v>
      </c>
      <c r="E1428" s="1069"/>
      <c r="F1428" s="1070"/>
      <c r="G1428" s="1071"/>
      <c r="H1428" s="1072"/>
      <c r="I1428" s="1073"/>
      <c r="J1428" s="1073"/>
      <c r="K1428" s="1073"/>
    </row>
    <row r="1429" spans="1:11" s="1097" customFormat="1">
      <c r="A1429" s="1085">
        <v>1421</v>
      </c>
      <c r="B1429" s="1106">
        <v>737</v>
      </c>
      <c r="C1429" s="1101" t="s">
        <v>3592</v>
      </c>
      <c r="D1429" s="1100">
        <v>10673.96</v>
      </c>
      <c r="E1429" s="1069"/>
      <c r="F1429" s="1070"/>
      <c r="G1429" s="1071"/>
      <c r="H1429" s="1072"/>
      <c r="I1429" s="1073"/>
      <c r="J1429" s="1073"/>
      <c r="K1429" s="1073"/>
    </row>
    <row r="1430" spans="1:11" s="1097" customFormat="1">
      <c r="A1430" s="1085">
        <v>1422</v>
      </c>
      <c r="B1430" s="1102">
        <v>746</v>
      </c>
      <c r="C1430" s="1101" t="s">
        <v>3593</v>
      </c>
      <c r="D1430" s="1112">
        <v>4441.5</v>
      </c>
      <c r="E1430" s="1069"/>
      <c r="F1430" s="1070"/>
      <c r="G1430" s="1071"/>
      <c r="H1430" s="1072"/>
      <c r="I1430" s="1073"/>
      <c r="J1430" s="1073"/>
      <c r="K1430" s="1073"/>
    </row>
    <row r="1431" spans="1:11" s="1097" customFormat="1">
      <c r="A1431" s="1085">
        <v>1423</v>
      </c>
      <c r="B1431" s="1177">
        <v>708</v>
      </c>
      <c r="C1431" s="1103" t="s">
        <v>3594</v>
      </c>
      <c r="D1431" s="1112">
        <v>5486.8</v>
      </c>
      <c r="E1431" s="1069"/>
      <c r="F1431" s="1070"/>
      <c r="G1431" s="1190"/>
      <c r="H1431" s="1141"/>
      <c r="I1431" s="1073"/>
      <c r="J1431" s="1073"/>
      <c r="K1431" s="1073"/>
    </row>
    <row r="1432" spans="1:11" s="1097" customFormat="1">
      <c r="A1432" s="1085">
        <v>1424</v>
      </c>
      <c r="B1432" s="1086">
        <v>81</v>
      </c>
      <c r="C1432" s="1087" t="s">
        <v>3595</v>
      </c>
      <c r="D1432" s="1088">
        <v>500.25</v>
      </c>
      <c r="E1432" s="1069"/>
      <c r="F1432" s="1070"/>
      <c r="G1432" s="1071"/>
      <c r="H1432" s="1072"/>
      <c r="I1432" s="1073"/>
      <c r="J1432" s="1073"/>
      <c r="K1432" s="1073"/>
    </row>
    <row r="1433" spans="1:11" s="1097" customFormat="1">
      <c r="A1433" s="1085">
        <v>1425</v>
      </c>
      <c r="B1433" s="1086">
        <v>83</v>
      </c>
      <c r="C1433" s="1087" t="s">
        <v>3596</v>
      </c>
      <c r="D1433" s="1088">
        <v>2875</v>
      </c>
      <c r="E1433" s="1069"/>
      <c r="F1433" s="1070"/>
      <c r="G1433" s="1071"/>
      <c r="H1433" s="1072"/>
      <c r="I1433" s="1073"/>
      <c r="J1433" s="1073"/>
      <c r="K1433" s="1073"/>
    </row>
    <row r="1434" spans="1:11" s="1097" customFormat="1">
      <c r="A1434" s="1085">
        <v>1426</v>
      </c>
      <c r="B1434" s="1086">
        <v>90</v>
      </c>
      <c r="C1434" s="1087" t="s">
        <v>3597</v>
      </c>
      <c r="D1434" s="1088">
        <v>3881.25</v>
      </c>
      <c r="E1434" s="1069"/>
      <c r="F1434" s="1070"/>
      <c r="G1434" s="1071"/>
      <c r="H1434" s="1072"/>
      <c r="I1434" s="1073"/>
      <c r="J1434" s="1073"/>
      <c r="K1434" s="1073"/>
    </row>
    <row r="1435" spans="1:11" s="1097" customFormat="1">
      <c r="A1435" s="1085">
        <v>1427</v>
      </c>
      <c r="B1435" s="1086">
        <v>155</v>
      </c>
      <c r="C1435" s="1087" t="s">
        <v>3598</v>
      </c>
      <c r="D1435" s="1088">
        <v>693.5</v>
      </c>
      <c r="E1435" s="1069"/>
      <c r="F1435" s="1070"/>
      <c r="G1435" s="1071"/>
      <c r="H1435" s="1072"/>
      <c r="I1435" s="1073"/>
      <c r="J1435" s="1073"/>
      <c r="K1435" s="1073"/>
    </row>
    <row r="1436" spans="1:11" s="1097" customFormat="1">
      <c r="A1436" s="1085">
        <v>1428</v>
      </c>
      <c r="B1436" s="1086">
        <v>171</v>
      </c>
      <c r="C1436" s="1087" t="s">
        <v>3596</v>
      </c>
      <c r="D1436" s="1088">
        <v>2875</v>
      </c>
      <c r="E1436" s="1069"/>
      <c r="F1436" s="1070"/>
      <c r="G1436" s="1071"/>
      <c r="H1436" s="1072"/>
      <c r="I1436" s="1073"/>
      <c r="J1436" s="1073"/>
      <c r="K1436" s="1073"/>
    </row>
    <row r="1437" spans="1:11" s="1097" customFormat="1">
      <c r="A1437" s="1085">
        <v>1429</v>
      </c>
      <c r="B1437" s="1086">
        <v>238</v>
      </c>
      <c r="C1437" s="1087" t="s">
        <v>3599</v>
      </c>
      <c r="D1437" s="1088">
        <v>500.25</v>
      </c>
      <c r="E1437" s="1069"/>
      <c r="F1437" s="1070"/>
      <c r="G1437" s="1071"/>
      <c r="H1437" s="1072"/>
      <c r="I1437" s="1073"/>
      <c r="J1437" s="1073"/>
      <c r="K1437" s="1073"/>
    </row>
    <row r="1438" spans="1:11" s="1097" customFormat="1">
      <c r="A1438" s="1085">
        <v>1430</v>
      </c>
      <c r="B1438" s="1086">
        <v>239</v>
      </c>
      <c r="C1438" s="1087" t="s">
        <v>3599</v>
      </c>
      <c r="D1438" s="1088">
        <v>500.25</v>
      </c>
      <c r="E1438" s="1069"/>
      <c r="F1438" s="1070"/>
      <c r="G1438" s="1071"/>
      <c r="H1438" s="1072"/>
      <c r="I1438" s="1073"/>
      <c r="J1438" s="1073"/>
      <c r="K1438" s="1073"/>
    </row>
    <row r="1439" spans="1:11" s="1097" customFormat="1">
      <c r="A1439" s="1085">
        <v>1431</v>
      </c>
      <c r="B1439" s="1086">
        <v>241</v>
      </c>
      <c r="C1439" s="1087" t="s">
        <v>3599</v>
      </c>
      <c r="D1439" s="1088">
        <v>500.25</v>
      </c>
      <c r="E1439" s="1069"/>
      <c r="F1439" s="1070"/>
      <c r="G1439" s="1071"/>
      <c r="H1439" s="1072"/>
      <c r="I1439" s="1073"/>
      <c r="J1439" s="1073"/>
      <c r="K1439" s="1073"/>
    </row>
    <row r="1440" spans="1:11" s="1097" customFormat="1">
      <c r="A1440" s="1085">
        <v>1432</v>
      </c>
      <c r="B1440" s="1086">
        <v>325</v>
      </c>
      <c r="C1440" s="1087" t="s">
        <v>3595</v>
      </c>
      <c r="D1440" s="1088">
        <v>500.25</v>
      </c>
      <c r="E1440" s="1069"/>
      <c r="F1440" s="1070"/>
      <c r="G1440" s="1071"/>
      <c r="H1440" s="1072"/>
      <c r="I1440" s="1073"/>
      <c r="J1440" s="1073"/>
      <c r="K1440" s="1073"/>
    </row>
    <row r="1441" spans="1:11" s="1097" customFormat="1">
      <c r="A1441" s="1085">
        <v>1433</v>
      </c>
      <c r="B1441" s="1086">
        <v>328</v>
      </c>
      <c r="C1441" s="1087" t="s">
        <v>3596</v>
      </c>
      <c r="D1441" s="1088">
        <v>2875</v>
      </c>
      <c r="E1441" s="1069"/>
      <c r="F1441" s="1070"/>
      <c r="G1441" s="1071"/>
      <c r="H1441" s="1072"/>
      <c r="I1441" s="1073"/>
      <c r="J1441" s="1073"/>
      <c r="K1441" s="1073"/>
    </row>
    <row r="1442" spans="1:11" s="1097" customFormat="1">
      <c r="A1442" s="1085">
        <v>1434</v>
      </c>
      <c r="B1442" s="1086">
        <v>329</v>
      </c>
      <c r="C1442" s="1087" t="s">
        <v>3596</v>
      </c>
      <c r="D1442" s="1088">
        <v>2875</v>
      </c>
      <c r="E1442" s="1069"/>
      <c r="F1442" s="1070"/>
      <c r="G1442" s="1071"/>
      <c r="H1442" s="1072"/>
      <c r="I1442" s="1073"/>
      <c r="J1442" s="1073"/>
      <c r="K1442" s="1073"/>
    </row>
    <row r="1443" spans="1:11" s="1097" customFormat="1">
      <c r="A1443" s="1085">
        <v>1435</v>
      </c>
      <c r="B1443" s="1086">
        <v>330</v>
      </c>
      <c r="C1443" s="1087" t="s">
        <v>3596</v>
      </c>
      <c r="D1443" s="1088">
        <v>2875</v>
      </c>
      <c r="E1443" s="1069"/>
      <c r="F1443" s="1070"/>
      <c r="G1443" s="1071"/>
      <c r="H1443" s="1072"/>
      <c r="I1443" s="1073"/>
      <c r="J1443" s="1073"/>
      <c r="K1443" s="1073"/>
    </row>
    <row r="1444" spans="1:11" s="1097" customFormat="1">
      <c r="A1444" s="1085">
        <v>1436</v>
      </c>
      <c r="B1444" s="1086">
        <v>331</v>
      </c>
      <c r="C1444" s="1087" t="s">
        <v>3596</v>
      </c>
      <c r="D1444" s="1088">
        <v>2875</v>
      </c>
      <c r="E1444" s="1069"/>
      <c r="F1444" s="1070"/>
      <c r="G1444" s="1071"/>
      <c r="H1444" s="1072"/>
      <c r="I1444" s="1073"/>
      <c r="J1444" s="1073"/>
      <c r="K1444" s="1073"/>
    </row>
    <row r="1445" spans="1:11" s="1097" customFormat="1">
      <c r="A1445" s="1085">
        <v>1437</v>
      </c>
      <c r="B1445" s="1086">
        <v>332</v>
      </c>
      <c r="C1445" s="1087" t="s">
        <v>3596</v>
      </c>
      <c r="D1445" s="1088">
        <v>2875</v>
      </c>
      <c r="E1445" s="1069"/>
      <c r="F1445" s="1070"/>
      <c r="G1445" s="1071"/>
      <c r="H1445" s="1072"/>
      <c r="I1445" s="1073"/>
      <c r="J1445" s="1073"/>
      <c r="K1445" s="1073"/>
    </row>
    <row r="1446" spans="1:11" s="1097" customFormat="1">
      <c r="A1446" s="1085">
        <v>1438</v>
      </c>
      <c r="B1446" s="1086">
        <v>333</v>
      </c>
      <c r="C1446" s="1087" t="s">
        <v>3596</v>
      </c>
      <c r="D1446" s="1088">
        <v>2875</v>
      </c>
      <c r="E1446" s="1069"/>
      <c r="F1446" s="1070"/>
      <c r="G1446" s="1071"/>
      <c r="H1446" s="1072"/>
      <c r="I1446" s="1073"/>
      <c r="J1446" s="1073"/>
      <c r="K1446" s="1073"/>
    </row>
    <row r="1447" spans="1:11" s="1097" customFormat="1">
      <c r="A1447" s="1085">
        <v>1439</v>
      </c>
      <c r="B1447" s="1086">
        <v>334</v>
      </c>
      <c r="C1447" s="1087" t="s">
        <v>3596</v>
      </c>
      <c r="D1447" s="1088">
        <v>2875</v>
      </c>
      <c r="E1447" s="1069"/>
      <c r="F1447" s="1070"/>
      <c r="G1447" s="1071"/>
      <c r="H1447" s="1072"/>
      <c r="I1447" s="1073"/>
      <c r="J1447" s="1073"/>
      <c r="K1447" s="1073"/>
    </row>
    <row r="1448" spans="1:11" s="1097" customFormat="1">
      <c r="A1448" s="1085">
        <v>1440</v>
      </c>
      <c r="B1448" s="1086">
        <v>335</v>
      </c>
      <c r="C1448" s="1087" t="s">
        <v>3596</v>
      </c>
      <c r="D1448" s="1088">
        <v>2875</v>
      </c>
      <c r="E1448" s="1069"/>
      <c r="F1448" s="1070"/>
      <c r="G1448" s="1071"/>
      <c r="H1448" s="1072"/>
      <c r="I1448" s="1073"/>
      <c r="J1448" s="1073"/>
      <c r="K1448" s="1073"/>
    </row>
    <row r="1449" spans="1:11" s="1097" customFormat="1">
      <c r="A1449" s="1085">
        <v>1441</v>
      </c>
      <c r="B1449" s="1086">
        <v>336</v>
      </c>
      <c r="C1449" s="1087" t="s">
        <v>3596</v>
      </c>
      <c r="D1449" s="1088">
        <v>2875</v>
      </c>
      <c r="E1449" s="1204"/>
      <c r="F1449" s="1070"/>
      <c r="G1449" s="1071"/>
      <c r="H1449" s="1072"/>
      <c r="I1449" s="1073"/>
      <c r="J1449" s="1073"/>
      <c r="K1449" s="1073"/>
    </row>
    <row r="1450" spans="1:11" s="1097" customFormat="1">
      <c r="A1450" s="1085">
        <v>1442</v>
      </c>
      <c r="B1450" s="1086">
        <v>337</v>
      </c>
      <c r="C1450" s="1087" t="s">
        <v>3596</v>
      </c>
      <c r="D1450" s="1088">
        <v>2875</v>
      </c>
      <c r="E1450" s="1089"/>
      <c r="F1450" s="1070"/>
      <c r="G1450" s="1071"/>
      <c r="H1450" s="1072"/>
      <c r="I1450" s="1073"/>
      <c r="J1450" s="1073"/>
      <c r="K1450" s="1073"/>
    </row>
    <row r="1451" spans="1:11" s="1097" customFormat="1">
      <c r="A1451" s="1085">
        <v>1443</v>
      </c>
      <c r="B1451" s="1086">
        <v>338</v>
      </c>
      <c r="C1451" s="1087" t="s">
        <v>3596</v>
      </c>
      <c r="D1451" s="1088">
        <v>2875</v>
      </c>
      <c r="E1451" s="1210"/>
      <c r="F1451" s="1070"/>
      <c r="G1451" s="1071"/>
      <c r="H1451" s="1072"/>
      <c r="I1451" s="1073"/>
      <c r="J1451" s="1073"/>
      <c r="K1451" s="1073"/>
    </row>
    <row r="1452" spans="1:11" s="1097" customFormat="1">
      <c r="A1452" s="1085">
        <v>1444</v>
      </c>
      <c r="B1452" s="1086">
        <v>339</v>
      </c>
      <c r="C1452" s="1087" t="s">
        <v>3596</v>
      </c>
      <c r="D1452" s="1088">
        <v>2875</v>
      </c>
      <c r="E1452" s="1069"/>
      <c r="F1452" s="1070"/>
      <c r="G1452" s="1071"/>
      <c r="H1452" s="1072"/>
      <c r="I1452" s="1073"/>
      <c r="J1452" s="1073"/>
      <c r="K1452" s="1073"/>
    </row>
    <row r="1453" spans="1:11" s="1097" customFormat="1">
      <c r="A1453" s="1085">
        <v>1445</v>
      </c>
      <c r="B1453" s="1086">
        <v>340</v>
      </c>
      <c r="C1453" s="1087" t="s">
        <v>3596</v>
      </c>
      <c r="D1453" s="1088">
        <v>2875</v>
      </c>
      <c r="E1453" s="1069"/>
      <c r="F1453" s="1070"/>
      <c r="G1453" s="1071"/>
      <c r="H1453" s="1072"/>
      <c r="I1453" s="1073"/>
      <c r="J1453" s="1073"/>
      <c r="K1453" s="1073"/>
    </row>
    <row r="1454" spans="1:11" s="1097" customFormat="1">
      <c r="A1454" s="1085">
        <v>1446</v>
      </c>
      <c r="B1454" s="1086">
        <v>341</v>
      </c>
      <c r="C1454" s="1087" t="s">
        <v>3596</v>
      </c>
      <c r="D1454" s="1088">
        <v>2875</v>
      </c>
      <c r="E1454" s="1069"/>
      <c r="F1454" s="1070"/>
      <c r="G1454" s="1071"/>
      <c r="H1454" s="1072"/>
      <c r="I1454" s="1073"/>
      <c r="J1454" s="1073"/>
      <c r="K1454" s="1073"/>
    </row>
    <row r="1455" spans="1:11" s="1097" customFormat="1">
      <c r="A1455" s="1085">
        <v>1447</v>
      </c>
      <c r="B1455" s="1086">
        <v>342</v>
      </c>
      <c r="C1455" s="1087" t="s">
        <v>3596</v>
      </c>
      <c r="D1455" s="1088">
        <v>2875</v>
      </c>
      <c r="E1455" s="1069"/>
      <c r="F1455" s="1070"/>
      <c r="G1455" s="1071"/>
      <c r="H1455" s="1072"/>
      <c r="I1455" s="1073"/>
      <c r="J1455" s="1073"/>
      <c r="K1455" s="1073"/>
    </row>
    <row r="1456" spans="1:11" s="1097" customFormat="1">
      <c r="A1456" s="1085">
        <v>1448</v>
      </c>
      <c r="B1456" s="1086">
        <v>343</v>
      </c>
      <c r="C1456" s="1087" t="s">
        <v>3596</v>
      </c>
      <c r="D1456" s="1088">
        <v>2875</v>
      </c>
      <c r="E1456" s="1069"/>
      <c r="F1456" s="1070"/>
      <c r="G1456" s="1071"/>
      <c r="H1456" s="1072"/>
      <c r="I1456" s="1073"/>
      <c r="J1456" s="1073"/>
      <c r="K1456" s="1073"/>
    </row>
    <row r="1457" spans="1:11" s="1097" customFormat="1">
      <c r="A1457" s="1085">
        <v>1449</v>
      </c>
      <c r="B1457" s="1086">
        <v>344</v>
      </c>
      <c r="C1457" s="1087" t="s">
        <v>3596</v>
      </c>
      <c r="D1457" s="1088">
        <v>2875</v>
      </c>
      <c r="E1457" s="1069"/>
      <c r="F1457" s="1070"/>
      <c r="G1457" s="1071"/>
      <c r="H1457" s="1072"/>
      <c r="I1457" s="1073"/>
      <c r="J1457" s="1073"/>
      <c r="K1457" s="1073"/>
    </row>
    <row r="1458" spans="1:11" s="1097" customFormat="1">
      <c r="A1458" s="1085">
        <v>1450</v>
      </c>
      <c r="B1458" s="1086">
        <v>521</v>
      </c>
      <c r="C1458" s="1087" t="s">
        <v>3600</v>
      </c>
      <c r="D1458" s="1088">
        <v>9540</v>
      </c>
      <c r="E1458" s="1069"/>
      <c r="F1458" s="1070"/>
      <c r="G1458" s="1071"/>
      <c r="H1458" s="1072"/>
      <c r="I1458" s="1073"/>
      <c r="J1458" s="1073"/>
      <c r="K1458" s="1073"/>
    </row>
    <row r="1459" spans="1:11" s="1097" customFormat="1">
      <c r="A1459" s="1085">
        <v>1451</v>
      </c>
      <c r="B1459" s="1086">
        <v>523</v>
      </c>
      <c r="C1459" s="1087" t="s">
        <v>3601</v>
      </c>
      <c r="D1459" s="1088">
        <v>9540</v>
      </c>
      <c r="E1459" s="1069"/>
      <c r="F1459" s="1156"/>
      <c r="G1459" s="1071"/>
      <c r="H1459" s="1072"/>
      <c r="I1459" s="1073"/>
      <c r="J1459" s="1073"/>
      <c r="K1459" s="1073"/>
    </row>
    <row r="1460" spans="1:11" s="1097" customFormat="1">
      <c r="A1460" s="1085">
        <v>1452</v>
      </c>
      <c r="B1460" s="1086">
        <v>525</v>
      </c>
      <c r="C1460" s="1087" t="s">
        <v>3602</v>
      </c>
      <c r="D1460" s="1088">
        <v>9540</v>
      </c>
      <c r="E1460" s="1069"/>
      <c r="F1460" s="1156"/>
      <c r="G1460" s="1071"/>
      <c r="H1460" s="1072"/>
      <c r="I1460" s="1073"/>
      <c r="J1460" s="1073"/>
      <c r="K1460" s="1073"/>
    </row>
    <row r="1461" spans="1:11" s="1097" customFormat="1" ht="15">
      <c r="A1461" s="1085">
        <v>1453</v>
      </c>
      <c r="B1461" s="1086">
        <v>526</v>
      </c>
      <c r="C1461" s="1087" t="s">
        <v>3603</v>
      </c>
      <c r="D1461" s="1088">
        <v>9540</v>
      </c>
      <c r="E1461" s="1069"/>
      <c r="F1461" s="1107"/>
      <c r="G1461" s="1071"/>
      <c r="H1461" s="1072"/>
      <c r="I1461" s="1073"/>
      <c r="J1461" s="1073"/>
      <c r="K1461" s="1073"/>
    </row>
    <row r="1462" spans="1:11" s="1097" customFormat="1">
      <c r="A1462" s="1085">
        <v>1454</v>
      </c>
      <c r="B1462" s="1086">
        <v>527</v>
      </c>
      <c r="C1462" s="1087" t="s">
        <v>3604</v>
      </c>
      <c r="D1462" s="1088">
        <v>9540</v>
      </c>
      <c r="E1462" s="1069"/>
      <c r="F1462" s="1070"/>
      <c r="G1462" s="1071"/>
      <c r="H1462" s="1072"/>
      <c r="I1462" s="1073"/>
      <c r="J1462" s="1073"/>
      <c r="K1462" s="1073"/>
    </row>
    <row r="1463" spans="1:11" s="1097" customFormat="1">
      <c r="A1463" s="1085">
        <v>1455</v>
      </c>
      <c r="B1463" s="1086">
        <v>528</v>
      </c>
      <c r="C1463" s="1087" t="s">
        <v>3605</v>
      </c>
      <c r="D1463" s="1088">
        <v>9540</v>
      </c>
      <c r="E1463" s="1069"/>
      <c r="F1463" s="1070"/>
      <c r="G1463" s="1071"/>
      <c r="H1463" s="1072"/>
      <c r="I1463" s="1073"/>
      <c r="J1463" s="1073"/>
      <c r="K1463" s="1073"/>
    </row>
    <row r="1464" spans="1:11" s="1097" customFormat="1">
      <c r="A1464" s="1085">
        <v>1456</v>
      </c>
      <c r="B1464" s="1086">
        <v>529</v>
      </c>
      <c r="C1464" s="1087" t="s">
        <v>3606</v>
      </c>
      <c r="D1464" s="1088">
        <v>9540</v>
      </c>
      <c r="E1464" s="1069"/>
      <c r="F1464" s="1070"/>
      <c r="G1464" s="1071"/>
      <c r="H1464" s="1072"/>
      <c r="I1464" s="1073"/>
      <c r="J1464" s="1073"/>
      <c r="K1464" s="1073"/>
    </row>
    <row r="1465" spans="1:11" s="1097" customFormat="1">
      <c r="A1465" s="1085">
        <v>1457</v>
      </c>
      <c r="B1465" s="1086">
        <v>530</v>
      </c>
      <c r="C1465" s="1087" t="s">
        <v>3607</v>
      </c>
      <c r="D1465" s="1088">
        <v>9540</v>
      </c>
      <c r="E1465" s="1069"/>
      <c r="F1465" s="1070"/>
      <c r="G1465" s="1071"/>
      <c r="H1465" s="1072"/>
      <c r="I1465" s="1073"/>
      <c r="J1465" s="1073"/>
      <c r="K1465" s="1073"/>
    </row>
    <row r="1466" spans="1:11" s="1097" customFormat="1">
      <c r="A1466" s="1085">
        <v>1458</v>
      </c>
      <c r="B1466" s="1086">
        <v>531</v>
      </c>
      <c r="C1466" s="1087" t="s">
        <v>3608</v>
      </c>
      <c r="D1466" s="1088">
        <v>9540</v>
      </c>
      <c r="E1466" s="1069"/>
      <c r="F1466" s="1070"/>
      <c r="G1466" s="1071"/>
      <c r="H1466" s="1072"/>
      <c r="I1466" s="1073"/>
      <c r="J1466" s="1073"/>
      <c r="K1466" s="1073"/>
    </row>
    <row r="1467" spans="1:11" s="1097" customFormat="1">
      <c r="A1467" s="1085">
        <v>1459</v>
      </c>
      <c r="B1467" s="1086">
        <v>532</v>
      </c>
      <c r="C1467" s="1087" t="s">
        <v>3609</v>
      </c>
      <c r="D1467" s="1088">
        <v>9540</v>
      </c>
      <c r="E1467" s="1069"/>
      <c r="F1467" s="1070"/>
      <c r="G1467" s="1071"/>
      <c r="H1467" s="1072"/>
      <c r="I1467" s="1073"/>
      <c r="J1467" s="1073"/>
      <c r="K1467" s="1073"/>
    </row>
    <row r="1468" spans="1:11" s="1097" customFormat="1">
      <c r="A1468" s="1085">
        <v>1460</v>
      </c>
      <c r="B1468" s="1086">
        <v>533</v>
      </c>
      <c r="C1468" s="1087" t="s">
        <v>3610</v>
      </c>
      <c r="D1468" s="1088">
        <v>9540</v>
      </c>
      <c r="E1468" s="1069"/>
      <c r="F1468" s="1070"/>
      <c r="G1468" s="1071"/>
      <c r="H1468" s="1072"/>
      <c r="I1468" s="1073"/>
      <c r="J1468" s="1073"/>
      <c r="K1468" s="1073"/>
    </row>
    <row r="1469" spans="1:11" s="1097" customFormat="1">
      <c r="A1469" s="1085">
        <v>1461</v>
      </c>
      <c r="B1469" s="1086">
        <v>534</v>
      </c>
      <c r="C1469" s="1087" t="s">
        <v>3611</v>
      </c>
      <c r="D1469" s="1088">
        <v>9540</v>
      </c>
      <c r="E1469" s="1069"/>
      <c r="F1469" s="1070"/>
      <c r="G1469" s="1071"/>
      <c r="H1469" s="1072"/>
      <c r="I1469" s="1073"/>
      <c r="J1469" s="1073"/>
      <c r="K1469" s="1073"/>
    </row>
    <row r="1470" spans="1:11" s="1097" customFormat="1">
      <c r="A1470" s="1085">
        <v>1462</v>
      </c>
      <c r="B1470" s="1086">
        <v>535</v>
      </c>
      <c r="C1470" s="1087" t="s">
        <v>3612</v>
      </c>
      <c r="D1470" s="1088">
        <v>9540</v>
      </c>
      <c r="E1470" s="1069"/>
      <c r="F1470" s="1070"/>
      <c r="G1470" s="1071"/>
      <c r="H1470" s="1072"/>
      <c r="I1470" s="1073"/>
      <c r="J1470" s="1073"/>
      <c r="K1470" s="1073"/>
    </row>
    <row r="1471" spans="1:11" s="1097" customFormat="1">
      <c r="A1471" s="1085">
        <v>1463</v>
      </c>
      <c r="B1471" s="1086">
        <v>536</v>
      </c>
      <c r="C1471" s="1087" t="s">
        <v>3613</v>
      </c>
      <c r="D1471" s="1088">
        <v>9540</v>
      </c>
      <c r="E1471" s="1069"/>
      <c r="F1471" s="1070"/>
      <c r="G1471" s="1071"/>
      <c r="H1471" s="1072"/>
      <c r="I1471" s="1073"/>
      <c r="J1471" s="1073"/>
      <c r="K1471" s="1073"/>
    </row>
    <row r="1472" spans="1:11" s="1097" customFormat="1">
      <c r="A1472" s="1085">
        <v>1464</v>
      </c>
      <c r="B1472" s="1086">
        <v>537</v>
      </c>
      <c r="C1472" s="1087" t="s">
        <v>3614</v>
      </c>
      <c r="D1472" s="1088">
        <v>9540</v>
      </c>
      <c r="E1472" s="1069"/>
      <c r="F1472" s="1070"/>
      <c r="G1472" s="1071"/>
      <c r="H1472" s="1072"/>
      <c r="I1472" s="1073"/>
      <c r="J1472" s="1073"/>
      <c r="K1472" s="1073"/>
    </row>
    <row r="1473" spans="1:11" s="1097" customFormat="1">
      <c r="A1473" s="1085">
        <v>1465</v>
      </c>
      <c r="B1473" s="1086">
        <v>538</v>
      </c>
      <c r="C1473" s="1087" t="s">
        <v>3615</v>
      </c>
      <c r="D1473" s="1088">
        <v>9540</v>
      </c>
      <c r="E1473" s="1069"/>
      <c r="F1473" s="1070"/>
      <c r="G1473" s="1071"/>
      <c r="H1473" s="1072"/>
      <c r="I1473" s="1073"/>
      <c r="J1473" s="1073"/>
      <c r="K1473" s="1073"/>
    </row>
    <row r="1474" spans="1:11">
      <c r="A1474" s="1085">
        <v>1466</v>
      </c>
      <c r="B1474" s="1086">
        <v>539</v>
      </c>
      <c r="C1474" s="1087" t="s">
        <v>3616</v>
      </c>
      <c r="D1474" s="1088">
        <v>9540</v>
      </c>
    </row>
    <row r="1475" spans="1:11">
      <c r="A1475" s="1085">
        <v>1467</v>
      </c>
      <c r="B1475" s="1086">
        <v>540</v>
      </c>
      <c r="C1475" s="1087" t="s">
        <v>3617</v>
      </c>
      <c r="D1475" s="1088">
        <v>9540</v>
      </c>
      <c r="E1475" s="1211"/>
    </row>
    <row r="1476" spans="1:11">
      <c r="A1476" s="1085">
        <v>1468</v>
      </c>
      <c r="B1476" s="1086">
        <v>541</v>
      </c>
      <c r="C1476" s="1087" t="s">
        <v>3618</v>
      </c>
      <c r="D1476" s="1088">
        <v>9540</v>
      </c>
    </row>
    <row r="1477" spans="1:11" customFormat="1" ht="15">
      <c r="A1477" s="1085">
        <v>1469</v>
      </c>
      <c r="B1477" s="1086">
        <v>544</v>
      </c>
      <c r="C1477" s="1087" t="s">
        <v>3619</v>
      </c>
      <c r="D1477" s="1088">
        <v>9540</v>
      </c>
      <c r="E1477" s="1069"/>
      <c r="F1477" s="1070"/>
      <c r="G1477" s="1071"/>
      <c r="H1477" s="1123"/>
    </row>
    <row r="1478" spans="1:11" customFormat="1" ht="15">
      <c r="A1478" s="1085">
        <v>1470</v>
      </c>
      <c r="B1478" s="1086">
        <v>545</v>
      </c>
      <c r="C1478" s="1087" t="s">
        <v>3620</v>
      </c>
      <c r="D1478" s="1088">
        <v>9540</v>
      </c>
      <c r="E1478" s="1069"/>
      <c r="F1478" s="1070"/>
      <c r="G1478" s="1071"/>
      <c r="H1478" s="1123"/>
    </row>
    <row r="1479" spans="1:11" customFormat="1" ht="15">
      <c r="A1479" s="1085">
        <v>1471</v>
      </c>
      <c r="B1479" s="1086">
        <v>574</v>
      </c>
      <c r="C1479" s="1087" t="s">
        <v>3621</v>
      </c>
      <c r="D1479" s="1088">
        <v>9540</v>
      </c>
      <c r="E1479" s="1069"/>
      <c r="F1479" s="1070"/>
      <c r="G1479" s="1071"/>
      <c r="H1479" s="1123"/>
    </row>
    <row r="1480" spans="1:11" customFormat="1" ht="14.25" customHeight="1">
      <c r="A1480" s="1085">
        <v>1472</v>
      </c>
      <c r="B1480" s="1086">
        <v>592</v>
      </c>
      <c r="C1480" s="1087" t="s">
        <v>3622</v>
      </c>
      <c r="D1480" s="1088">
        <v>5823.2</v>
      </c>
      <c r="E1480" s="1069"/>
      <c r="F1480" s="1070"/>
      <c r="G1480" s="1071"/>
      <c r="H1480" s="1123"/>
    </row>
    <row r="1481" spans="1:11" customFormat="1" ht="15">
      <c r="A1481" s="1085">
        <v>1473</v>
      </c>
      <c r="B1481" s="1086">
        <v>593</v>
      </c>
      <c r="C1481" s="1087" t="s">
        <v>3623</v>
      </c>
      <c r="D1481" s="1088">
        <v>2575.1999999999998</v>
      </c>
      <c r="E1481" s="1069"/>
      <c r="F1481" s="1116"/>
      <c r="G1481" s="1071"/>
      <c r="H1481" s="1123"/>
    </row>
    <row r="1482" spans="1:11" customFormat="1" ht="15">
      <c r="A1482" s="1085">
        <v>1474</v>
      </c>
      <c r="B1482" s="1086">
        <v>639</v>
      </c>
      <c r="C1482" s="1087" t="s">
        <v>3624</v>
      </c>
      <c r="D1482" s="1088">
        <v>9540</v>
      </c>
      <c r="E1482" s="1069"/>
      <c r="F1482" s="1070"/>
      <c r="G1482" s="1071"/>
      <c r="H1482" s="1123"/>
    </row>
    <row r="1483" spans="1:11" customFormat="1" ht="25.5" customHeight="1">
      <c r="A1483" s="1085">
        <v>1475</v>
      </c>
      <c r="B1483" s="1086">
        <v>670</v>
      </c>
      <c r="C1483" s="1087" t="s">
        <v>3625</v>
      </c>
      <c r="D1483" s="1088">
        <v>11656.84</v>
      </c>
      <c r="E1483" s="1069"/>
      <c r="F1483" s="1070"/>
      <c r="G1483" s="1071"/>
      <c r="H1483" s="1123"/>
    </row>
    <row r="1484" spans="1:11" customFormat="1" ht="25.5" customHeight="1">
      <c r="A1484" s="1085">
        <v>1476</v>
      </c>
      <c r="B1484" s="1086">
        <v>671</v>
      </c>
      <c r="C1484" s="1087" t="s">
        <v>3626</v>
      </c>
      <c r="D1484" s="1088">
        <v>11656.84</v>
      </c>
      <c r="E1484" s="1069"/>
      <c r="F1484" s="1070"/>
      <c r="G1484" s="1105"/>
      <c r="H1484" s="1123"/>
    </row>
    <row r="1485" spans="1:11" customFormat="1" ht="25.5" customHeight="1">
      <c r="A1485" s="1085">
        <v>1477</v>
      </c>
      <c r="B1485" s="1086">
        <v>672</v>
      </c>
      <c r="C1485" s="1087" t="s">
        <v>3627</v>
      </c>
      <c r="D1485" s="1088">
        <v>11656.84</v>
      </c>
      <c r="E1485" s="1069"/>
      <c r="F1485" s="1070"/>
      <c r="G1485" s="1105"/>
      <c r="H1485" s="1123"/>
    </row>
    <row r="1486" spans="1:11" customFormat="1" ht="25.5" customHeight="1">
      <c r="A1486" s="1085">
        <v>1478</v>
      </c>
      <c r="B1486" s="1086">
        <v>673</v>
      </c>
      <c r="C1486" s="1087" t="s">
        <v>3628</v>
      </c>
      <c r="D1486" s="1088">
        <v>11656.84</v>
      </c>
      <c r="E1486" s="1069"/>
      <c r="F1486" s="1070"/>
      <c r="G1486" s="1105"/>
      <c r="H1486" s="1123"/>
    </row>
    <row r="1487" spans="1:11" customFormat="1" ht="25.5" customHeight="1">
      <c r="A1487" s="1085">
        <v>1479</v>
      </c>
      <c r="B1487" s="1086">
        <v>674</v>
      </c>
      <c r="C1487" s="1087" t="s">
        <v>3629</v>
      </c>
      <c r="D1487" s="1088">
        <v>11656.84</v>
      </c>
      <c r="E1487" s="1069"/>
      <c r="F1487" s="1070"/>
      <c r="G1487" s="1105"/>
      <c r="H1487" s="1123"/>
    </row>
    <row r="1488" spans="1:11" customFormat="1" ht="22.5">
      <c r="A1488" s="1085">
        <v>1480</v>
      </c>
      <c r="B1488" s="1102">
        <v>688</v>
      </c>
      <c r="C1488" s="1103" t="s">
        <v>3630</v>
      </c>
      <c r="D1488" s="1100">
        <v>15167</v>
      </c>
      <c r="E1488" s="1069"/>
      <c r="F1488" s="1070"/>
      <c r="G1488" s="1105"/>
      <c r="H1488" s="1123"/>
    </row>
    <row r="1489" spans="1:11" customFormat="1" ht="22.5">
      <c r="A1489" s="1085">
        <v>1481</v>
      </c>
      <c r="B1489" s="1102">
        <v>689</v>
      </c>
      <c r="C1489" s="1103" t="s">
        <v>3631</v>
      </c>
      <c r="D1489" s="1100">
        <v>15167</v>
      </c>
      <c r="E1489" s="1069"/>
      <c r="F1489" s="1070"/>
      <c r="G1489" s="1105"/>
      <c r="H1489" s="1123"/>
    </row>
    <row r="1490" spans="1:11" customFormat="1" ht="22.5">
      <c r="A1490" s="1085">
        <v>1482</v>
      </c>
      <c r="B1490" s="1102">
        <v>690</v>
      </c>
      <c r="C1490" s="1103" t="s">
        <v>3632</v>
      </c>
      <c r="D1490" s="1100">
        <v>15167</v>
      </c>
      <c r="E1490" s="1069"/>
      <c r="F1490" s="1070"/>
      <c r="G1490" s="1105"/>
      <c r="H1490" s="1123"/>
    </row>
    <row r="1491" spans="1:11" customFormat="1" ht="26.25" customHeight="1">
      <c r="A1491" s="1085">
        <v>1483</v>
      </c>
      <c r="B1491" s="1102">
        <v>691</v>
      </c>
      <c r="C1491" s="1103" t="s">
        <v>3633</v>
      </c>
      <c r="D1491" s="1100">
        <v>15167</v>
      </c>
      <c r="E1491" s="1069"/>
      <c r="F1491" s="1070"/>
      <c r="G1491" s="1105"/>
      <c r="H1491" s="1123"/>
    </row>
    <row r="1492" spans="1:11" customFormat="1" ht="22.5">
      <c r="A1492" s="1085">
        <v>1484</v>
      </c>
      <c r="B1492" s="1102">
        <v>692</v>
      </c>
      <c r="C1492" s="1103" t="s">
        <v>3634</v>
      </c>
      <c r="D1492" s="1100">
        <v>15167</v>
      </c>
      <c r="E1492" s="1069"/>
      <c r="F1492" s="1070"/>
      <c r="G1492" s="1105"/>
      <c r="H1492" s="1123"/>
    </row>
    <row r="1493" spans="1:11" customFormat="1" ht="22.5">
      <c r="A1493" s="1085">
        <v>1485</v>
      </c>
      <c r="B1493" s="1102">
        <v>693</v>
      </c>
      <c r="C1493" s="1103" t="s">
        <v>3635</v>
      </c>
      <c r="D1493" s="1100">
        <v>15167</v>
      </c>
      <c r="E1493" s="1069"/>
      <c r="F1493" s="1070"/>
      <c r="G1493" s="1105"/>
      <c r="H1493" s="1123"/>
    </row>
    <row r="1494" spans="1:11" customFormat="1" ht="22.5">
      <c r="A1494" s="1085">
        <v>1486</v>
      </c>
      <c r="B1494" s="1102">
        <v>694</v>
      </c>
      <c r="C1494" s="1103" t="s">
        <v>3636</v>
      </c>
      <c r="D1494" s="1100">
        <v>15167</v>
      </c>
      <c r="E1494" s="1069"/>
      <c r="F1494" s="1070"/>
      <c r="G1494" s="1105"/>
      <c r="H1494" s="1123"/>
    </row>
    <row r="1495" spans="1:11" customFormat="1" ht="22.5">
      <c r="A1495" s="1085">
        <v>1487</v>
      </c>
      <c r="B1495" s="1102">
        <v>695</v>
      </c>
      <c r="C1495" s="1103" t="s">
        <v>3637</v>
      </c>
      <c r="D1495" s="1100">
        <v>15167</v>
      </c>
      <c r="E1495" s="1069"/>
      <c r="F1495" s="1070"/>
      <c r="G1495" s="1105"/>
      <c r="H1495" s="1123"/>
    </row>
    <row r="1496" spans="1:11" customFormat="1" ht="22.5">
      <c r="A1496" s="1085">
        <v>1488</v>
      </c>
      <c r="B1496" s="1102">
        <v>696</v>
      </c>
      <c r="C1496" s="1103" t="s">
        <v>3638</v>
      </c>
      <c r="D1496" s="1100">
        <v>15167</v>
      </c>
      <c r="E1496" s="1069"/>
      <c r="F1496" s="1070"/>
      <c r="G1496" s="1105"/>
      <c r="H1496" s="1123"/>
    </row>
    <row r="1497" spans="1:11" ht="22.5">
      <c r="A1497" s="1085">
        <v>1489</v>
      </c>
      <c r="B1497" s="1102">
        <v>697</v>
      </c>
      <c r="C1497" s="1103" t="s">
        <v>3639</v>
      </c>
      <c r="D1497" s="1100">
        <v>15167</v>
      </c>
      <c r="G1497" s="1105"/>
    </row>
    <row r="1498" spans="1:11" ht="22.5">
      <c r="A1498" s="1085">
        <v>1490</v>
      </c>
      <c r="B1498" s="1102">
        <v>698</v>
      </c>
      <c r="C1498" s="1103" t="s">
        <v>3640</v>
      </c>
      <c r="D1498" s="1100">
        <v>15167</v>
      </c>
      <c r="G1498" s="1105"/>
    </row>
    <row r="1499" spans="1:11" ht="22.5">
      <c r="A1499" s="1085">
        <v>1491</v>
      </c>
      <c r="B1499" s="1102">
        <v>699</v>
      </c>
      <c r="C1499" s="1103" t="s">
        <v>3641</v>
      </c>
      <c r="D1499" s="1100">
        <v>15167</v>
      </c>
      <c r="G1499" s="1105"/>
    </row>
    <row r="1500" spans="1:11" ht="22.5">
      <c r="A1500" s="1085">
        <v>1492</v>
      </c>
      <c r="B1500" s="1102">
        <v>700</v>
      </c>
      <c r="C1500" s="1103" t="s">
        <v>3642</v>
      </c>
      <c r="D1500" s="1100">
        <v>15167</v>
      </c>
      <c r="G1500" s="1105"/>
    </row>
    <row r="1501" spans="1:11" s="1097" customFormat="1" ht="22.5">
      <c r="A1501" s="1085">
        <v>1493</v>
      </c>
      <c r="B1501" s="1102">
        <v>701</v>
      </c>
      <c r="C1501" s="1103" t="s">
        <v>3643</v>
      </c>
      <c r="D1501" s="1100">
        <v>15167</v>
      </c>
      <c r="E1501" s="1069"/>
      <c r="F1501" s="1070"/>
      <c r="G1501" s="1105"/>
      <c r="H1501" s="1072"/>
      <c r="I1501" s="1073"/>
      <c r="J1501" s="1073"/>
      <c r="K1501" s="1073"/>
    </row>
    <row r="1502" spans="1:11" s="1097" customFormat="1" ht="22.5">
      <c r="A1502" s="1085">
        <v>1494</v>
      </c>
      <c r="B1502" s="1102">
        <v>702</v>
      </c>
      <c r="C1502" s="1103" t="s">
        <v>3644</v>
      </c>
      <c r="D1502" s="1100">
        <v>15167</v>
      </c>
      <c r="E1502" s="1069"/>
      <c r="F1502" s="1070"/>
      <c r="G1502" s="1105"/>
      <c r="H1502" s="1072"/>
      <c r="I1502" s="1073"/>
      <c r="J1502" s="1073"/>
      <c r="K1502" s="1073"/>
    </row>
    <row r="1503" spans="1:11" s="1097" customFormat="1" ht="22.5">
      <c r="A1503" s="1085">
        <v>1495</v>
      </c>
      <c r="B1503" s="1102">
        <v>703</v>
      </c>
      <c r="C1503" s="1103" t="s">
        <v>3645</v>
      </c>
      <c r="D1503" s="1100">
        <v>15167</v>
      </c>
      <c r="E1503" s="1069"/>
      <c r="F1503" s="1070"/>
      <c r="G1503" s="1105"/>
      <c r="H1503" s="1072"/>
      <c r="I1503" s="1073"/>
      <c r="J1503" s="1073"/>
      <c r="K1503" s="1073"/>
    </row>
    <row r="1504" spans="1:11" s="1097" customFormat="1" ht="22.5">
      <c r="A1504" s="1085">
        <v>1496</v>
      </c>
      <c r="B1504" s="1102">
        <v>704</v>
      </c>
      <c r="C1504" s="1103" t="s">
        <v>3646</v>
      </c>
      <c r="D1504" s="1100">
        <v>15167</v>
      </c>
      <c r="E1504" s="1069"/>
      <c r="F1504" s="1070"/>
      <c r="G1504" s="1071"/>
      <c r="H1504" s="1072"/>
      <c r="I1504" s="1073"/>
      <c r="J1504" s="1073"/>
      <c r="K1504" s="1073"/>
    </row>
    <row r="1505" spans="1:11" s="1097" customFormat="1" ht="22.5">
      <c r="A1505" s="1085">
        <v>1497</v>
      </c>
      <c r="B1505" s="1102">
        <v>705</v>
      </c>
      <c r="C1505" s="1103" t="s">
        <v>3647</v>
      </c>
      <c r="D1505" s="1100">
        <v>15167</v>
      </c>
      <c r="E1505" s="1069"/>
      <c r="F1505" s="1070"/>
      <c r="G1505" s="1071"/>
      <c r="H1505" s="1072"/>
      <c r="I1505" s="1073"/>
      <c r="J1505" s="1073"/>
      <c r="K1505" s="1073"/>
    </row>
    <row r="1506" spans="1:11" s="1097" customFormat="1" ht="22.5">
      <c r="A1506" s="1085">
        <v>1498</v>
      </c>
      <c r="B1506" s="1102">
        <v>706</v>
      </c>
      <c r="C1506" s="1103" t="s">
        <v>3648</v>
      </c>
      <c r="D1506" s="1100">
        <v>15167</v>
      </c>
      <c r="E1506" s="1069"/>
      <c r="F1506" s="1070"/>
      <c r="G1506" s="1071"/>
      <c r="H1506" s="1072"/>
      <c r="I1506" s="1073"/>
      <c r="J1506" s="1073"/>
      <c r="K1506" s="1073"/>
    </row>
    <row r="1507" spans="1:11" s="1097" customFormat="1" ht="22.5">
      <c r="A1507" s="1085">
        <v>1499</v>
      </c>
      <c r="B1507" s="1102">
        <v>707</v>
      </c>
      <c r="C1507" s="1103" t="s">
        <v>3649</v>
      </c>
      <c r="D1507" s="1100">
        <v>15167</v>
      </c>
      <c r="E1507" s="1069"/>
      <c r="F1507" s="1070"/>
      <c r="G1507" s="1190"/>
      <c r="H1507" s="1141"/>
      <c r="I1507" s="1073"/>
      <c r="J1507" s="1073"/>
      <c r="K1507" s="1073"/>
    </row>
    <row r="1508" spans="1:11" s="1097" customFormat="1">
      <c r="A1508" s="1085">
        <v>1500</v>
      </c>
      <c r="B1508" s="1086">
        <v>5</v>
      </c>
      <c r="C1508" s="1087" t="s">
        <v>3650</v>
      </c>
      <c r="D1508" s="1088">
        <v>3933</v>
      </c>
      <c r="E1508" s="1069"/>
      <c r="F1508" s="1070"/>
      <c r="G1508" s="1071"/>
      <c r="H1508" s="1072"/>
      <c r="I1508" s="1073"/>
      <c r="J1508" s="1073"/>
      <c r="K1508" s="1073"/>
    </row>
    <row r="1509" spans="1:11" s="1097" customFormat="1">
      <c r="A1509" s="1085">
        <v>1501</v>
      </c>
      <c r="B1509" s="1086">
        <v>10</v>
      </c>
      <c r="C1509" s="1087" t="s">
        <v>3651</v>
      </c>
      <c r="D1509" s="1088">
        <v>2835.9</v>
      </c>
      <c r="E1509" s="1069"/>
      <c r="F1509" s="1070"/>
      <c r="G1509" s="1071"/>
      <c r="H1509" s="1072"/>
      <c r="I1509" s="1073"/>
      <c r="J1509" s="1073"/>
      <c r="K1509" s="1073"/>
    </row>
    <row r="1510" spans="1:11" s="1097" customFormat="1">
      <c r="A1510" s="1085">
        <v>1502</v>
      </c>
      <c r="B1510" s="1086">
        <v>53</v>
      </c>
      <c r="C1510" s="1087" t="s">
        <v>3652</v>
      </c>
      <c r="D1510" s="1088">
        <v>4830</v>
      </c>
      <c r="E1510" s="1069"/>
      <c r="F1510" s="1070"/>
      <c r="G1510" s="1071"/>
      <c r="H1510" s="1072"/>
      <c r="I1510" s="1073"/>
      <c r="J1510" s="1073"/>
      <c r="K1510" s="1073"/>
    </row>
    <row r="1511" spans="1:11" s="1097" customFormat="1">
      <c r="A1511" s="1085">
        <v>1503</v>
      </c>
      <c r="B1511" s="1086">
        <v>54</v>
      </c>
      <c r="C1511" s="1087" t="s">
        <v>3653</v>
      </c>
      <c r="D1511" s="1088">
        <v>4830</v>
      </c>
      <c r="E1511" s="1069"/>
      <c r="F1511" s="1070"/>
      <c r="G1511" s="1071"/>
      <c r="H1511" s="1072"/>
      <c r="I1511" s="1073"/>
      <c r="J1511" s="1073"/>
      <c r="K1511" s="1073"/>
    </row>
    <row r="1512" spans="1:11" s="1097" customFormat="1">
      <c r="A1512" s="1085">
        <v>1504</v>
      </c>
      <c r="B1512" s="1086">
        <v>56</v>
      </c>
      <c r="C1512" s="1087" t="s">
        <v>3654</v>
      </c>
      <c r="D1512" s="1088">
        <v>24495</v>
      </c>
      <c r="E1512" s="1069"/>
      <c r="F1512" s="1070"/>
      <c r="G1512" s="1071"/>
      <c r="H1512" s="1072"/>
      <c r="I1512" s="1073"/>
      <c r="J1512" s="1073"/>
      <c r="K1512" s="1073"/>
    </row>
    <row r="1513" spans="1:11" s="1097" customFormat="1">
      <c r="A1513" s="1085">
        <v>1505</v>
      </c>
      <c r="B1513" s="1086">
        <v>84</v>
      </c>
      <c r="C1513" s="1087" t="s">
        <v>3655</v>
      </c>
      <c r="D1513" s="1088">
        <v>3082</v>
      </c>
      <c r="E1513" s="1069"/>
      <c r="F1513" s="1070"/>
      <c r="G1513" s="1071"/>
      <c r="H1513" s="1072"/>
      <c r="I1513" s="1073"/>
      <c r="J1513" s="1073"/>
      <c r="K1513" s="1073"/>
    </row>
    <row r="1514" spans="1:11" s="1097" customFormat="1">
      <c r="A1514" s="1085">
        <v>1506</v>
      </c>
      <c r="B1514" s="1086">
        <v>88</v>
      </c>
      <c r="C1514" s="1087" t="s">
        <v>3656</v>
      </c>
      <c r="D1514" s="1088">
        <v>7245</v>
      </c>
      <c r="E1514" s="1069"/>
      <c r="F1514" s="1070"/>
      <c r="G1514" s="1071"/>
      <c r="H1514" s="1072"/>
      <c r="I1514" s="1073"/>
      <c r="J1514" s="1073"/>
      <c r="K1514" s="1073"/>
    </row>
    <row r="1515" spans="1:11" s="1097" customFormat="1">
      <c r="A1515" s="1085">
        <v>1507</v>
      </c>
      <c r="B1515" s="1086">
        <v>89</v>
      </c>
      <c r="C1515" s="1087" t="s">
        <v>3657</v>
      </c>
      <c r="D1515" s="1088">
        <v>10407.5</v>
      </c>
      <c r="E1515" s="1069"/>
      <c r="F1515" s="1070"/>
      <c r="G1515" s="1071"/>
      <c r="H1515" s="1072"/>
      <c r="I1515" s="1073"/>
      <c r="J1515" s="1073"/>
      <c r="K1515" s="1073"/>
    </row>
    <row r="1516" spans="1:11" s="1097" customFormat="1">
      <c r="A1516" s="1085">
        <v>1508</v>
      </c>
      <c r="B1516" s="1086">
        <v>93</v>
      </c>
      <c r="C1516" s="1087" t="s">
        <v>3658</v>
      </c>
      <c r="D1516" s="1088">
        <v>1173</v>
      </c>
      <c r="E1516" s="1069"/>
      <c r="F1516" s="1070"/>
      <c r="G1516" s="1071"/>
      <c r="H1516" s="1072"/>
      <c r="I1516" s="1073"/>
      <c r="J1516" s="1073"/>
      <c r="K1516" s="1073"/>
    </row>
    <row r="1517" spans="1:11" s="1097" customFormat="1">
      <c r="A1517" s="1085">
        <v>1509</v>
      </c>
      <c r="B1517" s="1086">
        <v>94</v>
      </c>
      <c r="C1517" s="1087" t="s">
        <v>3659</v>
      </c>
      <c r="D1517" s="1088">
        <v>4140</v>
      </c>
      <c r="E1517" s="1069"/>
      <c r="F1517" s="1070"/>
      <c r="G1517" s="1071"/>
      <c r="H1517" s="1072"/>
      <c r="I1517" s="1073"/>
      <c r="J1517" s="1073"/>
      <c r="K1517" s="1073"/>
    </row>
    <row r="1518" spans="1:11" s="1097" customFormat="1">
      <c r="A1518" s="1085">
        <v>1510</v>
      </c>
      <c r="B1518" s="1086">
        <v>95</v>
      </c>
      <c r="C1518" s="1087" t="s">
        <v>3660</v>
      </c>
      <c r="D1518" s="1088">
        <v>10580</v>
      </c>
      <c r="E1518" s="1069"/>
      <c r="F1518" s="1070"/>
      <c r="G1518" s="1071"/>
      <c r="H1518" s="1072"/>
      <c r="I1518" s="1073"/>
      <c r="J1518" s="1073"/>
      <c r="K1518" s="1073"/>
    </row>
    <row r="1519" spans="1:11" s="1097" customFormat="1">
      <c r="A1519" s="1085">
        <v>1511</v>
      </c>
      <c r="B1519" s="1086">
        <v>96</v>
      </c>
      <c r="C1519" s="1087" t="s">
        <v>3661</v>
      </c>
      <c r="D1519" s="1088">
        <v>44505</v>
      </c>
      <c r="E1519" s="1069"/>
      <c r="F1519" s="1078"/>
      <c r="G1519" s="1071"/>
      <c r="H1519" s="1072"/>
      <c r="I1519" s="1073"/>
      <c r="J1519" s="1073"/>
      <c r="K1519" s="1073"/>
    </row>
    <row r="1520" spans="1:11" s="1097" customFormat="1">
      <c r="A1520" s="1085">
        <v>1512</v>
      </c>
      <c r="B1520" s="1086">
        <v>102</v>
      </c>
      <c r="C1520" s="1087" t="s">
        <v>3662</v>
      </c>
      <c r="D1520" s="1088">
        <v>4830</v>
      </c>
      <c r="E1520" s="1069"/>
      <c r="F1520" s="1078"/>
      <c r="G1520" s="1071"/>
      <c r="H1520" s="1072"/>
      <c r="I1520" s="1073"/>
      <c r="J1520" s="1073"/>
      <c r="K1520" s="1073"/>
    </row>
    <row r="1521" spans="1:11" s="1097" customFormat="1">
      <c r="A1521" s="1085">
        <v>1513</v>
      </c>
      <c r="B1521" s="1086">
        <v>104</v>
      </c>
      <c r="C1521" s="1087" t="s">
        <v>3663</v>
      </c>
      <c r="D1521" s="1088">
        <v>4830</v>
      </c>
      <c r="E1521" s="1069"/>
      <c r="F1521" s="1078"/>
      <c r="G1521" s="1071"/>
      <c r="H1521" s="1072"/>
      <c r="I1521" s="1073"/>
      <c r="J1521" s="1073"/>
      <c r="K1521" s="1073"/>
    </row>
    <row r="1522" spans="1:11" s="1097" customFormat="1">
      <c r="A1522" s="1085">
        <v>1514</v>
      </c>
      <c r="B1522" s="1086">
        <v>146</v>
      </c>
      <c r="C1522" s="1087" t="s">
        <v>3659</v>
      </c>
      <c r="D1522" s="1088">
        <v>4140</v>
      </c>
      <c r="E1522" s="1069"/>
      <c r="F1522" s="1070"/>
      <c r="G1522" s="1071"/>
      <c r="H1522" s="1072"/>
      <c r="I1522" s="1073"/>
      <c r="J1522" s="1073"/>
      <c r="K1522" s="1073"/>
    </row>
    <row r="1523" spans="1:11" s="1097" customFormat="1">
      <c r="A1523" s="1085">
        <v>1515</v>
      </c>
      <c r="B1523" s="1086">
        <v>148</v>
      </c>
      <c r="C1523" s="1087" t="s">
        <v>3664</v>
      </c>
      <c r="D1523" s="1088">
        <v>28405</v>
      </c>
      <c r="E1523" s="1069"/>
      <c r="F1523" s="1070"/>
      <c r="G1523" s="1071"/>
      <c r="H1523" s="1072"/>
      <c r="I1523" s="1073"/>
      <c r="J1523" s="1073"/>
      <c r="K1523" s="1073"/>
    </row>
    <row r="1524" spans="1:11" s="1097" customFormat="1">
      <c r="A1524" s="1085">
        <v>1516</v>
      </c>
      <c r="B1524" s="1086">
        <v>157</v>
      </c>
      <c r="C1524" s="1087" t="s">
        <v>3658</v>
      </c>
      <c r="D1524" s="1088">
        <v>1173</v>
      </c>
      <c r="E1524" s="1069"/>
      <c r="F1524" s="1070"/>
      <c r="G1524" s="1071"/>
      <c r="H1524" s="1072"/>
      <c r="I1524" s="1073"/>
      <c r="J1524" s="1073"/>
      <c r="K1524" s="1073"/>
    </row>
    <row r="1525" spans="1:11" s="1097" customFormat="1">
      <c r="A1525" s="1085">
        <v>1517</v>
      </c>
      <c r="B1525" s="1086">
        <v>162</v>
      </c>
      <c r="C1525" s="1087" t="s">
        <v>3665</v>
      </c>
      <c r="D1525" s="1088">
        <v>6727.5</v>
      </c>
      <c r="E1525" s="1069"/>
      <c r="F1525" s="1070"/>
      <c r="G1525" s="1071"/>
      <c r="H1525" s="1072"/>
      <c r="I1525" s="1073"/>
      <c r="J1525" s="1073"/>
      <c r="K1525" s="1073"/>
    </row>
    <row r="1526" spans="1:11" s="1097" customFormat="1">
      <c r="A1526" s="1085">
        <v>1518</v>
      </c>
      <c r="B1526" s="1086">
        <v>174</v>
      </c>
      <c r="C1526" s="1087" t="s">
        <v>3666</v>
      </c>
      <c r="D1526" s="1088">
        <v>18860</v>
      </c>
      <c r="E1526" s="1069"/>
      <c r="F1526" s="1070"/>
      <c r="G1526" s="1071"/>
      <c r="H1526" s="1072"/>
      <c r="I1526" s="1073"/>
      <c r="J1526" s="1073"/>
      <c r="K1526" s="1073"/>
    </row>
    <row r="1527" spans="1:11" s="1097" customFormat="1">
      <c r="A1527" s="1085">
        <v>1519</v>
      </c>
      <c r="B1527" s="1086">
        <v>175</v>
      </c>
      <c r="C1527" s="1087" t="s">
        <v>3667</v>
      </c>
      <c r="D1527" s="1088">
        <v>18860</v>
      </c>
      <c r="E1527" s="1069"/>
      <c r="F1527" s="1070"/>
      <c r="G1527" s="1071"/>
      <c r="H1527" s="1072"/>
      <c r="I1527" s="1073"/>
      <c r="J1527" s="1073"/>
      <c r="K1527" s="1073"/>
    </row>
    <row r="1528" spans="1:11" s="1097" customFormat="1">
      <c r="A1528" s="1085">
        <v>1520</v>
      </c>
      <c r="B1528" s="1086">
        <v>177</v>
      </c>
      <c r="C1528" s="1087" t="s">
        <v>3659</v>
      </c>
      <c r="D1528" s="1088">
        <v>4140</v>
      </c>
      <c r="E1528" s="1069"/>
      <c r="F1528" s="1070"/>
      <c r="G1528" s="1071"/>
      <c r="H1528" s="1072"/>
      <c r="I1528" s="1073"/>
      <c r="J1528" s="1073"/>
      <c r="K1528" s="1073"/>
    </row>
    <row r="1529" spans="1:11" s="1097" customFormat="1">
      <c r="A1529" s="1085">
        <v>1521</v>
      </c>
      <c r="B1529" s="1086">
        <v>182</v>
      </c>
      <c r="C1529" s="1087" t="s">
        <v>3668</v>
      </c>
      <c r="D1529" s="1088">
        <v>2622</v>
      </c>
      <c r="E1529" s="1069"/>
      <c r="F1529" s="1070"/>
      <c r="G1529" s="1071"/>
      <c r="H1529" s="1072"/>
      <c r="I1529" s="1073"/>
      <c r="J1529" s="1073"/>
      <c r="K1529" s="1073"/>
    </row>
    <row r="1530" spans="1:11" s="1097" customFormat="1" ht="22.5">
      <c r="A1530" s="1085">
        <v>1522</v>
      </c>
      <c r="B1530" s="1086">
        <v>185</v>
      </c>
      <c r="C1530" s="1087" t="s">
        <v>3669</v>
      </c>
      <c r="D1530" s="1088">
        <v>44446</v>
      </c>
      <c r="E1530" s="1069"/>
      <c r="F1530" s="1070"/>
      <c r="G1530" s="1071"/>
      <c r="H1530" s="1072"/>
      <c r="I1530" s="1073"/>
      <c r="J1530" s="1073"/>
      <c r="K1530" s="1073"/>
    </row>
    <row r="1531" spans="1:11" s="1097" customFormat="1">
      <c r="A1531" s="1085">
        <v>1523</v>
      </c>
      <c r="B1531" s="1086">
        <v>198</v>
      </c>
      <c r="C1531" s="1087" t="s">
        <v>3659</v>
      </c>
      <c r="D1531" s="1088">
        <v>4140</v>
      </c>
      <c r="E1531" s="1069"/>
      <c r="F1531" s="1070"/>
      <c r="G1531" s="1071"/>
      <c r="H1531" s="1072"/>
      <c r="I1531" s="1073"/>
      <c r="J1531" s="1073"/>
      <c r="K1531" s="1073"/>
    </row>
    <row r="1532" spans="1:11" s="1097" customFormat="1">
      <c r="A1532" s="1085">
        <v>1524</v>
      </c>
      <c r="B1532" s="1086">
        <v>201</v>
      </c>
      <c r="C1532" s="1087" t="s">
        <v>3670</v>
      </c>
      <c r="D1532" s="1088">
        <v>10184</v>
      </c>
      <c r="E1532" s="1069"/>
      <c r="F1532" s="1070"/>
      <c r="G1532" s="1071"/>
      <c r="H1532" s="1072"/>
      <c r="I1532" s="1073"/>
      <c r="J1532" s="1073"/>
      <c r="K1532" s="1073"/>
    </row>
    <row r="1533" spans="1:11" s="1097" customFormat="1">
      <c r="A1533" s="1085">
        <v>1525</v>
      </c>
      <c r="B1533" s="1086">
        <v>205</v>
      </c>
      <c r="C1533" s="1087" t="s">
        <v>3671</v>
      </c>
      <c r="D1533" s="1088">
        <v>9220.8799999999992</v>
      </c>
      <c r="E1533" s="1069"/>
      <c r="F1533" s="1070"/>
      <c r="G1533" s="1071"/>
      <c r="H1533" s="1072"/>
      <c r="I1533" s="1073"/>
      <c r="J1533" s="1073"/>
      <c r="K1533" s="1073"/>
    </row>
    <row r="1534" spans="1:11" s="1097" customFormat="1">
      <c r="A1534" s="1085">
        <v>1526</v>
      </c>
      <c r="B1534" s="1086">
        <v>213</v>
      </c>
      <c r="C1534" s="1087" t="s">
        <v>3354</v>
      </c>
      <c r="D1534" s="1088">
        <v>9901.5</v>
      </c>
      <c r="E1534" s="1069"/>
      <c r="F1534" s="1070"/>
      <c r="G1534" s="1071"/>
      <c r="H1534" s="1072"/>
      <c r="I1534" s="1073"/>
      <c r="J1534" s="1073"/>
      <c r="K1534" s="1073"/>
    </row>
    <row r="1535" spans="1:11" s="1097" customFormat="1">
      <c r="A1535" s="1085">
        <v>1527</v>
      </c>
      <c r="B1535" s="1086">
        <v>230</v>
      </c>
      <c r="C1535" s="1087" t="s">
        <v>3513</v>
      </c>
      <c r="D1535" s="1088">
        <v>2610</v>
      </c>
      <c r="E1535" s="1069"/>
      <c r="F1535" s="1070"/>
      <c r="G1535" s="1071"/>
      <c r="H1535" s="1072"/>
      <c r="I1535" s="1073"/>
      <c r="J1535" s="1073"/>
      <c r="K1535" s="1073"/>
    </row>
    <row r="1536" spans="1:11" s="1097" customFormat="1">
      <c r="A1536" s="1085">
        <v>1528</v>
      </c>
      <c r="B1536" s="1086">
        <v>236</v>
      </c>
      <c r="C1536" s="1087" t="s">
        <v>3659</v>
      </c>
      <c r="D1536" s="1088">
        <v>4140</v>
      </c>
      <c r="E1536" s="1069"/>
      <c r="F1536" s="1070"/>
      <c r="G1536" s="1071"/>
      <c r="H1536" s="1072"/>
      <c r="I1536" s="1073"/>
      <c r="J1536" s="1073"/>
      <c r="K1536" s="1073"/>
    </row>
    <row r="1537" spans="1:11" s="1097" customFormat="1">
      <c r="A1537" s="1085">
        <v>1529</v>
      </c>
      <c r="B1537" s="1086">
        <v>245</v>
      </c>
      <c r="C1537" s="1087" t="s">
        <v>3672</v>
      </c>
      <c r="D1537" s="1088">
        <v>825450</v>
      </c>
      <c r="E1537" s="1069"/>
      <c r="F1537" s="1070"/>
      <c r="G1537" s="1071"/>
      <c r="H1537" s="1072"/>
      <c r="I1537" s="1073"/>
      <c r="J1537" s="1073"/>
      <c r="K1537" s="1073"/>
    </row>
    <row r="1538" spans="1:11" s="1097" customFormat="1">
      <c r="A1538" s="1085">
        <v>1530</v>
      </c>
      <c r="B1538" s="1086">
        <v>275</v>
      </c>
      <c r="C1538" s="1087" t="s">
        <v>3673</v>
      </c>
      <c r="D1538" s="1088">
        <v>0</v>
      </c>
      <c r="E1538" s="1069"/>
      <c r="F1538" s="1070"/>
      <c r="G1538" s="1071"/>
      <c r="H1538" s="1072"/>
      <c r="I1538" s="1073"/>
      <c r="J1538" s="1073"/>
      <c r="K1538" s="1073"/>
    </row>
    <row r="1539" spans="1:11" s="1097" customFormat="1">
      <c r="A1539" s="1085">
        <v>1531</v>
      </c>
      <c r="B1539" s="1086">
        <v>280</v>
      </c>
      <c r="C1539" s="1087" t="s">
        <v>3674</v>
      </c>
      <c r="D1539" s="1088">
        <v>9545</v>
      </c>
      <c r="E1539" s="1069"/>
      <c r="F1539" s="1070"/>
      <c r="G1539" s="1071"/>
      <c r="H1539" s="1072"/>
      <c r="I1539" s="1073"/>
      <c r="J1539" s="1073"/>
      <c r="K1539" s="1073"/>
    </row>
    <row r="1540" spans="1:11" s="1097" customFormat="1">
      <c r="A1540" s="1085">
        <v>1532</v>
      </c>
      <c r="B1540" s="1086">
        <v>281</v>
      </c>
      <c r="C1540" s="1087" t="s">
        <v>3675</v>
      </c>
      <c r="D1540" s="1088">
        <v>45465.25</v>
      </c>
      <c r="E1540" s="1069"/>
      <c r="F1540" s="1070"/>
      <c r="G1540" s="1071"/>
      <c r="H1540" s="1072"/>
      <c r="I1540" s="1073"/>
      <c r="J1540" s="1073"/>
      <c r="K1540" s="1073"/>
    </row>
    <row r="1541" spans="1:11" s="1097" customFormat="1">
      <c r="A1541" s="1085">
        <v>1533</v>
      </c>
      <c r="B1541" s="1086">
        <v>285</v>
      </c>
      <c r="C1541" s="1087" t="s">
        <v>3676</v>
      </c>
      <c r="D1541" s="1088">
        <v>6999</v>
      </c>
      <c r="E1541" s="1069"/>
      <c r="F1541" s="1070"/>
      <c r="G1541" s="1071"/>
      <c r="H1541" s="1072"/>
      <c r="I1541" s="1073"/>
      <c r="J1541" s="1073"/>
      <c r="K1541" s="1073"/>
    </row>
    <row r="1542" spans="1:11" s="1097" customFormat="1">
      <c r="A1542" s="1085">
        <v>1534</v>
      </c>
      <c r="B1542" s="1086">
        <v>289</v>
      </c>
      <c r="C1542" s="1087" t="s">
        <v>3677</v>
      </c>
      <c r="D1542" s="1088">
        <v>4206.1400000000003</v>
      </c>
      <c r="E1542" s="1069"/>
      <c r="F1542" s="1070"/>
      <c r="G1542" s="1071"/>
      <c r="H1542" s="1072"/>
      <c r="I1542" s="1073"/>
      <c r="J1542" s="1073"/>
      <c r="K1542" s="1073"/>
    </row>
    <row r="1543" spans="1:11" s="1097" customFormat="1">
      <c r="A1543" s="1085">
        <v>1535</v>
      </c>
      <c r="B1543" s="1086">
        <v>290</v>
      </c>
      <c r="C1543" s="1087" t="s">
        <v>3678</v>
      </c>
      <c r="D1543" s="1088">
        <v>3208.5</v>
      </c>
      <c r="E1543" s="1069"/>
      <c r="F1543" s="1070"/>
      <c r="G1543" s="1071"/>
      <c r="H1543" s="1072"/>
      <c r="I1543" s="1073"/>
      <c r="J1543" s="1073"/>
      <c r="K1543" s="1073"/>
    </row>
    <row r="1544" spans="1:11" s="1097" customFormat="1">
      <c r="A1544" s="1085">
        <v>1536</v>
      </c>
      <c r="B1544" s="1086">
        <v>309</v>
      </c>
      <c r="C1544" s="1087" t="s">
        <v>3089</v>
      </c>
      <c r="D1544" s="1088">
        <v>2622</v>
      </c>
      <c r="E1544" s="1069"/>
      <c r="F1544" s="1070"/>
      <c r="G1544" s="1071"/>
      <c r="H1544" s="1072"/>
      <c r="I1544" s="1073"/>
      <c r="J1544" s="1073"/>
      <c r="K1544" s="1073"/>
    </row>
    <row r="1545" spans="1:11" s="1097" customFormat="1">
      <c r="A1545" s="1085">
        <v>1537</v>
      </c>
      <c r="B1545" s="1086">
        <v>310</v>
      </c>
      <c r="C1545" s="1087" t="s">
        <v>3089</v>
      </c>
      <c r="D1545" s="1088">
        <v>2622</v>
      </c>
      <c r="E1545" s="1069"/>
      <c r="F1545" s="1070"/>
      <c r="G1545" s="1071"/>
      <c r="H1545" s="1072"/>
      <c r="I1545" s="1073"/>
      <c r="J1545" s="1073"/>
      <c r="K1545" s="1073"/>
    </row>
    <row r="1546" spans="1:11" s="1097" customFormat="1">
      <c r="A1546" s="1085">
        <v>1538</v>
      </c>
      <c r="B1546" s="1086">
        <v>311</v>
      </c>
      <c r="C1546" s="1087" t="s">
        <v>3089</v>
      </c>
      <c r="D1546" s="1088">
        <v>2622</v>
      </c>
      <c r="E1546" s="1069"/>
      <c r="F1546" s="1070"/>
      <c r="G1546" s="1071"/>
      <c r="H1546" s="1072"/>
      <c r="I1546" s="1073"/>
      <c r="J1546" s="1073"/>
      <c r="K1546" s="1073"/>
    </row>
    <row r="1547" spans="1:11" s="1097" customFormat="1">
      <c r="A1547" s="1085">
        <v>1539</v>
      </c>
      <c r="B1547" s="1086">
        <v>312</v>
      </c>
      <c r="C1547" s="1087" t="s">
        <v>3089</v>
      </c>
      <c r="D1547" s="1088">
        <v>2622</v>
      </c>
      <c r="E1547" s="1069"/>
      <c r="F1547" s="1070"/>
      <c r="G1547" s="1071"/>
      <c r="H1547" s="1072"/>
      <c r="I1547" s="1073"/>
      <c r="J1547" s="1073"/>
      <c r="K1547" s="1073"/>
    </row>
    <row r="1548" spans="1:11" s="1097" customFormat="1">
      <c r="A1548" s="1085">
        <v>1540</v>
      </c>
      <c r="B1548" s="1086">
        <v>313</v>
      </c>
      <c r="C1548" s="1087" t="s">
        <v>3089</v>
      </c>
      <c r="D1548" s="1088">
        <v>2622</v>
      </c>
      <c r="E1548" s="1069"/>
      <c r="F1548" s="1070"/>
      <c r="G1548" s="1071"/>
      <c r="H1548" s="1072"/>
      <c r="I1548" s="1073"/>
      <c r="J1548" s="1073"/>
      <c r="K1548" s="1073"/>
    </row>
    <row r="1549" spans="1:11" s="1097" customFormat="1">
      <c r="A1549" s="1085">
        <v>1541</v>
      </c>
      <c r="B1549" s="1086">
        <v>314</v>
      </c>
      <c r="C1549" s="1087" t="s">
        <v>3089</v>
      </c>
      <c r="D1549" s="1088">
        <v>2622</v>
      </c>
      <c r="E1549" s="1069"/>
      <c r="F1549" s="1070"/>
      <c r="G1549" s="1071"/>
      <c r="H1549" s="1072"/>
      <c r="I1549" s="1073"/>
      <c r="J1549" s="1073"/>
      <c r="K1549" s="1073"/>
    </row>
    <row r="1550" spans="1:11" s="1097" customFormat="1">
      <c r="A1550" s="1085">
        <v>1542</v>
      </c>
      <c r="B1550" s="1086">
        <v>315</v>
      </c>
      <c r="C1550" s="1087" t="s">
        <v>3089</v>
      </c>
      <c r="D1550" s="1088">
        <v>4939.25</v>
      </c>
      <c r="E1550" s="1069"/>
      <c r="F1550" s="1070"/>
      <c r="G1550" s="1071"/>
      <c r="H1550" s="1072"/>
      <c r="I1550" s="1073"/>
      <c r="J1550" s="1073"/>
      <c r="K1550" s="1073"/>
    </row>
    <row r="1551" spans="1:11" s="1097" customFormat="1">
      <c r="A1551" s="1085">
        <v>1543</v>
      </c>
      <c r="B1551" s="1086">
        <v>316</v>
      </c>
      <c r="C1551" s="1087" t="s">
        <v>3679</v>
      </c>
      <c r="D1551" s="1088">
        <v>5767.25</v>
      </c>
      <c r="E1551" s="1069"/>
      <c r="F1551" s="1070"/>
      <c r="G1551" s="1071"/>
      <c r="H1551" s="1072"/>
      <c r="I1551" s="1073"/>
      <c r="J1551" s="1073"/>
      <c r="K1551" s="1073"/>
    </row>
    <row r="1552" spans="1:11" s="1097" customFormat="1">
      <c r="A1552" s="1085">
        <v>1544</v>
      </c>
      <c r="B1552" s="1086">
        <v>317</v>
      </c>
      <c r="C1552" s="1087" t="s">
        <v>3680</v>
      </c>
      <c r="D1552" s="1088">
        <v>6106.5</v>
      </c>
      <c r="E1552" s="1069"/>
      <c r="F1552" s="1070"/>
      <c r="G1552" s="1071"/>
      <c r="H1552" s="1072"/>
      <c r="I1552" s="1073"/>
      <c r="J1552" s="1073"/>
      <c r="K1552" s="1073"/>
    </row>
    <row r="1553" spans="1:11" s="1097" customFormat="1">
      <c r="A1553" s="1085">
        <v>1545</v>
      </c>
      <c r="B1553" s="1086">
        <v>318</v>
      </c>
      <c r="C1553" s="1087" t="s">
        <v>3659</v>
      </c>
      <c r="D1553" s="1088">
        <v>4140</v>
      </c>
      <c r="E1553" s="1069"/>
      <c r="F1553" s="1070"/>
      <c r="G1553" s="1071"/>
      <c r="H1553" s="1072"/>
      <c r="I1553" s="1073"/>
      <c r="J1553" s="1073"/>
      <c r="K1553" s="1073"/>
    </row>
    <row r="1554" spans="1:11" s="1097" customFormat="1">
      <c r="A1554" s="1085">
        <v>1546</v>
      </c>
      <c r="B1554" s="1086">
        <v>319</v>
      </c>
      <c r="C1554" s="1087" t="s">
        <v>3658</v>
      </c>
      <c r="D1554" s="1088">
        <v>1173</v>
      </c>
      <c r="E1554" s="1069"/>
      <c r="F1554" s="1070"/>
      <c r="G1554" s="1071"/>
      <c r="H1554" s="1072"/>
      <c r="I1554" s="1073"/>
      <c r="J1554" s="1073"/>
      <c r="K1554" s="1073"/>
    </row>
    <row r="1555" spans="1:11" s="1097" customFormat="1">
      <c r="A1555" s="1085">
        <v>1547</v>
      </c>
      <c r="B1555" s="1086">
        <v>320</v>
      </c>
      <c r="C1555" s="1087" t="s">
        <v>3681</v>
      </c>
      <c r="D1555" s="1088">
        <v>4344.24</v>
      </c>
      <c r="E1555" s="1069"/>
      <c r="F1555" s="1070"/>
      <c r="G1555" s="1071"/>
      <c r="H1555" s="1072"/>
      <c r="I1555" s="1073"/>
      <c r="J1555" s="1073"/>
      <c r="K1555" s="1073"/>
    </row>
    <row r="1556" spans="1:11" s="1097" customFormat="1">
      <c r="A1556" s="1085">
        <v>1548</v>
      </c>
      <c r="B1556" s="1086">
        <v>321</v>
      </c>
      <c r="C1556" s="1087" t="s">
        <v>3682</v>
      </c>
      <c r="D1556" s="1088">
        <v>2961.25</v>
      </c>
      <c r="E1556" s="1069"/>
      <c r="F1556" s="1070"/>
      <c r="G1556" s="1071"/>
      <c r="H1556" s="1072"/>
      <c r="I1556" s="1073"/>
      <c r="J1556" s="1073"/>
      <c r="K1556" s="1073"/>
    </row>
    <row r="1557" spans="1:11" s="1097" customFormat="1">
      <c r="A1557" s="1085">
        <v>1549</v>
      </c>
      <c r="B1557" s="1086">
        <v>324</v>
      </c>
      <c r="C1557" s="1087" t="s">
        <v>3658</v>
      </c>
      <c r="D1557" s="1088">
        <v>1173</v>
      </c>
      <c r="E1557" s="1069"/>
      <c r="F1557" s="1070"/>
      <c r="G1557" s="1071"/>
      <c r="H1557" s="1072"/>
      <c r="I1557" s="1073"/>
      <c r="J1557" s="1073"/>
      <c r="K1557" s="1073"/>
    </row>
    <row r="1558" spans="1:11" s="1097" customFormat="1">
      <c r="A1558" s="1085">
        <v>1550</v>
      </c>
      <c r="B1558" s="1086">
        <v>369</v>
      </c>
      <c r="C1558" s="1087" t="s">
        <v>3678</v>
      </c>
      <c r="D1558" s="1088">
        <v>3208.5</v>
      </c>
      <c r="E1558" s="1069"/>
      <c r="F1558" s="1070"/>
      <c r="G1558" s="1071"/>
      <c r="H1558" s="1072"/>
      <c r="I1558" s="1073"/>
      <c r="J1558" s="1073"/>
      <c r="K1558" s="1073"/>
    </row>
    <row r="1559" spans="1:11" s="1097" customFormat="1">
      <c r="A1559" s="1085">
        <v>1551</v>
      </c>
      <c r="B1559" s="1086">
        <v>371</v>
      </c>
      <c r="C1559" s="1087" t="s">
        <v>3683</v>
      </c>
      <c r="D1559" s="1088">
        <v>7245</v>
      </c>
      <c r="E1559" s="1069"/>
      <c r="F1559" s="1070"/>
      <c r="G1559" s="1071"/>
      <c r="H1559" s="1072"/>
      <c r="I1559" s="1073"/>
      <c r="J1559" s="1073"/>
      <c r="K1559" s="1073"/>
    </row>
    <row r="1560" spans="1:11" s="1097" customFormat="1">
      <c r="A1560" s="1085">
        <v>1552</v>
      </c>
      <c r="B1560" s="1086">
        <v>372</v>
      </c>
      <c r="C1560" s="1087" t="s">
        <v>3089</v>
      </c>
      <c r="D1560" s="1088">
        <v>7245</v>
      </c>
      <c r="E1560" s="1069"/>
      <c r="F1560" s="1070"/>
      <c r="G1560" s="1071"/>
      <c r="H1560" s="1072"/>
      <c r="I1560" s="1073"/>
      <c r="J1560" s="1073"/>
      <c r="K1560" s="1073"/>
    </row>
    <row r="1561" spans="1:11" s="1097" customFormat="1">
      <c r="A1561" s="1085">
        <v>1553</v>
      </c>
      <c r="B1561" s="1086">
        <v>373</v>
      </c>
      <c r="C1561" s="1087" t="s">
        <v>3684</v>
      </c>
      <c r="D1561" s="1088">
        <v>3208.5</v>
      </c>
      <c r="E1561" s="1069"/>
      <c r="F1561" s="1070"/>
      <c r="G1561" s="1071"/>
      <c r="H1561" s="1072"/>
      <c r="I1561" s="1073"/>
      <c r="J1561" s="1073"/>
      <c r="K1561" s="1073"/>
    </row>
    <row r="1562" spans="1:11" s="1097" customFormat="1">
      <c r="A1562" s="1085">
        <v>1554</v>
      </c>
      <c r="B1562" s="1086">
        <v>374</v>
      </c>
      <c r="C1562" s="1087" t="s">
        <v>3685</v>
      </c>
      <c r="D1562" s="1088">
        <v>3208.5</v>
      </c>
      <c r="E1562" s="1069"/>
      <c r="F1562" s="1070"/>
      <c r="G1562" s="1071"/>
      <c r="H1562" s="1072"/>
      <c r="I1562" s="1073"/>
      <c r="J1562" s="1073"/>
      <c r="K1562" s="1073"/>
    </row>
    <row r="1563" spans="1:11" s="1097" customFormat="1">
      <c r="A1563" s="1085">
        <v>1555</v>
      </c>
      <c r="B1563" s="1086">
        <v>375</v>
      </c>
      <c r="C1563" s="1087" t="s">
        <v>3685</v>
      </c>
      <c r="D1563" s="1088">
        <v>3208.5</v>
      </c>
      <c r="E1563" s="1069"/>
      <c r="F1563" s="1070"/>
      <c r="G1563" s="1071"/>
      <c r="H1563" s="1072"/>
      <c r="I1563" s="1073"/>
      <c r="J1563" s="1073"/>
      <c r="K1563" s="1073"/>
    </row>
    <row r="1564" spans="1:11" s="1097" customFormat="1">
      <c r="A1564" s="1085">
        <v>1556</v>
      </c>
      <c r="B1564" s="1086">
        <v>376</v>
      </c>
      <c r="C1564" s="1087" t="s">
        <v>3685</v>
      </c>
      <c r="D1564" s="1088">
        <v>3208.5</v>
      </c>
      <c r="E1564" s="1069"/>
      <c r="F1564" s="1070"/>
      <c r="G1564" s="1071"/>
      <c r="H1564" s="1072"/>
      <c r="I1564" s="1073"/>
      <c r="J1564" s="1073"/>
      <c r="K1564" s="1073"/>
    </row>
    <row r="1565" spans="1:11" s="1097" customFormat="1">
      <c r="A1565" s="1085">
        <v>1557</v>
      </c>
      <c r="B1565" s="1086">
        <v>377</v>
      </c>
      <c r="C1565" s="1087" t="s">
        <v>3685</v>
      </c>
      <c r="D1565" s="1088">
        <v>3208.5</v>
      </c>
      <c r="E1565" s="1069"/>
      <c r="F1565" s="1070"/>
      <c r="G1565" s="1071"/>
      <c r="H1565" s="1072"/>
      <c r="I1565" s="1073"/>
      <c r="J1565" s="1073"/>
      <c r="K1565" s="1073"/>
    </row>
    <row r="1566" spans="1:11" s="1097" customFormat="1">
      <c r="A1566" s="1085">
        <v>1558</v>
      </c>
      <c r="B1566" s="1086">
        <v>378</v>
      </c>
      <c r="C1566" s="1087" t="s">
        <v>3685</v>
      </c>
      <c r="D1566" s="1088">
        <v>3208.5</v>
      </c>
      <c r="E1566" s="1069"/>
      <c r="F1566" s="1070"/>
      <c r="G1566" s="1071"/>
      <c r="H1566" s="1072"/>
      <c r="I1566" s="1073"/>
      <c r="J1566" s="1073"/>
      <c r="K1566" s="1073"/>
    </row>
    <row r="1567" spans="1:11" s="1097" customFormat="1">
      <c r="A1567" s="1085">
        <v>1559</v>
      </c>
      <c r="B1567" s="1086">
        <v>384</v>
      </c>
      <c r="C1567" s="1087" t="s">
        <v>3089</v>
      </c>
      <c r="D1567" s="1088">
        <v>3208.5</v>
      </c>
      <c r="E1567" s="1069"/>
      <c r="F1567" s="1070"/>
      <c r="G1567" s="1071"/>
      <c r="H1567" s="1072"/>
      <c r="I1567" s="1073"/>
      <c r="J1567" s="1073"/>
      <c r="K1567" s="1073"/>
    </row>
    <row r="1568" spans="1:11" s="1097" customFormat="1">
      <c r="A1568" s="1085">
        <v>1560</v>
      </c>
      <c r="B1568" s="1086">
        <v>385</v>
      </c>
      <c r="C1568" s="1087" t="s">
        <v>3089</v>
      </c>
      <c r="D1568" s="1088">
        <v>3208.5</v>
      </c>
      <c r="E1568" s="1069"/>
      <c r="F1568" s="1070"/>
      <c r="G1568" s="1071"/>
      <c r="H1568" s="1072"/>
      <c r="I1568" s="1073"/>
      <c r="J1568" s="1073"/>
      <c r="K1568" s="1073"/>
    </row>
    <row r="1569" spans="1:11" s="1097" customFormat="1">
      <c r="A1569" s="1085">
        <v>1561</v>
      </c>
      <c r="B1569" s="1086">
        <v>386</v>
      </c>
      <c r="C1569" s="1087" t="s">
        <v>3089</v>
      </c>
      <c r="D1569" s="1088">
        <v>3208.5</v>
      </c>
      <c r="E1569" s="1069"/>
      <c r="F1569" s="1070"/>
      <c r="G1569" s="1071"/>
      <c r="H1569" s="1072"/>
      <c r="I1569" s="1073"/>
      <c r="J1569" s="1073"/>
      <c r="K1569" s="1073"/>
    </row>
    <row r="1570" spans="1:11" s="1097" customFormat="1">
      <c r="A1570" s="1085">
        <v>1562</v>
      </c>
      <c r="B1570" s="1086">
        <v>387</v>
      </c>
      <c r="C1570" s="1087" t="s">
        <v>3686</v>
      </c>
      <c r="D1570" s="1088">
        <v>13397.5</v>
      </c>
      <c r="E1570" s="1069"/>
      <c r="F1570" s="1070"/>
      <c r="G1570" s="1071"/>
      <c r="H1570" s="1072"/>
      <c r="I1570" s="1073"/>
      <c r="J1570" s="1073"/>
      <c r="K1570" s="1073"/>
    </row>
    <row r="1571" spans="1:11" s="1097" customFormat="1">
      <c r="A1571" s="1085">
        <v>1563</v>
      </c>
      <c r="B1571" s="1086">
        <v>388</v>
      </c>
      <c r="C1571" s="1087" t="s">
        <v>3686</v>
      </c>
      <c r="D1571" s="1088">
        <v>13397.5</v>
      </c>
      <c r="E1571" s="1069"/>
      <c r="F1571" s="1070"/>
      <c r="G1571" s="1071"/>
      <c r="H1571" s="1072"/>
      <c r="I1571" s="1073"/>
      <c r="J1571" s="1073"/>
      <c r="K1571" s="1073"/>
    </row>
    <row r="1572" spans="1:11" s="1097" customFormat="1">
      <c r="A1572" s="1085">
        <v>1564</v>
      </c>
      <c r="B1572" s="1086">
        <v>389</v>
      </c>
      <c r="C1572" s="1087" t="s">
        <v>3686</v>
      </c>
      <c r="D1572" s="1088">
        <v>13397.5</v>
      </c>
      <c r="E1572" s="1069"/>
      <c r="F1572" s="1070"/>
      <c r="G1572" s="1071"/>
      <c r="H1572" s="1072"/>
      <c r="I1572" s="1073"/>
      <c r="J1572" s="1073"/>
      <c r="K1572" s="1073"/>
    </row>
    <row r="1573" spans="1:11" s="1097" customFormat="1">
      <c r="A1573" s="1085">
        <v>1565</v>
      </c>
      <c r="B1573" s="1086">
        <v>394</v>
      </c>
      <c r="C1573" s="1087" t="s">
        <v>3687</v>
      </c>
      <c r="D1573" s="1088">
        <v>4830</v>
      </c>
      <c r="E1573" s="1069"/>
      <c r="F1573" s="1070"/>
      <c r="G1573" s="1071"/>
      <c r="H1573" s="1072"/>
      <c r="I1573" s="1073"/>
      <c r="J1573" s="1073"/>
      <c r="K1573" s="1073"/>
    </row>
    <row r="1574" spans="1:11" s="1097" customFormat="1">
      <c r="A1574" s="1085">
        <v>1566</v>
      </c>
      <c r="B1574" s="1086">
        <v>395</v>
      </c>
      <c r="C1574" s="1087" t="s">
        <v>3688</v>
      </c>
      <c r="D1574" s="1088">
        <v>28405</v>
      </c>
      <c r="E1574" s="1069"/>
      <c r="F1574" s="1070"/>
      <c r="G1574" s="1071"/>
      <c r="H1574" s="1072"/>
      <c r="I1574" s="1073"/>
      <c r="J1574" s="1073"/>
      <c r="K1574" s="1073"/>
    </row>
    <row r="1575" spans="1:11" s="1097" customFormat="1">
      <c r="A1575" s="1085">
        <v>1567</v>
      </c>
      <c r="B1575" s="1086">
        <v>396</v>
      </c>
      <c r="C1575" s="1087" t="s">
        <v>3689</v>
      </c>
      <c r="D1575" s="1088">
        <v>28405</v>
      </c>
      <c r="E1575" s="1069"/>
      <c r="F1575" s="1070"/>
      <c r="G1575" s="1071"/>
      <c r="H1575" s="1072"/>
      <c r="I1575" s="1073"/>
      <c r="J1575" s="1073"/>
      <c r="K1575" s="1073"/>
    </row>
    <row r="1576" spans="1:11" s="1097" customFormat="1">
      <c r="A1576" s="1085">
        <v>1568</v>
      </c>
      <c r="B1576" s="1086">
        <v>444</v>
      </c>
      <c r="C1576" s="1087" t="s">
        <v>3690</v>
      </c>
      <c r="D1576" s="1088">
        <v>3979</v>
      </c>
      <c r="E1576" s="1069"/>
      <c r="F1576" s="1070"/>
      <c r="G1576" s="1071"/>
      <c r="H1576" s="1072"/>
      <c r="I1576" s="1073"/>
      <c r="J1576" s="1073"/>
      <c r="K1576" s="1073"/>
    </row>
    <row r="1577" spans="1:11" s="1097" customFormat="1">
      <c r="A1577" s="1085">
        <v>1569</v>
      </c>
      <c r="B1577" s="1086">
        <v>453</v>
      </c>
      <c r="C1577" s="1087" t="s">
        <v>3691</v>
      </c>
      <c r="D1577" s="1088">
        <v>13616</v>
      </c>
      <c r="E1577" s="1069"/>
      <c r="F1577" s="1070"/>
      <c r="G1577" s="1071"/>
      <c r="H1577" s="1072"/>
      <c r="I1577" s="1073"/>
      <c r="J1577" s="1073"/>
      <c r="K1577" s="1073"/>
    </row>
    <row r="1578" spans="1:11" s="1097" customFormat="1">
      <c r="A1578" s="1085">
        <v>1570</v>
      </c>
      <c r="B1578" s="1086">
        <v>458</v>
      </c>
      <c r="C1578" s="1087" t="s">
        <v>3692</v>
      </c>
      <c r="D1578" s="1088">
        <v>1611</v>
      </c>
      <c r="E1578" s="1069"/>
      <c r="F1578" s="1070"/>
      <c r="G1578" s="1071"/>
      <c r="H1578" s="1072"/>
      <c r="I1578" s="1073"/>
      <c r="J1578" s="1073"/>
      <c r="K1578" s="1073"/>
    </row>
    <row r="1579" spans="1:11" s="1097" customFormat="1">
      <c r="A1579" s="1085">
        <v>1571</v>
      </c>
      <c r="B1579" s="1086">
        <v>462</v>
      </c>
      <c r="C1579" s="1087" t="s">
        <v>3693</v>
      </c>
      <c r="D1579" s="1088">
        <v>5175</v>
      </c>
      <c r="E1579" s="1069"/>
      <c r="F1579" s="1070"/>
      <c r="G1579" s="1071"/>
      <c r="H1579" s="1072"/>
      <c r="I1579" s="1073"/>
      <c r="J1579" s="1073"/>
      <c r="K1579" s="1073"/>
    </row>
    <row r="1580" spans="1:11" s="1097" customFormat="1">
      <c r="A1580" s="1085">
        <v>1572</v>
      </c>
      <c r="B1580" s="1086">
        <v>470</v>
      </c>
      <c r="C1580" s="1087" t="s">
        <v>3694</v>
      </c>
      <c r="D1580" s="1088">
        <v>41975</v>
      </c>
      <c r="E1580" s="1069"/>
      <c r="F1580" s="1070"/>
      <c r="G1580" s="1071"/>
      <c r="H1580" s="1072"/>
      <c r="I1580" s="1073"/>
      <c r="J1580" s="1073"/>
      <c r="K1580" s="1073"/>
    </row>
    <row r="1581" spans="1:11" s="1097" customFormat="1">
      <c r="A1581" s="1085">
        <v>1573</v>
      </c>
      <c r="B1581" s="1086">
        <v>471</v>
      </c>
      <c r="C1581" s="1087" t="s">
        <v>3695</v>
      </c>
      <c r="D1581" s="1088">
        <v>15490.5</v>
      </c>
      <c r="E1581" s="1069"/>
      <c r="F1581" s="1070"/>
      <c r="G1581" s="1071"/>
      <c r="H1581" s="1072"/>
      <c r="I1581" s="1073"/>
      <c r="J1581" s="1073"/>
      <c r="K1581" s="1073"/>
    </row>
    <row r="1582" spans="1:11" s="1097" customFormat="1">
      <c r="A1582" s="1085">
        <v>1574</v>
      </c>
      <c r="B1582" s="1086">
        <v>472</v>
      </c>
      <c r="C1582" s="1087" t="s">
        <v>3696</v>
      </c>
      <c r="D1582" s="1088">
        <v>15490.5</v>
      </c>
      <c r="E1582" s="1069"/>
      <c r="F1582" s="1070"/>
      <c r="G1582" s="1071"/>
      <c r="H1582" s="1072"/>
      <c r="I1582" s="1073"/>
      <c r="J1582" s="1073"/>
      <c r="K1582" s="1073"/>
    </row>
    <row r="1583" spans="1:11" s="1097" customFormat="1">
      <c r="A1583" s="1085">
        <v>1575</v>
      </c>
      <c r="B1583" s="1086">
        <v>480</v>
      </c>
      <c r="C1583" s="1087" t="s">
        <v>3697</v>
      </c>
      <c r="D1583" s="1088">
        <v>7498</v>
      </c>
      <c r="E1583" s="1069"/>
      <c r="F1583" s="1070"/>
      <c r="G1583" s="1071"/>
      <c r="H1583" s="1072"/>
      <c r="I1583" s="1073"/>
      <c r="J1583" s="1073"/>
      <c r="K1583" s="1073"/>
    </row>
    <row r="1584" spans="1:11" s="1097" customFormat="1">
      <c r="A1584" s="1085">
        <v>1576</v>
      </c>
      <c r="B1584" s="1086">
        <v>491</v>
      </c>
      <c r="C1584" s="1087" t="s">
        <v>3698</v>
      </c>
      <c r="D1584" s="1088">
        <v>6986.25</v>
      </c>
      <c r="E1584" s="1069"/>
      <c r="F1584" s="1070"/>
      <c r="G1584" s="1071"/>
      <c r="H1584" s="1072"/>
      <c r="I1584" s="1073"/>
      <c r="J1584" s="1073"/>
      <c r="K1584" s="1073"/>
    </row>
    <row r="1585" spans="1:11" s="1097" customFormat="1">
      <c r="A1585" s="1085">
        <v>1577</v>
      </c>
      <c r="B1585" s="1086">
        <v>492</v>
      </c>
      <c r="C1585" s="1087" t="s">
        <v>3699</v>
      </c>
      <c r="D1585" s="1088">
        <v>2300</v>
      </c>
      <c r="E1585" s="1069"/>
      <c r="F1585" s="1070"/>
      <c r="G1585" s="1071"/>
      <c r="H1585" s="1072"/>
      <c r="I1585" s="1073"/>
      <c r="J1585" s="1073"/>
      <c r="K1585" s="1073"/>
    </row>
    <row r="1586" spans="1:11" s="1097" customFormat="1">
      <c r="A1586" s="1085">
        <v>1578</v>
      </c>
      <c r="B1586" s="1086">
        <v>494</v>
      </c>
      <c r="C1586" s="1087" t="s">
        <v>3700</v>
      </c>
      <c r="D1586" s="1088">
        <v>1316.75</v>
      </c>
      <c r="E1586" s="1069"/>
      <c r="F1586" s="1070"/>
      <c r="G1586" s="1071"/>
      <c r="H1586" s="1072"/>
      <c r="I1586" s="1073"/>
      <c r="J1586" s="1073"/>
      <c r="K1586" s="1073"/>
    </row>
    <row r="1587" spans="1:11" s="1097" customFormat="1">
      <c r="A1587" s="1085">
        <v>1579</v>
      </c>
      <c r="B1587" s="1086">
        <v>495</v>
      </c>
      <c r="C1587" s="1087" t="s">
        <v>3701</v>
      </c>
      <c r="D1587" s="1088">
        <v>0</v>
      </c>
      <c r="E1587" s="1069"/>
      <c r="F1587" s="1070"/>
      <c r="G1587" s="1071"/>
      <c r="H1587" s="1072"/>
      <c r="I1587" s="1073"/>
      <c r="J1587" s="1073"/>
      <c r="K1587" s="1073"/>
    </row>
    <row r="1588" spans="1:11" s="1097" customFormat="1">
      <c r="A1588" s="1085">
        <v>1580</v>
      </c>
      <c r="B1588" s="1086">
        <v>496</v>
      </c>
      <c r="C1588" s="1087" t="s">
        <v>3702</v>
      </c>
      <c r="D1588" s="1088">
        <v>0</v>
      </c>
      <c r="E1588" s="1069"/>
      <c r="F1588" s="1070"/>
      <c r="G1588" s="1071"/>
      <c r="H1588" s="1072"/>
      <c r="I1588" s="1073"/>
      <c r="J1588" s="1073"/>
      <c r="K1588" s="1073"/>
    </row>
    <row r="1589" spans="1:11" s="1097" customFormat="1">
      <c r="A1589" s="1085">
        <v>1581</v>
      </c>
      <c r="B1589" s="1086">
        <v>497</v>
      </c>
      <c r="C1589" s="1087" t="s">
        <v>3703</v>
      </c>
      <c r="D1589" s="1088">
        <v>0</v>
      </c>
      <c r="E1589" s="1069"/>
      <c r="F1589" s="1070"/>
      <c r="G1589" s="1071"/>
      <c r="H1589" s="1072"/>
      <c r="I1589" s="1073"/>
      <c r="J1589" s="1073"/>
      <c r="K1589" s="1073"/>
    </row>
    <row r="1590" spans="1:11" s="1097" customFormat="1">
      <c r="A1590" s="1085">
        <v>1582</v>
      </c>
      <c r="B1590" s="1086">
        <v>498</v>
      </c>
      <c r="C1590" s="1087" t="s">
        <v>3704</v>
      </c>
      <c r="D1590" s="1088">
        <v>0</v>
      </c>
      <c r="E1590" s="1069"/>
      <c r="F1590" s="1070"/>
      <c r="G1590" s="1071"/>
      <c r="H1590" s="1072"/>
      <c r="I1590" s="1073"/>
      <c r="J1590" s="1073"/>
      <c r="K1590" s="1073"/>
    </row>
    <row r="1591" spans="1:11" s="1097" customFormat="1">
      <c r="A1591" s="1085">
        <v>1583</v>
      </c>
      <c r="B1591" s="1086">
        <v>502</v>
      </c>
      <c r="C1591" s="1087" t="s">
        <v>3705</v>
      </c>
      <c r="D1591" s="1088">
        <v>0</v>
      </c>
      <c r="E1591" s="1069"/>
      <c r="F1591" s="1070"/>
      <c r="G1591" s="1071"/>
      <c r="H1591" s="1072"/>
      <c r="I1591" s="1073"/>
      <c r="J1591" s="1073"/>
      <c r="K1591" s="1073"/>
    </row>
    <row r="1592" spans="1:11" s="1097" customFormat="1">
      <c r="A1592" s="1085">
        <v>1584</v>
      </c>
      <c r="B1592" s="1086">
        <v>505</v>
      </c>
      <c r="C1592" s="1087" t="s">
        <v>3706</v>
      </c>
      <c r="D1592" s="1088">
        <v>0</v>
      </c>
      <c r="E1592" s="1069"/>
      <c r="F1592" s="1070"/>
      <c r="G1592" s="1071"/>
      <c r="H1592" s="1072"/>
      <c r="I1592" s="1073"/>
      <c r="J1592" s="1073"/>
      <c r="K1592" s="1073"/>
    </row>
    <row r="1593" spans="1:11" s="1097" customFormat="1" ht="15" customHeight="1">
      <c r="A1593" s="1085">
        <v>1585</v>
      </c>
      <c r="B1593" s="1086">
        <v>508</v>
      </c>
      <c r="C1593" s="1087" t="s">
        <v>3707</v>
      </c>
      <c r="D1593" s="1088">
        <v>0</v>
      </c>
      <c r="E1593" s="1069"/>
      <c r="F1593" s="1070"/>
      <c r="G1593" s="1071"/>
      <c r="H1593" s="1072"/>
      <c r="I1593" s="1073"/>
      <c r="J1593" s="1073"/>
      <c r="K1593" s="1073"/>
    </row>
    <row r="1594" spans="1:11" s="1097" customFormat="1">
      <c r="A1594" s="1085">
        <v>1586</v>
      </c>
      <c r="B1594" s="1086">
        <v>519</v>
      </c>
      <c r="C1594" s="1087" t="s">
        <v>3708</v>
      </c>
      <c r="D1594" s="1088">
        <v>5980</v>
      </c>
      <c r="E1594" s="1069"/>
      <c r="F1594" s="1070"/>
      <c r="G1594" s="1071"/>
      <c r="H1594" s="1072"/>
      <c r="I1594" s="1073"/>
      <c r="J1594" s="1073"/>
      <c r="K1594" s="1073"/>
    </row>
    <row r="1595" spans="1:11" s="1097" customFormat="1">
      <c r="A1595" s="1085">
        <v>1587</v>
      </c>
      <c r="B1595" s="1086">
        <v>581</v>
      </c>
      <c r="C1595" s="1087" t="s">
        <v>3709</v>
      </c>
      <c r="D1595" s="1088">
        <v>5148.82</v>
      </c>
      <c r="E1595" s="1069"/>
      <c r="F1595" s="1070"/>
      <c r="G1595" s="1071"/>
      <c r="H1595" s="1072"/>
      <c r="I1595" s="1073"/>
      <c r="J1595" s="1073"/>
      <c r="K1595" s="1073"/>
    </row>
    <row r="1596" spans="1:11" s="1097" customFormat="1">
      <c r="A1596" s="1085">
        <v>1588</v>
      </c>
      <c r="B1596" s="1086">
        <v>594</v>
      </c>
      <c r="C1596" s="1087" t="s">
        <v>3710</v>
      </c>
      <c r="D1596" s="1088">
        <v>3599</v>
      </c>
      <c r="E1596" s="1069"/>
      <c r="F1596" s="1070"/>
      <c r="G1596" s="1071"/>
      <c r="H1596" s="1072"/>
      <c r="I1596" s="1073"/>
      <c r="J1596" s="1073"/>
      <c r="K1596" s="1073"/>
    </row>
    <row r="1597" spans="1:11" s="1097" customFormat="1">
      <c r="A1597" s="1085">
        <v>1589</v>
      </c>
      <c r="B1597" s="1086">
        <v>595</v>
      </c>
      <c r="C1597" s="1087" t="s">
        <v>3711</v>
      </c>
      <c r="D1597" s="1088">
        <v>8058.4800000000005</v>
      </c>
      <c r="E1597" s="1069"/>
      <c r="F1597" s="1194"/>
      <c r="G1597" s="1071"/>
      <c r="H1597" s="1072"/>
      <c r="I1597" s="1073"/>
      <c r="J1597" s="1073"/>
      <c r="K1597" s="1073"/>
    </row>
    <row r="1598" spans="1:11" s="1097" customFormat="1">
      <c r="A1598" s="1085">
        <v>1590</v>
      </c>
      <c r="B1598" s="1086">
        <v>596</v>
      </c>
      <c r="C1598" s="1087" t="s">
        <v>3712</v>
      </c>
      <c r="D1598" s="1088">
        <v>1809.6000000000001</v>
      </c>
      <c r="E1598" s="1069"/>
      <c r="F1598" s="1194"/>
      <c r="G1598" s="1071"/>
      <c r="H1598" s="1072"/>
      <c r="I1598" s="1073"/>
      <c r="J1598" s="1073"/>
      <c r="K1598" s="1073"/>
    </row>
    <row r="1599" spans="1:11" s="1097" customFormat="1" ht="15" customHeight="1">
      <c r="A1599" s="1085">
        <v>1591</v>
      </c>
      <c r="B1599" s="1086">
        <v>597</v>
      </c>
      <c r="C1599" s="1087" t="s">
        <v>3713</v>
      </c>
      <c r="D1599" s="1088">
        <v>1809.6000000000001</v>
      </c>
      <c r="E1599" s="1069"/>
      <c r="F1599" s="1212"/>
      <c r="G1599" s="1071"/>
      <c r="H1599" s="1072"/>
      <c r="I1599" s="1073"/>
      <c r="J1599" s="1073"/>
      <c r="K1599" s="1073"/>
    </row>
    <row r="1600" spans="1:11" s="1097" customFormat="1">
      <c r="A1600" s="1085">
        <v>1592</v>
      </c>
      <c r="B1600" s="1086">
        <v>598</v>
      </c>
      <c r="C1600" s="1087" t="s">
        <v>3714</v>
      </c>
      <c r="D1600" s="1088">
        <v>2765.9</v>
      </c>
      <c r="E1600" s="1069"/>
      <c r="F1600" s="1070"/>
      <c r="G1600" s="1071"/>
      <c r="H1600" s="1072"/>
      <c r="I1600" s="1073"/>
      <c r="J1600" s="1073"/>
      <c r="K1600" s="1073"/>
    </row>
    <row r="1601" spans="1:11" s="1097" customFormat="1">
      <c r="A1601" s="1085">
        <v>1593</v>
      </c>
      <c r="B1601" s="1086">
        <v>599</v>
      </c>
      <c r="C1601" s="1087" t="s">
        <v>3715</v>
      </c>
      <c r="D1601" s="1088">
        <v>4872</v>
      </c>
      <c r="E1601" s="1069"/>
      <c r="F1601" s="1070"/>
      <c r="G1601" s="1071"/>
      <c r="H1601" s="1072"/>
      <c r="I1601" s="1073"/>
      <c r="J1601" s="1073"/>
      <c r="K1601" s="1073"/>
    </row>
    <row r="1602" spans="1:11" s="1097" customFormat="1">
      <c r="A1602" s="1085">
        <v>1594</v>
      </c>
      <c r="B1602" s="1086">
        <v>600</v>
      </c>
      <c r="C1602" s="1087" t="s">
        <v>3716</v>
      </c>
      <c r="D1602" s="1088">
        <v>4872</v>
      </c>
      <c r="E1602" s="1069"/>
      <c r="F1602" s="1070"/>
      <c r="G1602" s="1071"/>
      <c r="H1602" s="1072"/>
      <c r="I1602" s="1073"/>
      <c r="J1602" s="1073"/>
      <c r="K1602" s="1073"/>
    </row>
    <row r="1603" spans="1:11" s="1097" customFormat="1">
      <c r="A1603" s="1085">
        <v>1595</v>
      </c>
      <c r="B1603" s="1086">
        <v>601</v>
      </c>
      <c r="C1603" s="1087" t="s">
        <v>3717</v>
      </c>
      <c r="D1603" s="1088">
        <v>5836.63</v>
      </c>
      <c r="E1603" s="1069"/>
      <c r="F1603" s="1070"/>
      <c r="G1603" s="1071"/>
      <c r="H1603" s="1072"/>
      <c r="I1603" s="1073"/>
      <c r="J1603" s="1073"/>
      <c r="K1603" s="1073"/>
    </row>
    <row r="1604" spans="1:11" s="1097" customFormat="1">
      <c r="A1604" s="1085">
        <v>1596</v>
      </c>
      <c r="B1604" s="1086">
        <v>602</v>
      </c>
      <c r="C1604" s="1087" t="s">
        <v>3718</v>
      </c>
      <c r="D1604" s="1088">
        <v>5106.3999999999996</v>
      </c>
      <c r="E1604" s="1069"/>
      <c r="F1604" s="1070"/>
      <c r="G1604" s="1071"/>
      <c r="H1604" s="1072"/>
      <c r="I1604" s="1073"/>
      <c r="J1604" s="1073"/>
      <c r="K1604" s="1073"/>
    </row>
    <row r="1605" spans="1:11" s="1097" customFormat="1">
      <c r="A1605" s="1085">
        <v>1597</v>
      </c>
      <c r="B1605" s="1086">
        <v>603</v>
      </c>
      <c r="C1605" s="1087" t="s">
        <v>3719</v>
      </c>
      <c r="D1605" s="1088">
        <v>5106.3999999999996</v>
      </c>
      <c r="E1605" s="1069"/>
      <c r="F1605" s="1070"/>
      <c r="G1605" s="1071"/>
      <c r="H1605" s="1072"/>
      <c r="I1605" s="1073"/>
      <c r="J1605" s="1073"/>
      <c r="K1605" s="1073"/>
    </row>
    <row r="1606" spans="1:11" s="1097" customFormat="1">
      <c r="A1606" s="1085">
        <v>1598</v>
      </c>
      <c r="B1606" s="1086">
        <v>604</v>
      </c>
      <c r="C1606" s="1087" t="s">
        <v>3720</v>
      </c>
      <c r="D1606" s="1088">
        <v>14628</v>
      </c>
      <c r="E1606" s="1069"/>
      <c r="F1606" s="1070"/>
      <c r="G1606" s="1071"/>
      <c r="H1606" s="1072"/>
      <c r="I1606" s="1073"/>
      <c r="J1606" s="1073"/>
      <c r="K1606" s="1073"/>
    </row>
    <row r="1607" spans="1:11" s="1097" customFormat="1">
      <c r="A1607" s="1085">
        <v>1599</v>
      </c>
      <c r="B1607" s="1086">
        <v>605</v>
      </c>
      <c r="C1607" s="1087" t="s">
        <v>3721</v>
      </c>
      <c r="D1607" s="1088">
        <v>1433</v>
      </c>
      <c r="E1607" s="1069"/>
      <c r="F1607" s="1070"/>
      <c r="G1607" s="1071"/>
      <c r="H1607" s="1072"/>
      <c r="I1607" s="1073"/>
      <c r="J1607" s="1073"/>
      <c r="K1607" s="1073"/>
    </row>
    <row r="1608" spans="1:11" s="1097" customFormat="1">
      <c r="A1608" s="1085">
        <v>1600</v>
      </c>
      <c r="B1608" s="1086">
        <v>606</v>
      </c>
      <c r="C1608" s="1087" t="s">
        <v>3722</v>
      </c>
      <c r="D1608" s="1088">
        <v>1508</v>
      </c>
      <c r="E1608" s="1069"/>
      <c r="F1608" s="1070"/>
      <c r="G1608" s="1071"/>
      <c r="H1608" s="1072"/>
      <c r="I1608" s="1073"/>
      <c r="J1608" s="1073"/>
      <c r="K1608" s="1073"/>
    </row>
    <row r="1609" spans="1:11" s="1097" customFormat="1">
      <c r="A1609" s="1085">
        <v>1601</v>
      </c>
      <c r="B1609" s="1086">
        <v>607</v>
      </c>
      <c r="C1609" s="1087" t="s">
        <v>3723</v>
      </c>
      <c r="D1609" s="1088">
        <v>2035.8</v>
      </c>
      <c r="E1609" s="1069"/>
      <c r="F1609" s="1070"/>
      <c r="G1609" s="1071"/>
      <c r="H1609" s="1072"/>
      <c r="I1609" s="1073"/>
      <c r="J1609" s="1073"/>
      <c r="K1609" s="1073"/>
    </row>
    <row r="1610" spans="1:11" s="1097" customFormat="1">
      <c r="A1610" s="1085">
        <v>1602</v>
      </c>
      <c r="B1610" s="1086">
        <v>608</v>
      </c>
      <c r="C1610" s="1087" t="s">
        <v>3723</v>
      </c>
      <c r="D1610" s="1088">
        <v>2035.8</v>
      </c>
      <c r="E1610" s="1069"/>
      <c r="F1610" s="1070"/>
      <c r="G1610" s="1071"/>
      <c r="H1610" s="1072"/>
      <c r="I1610" s="1073"/>
      <c r="J1610" s="1073"/>
      <c r="K1610" s="1073"/>
    </row>
    <row r="1611" spans="1:11" s="1097" customFormat="1">
      <c r="A1611" s="1085">
        <v>1603</v>
      </c>
      <c r="B1611" s="1086">
        <v>609</v>
      </c>
      <c r="C1611" s="1087" t="s">
        <v>3724</v>
      </c>
      <c r="D1611" s="1088">
        <v>7842</v>
      </c>
      <c r="E1611" s="1069"/>
      <c r="F1611" s="1070"/>
      <c r="G1611" s="1071"/>
      <c r="H1611" s="1072"/>
      <c r="I1611" s="1073"/>
      <c r="J1611" s="1073"/>
      <c r="K1611" s="1073"/>
    </row>
    <row r="1612" spans="1:11" s="1097" customFormat="1">
      <c r="A1612" s="1085">
        <v>1604</v>
      </c>
      <c r="B1612" s="1086">
        <v>611</v>
      </c>
      <c r="C1612" s="1087" t="s">
        <v>3725</v>
      </c>
      <c r="D1612" s="1088">
        <v>2756</v>
      </c>
      <c r="E1612" s="1069"/>
      <c r="F1612" s="1070"/>
      <c r="G1612" s="1071"/>
      <c r="H1612" s="1072"/>
      <c r="I1612" s="1073"/>
      <c r="J1612" s="1073"/>
      <c r="K1612" s="1073"/>
    </row>
    <row r="1613" spans="1:11" s="1097" customFormat="1">
      <c r="A1613" s="1085">
        <v>1605</v>
      </c>
      <c r="B1613" s="1086">
        <v>612</v>
      </c>
      <c r="C1613" s="1087" t="s">
        <v>3726</v>
      </c>
      <c r="D1613" s="1088">
        <v>7795</v>
      </c>
      <c r="E1613" s="1069"/>
      <c r="F1613" s="1070"/>
      <c r="G1613" s="1071"/>
      <c r="H1613" s="1072"/>
      <c r="I1613" s="1073"/>
      <c r="J1613" s="1073"/>
      <c r="K1613" s="1073"/>
    </row>
    <row r="1614" spans="1:11" s="1097" customFormat="1">
      <c r="A1614" s="1085">
        <v>1606</v>
      </c>
      <c r="B1614" s="1086">
        <v>614</v>
      </c>
      <c r="C1614" s="1087" t="s">
        <v>3727</v>
      </c>
      <c r="D1614" s="1088">
        <v>8352</v>
      </c>
      <c r="E1614" s="1069"/>
      <c r="F1614" s="1070"/>
      <c r="G1614" s="1071"/>
      <c r="H1614" s="1072"/>
      <c r="I1614" s="1073"/>
      <c r="J1614" s="1073"/>
      <c r="K1614" s="1073"/>
    </row>
    <row r="1615" spans="1:11" s="1097" customFormat="1">
      <c r="A1615" s="1085">
        <v>1607</v>
      </c>
      <c r="B1615" s="1086">
        <v>620</v>
      </c>
      <c r="C1615" s="1087" t="s">
        <v>3728</v>
      </c>
      <c r="D1615" s="1088">
        <v>30160</v>
      </c>
      <c r="E1615" s="1069"/>
      <c r="F1615" s="1070"/>
      <c r="G1615" s="1071"/>
      <c r="H1615" s="1072"/>
      <c r="I1615" s="1073"/>
      <c r="J1615" s="1073"/>
      <c r="K1615" s="1073"/>
    </row>
    <row r="1616" spans="1:11" s="1097" customFormat="1">
      <c r="A1616" s="1085">
        <v>1608</v>
      </c>
      <c r="B1616" s="1086">
        <v>627</v>
      </c>
      <c r="C1616" s="1087" t="s">
        <v>3729</v>
      </c>
      <c r="D1616" s="1088">
        <v>7355.31</v>
      </c>
      <c r="E1616" s="1069"/>
      <c r="F1616" s="1070"/>
      <c r="G1616" s="1071"/>
      <c r="H1616" s="1072"/>
      <c r="I1616" s="1073"/>
      <c r="J1616" s="1073"/>
      <c r="K1616" s="1073"/>
    </row>
    <row r="1617" spans="1:11" s="1097" customFormat="1">
      <c r="A1617" s="1085">
        <v>1609</v>
      </c>
      <c r="B1617" s="1086">
        <v>628</v>
      </c>
      <c r="C1617" s="1087" t="s">
        <v>3730</v>
      </c>
      <c r="D1617" s="1088">
        <v>7237</v>
      </c>
      <c r="E1617" s="1069"/>
      <c r="F1617" s="1070"/>
      <c r="G1617" s="1071"/>
      <c r="H1617" s="1072"/>
      <c r="I1617" s="1073"/>
      <c r="J1617" s="1073"/>
      <c r="K1617" s="1073"/>
    </row>
    <row r="1618" spans="1:11" s="1097" customFormat="1">
      <c r="A1618" s="1085">
        <v>1610</v>
      </c>
      <c r="B1618" s="1086">
        <v>629</v>
      </c>
      <c r="C1618" s="1087" t="s">
        <v>3731</v>
      </c>
      <c r="D1618" s="1088">
        <v>5730</v>
      </c>
      <c r="E1618" s="1069"/>
      <c r="F1618" s="1070"/>
      <c r="G1618" s="1071"/>
      <c r="H1618" s="1072"/>
      <c r="I1618" s="1073"/>
      <c r="J1618" s="1073"/>
      <c r="K1618" s="1073"/>
    </row>
    <row r="1619" spans="1:11" s="1097" customFormat="1">
      <c r="A1619" s="1085">
        <v>1611</v>
      </c>
      <c r="B1619" s="1086">
        <v>630</v>
      </c>
      <c r="C1619" s="1087" t="s">
        <v>3732</v>
      </c>
      <c r="D1619" s="1088">
        <v>12672</v>
      </c>
      <c r="E1619" s="1069"/>
      <c r="F1619" s="1070"/>
      <c r="G1619" s="1071"/>
      <c r="H1619" s="1072"/>
      <c r="I1619" s="1073"/>
      <c r="J1619" s="1073"/>
      <c r="K1619" s="1073"/>
    </row>
    <row r="1620" spans="1:11" s="1097" customFormat="1">
      <c r="A1620" s="1085">
        <v>1612</v>
      </c>
      <c r="B1620" s="1086">
        <v>631</v>
      </c>
      <c r="C1620" s="1087" t="s">
        <v>3733</v>
      </c>
      <c r="D1620" s="1088">
        <v>2506</v>
      </c>
      <c r="E1620" s="1069"/>
      <c r="F1620" s="1070"/>
      <c r="G1620" s="1071"/>
      <c r="H1620" s="1072"/>
      <c r="I1620" s="1073"/>
      <c r="J1620" s="1073"/>
      <c r="K1620" s="1073"/>
    </row>
    <row r="1621" spans="1:11" s="1097" customFormat="1">
      <c r="A1621" s="1085">
        <v>1613</v>
      </c>
      <c r="B1621" s="1086">
        <v>634</v>
      </c>
      <c r="C1621" s="1087" t="s">
        <v>3734</v>
      </c>
      <c r="D1621" s="1088">
        <v>14616</v>
      </c>
      <c r="E1621" s="1069"/>
      <c r="F1621" s="1070"/>
      <c r="G1621" s="1071"/>
      <c r="H1621" s="1072"/>
      <c r="I1621" s="1073"/>
      <c r="J1621" s="1073"/>
      <c r="K1621" s="1073"/>
    </row>
    <row r="1622" spans="1:11" s="1097" customFormat="1">
      <c r="A1622" s="1085">
        <v>1614</v>
      </c>
      <c r="B1622" s="1086">
        <v>635</v>
      </c>
      <c r="C1622" s="1087" t="s">
        <v>3735</v>
      </c>
      <c r="D1622" s="1088">
        <v>16426</v>
      </c>
      <c r="E1622" s="1069"/>
      <c r="F1622" s="1070"/>
      <c r="G1622" s="1071"/>
      <c r="H1622" s="1072"/>
      <c r="I1622" s="1073"/>
      <c r="J1622" s="1073"/>
      <c r="K1622" s="1073"/>
    </row>
    <row r="1623" spans="1:11" s="1097" customFormat="1">
      <c r="A1623" s="1085">
        <v>1615</v>
      </c>
      <c r="B1623" s="1086">
        <v>636</v>
      </c>
      <c r="C1623" s="1087" t="s">
        <v>3736</v>
      </c>
      <c r="D1623" s="1088">
        <v>4176</v>
      </c>
      <c r="E1623" s="1069"/>
      <c r="F1623" s="1070"/>
      <c r="G1623" s="1071"/>
      <c r="H1623" s="1072"/>
      <c r="I1623" s="1073"/>
      <c r="J1623" s="1073"/>
      <c r="K1623" s="1073"/>
    </row>
    <row r="1624" spans="1:11" ht="15">
      <c r="A1624" s="1085">
        <v>1616</v>
      </c>
      <c r="B1624" s="1086">
        <v>643</v>
      </c>
      <c r="C1624" s="1087" t="s">
        <v>3737</v>
      </c>
      <c r="D1624" s="1088">
        <v>13490.800000000001</v>
      </c>
      <c r="I1624" s="1213"/>
      <c r="J1624"/>
    </row>
    <row r="1625" spans="1:11" ht="15">
      <c r="A1625" s="1085">
        <v>1617</v>
      </c>
      <c r="B1625" s="1086">
        <v>644</v>
      </c>
      <c r="C1625" s="1087" t="s">
        <v>3738</v>
      </c>
      <c r="D1625" s="1088">
        <v>10080.4</v>
      </c>
      <c r="I1625" s="1213"/>
      <c r="J1625"/>
    </row>
    <row r="1626" spans="1:11" ht="15">
      <c r="A1626" s="1085">
        <v>1618</v>
      </c>
      <c r="B1626" s="1086">
        <v>649</v>
      </c>
      <c r="C1626" s="1087" t="s">
        <v>3739</v>
      </c>
      <c r="D1626" s="1088">
        <v>15461.64</v>
      </c>
      <c r="I1626" s="1213"/>
      <c r="J1626"/>
    </row>
    <row r="1627" spans="1:11" customFormat="1" ht="15">
      <c r="A1627" s="1085">
        <v>1619</v>
      </c>
      <c r="B1627" s="1086">
        <v>650</v>
      </c>
      <c r="C1627" s="1087" t="s">
        <v>3740</v>
      </c>
      <c r="D1627" s="1088">
        <v>21794.080000000002</v>
      </c>
      <c r="E1627" s="1069"/>
      <c r="F1627" s="1070"/>
      <c r="G1627" s="1071"/>
      <c r="H1627" s="1072"/>
      <c r="I1627" s="1213"/>
      <c r="K1627" s="1073"/>
    </row>
    <row r="1628" spans="1:11" ht="15">
      <c r="A1628" s="1085">
        <v>1620</v>
      </c>
      <c r="B1628" s="1086">
        <v>651</v>
      </c>
      <c r="C1628" s="1087" t="s">
        <v>3741</v>
      </c>
      <c r="D1628" s="1088">
        <v>19812.8</v>
      </c>
      <c r="I1628" s="1214"/>
      <c r="J1628"/>
    </row>
    <row r="1629" spans="1:11">
      <c r="A1629" s="1085">
        <v>1621</v>
      </c>
      <c r="B1629" s="1086">
        <v>652</v>
      </c>
      <c r="C1629" s="1087" t="s">
        <v>3742</v>
      </c>
      <c r="D1629" s="1088">
        <v>30568.32</v>
      </c>
    </row>
    <row r="1630" spans="1:11">
      <c r="A1630" s="1085">
        <v>1622</v>
      </c>
      <c r="B1630" s="1086">
        <v>653</v>
      </c>
      <c r="C1630" s="1087" t="s">
        <v>3743</v>
      </c>
      <c r="D1630" s="1088">
        <v>8831.08</v>
      </c>
    </row>
    <row r="1631" spans="1:11">
      <c r="A1631" s="1085">
        <v>1623</v>
      </c>
      <c r="B1631" s="1086">
        <v>655</v>
      </c>
      <c r="C1631" s="1087" t="s">
        <v>3744</v>
      </c>
      <c r="D1631" s="1088">
        <v>4721.2</v>
      </c>
    </row>
    <row r="1632" spans="1:11">
      <c r="A1632" s="1085">
        <v>1624</v>
      </c>
      <c r="B1632" s="1086">
        <v>667</v>
      </c>
      <c r="C1632" s="1087" t="s">
        <v>3745</v>
      </c>
      <c r="D1632" s="1088">
        <v>5719.11</v>
      </c>
      <c r="G1632" s="1142"/>
    </row>
    <row r="1633" spans="1:8">
      <c r="A1633" s="1085">
        <v>1625</v>
      </c>
      <c r="B1633" s="1086">
        <v>668</v>
      </c>
      <c r="C1633" s="1087" t="s">
        <v>3746</v>
      </c>
      <c r="D1633" s="1088">
        <v>4319.54</v>
      </c>
      <c r="G1633" s="1142"/>
    </row>
    <row r="1634" spans="1:8">
      <c r="A1634" s="1085">
        <v>1626</v>
      </c>
      <c r="B1634" s="1086">
        <v>669</v>
      </c>
      <c r="C1634" s="1087" t="s">
        <v>3747</v>
      </c>
      <c r="D1634" s="1088">
        <v>1406.9</v>
      </c>
      <c r="G1634" s="1121"/>
      <c r="H1634" s="1161"/>
    </row>
    <row r="1635" spans="1:8">
      <c r="A1635" s="1085">
        <v>1627</v>
      </c>
      <c r="B1635" s="1086">
        <v>6</v>
      </c>
      <c r="C1635" s="1087" t="s">
        <v>3748</v>
      </c>
      <c r="D1635" s="1088">
        <v>3910</v>
      </c>
    </row>
    <row r="1636" spans="1:8">
      <c r="A1636" s="1085">
        <v>1628</v>
      </c>
      <c r="B1636" s="1086">
        <v>110</v>
      </c>
      <c r="C1636" s="1087" t="s">
        <v>3422</v>
      </c>
      <c r="D1636" s="1088">
        <v>678.5</v>
      </c>
    </row>
    <row r="1637" spans="1:8">
      <c r="A1637" s="1085">
        <v>1629</v>
      </c>
      <c r="B1637" s="1086">
        <v>156</v>
      </c>
      <c r="C1637" s="1087" t="s">
        <v>3748</v>
      </c>
      <c r="D1637" s="1088">
        <v>3933</v>
      </c>
    </row>
    <row r="1638" spans="1:8">
      <c r="A1638" s="1085">
        <v>1630</v>
      </c>
      <c r="B1638" s="1086">
        <v>165</v>
      </c>
      <c r="C1638" s="1087" t="s">
        <v>3749</v>
      </c>
      <c r="D1638" s="1088">
        <v>0</v>
      </c>
    </row>
    <row r="1639" spans="1:8">
      <c r="A1639" s="1085">
        <v>1631</v>
      </c>
      <c r="B1639" s="1086">
        <v>181</v>
      </c>
      <c r="C1639" s="1087" t="s">
        <v>3750</v>
      </c>
      <c r="D1639" s="1088">
        <v>4140</v>
      </c>
    </row>
    <row r="1640" spans="1:8">
      <c r="A1640" s="1085">
        <v>1632</v>
      </c>
      <c r="B1640" s="1086">
        <v>227</v>
      </c>
      <c r="C1640" s="1087" t="s">
        <v>3749</v>
      </c>
      <c r="D1640" s="1088">
        <v>0</v>
      </c>
    </row>
    <row r="1641" spans="1:8">
      <c r="A1641" s="1085">
        <v>1633</v>
      </c>
      <c r="B1641" s="1086">
        <v>368</v>
      </c>
      <c r="C1641" s="1087" t="s">
        <v>3751</v>
      </c>
      <c r="D1641" s="1088">
        <v>3680</v>
      </c>
    </row>
    <row r="1642" spans="1:8">
      <c r="A1642" s="1085">
        <v>1634</v>
      </c>
      <c r="B1642" s="1086">
        <v>370</v>
      </c>
      <c r="C1642" s="1087" t="s">
        <v>3658</v>
      </c>
      <c r="D1642" s="1088">
        <v>1173</v>
      </c>
    </row>
    <row r="1643" spans="1:8">
      <c r="A1643" s="1085">
        <v>1635</v>
      </c>
      <c r="B1643" s="1086">
        <v>383</v>
      </c>
      <c r="C1643" s="1087" t="s">
        <v>3752</v>
      </c>
      <c r="D1643" s="1088">
        <v>0</v>
      </c>
    </row>
    <row r="1644" spans="1:8">
      <c r="A1644" s="1085">
        <v>1636</v>
      </c>
      <c r="B1644" s="1086">
        <v>463</v>
      </c>
      <c r="C1644" s="1087" t="s">
        <v>3753</v>
      </c>
      <c r="D1644" s="1088">
        <v>2899</v>
      </c>
    </row>
    <row r="1645" spans="1:8" s="1074" customFormat="1">
      <c r="A1645" s="1085">
        <v>1637</v>
      </c>
      <c r="B1645" s="1086">
        <v>486</v>
      </c>
      <c r="C1645" s="1087" t="s">
        <v>3544</v>
      </c>
      <c r="D1645" s="1088">
        <v>724.5</v>
      </c>
      <c r="E1645" s="1069"/>
      <c r="F1645" s="1070"/>
      <c r="G1645" s="1071"/>
      <c r="H1645" s="1072"/>
    </row>
    <row r="1646" spans="1:8">
      <c r="A1646" s="1085">
        <v>1638</v>
      </c>
      <c r="B1646" s="1086">
        <v>490</v>
      </c>
      <c r="C1646" s="1087" t="s">
        <v>3754</v>
      </c>
      <c r="D1646" s="1088">
        <v>1495</v>
      </c>
    </row>
    <row r="1647" spans="1:8" ht="21.75" customHeight="1">
      <c r="A1647" s="1085">
        <v>1639</v>
      </c>
      <c r="B1647" s="1086">
        <v>510</v>
      </c>
      <c r="C1647" s="1087" t="s">
        <v>3755</v>
      </c>
      <c r="D1647" s="1088">
        <v>2467.5</v>
      </c>
    </row>
    <row r="1648" spans="1:8">
      <c r="A1648" s="1085">
        <v>1640</v>
      </c>
      <c r="B1648" s="1086">
        <v>511</v>
      </c>
      <c r="C1648" s="1087" t="s">
        <v>3756</v>
      </c>
      <c r="D1648" s="1088">
        <v>2518.5</v>
      </c>
    </row>
    <row r="1649" spans="1:6">
      <c r="A1649" s="1085">
        <v>1641</v>
      </c>
      <c r="B1649" s="1086">
        <v>515</v>
      </c>
      <c r="C1649" s="1087" t="s">
        <v>3757</v>
      </c>
      <c r="D1649" s="1088">
        <v>833.01</v>
      </c>
    </row>
    <row r="1650" spans="1:6">
      <c r="A1650" s="1085">
        <v>1642</v>
      </c>
      <c r="B1650" s="1086">
        <v>520</v>
      </c>
      <c r="C1650" s="1087" t="s">
        <v>3758</v>
      </c>
      <c r="D1650" s="1088">
        <v>5037</v>
      </c>
    </row>
    <row r="1651" spans="1:6">
      <c r="A1651" s="1085">
        <v>1643</v>
      </c>
      <c r="B1651" s="1086">
        <v>546</v>
      </c>
      <c r="C1651" s="1087" t="s">
        <v>3759</v>
      </c>
      <c r="D1651" s="1088">
        <v>2035.98</v>
      </c>
    </row>
    <row r="1652" spans="1:6">
      <c r="A1652" s="1085">
        <v>1644</v>
      </c>
      <c r="B1652" s="1086">
        <v>549</v>
      </c>
      <c r="C1652" s="1087" t="s">
        <v>3760</v>
      </c>
      <c r="D1652" s="1088">
        <v>3758.09</v>
      </c>
    </row>
    <row r="1653" spans="1:6" ht="22.5">
      <c r="A1653" s="1085">
        <v>1645</v>
      </c>
      <c r="B1653" s="1086">
        <v>570</v>
      </c>
      <c r="C1653" s="1087" t="s">
        <v>3761</v>
      </c>
      <c r="D1653" s="1088">
        <v>2691</v>
      </c>
      <c r="E1653" s="1204"/>
    </row>
    <row r="1654" spans="1:6" ht="22.5">
      <c r="A1654" s="1085">
        <v>1646</v>
      </c>
      <c r="B1654" s="1086">
        <v>571</v>
      </c>
      <c r="C1654" s="1087" t="s">
        <v>3762</v>
      </c>
      <c r="D1654" s="1088">
        <v>6138.7</v>
      </c>
      <c r="E1654" s="1089"/>
    </row>
    <row r="1655" spans="1:6">
      <c r="A1655" s="1085">
        <v>1647</v>
      </c>
      <c r="B1655" s="1086">
        <v>572</v>
      </c>
      <c r="C1655" s="1087" t="s">
        <v>3763</v>
      </c>
      <c r="D1655" s="1088">
        <v>6898.85</v>
      </c>
      <c r="E1655" s="1210"/>
    </row>
    <row r="1656" spans="1:6">
      <c r="A1656" s="1085">
        <v>1648</v>
      </c>
      <c r="B1656" s="1086">
        <v>573</v>
      </c>
      <c r="C1656" s="1114" t="s">
        <v>3764</v>
      </c>
      <c r="D1656" s="1115">
        <v>3642.4</v>
      </c>
    </row>
    <row r="1657" spans="1:6">
      <c r="A1657" s="1085">
        <v>1649</v>
      </c>
      <c r="B1657" s="1086">
        <v>579</v>
      </c>
      <c r="C1657" s="1087" t="s">
        <v>3765</v>
      </c>
      <c r="D1657" s="1088">
        <v>3850</v>
      </c>
      <c r="E1657" s="1162"/>
    </row>
    <row r="1658" spans="1:6">
      <c r="A1658" s="1085">
        <v>1650</v>
      </c>
      <c r="B1658" s="1086">
        <v>580</v>
      </c>
      <c r="C1658" s="1087" t="s">
        <v>3766</v>
      </c>
      <c r="D1658" s="1088">
        <v>14300.81</v>
      </c>
      <c r="E1658" s="1162"/>
    </row>
    <row r="1659" spans="1:6">
      <c r="A1659" s="1085">
        <v>1651</v>
      </c>
      <c r="B1659" s="1086">
        <v>582</v>
      </c>
      <c r="C1659" s="1087" t="s">
        <v>3767</v>
      </c>
      <c r="D1659" s="1088">
        <v>5148.82</v>
      </c>
      <c r="E1659" s="1162"/>
    </row>
    <row r="1660" spans="1:6">
      <c r="A1660" s="1085">
        <v>1652</v>
      </c>
      <c r="B1660" s="1086">
        <v>583</v>
      </c>
      <c r="C1660" s="1087" t="s">
        <v>3768</v>
      </c>
      <c r="D1660" s="1088">
        <v>5148.82</v>
      </c>
    </row>
    <row r="1661" spans="1:6" ht="15">
      <c r="A1661" s="1085">
        <v>1653</v>
      </c>
      <c r="B1661" s="1086">
        <v>584</v>
      </c>
      <c r="C1661" s="1087" t="s">
        <v>3769</v>
      </c>
      <c r="D1661" s="1088">
        <v>5148.8239999999996</v>
      </c>
      <c r="E1661" s="1162"/>
      <c r="F1661" s="1107"/>
    </row>
    <row r="1662" spans="1:6">
      <c r="A1662" s="1085">
        <v>1654</v>
      </c>
      <c r="B1662" s="1086">
        <v>585</v>
      </c>
      <c r="C1662" s="1087" t="s">
        <v>3770</v>
      </c>
      <c r="D1662" s="1088">
        <v>5148.82</v>
      </c>
      <c r="E1662" s="1122"/>
    </row>
    <row r="1663" spans="1:6">
      <c r="A1663" s="1085">
        <v>1655</v>
      </c>
      <c r="B1663" s="1086">
        <v>586</v>
      </c>
      <c r="C1663" s="1087" t="s">
        <v>3771</v>
      </c>
      <c r="D1663" s="1088">
        <v>5148.82</v>
      </c>
    </row>
    <row r="1664" spans="1:6">
      <c r="A1664" s="1085">
        <v>1656</v>
      </c>
      <c r="B1664" s="1086">
        <v>587</v>
      </c>
      <c r="C1664" s="1087" t="s">
        <v>3772</v>
      </c>
      <c r="D1664" s="1088">
        <v>4984.32</v>
      </c>
      <c r="E1664" s="1162"/>
      <c r="F1664" s="1156"/>
    </row>
    <row r="1665" spans="1:11" ht="15">
      <c r="A1665" s="1085">
        <v>1657</v>
      </c>
      <c r="B1665" s="1086">
        <v>588</v>
      </c>
      <c r="C1665" s="1087" t="s">
        <v>3773</v>
      </c>
      <c r="D1665" s="1088">
        <v>5148.82</v>
      </c>
      <c r="E1665" s="1162"/>
      <c r="F1665" s="1107"/>
    </row>
    <row r="1666" spans="1:11">
      <c r="A1666" s="1085">
        <v>1658</v>
      </c>
      <c r="B1666" s="1086">
        <v>591</v>
      </c>
      <c r="C1666" s="1087" t="s">
        <v>3774</v>
      </c>
      <c r="D1666" s="1088">
        <v>2999</v>
      </c>
      <c r="E1666" s="1162"/>
      <c r="F1666" s="1156"/>
    </row>
    <row r="1667" spans="1:11" s="1097" customFormat="1">
      <c r="A1667" s="1085">
        <v>1659</v>
      </c>
      <c r="B1667" s="1086">
        <v>613</v>
      </c>
      <c r="C1667" s="1087" t="s">
        <v>3775</v>
      </c>
      <c r="D1667" s="1088">
        <v>3167</v>
      </c>
      <c r="E1667" s="1162"/>
      <c r="F1667" s="1156"/>
      <c r="G1667" s="1071"/>
      <c r="H1667" s="1072"/>
      <c r="I1667" s="1073"/>
      <c r="J1667" s="1073"/>
      <c r="K1667" s="1073"/>
    </row>
    <row r="1668" spans="1:11" customFormat="1" ht="15">
      <c r="A1668" s="1085">
        <v>1660</v>
      </c>
      <c r="B1668" s="1086">
        <v>618</v>
      </c>
      <c r="C1668" s="1087" t="s">
        <v>3776</v>
      </c>
      <c r="D1668" s="1088">
        <v>2262</v>
      </c>
      <c r="E1668" s="1162"/>
      <c r="F1668" s="1107"/>
      <c r="G1668" s="1071"/>
      <c r="H1668" s="1072"/>
      <c r="I1668" s="1073"/>
      <c r="J1668" s="1073"/>
      <c r="K1668" s="1073"/>
    </row>
    <row r="1669" spans="1:11">
      <c r="A1669" s="1085">
        <v>1661</v>
      </c>
      <c r="B1669" s="1086">
        <v>619</v>
      </c>
      <c r="C1669" s="1087" t="s">
        <v>3776</v>
      </c>
      <c r="D1669" s="1088">
        <v>2262</v>
      </c>
      <c r="E1669" s="1162"/>
      <c r="F1669" s="1156"/>
      <c r="H1669" s="1157"/>
      <c r="I1669" s="1213"/>
    </row>
    <row r="1670" spans="1:11" ht="15">
      <c r="A1670" s="1085">
        <v>1662</v>
      </c>
      <c r="B1670" s="1086">
        <v>640</v>
      </c>
      <c r="C1670" s="1087" t="s">
        <v>3777</v>
      </c>
      <c r="D1670" s="1088">
        <v>3500</v>
      </c>
      <c r="E1670" s="1162"/>
      <c r="F1670" s="1156"/>
      <c r="H1670" s="1123"/>
      <c r="I1670"/>
      <c r="J1670"/>
      <c r="K1670"/>
    </row>
    <row r="1671" spans="1:11">
      <c r="A1671" s="1085">
        <v>1663</v>
      </c>
      <c r="B1671" s="1086">
        <v>641</v>
      </c>
      <c r="C1671" s="1087" t="s">
        <v>3778</v>
      </c>
      <c r="D1671" s="1088">
        <v>43500</v>
      </c>
      <c r="F1671" s="1156"/>
      <c r="H1671" s="1157"/>
      <c r="I1671" s="1213"/>
    </row>
    <row r="1672" spans="1:11" ht="15">
      <c r="A1672" s="1085">
        <v>1664</v>
      </c>
      <c r="B1672" s="1086">
        <v>642</v>
      </c>
      <c r="C1672" s="1087" t="s">
        <v>3779</v>
      </c>
      <c r="D1672" s="1088">
        <v>2923.2000000000003</v>
      </c>
      <c r="E1672" s="1162"/>
      <c r="F1672" s="1156"/>
      <c r="H1672" s="1123"/>
      <c r="I1672"/>
      <c r="J1672"/>
      <c r="K1672"/>
    </row>
    <row r="1673" spans="1:11" ht="15">
      <c r="A1673" s="1085">
        <v>1665</v>
      </c>
      <c r="B1673" s="1086">
        <v>647</v>
      </c>
      <c r="C1673" s="1087" t="s">
        <v>3780</v>
      </c>
      <c r="D1673" s="1088">
        <v>6514.26</v>
      </c>
      <c r="E1673" s="1162"/>
      <c r="F1673" s="1156"/>
      <c r="H1673" s="1123"/>
      <c r="I1673"/>
      <c r="J1673"/>
      <c r="K1673"/>
    </row>
    <row r="1674" spans="1:11" ht="15">
      <c r="A1674" s="1085">
        <v>1666</v>
      </c>
      <c r="B1674" s="1086">
        <v>648</v>
      </c>
      <c r="C1674" s="1087" t="s">
        <v>3781</v>
      </c>
      <c r="D1674" s="1088">
        <v>3340.8</v>
      </c>
      <c r="E1674" s="1162"/>
      <c r="F1674" s="1156"/>
      <c r="H1674" s="1123"/>
      <c r="I1674"/>
      <c r="J1674"/>
      <c r="K1674"/>
    </row>
    <row r="1675" spans="1:11" ht="15">
      <c r="A1675" s="1085">
        <v>1667</v>
      </c>
      <c r="B1675" s="1086">
        <v>662</v>
      </c>
      <c r="C1675" s="1087" t="s">
        <v>3782</v>
      </c>
      <c r="D1675" s="1088">
        <v>5600</v>
      </c>
      <c r="F1675" s="1156"/>
      <c r="H1675" s="1123"/>
      <c r="I1675"/>
      <c r="J1675"/>
      <c r="K1675"/>
    </row>
    <row r="1676" spans="1:11" ht="15">
      <c r="A1676" s="1085">
        <v>1668</v>
      </c>
      <c r="B1676" s="1086">
        <v>663</v>
      </c>
      <c r="C1676" s="1087" t="s">
        <v>3783</v>
      </c>
      <c r="D1676" s="1088">
        <v>5600</v>
      </c>
      <c r="E1676" s="1162"/>
      <c r="F1676" s="1156"/>
      <c r="G1676" s="1105"/>
      <c r="H1676" s="1123"/>
      <c r="I1676"/>
      <c r="J1676"/>
      <c r="K1676"/>
    </row>
    <row r="1677" spans="1:11" ht="15">
      <c r="A1677" s="1085">
        <v>1669</v>
      </c>
      <c r="B1677" s="1086">
        <v>664</v>
      </c>
      <c r="C1677" s="1087" t="s">
        <v>3784</v>
      </c>
      <c r="D1677" s="1088">
        <v>5600</v>
      </c>
      <c r="E1677" s="1162"/>
      <c r="F1677" s="1156"/>
      <c r="G1677" s="1121"/>
      <c r="H1677" s="1159"/>
      <c r="I1677"/>
      <c r="J1677"/>
      <c r="K1677"/>
    </row>
    <row r="1678" spans="1:11" ht="15" customHeight="1">
      <c r="A1678" s="1085">
        <v>1670</v>
      </c>
      <c r="B1678" s="1086">
        <v>592</v>
      </c>
      <c r="C1678" s="1087" t="s">
        <v>3622</v>
      </c>
      <c r="D1678" s="1088">
        <v>5823.2</v>
      </c>
      <c r="E1678" s="1162"/>
      <c r="F1678" s="1156"/>
      <c r="G1678" s="1121"/>
      <c r="H1678" s="1159"/>
      <c r="I1678"/>
      <c r="J1678"/>
      <c r="K1678"/>
    </row>
    <row r="1679" spans="1:11" customFormat="1" ht="15">
      <c r="A1679" s="1085">
        <v>1671</v>
      </c>
      <c r="B1679" s="1177">
        <v>710</v>
      </c>
      <c r="C1679" s="1103" t="s">
        <v>3140</v>
      </c>
      <c r="D1679" s="1112">
        <v>5486.8</v>
      </c>
      <c r="E1679" s="1162"/>
      <c r="F1679" s="1156"/>
      <c r="G1679" s="1105"/>
      <c r="H1679" s="1123"/>
    </row>
    <row r="1680" spans="1:11" customFormat="1" ht="15">
      <c r="A1680" s="1085">
        <v>1672</v>
      </c>
      <c r="B1680" s="1108">
        <v>676</v>
      </c>
      <c r="C1680" s="1109" t="s">
        <v>3138</v>
      </c>
      <c r="D1680" s="1110">
        <v>14758.68</v>
      </c>
      <c r="E1680" s="1162"/>
      <c r="F1680" s="1156"/>
      <c r="G1680" s="1164"/>
      <c r="H1680" s="1179"/>
    </row>
    <row r="1681" spans="1:8" customFormat="1" ht="23.25">
      <c r="A1681" s="1085">
        <v>1673</v>
      </c>
      <c r="B1681" s="1108">
        <v>677</v>
      </c>
      <c r="C1681" s="1176" t="s">
        <v>3785</v>
      </c>
      <c r="D1681" s="1110">
        <v>5568</v>
      </c>
      <c r="E1681" s="1069"/>
      <c r="F1681" s="1156"/>
      <c r="G1681" s="1164"/>
      <c r="H1681" s="1179"/>
    </row>
    <row r="1682" spans="1:8" customFormat="1" ht="15">
      <c r="A1682" s="1085">
        <v>1674</v>
      </c>
      <c r="B1682" s="1108">
        <v>675</v>
      </c>
      <c r="C1682" s="1176" t="s">
        <v>3786</v>
      </c>
      <c r="D1682" s="1110">
        <v>52223</v>
      </c>
      <c r="E1682" s="1162"/>
      <c r="F1682" s="1215"/>
      <c r="G1682" s="1216"/>
      <c r="H1682" s="1180"/>
    </row>
    <row r="1683" spans="1:8" s="1080" customFormat="1">
      <c r="A1683" s="1085">
        <v>1675</v>
      </c>
      <c r="B1683" s="1106">
        <v>678</v>
      </c>
      <c r="C1683" s="1101" t="s">
        <v>3787</v>
      </c>
      <c r="D1683" s="1100">
        <v>6071.2</v>
      </c>
      <c r="E1683" s="1162"/>
      <c r="F1683" s="1215"/>
      <c r="G1683" s="1216"/>
      <c r="H1683" s="1077"/>
    </row>
    <row r="1684" spans="1:8" s="1080" customFormat="1">
      <c r="A1684" s="1085">
        <v>1676</v>
      </c>
      <c r="B1684" s="1106">
        <v>679</v>
      </c>
      <c r="C1684" s="1101" t="s">
        <v>3788</v>
      </c>
      <c r="D1684" s="1100">
        <v>6071.2</v>
      </c>
      <c r="E1684" s="1162"/>
      <c r="F1684" s="1217"/>
      <c r="G1684" s="1216"/>
      <c r="H1684" s="1077"/>
    </row>
    <row r="1685" spans="1:8" s="1080" customFormat="1">
      <c r="A1685" s="1085">
        <v>1677</v>
      </c>
      <c r="B1685" s="1108">
        <v>680</v>
      </c>
      <c r="C1685" s="1101" t="s">
        <v>3789</v>
      </c>
      <c r="D1685" s="1100">
        <v>6071.2</v>
      </c>
      <c r="E1685" s="1122"/>
      <c r="F1685" s="1217"/>
      <c r="G1685" s="1216"/>
      <c r="H1685" s="1077"/>
    </row>
    <row r="1686" spans="1:8" s="1080" customFormat="1" ht="15">
      <c r="A1686" s="1085">
        <v>1678</v>
      </c>
      <c r="B1686" s="1108">
        <v>681</v>
      </c>
      <c r="C1686" s="1101" t="s">
        <v>3790</v>
      </c>
      <c r="D1686" s="1100">
        <v>6071.2</v>
      </c>
      <c r="E1686" s="1069"/>
      <c r="F1686" s="1217"/>
      <c r="G1686" s="1216"/>
      <c r="H1686" s="1077"/>
    </row>
    <row r="1687" spans="1:8" s="1080" customFormat="1">
      <c r="A1687" s="1085">
        <v>1679</v>
      </c>
      <c r="B1687" s="1108">
        <v>682</v>
      </c>
      <c r="C1687" s="1101" t="s">
        <v>3791</v>
      </c>
      <c r="D1687" s="1100">
        <v>6071.2</v>
      </c>
      <c r="E1687" s="1069"/>
      <c r="F1687" s="1218"/>
      <c r="G1687" s="1209"/>
      <c r="H1687" s="1077"/>
    </row>
    <row r="1688" spans="1:8" s="1080" customFormat="1">
      <c r="A1688" s="1085">
        <v>1680</v>
      </c>
      <c r="B1688" s="1106">
        <v>683</v>
      </c>
      <c r="C1688" s="1101" t="s">
        <v>3792</v>
      </c>
      <c r="D1688" s="1100">
        <v>4091.2</v>
      </c>
      <c r="E1688" s="1162"/>
      <c r="F1688" s="1218"/>
      <c r="G1688" s="1209"/>
      <c r="H1688" s="1077"/>
    </row>
    <row r="1689" spans="1:8" s="1080" customFormat="1">
      <c r="A1689" s="1085">
        <v>1681</v>
      </c>
      <c r="B1689" s="1106">
        <v>684</v>
      </c>
      <c r="C1689" s="1101" t="s">
        <v>3793</v>
      </c>
      <c r="D1689" s="1100">
        <v>4091.2</v>
      </c>
      <c r="E1689" s="1069"/>
      <c r="F1689" s="1218"/>
      <c r="G1689" s="1209"/>
      <c r="H1689" s="1077"/>
    </row>
    <row r="1690" spans="1:8" s="1080" customFormat="1">
      <c r="A1690" s="1085">
        <v>1682</v>
      </c>
      <c r="B1690" s="1106">
        <v>685</v>
      </c>
      <c r="C1690" s="1101" t="s">
        <v>3794</v>
      </c>
      <c r="D1690" s="1100">
        <v>4091.2</v>
      </c>
      <c r="E1690" s="1162"/>
      <c r="F1690" s="1218"/>
      <c r="G1690" s="1209"/>
      <c r="H1690" s="1077"/>
    </row>
    <row r="1691" spans="1:8" s="1080" customFormat="1" ht="15">
      <c r="A1691" s="1085">
        <v>1683</v>
      </c>
      <c r="B1691" s="1106">
        <v>686</v>
      </c>
      <c r="C1691" s="1101" t="s">
        <v>3795</v>
      </c>
      <c r="D1691" s="1100">
        <v>4091.2</v>
      </c>
      <c r="E1691" s="1069"/>
      <c r="F1691" s="1217"/>
      <c r="G1691" s="1216"/>
      <c r="H1691" s="1077"/>
    </row>
    <row r="1692" spans="1:8" s="1080" customFormat="1" ht="15">
      <c r="A1692" s="1085">
        <v>1684</v>
      </c>
      <c r="B1692" s="1108">
        <v>493</v>
      </c>
      <c r="C1692" s="1101" t="s">
        <v>3796</v>
      </c>
      <c r="D1692" s="1100">
        <v>6071.2</v>
      </c>
      <c r="E1692" s="1069"/>
      <c r="F1692" s="1217"/>
      <c r="G1692" s="1190"/>
      <c r="H1692" s="1219"/>
    </row>
    <row r="1693" spans="1:8" s="1080" customFormat="1">
      <c r="A1693" s="1085">
        <v>1685</v>
      </c>
      <c r="B1693" s="1106">
        <v>687</v>
      </c>
      <c r="C1693" s="1101" t="s">
        <v>3030</v>
      </c>
      <c r="D1693" s="1100">
        <v>2599.9699999999998</v>
      </c>
      <c r="E1693" s="1069"/>
      <c r="F1693" s="1156"/>
      <c r="G1693" s="1121"/>
      <c r="H1693" s="1220"/>
    </row>
    <row r="1694" spans="1:8">
      <c r="A1694" s="1085">
        <v>1686</v>
      </c>
      <c r="B1694" s="1086">
        <v>8</v>
      </c>
      <c r="C1694" s="1087" t="s">
        <v>3797</v>
      </c>
      <c r="D1694" s="1088">
        <v>517.5</v>
      </c>
      <c r="E1694" s="1221"/>
      <c r="F1694" s="1156"/>
    </row>
    <row r="1695" spans="1:8">
      <c r="A1695" s="1085">
        <v>1687</v>
      </c>
      <c r="B1695" s="1086">
        <v>46</v>
      </c>
      <c r="C1695" s="1087" t="s">
        <v>3798</v>
      </c>
      <c r="D1695" s="1088">
        <v>2530</v>
      </c>
      <c r="F1695" s="1156"/>
    </row>
    <row r="1696" spans="1:8">
      <c r="A1696" s="1085">
        <v>1688</v>
      </c>
      <c r="B1696" s="1086">
        <v>101</v>
      </c>
      <c r="C1696" s="1087" t="s">
        <v>3799</v>
      </c>
      <c r="D1696" s="1088">
        <v>517.5</v>
      </c>
      <c r="F1696" s="1156"/>
    </row>
    <row r="1697" spans="1:6">
      <c r="A1697" s="1085">
        <v>1689</v>
      </c>
      <c r="B1697" s="1086">
        <v>102</v>
      </c>
      <c r="C1697" s="1087" t="s">
        <v>3797</v>
      </c>
      <c r="D1697" s="1088">
        <v>517.5</v>
      </c>
      <c r="F1697" s="1156"/>
    </row>
    <row r="1698" spans="1:6">
      <c r="A1698" s="1085">
        <v>1690</v>
      </c>
      <c r="B1698" s="1086">
        <v>103</v>
      </c>
      <c r="C1698" s="1087" t="s">
        <v>3797</v>
      </c>
      <c r="D1698" s="1088">
        <v>517.5</v>
      </c>
      <c r="F1698" s="1156"/>
    </row>
    <row r="1699" spans="1:6">
      <c r="A1699" s="1085">
        <v>1691</v>
      </c>
      <c r="B1699" s="1086">
        <v>104</v>
      </c>
      <c r="C1699" s="1087" t="s">
        <v>3797</v>
      </c>
      <c r="D1699" s="1088">
        <v>517.5</v>
      </c>
      <c r="E1699" s="1162"/>
      <c r="F1699" s="1156"/>
    </row>
    <row r="1700" spans="1:6">
      <c r="A1700" s="1085">
        <v>1692</v>
      </c>
      <c r="B1700" s="1086">
        <v>105</v>
      </c>
      <c r="C1700" s="1087" t="s">
        <v>3797</v>
      </c>
      <c r="D1700" s="1088">
        <v>517.5</v>
      </c>
      <c r="E1700" s="1162"/>
      <c r="F1700" s="1156"/>
    </row>
    <row r="1701" spans="1:6" ht="15">
      <c r="A1701" s="1085">
        <v>1693</v>
      </c>
      <c r="B1701" s="1086">
        <v>107</v>
      </c>
      <c r="C1701" s="1087" t="s">
        <v>3797</v>
      </c>
      <c r="D1701" s="1088">
        <v>517.5</v>
      </c>
      <c r="E1701" s="1162"/>
      <c r="F1701" s="1107"/>
    </row>
    <row r="1702" spans="1:6" ht="15">
      <c r="A1702" s="1085">
        <v>1694</v>
      </c>
      <c r="B1702" s="1086">
        <v>108</v>
      </c>
      <c r="C1702" s="1087" t="s">
        <v>3797</v>
      </c>
      <c r="D1702" s="1088">
        <v>517.5</v>
      </c>
      <c r="E1702" s="1162"/>
      <c r="F1702" s="1107"/>
    </row>
    <row r="1703" spans="1:6">
      <c r="A1703" s="1085">
        <v>1695</v>
      </c>
      <c r="B1703" s="1086">
        <v>109</v>
      </c>
      <c r="C1703" s="1087" t="s">
        <v>3797</v>
      </c>
      <c r="D1703" s="1088">
        <v>517.5</v>
      </c>
      <c r="E1703" s="1162"/>
    </row>
    <row r="1704" spans="1:6">
      <c r="A1704" s="1085">
        <v>1696</v>
      </c>
      <c r="B1704" s="1086">
        <v>110</v>
      </c>
      <c r="C1704" s="1087" t="s">
        <v>3797</v>
      </c>
      <c r="D1704" s="1088">
        <v>517.5</v>
      </c>
      <c r="E1704" s="1162"/>
      <c r="F1704" s="1140"/>
    </row>
    <row r="1705" spans="1:6">
      <c r="A1705" s="1085">
        <v>1697</v>
      </c>
      <c r="B1705" s="1086">
        <v>112</v>
      </c>
      <c r="C1705" s="1087" t="s">
        <v>3797</v>
      </c>
      <c r="D1705" s="1088">
        <v>517.5</v>
      </c>
      <c r="E1705" s="1162"/>
      <c r="F1705" s="1140"/>
    </row>
    <row r="1706" spans="1:6">
      <c r="A1706" s="1085">
        <v>1698</v>
      </c>
      <c r="B1706" s="1086">
        <v>113</v>
      </c>
      <c r="C1706" s="1087" t="s">
        <v>3797</v>
      </c>
      <c r="D1706" s="1088">
        <v>517.5</v>
      </c>
      <c r="E1706" s="1162"/>
      <c r="F1706" s="1140"/>
    </row>
    <row r="1707" spans="1:6">
      <c r="A1707" s="1085">
        <v>1699</v>
      </c>
      <c r="B1707" s="1086">
        <v>114</v>
      </c>
      <c r="C1707" s="1087" t="s">
        <v>3797</v>
      </c>
      <c r="D1707" s="1088">
        <v>517.5</v>
      </c>
      <c r="E1707" s="1162"/>
      <c r="F1707" s="1140"/>
    </row>
    <row r="1708" spans="1:6">
      <c r="A1708" s="1085">
        <v>1700</v>
      </c>
      <c r="B1708" s="1086">
        <v>115</v>
      </c>
      <c r="C1708" s="1087" t="s">
        <v>3797</v>
      </c>
      <c r="D1708" s="1088">
        <v>517.5</v>
      </c>
      <c r="E1708" s="1162"/>
      <c r="F1708" s="1140"/>
    </row>
    <row r="1709" spans="1:6">
      <c r="A1709" s="1085">
        <v>1701</v>
      </c>
      <c r="B1709" s="1086">
        <v>116</v>
      </c>
      <c r="C1709" s="1087" t="s">
        <v>3797</v>
      </c>
      <c r="D1709" s="1088">
        <v>517.5</v>
      </c>
      <c r="E1709" s="1162"/>
      <c r="F1709" s="1140"/>
    </row>
    <row r="1710" spans="1:6">
      <c r="A1710" s="1085">
        <v>1702</v>
      </c>
      <c r="B1710" s="1086">
        <v>118</v>
      </c>
      <c r="C1710" s="1087" t="s">
        <v>3797</v>
      </c>
      <c r="D1710" s="1088">
        <v>517.5</v>
      </c>
      <c r="E1710" s="1162"/>
      <c r="F1710" s="1140"/>
    </row>
    <row r="1711" spans="1:6">
      <c r="A1711" s="1085">
        <v>1703</v>
      </c>
      <c r="B1711" s="1086">
        <v>119</v>
      </c>
      <c r="C1711" s="1087" t="s">
        <v>3797</v>
      </c>
      <c r="D1711" s="1088">
        <v>517.5</v>
      </c>
      <c r="E1711" s="1162"/>
      <c r="F1711" s="1140"/>
    </row>
    <row r="1712" spans="1:6">
      <c r="A1712" s="1085">
        <v>1704</v>
      </c>
      <c r="B1712" s="1086">
        <v>120</v>
      </c>
      <c r="C1712" s="1087" t="s">
        <v>3797</v>
      </c>
      <c r="D1712" s="1088">
        <v>517.5</v>
      </c>
      <c r="F1712" s="1140"/>
    </row>
    <row r="1713" spans="1:6">
      <c r="A1713" s="1085">
        <v>1705</v>
      </c>
      <c r="B1713" s="1086">
        <v>122</v>
      </c>
      <c r="C1713" s="1087" t="s">
        <v>3596</v>
      </c>
      <c r="D1713" s="1088">
        <v>2875</v>
      </c>
      <c r="E1713" s="1162"/>
      <c r="F1713" s="1140"/>
    </row>
    <row r="1714" spans="1:6" ht="22.5">
      <c r="A1714" s="1085">
        <v>1706</v>
      </c>
      <c r="B1714" s="1086">
        <v>123</v>
      </c>
      <c r="C1714" s="1087" t="s">
        <v>3800</v>
      </c>
      <c r="D1714" s="1088">
        <v>2875</v>
      </c>
      <c r="E1714" s="1162"/>
      <c r="F1714" s="1140"/>
    </row>
    <row r="1715" spans="1:6">
      <c r="A1715" s="1085">
        <v>1707</v>
      </c>
      <c r="B1715" s="1086">
        <v>124</v>
      </c>
      <c r="C1715" s="1087" t="s">
        <v>3596</v>
      </c>
      <c r="D1715" s="1088">
        <v>2875</v>
      </c>
      <c r="E1715" s="1162"/>
      <c r="F1715" s="1140"/>
    </row>
    <row r="1716" spans="1:6">
      <c r="A1716" s="1085">
        <v>1708</v>
      </c>
      <c r="B1716" s="1086">
        <v>125</v>
      </c>
      <c r="C1716" s="1087" t="s">
        <v>3596</v>
      </c>
      <c r="D1716" s="1088">
        <v>2875</v>
      </c>
      <c r="E1716" s="1162"/>
      <c r="F1716" s="1140"/>
    </row>
    <row r="1717" spans="1:6" ht="15">
      <c r="A1717" s="1085">
        <v>1709</v>
      </c>
      <c r="B1717" s="1086">
        <v>126</v>
      </c>
      <c r="C1717" s="1087" t="s">
        <v>3596</v>
      </c>
      <c r="D1717" s="1088">
        <v>2875</v>
      </c>
      <c r="F1717" s="1107"/>
    </row>
    <row r="1718" spans="1:6">
      <c r="A1718" s="1085">
        <v>1710</v>
      </c>
      <c r="B1718" s="1086">
        <v>127</v>
      </c>
      <c r="C1718" s="1087" t="s">
        <v>3596</v>
      </c>
      <c r="D1718" s="1088">
        <v>2875</v>
      </c>
      <c r="F1718" s="1140"/>
    </row>
    <row r="1719" spans="1:6">
      <c r="A1719" s="1085">
        <v>1711</v>
      </c>
      <c r="B1719" s="1086">
        <v>128</v>
      </c>
      <c r="C1719" s="1087" t="s">
        <v>3596</v>
      </c>
      <c r="D1719" s="1088">
        <v>2875</v>
      </c>
      <c r="F1719" s="1140"/>
    </row>
    <row r="1720" spans="1:6">
      <c r="A1720" s="1085">
        <v>1712</v>
      </c>
      <c r="B1720" s="1086">
        <v>129</v>
      </c>
      <c r="C1720" s="1087" t="s">
        <v>3596</v>
      </c>
      <c r="D1720" s="1088">
        <v>2875</v>
      </c>
      <c r="F1720" s="1140"/>
    </row>
    <row r="1721" spans="1:6">
      <c r="A1721" s="1085">
        <v>1713</v>
      </c>
      <c r="B1721" s="1086">
        <v>130</v>
      </c>
      <c r="C1721" s="1087" t="s">
        <v>3596</v>
      </c>
      <c r="D1721" s="1088">
        <v>2875</v>
      </c>
      <c r="E1721" s="1162"/>
      <c r="F1721" s="1140"/>
    </row>
    <row r="1722" spans="1:6" ht="15">
      <c r="A1722" s="1085">
        <v>1714</v>
      </c>
      <c r="B1722" s="1086">
        <v>131</v>
      </c>
      <c r="C1722" s="1087" t="s">
        <v>3596</v>
      </c>
      <c r="D1722" s="1088">
        <v>2875</v>
      </c>
      <c r="E1722" s="1162"/>
      <c r="F1722" s="1107"/>
    </row>
    <row r="1723" spans="1:6" ht="15">
      <c r="A1723" s="1085">
        <v>1715</v>
      </c>
      <c r="B1723" s="1086">
        <v>132</v>
      </c>
      <c r="C1723" s="1087" t="s">
        <v>3596</v>
      </c>
      <c r="D1723" s="1088">
        <v>2875</v>
      </c>
      <c r="E1723" s="1162"/>
      <c r="F1723" s="1107"/>
    </row>
    <row r="1724" spans="1:6" ht="15">
      <c r="A1724" s="1085">
        <v>1716</v>
      </c>
      <c r="B1724" s="1086">
        <v>133</v>
      </c>
      <c r="C1724" s="1087" t="s">
        <v>3596</v>
      </c>
      <c r="D1724" s="1088">
        <v>2875</v>
      </c>
      <c r="E1724" s="1162"/>
      <c r="F1724" s="1107"/>
    </row>
    <row r="1725" spans="1:6" ht="15">
      <c r="A1725" s="1085">
        <v>1717</v>
      </c>
      <c r="B1725" s="1086">
        <v>134</v>
      </c>
      <c r="C1725" s="1087" t="s">
        <v>3596</v>
      </c>
      <c r="D1725" s="1088">
        <v>2875</v>
      </c>
      <c r="F1725" s="1107"/>
    </row>
    <row r="1726" spans="1:6">
      <c r="A1726" s="1085">
        <v>1718</v>
      </c>
      <c r="B1726" s="1086">
        <v>135</v>
      </c>
      <c r="C1726" s="1087" t="s">
        <v>3596</v>
      </c>
      <c r="D1726" s="1088">
        <v>2875</v>
      </c>
      <c r="E1726" s="1162"/>
    </row>
    <row r="1727" spans="1:6">
      <c r="A1727" s="1085">
        <v>1719</v>
      </c>
      <c r="B1727" s="1086">
        <v>136</v>
      </c>
      <c r="C1727" s="1087" t="s">
        <v>3596</v>
      </c>
      <c r="D1727" s="1088">
        <v>2875</v>
      </c>
      <c r="E1727" s="1162"/>
    </row>
    <row r="1728" spans="1:6">
      <c r="A1728" s="1085">
        <v>1720</v>
      </c>
      <c r="B1728" s="1086">
        <v>200</v>
      </c>
      <c r="C1728" s="1087" t="s">
        <v>3596</v>
      </c>
      <c r="D1728" s="1088">
        <v>2875</v>
      </c>
      <c r="E1728" s="1162"/>
    </row>
    <row r="1729" spans="1:6">
      <c r="A1729" s="1085">
        <v>1721</v>
      </c>
      <c r="B1729" s="1086">
        <v>201</v>
      </c>
      <c r="C1729" s="1087" t="s">
        <v>3596</v>
      </c>
      <c r="D1729" s="1088">
        <v>2875</v>
      </c>
    </row>
    <row r="1730" spans="1:6">
      <c r="A1730" s="1085">
        <v>1722</v>
      </c>
      <c r="B1730" s="1086">
        <v>202</v>
      </c>
      <c r="C1730" s="1087" t="s">
        <v>3596</v>
      </c>
      <c r="D1730" s="1088">
        <v>2875</v>
      </c>
    </row>
    <row r="1731" spans="1:6">
      <c r="A1731" s="1085">
        <v>1723</v>
      </c>
      <c r="B1731" s="1086">
        <v>203</v>
      </c>
      <c r="C1731" s="1087" t="s">
        <v>3596</v>
      </c>
      <c r="D1731" s="1088">
        <v>2875</v>
      </c>
    </row>
    <row r="1732" spans="1:6">
      <c r="A1732" s="1085">
        <v>1724</v>
      </c>
      <c r="B1732" s="1086">
        <v>204</v>
      </c>
      <c r="C1732" s="1087" t="s">
        <v>3596</v>
      </c>
      <c r="D1732" s="1088">
        <v>2875</v>
      </c>
    </row>
    <row r="1733" spans="1:6">
      <c r="A1733" s="1085">
        <v>1725</v>
      </c>
      <c r="B1733" s="1086">
        <v>296</v>
      </c>
      <c r="C1733" s="1087" t="s">
        <v>3801</v>
      </c>
      <c r="D1733" s="1088">
        <v>5775</v>
      </c>
    </row>
    <row r="1734" spans="1:6">
      <c r="A1734" s="1085">
        <v>1726</v>
      </c>
      <c r="B1734" s="1086">
        <v>320</v>
      </c>
      <c r="C1734" s="1087" t="s">
        <v>3802</v>
      </c>
      <c r="D1734" s="1088">
        <v>9540</v>
      </c>
    </row>
    <row r="1735" spans="1:6" ht="15">
      <c r="A1735" s="1085">
        <v>1727</v>
      </c>
      <c r="B1735" s="1086">
        <v>321</v>
      </c>
      <c r="C1735" s="1087" t="s">
        <v>3803</v>
      </c>
      <c r="D1735" s="1088">
        <v>9540</v>
      </c>
      <c r="F1735" s="1222"/>
    </row>
    <row r="1736" spans="1:6" ht="15">
      <c r="A1736" s="1085">
        <v>1728</v>
      </c>
      <c r="B1736" s="1086">
        <v>322</v>
      </c>
      <c r="C1736" s="1087" t="s">
        <v>3804</v>
      </c>
      <c r="D1736" s="1088">
        <v>9540</v>
      </c>
      <c r="F1736" s="1107"/>
    </row>
    <row r="1737" spans="1:6" ht="15">
      <c r="A1737" s="1085">
        <v>1729</v>
      </c>
      <c r="B1737" s="1086">
        <v>323</v>
      </c>
      <c r="C1737" s="1087" t="s">
        <v>3805</v>
      </c>
      <c r="D1737" s="1088">
        <v>9540</v>
      </c>
      <c r="F1737" s="1107"/>
    </row>
    <row r="1738" spans="1:6">
      <c r="A1738" s="1085">
        <v>1730</v>
      </c>
      <c r="B1738" s="1086">
        <v>324</v>
      </c>
      <c r="C1738" s="1087" t="s">
        <v>3806</v>
      </c>
      <c r="D1738" s="1088">
        <v>9540</v>
      </c>
    </row>
    <row r="1739" spans="1:6">
      <c r="A1739" s="1085">
        <v>1731</v>
      </c>
      <c r="B1739" s="1086">
        <v>325</v>
      </c>
      <c r="C1739" s="1087" t="s">
        <v>3807</v>
      </c>
      <c r="D1739" s="1088">
        <v>9540</v>
      </c>
    </row>
    <row r="1740" spans="1:6">
      <c r="A1740" s="1085">
        <v>1732</v>
      </c>
      <c r="B1740" s="1086">
        <v>329</v>
      </c>
      <c r="C1740" s="1087" t="s">
        <v>3808</v>
      </c>
      <c r="D1740" s="1088">
        <v>9540</v>
      </c>
    </row>
    <row r="1741" spans="1:6">
      <c r="A1741" s="1085">
        <v>1733</v>
      </c>
      <c r="B1741" s="1086">
        <v>330</v>
      </c>
      <c r="C1741" s="1087" t="s">
        <v>3809</v>
      </c>
      <c r="D1741" s="1088">
        <v>9540</v>
      </c>
    </row>
    <row r="1742" spans="1:6">
      <c r="A1742" s="1085">
        <v>1734</v>
      </c>
      <c r="B1742" s="1086">
        <v>332</v>
      </c>
      <c r="C1742" s="1087" t="s">
        <v>3810</v>
      </c>
      <c r="D1742" s="1088">
        <v>9540</v>
      </c>
    </row>
    <row r="1743" spans="1:6" ht="15">
      <c r="A1743" s="1085">
        <v>1735</v>
      </c>
      <c r="B1743" s="1086">
        <v>334</v>
      </c>
      <c r="C1743" s="1087" t="s">
        <v>3811</v>
      </c>
      <c r="D1743" s="1088">
        <v>9540</v>
      </c>
      <c r="F1743" s="1107"/>
    </row>
    <row r="1744" spans="1:6" ht="15">
      <c r="A1744" s="1085">
        <v>1736</v>
      </c>
      <c r="B1744" s="1086">
        <v>335</v>
      </c>
      <c r="C1744" s="1087" t="s">
        <v>3812</v>
      </c>
      <c r="D1744" s="1088">
        <v>9540</v>
      </c>
      <c r="F1744" s="1107"/>
    </row>
    <row r="1745" spans="1:4">
      <c r="A1745" s="1085">
        <v>1737</v>
      </c>
      <c r="B1745" s="1086">
        <v>337</v>
      </c>
      <c r="C1745" s="1087" t="s">
        <v>3813</v>
      </c>
      <c r="D1745" s="1088">
        <v>9540</v>
      </c>
    </row>
    <row r="1746" spans="1:4">
      <c r="A1746" s="1085">
        <v>1738</v>
      </c>
      <c r="B1746" s="1086">
        <v>338</v>
      </c>
      <c r="C1746" s="1087" t="s">
        <v>3814</v>
      </c>
      <c r="D1746" s="1088">
        <v>9540</v>
      </c>
    </row>
    <row r="1747" spans="1:4">
      <c r="A1747" s="1085">
        <v>1739</v>
      </c>
      <c r="B1747" s="1086">
        <v>341</v>
      </c>
      <c r="C1747" s="1087" t="s">
        <v>3815</v>
      </c>
      <c r="D1747" s="1088">
        <v>9540</v>
      </c>
    </row>
    <row r="1748" spans="1:4">
      <c r="A1748" s="1085">
        <v>1740</v>
      </c>
      <c r="B1748" s="1086">
        <v>342</v>
      </c>
      <c r="C1748" s="1087" t="s">
        <v>3816</v>
      </c>
      <c r="D1748" s="1088">
        <v>9540</v>
      </c>
    </row>
    <row r="1749" spans="1:4">
      <c r="A1749" s="1085">
        <v>1741</v>
      </c>
      <c r="B1749" s="1086">
        <v>345</v>
      </c>
      <c r="C1749" s="1087" t="s">
        <v>3817</v>
      </c>
      <c r="D1749" s="1088">
        <v>9540</v>
      </c>
    </row>
    <row r="1750" spans="1:4">
      <c r="A1750" s="1085">
        <v>1742</v>
      </c>
      <c r="B1750" s="1086">
        <v>346</v>
      </c>
      <c r="C1750" s="1087" t="s">
        <v>3818</v>
      </c>
      <c r="D1750" s="1088">
        <v>9540</v>
      </c>
    </row>
    <row r="1751" spans="1:4">
      <c r="A1751" s="1085">
        <v>1743</v>
      </c>
      <c r="B1751" s="1086">
        <v>347</v>
      </c>
      <c r="C1751" s="1087" t="s">
        <v>3819</v>
      </c>
      <c r="D1751" s="1088">
        <v>9540</v>
      </c>
    </row>
    <row r="1752" spans="1:4">
      <c r="A1752" s="1085">
        <v>1744</v>
      </c>
      <c r="B1752" s="1086">
        <v>348</v>
      </c>
      <c r="C1752" s="1087" t="s">
        <v>3820</v>
      </c>
      <c r="D1752" s="1088">
        <v>9540</v>
      </c>
    </row>
    <row r="1753" spans="1:4">
      <c r="A1753" s="1085">
        <v>1745</v>
      </c>
      <c r="B1753" s="1086">
        <v>349</v>
      </c>
      <c r="C1753" s="1087" t="s">
        <v>3821</v>
      </c>
      <c r="D1753" s="1088">
        <v>9540</v>
      </c>
    </row>
    <row r="1754" spans="1:4">
      <c r="A1754" s="1085">
        <v>1746</v>
      </c>
      <c r="B1754" s="1086">
        <v>353</v>
      </c>
      <c r="C1754" s="1087" t="s">
        <v>3822</v>
      </c>
      <c r="D1754" s="1088">
        <v>9540</v>
      </c>
    </row>
    <row r="1755" spans="1:4">
      <c r="A1755" s="1085">
        <v>1747</v>
      </c>
      <c r="B1755" s="1086">
        <v>354</v>
      </c>
      <c r="C1755" s="1087" t="s">
        <v>3823</v>
      </c>
      <c r="D1755" s="1088">
        <v>9540</v>
      </c>
    </row>
    <row r="1756" spans="1:4">
      <c r="A1756" s="1085">
        <v>1748</v>
      </c>
      <c r="B1756" s="1086">
        <v>355</v>
      </c>
      <c r="C1756" s="1087" t="s">
        <v>3824</v>
      </c>
      <c r="D1756" s="1088">
        <v>9540</v>
      </c>
    </row>
    <row r="1757" spans="1:4">
      <c r="A1757" s="1085">
        <v>1749</v>
      </c>
      <c r="B1757" s="1086">
        <v>356</v>
      </c>
      <c r="C1757" s="1087" t="s">
        <v>3825</v>
      </c>
      <c r="D1757" s="1088">
        <v>9540</v>
      </c>
    </row>
    <row r="1758" spans="1:4">
      <c r="A1758" s="1085">
        <v>1750</v>
      </c>
      <c r="B1758" s="1086">
        <v>358</v>
      </c>
      <c r="C1758" s="1087" t="s">
        <v>3826</v>
      </c>
      <c r="D1758" s="1088">
        <v>9540</v>
      </c>
    </row>
    <row r="1759" spans="1:4">
      <c r="A1759" s="1085">
        <v>1751</v>
      </c>
      <c r="B1759" s="1086">
        <v>359</v>
      </c>
      <c r="C1759" s="1087" t="s">
        <v>3827</v>
      </c>
      <c r="D1759" s="1088">
        <v>9540</v>
      </c>
    </row>
    <row r="1760" spans="1:4">
      <c r="A1760" s="1085">
        <v>1752</v>
      </c>
      <c r="B1760" s="1086">
        <v>360</v>
      </c>
      <c r="C1760" s="1087" t="s">
        <v>3828</v>
      </c>
      <c r="D1760" s="1088">
        <v>9540</v>
      </c>
    </row>
    <row r="1761" spans="1:11" s="1097" customFormat="1">
      <c r="A1761" s="1085">
        <v>1753</v>
      </c>
      <c r="B1761" s="1086">
        <v>399</v>
      </c>
      <c r="C1761" s="1087" t="s">
        <v>3596</v>
      </c>
      <c r="D1761" s="1088">
        <v>2875</v>
      </c>
      <c r="E1761" s="1069"/>
      <c r="F1761" s="1070"/>
      <c r="G1761" s="1071"/>
      <c r="H1761" s="1072"/>
      <c r="I1761" s="1073"/>
      <c r="J1761" s="1073"/>
      <c r="K1761" s="1073"/>
    </row>
    <row r="1762" spans="1:11" s="1097" customFormat="1">
      <c r="A1762" s="1085">
        <v>1754</v>
      </c>
      <c r="B1762" s="1086">
        <v>400</v>
      </c>
      <c r="C1762" s="1087" t="s">
        <v>3596</v>
      </c>
      <c r="D1762" s="1088">
        <v>2875</v>
      </c>
      <c r="E1762" s="1069"/>
      <c r="F1762" s="1070"/>
      <c r="G1762" s="1071"/>
      <c r="H1762" s="1072"/>
      <c r="I1762" s="1073"/>
      <c r="J1762" s="1073"/>
      <c r="K1762" s="1073"/>
    </row>
    <row r="1763" spans="1:11" s="1097" customFormat="1">
      <c r="A1763" s="1085">
        <v>1755</v>
      </c>
      <c r="B1763" s="1086">
        <v>401</v>
      </c>
      <c r="C1763" s="1087" t="s">
        <v>3829</v>
      </c>
      <c r="D1763" s="1088">
        <v>9540</v>
      </c>
      <c r="E1763" s="1069"/>
      <c r="F1763" s="1070"/>
      <c r="G1763" s="1071"/>
      <c r="H1763" s="1072"/>
      <c r="I1763" s="1073"/>
      <c r="J1763" s="1073"/>
      <c r="K1763" s="1073"/>
    </row>
    <row r="1764" spans="1:11" s="1097" customFormat="1">
      <c r="A1764" s="1085">
        <v>1756</v>
      </c>
      <c r="B1764" s="1086">
        <v>402</v>
      </c>
      <c r="C1764" s="1087" t="s">
        <v>3596</v>
      </c>
      <c r="D1764" s="1088">
        <v>2875</v>
      </c>
      <c r="E1764" s="1069"/>
      <c r="F1764" s="1070"/>
      <c r="G1764" s="1071"/>
      <c r="H1764" s="1072"/>
      <c r="I1764" s="1073"/>
      <c r="J1764" s="1073"/>
      <c r="K1764" s="1073"/>
    </row>
    <row r="1765" spans="1:11" s="1097" customFormat="1">
      <c r="A1765" s="1085">
        <v>1757</v>
      </c>
      <c r="B1765" s="1086">
        <v>405</v>
      </c>
      <c r="C1765" s="1087" t="s">
        <v>3830</v>
      </c>
      <c r="D1765" s="1088">
        <v>2575.1999999999998</v>
      </c>
      <c r="E1765" s="1069"/>
      <c r="F1765" s="1070"/>
      <c r="G1765" s="1071"/>
      <c r="H1765" s="1072"/>
      <c r="I1765" s="1073"/>
      <c r="J1765" s="1073"/>
      <c r="K1765" s="1073"/>
    </row>
    <row r="1766" spans="1:11" s="1097" customFormat="1">
      <c r="A1766" s="1085">
        <v>1758</v>
      </c>
      <c r="B1766" s="1086">
        <v>430</v>
      </c>
      <c r="C1766" s="1087" t="s">
        <v>3831</v>
      </c>
      <c r="D1766" s="1088">
        <v>6716.4000000000005</v>
      </c>
      <c r="E1766" s="1069"/>
      <c r="F1766" s="1070"/>
      <c r="G1766" s="1071"/>
      <c r="H1766" s="1072"/>
      <c r="I1766" s="1073"/>
      <c r="J1766" s="1073"/>
      <c r="K1766" s="1073"/>
    </row>
    <row r="1767" spans="1:11" s="1097" customFormat="1" ht="37.5" customHeight="1">
      <c r="A1767" s="1085">
        <v>1759</v>
      </c>
      <c r="B1767" s="1086">
        <v>469</v>
      </c>
      <c r="C1767" s="1087" t="s">
        <v>3832</v>
      </c>
      <c r="D1767" s="1088">
        <v>11656.84</v>
      </c>
      <c r="E1767" s="1069"/>
      <c r="F1767" s="1070"/>
      <c r="G1767" s="1071"/>
      <c r="H1767" s="1072"/>
      <c r="I1767" s="1073"/>
      <c r="J1767" s="1073"/>
      <c r="K1767" s="1073"/>
    </row>
    <row r="1768" spans="1:11" s="1097" customFormat="1" ht="37.5" customHeight="1">
      <c r="A1768" s="1085">
        <v>1760</v>
      </c>
      <c r="B1768" s="1086">
        <v>470</v>
      </c>
      <c r="C1768" s="1087" t="s">
        <v>3833</v>
      </c>
      <c r="D1768" s="1088">
        <v>11656.84</v>
      </c>
      <c r="E1768" s="1069"/>
      <c r="F1768" s="1070"/>
      <c r="G1768" s="1071"/>
      <c r="H1768" s="1072"/>
      <c r="I1768" s="1073"/>
      <c r="J1768" s="1073"/>
      <c r="K1768" s="1073"/>
    </row>
    <row r="1769" spans="1:11" s="1097" customFormat="1" ht="37.5" customHeight="1">
      <c r="A1769" s="1085">
        <v>1761</v>
      </c>
      <c r="B1769" s="1086">
        <v>471</v>
      </c>
      <c r="C1769" s="1087" t="s">
        <v>3834</v>
      </c>
      <c r="D1769" s="1088">
        <v>11656.84</v>
      </c>
      <c r="E1769" s="1069"/>
      <c r="F1769" s="1070"/>
      <c r="G1769" s="1071"/>
      <c r="H1769" s="1072"/>
      <c r="I1769" s="1073"/>
      <c r="J1769" s="1073"/>
      <c r="K1769" s="1073"/>
    </row>
    <row r="1770" spans="1:11" s="1097" customFormat="1" ht="37.5" customHeight="1">
      <c r="A1770" s="1085">
        <v>1762</v>
      </c>
      <c r="B1770" s="1086">
        <v>472</v>
      </c>
      <c r="C1770" s="1087" t="s">
        <v>3835</v>
      </c>
      <c r="D1770" s="1088">
        <v>11656.84</v>
      </c>
      <c r="E1770" s="1069"/>
      <c r="F1770" s="1070"/>
      <c r="G1770" s="1071"/>
      <c r="H1770" s="1072"/>
      <c r="I1770" s="1073"/>
      <c r="J1770" s="1073"/>
      <c r="K1770" s="1073"/>
    </row>
    <row r="1771" spans="1:11" s="1097" customFormat="1" ht="37.5" customHeight="1">
      <c r="A1771" s="1085">
        <v>1763</v>
      </c>
      <c r="B1771" s="1086">
        <v>473</v>
      </c>
      <c r="C1771" s="1087" t="s">
        <v>3836</v>
      </c>
      <c r="D1771" s="1088">
        <v>11656.84</v>
      </c>
      <c r="E1771" s="1069"/>
      <c r="F1771" s="1070"/>
      <c r="G1771" s="1190"/>
      <c r="H1771" s="1141"/>
      <c r="I1771" s="1073"/>
      <c r="J1771" s="1073"/>
      <c r="K1771" s="1073"/>
    </row>
    <row r="1772" spans="1:11" s="1097" customFormat="1">
      <c r="A1772" s="1085">
        <v>1764</v>
      </c>
      <c r="B1772" s="1086">
        <v>67</v>
      </c>
      <c r="C1772" s="1087" t="s">
        <v>3837</v>
      </c>
      <c r="D1772" s="1088">
        <v>4749.5</v>
      </c>
      <c r="E1772" s="1069"/>
      <c r="F1772" s="1070"/>
      <c r="G1772" s="1071"/>
      <c r="H1772" s="1072"/>
      <c r="I1772" s="1073"/>
      <c r="J1772" s="1073"/>
      <c r="K1772" s="1073"/>
    </row>
    <row r="1773" spans="1:11" s="1097" customFormat="1">
      <c r="A1773" s="1085">
        <v>1765</v>
      </c>
      <c r="B1773" s="1086">
        <v>73</v>
      </c>
      <c r="C1773" s="1087" t="s">
        <v>3838</v>
      </c>
      <c r="D1773" s="1088">
        <v>5779</v>
      </c>
      <c r="E1773" s="1069"/>
      <c r="F1773" s="1070"/>
      <c r="G1773" s="1071"/>
      <c r="H1773" s="1072"/>
      <c r="I1773" s="1073"/>
      <c r="J1773" s="1073"/>
      <c r="K1773" s="1073"/>
    </row>
    <row r="1774" spans="1:11" s="1097" customFormat="1">
      <c r="A1774" s="1085">
        <v>1766</v>
      </c>
      <c r="B1774" s="1086">
        <v>74</v>
      </c>
      <c r="C1774" s="1087" t="s">
        <v>3839</v>
      </c>
      <c r="D1774" s="1088">
        <v>24490</v>
      </c>
      <c r="E1774" s="1069"/>
      <c r="F1774" s="1070"/>
      <c r="G1774" s="1071"/>
      <c r="H1774" s="1072"/>
      <c r="I1774" s="1073"/>
      <c r="J1774" s="1073"/>
      <c r="K1774" s="1073"/>
    </row>
    <row r="1775" spans="1:11" s="1097" customFormat="1">
      <c r="A1775" s="1085">
        <v>1767</v>
      </c>
      <c r="B1775" s="1086">
        <v>162</v>
      </c>
      <c r="C1775" s="1087" t="s">
        <v>3837</v>
      </c>
      <c r="D1775" s="1088">
        <v>11873.75</v>
      </c>
      <c r="E1775" s="1069"/>
      <c r="F1775" s="1070"/>
      <c r="G1775" s="1071"/>
      <c r="H1775" s="1072"/>
      <c r="I1775" s="1073"/>
      <c r="J1775" s="1073"/>
      <c r="K1775" s="1073"/>
    </row>
    <row r="1776" spans="1:11" s="1097" customFormat="1">
      <c r="A1776" s="1085">
        <v>1768</v>
      </c>
      <c r="B1776" s="1086">
        <v>166</v>
      </c>
      <c r="C1776" s="1087" t="s">
        <v>3838</v>
      </c>
      <c r="D1776" s="1088">
        <v>5830</v>
      </c>
      <c r="E1776" s="1069"/>
      <c r="F1776" s="1070"/>
      <c r="G1776" s="1071"/>
      <c r="H1776" s="1072"/>
      <c r="I1776" s="1073"/>
      <c r="J1776" s="1073"/>
      <c r="K1776" s="1073"/>
    </row>
    <row r="1777" spans="1:11" s="1097" customFormat="1">
      <c r="A1777" s="1085">
        <v>1769</v>
      </c>
      <c r="B1777" s="1086">
        <v>167</v>
      </c>
      <c r="C1777" s="1087" t="s">
        <v>3838</v>
      </c>
      <c r="D1777" s="1088">
        <v>5830</v>
      </c>
      <c r="E1777" s="1069"/>
      <c r="F1777" s="1070"/>
      <c r="G1777" s="1071"/>
      <c r="H1777" s="1072"/>
      <c r="I1777" s="1073"/>
      <c r="J1777" s="1073"/>
      <c r="K1777" s="1073"/>
    </row>
    <row r="1778" spans="1:11" s="1097" customFormat="1">
      <c r="A1778" s="1085">
        <v>1770</v>
      </c>
      <c r="B1778" s="1086">
        <v>168</v>
      </c>
      <c r="C1778" s="1087" t="s">
        <v>3838</v>
      </c>
      <c r="D1778" s="1088">
        <v>5830</v>
      </c>
      <c r="E1778" s="1069"/>
      <c r="F1778" s="1070"/>
      <c r="G1778" s="1071"/>
      <c r="H1778" s="1072"/>
      <c r="I1778" s="1073"/>
      <c r="J1778" s="1073"/>
      <c r="K1778" s="1073"/>
    </row>
    <row r="1779" spans="1:11" s="1097" customFormat="1">
      <c r="A1779" s="1085">
        <v>1771</v>
      </c>
      <c r="B1779" s="1086">
        <v>172</v>
      </c>
      <c r="C1779" s="1087" t="s">
        <v>3838</v>
      </c>
      <c r="D1779" s="1088">
        <v>5830</v>
      </c>
      <c r="E1779" s="1069"/>
      <c r="F1779" s="1070"/>
      <c r="G1779" s="1071"/>
      <c r="H1779" s="1072"/>
      <c r="I1779" s="1073"/>
      <c r="J1779" s="1073"/>
      <c r="K1779" s="1073"/>
    </row>
    <row r="1780" spans="1:11" s="1097" customFormat="1">
      <c r="A1780" s="1085">
        <v>1772</v>
      </c>
      <c r="B1780" s="1086">
        <v>173</v>
      </c>
      <c r="C1780" s="1087" t="s">
        <v>3838</v>
      </c>
      <c r="D1780" s="1088">
        <v>5830</v>
      </c>
      <c r="E1780" s="1069"/>
      <c r="F1780" s="1070"/>
      <c r="G1780" s="1071"/>
      <c r="H1780" s="1072"/>
      <c r="I1780" s="1073"/>
      <c r="J1780" s="1073"/>
      <c r="K1780" s="1073"/>
    </row>
    <row r="1781" spans="1:11" s="1097" customFormat="1">
      <c r="A1781" s="1085">
        <v>1773</v>
      </c>
      <c r="B1781" s="1086">
        <v>174</v>
      </c>
      <c r="C1781" s="1087" t="s">
        <v>3838</v>
      </c>
      <c r="D1781" s="1088">
        <v>5830</v>
      </c>
      <c r="E1781" s="1069"/>
      <c r="F1781" s="1070"/>
      <c r="G1781" s="1071"/>
      <c r="H1781" s="1072"/>
      <c r="I1781" s="1073"/>
      <c r="J1781" s="1073"/>
      <c r="K1781" s="1073"/>
    </row>
    <row r="1782" spans="1:11" s="1097" customFormat="1">
      <c r="A1782" s="1085">
        <v>1774</v>
      </c>
      <c r="B1782" s="1086">
        <v>176</v>
      </c>
      <c r="C1782" s="1087" t="s">
        <v>3839</v>
      </c>
      <c r="D1782" s="1088">
        <v>24495</v>
      </c>
      <c r="E1782" s="1069"/>
      <c r="F1782" s="1070"/>
      <c r="G1782" s="1071"/>
      <c r="H1782" s="1072"/>
      <c r="I1782" s="1073"/>
      <c r="J1782" s="1073"/>
      <c r="K1782" s="1073"/>
    </row>
    <row r="1783" spans="1:11" s="1097" customFormat="1">
      <c r="A1783" s="1085">
        <v>1775</v>
      </c>
      <c r="B1783" s="1086">
        <v>210</v>
      </c>
      <c r="C1783" s="1087" t="s">
        <v>3840</v>
      </c>
      <c r="D1783" s="1088">
        <v>7235</v>
      </c>
      <c r="E1783" s="1069"/>
      <c r="F1783" s="1070"/>
      <c r="G1783" s="1071"/>
      <c r="H1783" s="1072"/>
      <c r="I1783" s="1073"/>
      <c r="J1783" s="1073"/>
      <c r="K1783" s="1073"/>
    </row>
    <row r="1784" spans="1:11" s="1097" customFormat="1">
      <c r="A1784" s="1085">
        <v>1776</v>
      </c>
      <c r="B1784" s="1086">
        <v>211</v>
      </c>
      <c r="C1784" s="1087" t="s">
        <v>3841</v>
      </c>
      <c r="D1784" s="1088">
        <v>7235</v>
      </c>
      <c r="E1784" s="1069"/>
      <c r="F1784" s="1070"/>
      <c r="G1784" s="1071"/>
      <c r="H1784" s="1072"/>
      <c r="I1784" s="1073"/>
      <c r="J1784" s="1073"/>
      <c r="K1784" s="1073"/>
    </row>
    <row r="1785" spans="1:11" s="1097" customFormat="1">
      <c r="A1785" s="1085">
        <v>1777</v>
      </c>
      <c r="B1785" s="1086">
        <v>212</v>
      </c>
      <c r="C1785" s="1087" t="s">
        <v>3841</v>
      </c>
      <c r="D1785" s="1088">
        <v>7235</v>
      </c>
      <c r="E1785" s="1069"/>
      <c r="F1785" s="1070"/>
      <c r="G1785" s="1071"/>
      <c r="H1785" s="1072"/>
      <c r="I1785" s="1073"/>
      <c r="J1785" s="1073"/>
      <c r="K1785" s="1073"/>
    </row>
    <row r="1786" spans="1:11" s="1097" customFormat="1">
      <c r="A1786" s="1085">
        <v>1778</v>
      </c>
      <c r="B1786" s="1086">
        <v>213</v>
      </c>
      <c r="C1786" s="1087" t="s">
        <v>3841</v>
      </c>
      <c r="D1786" s="1088">
        <v>7235</v>
      </c>
      <c r="E1786" s="1069"/>
      <c r="F1786" s="1070"/>
      <c r="G1786" s="1071"/>
      <c r="H1786" s="1072"/>
      <c r="I1786" s="1073"/>
      <c r="J1786" s="1073"/>
      <c r="K1786" s="1073"/>
    </row>
    <row r="1787" spans="1:11" s="1097" customFormat="1">
      <c r="A1787" s="1085">
        <v>1779</v>
      </c>
      <c r="B1787" s="1086">
        <v>222</v>
      </c>
      <c r="C1787" s="1087" t="s">
        <v>3842</v>
      </c>
      <c r="D1787" s="1088">
        <v>10580</v>
      </c>
      <c r="E1787" s="1069"/>
      <c r="F1787" s="1070"/>
      <c r="G1787" s="1071"/>
      <c r="H1787" s="1072"/>
      <c r="I1787" s="1073"/>
      <c r="J1787" s="1073"/>
      <c r="K1787" s="1073"/>
    </row>
    <row r="1788" spans="1:11" s="1097" customFormat="1">
      <c r="A1788" s="1085">
        <v>1780</v>
      </c>
      <c r="B1788" s="1086">
        <v>223</v>
      </c>
      <c r="C1788" s="1087" t="s">
        <v>3842</v>
      </c>
      <c r="D1788" s="1088">
        <v>10580</v>
      </c>
      <c r="E1788" s="1069"/>
      <c r="F1788" s="1070"/>
      <c r="G1788" s="1071"/>
      <c r="H1788" s="1072"/>
      <c r="I1788" s="1073"/>
      <c r="J1788" s="1073"/>
      <c r="K1788" s="1073"/>
    </row>
    <row r="1789" spans="1:11" s="1097" customFormat="1">
      <c r="A1789" s="1085">
        <v>1781</v>
      </c>
      <c r="B1789" s="1086">
        <v>245</v>
      </c>
      <c r="C1789" s="1087" t="s">
        <v>3843</v>
      </c>
      <c r="D1789" s="1088">
        <v>0</v>
      </c>
      <c r="E1789" s="1069"/>
      <c r="F1789" s="1070"/>
      <c r="G1789" s="1071"/>
      <c r="H1789" s="1072"/>
      <c r="I1789" s="1073"/>
      <c r="J1789" s="1073"/>
      <c r="K1789" s="1073"/>
    </row>
    <row r="1790" spans="1:11" s="1097" customFormat="1">
      <c r="A1790" s="1085">
        <v>1782</v>
      </c>
      <c r="B1790" s="1086">
        <v>246</v>
      </c>
      <c r="C1790" s="1087" t="s">
        <v>3843</v>
      </c>
      <c r="D1790" s="1088">
        <v>0</v>
      </c>
      <c r="E1790" s="1069"/>
      <c r="F1790" s="1070"/>
      <c r="G1790" s="1071"/>
      <c r="H1790" s="1072"/>
      <c r="I1790" s="1073"/>
      <c r="J1790" s="1073"/>
      <c r="K1790" s="1073"/>
    </row>
    <row r="1791" spans="1:11" s="1097" customFormat="1">
      <c r="A1791" s="1085">
        <v>1783</v>
      </c>
      <c r="B1791" s="1086">
        <v>248</v>
      </c>
      <c r="C1791" s="1087" t="s">
        <v>3843</v>
      </c>
      <c r="D1791" s="1088">
        <v>0</v>
      </c>
      <c r="E1791" s="1069"/>
      <c r="F1791" s="1070"/>
      <c r="G1791" s="1071"/>
      <c r="H1791" s="1072"/>
      <c r="I1791" s="1073"/>
      <c r="J1791" s="1073"/>
      <c r="K1791" s="1073"/>
    </row>
    <row r="1792" spans="1:11" s="1097" customFormat="1">
      <c r="A1792" s="1085">
        <v>1784</v>
      </c>
      <c r="B1792" s="1086">
        <v>249</v>
      </c>
      <c r="C1792" s="1087" t="s">
        <v>3843</v>
      </c>
      <c r="D1792" s="1088">
        <v>0</v>
      </c>
      <c r="E1792" s="1069"/>
      <c r="F1792" s="1070"/>
      <c r="G1792" s="1071"/>
      <c r="H1792" s="1072"/>
      <c r="I1792" s="1073"/>
      <c r="J1792" s="1073"/>
      <c r="K1792" s="1073"/>
    </row>
    <row r="1793" spans="1:11" s="1097" customFormat="1">
      <c r="A1793" s="1085">
        <v>1785</v>
      </c>
      <c r="B1793" s="1086">
        <v>250</v>
      </c>
      <c r="C1793" s="1087" t="s">
        <v>3844</v>
      </c>
      <c r="D1793" s="1088">
        <v>8900</v>
      </c>
      <c r="E1793" s="1069"/>
      <c r="F1793" s="1070"/>
      <c r="G1793" s="1071"/>
      <c r="H1793" s="1072"/>
      <c r="I1793" s="1073"/>
      <c r="J1793" s="1073"/>
      <c r="K1793" s="1073"/>
    </row>
    <row r="1794" spans="1:11" s="1097" customFormat="1" ht="14.25" customHeight="1">
      <c r="A1794" s="1085">
        <v>1786</v>
      </c>
      <c r="B1794" s="1086">
        <v>295</v>
      </c>
      <c r="C1794" s="1087" t="s">
        <v>3845</v>
      </c>
      <c r="D1794" s="1088">
        <v>5275</v>
      </c>
      <c r="E1794" s="1069"/>
      <c r="F1794" s="1070"/>
      <c r="G1794" s="1071"/>
      <c r="H1794" s="1072"/>
      <c r="I1794" s="1073"/>
      <c r="J1794" s="1073"/>
      <c r="K1794" s="1073"/>
    </row>
    <row r="1795" spans="1:11" s="1097" customFormat="1">
      <c r="A1795" s="1085">
        <v>1787</v>
      </c>
      <c r="B1795" s="1086">
        <v>407</v>
      </c>
      <c r="C1795" s="1087" t="s">
        <v>3846</v>
      </c>
      <c r="D1795" s="1088">
        <v>12250</v>
      </c>
      <c r="E1795" s="1069"/>
      <c r="F1795" s="1070"/>
      <c r="G1795" s="1071"/>
      <c r="H1795" s="1072"/>
      <c r="I1795" s="1073"/>
      <c r="J1795" s="1073"/>
      <c r="K1795" s="1073"/>
    </row>
    <row r="1796" spans="1:11" s="1097" customFormat="1">
      <c r="A1796" s="1085">
        <v>1788</v>
      </c>
      <c r="B1796" s="1086">
        <v>408</v>
      </c>
      <c r="C1796" s="1087" t="s">
        <v>3847</v>
      </c>
      <c r="D1796" s="1088">
        <v>16876</v>
      </c>
      <c r="E1796" s="1069"/>
      <c r="F1796" s="1070"/>
      <c r="G1796" s="1071"/>
      <c r="H1796" s="1072"/>
      <c r="I1796" s="1073"/>
      <c r="J1796" s="1073"/>
      <c r="K1796" s="1073"/>
    </row>
    <row r="1797" spans="1:11" s="1097" customFormat="1">
      <c r="A1797" s="1085">
        <v>1789</v>
      </c>
      <c r="B1797" s="1086">
        <v>409</v>
      </c>
      <c r="C1797" s="1087" t="s">
        <v>3228</v>
      </c>
      <c r="D1797" s="1088">
        <v>16539</v>
      </c>
      <c r="E1797" s="1069"/>
      <c r="F1797" s="1070"/>
      <c r="G1797" s="1071"/>
      <c r="H1797" s="1072"/>
      <c r="I1797" s="1073"/>
      <c r="J1797" s="1073"/>
      <c r="K1797" s="1073"/>
    </row>
    <row r="1798" spans="1:11" s="1097" customFormat="1">
      <c r="A1798" s="1085">
        <v>1790</v>
      </c>
      <c r="B1798" s="1086">
        <v>410</v>
      </c>
      <c r="C1798" s="1087" t="s">
        <v>3229</v>
      </c>
      <c r="D1798" s="1088">
        <v>2155</v>
      </c>
      <c r="E1798" s="1069"/>
      <c r="F1798" s="1070"/>
      <c r="G1798" s="1071"/>
      <c r="H1798" s="1072"/>
      <c r="I1798" s="1073"/>
      <c r="J1798" s="1073"/>
      <c r="K1798" s="1073"/>
    </row>
    <row r="1799" spans="1:11" s="1097" customFormat="1">
      <c r="A1799" s="1085">
        <v>1791</v>
      </c>
      <c r="B1799" s="1086">
        <v>411</v>
      </c>
      <c r="C1799" s="1087" t="s">
        <v>3229</v>
      </c>
      <c r="D1799" s="1088">
        <v>2155</v>
      </c>
      <c r="E1799" s="1069"/>
      <c r="F1799" s="1070"/>
      <c r="G1799" s="1071"/>
      <c r="H1799" s="1072"/>
      <c r="I1799" s="1073"/>
      <c r="J1799" s="1073"/>
      <c r="K1799" s="1073"/>
    </row>
    <row r="1800" spans="1:11" s="1097" customFormat="1">
      <c r="A1800" s="1085">
        <v>1792</v>
      </c>
      <c r="B1800" s="1086">
        <v>413</v>
      </c>
      <c r="C1800" s="1087" t="s">
        <v>3230</v>
      </c>
      <c r="D1800" s="1088">
        <v>2272</v>
      </c>
      <c r="E1800" s="1069"/>
      <c r="F1800" s="1070"/>
      <c r="G1800" s="1071"/>
      <c r="H1800" s="1072"/>
      <c r="I1800" s="1073"/>
      <c r="J1800" s="1073"/>
      <c r="K1800" s="1073"/>
    </row>
    <row r="1801" spans="1:11" s="1097" customFormat="1">
      <c r="A1801" s="1085">
        <v>1793</v>
      </c>
      <c r="B1801" s="1086">
        <v>414</v>
      </c>
      <c r="C1801" s="1087" t="s">
        <v>3848</v>
      </c>
      <c r="D1801" s="1088">
        <v>41195</v>
      </c>
      <c r="E1801" s="1069"/>
      <c r="F1801" s="1070"/>
      <c r="G1801" s="1071"/>
      <c r="H1801" s="1072"/>
      <c r="I1801" s="1073"/>
      <c r="J1801" s="1073"/>
      <c r="K1801" s="1073"/>
    </row>
    <row r="1802" spans="1:11" s="1097" customFormat="1">
      <c r="A1802" s="1085">
        <v>1794</v>
      </c>
      <c r="B1802" s="1086">
        <v>415</v>
      </c>
      <c r="C1802" s="1087" t="s">
        <v>3849</v>
      </c>
      <c r="D1802" s="1088">
        <v>37389</v>
      </c>
      <c r="E1802" s="1069"/>
      <c r="F1802" s="1070"/>
      <c r="G1802" s="1071"/>
      <c r="H1802" s="1072"/>
      <c r="I1802" s="1073"/>
      <c r="J1802" s="1073"/>
      <c r="K1802" s="1073"/>
    </row>
    <row r="1803" spans="1:11" s="1097" customFormat="1">
      <c r="A1803" s="1085">
        <v>1795</v>
      </c>
      <c r="B1803" s="1086">
        <v>416</v>
      </c>
      <c r="C1803" s="1087" t="s">
        <v>3850</v>
      </c>
      <c r="D1803" s="1088">
        <v>60239</v>
      </c>
      <c r="E1803" s="1069"/>
      <c r="F1803" s="1070"/>
      <c r="G1803" s="1071"/>
      <c r="H1803" s="1072"/>
      <c r="I1803" s="1073"/>
      <c r="J1803" s="1073"/>
      <c r="K1803" s="1073"/>
    </row>
    <row r="1804" spans="1:11" s="1097" customFormat="1">
      <c r="A1804" s="1085">
        <v>1796</v>
      </c>
      <c r="B1804" s="1086">
        <v>417</v>
      </c>
      <c r="C1804" s="1087" t="s">
        <v>3850</v>
      </c>
      <c r="D1804" s="1088">
        <v>60239</v>
      </c>
      <c r="E1804" s="1069"/>
      <c r="F1804" s="1070"/>
      <c r="G1804" s="1071"/>
      <c r="H1804" s="1072"/>
      <c r="I1804" s="1073"/>
      <c r="J1804" s="1073"/>
      <c r="K1804" s="1073"/>
    </row>
    <row r="1805" spans="1:11" s="1097" customFormat="1">
      <c r="A1805" s="1085">
        <v>1797</v>
      </c>
      <c r="B1805" s="1086">
        <v>418</v>
      </c>
      <c r="C1805" s="1087" t="s">
        <v>3851</v>
      </c>
      <c r="D1805" s="1088">
        <v>42036</v>
      </c>
      <c r="E1805" s="1069"/>
      <c r="F1805" s="1070"/>
      <c r="G1805" s="1071"/>
      <c r="H1805" s="1072"/>
      <c r="I1805" s="1073"/>
      <c r="J1805" s="1073"/>
      <c r="K1805" s="1073"/>
    </row>
    <row r="1806" spans="1:11" s="1097" customFormat="1">
      <c r="A1806" s="1085">
        <v>1798</v>
      </c>
      <c r="B1806" s="1086">
        <v>419</v>
      </c>
      <c r="C1806" s="1087" t="s">
        <v>3852</v>
      </c>
      <c r="D1806" s="1088">
        <v>74640</v>
      </c>
      <c r="E1806" s="1069"/>
      <c r="F1806" s="1070"/>
      <c r="G1806" s="1071"/>
      <c r="H1806" s="1072"/>
      <c r="I1806" s="1073"/>
      <c r="J1806" s="1073"/>
      <c r="K1806" s="1073"/>
    </row>
    <row r="1807" spans="1:11" s="1097" customFormat="1">
      <c r="A1807" s="1085">
        <v>1799</v>
      </c>
      <c r="B1807" s="1086">
        <v>420</v>
      </c>
      <c r="C1807" s="1087" t="s">
        <v>3853</v>
      </c>
      <c r="D1807" s="1088">
        <v>2200</v>
      </c>
      <c r="E1807" s="1069"/>
      <c r="F1807" s="1070"/>
      <c r="G1807" s="1071"/>
      <c r="H1807" s="1072"/>
      <c r="I1807" s="1073"/>
      <c r="J1807" s="1073"/>
      <c r="K1807" s="1073"/>
    </row>
    <row r="1808" spans="1:11" s="1097" customFormat="1">
      <c r="A1808" s="1085">
        <v>1800</v>
      </c>
      <c r="B1808" s="1086">
        <v>422</v>
      </c>
      <c r="C1808" s="1087" t="s">
        <v>3231</v>
      </c>
      <c r="D1808" s="1088">
        <v>5340</v>
      </c>
      <c r="E1808" s="1069"/>
      <c r="F1808" s="1070"/>
      <c r="G1808" s="1071"/>
      <c r="H1808" s="1072"/>
      <c r="I1808" s="1073"/>
      <c r="J1808" s="1073"/>
      <c r="K1808" s="1073"/>
    </row>
    <row r="1809" spans="1:11" s="1097" customFormat="1">
      <c r="A1809" s="1085">
        <v>1801</v>
      </c>
      <c r="B1809" s="1086">
        <v>423</v>
      </c>
      <c r="C1809" s="1087" t="s">
        <v>3232</v>
      </c>
      <c r="D1809" s="1088">
        <v>3598</v>
      </c>
      <c r="E1809" s="1069"/>
      <c r="F1809" s="1070"/>
      <c r="G1809" s="1071"/>
      <c r="H1809" s="1072"/>
      <c r="I1809" s="1073"/>
      <c r="J1809" s="1073"/>
      <c r="K1809" s="1073"/>
    </row>
    <row r="1810" spans="1:11" s="1097" customFormat="1">
      <c r="A1810" s="1085">
        <v>1802</v>
      </c>
      <c r="B1810" s="1086">
        <v>424</v>
      </c>
      <c r="C1810" s="1087" t="s">
        <v>3232</v>
      </c>
      <c r="D1810" s="1088">
        <v>3598</v>
      </c>
      <c r="E1810" s="1069"/>
      <c r="F1810" s="1070"/>
      <c r="G1810" s="1071"/>
      <c r="H1810" s="1072"/>
      <c r="I1810" s="1073"/>
      <c r="J1810" s="1073"/>
      <c r="K1810" s="1073"/>
    </row>
    <row r="1811" spans="1:11" s="1097" customFormat="1">
      <c r="A1811" s="1085">
        <v>1803</v>
      </c>
      <c r="B1811" s="1086">
        <v>425</v>
      </c>
      <c r="C1811" s="1087" t="s">
        <v>3854</v>
      </c>
      <c r="D1811" s="1088">
        <v>2455</v>
      </c>
      <c r="E1811" s="1069"/>
      <c r="F1811" s="1070"/>
      <c r="G1811" s="1071"/>
      <c r="H1811" s="1072"/>
      <c r="I1811" s="1073"/>
      <c r="J1811" s="1073"/>
      <c r="K1811" s="1073"/>
    </row>
    <row r="1812" spans="1:11" s="1097" customFormat="1">
      <c r="A1812" s="1085">
        <v>1804</v>
      </c>
      <c r="B1812" s="1086">
        <v>426</v>
      </c>
      <c r="C1812" s="1087" t="s">
        <v>3854</v>
      </c>
      <c r="D1812" s="1088">
        <v>2455</v>
      </c>
      <c r="E1812" s="1069"/>
      <c r="F1812" s="1070"/>
      <c r="G1812" s="1071"/>
      <c r="H1812" s="1072"/>
      <c r="I1812" s="1073"/>
      <c r="J1812" s="1073"/>
      <c r="K1812" s="1073"/>
    </row>
    <row r="1813" spans="1:11" s="1097" customFormat="1">
      <c r="A1813" s="1085">
        <v>1805</v>
      </c>
      <c r="B1813" s="1086">
        <v>427</v>
      </c>
      <c r="C1813" s="1087" t="s">
        <v>3855</v>
      </c>
      <c r="D1813" s="1088">
        <v>42511</v>
      </c>
      <c r="E1813" s="1069"/>
      <c r="F1813" s="1070"/>
      <c r="G1813" s="1071"/>
      <c r="H1813" s="1072"/>
      <c r="I1813" s="1073"/>
      <c r="J1813" s="1073"/>
      <c r="K1813" s="1073"/>
    </row>
    <row r="1814" spans="1:11" s="1097" customFormat="1">
      <c r="A1814" s="1085">
        <v>1806</v>
      </c>
      <c r="B1814" s="1086">
        <v>444</v>
      </c>
      <c r="C1814" s="1087" t="s">
        <v>3856</v>
      </c>
      <c r="D1814" s="1088">
        <v>1406.9</v>
      </c>
      <c r="E1814" s="1069"/>
      <c r="F1814" s="1070"/>
      <c r="G1814" s="1071"/>
      <c r="H1814" s="1072"/>
      <c r="I1814" s="1073"/>
      <c r="J1814" s="1073"/>
      <c r="K1814" s="1073"/>
    </row>
    <row r="1815" spans="1:11">
      <c r="A1815" s="1085">
        <v>1807</v>
      </c>
      <c r="B1815" s="1086">
        <v>445</v>
      </c>
      <c r="C1815" s="1087" t="s">
        <v>3857</v>
      </c>
      <c r="D1815" s="1088">
        <v>1406.9</v>
      </c>
    </row>
    <row r="1816" spans="1:11">
      <c r="A1816" s="1085">
        <v>1808</v>
      </c>
      <c r="B1816" s="1086">
        <v>446</v>
      </c>
      <c r="C1816" s="1087" t="s">
        <v>3858</v>
      </c>
      <c r="D1816" s="1088">
        <v>1406.9</v>
      </c>
    </row>
    <row r="1817" spans="1:11">
      <c r="A1817" s="1085">
        <v>1809</v>
      </c>
      <c r="B1817" s="1086">
        <v>447</v>
      </c>
      <c r="C1817" s="1087" t="s">
        <v>3859</v>
      </c>
      <c r="D1817" s="1088">
        <v>1406.9</v>
      </c>
    </row>
    <row r="1818" spans="1:11">
      <c r="A1818" s="1085">
        <v>1810</v>
      </c>
      <c r="B1818" s="1086">
        <v>448</v>
      </c>
      <c r="C1818" s="1087" t="s">
        <v>3860</v>
      </c>
      <c r="D1818" s="1088">
        <v>1406.9</v>
      </c>
    </row>
    <row r="1819" spans="1:11">
      <c r="A1819" s="1085">
        <v>1811</v>
      </c>
      <c r="B1819" s="1086">
        <v>449</v>
      </c>
      <c r="C1819" s="1087" t="s">
        <v>3861</v>
      </c>
      <c r="D1819" s="1088">
        <v>1406.9</v>
      </c>
    </row>
    <row r="1820" spans="1:11">
      <c r="A1820" s="1085">
        <v>1812</v>
      </c>
      <c r="B1820" s="1086">
        <v>451</v>
      </c>
      <c r="C1820" s="1087" t="s">
        <v>3862</v>
      </c>
      <c r="D1820" s="1088">
        <v>1406.9</v>
      </c>
    </row>
    <row r="1821" spans="1:11">
      <c r="A1821" s="1085">
        <v>1813</v>
      </c>
      <c r="B1821" s="1086">
        <v>452</v>
      </c>
      <c r="C1821" s="1087" t="s">
        <v>3863</v>
      </c>
      <c r="D1821" s="1088">
        <v>1406.9</v>
      </c>
    </row>
    <row r="1822" spans="1:11">
      <c r="A1822" s="1085">
        <v>1814</v>
      </c>
      <c r="B1822" s="1086">
        <v>454</v>
      </c>
      <c r="C1822" s="1087" t="s">
        <v>3864</v>
      </c>
      <c r="D1822" s="1088">
        <v>1406.9</v>
      </c>
    </row>
    <row r="1823" spans="1:11">
      <c r="A1823" s="1085">
        <v>1815</v>
      </c>
      <c r="B1823" s="1086">
        <v>456</v>
      </c>
      <c r="C1823" s="1087" t="s">
        <v>3865</v>
      </c>
      <c r="D1823" s="1088">
        <v>1406.9</v>
      </c>
    </row>
    <row r="1824" spans="1:11" customFormat="1" ht="15">
      <c r="A1824" s="1085">
        <v>1816</v>
      </c>
      <c r="B1824" s="1086">
        <v>457</v>
      </c>
      <c r="C1824" s="1087" t="s">
        <v>3866</v>
      </c>
      <c r="D1824" s="1088">
        <v>1406.9</v>
      </c>
      <c r="E1824" s="1069"/>
      <c r="F1824" s="1070"/>
      <c r="G1824" s="1071"/>
      <c r="H1824" s="1123"/>
    </row>
    <row r="1825" spans="1:11">
      <c r="A1825" s="1085">
        <v>1817</v>
      </c>
      <c r="B1825" s="1086">
        <v>458</v>
      </c>
      <c r="C1825" s="1087" t="s">
        <v>3867</v>
      </c>
      <c r="D1825" s="1088">
        <v>1406.9</v>
      </c>
    </row>
    <row r="1826" spans="1:11">
      <c r="A1826" s="1085">
        <v>1818</v>
      </c>
      <c r="B1826" s="1086">
        <v>459</v>
      </c>
      <c r="C1826" s="1087" t="s">
        <v>3868</v>
      </c>
      <c r="D1826" s="1088">
        <v>1406.9</v>
      </c>
    </row>
    <row r="1827" spans="1:11">
      <c r="A1827" s="1085">
        <v>1819</v>
      </c>
      <c r="B1827" s="1086">
        <v>460</v>
      </c>
      <c r="C1827" s="1087" t="s">
        <v>3869</v>
      </c>
      <c r="D1827" s="1088">
        <v>1406.9</v>
      </c>
    </row>
    <row r="1828" spans="1:11" customFormat="1" ht="15">
      <c r="A1828" s="1085">
        <v>1820</v>
      </c>
      <c r="B1828" s="1086">
        <v>461</v>
      </c>
      <c r="C1828" s="1087" t="s">
        <v>3870</v>
      </c>
      <c r="D1828" s="1088">
        <v>24495</v>
      </c>
      <c r="E1828" s="1069"/>
      <c r="F1828" s="1070"/>
      <c r="G1828" s="1071"/>
      <c r="H1828" s="1123"/>
    </row>
    <row r="1829" spans="1:11" customFormat="1" ht="15">
      <c r="A1829" s="1085">
        <v>1821</v>
      </c>
      <c r="B1829" s="1086">
        <v>462</v>
      </c>
      <c r="C1829" s="1087" t="s">
        <v>3871</v>
      </c>
      <c r="D1829" s="1088">
        <v>5830</v>
      </c>
      <c r="E1829" s="1069"/>
      <c r="F1829" s="1070"/>
      <c r="G1829" s="1071"/>
      <c r="H1829" s="1072"/>
      <c r="I1829" s="1213"/>
      <c r="K1829" s="1073"/>
    </row>
    <row r="1830" spans="1:11" ht="15">
      <c r="A1830" s="1085">
        <v>1822</v>
      </c>
      <c r="B1830" s="1086">
        <v>463</v>
      </c>
      <c r="C1830" s="1087" t="s">
        <v>3872</v>
      </c>
      <c r="D1830" s="1088">
        <v>5830</v>
      </c>
      <c r="I1830" s="1213"/>
      <c r="J1830"/>
    </row>
    <row r="1831" spans="1:11" customFormat="1" ht="15">
      <c r="A1831" s="1085">
        <v>1823</v>
      </c>
      <c r="B1831" s="1086">
        <v>464</v>
      </c>
      <c r="C1831" s="1087" t="s">
        <v>3873</v>
      </c>
      <c r="D1831" s="1088">
        <v>5830</v>
      </c>
      <c r="E1831" s="1069"/>
      <c r="F1831" s="1070"/>
      <c r="G1831" s="1071"/>
      <c r="H1831" s="1123"/>
    </row>
    <row r="1832" spans="1:11" ht="15">
      <c r="A1832" s="1085">
        <v>1824</v>
      </c>
      <c r="B1832" s="1086">
        <v>465</v>
      </c>
      <c r="C1832" s="1087" t="s">
        <v>3874</v>
      </c>
      <c r="D1832" s="1088">
        <v>7245</v>
      </c>
      <c r="G1832" s="1142"/>
      <c r="I1832" s="1213"/>
      <c r="J1832"/>
    </row>
    <row r="1833" spans="1:11" ht="15">
      <c r="A1833" s="1085">
        <v>1825</v>
      </c>
      <c r="B1833" s="1086">
        <v>466</v>
      </c>
      <c r="C1833" s="1087" t="s">
        <v>3875</v>
      </c>
      <c r="D1833" s="1088">
        <v>10580</v>
      </c>
      <c r="I1833" s="1213"/>
      <c r="J1833"/>
    </row>
    <row r="1834" spans="1:11" ht="15">
      <c r="A1834" s="1085">
        <v>1826</v>
      </c>
      <c r="B1834" s="1086">
        <v>467</v>
      </c>
      <c r="C1834" s="1087" t="s">
        <v>3876</v>
      </c>
      <c r="D1834" s="1088">
        <v>5830</v>
      </c>
      <c r="I1834" s="1213"/>
      <c r="J1834"/>
    </row>
    <row r="1835" spans="1:11" ht="15">
      <c r="A1835" s="1085">
        <v>1827</v>
      </c>
      <c r="B1835" s="1106">
        <v>500</v>
      </c>
      <c r="C1835" s="1101" t="s">
        <v>3877</v>
      </c>
      <c r="D1835" s="1100">
        <v>2886.08</v>
      </c>
      <c r="G1835" s="1121"/>
      <c r="H1835" s="1196"/>
      <c r="I1835" s="1213"/>
      <c r="J1835"/>
    </row>
    <row r="1836" spans="1:11" ht="15">
      <c r="A1836" s="1085">
        <v>1828</v>
      </c>
      <c r="B1836" s="1086">
        <v>7</v>
      </c>
      <c r="C1836" s="1087" t="s">
        <v>3878</v>
      </c>
      <c r="D1836" s="1088">
        <v>1035</v>
      </c>
      <c r="G1836" s="1142"/>
      <c r="I1836" s="1213"/>
      <c r="J1836"/>
    </row>
    <row r="1837" spans="1:11" ht="15">
      <c r="A1837" s="1085">
        <v>1829</v>
      </c>
      <c r="B1837" s="1086">
        <v>59</v>
      </c>
      <c r="C1837" s="1087" t="s">
        <v>3879</v>
      </c>
      <c r="D1837" s="1088">
        <v>2070</v>
      </c>
      <c r="G1837" s="1142"/>
      <c r="I1837" s="1213"/>
      <c r="J1837"/>
    </row>
    <row r="1838" spans="1:11" ht="15">
      <c r="A1838" s="1085">
        <v>1830</v>
      </c>
      <c r="B1838" s="1086">
        <v>157</v>
      </c>
      <c r="C1838" s="1087" t="s">
        <v>3422</v>
      </c>
      <c r="D1838" s="1088">
        <v>678.5</v>
      </c>
      <c r="G1838" s="1105"/>
      <c r="I1838" s="1213"/>
      <c r="J1838"/>
    </row>
    <row r="1839" spans="1:11" ht="15">
      <c r="A1839" s="1085">
        <v>1831</v>
      </c>
      <c r="B1839" s="1106">
        <v>158</v>
      </c>
      <c r="C1839" s="1101" t="s">
        <v>3879</v>
      </c>
      <c r="D1839" s="1100">
        <v>2070</v>
      </c>
      <c r="G1839" s="1142"/>
      <c r="I1839" s="1213"/>
      <c r="J1839"/>
    </row>
    <row r="1840" spans="1:11" ht="15">
      <c r="A1840" s="1085">
        <v>1832</v>
      </c>
      <c r="B1840" s="1086">
        <v>159</v>
      </c>
      <c r="C1840" s="1087" t="s">
        <v>3880</v>
      </c>
      <c r="D1840" s="1088">
        <v>3680</v>
      </c>
      <c r="G1840" s="1142"/>
      <c r="I1840" s="1213"/>
      <c r="J1840"/>
    </row>
    <row r="1841" spans="1:10" ht="15">
      <c r="A1841" s="1085">
        <v>1833</v>
      </c>
      <c r="B1841" s="1086">
        <v>242</v>
      </c>
      <c r="C1841" s="1087" t="s">
        <v>3881</v>
      </c>
      <c r="D1841" s="1088">
        <v>34359.71</v>
      </c>
      <c r="G1841" s="1142"/>
      <c r="I1841" s="1213"/>
      <c r="J1841"/>
    </row>
    <row r="1842" spans="1:10" ht="15">
      <c r="A1842" s="1085">
        <v>1834</v>
      </c>
      <c r="B1842" s="1086">
        <v>291</v>
      </c>
      <c r="C1842" s="1087" t="s">
        <v>3544</v>
      </c>
      <c r="D1842" s="1088">
        <v>724.5</v>
      </c>
      <c r="G1842" s="1142"/>
      <c r="I1842" s="1213"/>
      <c r="J1842"/>
    </row>
    <row r="1843" spans="1:10" ht="15">
      <c r="A1843" s="1085">
        <v>1835</v>
      </c>
      <c r="B1843" s="1086">
        <v>293</v>
      </c>
      <c r="C1843" s="1087" t="s">
        <v>3882</v>
      </c>
      <c r="D1843" s="1088">
        <v>2185</v>
      </c>
      <c r="G1843" s="1142"/>
      <c r="I1843" s="1213"/>
      <c r="J1843"/>
    </row>
    <row r="1844" spans="1:10" ht="15">
      <c r="A1844" s="1085">
        <v>1836</v>
      </c>
      <c r="B1844" s="1086">
        <v>294</v>
      </c>
      <c r="C1844" s="1087" t="s">
        <v>3883</v>
      </c>
      <c r="D1844" s="1088">
        <v>1495</v>
      </c>
      <c r="G1844" s="1142"/>
      <c r="I1844" s="1213"/>
      <c r="J1844"/>
    </row>
    <row r="1845" spans="1:10" ht="15">
      <c r="A1845" s="1085">
        <v>1837</v>
      </c>
      <c r="B1845" s="1086">
        <v>297</v>
      </c>
      <c r="C1845" s="1087" t="s">
        <v>3884</v>
      </c>
      <c r="D1845" s="1088">
        <v>3910</v>
      </c>
      <c r="G1845" s="1142"/>
      <c r="I1845" s="1213"/>
      <c r="J1845"/>
    </row>
    <row r="1846" spans="1:10" ht="15">
      <c r="A1846" s="1085">
        <v>1838</v>
      </c>
      <c r="B1846" s="1086">
        <v>301</v>
      </c>
      <c r="C1846" s="1087" t="s">
        <v>3885</v>
      </c>
      <c r="D1846" s="1088">
        <v>4462</v>
      </c>
      <c r="G1846" s="1142"/>
      <c r="I1846" s="1213"/>
      <c r="J1846"/>
    </row>
    <row r="1847" spans="1:10" ht="15">
      <c r="A1847" s="1085">
        <v>1839</v>
      </c>
      <c r="B1847" s="1086">
        <v>302</v>
      </c>
      <c r="C1847" s="1087" t="s">
        <v>3886</v>
      </c>
      <c r="D1847" s="1088">
        <v>1495</v>
      </c>
      <c r="G1847" s="1142"/>
      <c r="I1847" s="1213"/>
      <c r="J1847"/>
    </row>
    <row r="1848" spans="1:10" ht="15">
      <c r="A1848" s="1085">
        <v>1840</v>
      </c>
      <c r="B1848" s="1086">
        <v>304</v>
      </c>
      <c r="C1848" s="1087" t="s">
        <v>3887</v>
      </c>
      <c r="D1848" s="1088">
        <v>6871.25</v>
      </c>
      <c r="G1848" s="1142"/>
      <c r="I1848" s="1213"/>
      <c r="J1848"/>
    </row>
    <row r="1849" spans="1:10" ht="15">
      <c r="A1849" s="1085">
        <v>1841</v>
      </c>
      <c r="B1849" s="1086">
        <v>310</v>
      </c>
      <c r="C1849" s="1087" t="s">
        <v>3888</v>
      </c>
      <c r="D1849" s="1088">
        <v>1495</v>
      </c>
      <c r="G1849" s="1142"/>
      <c r="I1849" s="1213"/>
      <c r="J1849"/>
    </row>
    <row r="1850" spans="1:10" ht="15">
      <c r="A1850" s="1085">
        <v>1842</v>
      </c>
      <c r="B1850" s="1086">
        <v>311</v>
      </c>
      <c r="C1850" s="1087" t="s">
        <v>3889</v>
      </c>
      <c r="D1850" s="1088">
        <v>2999.2000000000003</v>
      </c>
      <c r="G1850" s="1142"/>
      <c r="I1850" s="1213"/>
      <c r="J1850"/>
    </row>
    <row r="1851" spans="1:10" ht="15">
      <c r="A1851" s="1085">
        <v>1843</v>
      </c>
      <c r="B1851" s="1086">
        <v>312</v>
      </c>
      <c r="C1851" s="1087" t="s">
        <v>3890</v>
      </c>
      <c r="D1851" s="1088">
        <v>1666.02</v>
      </c>
      <c r="G1851" s="1142"/>
      <c r="I1851" s="1213"/>
      <c r="J1851"/>
    </row>
    <row r="1852" spans="1:10" ht="22.5">
      <c r="A1852" s="1085">
        <v>1844</v>
      </c>
      <c r="B1852" s="1086">
        <v>313</v>
      </c>
      <c r="C1852" s="1087" t="s">
        <v>3548</v>
      </c>
      <c r="D1852" s="1088">
        <v>3766.55</v>
      </c>
      <c r="G1852" s="1142"/>
      <c r="I1852" s="1213"/>
      <c r="J1852"/>
    </row>
    <row r="1853" spans="1:10" ht="22.5">
      <c r="A1853" s="1085">
        <v>1845</v>
      </c>
      <c r="B1853" s="1086">
        <v>314</v>
      </c>
      <c r="C1853" s="1087" t="s">
        <v>3549</v>
      </c>
      <c r="D1853" s="1088">
        <v>2788</v>
      </c>
      <c r="G1853" s="1142"/>
      <c r="I1853" s="1213"/>
      <c r="J1853"/>
    </row>
    <row r="1854" spans="1:10" ht="15">
      <c r="A1854" s="1085">
        <v>1846</v>
      </c>
      <c r="B1854" s="1086">
        <v>315</v>
      </c>
      <c r="C1854" s="1087" t="s">
        <v>3891</v>
      </c>
      <c r="D1854" s="1088">
        <v>5036</v>
      </c>
      <c r="G1854" s="1142"/>
      <c r="I1854" s="1213"/>
      <c r="J1854"/>
    </row>
    <row r="1855" spans="1:10" ht="15">
      <c r="A1855" s="1085">
        <v>1847</v>
      </c>
      <c r="B1855" s="1086">
        <v>316</v>
      </c>
      <c r="C1855" s="1087" t="s">
        <v>3892</v>
      </c>
      <c r="D1855" s="1088">
        <v>2066</v>
      </c>
      <c r="G1855" s="1142"/>
      <c r="I1855" s="1213"/>
      <c r="J1855"/>
    </row>
    <row r="1856" spans="1:10" ht="15">
      <c r="A1856" s="1085">
        <v>1848</v>
      </c>
      <c r="B1856" s="1086">
        <v>317</v>
      </c>
      <c r="C1856" s="1087" t="s">
        <v>3893</v>
      </c>
      <c r="D1856" s="1088">
        <v>2899</v>
      </c>
      <c r="G1856" s="1142"/>
      <c r="I1856" s="1213"/>
      <c r="J1856"/>
    </row>
    <row r="1857" spans="1:10" ht="22.5">
      <c r="A1857" s="1085">
        <v>1849</v>
      </c>
      <c r="B1857" s="1086">
        <v>365</v>
      </c>
      <c r="C1857" s="1087" t="s">
        <v>3762</v>
      </c>
      <c r="D1857" s="1088">
        <v>6138.7</v>
      </c>
      <c r="G1857" s="1142"/>
      <c r="I1857" s="1213"/>
      <c r="J1857"/>
    </row>
    <row r="1858" spans="1:10" ht="15">
      <c r="A1858" s="1085">
        <v>1850</v>
      </c>
      <c r="B1858" s="1086">
        <v>370</v>
      </c>
      <c r="C1858" s="1087" t="s">
        <v>3894</v>
      </c>
      <c r="D1858" s="1088">
        <v>1834.25</v>
      </c>
      <c r="G1858" s="1142"/>
      <c r="I1858" s="1213"/>
      <c r="J1858"/>
    </row>
    <row r="1859" spans="1:10" ht="15">
      <c r="A1859" s="1085">
        <v>1851</v>
      </c>
      <c r="B1859" s="1086">
        <v>372</v>
      </c>
      <c r="C1859" s="1087" t="s">
        <v>3895</v>
      </c>
      <c r="D1859" s="1088">
        <v>6710.25</v>
      </c>
      <c r="G1859" s="1142"/>
      <c r="I1859" s="1213"/>
      <c r="J1859"/>
    </row>
    <row r="1860" spans="1:10" ht="15">
      <c r="A1860" s="1085">
        <v>1852</v>
      </c>
      <c r="B1860" s="1086">
        <v>373</v>
      </c>
      <c r="C1860" s="1087" t="s">
        <v>3896</v>
      </c>
      <c r="D1860" s="1088">
        <v>5980</v>
      </c>
      <c r="G1860" s="1142"/>
      <c r="I1860" s="1213"/>
      <c r="J1860"/>
    </row>
    <row r="1861" spans="1:10" ht="15">
      <c r="A1861" s="1085">
        <v>1853</v>
      </c>
      <c r="B1861" s="1086">
        <v>374</v>
      </c>
      <c r="C1861" s="1087" t="s">
        <v>3897</v>
      </c>
      <c r="D1861" s="1088">
        <v>2788.75</v>
      </c>
      <c r="G1861" s="1142"/>
      <c r="I1861" s="1213"/>
      <c r="J1861"/>
    </row>
    <row r="1862" spans="1:10" ht="15">
      <c r="A1862" s="1085">
        <v>1854</v>
      </c>
      <c r="B1862" s="1086">
        <v>378</v>
      </c>
      <c r="C1862" s="1087" t="s">
        <v>3898</v>
      </c>
      <c r="D1862" s="1088">
        <v>8542.5</v>
      </c>
      <c r="G1862" s="1142"/>
      <c r="I1862" s="1213"/>
      <c r="J1862"/>
    </row>
    <row r="1863" spans="1:10" ht="15">
      <c r="A1863" s="1085">
        <v>1855</v>
      </c>
      <c r="B1863" s="1086">
        <v>379</v>
      </c>
      <c r="C1863" s="1087" t="s">
        <v>3899</v>
      </c>
      <c r="D1863" s="1088">
        <v>8542.5</v>
      </c>
      <c r="G1863" s="1142"/>
      <c r="I1863" s="1213"/>
      <c r="J1863"/>
    </row>
    <row r="1864" spans="1:10" ht="15">
      <c r="A1864" s="1085">
        <v>1856</v>
      </c>
      <c r="B1864" s="1086">
        <v>380</v>
      </c>
      <c r="C1864" s="1087" t="s">
        <v>3900</v>
      </c>
      <c r="D1864" s="1088">
        <v>8542.5</v>
      </c>
      <c r="G1864" s="1142"/>
      <c r="I1864" s="1213"/>
      <c r="J1864"/>
    </row>
    <row r="1865" spans="1:10" ht="15">
      <c r="A1865" s="1085">
        <v>1857</v>
      </c>
      <c r="B1865" s="1086">
        <v>389</v>
      </c>
      <c r="C1865" s="1087" t="s">
        <v>3901</v>
      </c>
      <c r="D1865" s="1088">
        <v>5148.82</v>
      </c>
      <c r="G1865" s="1142"/>
      <c r="I1865" s="1213"/>
      <c r="J1865"/>
    </row>
    <row r="1866" spans="1:10" ht="15">
      <c r="A1866" s="1085">
        <v>1858</v>
      </c>
      <c r="B1866" s="1086">
        <v>390</v>
      </c>
      <c r="C1866" s="1087" t="s">
        <v>3902</v>
      </c>
      <c r="D1866" s="1088">
        <v>5148.82</v>
      </c>
      <c r="G1866" s="1142"/>
      <c r="I1866" s="1213"/>
      <c r="J1866"/>
    </row>
    <row r="1867" spans="1:10" ht="15">
      <c r="A1867" s="1085">
        <v>1859</v>
      </c>
      <c r="B1867" s="1086">
        <v>391</v>
      </c>
      <c r="C1867" s="1087" t="s">
        <v>3903</v>
      </c>
      <c r="D1867" s="1088">
        <v>5148.32</v>
      </c>
      <c r="G1867" s="1142"/>
      <c r="I1867" s="1213"/>
      <c r="J1867"/>
    </row>
    <row r="1868" spans="1:10" ht="15">
      <c r="A1868" s="1085">
        <v>1860</v>
      </c>
      <c r="B1868" s="1086">
        <v>392</v>
      </c>
      <c r="C1868" s="1087" t="s">
        <v>3904</v>
      </c>
      <c r="D1868" s="1088">
        <v>5148.32</v>
      </c>
      <c r="G1868" s="1142"/>
      <c r="I1868" s="1213"/>
      <c r="J1868"/>
    </row>
    <row r="1869" spans="1:10" ht="15">
      <c r="A1869" s="1085">
        <v>1861</v>
      </c>
      <c r="B1869" s="1086">
        <v>393</v>
      </c>
      <c r="C1869" s="1087" t="s">
        <v>3905</v>
      </c>
      <c r="D1869" s="1088">
        <v>5148.32</v>
      </c>
      <c r="G1869" s="1142"/>
      <c r="I1869" s="1213"/>
      <c r="J1869"/>
    </row>
    <row r="1870" spans="1:10" ht="15">
      <c r="A1870" s="1085">
        <v>1862</v>
      </c>
      <c r="B1870" s="1086">
        <v>394</v>
      </c>
      <c r="C1870" s="1087" t="s">
        <v>3906</v>
      </c>
      <c r="D1870" s="1088">
        <v>5148.32</v>
      </c>
      <c r="G1870" s="1142"/>
      <c r="I1870" s="1213"/>
      <c r="J1870"/>
    </row>
    <row r="1871" spans="1:10" ht="15">
      <c r="A1871" s="1085">
        <v>1863</v>
      </c>
      <c r="B1871" s="1086">
        <v>395</v>
      </c>
      <c r="C1871" s="1087" t="s">
        <v>3907</v>
      </c>
      <c r="D1871" s="1088">
        <v>5148.32</v>
      </c>
      <c r="G1871" s="1142"/>
      <c r="I1871" s="1213"/>
      <c r="J1871"/>
    </row>
    <row r="1872" spans="1:10" customFormat="1" ht="15">
      <c r="A1872" s="1085">
        <v>1864</v>
      </c>
      <c r="B1872" s="1086">
        <v>396</v>
      </c>
      <c r="C1872" s="1087" t="s">
        <v>3908</v>
      </c>
      <c r="D1872" s="1088">
        <v>5929.56</v>
      </c>
      <c r="E1872" s="1069"/>
      <c r="F1872" s="1070"/>
      <c r="G1872" s="1142"/>
      <c r="H1872" s="1123"/>
    </row>
    <row r="1873" spans="1:11" customFormat="1" ht="15">
      <c r="A1873" s="1085">
        <v>1865</v>
      </c>
      <c r="B1873" s="1086">
        <v>397</v>
      </c>
      <c r="C1873" s="1087" t="s">
        <v>3909</v>
      </c>
      <c r="D1873" s="1088">
        <v>7353.1100000000006</v>
      </c>
      <c r="E1873" s="1069"/>
      <c r="F1873" s="1070"/>
      <c r="G1873" s="1142"/>
      <c r="H1873" s="1123"/>
    </row>
    <row r="1874" spans="1:11" ht="15">
      <c r="A1874" s="1085">
        <v>1866</v>
      </c>
      <c r="B1874" s="1086">
        <v>398</v>
      </c>
      <c r="C1874" s="1087" t="s">
        <v>3910</v>
      </c>
      <c r="D1874" s="1088">
        <v>1495</v>
      </c>
      <c r="G1874" s="1142"/>
      <c r="I1874" s="1213"/>
      <c r="J1874"/>
    </row>
    <row r="1875" spans="1:11">
      <c r="A1875" s="1085">
        <v>1867</v>
      </c>
      <c r="B1875" s="1086">
        <v>403</v>
      </c>
      <c r="C1875" s="1087" t="s">
        <v>3911</v>
      </c>
      <c r="D1875" s="1088">
        <v>2907.32</v>
      </c>
      <c r="G1875" s="1142"/>
    </row>
    <row r="1876" spans="1:11">
      <c r="A1876" s="1085">
        <v>1868</v>
      </c>
      <c r="B1876" s="1086">
        <v>428</v>
      </c>
      <c r="C1876" s="1087" t="s">
        <v>2601</v>
      </c>
      <c r="D1876" s="1088">
        <v>21750</v>
      </c>
      <c r="G1876" s="1142"/>
    </row>
    <row r="1877" spans="1:11" ht="15">
      <c r="A1877" s="1085">
        <v>1869</v>
      </c>
      <c r="B1877" s="1086">
        <v>429</v>
      </c>
      <c r="C1877" s="1087" t="s">
        <v>3912</v>
      </c>
      <c r="D1877" s="1088">
        <v>5916</v>
      </c>
      <c r="G1877" s="1142"/>
      <c r="H1877" s="1123"/>
      <c r="I1877"/>
      <c r="J1877"/>
      <c r="K1877"/>
    </row>
    <row r="1878" spans="1:11">
      <c r="A1878" s="1085">
        <v>1870</v>
      </c>
      <c r="B1878" s="1086">
        <v>431</v>
      </c>
      <c r="C1878" s="1087" t="s">
        <v>3913</v>
      </c>
      <c r="D1878" s="1088">
        <v>2923.2000000000003</v>
      </c>
      <c r="G1878" s="1142"/>
    </row>
    <row r="1879" spans="1:11">
      <c r="A1879" s="1085">
        <v>1871</v>
      </c>
      <c r="B1879" s="1086">
        <v>437</v>
      </c>
      <c r="C1879" s="1087" t="s">
        <v>3914</v>
      </c>
      <c r="D1879" s="1088">
        <v>4197.5</v>
      </c>
      <c r="G1879" s="1105"/>
    </row>
    <row r="1880" spans="1:11" ht="15">
      <c r="A1880" s="1085">
        <v>1872</v>
      </c>
      <c r="B1880" s="1086">
        <v>440</v>
      </c>
      <c r="C1880" s="1087" t="s">
        <v>3915</v>
      </c>
      <c r="D1880" s="1088">
        <v>725</v>
      </c>
      <c r="G1880" s="1121"/>
      <c r="H1880" s="1159"/>
    </row>
    <row r="1881" spans="1:11">
      <c r="A1881" s="1085">
        <v>1873</v>
      </c>
      <c r="B1881" s="1108">
        <v>474</v>
      </c>
      <c r="C1881" s="1109" t="s">
        <v>3034</v>
      </c>
      <c r="D1881" s="1110">
        <v>4626.54</v>
      </c>
      <c r="G1881" s="1142"/>
    </row>
    <row r="1882" spans="1:11">
      <c r="A1882" s="1085">
        <v>1874</v>
      </c>
      <c r="B1882" s="1108">
        <v>475</v>
      </c>
      <c r="C1882" s="1109" t="s">
        <v>3034</v>
      </c>
      <c r="D1882" s="1110">
        <v>4626.54</v>
      </c>
      <c r="G1882" s="1142"/>
    </row>
    <row r="1883" spans="1:11">
      <c r="A1883" s="1085">
        <v>1875</v>
      </c>
      <c r="B1883" s="1108">
        <v>476</v>
      </c>
      <c r="C1883" s="1109" t="s">
        <v>3916</v>
      </c>
      <c r="D1883" s="1110">
        <v>3538</v>
      </c>
      <c r="G1883" s="1142"/>
    </row>
    <row r="1884" spans="1:11" ht="15">
      <c r="A1884" s="1085">
        <v>1876</v>
      </c>
      <c r="B1884" s="1108">
        <v>477</v>
      </c>
      <c r="C1884" s="1109" t="s">
        <v>3916</v>
      </c>
      <c r="D1884" s="1110">
        <v>3538</v>
      </c>
      <c r="G1884" s="1142"/>
      <c r="H1884" s="1123"/>
      <c r="I1884"/>
      <c r="J1884"/>
      <c r="K1884"/>
    </row>
    <row r="1885" spans="1:11">
      <c r="A1885" s="1085">
        <v>1877</v>
      </c>
      <c r="B1885" s="1108">
        <v>478</v>
      </c>
      <c r="C1885" s="1109" t="s">
        <v>3917</v>
      </c>
      <c r="D1885" s="1110">
        <v>1276</v>
      </c>
      <c r="G1885" s="1142"/>
    </row>
    <row r="1886" spans="1:11">
      <c r="A1886" s="1085">
        <v>1878</v>
      </c>
      <c r="B1886" s="1108">
        <v>479</v>
      </c>
      <c r="C1886" s="1109" t="s">
        <v>3918</v>
      </c>
      <c r="D1886" s="1110">
        <v>1160</v>
      </c>
      <c r="G1886" s="1142"/>
    </row>
    <row r="1887" spans="1:11">
      <c r="A1887" s="1085">
        <v>1879</v>
      </c>
      <c r="B1887" s="1108">
        <v>480</v>
      </c>
      <c r="C1887" s="1109" t="s">
        <v>3918</v>
      </c>
      <c r="D1887" s="1110">
        <v>1160</v>
      </c>
      <c r="G1887" s="1142"/>
    </row>
    <row r="1888" spans="1:11">
      <c r="A1888" s="1085">
        <v>1880</v>
      </c>
      <c r="B1888" s="1108">
        <v>481</v>
      </c>
      <c r="C1888" s="1109" t="s">
        <v>3918</v>
      </c>
      <c r="D1888" s="1110">
        <v>1160</v>
      </c>
      <c r="G1888" s="1142"/>
    </row>
    <row r="1889" spans="1:11" ht="15">
      <c r="A1889" s="1085">
        <v>1881</v>
      </c>
      <c r="B1889" s="1108">
        <v>482</v>
      </c>
      <c r="C1889" s="1109" t="s">
        <v>3918</v>
      </c>
      <c r="D1889" s="1110">
        <v>1160</v>
      </c>
      <c r="G1889" s="1142"/>
      <c r="H1889" s="1123"/>
      <c r="I1889"/>
      <c r="J1889"/>
      <c r="K1889"/>
    </row>
    <row r="1890" spans="1:11" ht="15">
      <c r="A1890" s="1085">
        <v>1882</v>
      </c>
      <c r="B1890" s="1108">
        <v>483</v>
      </c>
      <c r="C1890" s="1109" t="s">
        <v>3918</v>
      </c>
      <c r="D1890" s="1110">
        <v>1160</v>
      </c>
      <c r="G1890" s="1142"/>
      <c r="H1890" s="1123"/>
      <c r="I1890"/>
      <c r="J1890"/>
      <c r="K1890"/>
    </row>
    <row r="1891" spans="1:11" ht="15">
      <c r="A1891" s="1085">
        <v>1883</v>
      </c>
      <c r="B1891" s="1108">
        <v>484</v>
      </c>
      <c r="C1891" s="1109" t="s">
        <v>3039</v>
      </c>
      <c r="D1891" s="1110">
        <v>4524</v>
      </c>
      <c r="G1891" s="1105"/>
      <c r="H1891" s="1123"/>
      <c r="I1891"/>
      <c r="J1891"/>
      <c r="K1891"/>
    </row>
    <row r="1892" spans="1:11" customFormat="1" ht="15">
      <c r="A1892" s="1085">
        <v>1884</v>
      </c>
      <c r="B1892" s="1108">
        <v>485</v>
      </c>
      <c r="C1892" s="1109" t="s">
        <v>3039</v>
      </c>
      <c r="D1892" s="1110">
        <v>4524</v>
      </c>
      <c r="E1892" s="1069"/>
      <c r="F1892" s="1070"/>
      <c r="G1892" s="1142"/>
      <c r="H1892" s="1123"/>
    </row>
    <row r="1893" spans="1:11" ht="15">
      <c r="A1893" s="1085">
        <v>1885</v>
      </c>
      <c r="B1893" s="1108">
        <v>486</v>
      </c>
      <c r="C1893" s="1109" t="s">
        <v>3039</v>
      </c>
      <c r="D1893" s="1110">
        <v>4524</v>
      </c>
      <c r="G1893" s="1142"/>
      <c r="H1893" s="1123"/>
      <c r="I1893"/>
      <c r="J1893"/>
      <c r="K1893"/>
    </row>
    <row r="1894" spans="1:11" ht="15">
      <c r="A1894" s="1085">
        <v>1886</v>
      </c>
      <c r="B1894" s="1108">
        <v>487</v>
      </c>
      <c r="C1894" s="1109" t="s">
        <v>3039</v>
      </c>
      <c r="D1894" s="1110">
        <v>4524</v>
      </c>
      <c r="G1894" s="1142"/>
      <c r="H1894" s="1123"/>
      <c r="I1894"/>
      <c r="J1894"/>
      <c r="K1894"/>
    </row>
    <row r="1895" spans="1:11" ht="13.5" customHeight="1">
      <c r="A1895" s="1085">
        <v>1887</v>
      </c>
      <c r="B1895" s="1108">
        <v>492</v>
      </c>
      <c r="C1895" s="1176" t="s">
        <v>2717</v>
      </c>
      <c r="D1895" s="1110">
        <v>2784</v>
      </c>
      <c r="G1895" s="1121"/>
      <c r="H1895" s="1157"/>
      <c r="I1895"/>
      <c r="J1895"/>
      <c r="K1895"/>
    </row>
    <row r="1896" spans="1:11">
      <c r="A1896" s="1085">
        <v>1888</v>
      </c>
      <c r="B1896" s="1108">
        <v>488</v>
      </c>
      <c r="C1896" s="1109" t="s">
        <v>3135</v>
      </c>
      <c r="D1896" s="1110">
        <v>3479</v>
      </c>
      <c r="G1896" s="1105"/>
    </row>
    <row r="1897" spans="1:11">
      <c r="A1897" s="1085">
        <v>1889</v>
      </c>
      <c r="B1897" s="1108">
        <v>489</v>
      </c>
      <c r="C1897" s="1109" t="s">
        <v>3135</v>
      </c>
      <c r="D1897" s="1110">
        <v>3479</v>
      </c>
      <c r="G1897" s="1105"/>
    </row>
    <row r="1898" spans="1:11">
      <c r="A1898" s="1085">
        <v>1890</v>
      </c>
      <c r="B1898" s="1108">
        <v>490</v>
      </c>
      <c r="C1898" s="1109" t="s">
        <v>3135</v>
      </c>
      <c r="D1898" s="1110">
        <v>3479</v>
      </c>
      <c r="G1898" s="1105"/>
    </row>
    <row r="1899" spans="1:11" ht="15">
      <c r="A1899" s="1085">
        <v>1891</v>
      </c>
      <c r="B1899" s="1108">
        <v>491</v>
      </c>
      <c r="C1899" s="1109" t="s">
        <v>3135</v>
      </c>
      <c r="D1899" s="1110">
        <v>3479</v>
      </c>
      <c r="G1899" s="1121"/>
      <c r="H1899" s="1159"/>
    </row>
    <row r="1900" spans="1:11">
      <c r="A1900" s="1085">
        <v>1892</v>
      </c>
      <c r="B1900" s="1108">
        <v>494</v>
      </c>
      <c r="C1900" s="1101" t="s">
        <v>3919</v>
      </c>
      <c r="D1900" s="1100">
        <v>4600</v>
      </c>
      <c r="G1900" s="1105"/>
    </row>
    <row r="1901" spans="1:11" ht="15">
      <c r="A1901" s="1085">
        <v>1893</v>
      </c>
      <c r="B1901" s="1106">
        <v>501</v>
      </c>
      <c r="C1901" s="1101" t="s">
        <v>3462</v>
      </c>
      <c r="D1901" s="1100">
        <v>6148</v>
      </c>
      <c r="G1901" s="1121"/>
      <c r="H1901" s="1159"/>
    </row>
    <row r="1902" spans="1:11">
      <c r="A1902" s="1085">
        <v>1894</v>
      </c>
      <c r="B1902" s="1106">
        <v>497</v>
      </c>
      <c r="C1902" s="1101" t="s">
        <v>3920</v>
      </c>
      <c r="D1902" s="1100">
        <v>4091.2</v>
      </c>
    </row>
    <row r="1903" spans="1:11">
      <c r="A1903" s="1085">
        <v>1895</v>
      </c>
      <c r="B1903" s="1106">
        <v>498</v>
      </c>
      <c r="C1903" s="1101" t="s">
        <v>3921</v>
      </c>
      <c r="D1903" s="1100">
        <v>4091.2</v>
      </c>
    </row>
    <row r="1904" spans="1:11">
      <c r="A1904" s="1085">
        <v>1896</v>
      </c>
      <c r="B1904" s="1106">
        <v>502</v>
      </c>
      <c r="C1904" s="1101" t="s">
        <v>3922</v>
      </c>
      <c r="D1904" s="1100">
        <v>6175</v>
      </c>
      <c r="G1904" s="1121"/>
      <c r="H1904" s="1141"/>
    </row>
    <row r="1905" spans="1:8">
      <c r="A1905" s="1085">
        <v>1897</v>
      </c>
      <c r="B1905" s="1108">
        <v>3</v>
      </c>
      <c r="C1905" s="1109" t="s">
        <v>3023</v>
      </c>
      <c r="D1905" s="1110">
        <v>6217.6</v>
      </c>
      <c r="G1905" s="1121"/>
      <c r="H1905" s="1141"/>
    </row>
    <row r="1906" spans="1:8">
      <c r="A1906" s="1085">
        <v>1898</v>
      </c>
      <c r="B1906" s="1108">
        <v>6</v>
      </c>
      <c r="C1906" s="1176" t="s">
        <v>3923</v>
      </c>
      <c r="D1906" s="1110">
        <v>10428.36</v>
      </c>
    </row>
    <row r="1907" spans="1:8">
      <c r="A1907" s="1085">
        <v>1899</v>
      </c>
      <c r="B1907" s="1108">
        <v>7</v>
      </c>
      <c r="C1907" s="1176" t="s">
        <v>3924</v>
      </c>
      <c r="D1907" s="1110">
        <v>7540</v>
      </c>
    </row>
    <row r="1908" spans="1:8">
      <c r="A1908" s="1085">
        <v>1900</v>
      </c>
      <c r="B1908" s="1108">
        <v>8</v>
      </c>
      <c r="C1908" s="1109" t="s">
        <v>3925</v>
      </c>
      <c r="D1908" s="1110">
        <v>5788.4</v>
      </c>
    </row>
    <row r="1909" spans="1:8">
      <c r="A1909" s="1085">
        <v>1901</v>
      </c>
      <c r="B1909" s="1108">
        <v>9</v>
      </c>
      <c r="C1909" s="1109" t="s">
        <v>3925</v>
      </c>
      <c r="D1909" s="1110">
        <v>5788.4</v>
      </c>
    </row>
    <row r="1910" spans="1:8">
      <c r="A1910" s="1085">
        <v>1902</v>
      </c>
      <c r="B1910" s="1108">
        <v>10</v>
      </c>
      <c r="C1910" s="1109" t="s">
        <v>3926</v>
      </c>
      <c r="D1910" s="1110">
        <v>2540.4</v>
      </c>
    </row>
    <row r="1911" spans="1:8">
      <c r="A1911" s="1085">
        <v>1903</v>
      </c>
      <c r="B1911" s="1108">
        <v>11</v>
      </c>
      <c r="C1911" s="1109" t="s">
        <v>3927</v>
      </c>
      <c r="D1911" s="1110">
        <v>4280.3999999999996</v>
      </c>
    </row>
    <row r="1912" spans="1:8">
      <c r="A1912" s="1085">
        <v>1904</v>
      </c>
      <c r="B1912" s="1108">
        <v>12</v>
      </c>
      <c r="C1912" s="1109" t="s">
        <v>3928</v>
      </c>
      <c r="D1912" s="1110">
        <v>2540.4</v>
      </c>
    </row>
    <row r="1913" spans="1:8">
      <c r="A1913" s="1085">
        <v>1905</v>
      </c>
      <c r="B1913" s="1108">
        <v>13</v>
      </c>
      <c r="C1913" s="1176" t="s">
        <v>3929</v>
      </c>
      <c r="D1913" s="1110">
        <v>1447.68</v>
      </c>
    </row>
    <row r="1914" spans="1:8">
      <c r="A1914" s="1085">
        <v>1906</v>
      </c>
      <c r="B1914" s="1108">
        <v>14</v>
      </c>
      <c r="C1914" s="1176" t="s">
        <v>3929</v>
      </c>
      <c r="D1914" s="1110">
        <v>1447.68</v>
      </c>
    </row>
    <row r="1915" spans="1:8">
      <c r="A1915" s="1085">
        <v>1907</v>
      </c>
      <c r="B1915" s="1108">
        <v>15</v>
      </c>
      <c r="C1915" s="1176" t="s">
        <v>3929</v>
      </c>
      <c r="D1915" s="1110">
        <v>1447.68</v>
      </c>
    </row>
    <row r="1916" spans="1:8">
      <c r="A1916" s="1085">
        <v>1908</v>
      </c>
      <c r="B1916" s="1108">
        <v>17</v>
      </c>
      <c r="C1916" s="1176" t="s">
        <v>3930</v>
      </c>
      <c r="D1916" s="1110">
        <v>545.20000000000005</v>
      </c>
    </row>
    <row r="1917" spans="1:8" ht="14.45" customHeight="1">
      <c r="A1917" s="1085">
        <v>1909</v>
      </c>
      <c r="B1917" s="1108">
        <v>18</v>
      </c>
      <c r="C1917" s="1176" t="s">
        <v>3930</v>
      </c>
      <c r="D1917" s="1110">
        <v>545.20000000000005</v>
      </c>
      <c r="F1917" s="1222"/>
    </row>
    <row r="1918" spans="1:8" ht="15">
      <c r="A1918" s="1085">
        <v>1910</v>
      </c>
      <c r="B1918" s="1108">
        <v>19</v>
      </c>
      <c r="C1918" s="1176" t="s">
        <v>3930</v>
      </c>
      <c r="D1918" s="1110">
        <v>545.20000000000005</v>
      </c>
      <c r="E1918" s="1223"/>
    </row>
    <row r="1919" spans="1:8" s="1225" customFormat="1" ht="15">
      <c r="A1919" s="1085">
        <v>1911</v>
      </c>
      <c r="B1919" s="1108">
        <v>20</v>
      </c>
      <c r="C1919" s="1176" t="s">
        <v>3930</v>
      </c>
      <c r="D1919" s="1110">
        <v>545.20000000000005</v>
      </c>
      <c r="E1919" s="1069"/>
      <c r="F1919" s="1070"/>
      <c r="G1919" s="1071"/>
      <c r="H1919" s="1224"/>
    </row>
    <row r="1920" spans="1:8" customFormat="1" ht="15">
      <c r="A1920" s="1085">
        <v>1912</v>
      </c>
      <c r="B1920" s="1108">
        <v>21</v>
      </c>
      <c r="C1920" s="1109" t="s">
        <v>3931</v>
      </c>
      <c r="D1920" s="1110">
        <v>800.4</v>
      </c>
      <c r="E1920" s="1069"/>
      <c r="F1920" s="1070"/>
      <c r="G1920" s="1071"/>
      <c r="H1920" s="1123"/>
    </row>
    <row r="1921" spans="1:10" customFormat="1" ht="15">
      <c r="A1921" s="1085">
        <v>1913</v>
      </c>
      <c r="B1921" s="1108">
        <v>22</v>
      </c>
      <c r="C1921" s="1109" t="s">
        <v>3931</v>
      </c>
      <c r="D1921" s="1110">
        <v>800.4</v>
      </c>
      <c r="E1921" s="1069"/>
      <c r="F1921" s="1070"/>
      <c r="G1921" s="1071"/>
      <c r="H1921" s="1141"/>
    </row>
    <row r="1922" spans="1:10">
      <c r="A1922" s="1085">
        <v>1914</v>
      </c>
      <c r="B1922" s="1108">
        <v>1</v>
      </c>
      <c r="C1922" s="1109" t="s">
        <v>3932</v>
      </c>
      <c r="D1922" s="1110">
        <v>3770</v>
      </c>
      <c r="G1922" s="1105"/>
    </row>
    <row r="1923" spans="1:10">
      <c r="A1923" s="1085">
        <v>1915</v>
      </c>
      <c r="B1923" s="1108">
        <v>2</v>
      </c>
      <c r="C1923" s="1109" t="s">
        <v>3933</v>
      </c>
      <c r="D1923" s="1110">
        <v>3770</v>
      </c>
      <c r="G1923" s="1173"/>
    </row>
    <row r="1924" spans="1:10">
      <c r="A1924" s="1085">
        <v>1916</v>
      </c>
      <c r="B1924" s="1108">
        <v>4</v>
      </c>
      <c r="C1924" s="1109" t="s">
        <v>3934</v>
      </c>
      <c r="D1924" s="1110">
        <v>8650</v>
      </c>
      <c r="G1924" s="1121"/>
      <c r="H1924" s="1141"/>
    </row>
    <row r="1925" spans="1:10">
      <c r="A1925" s="1085">
        <v>1917</v>
      </c>
      <c r="B1925" s="1106">
        <v>748</v>
      </c>
      <c r="C1925" s="1111" t="s">
        <v>3935</v>
      </c>
      <c r="D1925" s="1100">
        <v>270265.71999999997</v>
      </c>
      <c r="F1925" s="1194"/>
      <c r="H1925" s="1141"/>
    </row>
    <row r="1926" spans="1:10">
      <c r="A1926" s="1085">
        <v>1918</v>
      </c>
      <c r="B1926" s="1106">
        <v>711</v>
      </c>
      <c r="C1926" s="1111" t="s">
        <v>3936</v>
      </c>
      <c r="D1926" s="1100">
        <v>270265.71999999997</v>
      </c>
      <c r="F1926" s="1194"/>
      <c r="H1926" s="1141"/>
    </row>
    <row r="1927" spans="1:10">
      <c r="A1927" s="1085">
        <v>1919</v>
      </c>
      <c r="B1927" s="1102">
        <v>503</v>
      </c>
      <c r="C1927" s="1111" t="s">
        <v>3937</v>
      </c>
      <c r="D1927" s="1100">
        <v>389955.68</v>
      </c>
      <c r="F1927" s="1194"/>
      <c r="H1927" s="1141"/>
    </row>
    <row r="1928" spans="1:10">
      <c r="A1928" s="1085">
        <v>1920</v>
      </c>
      <c r="B1928" s="1102">
        <v>928</v>
      </c>
      <c r="C1928" s="1111" t="s">
        <v>3938</v>
      </c>
      <c r="D1928" s="1100">
        <v>389955.68</v>
      </c>
      <c r="F1928" s="1194"/>
      <c r="H1928" s="1141"/>
    </row>
    <row r="1929" spans="1:10">
      <c r="A1929" s="1085">
        <v>1921</v>
      </c>
      <c r="B1929" s="1106">
        <v>747</v>
      </c>
      <c r="C1929" s="1101" t="s">
        <v>3939</v>
      </c>
      <c r="D1929" s="1100">
        <v>10400</v>
      </c>
      <c r="F1929" s="1194"/>
      <c r="H1929" s="1141"/>
    </row>
    <row r="1930" spans="1:10">
      <c r="A1930" s="1085">
        <v>1922</v>
      </c>
      <c r="B1930" s="1108">
        <v>929</v>
      </c>
      <c r="C1930" s="1101" t="s">
        <v>3940</v>
      </c>
      <c r="D1930" s="1100">
        <v>4399</v>
      </c>
      <c r="F1930" s="1104"/>
      <c r="H1930" s="1141"/>
    </row>
    <row r="1931" spans="1:10" ht="14.25" customHeight="1">
      <c r="A1931" s="1085">
        <v>1923</v>
      </c>
      <c r="B1931" s="1106">
        <v>839</v>
      </c>
      <c r="C1931" s="1117" t="s">
        <v>3941</v>
      </c>
      <c r="D1931" s="1100">
        <v>2030</v>
      </c>
      <c r="F1931" s="1226">
        <v>2017</v>
      </c>
      <c r="H1931" s="1141" t="s">
        <v>3942</v>
      </c>
    </row>
    <row r="1932" spans="1:10" customFormat="1" ht="15">
      <c r="A1932" s="1085">
        <v>1924</v>
      </c>
      <c r="B1932" s="1106">
        <v>840</v>
      </c>
      <c r="C1932" s="1101" t="s">
        <v>3943</v>
      </c>
      <c r="D1932" s="1100">
        <v>5970</v>
      </c>
      <c r="E1932" s="1069"/>
      <c r="F1932" s="1163"/>
      <c r="G1932" s="1071"/>
      <c r="H1932" s="1227" t="s">
        <v>2410</v>
      </c>
      <c r="I1932" s="940"/>
      <c r="J1932" s="940"/>
    </row>
    <row r="1933" spans="1:10">
      <c r="A1933" s="1085">
        <v>1925</v>
      </c>
      <c r="B1933" s="1086">
        <v>841</v>
      </c>
      <c r="C1933" s="1087" t="s">
        <v>3944</v>
      </c>
      <c r="D1933" s="1088">
        <v>4999.9939999999997</v>
      </c>
      <c r="F1933" s="1069"/>
      <c r="G1933" s="1228"/>
      <c r="H1933" s="1072" t="s">
        <v>2462</v>
      </c>
    </row>
    <row r="1934" spans="1:10">
      <c r="A1934" s="1085">
        <v>1926</v>
      </c>
      <c r="B1934" s="1086">
        <v>842</v>
      </c>
      <c r="C1934" s="1087" t="s">
        <v>3945</v>
      </c>
      <c r="D1934" s="1088">
        <v>4999.9939999999997</v>
      </c>
      <c r="F1934" s="1069"/>
      <c r="G1934" s="1228"/>
      <c r="H1934" s="1072" t="s">
        <v>2462</v>
      </c>
    </row>
    <row r="1935" spans="1:10">
      <c r="A1935" s="1085">
        <v>1927</v>
      </c>
      <c r="B1935" s="1086">
        <v>843</v>
      </c>
      <c r="C1935" s="1087" t="s">
        <v>3946</v>
      </c>
      <c r="D1935" s="1088">
        <v>4999.9939999999997</v>
      </c>
      <c r="F1935" s="1069"/>
      <c r="G1935" s="1228"/>
      <c r="H1935" s="1072" t="s">
        <v>2462</v>
      </c>
    </row>
    <row r="1936" spans="1:10">
      <c r="A1936" s="1085">
        <v>1928</v>
      </c>
      <c r="B1936" s="1086">
        <v>844</v>
      </c>
      <c r="C1936" s="1087" t="s">
        <v>3947</v>
      </c>
      <c r="D1936" s="1088">
        <v>4999.9939999999997</v>
      </c>
      <c r="F1936" s="1069"/>
      <c r="G1936" s="1228"/>
      <c r="H1936" s="1072" t="s">
        <v>2462</v>
      </c>
    </row>
    <row r="1937" spans="1:8">
      <c r="A1937" s="1085">
        <v>1929</v>
      </c>
      <c r="B1937" s="1086">
        <v>845</v>
      </c>
      <c r="C1937" s="1087" t="s">
        <v>3948</v>
      </c>
      <c r="D1937" s="1088">
        <v>4999.9939999999997</v>
      </c>
      <c r="F1937" s="1069"/>
      <c r="G1937" s="1228"/>
      <c r="H1937" s="1072" t="s">
        <v>2462</v>
      </c>
    </row>
    <row r="1938" spans="1:8">
      <c r="A1938" s="1085">
        <v>1930</v>
      </c>
      <c r="B1938" s="1086">
        <v>846</v>
      </c>
      <c r="C1938" s="1087" t="s">
        <v>3949</v>
      </c>
      <c r="D1938" s="1088">
        <v>4999.9939999999997</v>
      </c>
      <c r="F1938" s="1069"/>
      <c r="G1938" s="1228"/>
      <c r="H1938" s="1072" t="s">
        <v>2462</v>
      </c>
    </row>
    <row r="1939" spans="1:8">
      <c r="A1939" s="1085">
        <v>1931</v>
      </c>
      <c r="B1939" s="1086">
        <v>847</v>
      </c>
      <c r="C1939" s="1087" t="s">
        <v>3950</v>
      </c>
      <c r="D1939" s="1088">
        <v>4999.9939999999997</v>
      </c>
      <c r="F1939" s="1069"/>
      <c r="G1939" s="1228"/>
      <c r="H1939" s="1072" t="s">
        <v>2462</v>
      </c>
    </row>
    <row r="1940" spans="1:8">
      <c r="A1940" s="1085">
        <v>1932</v>
      </c>
      <c r="B1940" s="1086">
        <v>848</v>
      </c>
      <c r="C1940" s="1087" t="s">
        <v>3951</v>
      </c>
      <c r="D1940" s="1088">
        <v>4999.9939999999997</v>
      </c>
      <c r="F1940" s="1069"/>
      <c r="G1940" s="1228"/>
      <c r="H1940" s="1072" t="s">
        <v>2462</v>
      </c>
    </row>
    <row r="1941" spans="1:8">
      <c r="A1941" s="1085">
        <v>1933</v>
      </c>
      <c r="B1941" s="1086">
        <v>849</v>
      </c>
      <c r="C1941" s="1087" t="s">
        <v>3952</v>
      </c>
      <c r="D1941" s="1088">
        <v>4999.9939999999997</v>
      </c>
      <c r="F1941" s="1069"/>
      <c r="G1941" s="1228"/>
      <c r="H1941" s="1072" t="s">
        <v>2462</v>
      </c>
    </row>
    <row r="1942" spans="1:8">
      <c r="A1942" s="1085">
        <v>1934</v>
      </c>
      <c r="B1942" s="1086">
        <v>850</v>
      </c>
      <c r="C1942" s="1087" t="s">
        <v>3953</v>
      </c>
      <c r="D1942" s="1088">
        <v>4999.9939999999997</v>
      </c>
      <c r="F1942" s="1069"/>
      <c r="G1942" s="1228"/>
      <c r="H1942" s="1072" t="s">
        <v>2462</v>
      </c>
    </row>
    <row r="1943" spans="1:8">
      <c r="A1943" s="1085">
        <v>1935</v>
      </c>
      <c r="B1943" s="1086">
        <v>851</v>
      </c>
      <c r="C1943" s="1087" t="s">
        <v>3953</v>
      </c>
      <c r="D1943" s="1088">
        <v>4999.9939999999997</v>
      </c>
      <c r="F1943" s="1069"/>
      <c r="G1943" s="1228"/>
      <c r="H1943" s="1072" t="s">
        <v>2462</v>
      </c>
    </row>
    <row r="1944" spans="1:8">
      <c r="A1944" s="1085">
        <v>1936</v>
      </c>
      <c r="B1944" s="1086">
        <v>852</v>
      </c>
      <c r="C1944" s="1087" t="s">
        <v>3954</v>
      </c>
      <c r="D1944" s="1088">
        <v>4999.9939999999997</v>
      </c>
      <c r="F1944" s="1069"/>
      <c r="G1944" s="1228"/>
      <c r="H1944" s="1072" t="s">
        <v>2462</v>
      </c>
    </row>
    <row r="1945" spans="1:8">
      <c r="A1945" s="1085">
        <v>1937</v>
      </c>
      <c r="B1945" s="1086">
        <v>506</v>
      </c>
      <c r="C1945" s="1087" t="s">
        <v>3955</v>
      </c>
      <c r="D1945" s="1088">
        <v>2577</v>
      </c>
      <c r="F1945" s="1069"/>
      <c r="G1945" s="1228"/>
    </row>
    <row r="1946" spans="1:8">
      <c r="A1946" s="1085">
        <v>1938</v>
      </c>
      <c r="B1946" s="1086">
        <v>853</v>
      </c>
      <c r="C1946" s="1101" t="s">
        <v>3956</v>
      </c>
      <c r="D1946" s="1088">
        <v>1508</v>
      </c>
      <c r="F1946" s="1069"/>
      <c r="G1946" s="1228"/>
      <c r="H1946" s="1072" t="s">
        <v>2410</v>
      </c>
    </row>
    <row r="1947" spans="1:8">
      <c r="A1947" s="1085">
        <v>1939</v>
      </c>
      <c r="B1947" s="1086">
        <v>854</v>
      </c>
      <c r="C1947" s="1101" t="s">
        <v>3957</v>
      </c>
      <c r="D1947" s="1088">
        <v>3886</v>
      </c>
      <c r="F1947" s="1069"/>
      <c r="G1947" s="1228"/>
      <c r="H1947" s="1072" t="s">
        <v>2410</v>
      </c>
    </row>
    <row r="1948" spans="1:8">
      <c r="A1948" s="1085">
        <v>1940</v>
      </c>
      <c r="B1948" s="1086">
        <v>761</v>
      </c>
      <c r="C1948" s="1229" t="s">
        <v>3958</v>
      </c>
      <c r="D1948" s="1088">
        <v>2149</v>
      </c>
      <c r="F1948" s="1069"/>
      <c r="G1948" s="1228"/>
    </row>
    <row r="1949" spans="1:8">
      <c r="A1949" s="1085">
        <v>1941</v>
      </c>
      <c r="B1949" s="1086">
        <v>1523</v>
      </c>
      <c r="C1949" s="1119" t="s">
        <v>3959</v>
      </c>
      <c r="D1949" s="1088">
        <v>7714</v>
      </c>
      <c r="F1949" s="1069"/>
      <c r="G1949" s="1228"/>
    </row>
    <row r="1950" spans="1:8">
      <c r="A1950" s="1085">
        <v>1942</v>
      </c>
      <c r="B1950" s="1106">
        <v>855</v>
      </c>
      <c r="C1950" s="1101" t="s">
        <v>3960</v>
      </c>
      <c r="D1950" s="1100">
        <v>1099</v>
      </c>
      <c r="F1950" s="1069"/>
      <c r="G1950" s="1228"/>
      <c r="H1950" s="1072" t="s">
        <v>2410</v>
      </c>
    </row>
    <row r="1951" spans="1:8">
      <c r="A1951" s="1085">
        <v>1943</v>
      </c>
      <c r="B1951" s="1106">
        <v>856</v>
      </c>
      <c r="C1951" s="1101" t="s">
        <v>3960</v>
      </c>
      <c r="D1951" s="1100">
        <v>1099</v>
      </c>
      <c r="F1951" s="1069"/>
      <c r="G1951" s="1228"/>
      <c r="H1951" s="1072" t="s">
        <v>2410</v>
      </c>
    </row>
    <row r="1952" spans="1:8">
      <c r="A1952" s="1085">
        <v>1944</v>
      </c>
      <c r="B1952" s="1106">
        <v>857</v>
      </c>
      <c r="C1952" s="1101" t="s">
        <v>3960</v>
      </c>
      <c r="D1952" s="1100">
        <v>1099</v>
      </c>
      <c r="F1952" s="1104"/>
      <c r="H1952" s="1141" t="s">
        <v>2410</v>
      </c>
    </row>
    <row r="1953" spans="1:8">
      <c r="A1953" s="1085">
        <v>1945</v>
      </c>
      <c r="B1953" s="1106">
        <v>762</v>
      </c>
      <c r="C1953" s="1229" t="s">
        <v>3961</v>
      </c>
      <c r="D1953" s="1100">
        <v>6195.99</v>
      </c>
      <c r="F1953" s="1104"/>
      <c r="H1953" s="1141"/>
    </row>
    <row r="1954" spans="1:8">
      <c r="A1954" s="1085">
        <v>1946</v>
      </c>
      <c r="B1954" s="1106">
        <v>763</v>
      </c>
      <c r="C1954" s="1229" t="s">
        <v>3961</v>
      </c>
      <c r="D1954" s="1100">
        <v>6195.99</v>
      </c>
      <c r="F1954" s="1104"/>
      <c r="H1954" s="1141"/>
    </row>
    <row r="1955" spans="1:8" ht="15">
      <c r="A1955" s="1085">
        <v>1947</v>
      </c>
      <c r="B1955" s="1106">
        <v>858</v>
      </c>
      <c r="C1955" s="1101" t="s">
        <v>3962</v>
      </c>
      <c r="D1955" s="1100">
        <v>3886</v>
      </c>
      <c r="E1955" s="1163"/>
      <c r="F1955" s="1069"/>
      <c r="H1955" s="1141" t="s">
        <v>2452</v>
      </c>
    </row>
    <row r="1956" spans="1:8" ht="15">
      <c r="A1956" s="1085">
        <v>1948</v>
      </c>
      <c r="B1956" s="1106">
        <v>1524</v>
      </c>
      <c r="C1956" s="1101" t="s">
        <v>3963</v>
      </c>
      <c r="D1956" s="1100">
        <v>15584.6</v>
      </c>
      <c r="E1956" s="1163"/>
      <c r="F1956" s="1069"/>
      <c r="H1956" s="1141"/>
    </row>
    <row r="1957" spans="1:8" ht="15">
      <c r="A1957" s="1085">
        <v>1949</v>
      </c>
      <c r="B1957" s="1106">
        <v>859</v>
      </c>
      <c r="C1957" s="1101" t="s">
        <v>3964</v>
      </c>
      <c r="D1957" s="1100">
        <v>8700</v>
      </c>
      <c r="E1957" s="1163"/>
      <c r="F1957" s="1069"/>
      <c r="G1957" s="1228"/>
      <c r="H1957" s="1072" t="s">
        <v>2462</v>
      </c>
    </row>
    <row r="1958" spans="1:8" ht="15">
      <c r="A1958" s="1085">
        <v>1950</v>
      </c>
      <c r="B1958" s="1106">
        <v>1537</v>
      </c>
      <c r="C1958" s="1101" t="s">
        <v>3965</v>
      </c>
      <c r="D1958" s="1100">
        <v>7640</v>
      </c>
      <c r="E1958" s="1163"/>
      <c r="F1958" s="1069"/>
      <c r="H1958" s="1141"/>
    </row>
    <row r="1959" spans="1:8" ht="15">
      <c r="A1959" s="1085">
        <v>1951</v>
      </c>
      <c r="B1959" s="1106">
        <v>862</v>
      </c>
      <c r="C1959" s="1117" t="s">
        <v>3966</v>
      </c>
      <c r="D1959" s="1100">
        <v>5065.72</v>
      </c>
      <c r="E1959" s="1163"/>
      <c r="F1959" s="1069"/>
      <c r="H1959" s="1141" t="s">
        <v>3942</v>
      </c>
    </row>
    <row r="1960" spans="1:8" ht="15">
      <c r="A1960" s="1085">
        <v>1952</v>
      </c>
      <c r="B1960" s="1106">
        <v>863</v>
      </c>
      <c r="C1960" s="1101" t="s">
        <v>3967</v>
      </c>
      <c r="D1960" s="1100">
        <v>6032</v>
      </c>
      <c r="E1960" s="1163"/>
      <c r="F1960" s="1069"/>
      <c r="H1960" s="1141" t="s">
        <v>3968</v>
      </c>
    </row>
    <row r="1961" spans="1:8" ht="15">
      <c r="A1961" s="1085">
        <v>1953</v>
      </c>
      <c r="B1961" s="1106">
        <v>1538</v>
      </c>
      <c r="C1961" s="1103" t="s">
        <v>3969</v>
      </c>
      <c r="D1961" s="1100">
        <v>4930</v>
      </c>
      <c r="E1961" s="1163"/>
      <c r="F1961" s="1069"/>
      <c r="H1961" s="1141"/>
    </row>
    <row r="1962" spans="1:8" ht="15">
      <c r="A1962" s="1085">
        <v>1954</v>
      </c>
      <c r="B1962" s="1106">
        <v>764</v>
      </c>
      <c r="C1962" s="1103" t="s">
        <v>3970</v>
      </c>
      <c r="D1962" s="1100">
        <v>4872</v>
      </c>
      <c r="E1962" s="1163"/>
      <c r="F1962" s="1069"/>
      <c r="H1962" s="1141"/>
    </row>
    <row r="1963" spans="1:8">
      <c r="A1963" s="1085">
        <v>1955</v>
      </c>
      <c r="B1963" s="1106">
        <v>765</v>
      </c>
      <c r="C1963" s="1103" t="s">
        <v>3971</v>
      </c>
      <c r="D1963" s="1100">
        <v>4872</v>
      </c>
      <c r="E1963" s="1207"/>
      <c r="F1963" s="1069"/>
      <c r="H1963" s="1141"/>
    </row>
    <row r="1964" spans="1:8" ht="15">
      <c r="A1964" s="1085">
        <v>1956</v>
      </c>
      <c r="B1964" s="1106">
        <v>766</v>
      </c>
      <c r="C1964" s="1103" t="s">
        <v>3972</v>
      </c>
      <c r="D1964" s="1100">
        <v>4872</v>
      </c>
      <c r="E1964" s="1163"/>
      <c r="F1964" s="1069"/>
      <c r="H1964" s="1141"/>
    </row>
    <row r="1965" spans="1:8" ht="15">
      <c r="A1965" s="1085">
        <v>1957</v>
      </c>
      <c r="B1965" s="1106">
        <v>767</v>
      </c>
      <c r="C1965" s="1103" t="s">
        <v>3973</v>
      </c>
      <c r="D1965" s="1100">
        <v>4872</v>
      </c>
      <c r="E1965" s="1163"/>
      <c r="F1965" s="1069"/>
      <c r="H1965" s="1141"/>
    </row>
    <row r="1966" spans="1:8" ht="15">
      <c r="A1966" s="1085">
        <v>1958</v>
      </c>
      <c r="B1966" s="1106">
        <v>768</v>
      </c>
      <c r="C1966" s="1103" t="s">
        <v>3974</v>
      </c>
      <c r="D1966" s="1100">
        <v>4872</v>
      </c>
      <c r="E1966" s="1163"/>
      <c r="F1966" s="1069"/>
      <c r="H1966" s="1141"/>
    </row>
    <row r="1967" spans="1:8" ht="15">
      <c r="A1967" s="1085">
        <v>1959</v>
      </c>
      <c r="B1967" s="1106">
        <v>769</v>
      </c>
      <c r="C1967" s="1103" t="s">
        <v>3975</v>
      </c>
      <c r="D1967" s="1100">
        <v>8142.04</v>
      </c>
      <c r="E1967" s="1163"/>
      <c r="F1967" s="1069"/>
      <c r="H1967" s="1141"/>
    </row>
    <row r="1968" spans="1:8" ht="15">
      <c r="A1968" s="1085">
        <v>1960</v>
      </c>
      <c r="B1968" s="1106">
        <v>1531</v>
      </c>
      <c r="C1968" s="1101" t="s">
        <v>3976</v>
      </c>
      <c r="D1968" s="1100">
        <v>4471.8</v>
      </c>
      <c r="E1968" s="1163"/>
      <c r="F1968" s="1069"/>
      <c r="H1968" s="1141"/>
    </row>
    <row r="1969" spans="1:8" ht="15">
      <c r="A1969" s="1085">
        <v>1961</v>
      </c>
      <c r="B1969" s="1106">
        <v>1534</v>
      </c>
      <c r="C1969" s="1101" t="s">
        <v>3977</v>
      </c>
      <c r="D1969" s="1100">
        <v>19140</v>
      </c>
      <c r="E1969" s="1163"/>
      <c r="F1969" s="1069"/>
      <c r="H1969" s="1141"/>
    </row>
    <row r="1970" spans="1:8" ht="15">
      <c r="A1970" s="1085">
        <v>1962</v>
      </c>
      <c r="B1970" s="1106">
        <v>1535</v>
      </c>
      <c r="C1970" s="1101" t="s">
        <v>3978</v>
      </c>
      <c r="D1970" s="1100">
        <v>6931</v>
      </c>
      <c r="E1970" s="1163"/>
      <c r="F1970" s="1069"/>
      <c r="H1970" s="1141"/>
    </row>
    <row r="1971" spans="1:8" ht="15">
      <c r="A1971" s="1085">
        <v>1963</v>
      </c>
      <c r="B1971" s="1106">
        <v>1536</v>
      </c>
      <c r="C1971" s="1101" t="s">
        <v>3979</v>
      </c>
      <c r="D1971" s="1100">
        <v>45820</v>
      </c>
      <c r="E1971" s="1163"/>
      <c r="F1971" s="1069"/>
      <c r="H1971" s="1141"/>
    </row>
    <row r="1972" spans="1:8" ht="22.5">
      <c r="A1972" s="1085">
        <v>1964</v>
      </c>
      <c r="B1972" s="1106">
        <v>507</v>
      </c>
      <c r="C1972" s="1103" t="s">
        <v>3980</v>
      </c>
      <c r="D1972" s="1100">
        <v>13263.44</v>
      </c>
      <c r="E1972" s="1163"/>
      <c r="F1972" s="1069"/>
      <c r="H1972" s="1141"/>
    </row>
    <row r="1973" spans="1:8" ht="22.5">
      <c r="A1973" s="1085">
        <v>1965</v>
      </c>
      <c r="B1973" s="1086">
        <v>508</v>
      </c>
      <c r="C1973" s="1103" t="s">
        <v>3981</v>
      </c>
      <c r="D1973" s="1100">
        <v>13263.44</v>
      </c>
      <c r="E1973" s="1163"/>
      <c r="F1973" s="1069"/>
      <c r="H1973" s="1141"/>
    </row>
    <row r="1974" spans="1:8" ht="22.5">
      <c r="A1974" s="1085">
        <v>1966</v>
      </c>
      <c r="B1974" s="1106">
        <v>509</v>
      </c>
      <c r="C1974" s="1103" t="s">
        <v>3982</v>
      </c>
      <c r="D1974" s="1100">
        <v>13263.44</v>
      </c>
      <c r="E1974" s="1163"/>
      <c r="F1974" s="1069"/>
      <c r="H1974" s="1141"/>
    </row>
    <row r="1975" spans="1:8" ht="22.5">
      <c r="A1975" s="1085">
        <v>1967</v>
      </c>
      <c r="B1975" s="1106">
        <v>510</v>
      </c>
      <c r="C1975" s="1103" t="s">
        <v>3983</v>
      </c>
      <c r="D1975" s="1100">
        <v>13263.44</v>
      </c>
      <c r="E1975" s="1163"/>
      <c r="F1975" s="1069"/>
      <c r="H1975" s="1141"/>
    </row>
    <row r="1976" spans="1:8" ht="22.5">
      <c r="A1976" s="1085">
        <v>1968</v>
      </c>
      <c r="B1976" s="1106">
        <v>511</v>
      </c>
      <c r="C1976" s="1103" t="s">
        <v>3984</v>
      </c>
      <c r="D1976" s="1100">
        <v>13263.44</v>
      </c>
      <c r="E1976" s="1163"/>
      <c r="F1976" s="1069"/>
      <c r="H1976" s="1141"/>
    </row>
    <row r="1977" spans="1:8" ht="22.5">
      <c r="A1977" s="1085">
        <v>1969</v>
      </c>
      <c r="B1977" s="1106">
        <v>512</v>
      </c>
      <c r="C1977" s="1103" t="s">
        <v>3985</v>
      </c>
      <c r="D1977" s="1100">
        <v>13263.44</v>
      </c>
      <c r="E1977" s="1163"/>
      <c r="F1977" s="1069"/>
      <c r="H1977" s="1141"/>
    </row>
    <row r="1978" spans="1:8" ht="22.5" customHeight="1">
      <c r="A1978" s="1085">
        <v>1970</v>
      </c>
      <c r="B1978" s="1106">
        <v>513</v>
      </c>
      <c r="C1978" s="1103" t="s">
        <v>3986</v>
      </c>
      <c r="D1978" s="1100">
        <v>13263.44</v>
      </c>
      <c r="E1978" s="1207"/>
      <c r="F1978" s="1069"/>
      <c r="H1978" s="1141"/>
    </row>
    <row r="1979" spans="1:8" ht="22.5">
      <c r="A1979" s="1085">
        <v>1971</v>
      </c>
      <c r="B1979" s="1106">
        <v>514</v>
      </c>
      <c r="C1979" s="1103" t="s">
        <v>3987</v>
      </c>
      <c r="D1979" s="1100">
        <v>13263.44</v>
      </c>
      <c r="E1979" s="1163"/>
      <c r="F1979" s="1069"/>
      <c r="H1979" s="1141"/>
    </row>
    <row r="1980" spans="1:8" ht="22.5">
      <c r="A1980" s="1085">
        <v>1972</v>
      </c>
      <c r="B1980" s="1106">
        <v>515</v>
      </c>
      <c r="C1980" s="1103" t="s">
        <v>3988</v>
      </c>
      <c r="D1980" s="1100">
        <v>13263.44</v>
      </c>
      <c r="E1980" s="1163"/>
      <c r="F1980" s="1069"/>
      <c r="H1980" s="1141"/>
    </row>
    <row r="1981" spans="1:8" ht="22.5">
      <c r="A1981" s="1085">
        <v>1973</v>
      </c>
      <c r="B1981" s="1106">
        <v>516</v>
      </c>
      <c r="C1981" s="1103" t="s">
        <v>3989</v>
      </c>
      <c r="D1981" s="1100">
        <v>13263.44</v>
      </c>
      <c r="E1981" s="1163"/>
      <c r="F1981" s="1069"/>
      <c r="H1981" s="1141"/>
    </row>
    <row r="1982" spans="1:8" ht="22.5">
      <c r="A1982" s="1085">
        <v>1974</v>
      </c>
      <c r="B1982" s="1106">
        <v>517</v>
      </c>
      <c r="C1982" s="1103" t="s">
        <v>3990</v>
      </c>
      <c r="D1982" s="1100">
        <v>13263.44</v>
      </c>
      <c r="E1982" s="1163"/>
      <c r="F1982" s="1069"/>
      <c r="H1982" s="1141"/>
    </row>
    <row r="1983" spans="1:8" ht="22.5">
      <c r="A1983" s="1085">
        <v>1975</v>
      </c>
      <c r="B1983" s="1106">
        <v>518</v>
      </c>
      <c r="C1983" s="1103" t="s">
        <v>3991</v>
      </c>
      <c r="D1983" s="1100">
        <v>13263.44</v>
      </c>
      <c r="E1983" s="1163"/>
      <c r="F1983" s="1069"/>
      <c r="H1983" s="1141"/>
    </row>
    <row r="1984" spans="1:8" ht="22.5">
      <c r="A1984" s="1085">
        <v>1976</v>
      </c>
      <c r="B1984" s="1106">
        <v>1539</v>
      </c>
      <c r="C1984" s="1103" t="s">
        <v>3992</v>
      </c>
      <c r="D1984" s="1100">
        <v>13263.44</v>
      </c>
      <c r="E1984" s="1163"/>
      <c r="F1984" s="1069"/>
      <c r="H1984" s="1141"/>
    </row>
    <row r="1985" spans="1:8" ht="22.5">
      <c r="A1985" s="1085">
        <v>1977</v>
      </c>
      <c r="B1985" s="1106">
        <v>1540</v>
      </c>
      <c r="C1985" s="1103" t="s">
        <v>3993</v>
      </c>
      <c r="D1985" s="1100">
        <v>13263.44</v>
      </c>
      <c r="E1985" s="1163"/>
      <c r="F1985" s="1069"/>
      <c r="H1985" s="1141"/>
    </row>
    <row r="1986" spans="1:8" ht="22.5">
      <c r="A1986" s="1085">
        <v>1978</v>
      </c>
      <c r="B1986" s="1106">
        <v>1541</v>
      </c>
      <c r="C1986" s="1103" t="s">
        <v>3994</v>
      </c>
      <c r="D1986" s="1100">
        <v>13263.44</v>
      </c>
      <c r="E1986" s="1163"/>
      <c r="F1986" s="1069"/>
      <c r="H1986" s="1141"/>
    </row>
    <row r="1987" spans="1:8" ht="22.5">
      <c r="A1987" s="1085">
        <v>1979</v>
      </c>
      <c r="B1987" s="1106">
        <v>864</v>
      </c>
      <c r="C1987" s="1103" t="s">
        <v>3995</v>
      </c>
      <c r="D1987" s="1100">
        <v>19546</v>
      </c>
      <c r="E1987" s="1163"/>
      <c r="F1987" s="1069"/>
      <c r="H1987" s="1141" t="s">
        <v>2462</v>
      </c>
    </row>
    <row r="1988" spans="1:8" ht="22.5">
      <c r="A1988" s="1085">
        <v>1980</v>
      </c>
      <c r="B1988" s="1106">
        <v>865</v>
      </c>
      <c r="C1988" s="1103" t="s">
        <v>3996</v>
      </c>
      <c r="D1988" s="1100">
        <v>19546</v>
      </c>
      <c r="E1988" s="1163"/>
      <c r="F1988" s="1069"/>
      <c r="H1988" s="1141" t="s">
        <v>2462</v>
      </c>
    </row>
    <row r="1989" spans="1:8" ht="22.5">
      <c r="A1989" s="1085">
        <v>1981</v>
      </c>
      <c r="B1989" s="1106">
        <v>866</v>
      </c>
      <c r="C1989" s="1103" t="s">
        <v>3997</v>
      </c>
      <c r="D1989" s="1100">
        <v>19546</v>
      </c>
      <c r="E1989" s="1163"/>
      <c r="F1989" s="1069"/>
      <c r="H1989" s="1141" t="s">
        <v>2462</v>
      </c>
    </row>
    <row r="1990" spans="1:8" ht="22.5">
      <c r="A1990" s="1085">
        <v>1982</v>
      </c>
      <c r="B1990" s="1106">
        <v>867</v>
      </c>
      <c r="C1990" s="1103" t="s">
        <v>3998</v>
      </c>
      <c r="D1990" s="1100">
        <v>19546</v>
      </c>
      <c r="E1990" s="1163"/>
      <c r="F1990" s="1069"/>
      <c r="H1990" s="1141" t="s">
        <v>2462</v>
      </c>
    </row>
    <row r="1991" spans="1:8" ht="22.5">
      <c r="A1991" s="1085">
        <v>1983</v>
      </c>
      <c r="B1991" s="1106">
        <v>868</v>
      </c>
      <c r="C1991" s="1103" t="s">
        <v>3999</v>
      </c>
      <c r="D1991" s="1100">
        <v>19546</v>
      </c>
      <c r="E1991" s="1163"/>
      <c r="F1991" s="1069"/>
      <c r="H1991" s="1141" t="s">
        <v>2462</v>
      </c>
    </row>
    <row r="1992" spans="1:8" ht="22.5">
      <c r="A1992" s="1085">
        <v>1984</v>
      </c>
      <c r="B1992" s="1106">
        <v>869</v>
      </c>
      <c r="C1992" s="1103" t="s">
        <v>4000</v>
      </c>
      <c r="D1992" s="1100">
        <v>19546</v>
      </c>
      <c r="E1992" s="1163"/>
      <c r="F1992" s="1069"/>
      <c r="H1992" s="1141" t="s">
        <v>2462</v>
      </c>
    </row>
    <row r="1993" spans="1:8" ht="22.5">
      <c r="A1993" s="1085">
        <v>1985</v>
      </c>
      <c r="B1993" s="1106">
        <v>870</v>
      </c>
      <c r="C1993" s="1103" t="s">
        <v>4001</v>
      </c>
      <c r="D1993" s="1100">
        <v>19546</v>
      </c>
      <c r="E1993" s="1163"/>
      <c r="F1993" s="1069"/>
      <c r="H1993" s="1141" t="s">
        <v>2462</v>
      </c>
    </row>
    <row r="1994" spans="1:8" ht="22.5">
      <c r="A1994" s="1085">
        <v>1986</v>
      </c>
      <c r="B1994" s="1106">
        <v>871</v>
      </c>
      <c r="C1994" s="1103" t="s">
        <v>4002</v>
      </c>
      <c r="D1994" s="1100">
        <v>19546</v>
      </c>
      <c r="E1994" s="1163"/>
      <c r="F1994" s="1069"/>
      <c r="H1994" s="1141" t="s">
        <v>2462</v>
      </c>
    </row>
    <row r="1995" spans="1:8" ht="22.5">
      <c r="A1995" s="1085">
        <v>1987</v>
      </c>
      <c r="B1995" s="1106">
        <v>872</v>
      </c>
      <c r="C1995" s="1103" t="s">
        <v>4003</v>
      </c>
      <c r="D1995" s="1100">
        <v>19546</v>
      </c>
      <c r="E1995" s="1163"/>
      <c r="F1995" s="1069"/>
      <c r="H1995" s="1141" t="s">
        <v>2462</v>
      </c>
    </row>
    <row r="1996" spans="1:8" ht="22.5">
      <c r="A1996" s="1085">
        <v>1988</v>
      </c>
      <c r="B1996" s="1106">
        <v>873</v>
      </c>
      <c r="C1996" s="1103" t="s">
        <v>4004</v>
      </c>
      <c r="D1996" s="1100">
        <v>19546</v>
      </c>
      <c r="E1996" s="1163"/>
      <c r="F1996" s="1069"/>
      <c r="H1996" s="1141" t="s">
        <v>2462</v>
      </c>
    </row>
    <row r="1997" spans="1:8" ht="22.5">
      <c r="A1997" s="1085">
        <v>1989</v>
      </c>
      <c r="B1997" s="1106">
        <v>874</v>
      </c>
      <c r="C1997" s="1103" t="s">
        <v>4005</v>
      </c>
      <c r="D1997" s="1100">
        <v>19546</v>
      </c>
      <c r="E1997" s="1163"/>
      <c r="F1997" s="1069"/>
      <c r="H1997" s="1141" t="s">
        <v>2462</v>
      </c>
    </row>
    <row r="1998" spans="1:8" ht="22.5">
      <c r="A1998" s="1085">
        <v>1990</v>
      </c>
      <c r="B1998" s="1106">
        <v>875</v>
      </c>
      <c r="C1998" s="1103" t="s">
        <v>4006</v>
      </c>
      <c r="D1998" s="1100">
        <v>19546</v>
      </c>
      <c r="E1998" s="1163"/>
      <c r="F1998" s="1069"/>
      <c r="H1998" s="1141" t="s">
        <v>2462</v>
      </c>
    </row>
    <row r="1999" spans="1:8" ht="22.5">
      <c r="A1999" s="1085">
        <v>1991</v>
      </c>
      <c r="B1999" s="1106">
        <v>876</v>
      </c>
      <c r="C1999" s="1103" t="s">
        <v>4007</v>
      </c>
      <c r="D1999" s="1100">
        <v>19546</v>
      </c>
      <c r="E1999" s="1163"/>
      <c r="F1999" s="1069"/>
      <c r="H1999" s="1141" t="s">
        <v>2462</v>
      </c>
    </row>
    <row r="2000" spans="1:8" ht="23.25" customHeight="1">
      <c r="A2000" s="1085">
        <v>1992</v>
      </c>
      <c r="B2000" s="1106">
        <v>877</v>
      </c>
      <c r="C2000" s="1103" t="s">
        <v>4008</v>
      </c>
      <c r="D2000" s="1100">
        <v>19546</v>
      </c>
      <c r="E2000" s="1207"/>
      <c r="F2000" s="1069"/>
      <c r="H2000" s="1141" t="s">
        <v>2462</v>
      </c>
    </row>
    <row r="2001" spans="1:8" ht="23.25" customHeight="1">
      <c r="A2001" s="1085">
        <v>1993</v>
      </c>
      <c r="B2001" s="1106">
        <v>878</v>
      </c>
      <c r="C2001" s="1103" t="s">
        <v>4009</v>
      </c>
      <c r="D2001" s="1100">
        <v>19546</v>
      </c>
      <c r="E2001" s="1207"/>
      <c r="F2001" s="1069"/>
      <c r="H2001" s="1141" t="s">
        <v>2462</v>
      </c>
    </row>
    <row r="2002" spans="1:8" ht="23.25" customHeight="1">
      <c r="A2002" s="1085">
        <v>1994</v>
      </c>
      <c r="B2002" s="1106">
        <v>879</v>
      </c>
      <c r="C2002" s="1103" t="s">
        <v>4009</v>
      </c>
      <c r="D2002" s="1100">
        <v>19546</v>
      </c>
      <c r="E2002" s="1207"/>
      <c r="F2002" s="1069"/>
      <c r="H2002" s="1141" t="s">
        <v>2462</v>
      </c>
    </row>
    <row r="2003" spans="1:8" ht="23.25" customHeight="1">
      <c r="A2003" s="1085">
        <v>1995</v>
      </c>
      <c r="B2003" s="1106">
        <v>880</v>
      </c>
      <c r="C2003" s="1103" t="s">
        <v>4009</v>
      </c>
      <c r="D2003" s="1100">
        <v>19546</v>
      </c>
      <c r="E2003" s="1207"/>
      <c r="F2003" s="1069"/>
      <c r="H2003" s="1141" t="s">
        <v>2462</v>
      </c>
    </row>
    <row r="2004" spans="1:8" ht="23.25" customHeight="1">
      <c r="A2004" s="1085">
        <v>1996</v>
      </c>
      <c r="B2004" s="1106">
        <v>881</v>
      </c>
      <c r="C2004" s="1103" t="s">
        <v>4009</v>
      </c>
      <c r="D2004" s="1100">
        <v>19546</v>
      </c>
      <c r="E2004" s="1207"/>
      <c r="F2004" s="1069"/>
      <c r="H2004" s="1141" t="s">
        <v>2462</v>
      </c>
    </row>
    <row r="2005" spans="1:8" ht="23.25" customHeight="1">
      <c r="A2005" s="1085">
        <v>1997</v>
      </c>
      <c r="B2005" s="1106">
        <v>882</v>
      </c>
      <c r="C2005" s="1103" t="s">
        <v>4009</v>
      </c>
      <c r="D2005" s="1100">
        <v>19546</v>
      </c>
      <c r="E2005" s="1207"/>
      <c r="F2005" s="1069"/>
      <c r="H2005" s="1141" t="s">
        <v>2462</v>
      </c>
    </row>
    <row r="2006" spans="1:8" ht="23.25" customHeight="1">
      <c r="A2006" s="1085">
        <v>1998</v>
      </c>
      <c r="B2006" s="1106">
        <v>883</v>
      </c>
      <c r="C2006" s="1103" t="s">
        <v>4009</v>
      </c>
      <c r="D2006" s="1100">
        <v>19546</v>
      </c>
      <c r="E2006" s="1207"/>
      <c r="F2006" s="1069"/>
      <c r="H2006" s="1141" t="s">
        <v>2462</v>
      </c>
    </row>
    <row r="2007" spans="1:8" ht="23.25" customHeight="1">
      <c r="A2007" s="1085">
        <v>1999</v>
      </c>
      <c r="B2007" s="1106">
        <v>884</v>
      </c>
      <c r="C2007" s="1103" t="s">
        <v>4009</v>
      </c>
      <c r="D2007" s="1100">
        <v>19546</v>
      </c>
      <c r="E2007" s="1207"/>
      <c r="F2007" s="1069"/>
      <c r="H2007" s="1141" t="s">
        <v>2462</v>
      </c>
    </row>
    <row r="2008" spans="1:8" ht="23.25" customHeight="1">
      <c r="A2008" s="1085">
        <v>2000</v>
      </c>
      <c r="B2008" s="1106">
        <v>885</v>
      </c>
      <c r="C2008" s="1103" t="s">
        <v>4009</v>
      </c>
      <c r="D2008" s="1100">
        <v>19546</v>
      </c>
      <c r="E2008" s="1207"/>
      <c r="F2008" s="1069"/>
      <c r="H2008" s="1141" t="s">
        <v>2462</v>
      </c>
    </row>
    <row r="2009" spans="1:8" ht="23.25" customHeight="1">
      <c r="A2009" s="1085">
        <v>2001</v>
      </c>
      <c r="B2009" s="1106">
        <v>886</v>
      </c>
      <c r="C2009" s="1103" t="s">
        <v>4009</v>
      </c>
      <c r="D2009" s="1100">
        <v>19546</v>
      </c>
      <c r="E2009" s="1207"/>
      <c r="F2009" s="1069"/>
      <c r="H2009" s="1141" t="s">
        <v>2462</v>
      </c>
    </row>
    <row r="2010" spans="1:8" ht="23.25" customHeight="1">
      <c r="A2010" s="1085">
        <v>2002</v>
      </c>
      <c r="B2010" s="1106">
        <v>887</v>
      </c>
      <c r="C2010" s="1103" t="s">
        <v>4009</v>
      </c>
      <c r="D2010" s="1100">
        <v>19546</v>
      </c>
      <c r="E2010" s="1207"/>
      <c r="F2010" s="1069"/>
      <c r="H2010" s="1141" t="s">
        <v>2462</v>
      </c>
    </row>
    <row r="2011" spans="1:8" ht="23.25" customHeight="1">
      <c r="A2011" s="1085">
        <v>2003</v>
      </c>
      <c r="B2011" s="1106">
        <v>888</v>
      </c>
      <c r="C2011" s="1103" t="s">
        <v>4009</v>
      </c>
      <c r="D2011" s="1100">
        <v>19546</v>
      </c>
      <c r="E2011" s="1207"/>
      <c r="F2011" s="1069"/>
      <c r="H2011" s="1141" t="s">
        <v>2462</v>
      </c>
    </row>
    <row r="2012" spans="1:8">
      <c r="A2012" s="1085">
        <v>2004</v>
      </c>
      <c r="B2012" s="1106">
        <v>889</v>
      </c>
      <c r="C2012" s="1103" t="s">
        <v>4010</v>
      </c>
      <c r="D2012" s="1100">
        <v>9860</v>
      </c>
      <c r="E2012" s="1207"/>
      <c r="F2012" s="1069"/>
      <c r="H2012" s="1141" t="s">
        <v>2462</v>
      </c>
    </row>
    <row r="2013" spans="1:8">
      <c r="A2013" s="1085">
        <v>2005</v>
      </c>
      <c r="B2013" s="1106">
        <v>890</v>
      </c>
      <c r="C2013" s="1103" t="s">
        <v>4010</v>
      </c>
      <c r="D2013" s="1100">
        <v>9860</v>
      </c>
      <c r="E2013" s="1207"/>
      <c r="F2013" s="1069"/>
      <c r="H2013" s="1141" t="s">
        <v>2462</v>
      </c>
    </row>
    <row r="2014" spans="1:8">
      <c r="A2014" s="1085">
        <v>2006</v>
      </c>
      <c r="B2014" s="1106">
        <v>891</v>
      </c>
      <c r="C2014" s="1103" t="s">
        <v>4010</v>
      </c>
      <c r="D2014" s="1100">
        <v>9860</v>
      </c>
      <c r="E2014" s="1207"/>
      <c r="F2014" s="1069"/>
      <c r="H2014" s="1141" t="s">
        <v>2462</v>
      </c>
    </row>
    <row r="2015" spans="1:8">
      <c r="A2015" s="1085">
        <v>2007</v>
      </c>
      <c r="B2015" s="1106">
        <v>892</v>
      </c>
      <c r="C2015" s="1103" t="s">
        <v>4010</v>
      </c>
      <c r="D2015" s="1100">
        <v>9860</v>
      </c>
      <c r="E2015" s="1207"/>
      <c r="F2015" s="1069"/>
      <c r="H2015" s="1141" t="s">
        <v>2462</v>
      </c>
    </row>
    <row r="2016" spans="1:8">
      <c r="A2016" s="1085">
        <v>2008</v>
      </c>
      <c r="B2016" s="1106">
        <v>893</v>
      </c>
      <c r="C2016" s="1103" t="s">
        <v>4010</v>
      </c>
      <c r="D2016" s="1100">
        <v>9860</v>
      </c>
      <c r="E2016" s="1207"/>
      <c r="F2016" s="1069"/>
      <c r="H2016" s="1141" t="s">
        <v>2462</v>
      </c>
    </row>
    <row r="2017" spans="1:8">
      <c r="A2017" s="1085">
        <v>2009</v>
      </c>
      <c r="B2017" s="1106">
        <v>894</v>
      </c>
      <c r="C2017" s="1103" t="s">
        <v>4010</v>
      </c>
      <c r="D2017" s="1100">
        <v>9860</v>
      </c>
      <c r="E2017" s="1207"/>
      <c r="F2017" s="1069"/>
      <c r="H2017" s="1141" t="s">
        <v>2462</v>
      </c>
    </row>
    <row r="2018" spans="1:8">
      <c r="A2018" s="1085">
        <v>2010</v>
      </c>
      <c r="B2018" s="1106">
        <v>895</v>
      </c>
      <c r="C2018" s="1103" t="s">
        <v>4010</v>
      </c>
      <c r="D2018" s="1100">
        <v>9860</v>
      </c>
      <c r="E2018" s="1207"/>
      <c r="F2018" s="1069"/>
      <c r="H2018" s="1141" t="s">
        <v>2462</v>
      </c>
    </row>
    <row r="2019" spans="1:8">
      <c r="A2019" s="1085">
        <v>2011</v>
      </c>
      <c r="B2019" s="1106">
        <v>896</v>
      </c>
      <c r="C2019" s="1103" t="s">
        <v>4010</v>
      </c>
      <c r="D2019" s="1100">
        <v>9860</v>
      </c>
      <c r="E2019" s="1207"/>
      <c r="F2019" s="1069"/>
      <c r="H2019" s="1141" t="s">
        <v>2462</v>
      </c>
    </row>
    <row r="2020" spans="1:8">
      <c r="A2020" s="1085">
        <v>2012</v>
      </c>
      <c r="B2020" s="1106">
        <v>897</v>
      </c>
      <c r="C2020" s="1103" t="s">
        <v>4010</v>
      </c>
      <c r="D2020" s="1100">
        <v>9860</v>
      </c>
      <c r="E2020" s="1207"/>
      <c r="F2020" s="1069"/>
      <c r="H2020" s="1141" t="s">
        <v>2462</v>
      </c>
    </row>
    <row r="2021" spans="1:8">
      <c r="A2021" s="1085">
        <v>2013</v>
      </c>
      <c r="B2021" s="1106">
        <v>898</v>
      </c>
      <c r="C2021" s="1103" t="s">
        <v>4010</v>
      </c>
      <c r="D2021" s="1100">
        <v>9860</v>
      </c>
      <c r="E2021" s="1207"/>
      <c r="F2021" s="1069"/>
      <c r="H2021" s="1141" t="s">
        <v>2462</v>
      </c>
    </row>
    <row r="2022" spans="1:8">
      <c r="A2022" s="1085">
        <v>2014</v>
      </c>
      <c r="B2022" s="1106">
        <v>899</v>
      </c>
      <c r="C2022" s="1103" t="s">
        <v>4010</v>
      </c>
      <c r="D2022" s="1100">
        <v>9860</v>
      </c>
      <c r="E2022" s="1207"/>
      <c r="F2022" s="1069"/>
      <c r="H2022" s="1141" t="s">
        <v>2462</v>
      </c>
    </row>
    <row r="2023" spans="1:8">
      <c r="A2023" s="1085">
        <v>2015</v>
      </c>
      <c r="B2023" s="1106">
        <v>900</v>
      </c>
      <c r="C2023" s="1103" t="s">
        <v>4010</v>
      </c>
      <c r="D2023" s="1100">
        <v>9860</v>
      </c>
      <c r="E2023" s="1207"/>
      <c r="F2023" s="1069"/>
      <c r="H2023" s="1141" t="s">
        <v>2462</v>
      </c>
    </row>
    <row r="2024" spans="1:8">
      <c r="A2024" s="1085">
        <v>2016</v>
      </c>
      <c r="B2024" s="1106">
        <v>901</v>
      </c>
      <c r="C2024" s="1103" t="s">
        <v>4010</v>
      </c>
      <c r="D2024" s="1100">
        <v>9860</v>
      </c>
      <c r="E2024" s="1207"/>
      <c r="F2024" s="1069"/>
      <c r="H2024" s="1141" t="s">
        <v>2462</v>
      </c>
    </row>
    <row r="2025" spans="1:8">
      <c r="A2025" s="1085">
        <v>2017</v>
      </c>
      <c r="B2025" s="1106">
        <v>902</v>
      </c>
      <c r="C2025" s="1103" t="s">
        <v>4010</v>
      </c>
      <c r="D2025" s="1100">
        <v>9860</v>
      </c>
      <c r="E2025" s="1207"/>
      <c r="F2025" s="1069"/>
      <c r="H2025" s="1141" t="s">
        <v>2462</v>
      </c>
    </row>
    <row r="2026" spans="1:8">
      <c r="A2026" s="1085">
        <v>2018</v>
      </c>
      <c r="B2026" s="1106">
        <v>903</v>
      </c>
      <c r="C2026" s="1103" t="s">
        <v>4010</v>
      </c>
      <c r="D2026" s="1100">
        <v>9860</v>
      </c>
      <c r="E2026" s="1207"/>
      <c r="F2026" s="1069"/>
      <c r="H2026" s="1141" t="s">
        <v>2462</v>
      </c>
    </row>
    <row r="2027" spans="1:8">
      <c r="A2027" s="1085">
        <v>2019</v>
      </c>
      <c r="B2027" s="1086">
        <v>904</v>
      </c>
      <c r="C2027" s="1230" t="s">
        <v>4011</v>
      </c>
      <c r="D2027" s="1100">
        <v>4176</v>
      </c>
      <c r="E2027" s="1207"/>
      <c r="F2027" s="1069"/>
      <c r="H2027" s="1141" t="s">
        <v>2462</v>
      </c>
    </row>
    <row r="2028" spans="1:8">
      <c r="A2028" s="1085">
        <v>2020</v>
      </c>
      <c r="B2028" s="1106">
        <v>905</v>
      </c>
      <c r="C2028" s="1230" t="s">
        <v>4011</v>
      </c>
      <c r="D2028" s="1100">
        <v>4176</v>
      </c>
      <c r="E2028" s="1207"/>
      <c r="F2028" s="1069"/>
      <c r="H2028" s="1141" t="s">
        <v>2462</v>
      </c>
    </row>
    <row r="2029" spans="1:8">
      <c r="A2029" s="1085">
        <v>2021</v>
      </c>
      <c r="B2029" s="1106">
        <v>906</v>
      </c>
      <c r="C2029" s="1230" t="s">
        <v>4011</v>
      </c>
      <c r="D2029" s="1100">
        <v>4176</v>
      </c>
      <c r="E2029" s="1207"/>
      <c r="F2029" s="1069"/>
      <c r="H2029" s="1141" t="s">
        <v>2462</v>
      </c>
    </row>
    <row r="2030" spans="1:8">
      <c r="A2030" s="1085">
        <v>2022</v>
      </c>
      <c r="B2030" s="1106">
        <v>907</v>
      </c>
      <c r="C2030" s="1230" t="s">
        <v>4011</v>
      </c>
      <c r="D2030" s="1100">
        <v>4176</v>
      </c>
      <c r="E2030" s="1207"/>
      <c r="F2030" s="1069"/>
      <c r="H2030" s="1141" t="s">
        <v>2462</v>
      </c>
    </row>
    <row r="2031" spans="1:8">
      <c r="A2031" s="1085">
        <v>2023</v>
      </c>
      <c r="B2031" s="1106">
        <v>908</v>
      </c>
      <c r="C2031" s="1230" t="s">
        <v>4011</v>
      </c>
      <c r="D2031" s="1100">
        <v>4176</v>
      </c>
      <c r="E2031" s="1207"/>
      <c r="F2031" s="1069"/>
      <c r="H2031" s="1141" t="s">
        <v>2462</v>
      </c>
    </row>
    <row r="2032" spans="1:8">
      <c r="A2032" s="1085">
        <v>2024</v>
      </c>
      <c r="B2032" s="1106">
        <v>909</v>
      </c>
      <c r="C2032" s="1230" t="s">
        <v>4011</v>
      </c>
      <c r="D2032" s="1100">
        <v>4176</v>
      </c>
      <c r="E2032" s="1207"/>
      <c r="F2032" s="1069"/>
      <c r="H2032" s="1141" t="s">
        <v>2462</v>
      </c>
    </row>
    <row r="2033" spans="1:8">
      <c r="A2033" s="1085">
        <v>2025</v>
      </c>
      <c r="B2033" s="1086">
        <v>910</v>
      </c>
      <c r="C2033" s="1230" t="s">
        <v>4012</v>
      </c>
      <c r="D2033" s="1088">
        <v>7705.9</v>
      </c>
      <c r="E2033" s="1207"/>
      <c r="F2033" s="1069"/>
      <c r="H2033" s="1141" t="s">
        <v>2462</v>
      </c>
    </row>
    <row r="2034" spans="1:8">
      <c r="A2034" s="1085">
        <v>2026</v>
      </c>
      <c r="B2034" s="1086">
        <v>911</v>
      </c>
      <c r="C2034" s="1230" t="s">
        <v>4012</v>
      </c>
      <c r="D2034" s="1100">
        <v>7705.9</v>
      </c>
      <c r="E2034" s="1207"/>
      <c r="F2034" s="1069"/>
      <c r="H2034" s="1141" t="s">
        <v>2462</v>
      </c>
    </row>
    <row r="2035" spans="1:8">
      <c r="A2035" s="1085">
        <v>2027</v>
      </c>
      <c r="B2035" s="1106">
        <v>912</v>
      </c>
      <c r="C2035" s="1103" t="s">
        <v>4013</v>
      </c>
      <c r="D2035" s="1100">
        <v>2842</v>
      </c>
      <c r="E2035" s="1207"/>
      <c r="F2035" s="1069"/>
      <c r="H2035" s="1141" t="s">
        <v>2462</v>
      </c>
    </row>
    <row r="2036" spans="1:8">
      <c r="A2036" s="1085">
        <v>2028</v>
      </c>
      <c r="B2036" s="1106">
        <v>913</v>
      </c>
      <c r="C2036" s="1103" t="s">
        <v>4013</v>
      </c>
      <c r="D2036" s="1100">
        <v>2842</v>
      </c>
      <c r="E2036" s="1207"/>
      <c r="F2036" s="1069"/>
      <c r="H2036" s="1141" t="s">
        <v>2462</v>
      </c>
    </row>
    <row r="2037" spans="1:8">
      <c r="A2037" s="1085">
        <v>2029</v>
      </c>
      <c r="B2037" s="1106">
        <v>914</v>
      </c>
      <c r="C2037" s="1103" t="s">
        <v>4014</v>
      </c>
      <c r="D2037" s="1100">
        <v>3770</v>
      </c>
      <c r="E2037" s="1207"/>
      <c r="F2037" s="1069"/>
      <c r="H2037" s="1141" t="s">
        <v>2462</v>
      </c>
    </row>
    <row r="2038" spans="1:8">
      <c r="A2038" s="1085">
        <v>2030</v>
      </c>
      <c r="B2038" s="1106">
        <v>915</v>
      </c>
      <c r="C2038" s="1103" t="s">
        <v>4014</v>
      </c>
      <c r="D2038" s="1100">
        <v>3770</v>
      </c>
      <c r="E2038" s="1207"/>
      <c r="F2038" s="1069"/>
      <c r="H2038" s="1141" t="s">
        <v>2462</v>
      </c>
    </row>
    <row r="2039" spans="1:8">
      <c r="A2039" s="1085">
        <v>2031</v>
      </c>
      <c r="B2039" s="1106">
        <v>770</v>
      </c>
      <c r="C2039" s="1103" t="s">
        <v>4015</v>
      </c>
      <c r="D2039" s="1100">
        <v>3828</v>
      </c>
      <c r="E2039" s="1207"/>
      <c r="F2039" s="1069"/>
      <c r="H2039" s="1141"/>
    </row>
    <row r="2040" spans="1:8" ht="17.25" customHeight="1">
      <c r="A2040" s="1085">
        <v>2032</v>
      </c>
      <c r="B2040" s="1106">
        <v>1542</v>
      </c>
      <c r="C2040" s="1103" t="s">
        <v>4016</v>
      </c>
      <c r="D2040" s="1100">
        <v>3199</v>
      </c>
      <c r="E2040" s="1207"/>
      <c r="F2040" s="1069"/>
      <c r="H2040" s="1141"/>
    </row>
    <row r="2041" spans="1:8" ht="17.25" customHeight="1">
      <c r="A2041" s="1085">
        <v>2033</v>
      </c>
      <c r="B2041" s="1106">
        <v>1543</v>
      </c>
      <c r="C2041" s="1103" t="s">
        <v>4017</v>
      </c>
      <c r="D2041" s="1100">
        <v>3199</v>
      </c>
      <c r="E2041" s="1207"/>
      <c r="F2041" s="1069"/>
      <c r="H2041" s="1141"/>
    </row>
    <row r="2042" spans="1:8">
      <c r="A2042" s="1085">
        <v>2034</v>
      </c>
      <c r="B2042" s="1231">
        <v>1544</v>
      </c>
      <c r="C2042" s="1232" t="s">
        <v>4018</v>
      </c>
      <c r="D2042" s="1100">
        <v>2961.75</v>
      </c>
      <c r="E2042" s="1207"/>
      <c r="F2042" s="1069"/>
      <c r="H2042" s="1141"/>
    </row>
    <row r="2043" spans="1:8">
      <c r="A2043" s="1085">
        <v>2035</v>
      </c>
      <c r="B2043" s="1231">
        <v>1545</v>
      </c>
      <c r="C2043" s="1232" t="s">
        <v>4019</v>
      </c>
      <c r="D2043" s="1100">
        <v>2961.75</v>
      </c>
      <c r="E2043" s="1207"/>
      <c r="F2043" s="1069"/>
      <c r="H2043" s="1141"/>
    </row>
    <row r="2044" spans="1:8">
      <c r="A2044" s="1085">
        <v>2036</v>
      </c>
      <c r="B2044" s="1231">
        <v>1546</v>
      </c>
      <c r="C2044" s="1232" t="s">
        <v>4020</v>
      </c>
      <c r="D2044" s="1100">
        <v>2961.75</v>
      </c>
      <c r="E2044" s="1207"/>
      <c r="F2044" s="1069"/>
      <c r="H2044" s="1141"/>
    </row>
    <row r="2045" spans="1:8" ht="22.5">
      <c r="A2045" s="1085">
        <v>2037</v>
      </c>
      <c r="B2045" s="1231">
        <v>860</v>
      </c>
      <c r="C2045" s="1232" t="s">
        <v>4021</v>
      </c>
      <c r="D2045" s="1100">
        <v>12247.6</v>
      </c>
      <c r="E2045" s="1163"/>
      <c r="F2045" s="1069"/>
      <c r="H2045" s="1141" t="s">
        <v>2452</v>
      </c>
    </row>
    <row r="2046" spans="1:8" ht="22.5">
      <c r="A2046" s="1085">
        <v>2038</v>
      </c>
      <c r="B2046" s="1231">
        <v>861</v>
      </c>
      <c r="C2046" s="1232" t="s">
        <v>4022</v>
      </c>
      <c r="D2046" s="1100">
        <v>12247.6</v>
      </c>
      <c r="E2046" s="1163"/>
      <c r="F2046" s="1069"/>
      <c r="G2046" s="1228"/>
      <c r="H2046" s="1072" t="s">
        <v>2462</v>
      </c>
    </row>
    <row r="2047" spans="1:8" ht="22.5">
      <c r="A2047" s="1085">
        <v>2039</v>
      </c>
      <c r="B2047" s="1231">
        <v>1525</v>
      </c>
      <c r="C2047" s="1232" t="s">
        <v>4023</v>
      </c>
      <c r="D2047" s="1100">
        <v>12247.6</v>
      </c>
      <c r="E2047" s="1163"/>
      <c r="F2047" s="1069"/>
      <c r="H2047" s="1141"/>
    </row>
    <row r="2048" spans="1:8" ht="22.5">
      <c r="A2048" s="1085">
        <v>2040</v>
      </c>
      <c r="B2048" s="1231">
        <v>712</v>
      </c>
      <c r="C2048" s="1232" t="s">
        <v>4024</v>
      </c>
      <c r="D2048" s="1100">
        <v>12247.6</v>
      </c>
      <c r="E2048" s="1163"/>
      <c r="F2048" s="1069"/>
      <c r="G2048" s="1228"/>
    </row>
    <row r="2049" spans="1:8" ht="22.5">
      <c r="A2049" s="1085">
        <v>2041</v>
      </c>
      <c r="B2049" s="1231">
        <v>713</v>
      </c>
      <c r="C2049" s="1232" t="s">
        <v>4025</v>
      </c>
      <c r="D2049" s="1100">
        <v>12247.6</v>
      </c>
      <c r="E2049" s="1163"/>
      <c r="F2049" s="1069"/>
      <c r="G2049" s="1228"/>
    </row>
    <row r="2050" spans="1:8" ht="22.5">
      <c r="A2050" s="1085">
        <v>2042</v>
      </c>
      <c r="B2050" s="1231">
        <v>714</v>
      </c>
      <c r="C2050" s="1232" t="s">
        <v>4026</v>
      </c>
      <c r="D2050" s="1100">
        <v>12247.6</v>
      </c>
      <c r="E2050" s="1163"/>
      <c r="F2050" s="1069"/>
      <c r="G2050" s="1228"/>
    </row>
    <row r="2051" spans="1:8" ht="22.5">
      <c r="A2051" s="1085">
        <v>2043</v>
      </c>
      <c r="B2051" s="1231">
        <v>715</v>
      </c>
      <c r="C2051" s="1232" t="s">
        <v>4027</v>
      </c>
      <c r="D2051" s="1100">
        <v>12247.6</v>
      </c>
      <c r="E2051" s="1163"/>
      <c r="F2051" s="1069"/>
      <c r="G2051" s="1228"/>
    </row>
    <row r="2052" spans="1:8" ht="22.5">
      <c r="A2052" s="1085">
        <v>2044</v>
      </c>
      <c r="B2052" s="1231">
        <v>716</v>
      </c>
      <c r="C2052" s="1232" t="s">
        <v>4028</v>
      </c>
      <c r="D2052" s="1100">
        <v>12247.6</v>
      </c>
      <c r="E2052" s="1163"/>
      <c r="F2052" s="1069"/>
      <c r="G2052" s="1228"/>
    </row>
    <row r="2053" spans="1:8" ht="22.5">
      <c r="A2053" s="1085">
        <v>2045</v>
      </c>
      <c r="B2053" s="1231">
        <v>717</v>
      </c>
      <c r="C2053" s="1232" t="s">
        <v>4029</v>
      </c>
      <c r="D2053" s="1100">
        <v>12247.6</v>
      </c>
      <c r="E2053" s="1163"/>
      <c r="F2053" s="1069"/>
      <c r="G2053" s="1228"/>
    </row>
    <row r="2054" spans="1:8" ht="22.5">
      <c r="A2054" s="1085">
        <v>2046</v>
      </c>
      <c r="B2054" s="1231">
        <v>718</v>
      </c>
      <c r="C2054" s="1232" t="s">
        <v>4030</v>
      </c>
      <c r="D2054" s="1100">
        <v>12247.6</v>
      </c>
      <c r="E2054" s="1163"/>
      <c r="F2054" s="1069"/>
      <c r="G2054" s="1228"/>
    </row>
    <row r="2055" spans="1:8" ht="22.5">
      <c r="A2055" s="1085">
        <v>2047</v>
      </c>
      <c r="B2055" s="1231">
        <v>719</v>
      </c>
      <c r="C2055" s="1232" t="s">
        <v>4031</v>
      </c>
      <c r="D2055" s="1100">
        <v>12247.6</v>
      </c>
      <c r="E2055" s="1163"/>
      <c r="F2055" s="1069"/>
      <c r="G2055" s="1228"/>
    </row>
    <row r="2056" spans="1:8" ht="22.5">
      <c r="A2056" s="1085">
        <v>2048</v>
      </c>
      <c r="B2056" s="1231">
        <v>720</v>
      </c>
      <c r="C2056" s="1232" t="s">
        <v>4032</v>
      </c>
      <c r="D2056" s="1100">
        <v>12247.6</v>
      </c>
      <c r="E2056" s="1163"/>
      <c r="F2056" s="1069"/>
      <c r="G2056" s="1228"/>
    </row>
    <row r="2057" spans="1:8" ht="22.5">
      <c r="A2057" s="1085">
        <v>2049</v>
      </c>
      <c r="B2057" s="1231">
        <v>721</v>
      </c>
      <c r="C2057" s="1232" t="s">
        <v>4033</v>
      </c>
      <c r="D2057" s="1100">
        <v>12247.6</v>
      </c>
      <c r="E2057" s="1163"/>
      <c r="F2057" s="1069"/>
      <c r="G2057" s="1228"/>
    </row>
    <row r="2058" spans="1:8" ht="22.5">
      <c r="A2058" s="1085">
        <v>2050</v>
      </c>
      <c r="B2058" s="1231">
        <v>722</v>
      </c>
      <c r="C2058" s="1232" t="s">
        <v>4034</v>
      </c>
      <c r="D2058" s="1100">
        <v>12247.6</v>
      </c>
      <c r="E2058" s="1163"/>
      <c r="F2058" s="1069"/>
      <c r="H2058" s="1141"/>
    </row>
    <row r="2059" spans="1:8" ht="22.5">
      <c r="A2059" s="1085">
        <v>2051</v>
      </c>
      <c r="B2059" s="1231">
        <v>723</v>
      </c>
      <c r="C2059" s="1232" t="s">
        <v>4035</v>
      </c>
      <c r="D2059" s="1100">
        <v>12247.6</v>
      </c>
      <c r="E2059" s="1163"/>
      <c r="F2059" s="1069"/>
      <c r="H2059" s="1141"/>
    </row>
    <row r="2060" spans="1:8" ht="22.5">
      <c r="A2060" s="1085">
        <v>2052</v>
      </c>
      <c r="B2060" s="1231">
        <v>724</v>
      </c>
      <c r="C2060" s="1232" t="s">
        <v>4036</v>
      </c>
      <c r="D2060" s="1100">
        <v>12247.6</v>
      </c>
      <c r="E2060" s="1163"/>
      <c r="F2060" s="1069"/>
      <c r="H2060" s="1141"/>
    </row>
    <row r="2061" spans="1:8" ht="22.5">
      <c r="A2061" s="1085">
        <v>2053</v>
      </c>
      <c r="B2061" s="1231">
        <v>725</v>
      </c>
      <c r="C2061" s="1232" t="s">
        <v>4037</v>
      </c>
      <c r="D2061" s="1100">
        <v>12247.6</v>
      </c>
      <c r="E2061" s="1163"/>
      <c r="F2061" s="1069"/>
      <c r="H2061" s="1141"/>
    </row>
    <row r="2062" spans="1:8" ht="22.5">
      <c r="A2062" s="1085">
        <v>2054</v>
      </c>
      <c r="B2062" s="1231">
        <v>726</v>
      </c>
      <c r="C2062" s="1232" t="s">
        <v>4038</v>
      </c>
      <c r="D2062" s="1100">
        <v>12247.6</v>
      </c>
      <c r="E2062" s="1163"/>
      <c r="F2062" s="1069"/>
      <c r="H2062" s="1141"/>
    </row>
    <row r="2063" spans="1:8" ht="22.5">
      <c r="A2063" s="1085">
        <v>2055</v>
      </c>
      <c r="B2063" s="1231">
        <v>727</v>
      </c>
      <c r="C2063" s="1232" t="s">
        <v>4039</v>
      </c>
      <c r="D2063" s="1100">
        <v>12247.6</v>
      </c>
      <c r="E2063" s="1163"/>
      <c r="F2063" s="1069"/>
      <c r="H2063" s="1141"/>
    </row>
    <row r="2064" spans="1:8" ht="22.5">
      <c r="A2064" s="1085">
        <v>2056</v>
      </c>
      <c r="B2064" s="1231">
        <v>728</v>
      </c>
      <c r="C2064" s="1232" t="s">
        <v>4040</v>
      </c>
      <c r="D2064" s="1100">
        <v>12247.6</v>
      </c>
      <c r="E2064" s="1163"/>
      <c r="F2064" s="1069"/>
      <c r="H2064" s="1141"/>
    </row>
    <row r="2065" spans="1:14" ht="22.5">
      <c r="A2065" s="1085">
        <v>2057</v>
      </c>
      <c r="B2065" s="1231">
        <v>729</v>
      </c>
      <c r="C2065" s="1232" t="s">
        <v>4041</v>
      </c>
      <c r="D2065" s="1100">
        <v>12247.6</v>
      </c>
      <c r="E2065" s="1163"/>
      <c r="F2065" s="1069"/>
      <c r="H2065" s="1141"/>
    </row>
    <row r="2066" spans="1:14">
      <c r="A2066" s="1085">
        <v>2058</v>
      </c>
      <c r="B2066" s="1231">
        <v>771</v>
      </c>
      <c r="C2066" s="1132" t="s">
        <v>4042</v>
      </c>
      <c r="D2066" s="1100">
        <v>2678.44</v>
      </c>
      <c r="E2066" s="1207"/>
      <c r="F2066" s="1069"/>
      <c r="H2066" s="1141"/>
    </row>
    <row r="2067" spans="1:14">
      <c r="A2067" s="1085">
        <v>2059</v>
      </c>
      <c r="B2067" s="1231">
        <v>772</v>
      </c>
      <c r="C2067" s="1132" t="s">
        <v>4042</v>
      </c>
      <c r="D2067" s="1100">
        <v>2678.44</v>
      </c>
      <c r="E2067" s="1207"/>
      <c r="F2067" s="1069"/>
      <c r="H2067" s="1141"/>
    </row>
    <row r="2068" spans="1:14">
      <c r="A2068" s="1085">
        <v>2060</v>
      </c>
      <c r="B2068" s="1231">
        <v>519</v>
      </c>
      <c r="C2068" s="1132" t="s">
        <v>4043</v>
      </c>
      <c r="D2068" s="1100">
        <v>2678.44</v>
      </c>
      <c r="E2068" s="1207"/>
      <c r="F2068" s="1069"/>
      <c r="H2068" s="1141"/>
    </row>
    <row r="2069" spans="1:14">
      <c r="A2069" s="1085">
        <v>2061</v>
      </c>
      <c r="B2069" s="1231">
        <v>731</v>
      </c>
      <c r="C2069" s="1132" t="s">
        <v>4044</v>
      </c>
      <c r="D2069" s="1100">
        <v>3174.34</v>
      </c>
      <c r="E2069" s="1207"/>
      <c r="F2069" s="1069"/>
      <c r="H2069" s="1141"/>
    </row>
    <row r="2070" spans="1:14">
      <c r="A2070" s="1085">
        <v>2062</v>
      </c>
      <c r="B2070" s="1231">
        <v>732</v>
      </c>
      <c r="C2070" s="1233" t="s">
        <v>3039</v>
      </c>
      <c r="D2070" s="1100">
        <v>2726.7</v>
      </c>
      <c r="E2070" s="1207"/>
      <c r="F2070" s="1069"/>
      <c r="H2070" s="1141"/>
    </row>
    <row r="2071" spans="1:14">
      <c r="A2071" s="1085">
        <v>2063</v>
      </c>
      <c r="B2071" s="1231">
        <v>551</v>
      </c>
      <c r="C2071" s="1233" t="s">
        <v>3039</v>
      </c>
      <c r="D2071" s="1100">
        <v>2726.7</v>
      </c>
      <c r="E2071" s="1207"/>
      <c r="F2071" s="1069"/>
      <c r="H2071" s="1141"/>
    </row>
    <row r="2072" spans="1:14" ht="15">
      <c r="A2072" s="1085">
        <v>2064</v>
      </c>
      <c r="B2072" s="1231">
        <v>730</v>
      </c>
      <c r="C2072" s="1232" t="s">
        <v>4045</v>
      </c>
      <c r="D2072" s="1100">
        <v>8655.92</v>
      </c>
      <c r="E2072" s="1163"/>
      <c r="F2072" s="1069"/>
      <c r="H2072" s="1141"/>
    </row>
    <row r="2073" spans="1:14" ht="15">
      <c r="A2073" s="1085">
        <v>2065</v>
      </c>
      <c r="B2073" s="1231">
        <v>1530</v>
      </c>
      <c r="C2073" s="1132" t="s">
        <v>4046</v>
      </c>
      <c r="D2073" s="1100">
        <v>8562.7099999999991</v>
      </c>
      <c r="E2073" s="1163"/>
      <c r="F2073" s="1069"/>
      <c r="H2073" s="1141"/>
    </row>
    <row r="2074" spans="1:14" ht="15">
      <c r="A2074" s="1085">
        <v>2066</v>
      </c>
      <c r="B2074" s="1231">
        <v>733</v>
      </c>
      <c r="C2074" s="1132" t="s">
        <v>4047</v>
      </c>
      <c r="D2074" s="1100">
        <v>56816.800000000003</v>
      </c>
      <c r="E2074" s="1163"/>
      <c r="F2074" s="1069"/>
      <c r="H2074" s="1141"/>
    </row>
    <row r="2075" spans="1:14">
      <c r="A2075" s="1085">
        <v>2067</v>
      </c>
      <c r="B2075" s="1231">
        <v>734</v>
      </c>
      <c r="C2075" s="1233" t="s">
        <v>4048</v>
      </c>
      <c r="D2075" s="1100">
        <v>2738.53</v>
      </c>
      <c r="E2075" s="1207"/>
      <c r="F2075" s="1069"/>
      <c r="H2075" s="1141"/>
    </row>
    <row r="2076" spans="1:14" ht="15">
      <c r="A2076" s="1085">
        <v>2068</v>
      </c>
      <c r="B2076" s="1231">
        <v>1526</v>
      </c>
      <c r="C2076" s="1132" t="s">
        <v>4049</v>
      </c>
      <c r="D2076" s="1100">
        <v>15254</v>
      </c>
      <c r="E2076" s="1163"/>
      <c r="F2076" s="1069"/>
      <c r="H2076" s="1141"/>
    </row>
    <row r="2077" spans="1:14" ht="15">
      <c r="A2077" s="1085">
        <v>2069</v>
      </c>
      <c r="B2077" s="1231">
        <v>1527</v>
      </c>
      <c r="C2077" s="1232" t="s">
        <v>4049</v>
      </c>
      <c r="D2077" s="1100">
        <v>15254</v>
      </c>
      <c r="E2077" s="1163"/>
      <c r="F2077" s="1069"/>
      <c r="H2077" s="1141"/>
    </row>
    <row r="2078" spans="1:14" ht="15">
      <c r="A2078" s="1085">
        <v>2070</v>
      </c>
      <c r="B2078" s="1231">
        <v>1528</v>
      </c>
      <c r="C2078" s="1132" t="s">
        <v>4050</v>
      </c>
      <c r="D2078" s="1100">
        <v>2958</v>
      </c>
      <c r="E2078" s="1163"/>
      <c r="F2078" s="1069"/>
      <c r="G2078" s="1234"/>
      <c r="H2078" s="1180"/>
      <c r="I2078" s="1235"/>
      <c r="K2078" s="940"/>
      <c r="L2078" s="940"/>
      <c r="N2078" s="1236"/>
    </row>
    <row r="2079" spans="1:14" ht="15">
      <c r="A2079" s="1085">
        <v>2071</v>
      </c>
      <c r="B2079" s="1231">
        <v>1529</v>
      </c>
      <c r="C2079" s="1232" t="s">
        <v>4050</v>
      </c>
      <c r="D2079" s="1100">
        <v>2958</v>
      </c>
      <c r="E2079" s="1163"/>
      <c r="F2079" s="1069"/>
      <c r="H2079" s="1141"/>
    </row>
    <row r="2080" spans="1:14">
      <c r="A2080" s="1085">
        <v>2072</v>
      </c>
      <c r="B2080" s="1231">
        <v>1547</v>
      </c>
      <c r="C2080" s="1233" t="s">
        <v>4051</v>
      </c>
      <c r="D2080" s="1100">
        <v>19430</v>
      </c>
      <c r="E2080" s="1207"/>
      <c r="F2080" s="1069"/>
      <c r="H2080" s="1141"/>
    </row>
    <row r="2081" spans="1:8">
      <c r="A2081" s="1085">
        <v>2073</v>
      </c>
      <c r="B2081" s="1231">
        <v>735</v>
      </c>
      <c r="C2081" s="1233" t="s">
        <v>4052</v>
      </c>
      <c r="D2081" s="1100">
        <v>5602.8</v>
      </c>
      <c r="E2081" s="1207"/>
      <c r="F2081" s="1069"/>
      <c r="H2081" s="1141"/>
    </row>
    <row r="2082" spans="1:8">
      <c r="A2082" s="1085">
        <v>2074</v>
      </c>
      <c r="B2082" s="1231">
        <v>736</v>
      </c>
      <c r="C2082" s="1233" t="s">
        <v>4052</v>
      </c>
      <c r="D2082" s="1100">
        <v>5602.8</v>
      </c>
      <c r="E2082" s="1207"/>
      <c r="F2082" s="1069"/>
      <c r="H2082" s="1141"/>
    </row>
    <row r="2083" spans="1:8">
      <c r="A2083" s="1085">
        <v>2075</v>
      </c>
      <c r="B2083" s="1231">
        <v>737</v>
      </c>
      <c r="C2083" s="1233" t="s">
        <v>4053</v>
      </c>
      <c r="D2083" s="1100">
        <v>2440.1799999999998</v>
      </c>
      <c r="E2083" s="1207"/>
      <c r="F2083" s="1069"/>
      <c r="H2083" s="1141"/>
    </row>
    <row r="2084" spans="1:8">
      <c r="A2084" s="1085">
        <v>2076</v>
      </c>
      <c r="B2084" s="1231">
        <v>738</v>
      </c>
      <c r="C2084" s="1233" t="s">
        <v>4053</v>
      </c>
      <c r="D2084" s="1100">
        <v>2440.1799999999998</v>
      </c>
      <c r="E2084" s="1207"/>
      <c r="F2084" s="1069"/>
      <c r="H2084" s="1141"/>
    </row>
    <row r="2085" spans="1:8">
      <c r="A2085" s="1085">
        <v>2077</v>
      </c>
      <c r="B2085" s="1231">
        <v>739</v>
      </c>
      <c r="C2085" s="1233" t="s">
        <v>4054</v>
      </c>
      <c r="D2085" s="1100">
        <v>5450.84</v>
      </c>
      <c r="E2085" s="1207"/>
      <c r="F2085" s="1069"/>
      <c r="H2085" s="1141"/>
    </row>
    <row r="2086" spans="1:8">
      <c r="A2086" s="1085">
        <v>2078</v>
      </c>
      <c r="B2086" s="1231">
        <v>740</v>
      </c>
      <c r="C2086" s="1233" t="s">
        <v>4055</v>
      </c>
      <c r="D2086" s="1100">
        <v>6035.77</v>
      </c>
    </row>
    <row r="2087" spans="1:8">
      <c r="A2087" s="1085">
        <v>2079</v>
      </c>
      <c r="B2087" s="1231">
        <v>741</v>
      </c>
      <c r="C2087" s="1233" t="s">
        <v>4056</v>
      </c>
      <c r="D2087" s="1100">
        <v>34788.699999999997</v>
      </c>
    </row>
    <row r="2088" spans="1:8">
      <c r="A2088" s="1085">
        <v>2080</v>
      </c>
      <c r="B2088" s="1231">
        <v>920</v>
      </c>
      <c r="C2088" s="1233" t="s">
        <v>4057</v>
      </c>
      <c r="D2088" s="1100">
        <v>3298</v>
      </c>
      <c r="H2088" s="1072" t="s">
        <v>2410</v>
      </c>
    </row>
    <row r="2089" spans="1:8">
      <c r="A2089" s="1085">
        <v>2081</v>
      </c>
      <c r="B2089" s="1126">
        <v>936</v>
      </c>
      <c r="C2089" s="1132" t="s">
        <v>4058</v>
      </c>
      <c r="D2089" s="1088">
        <v>7320</v>
      </c>
    </row>
    <row r="2090" spans="1:8">
      <c r="A2090" s="1085">
        <v>2082</v>
      </c>
      <c r="B2090" s="1126">
        <v>921</v>
      </c>
      <c r="C2090" s="1127" t="s">
        <v>4059</v>
      </c>
      <c r="D2090" s="1088">
        <v>5260.02</v>
      </c>
      <c r="F2090" s="1069"/>
      <c r="G2090" s="1228"/>
      <c r="H2090" s="1072" t="s">
        <v>2462</v>
      </c>
    </row>
    <row r="2091" spans="1:8">
      <c r="A2091" s="1085">
        <v>2083</v>
      </c>
      <c r="B2091" s="1231">
        <v>742</v>
      </c>
      <c r="C2091" s="1132" t="s">
        <v>4060</v>
      </c>
      <c r="D2091" s="1100">
        <v>224228</v>
      </c>
    </row>
    <row r="2092" spans="1:8">
      <c r="A2092" s="1085">
        <v>2084</v>
      </c>
      <c r="B2092" s="1231">
        <v>1548</v>
      </c>
      <c r="C2092" s="1132" t="s">
        <v>4061</v>
      </c>
      <c r="D2092" s="1100">
        <v>224228</v>
      </c>
    </row>
    <row r="2093" spans="1:8">
      <c r="A2093" s="1085">
        <v>2085</v>
      </c>
      <c r="B2093" s="1231">
        <v>918</v>
      </c>
      <c r="C2093" s="1132" t="s">
        <v>4062</v>
      </c>
      <c r="D2093" s="1100">
        <v>224228</v>
      </c>
      <c r="H2093" s="1072" t="s">
        <v>2410</v>
      </c>
    </row>
    <row r="2094" spans="1:8">
      <c r="A2094" s="1085">
        <v>2086</v>
      </c>
      <c r="B2094" s="1231">
        <v>919</v>
      </c>
      <c r="C2094" s="1132" t="s">
        <v>4063</v>
      </c>
      <c r="D2094" s="1100">
        <v>224228</v>
      </c>
      <c r="H2094" s="1072" t="s">
        <v>2410</v>
      </c>
    </row>
    <row r="2095" spans="1:8" customFormat="1" ht="15">
      <c r="A2095" s="1085">
        <v>2087</v>
      </c>
      <c r="B2095" s="1231">
        <v>922</v>
      </c>
      <c r="C2095" s="1132" t="s">
        <v>4064</v>
      </c>
      <c r="D2095" s="1100">
        <v>4814</v>
      </c>
      <c r="E2095" s="1069"/>
      <c r="F2095" s="1163"/>
      <c r="G2095" s="1228"/>
      <c r="H2095" s="1072" t="s">
        <v>2410</v>
      </c>
    </row>
    <row r="2096" spans="1:8" customFormat="1" ht="15">
      <c r="A2096" s="1085">
        <v>2088</v>
      </c>
      <c r="B2096" s="1231">
        <v>923</v>
      </c>
      <c r="C2096" s="1132" t="s">
        <v>4065</v>
      </c>
      <c r="D2096" s="1100">
        <v>23548</v>
      </c>
      <c r="E2096" s="1069"/>
      <c r="F2096" s="1163"/>
      <c r="G2096" s="1228"/>
      <c r="H2096" s="1072" t="s">
        <v>2410</v>
      </c>
    </row>
    <row r="2097" spans="1:15" ht="15">
      <c r="A2097" s="1085">
        <v>2089</v>
      </c>
      <c r="B2097" s="1138">
        <v>616</v>
      </c>
      <c r="C2097" s="1132" t="s">
        <v>4066</v>
      </c>
      <c r="D2097" s="1110">
        <v>8114</v>
      </c>
      <c r="F2097" s="1237"/>
      <c r="G2097" s="1228"/>
      <c r="H2097" s="1167"/>
      <c r="I2097"/>
      <c r="J2097"/>
      <c r="K2097"/>
      <c r="L2097"/>
      <c r="M2097"/>
      <c r="N2097"/>
      <c r="O2097"/>
    </row>
    <row r="2098" spans="1:15" s="1097" customFormat="1">
      <c r="A2098" s="1085">
        <v>2090</v>
      </c>
      <c r="B2098" s="1231">
        <v>743</v>
      </c>
      <c r="C2098" s="1233" t="s">
        <v>4067</v>
      </c>
      <c r="D2098" s="1100">
        <v>6251.02</v>
      </c>
      <c r="E2098" s="1069"/>
      <c r="F2098" s="1069"/>
      <c r="G2098" s="1228"/>
      <c r="H2098" s="1072"/>
      <c r="I2098" s="1073"/>
      <c r="J2098" s="1073"/>
      <c r="K2098" s="1073"/>
      <c r="L2098" s="1073"/>
      <c r="M2098" s="1073"/>
      <c r="N2098" s="1073"/>
      <c r="O2098" s="1073"/>
    </row>
    <row r="2099" spans="1:15">
      <c r="A2099" s="1085">
        <v>2091</v>
      </c>
      <c r="B2099" s="1231">
        <v>937</v>
      </c>
      <c r="C2099" s="1132" t="s">
        <v>4068</v>
      </c>
      <c r="D2099" s="1100">
        <v>7599</v>
      </c>
      <c r="F2099" s="1069"/>
      <c r="G2099" s="1228"/>
    </row>
    <row r="2100" spans="1:15">
      <c r="A2100" s="1085">
        <v>2092</v>
      </c>
      <c r="B2100" s="1231">
        <v>938</v>
      </c>
      <c r="C2100" s="1132" t="s">
        <v>4068</v>
      </c>
      <c r="D2100" s="1100">
        <v>7599</v>
      </c>
      <c r="F2100" s="1069"/>
      <c r="G2100" s="1228"/>
    </row>
    <row r="2101" spans="1:15">
      <c r="A2101" s="1085">
        <v>2093</v>
      </c>
      <c r="B2101" s="1231">
        <v>939</v>
      </c>
      <c r="C2101" s="1132" t="s">
        <v>4068</v>
      </c>
      <c r="D2101" s="1100">
        <v>7599</v>
      </c>
    </row>
    <row r="2102" spans="1:15" s="1097" customFormat="1">
      <c r="A2102" s="1085">
        <v>2094</v>
      </c>
      <c r="B2102" s="1126">
        <v>617</v>
      </c>
      <c r="C2102" s="1127" t="s">
        <v>4069</v>
      </c>
      <c r="D2102" s="1088">
        <v>4999</v>
      </c>
      <c r="E2102" s="1069"/>
      <c r="F2102" s="1131"/>
      <c r="G2102" s="1228"/>
      <c r="H2102" s="1072"/>
      <c r="I2102" s="1073"/>
      <c r="J2102" s="1073"/>
      <c r="K2102" s="1073"/>
      <c r="L2102" s="1073"/>
      <c r="M2102" s="1073"/>
      <c r="N2102" s="1073"/>
      <c r="O2102" s="1073"/>
    </row>
    <row r="2103" spans="1:15" s="1097" customFormat="1">
      <c r="A2103" s="1085">
        <v>2095</v>
      </c>
      <c r="B2103" s="1126">
        <v>618</v>
      </c>
      <c r="C2103" s="1127" t="s">
        <v>4069</v>
      </c>
      <c r="D2103" s="1088">
        <v>4999</v>
      </c>
      <c r="E2103" s="1069"/>
      <c r="F2103" s="1131"/>
      <c r="G2103" s="1228"/>
      <c r="H2103" s="1072"/>
      <c r="I2103" s="1073"/>
      <c r="J2103" s="1073"/>
      <c r="K2103" s="1073"/>
      <c r="L2103" s="1073"/>
      <c r="M2103" s="1073"/>
      <c r="N2103" s="1073"/>
      <c r="O2103" s="1073"/>
    </row>
    <row r="2104" spans="1:15" s="1097" customFormat="1" ht="15">
      <c r="A2104" s="1085">
        <v>2096</v>
      </c>
      <c r="B2104" s="1231">
        <v>619</v>
      </c>
      <c r="C2104" s="1127" t="s">
        <v>4069</v>
      </c>
      <c r="D2104" s="1100">
        <v>4999</v>
      </c>
      <c r="E2104" s="1163"/>
      <c r="F2104" s="1069"/>
      <c r="G2104" s="1238"/>
      <c r="H2104" s="1180"/>
      <c r="I2104" s="1073"/>
      <c r="J2104" s="1073"/>
      <c r="K2104" s="1073"/>
      <c r="L2104" s="1073"/>
      <c r="M2104" s="1073"/>
      <c r="N2104" s="1073"/>
      <c r="O2104" s="1073"/>
    </row>
    <row r="2105" spans="1:15" s="1097" customFormat="1">
      <c r="A2105" s="1085">
        <v>2097</v>
      </c>
      <c r="B2105" s="1231">
        <v>620</v>
      </c>
      <c r="C2105" s="1127" t="s">
        <v>4069</v>
      </c>
      <c r="D2105" s="1100">
        <v>4999</v>
      </c>
      <c r="E2105" s="1069"/>
      <c r="F2105" s="1131"/>
      <c r="G2105" s="1228"/>
      <c r="H2105" s="1072"/>
      <c r="I2105" s="1073"/>
      <c r="J2105" s="1073"/>
      <c r="K2105" s="1073"/>
      <c r="L2105" s="1073"/>
      <c r="M2105" s="1073"/>
      <c r="N2105" s="1073"/>
      <c r="O2105" s="1073"/>
    </row>
    <row r="2106" spans="1:15" s="1097" customFormat="1">
      <c r="A2106" s="1085">
        <v>2098</v>
      </c>
      <c r="B2106" s="1231">
        <v>621</v>
      </c>
      <c r="C2106" s="1127" t="s">
        <v>4069</v>
      </c>
      <c r="D2106" s="1100">
        <v>4999</v>
      </c>
      <c r="E2106" s="1069"/>
      <c r="F2106" s="1131"/>
      <c r="G2106" s="1228"/>
      <c r="H2106" s="1072"/>
      <c r="I2106" s="1073"/>
      <c r="J2106" s="1073"/>
      <c r="K2106" s="1073"/>
      <c r="L2106" s="1073"/>
      <c r="M2106" s="1073"/>
      <c r="N2106" s="1073"/>
      <c r="O2106" s="1073"/>
    </row>
    <row r="2107" spans="1:15" s="1097" customFormat="1">
      <c r="A2107" s="1085">
        <v>2099</v>
      </c>
      <c r="B2107" s="1231">
        <v>521</v>
      </c>
      <c r="C2107" s="1132" t="s">
        <v>4070</v>
      </c>
      <c r="D2107" s="1100">
        <v>4999</v>
      </c>
      <c r="E2107" s="1069"/>
      <c r="F2107" s="1069"/>
      <c r="G2107" s="1228"/>
      <c r="H2107" s="1072"/>
      <c r="I2107" s="1073"/>
      <c r="J2107" s="1073"/>
      <c r="K2107" s="1073"/>
    </row>
    <row r="2108" spans="1:15" s="1097" customFormat="1">
      <c r="A2108" s="1085">
        <v>2100</v>
      </c>
      <c r="B2108" s="1231">
        <v>522</v>
      </c>
      <c r="C2108" s="1132" t="s">
        <v>4070</v>
      </c>
      <c r="D2108" s="1100">
        <v>4999</v>
      </c>
      <c r="E2108" s="1069"/>
      <c r="F2108" s="1069"/>
      <c r="G2108" s="1228"/>
      <c r="H2108" s="1072"/>
      <c r="I2108" s="1073"/>
      <c r="J2108" s="1073"/>
      <c r="K2108" s="1073"/>
    </row>
    <row r="2109" spans="1:15" s="1097" customFormat="1">
      <c r="A2109" s="1085">
        <v>2101</v>
      </c>
      <c r="B2109" s="1231">
        <v>523</v>
      </c>
      <c r="C2109" s="1132" t="s">
        <v>4070</v>
      </c>
      <c r="D2109" s="1100">
        <v>4999</v>
      </c>
      <c r="E2109" s="1069"/>
      <c r="F2109" s="1069"/>
      <c r="G2109" s="1228"/>
      <c r="H2109" s="1072"/>
      <c r="I2109" s="1073"/>
      <c r="J2109" s="1073"/>
      <c r="K2109" s="1073"/>
    </row>
    <row r="2110" spans="1:15" s="1097" customFormat="1">
      <c r="A2110" s="1085">
        <v>2102</v>
      </c>
      <c r="B2110" s="1231">
        <v>524</v>
      </c>
      <c r="C2110" s="1132" t="s">
        <v>4070</v>
      </c>
      <c r="D2110" s="1100">
        <v>4999</v>
      </c>
      <c r="E2110" s="1069"/>
      <c r="F2110" s="1069"/>
      <c r="G2110" s="1228"/>
      <c r="H2110" s="1072"/>
      <c r="I2110" s="1073"/>
      <c r="J2110" s="1073"/>
      <c r="K2110" s="1073"/>
    </row>
    <row r="2111" spans="1:15" s="1097" customFormat="1">
      <c r="A2111" s="1085">
        <v>2103</v>
      </c>
      <c r="B2111" s="1231">
        <v>525</v>
      </c>
      <c r="C2111" s="1132" t="s">
        <v>4070</v>
      </c>
      <c r="D2111" s="1100">
        <v>4999</v>
      </c>
      <c r="E2111" s="1069"/>
      <c r="F2111" s="1069"/>
      <c r="G2111" s="1228"/>
      <c r="H2111" s="1072"/>
      <c r="I2111" s="1073"/>
      <c r="J2111" s="1073"/>
      <c r="K2111" s="1073"/>
    </row>
    <row r="2112" spans="1:15" s="1097" customFormat="1">
      <c r="A2112" s="1085">
        <v>2104</v>
      </c>
      <c r="B2112" s="1231">
        <v>940</v>
      </c>
      <c r="C2112" s="1127" t="s">
        <v>4069</v>
      </c>
      <c r="D2112" s="1100">
        <v>5039</v>
      </c>
      <c r="E2112" s="1069"/>
      <c r="F2112" s="1069"/>
      <c r="G2112" s="1228"/>
      <c r="H2112" s="1072"/>
      <c r="I2112" s="1073"/>
      <c r="J2112" s="1073"/>
      <c r="K2112" s="1073"/>
    </row>
    <row r="2113" spans="1:11" s="1097" customFormat="1">
      <c r="A2113" s="1085">
        <v>2105</v>
      </c>
      <c r="B2113" s="1231">
        <v>941</v>
      </c>
      <c r="C2113" s="1127" t="s">
        <v>4069</v>
      </c>
      <c r="D2113" s="1100">
        <v>5039</v>
      </c>
      <c r="E2113" s="1069"/>
      <c r="F2113" s="1069"/>
      <c r="G2113" s="1228"/>
      <c r="H2113" s="1072"/>
      <c r="I2113" s="1073"/>
      <c r="J2113" s="1073"/>
      <c r="K2113" s="1073"/>
    </row>
    <row r="2114" spans="1:11" s="1097" customFormat="1">
      <c r="A2114" s="1085">
        <v>2106</v>
      </c>
      <c r="B2114" s="1231">
        <v>942</v>
      </c>
      <c r="C2114" s="1127" t="s">
        <v>4069</v>
      </c>
      <c r="D2114" s="1100">
        <v>5039</v>
      </c>
      <c r="E2114" s="1069"/>
      <c r="F2114" s="1069"/>
      <c r="G2114" s="1228"/>
      <c r="H2114" s="1072"/>
      <c r="I2114" s="1073"/>
      <c r="J2114" s="1073"/>
      <c r="K2114" s="1073"/>
    </row>
    <row r="2115" spans="1:11" s="1097" customFormat="1">
      <c r="A2115" s="1085">
        <v>2107</v>
      </c>
      <c r="B2115" s="1231">
        <v>943</v>
      </c>
      <c r="C2115" s="1127" t="s">
        <v>4069</v>
      </c>
      <c r="D2115" s="1100">
        <v>5039</v>
      </c>
      <c r="E2115" s="1069"/>
      <c r="F2115" s="1069"/>
      <c r="G2115" s="1228"/>
      <c r="H2115" s="1072"/>
      <c r="I2115" s="1073"/>
      <c r="J2115" s="1073"/>
      <c r="K2115" s="1073"/>
    </row>
    <row r="2116" spans="1:11" s="1097" customFormat="1">
      <c r="A2116" s="1085">
        <v>2108</v>
      </c>
      <c r="B2116" s="1231">
        <v>944</v>
      </c>
      <c r="C2116" s="1127" t="s">
        <v>4069</v>
      </c>
      <c r="D2116" s="1100">
        <v>5039</v>
      </c>
      <c r="E2116" s="1069"/>
      <c r="F2116" s="1069"/>
      <c r="G2116" s="1228"/>
      <c r="H2116" s="1072"/>
      <c r="I2116" s="1073"/>
      <c r="J2116" s="1073"/>
      <c r="K2116" s="1073"/>
    </row>
    <row r="2117" spans="1:11" s="1097" customFormat="1">
      <c r="A2117" s="1085">
        <v>2109</v>
      </c>
      <c r="B2117" s="1231">
        <v>945</v>
      </c>
      <c r="C2117" s="1127" t="s">
        <v>4069</v>
      </c>
      <c r="D2117" s="1100">
        <v>5039</v>
      </c>
      <c r="E2117" s="1069"/>
      <c r="F2117" s="1069"/>
      <c r="G2117" s="1228"/>
      <c r="H2117" s="1072"/>
      <c r="I2117" s="1073"/>
      <c r="J2117" s="1073"/>
      <c r="K2117" s="1073"/>
    </row>
    <row r="2118" spans="1:11" s="1097" customFormat="1">
      <c r="A2118" s="1085">
        <v>2110</v>
      </c>
      <c r="B2118" s="1231">
        <v>946</v>
      </c>
      <c r="C2118" s="1127" t="s">
        <v>4069</v>
      </c>
      <c r="D2118" s="1100">
        <v>5039</v>
      </c>
      <c r="E2118" s="1069"/>
      <c r="F2118" s="1069"/>
      <c r="G2118" s="1228"/>
      <c r="H2118" s="1072"/>
      <c r="I2118" s="1073"/>
      <c r="J2118" s="1073"/>
      <c r="K2118" s="1073"/>
    </row>
    <row r="2119" spans="1:11" s="1097" customFormat="1">
      <c r="A2119" s="1085">
        <v>2111</v>
      </c>
      <c r="B2119" s="1231">
        <v>947</v>
      </c>
      <c r="C2119" s="1127" t="s">
        <v>4069</v>
      </c>
      <c r="D2119" s="1100">
        <v>5039</v>
      </c>
      <c r="E2119" s="1069"/>
      <c r="F2119" s="1069"/>
      <c r="G2119" s="1228"/>
      <c r="H2119" s="1072"/>
      <c r="I2119" s="1073"/>
      <c r="J2119" s="1073"/>
      <c r="K2119" s="1073"/>
    </row>
    <row r="2120" spans="1:11" s="1097" customFormat="1">
      <c r="A2120" s="1085">
        <v>2112</v>
      </c>
      <c r="B2120" s="1231">
        <v>948</v>
      </c>
      <c r="C2120" s="1127" t="s">
        <v>4069</v>
      </c>
      <c r="D2120" s="1100">
        <v>5039</v>
      </c>
      <c r="E2120" s="1069"/>
      <c r="F2120" s="1069"/>
      <c r="G2120" s="1228"/>
      <c r="H2120" s="1072"/>
      <c r="I2120" s="1073"/>
      <c r="J2120" s="1073"/>
      <c r="K2120" s="1073"/>
    </row>
    <row r="2121" spans="1:11" s="1097" customFormat="1">
      <c r="A2121" s="1085">
        <v>2113</v>
      </c>
      <c r="B2121" s="1231">
        <v>949</v>
      </c>
      <c r="C2121" s="1127" t="s">
        <v>4069</v>
      </c>
      <c r="D2121" s="1100">
        <v>5039</v>
      </c>
      <c r="E2121" s="1069"/>
      <c r="F2121" s="1069"/>
      <c r="G2121" s="1228"/>
      <c r="H2121" s="1072"/>
      <c r="I2121" s="1073"/>
      <c r="J2121" s="1073"/>
      <c r="K2121" s="1073"/>
    </row>
    <row r="2122" spans="1:11" s="1097" customFormat="1">
      <c r="A2122" s="1085">
        <v>2114</v>
      </c>
      <c r="B2122" s="1231">
        <v>526</v>
      </c>
      <c r="C2122" s="1132" t="s">
        <v>4071</v>
      </c>
      <c r="D2122" s="1100">
        <v>2656.4</v>
      </c>
      <c r="E2122" s="1069"/>
      <c r="F2122" s="1069"/>
      <c r="G2122" s="1228"/>
      <c r="H2122" s="1072"/>
      <c r="I2122" s="1073"/>
      <c r="J2122" s="1073"/>
      <c r="K2122" s="1073"/>
    </row>
    <row r="2123" spans="1:11" s="1097" customFormat="1">
      <c r="A2123" s="1085">
        <v>2115</v>
      </c>
      <c r="B2123" s="1231">
        <v>527</v>
      </c>
      <c r="C2123" s="1132" t="s">
        <v>4071</v>
      </c>
      <c r="D2123" s="1100">
        <v>2656.4</v>
      </c>
      <c r="E2123" s="1069"/>
      <c r="F2123" s="1069"/>
      <c r="G2123" s="1228"/>
      <c r="H2123" s="1072"/>
      <c r="I2123" s="1073"/>
      <c r="J2123" s="1073"/>
      <c r="K2123" s="1073"/>
    </row>
    <row r="2124" spans="1:11" s="1097" customFormat="1">
      <c r="A2124" s="1085">
        <v>2116</v>
      </c>
      <c r="B2124" s="1231">
        <v>528</v>
      </c>
      <c r="C2124" s="1132" t="s">
        <v>4071</v>
      </c>
      <c r="D2124" s="1100">
        <v>2656.4</v>
      </c>
      <c r="E2124" s="1069"/>
      <c r="F2124" s="1069"/>
      <c r="G2124" s="1228"/>
      <c r="H2124" s="1072"/>
      <c r="I2124" s="1073"/>
      <c r="J2124" s="1073"/>
      <c r="K2124" s="1073"/>
    </row>
    <row r="2125" spans="1:11" s="1097" customFormat="1">
      <c r="A2125" s="1085">
        <v>2117</v>
      </c>
      <c r="B2125" s="1231">
        <v>529</v>
      </c>
      <c r="C2125" s="1132" t="s">
        <v>4071</v>
      </c>
      <c r="D2125" s="1100">
        <v>2656.4</v>
      </c>
      <c r="E2125" s="1069"/>
      <c r="F2125" s="1069"/>
      <c r="G2125" s="1228"/>
      <c r="H2125" s="1072"/>
      <c r="I2125" s="1073"/>
      <c r="J2125" s="1073"/>
      <c r="K2125" s="1073"/>
    </row>
    <row r="2126" spans="1:11" s="1097" customFormat="1">
      <c r="A2126" s="1085">
        <v>2118</v>
      </c>
      <c r="B2126" s="1231">
        <v>530</v>
      </c>
      <c r="C2126" s="1132" t="s">
        <v>4071</v>
      </c>
      <c r="D2126" s="1100">
        <v>2656.4</v>
      </c>
      <c r="E2126" s="1069"/>
      <c r="F2126" s="1069"/>
      <c r="G2126" s="1228"/>
      <c r="H2126" s="1072"/>
      <c r="I2126" s="1073"/>
      <c r="J2126" s="1073"/>
      <c r="K2126" s="1073"/>
    </row>
    <row r="2127" spans="1:11" s="1097" customFormat="1">
      <c r="A2127" s="1085">
        <v>2119</v>
      </c>
      <c r="B2127" s="1231">
        <v>531</v>
      </c>
      <c r="C2127" s="1132" t="s">
        <v>4071</v>
      </c>
      <c r="D2127" s="1100">
        <v>2656.4</v>
      </c>
      <c r="E2127" s="1069"/>
      <c r="F2127" s="1069"/>
      <c r="G2127" s="1228"/>
      <c r="H2127" s="1072"/>
      <c r="I2127" s="1073"/>
      <c r="J2127" s="1073"/>
      <c r="K2127" s="1073"/>
    </row>
    <row r="2128" spans="1:11" s="1097" customFormat="1">
      <c r="A2128" s="1085">
        <v>2120</v>
      </c>
      <c r="B2128" s="1231">
        <v>532</v>
      </c>
      <c r="C2128" s="1132" t="s">
        <v>4071</v>
      </c>
      <c r="D2128" s="1100">
        <v>2656.4</v>
      </c>
      <c r="E2128" s="1069"/>
      <c r="F2128" s="1069"/>
      <c r="G2128" s="1228"/>
      <c r="H2128" s="1072"/>
      <c r="I2128" s="1073"/>
      <c r="J2128" s="1073"/>
      <c r="K2128" s="1073"/>
    </row>
    <row r="2129" spans="1:11" s="1097" customFormat="1">
      <c r="A2129" s="1085">
        <v>2121</v>
      </c>
      <c r="B2129" s="1231">
        <v>533</v>
      </c>
      <c r="C2129" s="1132" t="s">
        <v>4071</v>
      </c>
      <c r="D2129" s="1100">
        <v>2656.4</v>
      </c>
      <c r="E2129" s="1069"/>
      <c r="F2129" s="1069"/>
      <c r="G2129" s="1228"/>
      <c r="H2129" s="1072"/>
      <c r="I2129" s="1073"/>
      <c r="J2129" s="1073"/>
      <c r="K2129" s="1073"/>
    </row>
    <row r="2130" spans="1:11" customFormat="1" ht="15">
      <c r="A2130" s="1085">
        <v>2122</v>
      </c>
      <c r="B2130" s="1231">
        <v>924</v>
      </c>
      <c r="C2130" s="1239" t="s">
        <v>4072</v>
      </c>
      <c r="D2130" s="1100">
        <v>3445</v>
      </c>
      <c r="E2130" s="1069"/>
      <c r="F2130" s="1240"/>
      <c r="G2130" s="1228"/>
      <c r="H2130" s="1227" t="s">
        <v>2462</v>
      </c>
      <c r="I2130" s="940"/>
      <c r="J2130" s="940"/>
    </row>
    <row r="2131" spans="1:11">
      <c r="A2131" s="1085">
        <v>2123</v>
      </c>
      <c r="B2131" s="1138">
        <v>1549</v>
      </c>
      <c r="C2131" s="1239" t="s">
        <v>4073</v>
      </c>
      <c r="D2131" s="1110">
        <v>13500.08</v>
      </c>
      <c r="F2131" s="1069"/>
      <c r="G2131" s="1228"/>
      <c r="K2131" s="1241"/>
    </row>
    <row r="2132" spans="1:11" ht="15">
      <c r="A2132" s="1085">
        <v>2124</v>
      </c>
      <c r="B2132" s="1231">
        <v>534</v>
      </c>
      <c r="C2132" s="1132" t="s">
        <v>4074</v>
      </c>
      <c r="D2132" s="1100">
        <v>9860</v>
      </c>
      <c r="F2132" s="1162"/>
      <c r="G2132" s="1242"/>
      <c r="I2132" s="1213"/>
      <c r="J2132"/>
    </row>
    <row r="2133" spans="1:11" ht="15">
      <c r="A2133" s="1085">
        <v>2125</v>
      </c>
      <c r="B2133" s="1231">
        <v>535</v>
      </c>
      <c r="C2133" s="1132" t="s">
        <v>4075</v>
      </c>
      <c r="D2133" s="1100">
        <v>2436</v>
      </c>
      <c r="F2133" s="1162"/>
      <c r="G2133" s="1242"/>
      <c r="I2133" s="1213"/>
      <c r="J2133"/>
    </row>
    <row r="2134" spans="1:11">
      <c r="A2134" s="1085">
        <v>2126</v>
      </c>
      <c r="B2134" s="1231">
        <v>536</v>
      </c>
      <c r="C2134" s="1132" t="s">
        <v>4076</v>
      </c>
      <c r="D2134" s="1100">
        <v>2668</v>
      </c>
      <c r="E2134" s="1162"/>
      <c r="F2134" s="1069"/>
      <c r="G2134" s="1228"/>
    </row>
    <row r="2135" spans="1:11">
      <c r="A2135" s="1085">
        <v>2127</v>
      </c>
      <c r="B2135" s="1231">
        <v>537</v>
      </c>
      <c r="C2135" s="1132" t="s">
        <v>4077</v>
      </c>
      <c r="D2135" s="1100">
        <v>6032</v>
      </c>
      <c r="E2135" s="1162"/>
      <c r="F2135" s="1069"/>
      <c r="G2135" s="1228"/>
    </row>
    <row r="2136" spans="1:11">
      <c r="A2136" s="1085">
        <v>2128</v>
      </c>
      <c r="B2136" s="1231">
        <v>538</v>
      </c>
      <c r="C2136" s="1132" t="s">
        <v>4077</v>
      </c>
      <c r="D2136" s="1100">
        <v>6032</v>
      </c>
      <c r="E2136" s="1162"/>
      <c r="F2136" s="1069"/>
      <c r="G2136" s="1228"/>
    </row>
    <row r="2137" spans="1:11">
      <c r="A2137" s="1085">
        <v>2129</v>
      </c>
      <c r="B2137" s="1231">
        <v>539</v>
      </c>
      <c r="C2137" s="1132" t="s">
        <v>4078</v>
      </c>
      <c r="D2137" s="1100">
        <v>7830</v>
      </c>
      <c r="E2137" s="1162"/>
      <c r="F2137" s="1069"/>
      <c r="G2137" s="1228"/>
    </row>
    <row r="2138" spans="1:11">
      <c r="A2138" s="1085">
        <v>2130</v>
      </c>
      <c r="B2138" s="1138">
        <v>540</v>
      </c>
      <c r="C2138" s="1243" t="s">
        <v>4079</v>
      </c>
      <c r="D2138" s="1110">
        <v>2552</v>
      </c>
      <c r="E2138" s="1162"/>
      <c r="F2138" s="1069"/>
      <c r="G2138" s="1228"/>
    </row>
    <row r="2139" spans="1:11">
      <c r="A2139" s="1085">
        <v>2131</v>
      </c>
      <c r="B2139" s="1138">
        <v>1550</v>
      </c>
      <c r="C2139" s="1244" t="s">
        <v>4080</v>
      </c>
      <c r="D2139" s="1110">
        <v>2030000</v>
      </c>
      <c r="E2139" s="1162"/>
      <c r="F2139" s="1069"/>
      <c r="G2139" s="1228"/>
    </row>
    <row r="2140" spans="1:11">
      <c r="A2140" s="1085">
        <v>2132</v>
      </c>
      <c r="B2140" s="1138">
        <v>1552</v>
      </c>
      <c r="C2140" s="1139" t="s">
        <v>4081</v>
      </c>
      <c r="D2140" s="1110">
        <v>2180800</v>
      </c>
      <c r="F2140" s="1069"/>
      <c r="G2140" s="1228"/>
      <c r="K2140" s="1241"/>
    </row>
    <row r="2141" spans="1:11">
      <c r="A2141" s="1085">
        <v>2133</v>
      </c>
      <c r="B2141" s="1138">
        <v>1553</v>
      </c>
      <c r="C2141" s="1139" t="s">
        <v>4082</v>
      </c>
      <c r="D2141" s="1110">
        <v>1357200</v>
      </c>
      <c r="F2141" s="1069"/>
      <c r="G2141" s="1228"/>
      <c r="K2141" s="1241"/>
    </row>
    <row r="2142" spans="1:11" s="1097" customFormat="1">
      <c r="A2142" s="1085">
        <v>2134</v>
      </c>
      <c r="B2142" s="1231">
        <v>1554</v>
      </c>
      <c r="C2142" s="1132" t="s">
        <v>4083</v>
      </c>
      <c r="D2142" s="1100">
        <v>928000</v>
      </c>
      <c r="E2142" s="1069"/>
      <c r="F2142" s="1069"/>
      <c r="G2142" s="1228"/>
      <c r="H2142" s="1072"/>
      <c r="I2142" s="1073"/>
      <c r="J2142" s="1073"/>
      <c r="K2142" s="1073"/>
    </row>
    <row r="2143" spans="1:11">
      <c r="A2143" s="1085">
        <v>2135</v>
      </c>
      <c r="B2143" s="1138">
        <v>1551</v>
      </c>
      <c r="C2143" s="1139" t="s">
        <v>4084</v>
      </c>
      <c r="D2143" s="1110">
        <v>116000</v>
      </c>
      <c r="F2143" s="1131"/>
      <c r="G2143" s="1245"/>
      <c r="K2143" s="1241"/>
    </row>
    <row r="2144" spans="1:11" ht="15" thickBot="1">
      <c r="A2144" s="1085">
        <v>2136</v>
      </c>
      <c r="B2144" s="1246">
        <v>1555</v>
      </c>
      <c r="C2144" s="1247" t="s">
        <v>4085</v>
      </c>
      <c r="D2144" s="1093">
        <v>1694655.01</v>
      </c>
      <c r="E2144" s="1162"/>
      <c r="G2144" s="1228"/>
    </row>
    <row r="2145" spans="1:15" ht="24" thickBot="1">
      <c r="A2145" s="1248"/>
      <c r="B2145" s="1249"/>
      <c r="C2145" s="1250">
        <v>43132</v>
      </c>
      <c r="E2145" s="1162"/>
      <c r="F2145" s="1131"/>
      <c r="G2145" s="1228"/>
    </row>
    <row r="2146" spans="1:15" s="1097" customFormat="1">
      <c r="A2146" s="1251">
        <v>2137</v>
      </c>
      <c r="B2146" s="1252">
        <v>744</v>
      </c>
      <c r="C2146" s="1253" t="s">
        <v>4086</v>
      </c>
      <c r="D2146" s="1254">
        <v>19729.38</v>
      </c>
      <c r="E2146" s="1069"/>
      <c r="F2146" s="1144" t="s">
        <v>4087</v>
      </c>
      <c r="G2146" s="1228"/>
      <c r="H2146" s="1072"/>
      <c r="I2146" s="1073"/>
      <c r="J2146" s="1073"/>
      <c r="K2146" s="1073"/>
      <c r="L2146" s="1073"/>
      <c r="M2146" s="1073"/>
      <c r="N2146" s="1073"/>
      <c r="O2146" s="1073"/>
    </row>
    <row r="2147" spans="1:15" s="1097" customFormat="1">
      <c r="A2147" s="1125">
        <v>2138</v>
      </c>
      <c r="B2147" s="1231">
        <v>745</v>
      </c>
      <c r="C2147" s="1233" t="s">
        <v>4086</v>
      </c>
      <c r="D2147" s="1100">
        <v>19729.38</v>
      </c>
      <c r="E2147" s="1069"/>
      <c r="F2147" s="1255">
        <f>SUM(D2146:D2161)</f>
        <v>87466.780000000013</v>
      </c>
      <c r="G2147" s="1228"/>
      <c r="H2147" s="1072"/>
      <c r="I2147" s="1073"/>
      <c r="J2147" s="1073"/>
      <c r="K2147" s="1073"/>
      <c r="L2147" s="1073"/>
      <c r="M2147" s="1073"/>
      <c r="N2147" s="1073"/>
      <c r="O2147" s="1073"/>
    </row>
    <row r="2148" spans="1:15" s="1097" customFormat="1">
      <c r="A2148" s="1251">
        <v>2139</v>
      </c>
      <c r="B2148" s="1231">
        <v>746</v>
      </c>
      <c r="C2148" s="1233" t="s">
        <v>4088</v>
      </c>
      <c r="D2148" s="1100">
        <v>2621.8</v>
      </c>
      <c r="E2148" s="1069"/>
      <c r="F2148" s="1144"/>
      <c r="G2148" s="1228"/>
      <c r="H2148" s="1072"/>
      <c r="I2148" s="1073"/>
      <c r="J2148" s="1073"/>
      <c r="K2148" s="1073"/>
      <c r="L2148" s="1073"/>
      <c r="M2148" s="1073"/>
      <c r="N2148" s="1073"/>
      <c r="O2148" s="1073"/>
    </row>
    <row r="2149" spans="1:15" s="1097" customFormat="1">
      <c r="A2149" s="1125">
        <v>2140</v>
      </c>
      <c r="B2149" s="1231">
        <v>747</v>
      </c>
      <c r="C2149" s="1233" t="s">
        <v>4088</v>
      </c>
      <c r="D2149" s="1100">
        <v>2621.8</v>
      </c>
      <c r="E2149" s="1069"/>
      <c r="F2149" s="1144"/>
      <c r="G2149" s="1228"/>
      <c r="H2149" s="1072"/>
      <c r="I2149" s="1073"/>
      <c r="J2149" s="1073"/>
      <c r="K2149" s="1073"/>
      <c r="L2149" s="1073"/>
      <c r="M2149" s="1073"/>
      <c r="N2149" s="1073"/>
      <c r="O2149" s="1073"/>
    </row>
    <row r="2150" spans="1:15" s="1097" customFormat="1">
      <c r="A2150" s="1251">
        <v>2141</v>
      </c>
      <c r="B2150" s="1231">
        <v>748</v>
      </c>
      <c r="C2150" s="1233" t="s">
        <v>4089</v>
      </c>
      <c r="D2150" s="1100">
        <v>2626.08</v>
      </c>
      <c r="E2150" s="1069"/>
      <c r="F2150" s="1144"/>
      <c r="G2150" s="1228"/>
      <c r="H2150" s="1072"/>
      <c r="I2150" s="1073"/>
      <c r="J2150" s="1073"/>
      <c r="K2150" s="1073"/>
      <c r="L2150" s="1073"/>
      <c r="M2150" s="1073"/>
      <c r="N2150" s="1073"/>
      <c r="O2150" s="1073"/>
    </row>
    <row r="2151" spans="1:15" s="1097" customFormat="1">
      <c r="A2151" s="1125">
        <v>2142</v>
      </c>
      <c r="B2151" s="1231">
        <v>749</v>
      </c>
      <c r="C2151" s="1233" t="s">
        <v>4089</v>
      </c>
      <c r="D2151" s="1100">
        <v>2626.08</v>
      </c>
      <c r="E2151" s="1069"/>
      <c r="F2151" s="1144"/>
      <c r="H2151" s="1072"/>
      <c r="I2151" s="1073"/>
      <c r="J2151" s="1073"/>
      <c r="K2151" s="1073"/>
      <c r="L2151" s="1073"/>
      <c r="M2151" s="1073"/>
      <c r="N2151" s="1073"/>
      <c r="O2151" s="1073"/>
    </row>
    <row r="2152" spans="1:15" s="1097" customFormat="1">
      <c r="A2152" s="1251">
        <v>2143</v>
      </c>
      <c r="B2152" s="1231">
        <v>750</v>
      </c>
      <c r="C2152" s="1233" t="s">
        <v>4090</v>
      </c>
      <c r="D2152" s="1100">
        <v>2498.4699999999998</v>
      </c>
      <c r="E2152" s="1069"/>
      <c r="F2152" s="1144"/>
      <c r="G2152" s="1228"/>
      <c r="H2152" s="1072"/>
      <c r="I2152" s="1073"/>
      <c r="J2152" s="1073"/>
      <c r="K2152" s="1073"/>
      <c r="L2152" s="1073"/>
      <c r="M2152" s="1073"/>
      <c r="N2152" s="1073"/>
      <c r="O2152" s="1073"/>
    </row>
    <row r="2153" spans="1:15" s="1097" customFormat="1">
      <c r="A2153" s="1125">
        <v>2144</v>
      </c>
      <c r="B2153" s="1231">
        <v>751</v>
      </c>
      <c r="C2153" s="1233" t="s">
        <v>4091</v>
      </c>
      <c r="D2153" s="1100">
        <v>2284.02</v>
      </c>
      <c r="E2153" s="1069"/>
      <c r="F2153" s="1144"/>
      <c r="G2153" s="1228"/>
      <c r="H2153" s="1072"/>
      <c r="I2153" s="1073"/>
      <c r="J2153" s="1073"/>
      <c r="K2153" s="1073"/>
      <c r="L2153" s="1073"/>
      <c r="M2153" s="1073"/>
      <c r="N2153" s="1073"/>
      <c r="O2153" s="1073"/>
    </row>
    <row r="2154" spans="1:15" s="1097" customFormat="1">
      <c r="A2154" s="1251">
        <v>2145</v>
      </c>
      <c r="B2154" s="1231">
        <v>752</v>
      </c>
      <c r="C2154" s="1233" t="s">
        <v>4091</v>
      </c>
      <c r="D2154" s="1100">
        <v>2284.02</v>
      </c>
      <c r="E2154" s="1069"/>
      <c r="F2154" s="1144"/>
      <c r="G2154" s="1228"/>
      <c r="H2154" s="1072"/>
      <c r="I2154" s="1073"/>
      <c r="J2154" s="1073"/>
      <c r="K2154" s="1073"/>
      <c r="L2154" s="1073"/>
      <c r="M2154" s="1073"/>
      <c r="N2154" s="1073"/>
      <c r="O2154" s="1073"/>
    </row>
    <row r="2155" spans="1:15" s="1097" customFormat="1">
      <c r="A2155" s="1125">
        <v>2146</v>
      </c>
      <c r="B2155" s="1231">
        <v>753</v>
      </c>
      <c r="C2155" s="1233" t="s">
        <v>4092</v>
      </c>
      <c r="D2155" s="1100">
        <v>2718.3</v>
      </c>
      <c r="E2155" s="1069"/>
      <c r="F2155" s="1144"/>
      <c r="G2155" s="1228"/>
      <c r="H2155" s="1072"/>
      <c r="I2155" s="1073"/>
      <c r="J2155" s="1073"/>
      <c r="K2155" s="1073"/>
      <c r="L2155" s="1073"/>
      <c r="M2155" s="1073"/>
      <c r="N2155" s="1073"/>
      <c r="O2155" s="1073"/>
    </row>
    <row r="2156" spans="1:15" s="1097" customFormat="1">
      <c r="A2156" s="1251">
        <v>2147</v>
      </c>
      <c r="B2156" s="1231">
        <v>754</v>
      </c>
      <c r="C2156" s="1233" t="s">
        <v>4093</v>
      </c>
      <c r="D2156" s="1100">
        <v>2316.11</v>
      </c>
      <c r="E2156" s="1069"/>
      <c r="F2156" s="1144"/>
      <c r="G2156" s="1228"/>
      <c r="H2156" s="1072"/>
      <c r="I2156" s="1073"/>
      <c r="J2156" s="1073"/>
      <c r="K2156" s="1073"/>
      <c r="L2156" s="1073"/>
      <c r="M2156" s="1073"/>
      <c r="N2156" s="1073"/>
      <c r="O2156" s="1073"/>
    </row>
    <row r="2157" spans="1:15" s="1097" customFormat="1">
      <c r="A2157" s="1125">
        <v>2148</v>
      </c>
      <c r="B2157" s="1231">
        <v>755</v>
      </c>
      <c r="C2157" s="1233" t="s">
        <v>4094</v>
      </c>
      <c r="D2157" s="1100">
        <v>6458.93</v>
      </c>
      <c r="E2157" s="1069"/>
      <c r="F2157" s="1144"/>
      <c r="G2157" s="1228"/>
      <c r="H2157" s="1072"/>
      <c r="I2157" s="1073"/>
      <c r="J2157" s="1073"/>
      <c r="K2157" s="1073"/>
      <c r="L2157" s="1073"/>
      <c r="M2157" s="1073"/>
      <c r="N2157" s="1073"/>
      <c r="O2157" s="1073"/>
    </row>
    <row r="2158" spans="1:15" s="1097" customFormat="1">
      <c r="A2158" s="1251">
        <v>2149</v>
      </c>
      <c r="B2158" s="1231">
        <v>756</v>
      </c>
      <c r="C2158" s="1233" t="s">
        <v>4095</v>
      </c>
      <c r="D2158" s="1100">
        <v>2359.08</v>
      </c>
      <c r="E2158" s="1069"/>
      <c r="F2158" s="1144"/>
      <c r="G2158" s="1228"/>
      <c r="H2158" s="1072"/>
      <c r="I2158" s="1073"/>
      <c r="J2158" s="1073"/>
      <c r="K2158" s="1073"/>
      <c r="L2158" s="1073"/>
      <c r="M2158" s="1073"/>
      <c r="N2158" s="1073"/>
      <c r="O2158" s="1073"/>
    </row>
    <row r="2159" spans="1:15" s="1097" customFormat="1">
      <c r="A2159" s="1125">
        <v>2150</v>
      </c>
      <c r="B2159" s="1231">
        <v>757</v>
      </c>
      <c r="C2159" s="1233" t="s">
        <v>4096</v>
      </c>
      <c r="D2159" s="1100">
        <v>5531.11</v>
      </c>
      <c r="E2159" s="1069"/>
      <c r="F2159" s="1144"/>
      <c r="G2159" s="1228"/>
      <c r="H2159" s="1072"/>
      <c r="I2159" s="1073"/>
      <c r="J2159" s="1073"/>
      <c r="K2159" s="1073"/>
      <c r="L2159" s="1073"/>
      <c r="M2159" s="1073"/>
      <c r="N2159" s="1073"/>
      <c r="O2159" s="1073"/>
    </row>
    <row r="2160" spans="1:15" s="1097" customFormat="1">
      <c r="A2160" s="1251">
        <v>2151</v>
      </c>
      <c r="B2160" s="1231">
        <v>758</v>
      </c>
      <c r="C2160" s="1233" t="s">
        <v>4096</v>
      </c>
      <c r="D2160" s="1100">
        <v>5531.11</v>
      </c>
      <c r="E2160" s="1069"/>
      <c r="F2160" s="1144"/>
      <c r="G2160" s="1228"/>
      <c r="H2160" s="1072"/>
      <c r="I2160" s="1073"/>
      <c r="J2160" s="1073"/>
      <c r="K2160" s="1073"/>
      <c r="L2160" s="1073"/>
      <c r="M2160" s="1073"/>
      <c r="N2160" s="1073"/>
      <c r="O2160" s="1073"/>
    </row>
    <row r="2161" spans="1:15" s="1097" customFormat="1" ht="15" thickBot="1">
      <c r="A2161" s="1125">
        <v>2152</v>
      </c>
      <c r="B2161" s="1256">
        <v>759</v>
      </c>
      <c r="C2161" s="1257" t="s">
        <v>4096</v>
      </c>
      <c r="D2161" s="1258">
        <v>5531.11</v>
      </c>
      <c r="E2161" s="1069"/>
      <c r="F2161" s="1144"/>
      <c r="G2161" s="1228"/>
      <c r="H2161" s="1072"/>
      <c r="I2161" s="1073"/>
      <c r="J2161" s="1073"/>
      <c r="K2161" s="1073"/>
      <c r="L2161" s="1073"/>
      <c r="M2161" s="1073"/>
      <c r="N2161" s="1073"/>
      <c r="O2161" s="1073"/>
    </row>
    <row r="2162" spans="1:15" s="1097" customFormat="1" ht="15" thickBot="1">
      <c r="A2162" s="1259"/>
      <c r="B2162" s="1260"/>
      <c r="C2162" s="1261"/>
      <c r="D2162" s="1262"/>
      <c r="E2162" s="1069"/>
      <c r="F2162" s="1069"/>
      <c r="G2162" s="1228"/>
      <c r="H2162" s="1072"/>
      <c r="I2162" s="1073"/>
      <c r="J2162" s="1073"/>
      <c r="K2162" s="1073"/>
      <c r="L2162" s="1073"/>
      <c r="M2162" s="1073"/>
      <c r="N2162" s="1073"/>
      <c r="O2162" s="1073"/>
    </row>
    <row r="2163" spans="1:15" s="1097" customFormat="1">
      <c r="A2163" s="1251">
        <v>2153</v>
      </c>
      <c r="B2163" s="1252">
        <v>760</v>
      </c>
      <c r="C2163" s="1253" t="s">
        <v>4097</v>
      </c>
      <c r="D2163" s="1254">
        <v>19729.38</v>
      </c>
      <c r="E2163" s="1069"/>
      <c r="F2163" s="1144" t="s">
        <v>2099</v>
      </c>
      <c r="G2163" s="1228"/>
      <c r="H2163" s="1072"/>
      <c r="I2163" s="1073"/>
      <c r="J2163" s="1073"/>
      <c r="K2163" s="1073"/>
      <c r="L2163" s="1073"/>
      <c r="M2163" s="1073"/>
      <c r="N2163" s="1073"/>
      <c r="O2163" s="1073"/>
    </row>
    <row r="2164" spans="1:15" s="1097" customFormat="1">
      <c r="A2164" s="1125">
        <v>2154</v>
      </c>
      <c r="B2164" s="1231">
        <v>761</v>
      </c>
      <c r="C2164" s="1233" t="s">
        <v>4097</v>
      </c>
      <c r="D2164" s="1100">
        <v>19729.38</v>
      </c>
      <c r="E2164" s="1069"/>
      <c r="F2164" s="1255">
        <f>SUM(D2163:D2167)</f>
        <v>74570.940000000017</v>
      </c>
      <c r="G2164" s="1228"/>
      <c r="H2164" s="1072"/>
      <c r="I2164" s="1073"/>
      <c r="J2164" s="1073"/>
      <c r="K2164" s="1073"/>
      <c r="L2164" s="1073"/>
      <c r="M2164" s="1073"/>
      <c r="N2164" s="1073"/>
      <c r="O2164" s="1073"/>
    </row>
    <row r="2165" spans="1:15" s="1097" customFormat="1">
      <c r="A2165" s="1251">
        <v>2155</v>
      </c>
      <c r="B2165" s="1231">
        <v>762</v>
      </c>
      <c r="C2165" s="1233" t="s">
        <v>4098</v>
      </c>
      <c r="D2165" s="1100">
        <v>18844.2</v>
      </c>
      <c r="E2165" s="1069"/>
      <c r="F2165" s="1144"/>
      <c r="G2165" s="1228"/>
      <c r="H2165" s="1072"/>
      <c r="I2165" s="1073"/>
      <c r="J2165" s="1073"/>
      <c r="K2165" s="1073"/>
      <c r="L2165" s="1073"/>
      <c r="M2165" s="1073"/>
      <c r="N2165" s="1073"/>
      <c r="O2165" s="1073"/>
    </row>
    <row r="2166" spans="1:15" s="1097" customFormat="1">
      <c r="A2166" s="1125">
        <v>2156</v>
      </c>
      <c r="B2166" s="1231">
        <v>763</v>
      </c>
      <c r="C2166" s="1233" t="s">
        <v>4099</v>
      </c>
      <c r="D2166" s="1100">
        <v>8133.99</v>
      </c>
      <c r="E2166" s="1069"/>
      <c r="F2166" s="1144"/>
      <c r="G2166" s="1228"/>
      <c r="H2166" s="1072"/>
      <c r="I2166" s="1073"/>
      <c r="J2166" s="1073"/>
      <c r="K2166" s="1073"/>
      <c r="L2166" s="1073"/>
      <c r="M2166" s="1073"/>
      <c r="N2166" s="1073"/>
      <c r="O2166" s="1073"/>
    </row>
    <row r="2167" spans="1:15" s="1097" customFormat="1" ht="15" thickBot="1">
      <c r="A2167" s="1251">
        <v>2157</v>
      </c>
      <c r="B2167" s="1256">
        <v>764</v>
      </c>
      <c r="C2167" s="1257" t="s">
        <v>4099</v>
      </c>
      <c r="D2167" s="1258">
        <v>8133.99</v>
      </c>
      <c r="E2167" s="1069"/>
      <c r="F2167" s="1144"/>
      <c r="G2167" s="1228"/>
      <c r="H2167" s="1072"/>
      <c r="I2167" s="1073"/>
      <c r="J2167" s="1073"/>
      <c r="K2167" s="1073"/>
      <c r="L2167" s="1073"/>
      <c r="M2167" s="1073"/>
      <c r="N2167" s="1073"/>
      <c r="O2167" s="1073"/>
    </row>
    <row r="2168" spans="1:15" s="1097" customFormat="1" ht="15" thickBot="1">
      <c r="A2168" s="1259"/>
      <c r="B2168" s="1260"/>
      <c r="C2168" s="1261"/>
      <c r="D2168" s="1262"/>
      <c r="E2168" s="1069"/>
      <c r="F2168" s="1144"/>
      <c r="G2168" s="1228"/>
      <c r="H2168" s="1072"/>
      <c r="I2168" s="1073"/>
      <c r="J2168" s="1073"/>
      <c r="K2168" s="1073"/>
      <c r="L2168" s="1073"/>
      <c r="M2168" s="1073"/>
      <c r="N2168" s="1073"/>
      <c r="O2168" s="1073"/>
    </row>
    <row r="2169" spans="1:15" s="1097" customFormat="1">
      <c r="A2169" s="1251">
        <v>2158</v>
      </c>
      <c r="B2169" s="1252">
        <v>765</v>
      </c>
      <c r="C2169" s="1253" t="s">
        <v>4100</v>
      </c>
      <c r="D2169" s="1254">
        <v>18844.2</v>
      </c>
      <c r="E2169" s="1069"/>
      <c r="F2169" s="1144" t="s">
        <v>2388</v>
      </c>
      <c r="G2169" s="1228"/>
      <c r="H2169" s="1072"/>
      <c r="I2169" s="1073"/>
      <c r="J2169" s="1073"/>
      <c r="K2169" s="1073"/>
      <c r="L2169" s="1073"/>
      <c r="M2169" s="1073"/>
      <c r="N2169" s="1073"/>
      <c r="O2169" s="1073"/>
    </row>
    <row r="2170" spans="1:15" s="1097" customFormat="1">
      <c r="A2170" s="1125">
        <v>2159</v>
      </c>
      <c r="B2170" s="1231">
        <v>766</v>
      </c>
      <c r="C2170" s="1233" t="s">
        <v>4101</v>
      </c>
      <c r="D2170" s="1100">
        <v>7168.94</v>
      </c>
      <c r="E2170" s="1069"/>
      <c r="F2170" s="1255">
        <f>SUM(D2169:D2177)</f>
        <v>85019.040000000023</v>
      </c>
      <c r="G2170" s="1228"/>
      <c r="H2170" s="1072"/>
      <c r="I2170" s="1073"/>
      <c r="J2170" s="1073"/>
      <c r="K2170" s="1073"/>
      <c r="L2170" s="1073"/>
      <c r="M2170" s="1073"/>
      <c r="N2170" s="1073"/>
      <c r="O2170" s="1073"/>
    </row>
    <row r="2171" spans="1:15" s="1097" customFormat="1">
      <c r="A2171" s="1251">
        <v>2160</v>
      </c>
      <c r="B2171" s="1231">
        <v>767</v>
      </c>
      <c r="C2171" s="1233" t="s">
        <v>4102</v>
      </c>
      <c r="D2171" s="1100">
        <v>7168.94</v>
      </c>
      <c r="E2171" s="1069"/>
      <c r="F2171" s="1144"/>
      <c r="H2171" s="1072"/>
      <c r="I2171" s="1073"/>
      <c r="J2171" s="1073"/>
      <c r="K2171" s="1073"/>
      <c r="L2171" s="1073"/>
      <c r="M2171" s="1073"/>
      <c r="N2171" s="1073"/>
      <c r="O2171" s="1073"/>
    </row>
    <row r="2172" spans="1:15" s="1097" customFormat="1">
      <c r="A2172" s="1125">
        <v>2161</v>
      </c>
      <c r="B2172" s="1231">
        <v>768</v>
      </c>
      <c r="C2172" s="1233" t="s">
        <v>4103</v>
      </c>
      <c r="D2172" s="1100">
        <v>7168.94</v>
      </c>
      <c r="E2172" s="1069"/>
      <c r="F2172" s="1144"/>
      <c r="G2172" s="1228"/>
      <c r="H2172" s="1072"/>
      <c r="I2172" s="1073"/>
      <c r="J2172" s="1073"/>
      <c r="K2172" s="1073"/>
      <c r="L2172" s="1073"/>
      <c r="M2172" s="1073"/>
      <c r="N2172" s="1073"/>
      <c r="O2172" s="1073"/>
    </row>
    <row r="2173" spans="1:15" s="1097" customFormat="1">
      <c r="A2173" s="1251">
        <v>2162</v>
      </c>
      <c r="B2173" s="1231">
        <v>769</v>
      </c>
      <c r="C2173" s="1233" t="s">
        <v>4104</v>
      </c>
      <c r="D2173" s="1100">
        <v>7168.94</v>
      </c>
      <c r="E2173" s="1069"/>
      <c r="F2173" s="1144"/>
      <c r="G2173" s="1228"/>
      <c r="H2173" s="1072"/>
      <c r="I2173" s="1073"/>
      <c r="J2173" s="1073"/>
      <c r="K2173" s="1073"/>
      <c r="L2173" s="1073"/>
      <c r="M2173" s="1073"/>
      <c r="N2173" s="1073"/>
      <c r="O2173" s="1073"/>
    </row>
    <row r="2174" spans="1:15" s="1097" customFormat="1">
      <c r="A2174" s="1125">
        <v>2163</v>
      </c>
      <c r="B2174" s="1231">
        <v>770</v>
      </c>
      <c r="C2174" s="1233" t="s">
        <v>4105</v>
      </c>
      <c r="D2174" s="1100">
        <v>7168.94</v>
      </c>
      <c r="E2174" s="1069"/>
      <c r="F2174" s="1144"/>
      <c r="G2174" s="1228"/>
      <c r="H2174" s="1072"/>
      <c r="I2174" s="1073"/>
      <c r="J2174" s="1073"/>
      <c r="K2174" s="1073"/>
      <c r="L2174" s="1073"/>
      <c r="M2174" s="1073"/>
      <c r="N2174" s="1073"/>
      <c r="O2174" s="1073"/>
    </row>
    <row r="2175" spans="1:15" s="1097" customFormat="1">
      <c r="A2175" s="1251">
        <v>2164</v>
      </c>
      <c r="B2175" s="1231">
        <v>771</v>
      </c>
      <c r="C2175" s="1233" t="s">
        <v>4106</v>
      </c>
      <c r="D2175" s="1100">
        <v>7168.94</v>
      </c>
      <c r="E2175" s="1069"/>
      <c r="F2175" s="1144"/>
      <c r="G2175" s="1228"/>
      <c r="H2175" s="1072"/>
      <c r="I2175" s="1073"/>
      <c r="J2175" s="1073"/>
      <c r="K2175" s="1073"/>
      <c r="L2175" s="1073"/>
      <c r="M2175" s="1073"/>
      <c r="N2175" s="1073"/>
      <c r="O2175" s="1073"/>
    </row>
    <row r="2176" spans="1:15" s="1097" customFormat="1">
      <c r="A2176" s="1125">
        <v>2165</v>
      </c>
      <c r="B2176" s="1231">
        <v>772</v>
      </c>
      <c r="C2176" s="1239" t="s">
        <v>4107</v>
      </c>
      <c r="D2176" s="1100">
        <v>11580.6</v>
      </c>
      <c r="E2176" s="1069"/>
      <c r="F2176" s="1144"/>
      <c r="G2176" s="1228"/>
      <c r="H2176" s="1072"/>
      <c r="I2176" s="1073"/>
      <c r="J2176" s="1073"/>
      <c r="K2176" s="1073"/>
      <c r="L2176" s="1073"/>
      <c r="M2176" s="1073"/>
      <c r="N2176" s="1073"/>
      <c r="O2176" s="1073"/>
    </row>
    <row r="2177" spans="1:15" s="1097" customFormat="1" ht="15" thickBot="1">
      <c r="A2177" s="1251">
        <v>2166</v>
      </c>
      <c r="B2177" s="1256">
        <v>773</v>
      </c>
      <c r="C2177" s="1263" t="s">
        <v>4108</v>
      </c>
      <c r="D2177" s="1258">
        <v>11580.6</v>
      </c>
      <c r="E2177" s="1069"/>
      <c r="F2177" s="1144"/>
      <c r="G2177" s="1228"/>
      <c r="H2177" s="1072"/>
      <c r="I2177" s="1073"/>
      <c r="J2177" s="1073"/>
      <c r="K2177" s="1073"/>
      <c r="L2177" s="1073"/>
      <c r="M2177" s="1073"/>
      <c r="N2177" s="1073"/>
      <c r="O2177" s="1073"/>
    </row>
    <row r="2178" spans="1:15" s="1097" customFormat="1" ht="15" thickBot="1">
      <c r="A2178" s="1259"/>
      <c r="B2178" s="1260"/>
      <c r="C2178" s="1264"/>
      <c r="D2178" s="1262"/>
      <c r="E2178" s="1069"/>
      <c r="F2178" s="1144"/>
      <c r="G2178" s="1228"/>
      <c r="H2178" s="1072"/>
      <c r="I2178" s="1073"/>
      <c r="J2178" s="1073"/>
      <c r="K2178" s="1073"/>
      <c r="L2178" s="1073"/>
      <c r="M2178" s="1073"/>
      <c r="N2178" s="1073"/>
      <c r="O2178" s="1073"/>
    </row>
    <row r="2179" spans="1:15" s="1097" customFormat="1" ht="15" thickBot="1">
      <c r="A2179" s="1265">
        <v>2167</v>
      </c>
      <c r="B2179" s="1266">
        <v>774</v>
      </c>
      <c r="C2179" s="1267" t="s">
        <v>4109</v>
      </c>
      <c r="D2179" s="1268">
        <v>7066.65</v>
      </c>
      <c r="E2179" s="1069"/>
      <c r="F2179" s="1144" t="s">
        <v>4110</v>
      </c>
      <c r="G2179" s="1228"/>
      <c r="H2179" s="1072"/>
      <c r="I2179" s="1073"/>
      <c r="J2179" s="1073"/>
      <c r="K2179" s="1073"/>
      <c r="L2179" s="1073"/>
      <c r="M2179" s="1073"/>
      <c r="N2179" s="1073"/>
      <c r="O2179" s="1073"/>
    </row>
    <row r="2180" spans="1:15" s="1097" customFormat="1" ht="15" thickBot="1">
      <c r="A2180" s="1248"/>
      <c r="B2180" s="1269"/>
      <c r="C2180" s="1270"/>
      <c r="D2180" s="1262"/>
      <c r="E2180" s="1069"/>
      <c r="F2180" s="1144"/>
      <c r="G2180" s="1228"/>
      <c r="H2180" s="1072"/>
      <c r="I2180" s="1073"/>
      <c r="J2180" s="1073"/>
      <c r="K2180" s="1073"/>
      <c r="L2180" s="1073"/>
      <c r="M2180" s="1073"/>
      <c r="N2180" s="1073"/>
      <c r="O2180" s="1073"/>
    </row>
    <row r="2181" spans="1:15" s="1097" customFormat="1">
      <c r="A2181" s="1251">
        <v>2168</v>
      </c>
      <c r="B2181" s="1271">
        <v>774</v>
      </c>
      <c r="C2181" s="1272" t="s">
        <v>4111</v>
      </c>
      <c r="D2181" s="1096">
        <f>SUM(D2182)</f>
        <v>2269.2399999999998</v>
      </c>
      <c r="E2181" s="1122"/>
      <c r="F2181" s="1144" t="s">
        <v>4112</v>
      </c>
      <c r="G2181" s="1228"/>
      <c r="H2181" s="1072"/>
      <c r="I2181" s="1073"/>
      <c r="J2181" s="1073"/>
      <c r="K2181" s="1073"/>
      <c r="L2181" s="1073"/>
      <c r="M2181" s="1073"/>
      <c r="N2181" s="1073"/>
      <c r="O2181" s="1073"/>
    </row>
    <row r="2182" spans="1:15" s="1097" customFormat="1">
      <c r="A2182" s="1125">
        <v>2169</v>
      </c>
      <c r="B2182" s="1126">
        <v>775</v>
      </c>
      <c r="C2182" s="1127" t="s">
        <v>4111</v>
      </c>
      <c r="D2182" s="1088">
        <v>2269.2399999999998</v>
      </c>
      <c r="E2182" s="1122"/>
      <c r="F2182" s="1255">
        <f>SUM(D2181:D2198)</f>
        <v>175064.2</v>
      </c>
      <c r="G2182" s="1228"/>
      <c r="H2182" s="1072"/>
      <c r="I2182" s="1073"/>
      <c r="J2182" s="1073"/>
      <c r="K2182" s="1073"/>
      <c r="L2182" s="1073"/>
      <c r="M2182" s="1073"/>
      <c r="N2182" s="1073"/>
      <c r="O2182" s="1073"/>
    </row>
    <row r="2183" spans="1:15" s="1097" customFormat="1">
      <c r="A2183" s="1251">
        <v>2170</v>
      </c>
      <c r="B2183" s="1126">
        <v>776</v>
      </c>
      <c r="C2183" s="1127" t="s">
        <v>4111</v>
      </c>
      <c r="D2183" s="1088">
        <v>2269.2399999999998</v>
      </c>
      <c r="E2183" s="1122"/>
      <c r="F2183" s="1144"/>
      <c r="G2183" s="1228"/>
      <c r="H2183" s="1072"/>
      <c r="I2183" s="1073"/>
      <c r="J2183" s="1073"/>
      <c r="K2183" s="1073"/>
      <c r="L2183" s="1073"/>
      <c r="M2183" s="1073"/>
      <c r="N2183" s="1073"/>
      <c r="O2183" s="1073"/>
    </row>
    <row r="2184" spans="1:15" s="1097" customFormat="1">
      <c r="A2184" s="1125">
        <v>2171</v>
      </c>
      <c r="B2184" s="1126">
        <v>777</v>
      </c>
      <c r="C2184" s="1127" t="s">
        <v>4113</v>
      </c>
      <c r="D2184" s="1088">
        <v>19729.38</v>
      </c>
      <c r="E2184" s="1122"/>
      <c r="F2184" s="1144"/>
      <c r="G2184" s="1228"/>
      <c r="H2184" s="1072"/>
      <c r="I2184" s="1073"/>
      <c r="J2184" s="1073"/>
      <c r="K2184" s="1073"/>
      <c r="L2184" s="1073"/>
      <c r="M2184" s="1073"/>
      <c r="N2184" s="1073"/>
      <c r="O2184" s="1073"/>
    </row>
    <row r="2185" spans="1:15" s="1097" customFormat="1">
      <c r="A2185" s="1251">
        <v>2172</v>
      </c>
      <c r="B2185" s="1126">
        <v>778</v>
      </c>
      <c r="C2185" s="1127" t="s">
        <v>4113</v>
      </c>
      <c r="D2185" s="1088">
        <v>19729.38</v>
      </c>
      <c r="E2185" s="1122"/>
      <c r="F2185" s="1144"/>
      <c r="G2185" s="1228"/>
      <c r="H2185" s="1072"/>
      <c r="I2185" s="1073"/>
      <c r="J2185" s="1073"/>
      <c r="K2185" s="1073"/>
      <c r="L2185" s="1073"/>
      <c r="M2185" s="1073"/>
      <c r="N2185" s="1073"/>
      <c r="O2185" s="1073"/>
    </row>
    <row r="2186" spans="1:15" s="1097" customFormat="1">
      <c r="A2186" s="1125">
        <v>2173</v>
      </c>
      <c r="B2186" s="1126">
        <v>779</v>
      </c>
      <c r="C2186" s="1127" t="s">
        <v>4088</v>
      </c>
      <c r="D2186" s="1088">
        <v>2621.8</v>
      </c>
      <c r="E2186" s="1122"/>
      <c r="F2186" s="1144"/>
      <c r="H2186" s="1072"/>
      <c r="I2186" s="1073"/>
      <c r="J2186" s="1073"/>
      <c r="K2186" s="1073"/>
      <c r="L2186" s="1073"/>
      <c r="M2186" s="1073"/>
      <c r="N2186" s="1073"/>
      <c r="O2186" s="1073"/>
    </row>
    <row r="2187" spans="1:15" s="1097" customFormat="1">
      <c r="A2187" s="1251">
        <v>2174</v>
      </c>
      <c r="B2187" s="1126">
        <v>780</v>
      </c>
      <c r="C2187" s="1127" t="s">
        <v>4114</v>
      </c>
      <c r="D2187" s="1088">
        <v>2718.3</v>
      </c>
      <c r="E2187" s="1122"/>
      <c r="F2187" s="1144"/>
      <c r="H2187" s="1072"/>
      <c r="I2187" s="1073"/>
      <c r="J2187" s="1073"/>
      <c r="K2187" s="1073"/>
      <c r="L2187" s="1073"/>
      <c r="M2187" s="1073"/>
      <c r="N2187" s="1073"/>
      <c r="O2187" s="1073"/>
    </row>
    <row r="2188" spans="1:15" s="1097" customFormat="1">
      <c r="A2188" s="1125">
        <v>2175</v>
      </c>
      <c r="B2188" s="1126">
        <v>781</v>
      </c>
      <c r="C2188" s="1127" t="s">
        <v>4115</v>
      </c>
      <c r="D2188" s="1088">
        <v>2895.15</v>
      </c>
      <c r="E2188" s="1122"/>
      <c r="F2188" s="1144"/>
      <c r="G2188" s="1228"/>
      <c r="H2188" s="1072"/>
      <c r="I2188" s="1073"/>
      <c r="J2188" s="1073"/>
      <c r="K2188" s="1073"/>
      <c r="L2188" s="1073"/>
      <c r="M2188" s="1073"/>
      <c r="N2188" s="1073"/>
      <c r="O2188" s="1073"/>
    </row>
    <row r="2189" spans="1:15" s="1097" customFormat="1">
      <c r="A2189" s="1251">
        <v>2176</v>
      </c>
      <c r="B2189" s="1126">
        <v>782</v>
      </c>
      <c r="C2189" s="1127" t="s">
        <v>4115</v>
      </c>
      <c r="D2189" s="1088">
        <v>2895.15</v>
      </c>
      <c r="E2189" s="1122"/>
      <c r="F2189" s="1144"/>
      <c r="G2189" s="1228"/>
      <c r="H2189" s="1072"/>
      <c r="I2189" s="1073"/>
      <c r="J2189" s="1073"/>
      <c r="K2189" s="1073"/>
      <c r="L2189" s="1073"/>
      <c r="M2189" s="1073"/>
      <c r="N2189" s="1073"/>
      <c r="O2189" s="1073"/>
    </row>
    <row r="2190" spans="1:15" s="1097" customFormat="1">
      <c r="A2190" s="1125">
        <v>2177</v>
      </c>
      <c r="B2190" s="1126">
        <v>783</v>
      </c>
      <c r="C2190" s="1127" t="s">
        <v>4115</v>
      </c>
      <c r="D2190" s="1088">
        <v>2895.15</v>
      </c>
      <c r="E2190" s="1122"/>
      <c r="F2190" s="1144"/>
      <c r="G2190" s="1228"/>
      <c r="H2190" s="1072"/>
      <c r="I2190" s="1073"/>
      <c r="J2190" s="1073"/>
      <c r="K2190" s="1073"/>
      <c r="L2190" s="1073"/>
      <c r="M2190" s="1073"/>
      <c r="N2190" s="1073"/>
      <c r="O2190" s="1073"/>
    </row>
    <row r="2191" spans="1:15" s="1097" customFormat="1">
      <c r="A2191" s="1251">
        <v>2178</v>
      </c>
      <c r="B2191" s="1126">
        <v>784</v>
      </c>
      <c r="C2191" s="1127" t="s">
        <v>4116</v>
      </c>
      <c r="D2191" s="1088">
        <v>2359.08</v>
      </c>
      <c r="E2191" s="1122"/>
      <c r="F2191" s="1144"/>
      <c r="G2191" s="1228"/>
      <c r="H2191" s="1072"/>
      <c r="I2191" s="1073"/>
      <c r="J2191" s="1073"/>
      <c r="K2191" s="1073"/>
      <c r="L2191" s="1073"/>
      <c r="M2191" s="1073"/>
      <c r="N2191" s="1073"/>
      <c r="O2191" s="1073"/>
    </row>
    <row r="2192" spans="1:15" s="1097" customFormat="1">
      <c r="A2192" s="1125">
        <v>2179</v>
      </c>
      <c r="B2192" s="1126">
        <v>785</v>
      </c>
      <c r="C2192" s="1127" t="s">
        <v>4093</v>
      </c>
      <c r="D2192" s="1088">
        <v>2316.12</v>
      </c>
      <c r="E2192" s="1122"/>
      <c r="F2192" s="1144"/>
      <c r="G2192" s="1228"/>
      <c r="H2192" s="1072"/>
      <c r="I2192" s="1073"/>
      <c r="J2192" s="1073"/>
      <c r="K2192" s="1073"/>
      <c r="L2192" s="1073"/>
      <c r="M2192" s="1073"/>
      <c r="N2192" s="1073"/>
      <c r="O2192" s="1073"/>
    </row>
    <row r="2193" spans="1:15" s="1097" customFormat="1">
      <c r="A2193" s="1251">
        <v>2180</v>
      </c>
      <c r="B2193" s="1126">
        <v>786</v>
      </c>
      <c r="C2193" s="1127" t="s">
        <v>4094</v>
      </c>
      <c r="D2193" s="1088">
        <v>6458.97</v>
      </c>
      <c r="E2193" s="1122"/>
      <c r="F2193" s="1144"/>
      <c r="G2193" s="1228"/>
      <c r="H2193" s="1072"/>
      <c r="I2193" s="1073"/>
      <c r="J2193" s="1073"/>
      <c r="K2193" s="1073"/>
      <c r="L2193" s="1073"/>
      <c r="M2193" s="1073"/>
      <c r="N2193" s="1073"/>
      <c r="O2193" s="1073"/>
    </row>
    <row r="2194" spans="1:15" s="1097" customFormat="1">
      <c r="A2194" s="1125">
        <v>2181</v>
      </c>
      <c r="B2194" s="1126">
        <v>787</v>
      </c>
      <c r="C2194" s="1127" t="s">
        <v>4117</v>
      </c>
      <c r="D2194" s="1088">
        <v>37529.69</v>
      </c>
      <c r="E2194" s="1122"/>
      <c r="F2194" s="1144"/>
      <c r="G2194" s="1228"/>
      <c r="H2194" s="1072"/>
      <c r="I2194" s="1073"/>
      <c r="J2194" s="1073"/>
      <c r="K2194" s="1073"/>
      <c r="L2194" s="1073"/>
      <c r="M2194" s="1073"/>
      <c r="N2194" s="1073"/>
      <c r="O2194" s="1073"/>
    </row>
    <row r="2195" spans="1:15" s="1097" customFormat="1">
      <c r="A2195" s="1251">
        <v>2182</v>
      </c>
      <c r="B2195" s="1126">
        <v>788</v>
      </c>
      <c r="C2195" s="1127" t="s">
        <v>4118</v>
      </c>
      <c r="D2195" s="1088">
        <v>41910.71</v>
      </c>
      <c r="E2195" s="1122"/>
      <c r="F2195" s="1144"/>
      <c r="G2195" s="1228"/>
      <c r="H2195" s="1072"/>
      <c r="I2195" s="1073"/>
      <c r="J2195" s="1073"/>
      <c r="K2195" s="1073"/>
      <c r="L2195" s="1073"/>
      <c r="M2195" s="1073"/>
      <c r="N2195" s="1073"/>
      <c r="O2195" s="1073"/>
    </row>
    <row r="2196" spans="1:15" s="1097" customFormat="1">
      <c r="A2196" s="1125">
        <v>2183</v>
      </c>
      <c r="B2196" s="1126">
        <v>789</v>
      </c>
      <c r="C2196" s="1127" t="s">
        <v>4119</v>
      </c>
      <c r="D2196" s="1088">
        <v>8700</v>
      </c>
      <c r="E2196" s="1122"/>
      <c r="F2196" s="1144"/>
      <c r="G2196" s="1228"/>
      <c r="H2196" s="1072"/>
      <c r="I2196" s="1073"/>
      <c r="J2196" s="1073"/>
      <c r="K2196" s="1073"/>
      <c r="L2196" s="1073"/>
      <c r="M2196" s="1073"/>
      <c r="N2196" s="1073"/>
      <c r="O2196" s="1073"/>
    </row>
    <row r="2197" spans="1:15" s="1097" customFormat="1">
      <c r="A2197" s="1251">
        <v>2184</v>
      </c>
      <c r="B2197" s="1126">
        <v>790</v>
      </c>
      <c r="C2197" s="1127" t="s">
        <v>4120</v>
      </c>
      <c r="D2197" s="1088">
        <v>10440</v>
      </c>
      <c r="E2197" s="1122"/>
      <c r="F2197" s="1144"/>
      <c r="G2197" s="1228"/>
      <c r="H2197" s="1072"/>
      <c r="I2197" s="1073"/>
      <c r="J2197" s="1073"/>
      <c r="K2197" s="1073"/>
      <c r="L2197" s="1073"/>
      <c r="M2197" s="1073"/>
      <c r="N2197" s="1073"/>
      <c r="O2197" s="1073"/>
    </row>
    <row r="2198" spans="1:15" s="1097" customFormat="1" ht="15" thickBot="1">
      <c r="A2198" s="1125">
        <v>2185</v>
      </c>
      <c r="B2198" s="1273">
        <v>791</v>
      </c>
      <c r="C2198" s="1274" t="s">
        <v>4121</v>
      </c>
      <c r="D2198" s="1275">
        <v>5057.6000000000004</v>
      </c>
      <c r="E2198" s="1122"/>
      <c r="F2198" s="1144"/>
      <c r="G2198" s="1228"/>
      <c r="H2198" s="1072"/>
      <c r="I2198" s="1073"/>
      <c r="J2198" s="1073"/>
      <c r="K2198" s="1073"/>
      <c r="L2198" s="1073"/>
      <c r="M2198" s="1073"/>
      <c r="N2198" s="1073"/>
      <c r="O2198" s="1073"/>
    </row>
    <row r="2199" spans="1:15" s="1097" customFormat="1" ht="15" thickBot="1">
      <c r="A2199" s="1259"/>
      <c r="B2199" s="1276"/>
      <c r="C2199" s="1277"/>
      <c r="D2199" s="1278"/>
      <c r="E2199" s="1122"/>
      <c r="F2199" s="1144"/>
      <c r="G2199" s="1228"/>
      <c r="H2199" s="1072"/>
      <c r="I2199" s="1073"/>
      <c r="J2199" s="1073"/>
      <c r="K2199" s="1073"/>
      <c r="L2199" s="1073"/>
      <c r="M2199" s="1073"/>
      <c r="N2199" s="1073"/>
      <c r="O2199" s="1073"/>
    </row>
    <row r="2200" spans="1:15">
      <c r="A2200" s="1251">
        <v>2186</v>
      </c>
      <c r="B2200" s="1252">
        <v>950</v>
      </c>
      <c r="C2200" s="1279" t="s">
        <v>4094</v>
      </c>
      <c r="D2200" s="1254">
        <v>6458.93</v>
      </c>
      <c r="F2200" s="1149" t="s">
        <v>4122</v>
      </c>
    </row>
    <row r="2201" spans="1:15">
      <c r="A2201" s="1125">
        <v>2187</v>
      </c>
      <c r="B2201" s="1231">
        <v>951</v>
      </c>
      <c r="C2201" s="1132" t="s">
        <v>4123</v>
      </c>
      <c r="D2201" s="1100">
        <v>6503.54</v>
      </c>
      <c r="F2201" s="1255">
        <f>SUM(D2200:D2205)</f>
        <v>79482.850000000006</v>
      </c>
    </row>
    <row r="2202" spans="1:15">
      <c r="A2202" s="1251">
        <v>2188</v>
      </c>
      <c r="B2202" s="1231">
        <v>952</v>
      </c>
      <c r="C2202" s="1132" t="s">
        <v>4124</v>
      </c>
      <c r="D2202" s="1100">
        <v>8390.7999999999993</v>
      </c>
      <c r="F2202" s="1149"/>
    </row>
    <row r="2203" spans="1:15">
      <c r="A2203" s="1125">
        <v>2189</v>
      </c>
      <c r="B2203" s="1231">
        <v>953</v>
      </c>
      <c r="C2203" s="1132" t="s">
        <v>4125</v>
      </c>
      <c r="D2203" s="1100">
        <v>6486.38</v>
      </c>
      <c r="F2203" s="1149"/>
    </row>
    <row r="2204" spans="1:15">
      <c r="A2204" s="1251">
        <v>2190</v>
      </c>
      <c r="B2204" s="1231">
        <v>954</v>
      </c>
      <c r="C2204" s="1132" t="s">
        <v>4126</v>
      </c>
      <c r="D2204" s="1100">
        <v>16240</v>
      </c>
      <c r="F2204" s="1149"/>
    </row>
    <row r="2205" spans="1:15" ht="15" thickBot="1">
      <c r="A2205" s="1125">
        <v>2191</v>
      </c>
      <c r="B2205" s="1256">
        <v>955</v>
      </c>
      <c r="C2205" s="1280" t="s">
        <v>4127</v>
      </c>
      <c r="D2205" s="1258">
        <v>35403.199999999997</v>
      </c>
      <c r="F2205" s="1149"/>
    </row>
    <row r="2206" spans="1:15" ht="15" thickBot="1">
      <c r="A2206" s="1259"/>
      <c r="B2206" s="1260"/>
      <c r="C2206" s="1281"/>
      <c r="D2206" s="1262"/>
    </row>
    <row r="2207" spans="1:15" s="1097" customFormat="1">
      <c r="A2207" s="1251">
        <v>2192</v>
      </c>
      <c r="B2207" s="1252">
        <v>541</v>
      </c>
      <c r="C2207" s="1279" t="s">
        <v>4128</v>
      </c>
      <c r="D2207" s="1254">
        <v>19729.38</v>
      </c>
      <c r="E2207" s="1069"/>
      <c r="F2207" s="1144" t="s">
        <v>4129</v>
      </c>
      <c r="G2207" s="1228"/>
      <c r="H2207" s="1072"/>
      <c r="I2207" s="1073"/>
      <c r="J2207" s="1073"/>
      <c r="K2207" s="1073"/>
    </row>
    <row r="2208" spans="1:15" s="1097" customFormat="1">
      <c r="A2208" s="1125">
        <v>2193</v>
      </c>
      <c r="B2208" s="1231">
        <v>542</v>
      </c>
      <c r="C2208" s="1132" t="s">
        <v>4128</v>
      </c>
      <c r="D2208" s="1100">
        <v>19729.38</v>
      </c>
      <c r="E2208" s="1069"/>
      <c r="F2208" s="1255">
        <f>SUM(D2207:D2213)</f>
        <v>86663.860000000015</v>
      </c>
      <c r="G2208" s="1228"/>
      <c r="H2208" s="1072"/>
      <c r="I2208" s="1073"/>
      <c r="J2208" s="1073"/>
      <c r="K2208" s="1073"/>
    </row>
    <row r="2209" spans="1:15" s="1097" customFormat="1">
      <c r="A2209" s="1251">
        <v>2194</v>
      </c>
      <c r="B2209" s="1231">
        <v>543</v>
      </c>
      <c r="C2209" s="1132" t="s">
        <v>4128</v>
      </c>
      <c r="D2209" s="1100">
        <v>19729.38</v>
      </c>
      <c r="E2209" s="1069"/>
      <c r="F2209" s="1144"/>
      <c r="G2209" s="1228"/>
      <c r="H2209" s="1072"/>
      <c r="I2209" s="1073"/>
      <c r="J2209" s="1073"/>
      <c r="K2209" s="1073"/>
    </row>
    <row r="2210" spans="1:15" s="1097" customFormat="1">
      <c r="A2210" s="1125">
        <v>2195</v>
      </c>
      <c r="B2210" s="1231">
        <v>544</v>
      </c>
      <c r="C2210" s="1132" t="s">
        <v>4128</v>
      </c>
      <c r="D2210" s="1100">
        <v>19729.38</v>
      </c>
      <c r="E2210" s="1069"/>
      <c r="F2210" s="1144"/>
      <c r="G2210" s="1228"/>
      <c r="H2210" s="1072"/>
      <c r="I2210" s="1073"/>
      <c r="J2210" s="1073"/>
      <c r="K2210" s="1073"/>
    </row>
    <row r="2211" spans="1:15" s="1097" customFormat="1">
      <c r="A2211" s="1251">
        <v>2196</v>
      </c>
      <c r="B2211" s="1231">
        <v>545</v>
      </c>
      <c r="C2211" s="1132" t="s">
        <v>4088</v>
      </c>
      <c r="D2211" s="1100">
        <v>2621.8</v>
      </c>
      <c r="E2211" s="1069"/>
      <c r="F2211" s="1144"/>
      <c r="G2211" s="1228"/>
      <c r="H2211" s="1072"/>
      <c r="I2211" s="1073"/>
      <c r="J2211" s="1073"/>
      <c r="K2211" s="1073"/>
    </row>
    <row r="2212" spans="1:15" s="1097" customFormat="1">
      <c r="A2212" s="1125">
        <v>2197</v>
      </c>
      <c r="B2212" s="1231">
        <v>546</v>
      </c>
      <c r="C2212" s="1132" t="s">
        <v>4089</v>
      </c>
      <c r="D2212" s="1100">
        <v>2626.07</v>
      </c>
      <c r="E2212" s="1069"/>
      <c r="F2212" s="1144"/>
      <c r="G2212" s="1228"/>
      <c r="H2212" s="1072"/>
      <c r="I2212" s="1073"/>
      <c r="J2212" s="1073"/>
      <c r="K2212" s="1073"/>
    </row>
    <row r="2213" spans="1:15" s="1097" customFormat="1" ht="15" thickBot="1">
      <c r="A2213" s="1251">
        <v>2198</v>
      </c>
      <c r="B2213" s="1256">
        <v>547</v>
      </c>
      <c r="C2213" s="1280" t="s">
        <v>4090</v>
      </c>
      <c r="D2213" s="1258">
        <v>2498.4699999999998</v>
      </c>
      <c r="E2213" s="1069"/>
      <c r="F2213" s="1144"/>
      <c r="G2213" s="1228"/>
      <c r="H2213" s="1072"/>
      <c r="I2213" s="1073"/>
      <c r="J2213" s="1073"/>
      <c r="K2213" s="1073"/>
    </row>
    <row r="2214" spans="1:15" s="1097" customFormat="1" ht="15" thickBot="1">
      <c r="A2214" s="1259"/>
      <c r="B2214" s="1260"/>
      <c r="C2214" s="1281"/>
      <c r="D2214" s="1262"/>
      <c r="E2214" s="1069"/>
      <c r="F2214" s="1069"/>
      <c r="G2214" s="1228"/>
      <c r="H2214" s="1072"/>
      <c r="I2214" s="1073"/>
      <c r="J2214" s="1073"/>
      <c r="K2214" s="1073"/>
    </row>
    <row r="2215" spans="1:15" s="1097" customFormat="1">
      <c r="A2215" s="1251">
        <v>2199</v>
      </c>
      <c r="B2215" s="1252">
        <v>622</v>
      </c>
      <c r="C2215" s="1279" t="s">
        <v>4113</v>
      </c>
      <c r="D2215" s="1254">
        <v>19729.38</v>
      </c>
      <c r="E2215" s="1069"/>
      <c r="F2215" s="1144" t="s">
        <v>4130</v>
      </c>
      <c r="G2215" s="1228"/>
      <c r="H2215" s="1072"/>
      <c r="I2215" s="1073"/>
      <c r="J2215" s="1073"/>
      <c r="K2215" s="1073"/>
    </row>
    <row r="2216" spans="1:15" s="1097" customFormat="1">
      <c r="A2216" s="1125">
        <v>2200</v>
      </c>
      <c r="B2216" s="1126">
        <v>623</v>
      </c>
      <c r="C2216" s="1127" t="s">
        <v>4088</v>
      </c>
      <c r="D2216" s="1088">
        <v>2621.8</v>
      </c>
      <c r="E2216" s="1069"/>
      <c r="F2216" s="1255">
        <f>SUM(D2215:D2222)</f>
        <v>50387.549999999996</v>
      </c>
      <c r="G2216" s="1228"/>
      <c r="H2216" s="1072"/>
      <c r="I2216" s="1073"/>
      <c r="J2216" s="1073"/>
      <c r="K2216" s="1073"/>
      <c r="L2216" s="1073"/>
      <c r="M2216" s="1073"/>
      <c r="N2216" s="1073"/>
      <c r="O2216" s="1073"/>
    </row>
    <row r="2217" spans="1:15" s="1097" customFormat="1">
      <c r="A2217" s="1251">
        <v>2201</v>
      </c>
      <c r="B2217" s="1126">
        <v>624</v>
      </c>
      <c r="C2217" s="1127" t="s">
        <v>4131</v>
      </c>
      <c r="D2217" s="1088">
        <v>3170.87</v>
      </c>
      <c r="E2217" s="1069"/>
      <c r="F2217" s="1144"/>
      <c r="G2217" s="1228"/>
      <c r="H2217" s="1072"/>
      <c r="I2217" s="1073"/>
      <c r="J2217" s="1073"/>
      <c r="K2217" s="1073"/>
      <c r="L2217" s="1073"/>
      <c r="M2217" s="1073"/>
      <c r="N2217" s="1073"/>
      <c r="O2217" s="1073"/>
    </row>
    <row r="2218" spans="1:15" s="1097" customFormat="1">
      <c r="A2218" s="1125">
        <v>2202</v>
      </c>
      <c r="B2218" s="1126">
        <v>625</v>
      </c>
      <c r="C2218" s="1127" t="s">
        <v>4090</v>
      </c>
      <c r="D2218" s="1088">
        <v>2498.4850000000001</v>
      </c>
      <c r="E2218" s="1069"/>
      <c r="F2218" s="1144"/>
      <c r="G2218" s="1228"/>
      <c r="H2218" s="1072"/>
      <c r="I2218" s="1073"/>
      <c r="J2218" s="1073"/>
      <c r="K2218" s="1073"/>
      <c r="L2218" s="1073"/>
      <c r="M2218" s="1073"/>
      <c r="N2218" s="1073"/>
      <c r="O2218" s="1073"/>
    </row>
    <row r="2219" spans="1:15" s="1097" customFormat="1">
      <c r="A2219" s="1251">
        <v>2203</v>
      </c>
      <c r="B2219" s="1126">
        <v>626</v>
      </c>
      <c r="C2219" s="1127" t="s">
        <v>4090</v>
      </c>
      <c r="D2219" s="1088">
        <v>2498.4850000000001</v>
      </c>
      <c r="E2219" s="1069"/>
      <c r="F2219" s="1144"/>
      <c r="H2219" s="1072"/>
      <c r="I2219" s="1073"/>
      <c r="J2219" s="1073"/>
      <c r="K2219" s="1073"/>
      <c r="L2219" s="1073"/>
      <c r="M2219" s="1073"/>
      <c r="N2219" s="1073"/>
      <c r="O2219" s="1073"/>
    </row>
    <row r="2220" spans="1:15" s="1097" customFormat="1">
      <c r="A2220" s="1125">
        <v>2204</v>
      </c>
      <c r="B2220" s="1126">
        <v>627</v>
      </c>
      <c r="C2220" s="1127" t="s">
        <v>4094</v>
      </c>
      <c r="D2220" s="1088">
        <v>6458.93</v>
      </c>
      <c r="E2220" s="1069"/>
      <c r="F2220" s="1144"/>
      <c r="G2220" s="1228"/>
      <c r="H2220" s="1072"/>
      <c r="I2220" s="1073"/>
      <c r="J2220" s="1073"/>
      <c r="K2220" s="1073"/>
      <c r="L2220" s="1073"/>
      <c r="M2220" s="1073"/>
      <c r="N2220" s="1073"/>
      <c r="O2220" s="1073"/>
    </row>
    <row r="2221" spans="1:15" s="1097" customFormat="1">
      <c r="A2221" s="1251">
        <v>2205</v>
      </c>
      <c r="B2221" s="1126">
        <v>628</v>
      </c>
      <c r="C2221" s="1127" t="s">
        <v>4132</v>
      </c>
      <c r="D2221" s="1088">
        <v>8352</v>
      </c>
      <c r="E2221" s="1069"/>
      <c r="F2221" s="1144"/>
      <c r="G2221" s="1228"/>
      <c r="H2221" s="1072"/>
      <c r="I2221" s="1073"/>
      <c r="J2221" s="1073"/>
      <c r="K2221" s="1073"/>
      <c r="L2221" s="1073"/>
      <c r="M2221" s="1073"/>
      <c r="N2221" s="1073"/>
      <c r="O2221" s="1073"/>
    </row>
    <row r="2222" spans="1:15" s="1097" customFormat="1" ht="15" thickBot="1">
      <c r="A2222" s="1125">
        <v>2206</v>
      </c>
      <c r="B2222" s="1273">
        <v>629</v>
      </c>
      <c r="C2222" s="1280" t="s">
        <v>4133</v>
      </c>
      <c r="D2222" s="1275">
        <v>5057.6000000000004</v>
      </c>
      <c r="E2222" s="1069"/>
      <c r="F2222" s="1144"/>
      <c r="G2222" s="1228"/>
      <c r="H2222" s="1072"/>
      <c r="I2222" s="1073"/>
      <c r="J2222" s="1073"/>
      <c r="K2222" s="1073"/>
      <c r="L2222" s="1073"/>
      <c r="M2222" s="1073"/>
      <c r="N2222" s="1073"/>
      <c r="O2222" s="1073"/>
    </row>
    <row r="2223" spans="1:15" s="1097" customFormat="1" ht="15" thickBot="1">
      <c r="A2223" s="1259"/>
      <c r="B2223" s="1276"/>
      <c r="C2223" s="1281"/>
      <c r="D2223" s="1278"/>
      <c r="E2223" s="1069"/>
      <c r="F2223" s="1131"/>
      <c r="G2223" s="1228"/>
      <c r="H2223" s="1072"/>
      <c r="I2223" s="1073"/>
      <c r="J2223" s="1073"/>
      <c r="K2223" s="1073"/>
      <c r="L2223" s="1073"/>
      <c r="M2223" s="1073"/>
      <c r="N2223" s="1073"/>
      <c r="O2223" s="1073"/>
    </row>
    <row r="2224" spans="1:15">
      <c r="A2224" s="1251">
        <v>2444</v>
      </c>
      <c r="B2224" s="1282">
        <v>1556</v>
      </c>
      <c r="C2224" s="1283" t="s">
        <v>4134</v>
      </c>
      <c r="D2224" s="1284">
        <v>19729.38</v>
      </c>
      <c r="F2224" s="1144" t="s">
        <v>4135</v>
      </c>
      <c r="G2224" s="1228"/>
      <c r="K2224" s="1241"/>
    </row>
    <row r="2225" spans="1:11">
      <c r="A2225" s="1125">
        <v>2445</v>
      </c>
      <c r="B2225" s="1138">
        <v>1557</v>
      </c>
      <c r="C2225" s="1135" t="s">
        <v>4136</v>
      </c>
      <c r="D2225" s="1110">
        <v>9333.41</v>
      </c>
      <c r="F2225" s="1255">
        <f>SUM(D2224:D2233)</f>
        <v>292939.52000000002</v>
      </c>
      <c r="G2225" s="1228"/>
      <c r="K2225" s="1241"/>
    </row>
    <row r="2226" spans="1:11">
      <c r="A2226" s="1125">
        <v>2446</v>
      </c>
      <c r="B2226" s="1138">
        <v>1558</v>
      </c>
      <c r="C2226" s="1135" t="s">
        <v>4137</v>
      </c>
      <c r="D2226" s="1110">
        <v>2895.15</v>
      </c>
      <c r="F2226" s="1144"/>
      <c r="G2226" s="1228"/>
      <c r="K2226" s="1241"/>
    </row>
    <row r="2227" spans="1:11">
      <c r="A2227" s="1125">
        <v>2447</v>
      </c>
      <c r="B2227" s="1138">
        <v>1559</v>
      </c>
      <c r="C2227" s="1135" t="s">
        <v>4093</v>
      </c>
      <c r="D2227" s="1110">
        <v>2316.11</v>
      </c>
      <c r="F2227" s="1144"/>
      <c r="G2227" s="1228"/>
      <c r="K2227" s="1241"/>
    </row>
    <row r="2228" spans="1:11">
      <c r="A2228" s="1125">
        <v>2448</v>
      </c>
      <c r="B2228" s="1138">
        <v>1560</v>
      </c>
      <c r="C2228" s="1135" t="s">
        <v>4094</v>
      </c>
      <c r="D2228" s="1110">
        <v>6458.93</v>
      </c>
      <c r="F2228" s="1144"/>
      <c r="K2228" s="1241"/>
    </row>
    <row r="2229" spans="1:11">
      <c r="A2229" s="1125">
        <v>2449</v>
      </c>
      <c r="B2229" s="1138">
        <v>1561</v>
      </c>
      <c r="C2229" s="1135" t="s">
        <v>4138</v>
      </c>
      <c r="D2229" s="1110">
        <v>26260.02</v>
      </c>
      <c r="F2229" s="1144"/>
      <c r="G2229" s="1228"/>
      <c r="K2229" s="1241"/>
    </row>
    <row r="2230" spans="1:11">
      <c r="A2230" s="1125">
        <v>2450</v>
      </c>
      <c r="B2230" s="1138">
        <v>1562</v>
      </c>
      <c r="C2230" s="1135" t="s">
        <v>4139</v>
      </c>
      <c r="D2230" s="1110">
        <v>18934.27</v>
      </c>
      <c r="F2230" s="1144"/>
      <c r="G2230" s="1228"/>
      <c r="K2230" s="1241"/>
    </row>
    <row r="2231" spans="1:11">
      <c r="A2231" s="1125">
        <v>2451</v>
      </c>
      <c r="B2231" s="1138">
        <v>1563</v>
      </c>
      <c r="C2231" s="1135" t="s">
        <v>4140</v>
      </c>
      <c r="D2231" s="1110">
        <v>10670.65</v>
      </c>
      <c r="F2231" s="1144"/>
      <c r="G2231" s="1228"/>
      <c r="K2231" s="1241"/>
    </row>
    <row r="2232" spans="1:11">
      <c r="A2232" s="1125">
        <v>2452</v>
      </c>
      <c r="B2232" s="1138">
        <v>1564</v>
      </c>
      <c r="C2232" s="1132" t="s">
        <v>4141</v>
      </c>
      <c r="D2232" s="1110">
        <v>52200</v>
      </c>
      <c r="F2232" s="1144"/>
      <c r="G2232" s="1228"/>
      <c r="K2232" s="1241"/>
    </row>
    <row r="2233" spans="1:11">
      <c r="A2233" s="1285">
        <v>2453</v>
      </c>
      <c r="B2233" s="1246">
        <v>1565</v>
      </c>
      <c r="C2233" s="1280" t="s">
        <v>4142</v>
      </c>
      <c r="D2233" s="1093">
        <v>144141.6</v>
      </c>
      <c r="F2233" s="1144"/>
      <c r="G2233" s="1228"/>
      <c r="K2233" s="1241"/>
    </row>
    <row r="2234" spans="1:11" ht="15.75">
      <c r="A2234" s="1286"/>
      <c r="B2234" s="1287"/>
      <c r="C2234" s="1288" t="s">
        <v>4143</v>
      </c>
      <c r="D2234" s="1289"/>
      <c r="F2234" s="1144"/>
      <c r="G2234" s="1228"/>
      <c r="K2234" s="1241"/>
    </row>
    <row r="2235" spans="1:11">
      <c r="A2235" s="1125">
        <v>2454</v>
      </c>
      <c r="B2235" s="1138">
        <v>925</v>
      </c>
      <c r="C2235" s="1132" t="s">
        <v>4144</v>
      </c>
      <c r="D2235" s="1110">
        <v>12470</v>
      </c>
      <c r="F2235" s="1144" t="s">
        <v>4145</v>
      </c>
      <c r="G2235" s="1228"/>
      <c r="H2235" s="1072" t="s">
        <v>2410</v>
      </c>
      <c r="K2235" s="1241"/>
    </row>
    <row r="2236" spans="1:11">
      <c r="A2236" s="1285">
        <v>2455</v>
      </c>
      <c r="B2236" s="1246">
        <v>926</v>
      </c>
      <c r="C2236" s="1280" t="s">
        <v>4146</v>
      </c>
      <c r="D2236" s="1093">
        <v>12470</v>
      </c>
      <c r="F2236" s="1290">
        <f>SUM(D2235:E2236)</f>
        <v>24940</v>
      </c>
      <c r="G2236" s="1228"/>
      <c r="H2236" s="1072" t="s">
        <v>2410</v>
      </c>
      <c r="K2236" s="1241"/>
    </row>
    <row r="2237" spans="1:11">
      <c r="A2237" s="1251">
        <v>2456</v>
      </c>
      <c r="B2237" s="1282">
        <v>1566</v>
      </c>
      <c r="C2237" s="1279" t="s">
        <v>4147</v>
      </c>
      <c r="D2237" s="1284">
        <v>15087.54</v>
      </c>
      <c r="F2237" s="1144" t="s">
        <v>4135</v>
      </c>
      <c r="G2237" s="1228"/>
      <c r="K2237" s="1241"/>
    </row>
    <row r="2238" spans="1:11">
      <c r="A2238" s="1125">
        <v>2457</v>
      </c>
      <c r="B2238" s="1138">
        <v>1567</v>
      </c>
      <c r="C2238" s="1132" t="s">
        <v>4147</v>
      </c>
      <c r="D2238" s="1110">
        <v>15087.54</v>
      </c>
      <c r="F2238" s="1255">
        <f>SUM(D2237:D2239)</f>
        <v>45262.62</v>
      </c>
      <c r="G2238" s="1228"/>
      <c r="K2238" s="1241"/>
    </row>
    <row r="2239" spans="1:11">
      <c r="A2239" s="1125">
        <v>2458</v>
      </c>
      <c r="B2239" s="1138">
        <v>1568</v>
      </c>
      <c r="C2239" s="1132" t="s">
        <v>4147</v>
      </c>
      <c r="D2239" s="1110">
        <v>15087.54</v>
      </c>
      <c r="F2239" s="1144"/>
      <c r="G2239" s="1228"/>
      <c r="K2239" s="1241"/>
    </row>
    <row r="2240" spans="1:11" ht="15.75">
      <c r="A2240" s="1291"/>
      <c r="B2240" s="1138"/>
      <c r="C2240" s="1292" t="s">
        <v>4148</v>
      </c>
      <c r="D2240" s="1293"/>
      <c r="F2240" s="1069"/>
      <c r="G2240" s="1228"/>
      <c r="K2240" s="1241"/>
    </row>
    <row r="2241" spans="1:13">
      <c r="A2241" s="1125">
        <v>2459</v>
      </c>
      <c r="B2241" s="1138">
        <v>775</v>
      </c>
      <c r="C2241" s="1132" t="s">
        <v>4149</v>
      </c>
      <c r="D2241" s="1110">
        <v>16900</v>
      </c>
      <c r="F2241" s="1089" t="s">
        <v>4087</v>
      </c>
      <c r="G2241" s="1228"/>
      <c r="K2241" s="1241"/>
    </row>
    <row r="2242" spans="1:13">
      <c r="A2242" s="1125">
        <v>2460</v>
      </c>
      <c r="B2242" s="1138">
        <v>776</v>
      </c>
      <c r="C2242" s="1132" t="s">
        <v>4149</v>
      </c>
      <c r="D2242" s="1110">
        <v>16900</v>
      </c>
      <c r="F2242" s="1294">
        <f>SUM(D2241:D2244)</f>
        <v>51617.599999999999</v>
      </c>
      <c r="G2242" s="1228"/>
      <c r="K2242" s="1241"/>
    </row>
    <row r="2243" spans="1:13">
      <c r="A2243" s="1125">
        <v>2461</v>
      </c>
      <c r="B2243" s="1231">
        <v>548</v>
      </c>
      <c r="C2243" s="1132" t="s">
        <v>4150</v>
      </c>
      <c r="D2243" s="1100">
        <v>12064</v>
      </c>
      <c r="F2243" s="1089"/>
      <c r="G2243" s="1228"/>
      <c r="K2243" s="1241"/>
    </row>
    <row r="2244" spans="1:13" customFormat="1" ht="15">
      <c r="A2244" s="1125">
        <v>2462</v>
      </c>
      <c r="B2244" s="1231">
        <v>549</v>
      </c>
      <c r="C2244" s="1132" t="s">
        <v>4151</v>
      </c>
      <c r="D2244" s="1100">
        <v>5753.6</v>
      </c>
      <c r="E2244" s="1069"/>
      <c r="F2244" s="1089"/>
      <c r="G2244" s="1228"/>
      <c r="H2244" s="1227"/>
      <c r="I2244" s="940"/>
    </row>
    <row r="2245" spans="1:13">
      <c r="A2245" s="1125">
        <v>2463</v>
      </c>
      <c r="B2245" s="1231">
        <v>777</v>
      </c>
      <c r="C2245" s="1132" t="s">
        <v>4152</v>
      </c>
      <c r="D2245" s="1100">
        <v>12064</v>
      </c>
      <c r="F2245" s="1089" t="s">
        <v>4129</v>
      </c>
      <c r="G2245" s="1228"/>
      <c r="K2245" s="1241"/>
    </row>
    <row r="2246" spans="1:13" customFormat="1" ht="15">
      <c r="A2246" s="1285">
        <v>2464</v>
      </c>
      <c r="B2246" s="1256">
        <v>778</v>
      </c>
      <c r="C2246" s="1280" t="s">
        <v>4153</v>
      </c>
      <c r="D2246" s="1258">
        <v>5753.6</v>
      </c>
      <c r="E2246" s="1069"/>
      <c r="F2246" s="1295">
        <f>SUM(D2245:D2246)</f>
        <v>17817.599999999999</v>
      </c>
      <c r="G2246" s="1071"/>
      <c r="H2246" s="1296"/>
      <c r="I2246" s="940"/>
      <c r="J2246" s="940"/>
      <c r="M2246" s="1297"/>
    </row>
    <row r="2247" spans="1:13" ht="15.75">
      <c r="A2247" s="1298"/>
      <c r="B2247" s="1282"/>
      <c r="C2247" s="1299" t="s">
        <v>4154</v>
      </c>
      <c r="D2247" s="1300"/>
      <c r="F2247" s="1069"/>
      <c r="G2247" s="1228"/>
      <c r="K2247" s="1241"/>
    </row>
    <row r="2248" spans="1:13" customFormat="1" ht="15">
      <c r="A2248" s="1125">
        <v>2465</v>
      </c>
      <c r="B2248" s="1231">
        <v>1569</v>
      </c>
      <c r="C2248" s="1132" t="s">
        <v>4155</v>
      </c>
      <c r="D2248" s="1100">
        <v>7600.01</v>
      </c>
      <c r="E2248" s="1069"/>
      <c r="F2248" s="1240" t="s">
        <v>4135</v>
      </c>
      <c r="G2248" s="1228"/>
      <c r="H2248" s="1296"/>
      <c r="I2248" s="940"/>
      <c r="J2248" s="940"/>
      <c r="M2248" s="1297"/>
    </row>
    <row r="2249" spans="1:13" customFormat="1" ht="15">
      <c r="A2249" s="1125">
        <v>2466</v>
      </c>
      <c r="B2249" s="1231">
        <v>1570</v>
      </c>
      <c r="C2249" s="1132" t="s">
        <v>4155</v>
      </c>
      <c r="D2249" s="1100">
        <v>7600</v>
      </c>
      <c r="E2249" s="1069"/>
      <c r="F2249" s="1301">
        <f>D2248+D2249</f>
        <v>15200.01</v>
      </c>
      <c r="G2249" s="1228"/>
      <c r="H2249" s="1296"/>
      <c r="I2249" s="940"/>
      <c r="J2249" s="940"/>
      <c r="M2249" s="1297"/>
    </row>
    <row r="2250" spans="1:13" customFormat="1" ht="15">
      <c r="A2250" s="1125">
        <v>2467</v>
      </c>
      <c r="B2250" s="1231">
        <v>779</v>
      </c>
      <c r="C2250" s="1132" t="s">
        <v>4156</v>
      </c>
      <c r="D2250" s="1100">
        <v>9444.89</v>
      </c>
      <c r="E2250" s="1069"/>
      <c r="F2250" s="1240" t="s">
        <v>4087</v>
      </c>
      <c r="G2250" s="1228"/>
      <c r="H2250" s="1296"/>
      <c r="I2250" s="940"/>
      <c r="J2250" s="940"/>
      <c r="M2250" s="1297"/>
    </row>
    <row r="2251" spans="1:13" customFormat="1" ht="15">
      <c r="A2251" s="1125">
        <v>2468</v>
      </c>
      <c r="B2251" s="1231">
        <v>780</v>
      </c>
      <c r="C2251" s="1132" t="s">
        <v>4156</v>
      </c>
      <c r="D2251" s="1100">
        <v>9444.89</v>
      </c>
      <c r="E2251" s="1069"/>
      <c r="F2251" s="1301">
        <f>D2250+D2251</f>
        <v>18889.78</v>
      </c>
      <c r="G2251" s="1228"/>
      <c r="H2251" s="1296"/>
      <c r="I2251" s="940"/>
      <c r="J2251" s="940"/>
      <c r="M2251" s="1297"/>
    </row>
    <row r="2252" spans="1:13" customFormat="1" ht="15">
      <c r="A2252" s="1125">
        <v>2469</v>
      </c>
      <c r="B2252" s="1231">
        <v>956</v>
      </c>
      <c r="C2252" s="1132" t="s">
        <v>4157</v>
      </c>
      <c r="D2252" s="1100">
        <v>8786.4</v>
      </c>
      <c r="E2252" s="1069" t="s">
        <v>2493</v>
      </c>
      <c r="F2252" s="1301">
        <f>D2252</f>
        <v>8786.4</v>
      </c>
      <c r="G2252" s="1228"/>
      <c r="H2252" s="1296"/>
      <c r="I2252" s="940"/>
      <c r="J2252" s="940"/>
      <c r="M2252" s="1297"/>
    </row>
    <row r="2253" spans="1:13" customFormat="1" ht="15.75" thickBot="1">
      <c r="A2253" s="1285">
        <v>2470</v>
      </c>
      <c r="B2253" s="1256">
        <v>1571</v>
      </c>
      <c r="C2253" s="1280" t="s">
        <v>4158</v>
      </c>
      <c r="D2253" s="1258">
        <v>11199</v>
      </c>
      <c r="E2253" s="1069" t="s">
        <v>2498</v>
      </c>
      <c r="F2253" s="1301">
        <f>D2253</f>
        <v>11199</v>
      </c>
      <c r="G2253" s="1228"/>
      <c r="H2253" s="1296"/>
      <c r="I2253" s="940"/>
      <c r="J2253" s="940"/>
      <c r="M2253" s="1297"/>
    </row>
    <row r="2254" spans="1:13" ht="15" thickBot="1">
      <c r="A2254" s="1302"/>
      <c r="B2254" s="1303"/>
      <c r="C2254" s="1304"/>
      <c r="D2254" s="1305"/>
    </row>
    <row r="2255" spans="1:13" ht="15">
      <c r="C2255" s="1306" t="s">
        <v>4159</v>
      </c>
    </row>
    <row r="2256" spans="1:13" customFormat="1" ht="15">
      <c r="A2256" s="1125">
        <v>2471</v>
      </c>
      <c r="B2256" s="1231">
        <v>781</v>
      </c>
      <c r="C2256" s="1132" t="s">
        <v>4160</v>
      </c>
      <c r="D2256" s="1110">
        <v>9310</v>
      </c>
      <c r="E2256" s="1069"/>
      <c r="F2256" s="1307" t="s">
        <v>2099</v>
      </c>
      <c r="G2256" s="1228"/>
      <c r="H2256" s="1296"/>
      <c r="I2256" s="940"/>
      <c r="J2256" s="940"/>
      <c r="M2256" s="1297"/>
    </row>
    <row r="2257" spans="1:13" customFormat="1" ht="15">
      <c r="A2257" s="1125">
        <v>2472</v>
      </c>
      <c r="B2257" s="1231">
        <v>782</v>
      </c>
      <c r="C2257" s="1132" t="s">
        <v>4160</v>
      </c>
      <c r="D2257" s="1110">
        <v>9310</v>
      </c>
      <c r="E2257" s="1069"/>
      <c r="F2257" s="1295">
        <f>SUM(D2256:D2257)</f>
        <v>18620</v>
      </c>
      <c r="G2257" s="1228"/>
      <c r="H2257" s="1296"/>
      <c r="I2257" s="940"/>
      <c r="J2257" s="940"/>
      <c r="M2257" s="1297"/>
    </row>
    <row r="2258" spans="1:13">
      <c r="A2258" s="1125">
        <v>2473</v>
      </c>
      <c r="B2258" s="1138">
        <v>927</v>
      </c>
      <c r="C2258" s="1132" t="s">
        <v>4161</v>
      </c>
      <c r="D2258" s="1110">
        <v>8796.1200000000008</v>
      </c>
      <c r="F2258" s="1294">
        <f>D2258</f>
        <v>8796.1200000000008</v>
      </c>
      <c r="G2258" s="1228"/>
      <c r="H2258" s="1072" t="s">
        <v>2410</v>
      </c>
      <c r="K2258" s="1241"/>
    </row>
    <row r="2259" spans="1:13">
      <c r="A2259" s="1125">
        <v>2474</v>
      </c>
      <c r="B2259" s="1138">
        <v>1572</v>
      </c>
      <c r="C2259" s="1132" t="s">
        <v>4162</v>
      </c>
      <c r="D2259" s="1110">
        <v>9200</v>
      </c>
      <c r="F2259" s="1089" t="s">
        <v>4135</v>
      </c>
      <c r="G2259" s="1228"/>
      <c r="K2259" s="1241"/>
    </row>
    <row r="2260" spans="1:13" ht="15" thickBot="1">
      <c r="A2260" s="1285">
        <v>2475</v>
      </c>
      <c r="B2260" s="1308">
        <v>1573</v>
      </c>
      <c r="C2260" s="1280" t="s">
        <v>4162</v>
      </c>
      <c r="D2260" s="1093">
        <v>9200</v>
      </c>
      <c r="F2260" s="1294">
        <f>SUM(D2259:D2260)</f>
        <v>18400</v>
      </c>
      <c r="G2260" s="1228"/>
      <c r="K2260" s="1241"/>
    </row>
    <row r="2261" spans="1:13" ht="15" thickBot="1">
      <c r="A2261" s="1302"/>
      <c r="B2261" s="1303"/>
      <c r="C2261" s="1304"/>
      <c r="D2261" s="1305"/>
    </row>
    <row r="2262" spans="1:13" ht="15">
      <c r="C2262" s="1306" t="s">
        <v>4163</v>
      </c>
    </row>
    <row r="2263" spans="1:13">
      <c r="A2263" s="1125">
        <v>2476</v>
      </c>
      <c r="B2263" s="1309">
        <v>1569</v>
      </c>
      <c r="C2263" s="1132" t="s">
        <v>4164</v>
      </c>
      <c r="D2263" s="1110">
        <v>5592</v>
      </c>
      <c r="F2263" s="1089" t="s">
        <v>4135</v>
      </c>
      <c r="G2263" s="1228"/>
      <c r="K2263" s="1241"/>
    </row>
    <row r="2264" spans="1:13" s="3" customFormat="1" ht="16.5">
      <c r="A2264" s="1125">
        <v>2477</v>
      </c>
      <c r="B2264" s="1138">
        <v>1592</v>
      </c>
      <c r="C2264" s="1139" t="s">
        <v>4165</v>
      </c>
      <c r="D2264" s="1110">
        <v>17500</v>
      </c>
      <c r="E2264" s="1310"/>
      <c r="F2264" s="1311">
        <f>SUM(D2263:D2275)</f>
        <v>160242</v>
      </c>
      <c r="H2264" s="1312"/>
    </row>
    <row r="2265" spans="1:13" s="3" customFormat="1" ht="16.5">
      <c r="A2265" s="1125">
        <v>2478</v>
      </c>
      <c r="B2265" s="1138">
        <v>1593</v>
      </c>
      <c r="C2265" s="1139" t="s">
        <v>4165</v>
      </c>
      <c r="D2265" s="1110">
        <v>17500</v>
      </c>
      <c r="E2265" s="1310"/>
      <c r="F2265" s="1313"/>
      <c r="G2265" s="1314"/>
      <c r="H2265" s="1312"/>
    </row>
    <row r="2266" spans="1:13" s="3" customFormat="1" ht="16.5">
      <c r="A2266" s="1125">
        <v>2479</v>
      </c>
      <c r="B2266" s="1138">
        <v>1594</v>
      </c>
      <c r="C2266" s="1139" t="s">
        <v>4166</v>
      </c>
      <c r="D2266" s="1110">
        <v>18000</v>
      </c>
      <c r="E2266" s="1069"/>
      <c r="F2266" s="1315"/>
      <c r="G2266" s="1314"/>
      <c r="H2266" s="1312"/>
    </row>
    <row r="2267" spans="1:13" s="3" customFormat="1" ht="16.5">
      <c r="A2267" s="1125">
        <v>2480</v>
      </c>
      <c r="B2267" s="1138">
        <v>1595</v>
      </c>
      <c r="C2267" s="1139" t="s">
        <v>4167</v>
      </c>
      <c r="D2267" s="1110">
        <v>12500</v>
      </c>
      <c r="E2267" s="1069"/>
      <c r="F2267" s="1315"/>
      <c r="G2267" s="1314"/>
      <c r="H2267" s="1312"/>
    </row>
    <row r="2268" spans="1:13" s="3" customFormat="1" ht="16.5">
      <c r="A2268" s="1125">
        <v>2481</v>
      </c>
      <c r="B2268" s="1316">
        <v>1596</v>
      </c>
      <c r="C2268" s="1317" t="s">
        <v>4168</v>
      </c>
      <c r="D2268" s="1318">
        <v>11600</v>
      </c>
      <c r="E2268" s="1319"/>
      <c r="F2268" s="1320"/>
      <c r="G2268" s="1314"/>
      <c r="H2268" s="1312"/>
    </row>
    <row r="2269" spans="1:13" s="3" customFormat="1" ht="16.5">
      <c r="A2269" s="1125">
        <v>2482</v>
      </c>
      <c r="B2269" s="1309">
        <v>1597</v>
      </c>
      <c r="C2269" s="1127" t="s">
        <v>4169</v>
      </c>
      <c r="D2269" s="1100">
        <v>7000</v>
      </c>
      <c r="E2269" s="1321"/>
      <c r="F2269" s="1322"/>
      <c r="G2269" s="1314"/>
      <c r="H2269" s="1312"/>
    </row>
    <row r="2270" spans="1:13" s="3" customFormat="1" ht="16.5">
      <c r="A2270" s="1125">
        <v>2483</v>
      </c>
      <c r="B2270" s="1309">
        <v>1598</v>
      </c>
      <c r="C2270" s="1127" t="s">
        <v>4170</v>
      </c>
      <c r="D2270" s="1100">
        <v>7200</v>
      </c>
      <c r="E2270" s="1321"/>
      <c r="F2270" s="1322"/>
      <c r="G2270" s="1314"/>
      <c r="H2270" s="1312"/>
    </row>
    <row r="2271" spans="1:13" s="3" customFormat="1" ht="16.5">
      <c r="A2271" s="1125">
        <v>2484</v>
      </c>
      <c r="B2271" s="1309">
        <v>1599</v>
      </c>
      <c r="C2271" s="1127" t="s">
        <v>4170</v>
      </c>
      <c r="D2271" s="1100">
        <v>7200</v>
      </c>
      <c r="E2271" s="1321"/>
      <c r="F2271" s="1322"/>
      <c r="G2271" s="1314"/>
      <c r="H2271" s="1312"/>
    </row>
    <row r="2272" spans="1:13" s="3" customFormat="1" ht="16.5">
      <c r="A2272" s="1125">
        <v>2485</v>
      </c>
      <c r="B2272" s="1231">
        <v>1600</v>
      </c>
      <c r="C2272" s="1323" t="s">
        <v>4171</v>
      </c>
      <c r="D2272" s="1100">
        <v>5650</v>
      </c>
      <c r="E2272" s="1162"/>
      <c r="F2272" s="1324"/>
      <c r="G2272" s="1314"/>
      <c r="H2272" s="1312"/>
    </row>
    <row r="2273" spans="1:9" s="3" customFormat="1" ht="16.5">
      <c r="A2273" s="1125">
        <v>2486</v>
      </c>
      <c r="B2273" s="1231">
        <v>1601</v>
      </c>
      <c r="C2273" s="1323" t="s">
        <v>4172</v>
      </c>
      <c r="D2273" s="1100">
        <v>32500</v>
      </c>
      <c r="E2273" s="1162"/>
      <c r="F2273" s="1324"/>
      <c r="G2273" s="1314"/>
      <c r="H2273" s="1312"/>
    </row>
    <row r="2274" spans="1:9" s="3" customFormat="1" ht="16.5">
      <c r="A2274" s="1125">
        <v>2487</v>
      </c>
      <c r="B2274" s="1138">
        <v>1602</v>
      </c>
      <c r="C2274" s="1139" t="s">
        <v>4173</v>
      </c>
      <c r="D2274" s="1110">
        <v>9000</v>
      </c>
      <c r="E2274" s="18"/>
      <c r="F2274" s="1324"/>
      <c r="G2274" s="1314"/>
      <c r="H2274" s="1312"/>
    </row>
    <row r="2275" spans="1:9" s="3" customFormat="1" ht="17.25" thickBot="1">
      <c r="A2275" s="1125">
        <v>2488</v>
      </c>
      <c r="B2275" s="1246">
        <v>1603</v>
      </c>
      <c r="C2275" s="1325" t="s">
        <v>4173</v>
      </c>
      <c r="D2275" s="1093">
        <v>9000</v>
      </c>
      <c r="E2275" s="18"/>
      <c r="F2275" s="1324"/>
      <c r="G2275" s="1131"/>
      <c r="H2275" s="1312"/>
    </row>
    <row r="2276" spans="1:9" ht="15" thickBot="1">
      <c r="A2276" s="1302"/>
      <c r="B2276" s="1303"/>
      <c r="C2276" s="1304"/>
      <c r="D2276" s="1305"/>
    </row>
    <row r="2277" spans="1:9" ht="15">
      <c r="C2277" s="1306" t="s">
        <v>4174</v>
      </c>
    </row>
    <row r="2278" spans="1:9" customFormat="1" ht="15">
      <c r="A2278" s="1125">
        <v>2489</v>
      </c>
      <c r="B2278" s="1231">
        <v>928</v>
      </c>
      <c r="C2278" s="1239" t="s">
        <v>4175</v>
      </c>
      <c r="D2278" s="1100">
        <v>15428</v>
      </c>
      <c r="E2278" s="1069"/>
      <c r="F2278" s="1324" t="s">
        <v>4176</v>
      </c>
      <c r="G2278" s="1228"/>
      <c r="H2278" s="1227" t="s">
        <v>2462</v>
      </c>
      <c r="I2278" s="940"/>
    </row>
    <row r="2279" spans="1:9" customFormat="1" ht="21" customHeight="1" thickBot="1">
      <c r="A2279" s="1285">
        <v>2490</v>
      </c>
      <c r="B2279" s="1256">
        <v>929</v>
      </c>
      <c r="C2279" s="1326" t="s">
        <v>4177</v>
      </c>
      <c r="D2279" s="1112">
        <v>14490.43</v>
      </c>
      <c r="E2279" s="1207"/>
      <c r="F2279" s="1311">
        <f>D2279+D2278</f>
        <v>29918.43</v>
      </c>
      <c r="G2279" s="1228"/>
      <c r="H2279" s="1227" t="s">
        <v>2410</v>
      </c>
      <c r="I2279" s="940"/>
    </row>
    <row r="2280" spans="1:9" s="940" customFormat="1" ht="11.25" customHeight="1" thickBot="1">
      <c r="A2280" s="1248"/>
      <c r="B2280" s="1269"/>
      <c r="C2280" s="1327"/>
      <c r="D2280" s="1076"/>
      <c r="E2280" s="1207"/>
      <c r="F2280" s="1237"/>
      <c r="H2280" s="1227"/>
    </row>
    <row r="2281" spans="1:9" ht="15.75" thickBot="1">
      <c r="C2281" s="1306" t="s">
        <v>4178</v>
      </c>
    </row>
    <row r="2282" spans="1:9" customFormat="1" ht="21" customHeight="1">
      <c r="A2282" s="1328">
        <v>2491</v>
      </c>
      <c r="B2282" s="1329">
        <v>780</v>
      </c>
      <c r="C2282" s="1330" t="s">
        <v>4179</v>
      </c>
      <c r="D2282" s="1331">
        <v>13456</v>
      </c>
      <c r="E2282" s="1207"/>
      <c r="F2282" s="2009" t="s">
        <v>4180</v>
      </c>
      <c r="G2282" s="1228"/>
      <c r="H2282" s="1227"/>
      <c r="I2282" s="940"/>
    </row>
    <row r="2283" spans="1:9" customFormat="1" ht="21" customHeight="1" thickBot="1">
      <c r="A2283" s="1332">
        <v>2492</v>
      </c>
      <c r="B2283" s="1106">
        <v>792</v>
      </c>
      <c r="C2283" s="1103" t="s">
        <v>4181</v>
      </c>
      <c r="D2283" s="1112">
        <v>18212</v>
      </c>
      <c r="E2283" s="1207"/>
      <c r="F2283" s="2010"/>
      <c r="G2283" s="1228"/>
      <c r="H2283" s="1227"/>
      <c r="I2283" s="940"/>
    </row>
    <row r="2284" spans="1:9" customFormat="1" ht="21" customHeight="1">
      <c r="A2284" s="1328">
        <v>2493</v>
      </c>
      <c r="B2284" s="1106">
        <v>550</v>
      </c>
      <c r="C2284" s="1103" t="s">
        <v>4182</v>
      </c>
      <c r="D2284" s="1112">
        <v>18212</v>
      </c>
      <c r="E2284" s="1207"/>
      <c r="F2284" s="2010"/>
      <c r="G2284" s="1228"/>
      <c r="H2284" s="1227"/>
      <c r="I2284" s="940"/>
    </row>
    <row r="2285" spans="1:9" customFormat="1" ht="21" customHeight="1" thickBot="1">
      <c r="A2285" s="1332">
        <v>2494</v>
      </c>
      <c r="B2285" s="1106">
        <v>552</v>
      </c>
      <c r="C2285" s="1103" t="s">
        <v>4183</v>
      </c>
      <c r="D2285" s="1112">
        <v>13456</v>
      </c>
      <c r="E2285" s="1207"/>
      <c r="F2285" s="2010"/>
      <c r="G2285" s="1228"/>
      <c r="H2285" s="1227"/>
      <c r="I2285" s="940"/>
    </row>
    <row r="2286" spans="1:9" customFormat="1" ht="21" customHeight="1">
      <c r="A2286" s="1328">
        <v>2495</v>
      </c>
      <c r="B2286" s="1106">
        <v>956</v>
      </c>
      <c r="C2286" s="1103" t="s">
        <v>4184</v>
      </c>
      <c r="D2286" s="1112">
        <v>6728</v>
      </c>
      <c r="E2286" s="1207"/>
      <c r="F2286" s="2010"/>
      <c r="G2286" s="1228"/>
      <c r="H2286" s="1227"/>
      <c r="I2286" s="940"/>
    </row>
    <row r="2287" spans="1:9" customFormat="1" ht="21" customHeight="1" thickBot="1">
      <c r="A2287" s="1332">
        <v>2496</v>
      </c>
      <c r="B2287" s="1333">
        <v>1570</v>
      </c>
      <c r="C2287" s="1334" t="s">
        <v>4185</v>
      </c>
      <c r="D2287" s="1335">
        <v>47908</v>
      </c>
      <c r="E2287" s="1207"/>
      <c r="F2287" s="2011"/>
      <c r="G2287" s="1071"/>
      <c r="H2287" s="1227"/>
      <c r="I2287" s="940"/>
    </row>
    <row r="2288" spans="1:9" customFormat="1" ht="15" customHeight="1" thickBot="1">
      <c r="A2288" s="1336"/>
      <c r="B2288" s="1337"/>
      <c r="C2288" s="1338"/>
      <c r="D2288" s="1339"/>
      <c r="E2288" s="1207"/>
      <c r="F2288" s="1340"/>
      <c r="G2288" s="1071"/>
      <c r="H2288" s="1227"/>
      <c r="I2288" s="940"/>
    </row>
    <row r="2289" spans="1:11" customFormat="1" ht="21" customHeight="1">
      <c r="A2289" s="1328">
        <v>2497</v>
      </c>
      <c r="B2289" s="1329">
        <v>1571</v>
      </c>
      <c r="C2289" s="1341" t="s">
        <v>4186</v>
      </c>
      <c r="D2289" s="1331">
        <v>76791.88</v>
      </c>
      <c r="E2289" s="1207"/>
      <c r="F2289" s="2012" t="s">
        <v>4187</v>
      </c>
      <c r="G2289" s="1071"/>
      <c r="H2289" s="1227"/>
      <c r="I2289" s="940"/>
    </row>
    <row r="2290" spans="1:11" ht="15" thickBot="1">
      <c r="A2290" s="1332">
        <v>2498</v>
      </c>
      <c r="B2290" s="1198">
        <v>1572</v>
      </c>
      <c r="C2290" s="1101" t="s">
        <v>4188</v>
      </c>
      <c r="D2290" s="1100">
        <v>161616.57999999999</v>
      </c>
      <c r="E2290" s="1162"/>
      <c r="F2290" s="2013"/>
      <c r="G2290" s="1228"/>
      <c r="K2290" s="1241"/>
    </row>
    <row r="2291" spans="1:11">
      <c r="A2291" s="1332"/>
      <c r="B2291" s="1198"/>
      <c r="C2291" s="1101"/>
      <c r="D2291" s="1100"/>
      <c r="E2291" s="1162"/>
      <c r="F2291" s="1342"/>
      <c r="G2291" s="1228"/>
      <c r="K2291" s="1241"/>
    </row>
    <row r="2292" spans="1:11" ht="22.5">
      <c r="A2292" s="1332">
        <v>2499</v>
      </c>
      <c r="B2292" s="1343">
        <v>1573</v>
      </c>
      <c r="C2292" s="1229" t="s">
        <v>4189</v>
      </c>
      <c r="D2292" s="1100">
        <v>278052.52</v>
      </c>
      <c r="E2292" s="1162"/>
      <c r="F2292" s="1344">
        <f>D2292</f>
        <v>278052.52</v>
      </c>
      <c r="G2292" s="1228"/>
      <c r="K2292" s="1241"/>
    </row>
    <row r="2293" spans="1:11">
      <c r="A2293" s="1332"/>
      <c r="B2293" s="1343"/>
      <c r="C2293" s="1229"/>
      <c r="D2293" s="1100"/>
      <c r="E2293" s="1162"/>
      <c r="F2293" s="1345"/>
      <c r="G2293" s="1228"/>
      <c r="K2293" s="1241"/>
    </row>
    <row r="2294" spans="1:11">
      <c r="A2294" s="1332">
        <v>2500</v>
      </c>
      <c r="B2294" s="1343">
        <v>1575</v>
      </c>
      <c r="C2294" s="1229" t="s">
        <v>4190</v>
      </c>
      <c r="D2294" s="1100">
        <v>124172</v>
      </c>
      <c r="E2294" s="1162"/>
      <c r="F2294" s="1344">
        <f>SUM(D2294:D2295)</f>
        <v>248344.1</v>
      </c>
      <c r="G2294" s="1073"/>
      <c r="K2294" s="1241"/>
    </row>
    <row r="2295" spans="1:11">
      <c r="A2295" s="1332">
        <v>2501</v>
      </c>
      <c r="B2295" s="1106">
        <v>1588</v>
      </c>
      <c r="C2295" s="1229" t="s">
        <v>4191</v>
      </c>
      <c r="D2295" s="1100">
        <v>124172.1</v>
      </c>
      <c r="E2295" s="1162"/>
      <c r="F2295" s="1346"/>
      <c r="G2295" s="1228"/>
      <c r="K2295" s="1241"/>
    </row>
    <row r="2296" spans="1:11">
      <c r="A2296" s="1332"/>
      <c r="B2296" s="1106"/>
      <c r="C2296" s="1229"/>
      <c r="D2296" s="1100"/>
      <c r="E2296" s="1162"/>
      <c r="F2296" s="1346"/>
      <c r="G2296" s="1228"/>
      <c r="K2296" s="1241"/>
    </row>
    <row r="2297" spans="1:11" ht="15" customHeight="1">
      <c r="A2297" s="1332">
        <v>2502</v>
      </c>
      <c r="B2297" s="1343">
        <v>1574</v>
      </c>
      <c r="C2297" s="1229" t="s">
        <v>4192</v>
      </c>
      <c r="D2297" s="1100">
        <v>93920</v>
      </c>
      <c r="E2297" s="1162"/>
      <c r="F2297" s="1347">
        <f>D2297</f>
        <v>93920</v>
      </c>
      <c r="G2297" s="1073"/>
      <c r="K2297" s="1241"/>
    </row>
    <row r="2298" spans="1:11" ht="15" customHeight="1">
      <c r="A2298" s="1332"/>
      <c r="B2298" s="1343"/>
      <c r="C2298" s="1229"/>
      <c r="D2298" s="1100"/>
      <c r="E2298" s="1162"/>
      <c r="F2298" s="1344"/>
      <c r="G2298" s="1073"/>
      <c r="K2298" s="1241"/>
    </row>
    <row r="2299" spans="1:11">
      <c r="A2299" s="1332">
        <v>2503</v>
      </c>
      <c r="B2299" s="1106">
        <v>1580</v>
      </c>
      <c r="C2299" s="1348" t="s">
        <v>4193</v>
      </c>
      <c r="D2299" s="1100">
        <v>660838.72</v>
      </c>
      <c r="E2299" s="1162"/>
      <c r="F2299" s="2014">
        <f>SUM(D2299:D2303)</f>
        <v>1098111.05</v>
      </c>
      <c r="G2299" s="1073"/>
      <c r="K2299" s="1241"/>
    </row>
    <row r="2300" spans="1:11">
      <c r="A2300" s="1332">
        <v>2504</v>
      </c>
      <c r="B2300" s="1106">
        <v>1581</v>
      </c>
      <c r="C2300" s="1348" t="s">
        <v>4194</v>
      </c>
      <c r="D2300" s="1100">
        <v>69698.48</v>
      </c>
      <c r="E2300" s="1162"/>
      <c r="F2300" s="2014"/>
      <c r="G2300" s="1073"/>
      <c r="K2300" s="1241"/>
    </row>
    <row r="2301" spans="1:11">
      <c r="A2301" s="1332">
        <v>2505</v>
      </c>
      <c r="B2301" s="1106">
        <v>1583</v>
      </c>
      <c r="C2301" s="1348" t="s">
        <v>4195</v>
      </c>
      <c r="D2301" s="1100">
        <v>18314.400000000001</v>
      </c>
      <c r="E2301" s="1162"/>
      <c r="F2301" s="2014"/>
      <c r="G2301" s="1073"/>
      <c r="K2301" s="1241"/>
    </row>
    <row r="2302" spans="1:11">
      <c r="A2302" s="1332">
        <v>2506</v>
      </c>
      <c r="B2302" s="1106">
        <v>1659</v>
      </c>
      <c r="C2302" s="1348" t="s">
        <v>4196</v>
      </c>
      <c r="D2302" s="1100">
        <v>93821.119999999995</v>
      </c>
      <c r="E2302" s="1162"/>
      <c r="F2302" s="2014"/>
      <c r="G2302" s="1073"/>
      <c r="K2302" s="1241"/>
    </row>
    <row r="2303" spans="1:11">
      <c r="A2303" s="1332">
        <v>2507</v>
      </c>
      <c r="B2303" s="1106">
        <v>1584</v>
      </c>
      <c r="C2303" s="1348" t="s">
        <v>4197</v>
      </c>
      <c r="D2303" s="1100">
        <v>255438.33</v>
      </c>
      <c r="E2303" s="1162"/>
      <c r="F2303" s="2014"/>
      <c r="G2303" s="1228"/>
      <c r="K2303" s="1241"/>
    </row>
    <row r="2304" spans="1:11">
      <c r="A2304" s="1332">
        <v>2508</v>
      </c>
      <c r="B2304" s="1106"/>
      <c r="C2304" s="1348"/>
      <c r="D2304" s="1100"/>
      <c r="E2304" s="1162"/>
      <c r="F2304" s="1345"/>
      <c r="G2304" s="1228"/>
      <c r="K2304" s="1241"/>
    </row>
    <row r="2305" spans="1:11">
      <c r="A2305" s="1332">
        <v>2509</v>
      </c>
      <c r="B2305" s="1343">
        <v>1590</v>
      </c>
      <c r="C2305" s="1348" t="s">
        <v>4198</v>
      </c>
      <c r="D2305" s="1100">
        <v>17998.560000000001</v>
      </c>
      <c r="E2305" s="1162"/>
      <c r="F2305" s="1073"/>
      <c r="G2305" s="1228"/>
      <c r="K2305" s="1241"/>
    </row>
    <row r="2306" spans="1:11">
      <c r="A2306" s="1332">
        <v>2510</v>
      </c>
      <c r="B2306" s="1106">
        <v>1591</v>
      </c>
      <c r="C2306" s="1348" t="s">
        <v>4199</v>
      </c>
      <c r="D2306" s="1100">
        <v>22434.400000000001</v>
      </c>
      <c r="E2306" s="1162"/>
      <c r="F2306" s="1346"/>
      <c r="G2306" s="1228"/>
      <c r="K2306" s="1241"/>
    </row>
    <row r="2307" spans="1:11">
      <c r="A2307" s="1332">
        <v>2511</v>
      </c>
      <c r="B2307" s="1343">
        <v>1579</v>
      </c>
      <c r="C2307" s="1348" t="s">
        <v>4200</v>
      </c>
      <c r="D2307" s="1100">
        <v>404047.38</v>
      </c>
      <c r="E2307" s="1162"/>
      <c r="F2307" s="1346"/>
      <c r="G2307" s="1228"/>
      <c r="K2307" s="1241"/>
    </row>
    <row r="2308" spans="1:11">
      <c r="A2308" s="1332">
        <v>2512</v>
      </c>
      <c r="B2308" s="1106">
        <v>1589</v>
      </c>
      <c r="C2308" s="1348" t="s">
        <v>4201</v>
      </c>
      <c r="D2308" s="1100">
        <v>404102.93</v>
      </c>
      <c r="E2308" s="1162"/>
      <c r="F2308" s="1344">
        <f>SUM(D2305:D2311)</f>
        <v>2604150.85</v>
      </c>
      <c r="G2308" s="1228"/>
      <c r="K2308" s="1241"/>
    </row>
    <row r="2309" spans="1:11">
      <c r="A2309" s="1332">
        <v>2513</v>
      </c>
      <c r="B2309" s="1106">
        <v>1585</v>
      </c>
      <c r="C2309" s="1348" t="s">
        <v>4202</v>
      </c>
      <c r="D2309" s="1100">
        <v>116856.24</v>
      </c>
      <c r="E2309" s="1162"/>
      <c r="F2309" s="1346"/>
      <c r="G2309" s="1228"/>
      <c r="K2309" s="1241"/>
    </row>
    <row r="2310" spans="1:11">
      <c r="A2310" s="1332">
        <v>2514</v>
      </c>
      <c r="B2310" s="1106">
        <v>1586</v>
      </c>
      <c r="C2310" s="1348" t="s">
        <v>4203</v>
      </c>
      <c r="D2310" s="1100">
        <v>353167.38</v>
      </c>
      <c r="E2310" s="1162"/>
      <c r="F2310" s="1346"/>
      <c r="G2310" s="1228"/>
      <c r="K2310" s="1241"/>
    </row>
    <row r="2311" spans="1:11" ht="15" thickBot="1">
      <c r="A2311" s="1332">
        <v>2515</v>
      </c>
      <c r="B2311" s="1333">
        <v>1587</v>
      </c>
      <c r="C2311" s="1349" t="s">
        <v>4204</v>
      </c>
      <c r="D2311" s="1350">
        <v>1285543.96</v>
      </c>
      <c r="E2311" s="1162"/>
      <c r="F2311" s="1351"/>
      <c r="G2311" s="1228"/>
      <c r="K2311" s="1241"/>
    </row>
    <row r="2312" spans="1:11" s="1129" customFormat="1" ht="15" thickBot="1">
      <c r="A2312" s="1352"/>
      <c r="B2312" s="1252"/>
      <c r="C2312" s="1353"/>
      <c r="D2312" s="1354"/>
      <c r="E2312" s="1162"/>
      <c r="F2312" s="1345"/>
      <c r="G2312" s="1121"/>
      <c r="H2312" s="1072"/>
      <c r="K2312" s="1137"/>
    </row>
    <row r="2313" spans="1:11" s="3" customFormat="1" ht="22.5">
      <c r="A2313" s="1355">
        <v>2516</v>
      </c>
      <c r="B2313" s="1356">
        <v>649</v>
      </c>
      <c r="C2313" s="1357" t="s">
        <v>4205</v>
      </c>
      <c r="D2313" s="1358">
        <v>9998.01</v>
      </c>
      <c r="E2313" s="18"/>
      <c r="F2313" s="1359" t="s">
        <v>4206</v>
      </c>
      <c r="G2313" s="1991" t="s">
        <v>4207</v>
      </c>
      <c r="H2313" s="1312"/>
    </row>
    <row r="2314" spans="1:11" s="3" customFormat="1" ht="17.25" thickBot="1">
      <c r="A2314" s="1360">
        <v>2517</v>
      </c>
      <c r="B2314" s="1361">
        <v>650</v>
      </c>
      <c r="C2314" s="1362" t="s">
        <v>4208</v>
      </c>
      <c r="D2314" s="1363">
        <v>10997.99</v>
      </c>
      <c r="E2314" s="18"/>
      <c r="F2314" s="1364">
        <f>SUM(D2313:D2314)</f>
        <v>20996</v>
      </c>
      <c r="G2314" s="1993"/>
      <c r="H2314" s="1312"/>
    </row>
    <row r="2315" spans="1:11" s="3" customFormat="1" ht="17.25" thickBot="1">
      <c r="A2315" s="1365"/>
      <c r="B2315" s="1287"/>
      <c r="C2315" s="1366"/>
      <c r="D2315" s="1076"/>
      <c r="E2315" s="18"/>
      <c r="F2315" s="1367"/>
      <c r="G2315" s="1368"/>
      <c r="H2315" s="1312"/>
    </row>
    <row r="2316" spans="1:11" customFormat="1" ht="33.75">
      <c r="A2316" s="1328">
        <v>2518</v>
      </c>
      <c r="B2316" s="1369">
        <v>781</v>
      </c>
      <c r="C2316" s="1370" t="s">
        <v>4209</v>
      </c>
      <c r="D2316" s="1331">
        <v>18357</v>
      </c>
      <c r="E2316" s="1371">
        <v>1</v>
      </c>
      <c r="F2316" s="1372"/>
      <c r="G2316" s="1071"/>
      <c r="H2316" s="1167"/>
    </row>
    <row r="2317" spans="1:11" customFormat="1" ht="34.5" thickBot="1">
      <c r="A2317" s="1332">
        <v>2519</v>
      </c>
      <c r="B2317" s="1373">
        <v>782</v>
      </c>
      <c r="C2317" s="1111" t="s">
        <v>4210</v>
      </c>
      <c r="D2317" s="1258">
        <v>18357</v>
      </c>
      <c r="E2317" s="1077"/>
      <c r="F2317" s="1372"/>
      <c r="G2317" s="1071"/>
      <c r="H2317" s="1167"/>
    </row>
    <row r="2318" spans="1:11" customFormat="1" ht="33.75">
      <c r="A2318" s="1328">
        <v>2520</v>
      </c>
      <c r="B2318" s="1373">
        <v>783</v>
      </c>
      <c r="C2318" s="1111" t="s">
        <v>4211</v>
      </c>
      <c r="D2318" s="1258">
        <v>18357</v>
      </c>
      <c r="E2318" s="1371"/>
      <c r="F2318" s="1372"/>
      <c r="G2318" s="1071"/>
      <c r="H2318" s="1167"/>
    </row>
    <row r="2319" spans="1:11" customFormat="1" ht="34.5" thickBot="1">
      <c r="A2319" s="1332">
        <v>2521</v>
      </c>
      <c r="B2319" s="1373">
        <v>784</v>
      </c>
      <c r="C2319" s="1111" t="s">
        <v>4212</v>
      </c>
      <c r="D2319" s="1258">
        <v>18357</v>
      </c>
      <c r="E2319" s="1077"/>
      <c r="F2319" s="1372"/>
      <c r="G2319" s="1071"/>
      <c r="H2319" s="1167"/>
    </row>
    <row r="2320" spans="1:11" customFormat="1" ht="34.5" thickBot="1">
      <c r="A2320" s="1328">
        <v>2522</v>
      </c>
      <c r="B2320" s="1373">
        <v>785</v>
      </c>
      <c r="C2320" s="1111" t="s">
        <v>4213</v>
      </c>
      <c r="D2320" s="1258">
        <v>18357</v>
      </c>
      <c r="E2320" s="1371"/>
      <c r="F2320" s="1372"/>
      <c r="G2320" s="1071"/>
      <c r="H2320" s="1167"/>
    </row>
    <row r="2321" spans="1:8" customFormat="1" ht="33.75">
      <c r="A2321" s="1328">
        <v>2523</v>
      </c>
      <c r="B2321" s="1373">
        <v>786</v>
      </c>
      <c r="C2321" s="1111" t="s">
        <v>4214</v>
      </c>
      <c r="D2321" s="1258">
        <v>18357</v>
      </c>
      <c r="E2321" s="1077"/>
      <c r="F2321" s="1372"/>
      <c r="G2321" s="1071"/>
      <c r="H2321" s="1167"/>
    </row>
    <row r="2322" spans="1:8" customFormat="1" ht="34.5" thickBot="1">
      <c r="A2322" s="1332">
        <v>2524</v>
      </c>
      <c r="B2322" s="1373">
        <v>787</v>
      </c>
      <c r="C2322" s="1111" t="s">
        <v>4215</v>
      </c>
      <c r="D2322" s="1258">
        <v>18357</v>
      </c>
      <c r="E2322" s="1371"/>
      <c r="F2322" s="1372"/>
      <c r="G2322" s="1071"/>
      <c r="H2322" s="1167"/>
    </row>
    <row r="2323" spans="1:8" customFormat="1" ht="34.5" thickBot="1">
      <c r="A2323" s="1328">
        <v>2525</v>
      </c>
      <c r="B2323" s="1373">
        <v>788</v>
      </c>
      <c r="C2323" s="1111" t="s">
        <v>4216</v>
      </c>
      <c r="D2323" s="1258">
        <v>18357</v>
      </c>
      <c r="E2323" s="1077"/>
      <c r="F2323" s="1372"/>
      <c r="G2323" s="1071"/>
      <c r="H2323" s="1167"/>
    </row>
    <row r="2324" spans="1:8" customFormat="1" ht="33.75">
      <c r="A2324" s="1328">
        <v>2526</v>
      </c>
      <c r="B2324" s="1373">
        <v>789</v>
      </c>
      <c r="C2324" s="1111" t="s">
        <v>4217</v>
      </c>
      <c r="D2324" s="1258">
        <v>18357</v>
      </c>
      <c r="E2324" s="1371"/>
      <c r="F2324" s="1372"/>
      <c r="G2324" s="1071"/>
      <c r="H2324" s="1167"/>
    </row>
    <row r="2325" spans="1:8" customFormat="1" ht="34.5" thickBot="1">
      <c r="A2325" s="1332">
        <v>2527</v>
      </c>
      <c r="B2325" s="1373">
        <v>790</v>
      </c>
      <c r="C2325" s="1111" t="s">
        <v>4218</v>
      </c>
      <c r="D2325" s="1258">
        <v>18357</v>
      </c>
      <c r="E2325" s="1077"/>
      <c r="F2325" s="1372"/>
      <c r="G2325" s="1071"/>
      <c r="H2325" s="1167"/>
    </row>
    <row r="2326" spans="1:8" customFormat="1" ht="33.75">
      <c r="A2326" s="1328">
        <v>2528</v>
      </c>
      <c r="B2326" s="1373">
        <v>791</v>
      </c>
      <c r="C2326" s="1111" t="s">
        <v>4219</v>
      </c>
      <c r="D2326" s="1258">
        <v>18357</v>
      </c>
      <c r="E2326" s="1371"/>
      <c r="F2326" s="1372"/>
      <c r="G2326" s="1071"/>
      <c r="H2326" s="1167"/>
    </row>
    <row r="2327" spans="1:8" customFormat="1" ht="34.5" thickBot="1">
      <c r="A2327" s="1332">
        <v>2529</v>
      </c>
      <c r="B2327" s="1373">
        <v>792</v>
      </c>
      <c r="C2327" s="1111" t="s">
        <v>4220</v>
      </c>
      <c r="D2327" s="1258">
        <v>18357</v>
      </c>
      <c r="E2327" s="1077"/>
      <c r="F2327" s="1372"/>
      <c r="G2327" s="1071"/>
      <c r="H2327" s="1167"/>
    </row>
    <row r="2328" spans="1:8" customFormat="1" ht="34.5" thickBot="1">
      <c r="A2328" s="1328">
        <v>2530</v>
      </c>
      <c r="B2328" s="1373">
        <v>793</v>
      </c>
      <c r="C2328" s="1111" t="s">
        <v>4221</v>
      </c>
      <c r="D2328" s="1258">
        <v>18357</v>
      </c>
      <c r="E2328" s="1371"/>
      <c r="F2328" s="1372"/>
      <c r="G2328" s="1071"/>
      <c r="H2328" s="1167"/>
    </row>
    <row r="2329" spans="1:8" customFormat="1" ht="33.75">
      <c r="A2329" s="1328">
        <v>2531</v>
      </c>
      <c r="B2329" s="1373">
        <v>794</v>
      </c>
      <c r="C2329" s="1111" t="s">
        <v>4222</v>
      </c>
      <c r="D2329" s="1258">
        <v>18357</v>
      </c>
      <c r="E2329" s="1077"/>
      <c r="F2329" s="1372"/>
      <c r="G2329" s="1071"/>
      <c r="H2329" s="1167"/>
    </row>
    <row r="2330" spans="1:8" customFormat="1" ht="34.5" thickBot="1">
      <c r="A2330" s="1332">
        <v>2532</v>
      </c>
      <c r="B2330" s="1373">
        <v>795</v>
      </c>
      <c r="C2330" s="1111" t="s">
        <v>4223</v>
      </c>
      <c r="D2330" s="1258">
        <v>18357</v>
      </c>
      <c r="E2330" s="1371"/>
      <c r="F2330" s="1372"/>
      <c r="G2330" s="1071"/>
      <c r="H2330" s="1167"/>
    </row>
    <row r="2331" spans="1:8" customFormat="1" ht="34.5" thickBot="1">
      <c r="A2331" s="1328">
        <v>2533</v>
      </c>
      <c r="B2331" s="1373">
        <v>796</v>
      </c>
      <c r="C2331" s="1111" t="s">
        <v>4224</v>
      </c>
      <c r="D2331" s="1258">
        <v>18357</v>
      </c>
      <c r="E2331" s="1077"/>
      <c r="F2331" s="1372"/>
      <c r="G2331" s="1071"/>
      <c r="H2331" s="1072"/>
    </row>
    <row r="2332" spans="1:8" customFormat="1" ht="22.5">
      <c r="A2332" s="1328">
        <v>2534</v>
      </c>
      <c r="B2332" s="1108">
        <v>801</v>
      </c>
      <c r="C2332" s="1087" t="s">
        <v>4225</v>
      </c>
      <c r="D2332" s="1112">
        <v>16788.68</v>
      </c>
      <c r="E2332" s="1069"/>
      <c r="F2332" s="1372"/>
      <c r="G2332" s="1071"/>
      <c r="H2332" s="1072"/>
    </row>
    <row r="2333" spans="1:8" customFormat="1" ht="15">
      <c r="A2333" s="1085">
        <v>2535</v>
      </c>
      <c r="B2333" s="1108">
        <v>822</v>
      </c>
      <c r="C2333" s="1109" t="s">
        <v>4226</v>
      </c>
      <c r="D2333" s="1110">
        <v>8661.7199999999993</v>
      </c>
      <c r="E2333" s="1310"/>
      <c r="F2333" s="1372"/>
      <c r="G2333" s="1071"/>
      <c r="H2333" s="1072"/>
    </row>
    <row r="2334" spans="1:8" customFormat="1" ht="15.75" thickBot="1">
      <c r="A2334" s="1085">
        <v>2536</v>
      </c>
      <c r="B2334" s="1374">
        <v>823</v>
      </c>
      <c r="C2334" s="1375" t="s">
        <v>4227</v>
      </c>
      <c r="D2334" s="1363">
        <v>8661.7199999999993</v>
      </c>
      <c r="E2334" s="1310"/>
      <c r="F2334" s="1372" t="s">
        <v>4228</v>
      </c>
      <c r="G2334" s="1164"/>
      <c r="H2334" s="1072"/>
    </row>
    <row r="2335" spans="1:8" customFormat="1" ht="15">
      <c r="A2335" s="1085">
        <v>2537</v>
      </c>
      <c r="B2335" s="1373"/>
      <c r="C2335" s="1376" t="s">
        <v>4229</v>
      </c>
      <c r="D2335" s="1258">
        <v>1612.4</v>
      </c>
      <c r="E2335" s="1077"/>
      <c r="F2335" s="1377" t="s">
        <v>4087</v>
      </c>
      <c r="G2335" s="1372"/>
      <c r="H2335" s="1072"/>
    </row>
    <row r="2336" spans="1:8" ht="15" thickBot="1">
      <c r="A2336" s="1085">
        <v>2538</v>
      </c>
      <c r="B2336" s="1378"/>
      <c r="C2336" s="1379" t="s">
        <v>4230</v>
      </c>
      <c r="D2336" s="1380">
        <v>4343.04</v>
      </c>
      <c r="F2336" s="1381">
        <f>SUM(D2316:D2336)</f>
        <v>333779.55999999994</v>
      </c>
      <c r="G2336" s="1372"/>
    </row>
    <row r="2337" spans="1:15" s="1097" customFormat="1" ht="25.5" customHeight="1">
      <c r="A2337" s="1085">
        <v>2539</v>
      </c>
      <c r="B2337" s="1382">
        <v>793</v>
      </c>
      <c r="C2337" s="1370" t="s">
        <v>4231</v>
      </c>
      <c r="D2337" s="1383">
        <v>18357</v>
      </c>
      <c r="E2337" s="1089"/>
      <c r="F2337" s="1372"/>
      <c r="H2337" s="1165"/>
      <c r="I2337" s="1073"/>
      <c r="J2337" s="1073"/>
      <c r="K2337" s="1073"/>
      <c r="L2337" s="1073"/>
      <c r="M2337" s="1073"/>
      <c r="N2337" s="1073"/>
      <c r="O2337" s="1073"/>
    </row>
    <row r="2338" spans="1:15" s="1097" customFormat="1" ht="25.5" customHeight="1">
      <c r="A2338" s="1085">
        <v>2540</v>
      </c>
      <c r="B2338" s="1086">
        <v>794</v>
      </c>
      <c r="C2338" s="1087" t="s">
        <v>4232</v>
      </c>
      <c r="D2338" s="1088">
        <v>18357</v>
      </c>
      <c r="E2338" s="1089"/>
      <c r="F2338" s="1372"/>
      <c r="H2338" s="1165"/>
      <c r="I2338" s="1073"/>
      <c r="J2338" s="1073"/>
      <c r="K2338" s="1073"/>
      <c r="L2338" s="1073"/>
      <c r="M2338" s="1073"/>
      <c r="N2338" s="1073"/>
      <c r="O2338" s="1073"/>
    </row>
    <row r="2339" spans="1:15" s="1097" customFormat="1" ht="25.5" customHeight="1">
      <c r="A2339" s="1085">
        <v>2541</v>
      </c>
      <c r="B2339" s="1086">
        <v>795</v>
      </c>
      <c r="C2339" s="1087" t="s">
        <v>4233</v>
      </c>
      <c r="D2339" s="1088">
        <v>18357</v>
      </c>
      <c r="E2339" s="1089"/>
      <c r="F2339" s="1372"/>
      <c r="H2339" s="1165"/>
      <c r="I2339" s="1073"/>
      <c r="J2339" s="1073"/>
      <c r="K2339" s="1073"/>
      <c r="L2339" s="1073"/>
      <c r="M2339" s="1073"/>
      <c r="N2339" s="1073"/>
      <c r="O2339" s="1073"/>
    </row>
    <row r="2340" spans="1:15" s="1097" customFormat="1" ht="25.5" customHeight="1">
      <c r="A2340" s="1085">
        <v>2542</v>
      </c>
      <c r="B2340" s="1086">
        <v>796</v>
      </c>
      <c r="C2340" s="1087" t="s">
        <v>4234</v>
      </c>
      <c r="D2340" s="1088">
        <v>18357</v>
      </c>
      <c r="E2340" s="1089"/>
      <c r="F2340" s="1372"/>
      <c r="H2340" s="1165"/>
      <c r="I2340" s="1073"/>
      <c r="J2340" s="1073"/>
      <c r="K2340" s="1073"/>
      <c r="L2340" s="1073"/>
      <c r="M2340" s="1073"/>
      <c r="N2340" s="1073"/>
      <c r="O2340" s="1073"/>
    </row>
    <row r="2341" spans="1:15" s="1097" customFormat="1" ht="25.5" customHeight="1">
      <c r="A2341" s="1085">
        <v>2543</v>
      </c>
      <c r="B2341" s="1086">
        <v>797</v>
      </c>
      <c r="C2341" s="1087" t="s">
        <v>4235</v>
      </c>
      <c r="D2341" s="1088">
        <v>18357</v>
      </c>
      <c r="E2341" s="1089"/>
      <c r="F2341" s="1372"/>
      <c r="H2341" s="1072"/>
      <c r="I2341" s="1073"/>
      <c r="J2341" s="1073"/>
      <c r="K2341" s="1073"/>
      <c r="L2341" s="1073"/>
      <c r="M2341" s="1073"/>
      <c r="N2341" s="1073"/>
      <c r="O2341" s="1073"/>
    </row>
    <row r="2342" spans="1:15" s="1097" customFormat="1" ht="25.5" customHeight="1">
      <c r="A2342" s="1085">
        <v>2544</v>
      </c>
      <c r="B2342" s="1086">
        <v>798</v>
      </c>
      <c r="C2342" s="1087" t="s">
        <v>4236</v>
      </c>
      <c r="D2342" s="1088">
        <v>18357</v>
      </c>
      <c r="E2342" s="1089"/>
      <c r="F2342" s="1372"/>
      <c r="H2342" s="1165"/>
      <c r="I2342" s="1073"/>
      <c r="J2342" s="1073"/>
      <c r="K2342" s="1073"/>
      <c r="L2342" s="1073"/>
      <c r="M2342" s="1073"/>
      <c r="N2342" s="1073"/>
      <c r="O2342" s="1073"/>
    </row>
    <row r="2343" spans="1:15" s="1097" customFormat="1" ht="33.75">
      <c r="A2343" s="1085">
        <v>2545</v>
      </c>
      <c r="B2343" s="1086">
        <v>799</v>
      </c>
      <c r="C2343" s="1087" t="s">
        <v>4237</v>
      </c>
      <c r="D2343" s="1088">
        <v>18357</v>
      </c>
      <c r="E2343" s="1089"/>
      <c r="F2343" s="1372"/>
      <c r="H2343" s="1072"/>
      <c r="I2343" s="1073"/>
      <c r="J2343" s="1073"/>
      <c r="K2343" s="1073"/>
      <c r="L2343" s="1073"/>
      <c r="M2343" s="1073"/>
      <c r="N2343" s="1073"/>
      <c r="O2343" s="1073"/>
    </row>
    <row r="2344" spans="1:15" s="1097" customFormat="1" ht="26.25" customHeight="1">
      <c r="A2344" s="1085">
        <v>2546</v>
      </c>
      <c r="B2344" s="1086">
        <v>800</v>
      </c>
      <c r="C2344" s="1087" t="s">
        <v>4238</v>
      </c>
      <c r="D2344" s="1088">
        <v>18357</v>
      </c>
      <c r="E2344" s="1089"/>
      <c r="F2344" s="1372"/>
      <c r="H2344" s="1072"/>
      <c r="I2344" s="1073"/>
      <c r="J2344" s="1073"/>
      <c r="K2344" s="1073"/>
      <c r="L2344" s="1073"/>
      <c r="M2344" s="1073"/>
      <c r="N2344" s="1073"/>
      <c r="O2344" s="1073"/>
    </row>
    <row r="2345" spans="1:15" s="1097" customFormat="1" ht="26.25" customHeight="1">
      <c r="A2345" s="1085">
        <v>2547</v>
      </c>
      <c r="B2345" s="1086">
        <v>801</v>
      </c>
      <c r="C2345" s="1087" t="s">
        <v>4239</v>
      </c>
      <c r="D2345" s="1088">
        <v>18357</v>
      </c>
      <c r="E2345" s="1089"/>
      <c r="F2345" s="1372"/>
      <c r="H2345" s="1072"/>
      <c r="I2345" s="1073"/>
      <c r="J2345" s="1073"/>
      <c r="K2345" s="1073"/>
      <c r="L2345" s="1073"/>
      <c r="M2345" s="1073"/>
      <c r="N2345" s="1073"/>
      <c r="O2345" s="1073"/>
    </row>
    <row r="2346" spans="1:15" s="1097" customFormat="1" ht="26.25" customHeight="1">
      <c r="A2346" s="1085">
        <v>2548</v>
      </c>
      <c r="B2346" s="1086">
        <v>802</v>
      </c>
      <c r="C2346" s="1087" t="s">
        <v>4240</v>
      </c>
      <c r="D2346" s="1088">
        <v>18357</v>
      </c>
      <c r="E2346" s="1089"/>
      <c r="F2346" s="1372"/>
      <c r="H2346" s="1072"/>
      <c r="I2346" s="1073"/>
      <c r="J2346" s="1073"/>
      <c r="K2346" s="1073"/>
      <c r="L2346" s="1073"/>
      <c r="M2346" s="1073"/>
      <c r="N2346" s="1073"/>
      <c r="O2346" s="1073"/>
    </row>
    <row r="2347" spans="1:15" s="1097" customFormat="1" ht="26.25" customHeight="1">
      <c r="A2347" s="1085">
        <v>2549</v>
      </c>
      <c r="B2347" s="1086">
        <v>803</v>
      </c>
      <c r="C2347" s="1087" t="s">
        <v>4241</v>
      </c>
      <c r="D2347" s="1088">
        <v>18357</v>
      </c>
      <c r="E2347" s="1089"/>
      <c r="F2347" s="1372"/>
      <c r="H2347" s="1072"/>
      <c r="I2347" s="1073"/>
      <c r="J2347" s="1073"/>
      <c r="K2347" s="1073"/>
      <c r="L2347" s="1073"/>
      <c r="M2347" s="1073"/>
      <c r="N2347" s="1073"/>
      <c r="O2347" s="1073"/>
    </row>
    <row r="2348" spans="1:15" s="1097" customFormat="1" ht="26.25" customHeight="1">
      <c r="A2348" s="1085">
        <v>2550</v>
      </c>
      <c r="B2348" s="1384">
        <v>804</v>
      </c>
      <c r="C2348" s="1087" t="s">
        <v>4242</v>
      </c>
      <c r="D2348" s="1100">
        <v>18357</v>
      </c>
      <c r="E2348" s="1089"/>
      <c r="F2348" s="1372"/>
      <c r="H2348" s="1227"/>
      <c r="J2348" s="1073"/>
      <c r="K2348" s="1073"/>
      <c r="L2348" s="1073"/>
      <c r="M2348" s="1073"/>
      <c r="N2348" s="1073"/>
      <c r="O2348" s="1073"/>
    </row>
    <row r="2349" spans="1:15" ht="26.25" customHeight="1">
      <c r="A2349" s="1085">
        <v>2551</v>
      </c>
      <c r="B2349" s="1108">
        <v>805</v>
      </c>
      <c r="C2349" s="1087" t="s">
        <v>4243</v>
      </c>
      <c r="D2349" s="1100">
        <v>18357</v>
      </c>
      <c r="E2349" s="1089"/>
      <c r="F2349" s="1372"/>
    </row>
    <row r="2350" spans="1:15" s="1097" customFormat="1" ht="26.25" customHeight="1">
      <c r="A2350" s="1085">
        <v>2552</v>
      </c>
      <c r="B2350" s="1384">
        <v>806</v>
      </c>
      <c r="C2350" s="1087" t="s">
        <v>4244</v>
      </c>
      <c r="D2350" s="1100">
        <v>18357</v>
      </c>
      <c r="E2350" s="1089"/>
      <c r="F2350" s="1372"/>
      <c r="H2350" s="1227"/>
      <c r="J2350" s="1073"/>
      <c r="K2350" s="1073"/>
      <c r="L2350" s="1073"/>
      <c r="M2350" s="1073"/>
      <c r="N2350" s="1073"/>
      <c r="O2350" s="1073"/>
    </row>
    <row r="2351" spans="1:15" s="1097" customFormat="1" ht="26.25" customHeight="1">
      <c r="A2351" s="1085">
        <v>2553</v>
      </c>
      <c r="B2351" s="1384">
        <v>807</v>
      </c>
      <c r="C2351" s="1087" t="s">
        <v>4245</v>
      </c>
      <c r="D2351" s="1100">
        <v>18357</v>
      </c>
      <c r="E2351" s="1089"/>
      <c r="F2351" s="1372"/>
      <c r="H2351" s="1227"/>
      <c r="J2351" s="1073"/>
      <c r="K2351" s="1073"/>
      <c r="L2351" s="1073"/>
      <c r="M2351" s="1073"/>
      <c r="N2351" s="1073"/>
      <c r="O2351" s="1073"/>
    </row>
    <row r="2352" spans="1:15" s="1097" customFormat="1" ht="26.25" customHeight="1">
      <c r="A2352" s="1085">
        <v>2554</v>
      </c>
      <c r="B2352" s="1385">
        <v>808</v>
      </c>
      <c r="C2352" s="1386" t="s">
        <v>4246</v>
      </c>
      <c r="D2352" s="1258">
        <v>18357</v>
      </c>
      <c r="E2352" s="1089"/>
      <c r="F2352" s="1372"/>
      <c r="H2352" s="1227"/>
      <c r="J2352" s="1073"/>
      <c r="K2352" s="1073"/>
      <c r="L2352" s="1073"/>
      <c r="M2352" s="1073"/>
      <c r="N2352" s="1073"/>
      <c r="O2352" s="1073"/>
    </row>
    <row r="2353" spans="1:15" ht="26.25" customHeight="1">
      <c r="A2353" s="1085">
        <v>2555</v>
      </c>
      <c r="B2353" s="1198">
        <v>813</v>
      </c>
      <c r="C2353" s="1087" t="s">
        <v>4247</v>
      </c>
      <c r="D2353" s="1112">
        <v>17383.759999999998</v>
      </c>
      <c r="E2353" s="1089"/>
      <c r="F2353" s="1372"/>
    </row>
    <row r="2354" spans="1:15" ht="26.25" customHeight="1">
      <c r="A2354" s="1085">
        <v>2556</v>
      </c>
      <c r="B2354" s="1198">
        <v>814</v>
      </c>
      <c r="C2354" s="1087" t="s">
        <v>4248</v>
      </c>
      <c r="D2354" s="1112">
        <v>17383.759999999998</v>
      </c>
      <c r="E2354" s="1089"/>
      <c r="F2354" s="1372"/>
    </row>
    <row r="2355" spans="1:15" ht="26.25" customHeight="1">
      <c r="A2355" s="1085">
        <v>2557</v>
      </c>
      <c r="B2355" s="1198">
        <v>815</v>
      </c>
      <c r="C2355" s="1087" t="s">
        <v>4249</v>
      </c>
      <c r="D2355" s="1112">
        <v>17383.759999999998</v>
      </c>
      <c r="E2355" s="1089"/>
      <c r="F2355" s="1372"/>
    </row>
    <row r="2356" spans="1:15" ht="26.25" customHeight="1">
      <c r="A2356" s="1085">
        <v>2558</v>
      </c>
      <c r="B2356" s="1198">
        <v>816</v>
      </c>
      <c r="C2356" s="1087" t="s">
        <v>4250</v>
      </c>
      <c r="D2356" s="1112">
        <v>17383.759999999998</v>
      </c>
      <c r="E2356" s="1089"/>
      <c r="F2356" s="1372"/>
    </row>
    <row r="2357" spans="1:15" ht="26.25" customHeight="1">
      <c r="A2357" s="1085">
        <v>2559</v>
      </c>
      <c r="B2357" s="1198">
        <v>817</v>
      </c>
      <c r="C2357" s="1087" t="s">
        <v>4251</v>
      </c>
      <c r="D2357" s="1112">
        <v>17383.759999999998</v>
      </c>
      <c r="E2357" s="1089"/>
      <c r="F2357" s="1372"/>
    </row>
    <row r="2358" spans="1:15" ht="26.25" customHeight="1">
      <c r="A2358" s="1085">
        <v>2560</v>
      </c>
      <c r="B2358" s="1198">
        <v>818</v>
      </c>
      <c r="C2358" s="1087" t="s">
        <v>4252</v>
      </c>
      <c r="D2358" s="1112">
        <v>17383.759999999998</v>
      </c>
      <c r="E2358" s="1089"/>
      <c r="F2358" s="1372"/>
    </row>
    <row r="2359" spans="1:15" s="1147" customFormat="1" ht="26.25" customHeight="1" thickBot="1">
      <c r="A2359" s="1085">
        <v>2561</v>
      </c>
      <c r="B2359" s="1387">
        <v>819</v>
      </c>
      <c r="C2359" s="1388" t="s">
        <v>4253</v>
      </c>
      <c r="D2359" s="1335">
        <v>17383.759999999998</v>
      </c>
      <c r="E2359" s="1089"/>
      <c r="F2359" s="1372"/>
      <c r="H2359" s="1389"/>
      <c r="I2359" s="1390"/>
      <c r="J2359" s="1390"/>
      <c r="K2359" s="1391"/>
      <c r="L2359" s="1392"/>
      <c r="M2359" s="1390"/>
    </row>
    <row r="2360" spans="1:15" s="1147" customFormat="1" ht="23.25" thickBot="1">
      <c r="A2360" s="1085">
        <v>2562</v>
      </c>
      <c r="B2360" s="1387">
        <v>820</v>
      </c>
      <c r="C2360" s="1388" t="s">
        <v>4254</v>
      </c>
      <c r="D2360" s="1350">
        <v>16788.68</v>
      </c>
      <c r="E2360" s="1321"/>
      <c r="F2360" s="1372"/>
      <c r="H2360" s="1389"/>
      <c r="I2360" s="1390"/>
      <c r="J2360" s="1390"/>
      <c r="K2360" s="1391"/>
      <c r="L2360" s="1392"/>
      <c r="M2360" s="1390"/>
    </row>
    <row r="2361" spans="1:15" s="1097" customFormat="1">
      <c r="A2361" s="1085">
        <v>2563</v>
      </c>
      <c r="B2361" s="1385">
        <v>869</v>
      </c>
      <c r="C2361" s="1386" t="s">
        <v>4255</v>
      </c>
      <c r="D2361" s="1258">
        <v>8661.76</v>
      </c>
      <c r="E2361" s="1089"/>
      <c r="F2361" s="1372"/>
      <c r="H2361" s="1165"/>
      <c r="J2361" s="1073"/>
      <c r="K2361" s="1073"/>
      <c r="L2361" s="1073"/>
      <c r="M2361" s="1073"/>
      <c r="N2361" s="1073"/>
      <c r="O2361" s="1073"/>
    </row>
    <row r="2362" spans="1:15" s="1097" customFormat="1">
      <c r="A2362" s="1085">
        <v>2564</v>
      </c>
      <c r="B2362" s="1385">
        <v>870</v>
      </c>
      <c r="C2362" s="1386" t="s">
        <v>4255</v>
      </c>
      <c r="D2362" s="1258">
        <v>8661.76</v>
      </c>
      <c r="E2362" s="1089"/>
      <c r="F2362" s="1372"/>
      <c r="H2362" s="1165"/>
      <c r="J2362" s="1073"/>
      <c r="K2362" s="1073"/>
      <c r="L2362" s="1073"/>
      <c r="M2362" s="1073"/>
      <c r="N2362" s="1073"/>
      <c r="O2362" s="1073"/>
    </row>
    <row r="2363" spans="1:15">
      <c r="A2363" s="1085">
        <v>2565</v>
      </c>
      <c r="B2363" s="1108"/>
      <c r="C2363" s="1393" t="s">
        <v>4256</v>
      </c>
      <c r="D2363" s="1110">
        <v>2035.8</v>
      </c>
      <c r="F2363" s="1372"/>
    </row>
    <row r="2364" spans="1:15">
      <c r="A2364" s="1085">
        <v>2566</v>
      </c>
      <c r="B2364" s="1108"/>
      <c r="C2364" s="1393" t="s">
        <v>4257</v>
      </c>
      <c r="D2364" s="1110">
        <v>3224.8</v>
      </c>
      <c r="F2364" s="1372"/>
      <c r="G2364" s="1164"/>
    </row>
    <row r="2365" spans="1:15">
      <c r="A2365" s="1085">
        <v>2567</v>
      </c>
      <c r="B2365" s="1108"/>
      <c r="C2365" s="1393" t="s">
        <v>4230</v>
      </c>
      <c r="D2365" s="1110">
        <v>4343.04</v>
      </c>
      <c r="F2365" s="1372" t="s">
        <v>4258</v>
      </c>
      <c r="G2365" s="1164"/>
    </row>
    <row r="2366" spans="1:15">
      <c r="A2366" s="1085">
        <v>2568</v>
      </c>
      <c r="B2366" s="1108"/>
      <c r="C2366" s="1393" t="s">
        <v>4259</v>
      </c>
      <c r="D2366" s="1110">
        <v>7291.76</v>
      </c>
      <c r="F2366" s="1255">
        <f>SUM(D2337:D2367)</f>
        <v>466962.72000000003</v>
      </c>
      <c r="G2366" s="1372"/>
    </row>
    <row r="2367" spans="1:15" ht="15" thickBot="1">
      <c r="A2367" s="1085">
        <v>2569</v>
      </c>
      <c r="B2367" s="1374"/>
      <c r="C2367" s="1394" t="s">
        <v>4260</v>
      </c>
      <c r="D2367" s="1363">
        <v>556.79999999999995</v>
      </c>
      <c r="F2367" s="1395" t="s">
        <v>4112</v>
      </c>
      <c r="G2367" s="1372"/>
    </row>
    <row r="2368" spans="1:15" s="1097" customFormat="1" ht="27" customHeight="1">
      <c r="A2368" s="1085">
        <v>2570</v>
      </c>
      <c r="B2368" s="1396">
        <v>1654</v>
      </c>
      <c r="C2368" s="1370" t="s">
        <v>4261</v>
      </c>
      <c r="D2368" s="1397">
        <v>293712</v>
      </c>
      <c r="E2368" s="1089"/>
      <c r="F2368" s="1372"/>
      <c r="H2368" s="1227"/>
      <c r="J2368" s="1073"/>
      <c r="K2368" s="1073"/>
      <c r="L2368" s="1073"/>
      <c r="M2368" s="1073"/>
      <c r="N2368" s="1073"/>
      <c r="O2368" s="1073"/>
    </row>
    <row r="2369" spans="1:15" s="1147" customFormat="1" ht="26.25" customHeight="1">
      <c r="A2369" s="1085">
        <v>2571</v>
      </c>
      <c r="B2369" s="1198">
        <v>1655</v>
      </c>
      <c r="C2369" s="1398" t="s">
        <v>4262</v>
      </c>
      <c r="D2369" s="1112">
        <v>104302.56</v>
      </c>
      <c r="E2369" s="1089"/>
      <c r="F2369" s="1372"/>
      <c r="H2369" s="1389"/>
      <c r="I2369" s="1390"/>
      <c r="J2369" s="1390"/>
      <c r="K2369" s="1391"/>
      <c r="L2369" s="1392"/>
      <c r="M2369" s="1390"/>
    </row>
    <row r="2370" spans="1:15" customFormat="1" ht="22.5">
      <c r="A2370" s="1085">
        <v>2572</v>
      </c>
      <c r="B2370" s="1399">
        <v>1656</v>
      </c>
      <c r="C2370" s="1386" t="s">
        <v>4263</v>
      </c>
      <c r="D2370" s="1093">
        <v>16788.68</v>
      </c>
      <c r="E2370" s="1089"/>
      <c r="F2370" s="1372"/>
      <c r="G2370" s="1164"/>
      <c r="H2370" s="1227"/>
      <c r="I2370" s="940"/>
      <c r="K2370" s="1297"/>
      <c r="L2370" s="1400"/>
      <c r="M2370" s="1066"/>
    </row>
    <row r="2371" spans="1:15" s="1097" customFormat="1">
      <c r="A2371" s="1085">
        <v>2573</v>
      </c>
      <c r="B2371" s="1384">
        <v>1657</v>
      </c>
      <c r="C2371" s="1087" t="s">
        <v>4264</v>
      </c>
      <c r="D2371" s="1100">
        <v>34647.040000000001</v>
      </c>
      <c r="E2371" s="1089"/>
      <c r="F2371" s="1372" t="s">
        <v>4258</v>
      </c>
      <c r="H2371" s="1227"/>
      <c r="J2371" s="1073"/>
      <c r="K2371" s="1073"/>
      <c r="L2371" s="1073"/>
      <c r="M2371" s="1073"/>
      <c r="N2371" s="1073"/>
      <c r="O2371" s="1073"/>
    </row>
    <row r="2372" spans="1:15" s="1097" customFormat="1">
      <c r="A2372" s="1085">
        <v>2574</v>
      </c>
      <c r="B2372" s="1384"/>
      <c r="C2372" s="1393" t="s">
        <v>4257</v>
      </c>
      <c r="D2372" s="1100">
        <v>1612.4</v>
      </c>
      <c r="E2372" s="1089"/>
      <c r="F2372" s="1131">
        <f>SUM(D2368:D2373)</f>
        <v>459748.76</v>
      </c>
      <c r="G2372" s="1372"/>
      <c r="H2372" s="1227"/>
      <c r="J2372" s="1073"/>
      <c r="K2372" s="1073"/>
      <c r="L2372" s="1073"/>
      <c r="M2372" s="1073"/>
      <c r="N2372" s="1073"/>
      <c r="O2372" s="1073"/>
    </row>
    <row r="2373" spans="1:15" s="1097" customFormat="1" ht="15" thickBot="1">
      <c r="A2373" s="1085">
        <v>2575</v>
      </c>
      <c r="B2373" s="1401"/>
      <c r="C2373" s="1394" t="s">
        <v>4230</v>
      </c>
      <c r="D2373" s="1350">
        <v>8686.08</v>
      </c>
      <c r="E2373" s="1089"/>
      <c r="F2373" s="1402" t="s">
        <v>4135</v>
      </c>
      <c r="G2373" s="1372"/>
      <c r="H2373" s="1227"/>
      <c r="J2373" s="1073"/>
      <c r="K2373" s="1073"/>
      <c r="L2373" s="1073"/>
      <c r="M2373" s="1073"/>
      <c r="N2373" s="1073"/>
      <c r="O2373" s="1073"/>
    </row>
    <row r="2374" spans="1:15" customFormat="1" ht="22.5">
      <c r="A2374" s="1085">
        <v>2576</v>
      </c>
      <c r="B2374" s="1403">
        <v>630</v>
      </c>
      <c r="C2374" s="1404" t="s">
        <v>4265</v>
      </c>
      <c r="D2374" s="1405">
        <v>17383.759999999998</v>
      </c>
      <c r="E2374" s="1069"/>
      <c r="F2374" s="1372"/>
      <c r="G2374" s="1071"/>
      <c r="H2374" s="1072"/>
    </row>
    <row r="2375" spans="1:15" s="1147" customFormat="1" ht="22.5">
      <c r="A2375" s="1085">
        <v>2577</v>
      </c>
      <c r="B2375" s="1373">
        <v>631</v>
      </c>
      <c r="C2375" s="1111" t="s">
        <v>4266</v>
      </c>
      <c r="D2375" s="1258">
        <v>17383.759999999998</v>
      </c>
      <c r="E2375" s="1069"/>
      <c r="F2375" s="1372"/>
      <c r="H2375" s="1406"/>
      <c r="I2375" s="1390"/>
      <c r="J2375" s="1390"/>
      <c r="K2375" s="1391"/>
      <c r="L2375" s="1392"/>
      <c r="M2375" s="1390"/>
    </row>
    <row r="2376" spans="1:15" s="1147" customFormat="1" ht="22.5">
      <c r="A2376" s="1085">
        <v>2578</v>
      </c>
      <c r="B2376" s="1373">
        <v>632</v>
      </c>
      <c r="C2376" s="1111" t="s">
        <v>4267</v>
      </c>
      <c r="D2376" s="1258">
        <v>17383.759999999998</v>
      </c>
      <c r="E2376" s="1069"/>
      <c r="F2376" s="1372"/>
      <c r="H2376" s="1406"/>
      <c r="I2376" s="1390"/>
      <c r="J2376" s="1390"/>
      <c r="K2376" s="1391"/>
      <c r="L2376" s="1392"/>
      <c r="M2376" s="1390"/>
    </row>
    <row r="2377" spans="1:15" customFormat="1" ht="22.5">
      <c r="A2377" s="1085">
        <v>2579</v>
      </c>
      <c r="B2377" s="1373">
        <v>633</v>
      </c>
      <c r="C2377" s="1111" t="s">
        <v>4268</v>
      </c>
      <c r="D2377" s="1258">
        <v>17383.759999999998</v>
      </c>
      <c r="E2377" s="1069"/>
      <c r="F2377" s="1372"/>
      <c r="G2377" s="1071"/>
      <c r="H2377" s="1167"/>
    </row>
    <row r="2378" spans="1:15" customFormat="1" ht="24.75" customHeight="1">
      <c r="A2378" s="1085">
        <v>2580</v>
      </c>
      <c r="B2378" s="1373">
        <v>634</v>
      </c>
      <c r="C2378" s="1111" t="s">
        <v>4269</v>
      </c>
      <c r="D2378" s="1258">
        <v>17383.759999999998</v>
      </c>
      <c r="E2378" s="1069"/>
      <c r="F2378" s="1372"/>
      <c r="G2378" s="1071"/>
      <c r="H2378" s="1167"/>
    </row>
    <row r="2379" spans="1:15" customFormat="1" ht="22.5">
      <c r="A2379" s="1085">
        <v>2581</v>
      </c>
      <c r="B2379" s="1373">
        <v>635</v>
      </c>
      <c r="C2379" s="1111" t="s">
        <v>4270</v>
      </c>
      <c r="D2379" s="1258">
        <v>17383.759999999998</v>
      </c>
      <c r="E2379" s="1069"/>
      <c r="F2379" s="1372"/>
      <c r="G2379" s="1071"/>
      <c r="H2379" s="1167"/>
    </row>
    <row r="2380" spans="1:15" customFormat="1" ht="22.5">
      <c r="A2380" s="1085">
        <v>2582</v>
      </c>
      <c r="B2380" s="1373">
        <v>636</v>
      </c>
      <c r="C2380" s="1111" t="s">
        <v>4271</v>
      </c>
      <c r="D2380" s="1258">
        <v>17383.759999999998</v>
      </c>
      <c r="E2380" s="1069"/>
      <c r="F2380" s="1372"/>
      <c r="G2380" s="1071"/>
      <c r="H2380" s="1167"/>
    </row>
    <row r="2381" spans="1:15" customFormat="1" ht="22.5">
      <c r="A2381" s="1085">
        <v>2583</v>
      </c>
      <c r="B2381" s="1373">
        <v>637</v>
      </c>
      <c r="C2381" s="1111" t="s">
        <v>4272</v>
      </c>
      <c r="D2381" s="1258">
        <v>17383.759999999998</v>
      </c>
      <c r="E2381" s="1069"/>
      <c r="F2381" s="1372"/>
      <c r="G2381" s="1071"/>
      <c r="H2381" s="1167"/>
    </row>
    <row r="2382" spans="1:15" customFormat="1" ht="22.5">
      <c r="A2382" s="1085">
        <v>2584</v>
      </c>
      <c r="B2382" s="1373">
        <v>638</v>
      </c>
      <c r="C2382" s="1111" t="s">
        <v>4273</v>
      </c>
      <c r="D2382" s="1258">
        <v>17383.759999999998</v>
      </c>
      <c r="E2382" s="1069"/>
      <c r="F2382" s="1372"/>
      <c r="G2382" s="1071"/>
      <c r="H2382" s="1167"/>
    </row>
    <row r="2383" spans="1:15" customFormat="1" ht="22.5">
      <c r="A2383" s="1085">
        <v>2585</v>
      </c>
      <c r="B2383" s="1373">
        <v>639</v>
      </c>
      <c r="C2383" s="1111" t="s">
        <v>4274</v>
      </c>
      <c r="D2383" s="1258">
        <v>17383.759999999998</v>
      </c>
      <c r="E2383" s="1069"/>
      <c r="F2383" s="1372"/>
      <c r="G2383" s="1071"/>
      <c r="H2383" s="1167"/>
    </row>
    <row r="2384" spans="1:15" customFormat="1" ht="22.5">
      <c r="A2384" s="1085">
        <v>2586</v>
      </c>
      <c r="B2384" s="1373">
        <v>640</v>
      </c>
      <c r="C2384" s="1111" t="s">
        <v>4275</v>
      </c>
      <c r="D2384" s="1258">
        <v>17383.759999999998</v>
      </c>
      <c r="E2384" s="1069"/>
      <c r="F2384" s="1372"/>
      <c r="G2384" s="1071"/>
      <c r="H2384" s="1167"/>
    </row>
    <row r="2385" spans="1:8" customFormat="1" ht="22.5">
      <c r="A2385" s="1085">
        <v>2587</v>
      </c>
      <c r="B2385" s="1373">
        <v>641</v>
      </c>
      <c r="C2385" s="1111" t="s">
        <v>4276</v>
      </c>
      <c r="D2385" s="1258">
        <v>17383.759999999998</v>
      </c>
      <c r="E2385" s="1069"/>
      <c r="F2385" s="1372"/>
      <c r="G2385" s="1071"/>
      <c r="H2385" s="1167"/>
    </row>
    <row r="2386" spans="1:8" customFormat="1" ht="22.5">
      <c r="A2386" s="1085">
        <v>2588</v>
      </c>
      <c r="B2386" s="1373">
        <v>642</v>
      </c>
      <c r="C2386" s="1111" t="s">
        <v>4277</v>
      </c>
      <c r="D2386" s="1258">
        <v>17383.759999999998</v>
      </c>
      <c r="E2386" s="1069"/>
      <c r="F2386" s="1372"/>
      <c r="G2386" s="1071"/>
      <c r="H2386" s="1167"/>
    </row>
    <row r="2387" spans="1:8" customFormat="1" ht="22.5">
      <c r="A2387" s="1085">
        <v>2589</v>
      </c>
      <c r="B2387" s="1373">
        <v>643</v>
      </c>
      <c r="C2387" s="1111" t="s">
        <v>4278</v>
      </c>
      <c r="D2387" s="1258">
        <v>17383.759999999998</v>
      </c>
      <c r="E2387" s="1069"/>
      <c r="F2387" s="1372"/>
      <c r="G2387" s="1071"/>
      <c r="H2387" s="1167"/>
    </row>
    <row r="2388" spans="1:8" customFormat="1" ht="22.5">
      <c r="A2388" s="1085">
        <v>2590</v>
      </c>
      <c r="B2388" s="1373">
        <v>644</v>
      </c>
      <c r="C2388" s="1111" t="s">
        <v>4279</v>
      </c>
      <c r="D2388" s="1258">
        <v>17383.759999999998</v>
      </c>
      <c r="E2388" s="1069"/>
      <c r="F2388" s="1372"/>
      <c r="G2388" s="1071"/>
      <c r="H2388" s="1072"/>
    </row>
    <row r="2389" spans="1:8" ht="22.5">
      <c r="A2389" s="1085">
        <v>2591</v>
      </c>
      <c r="B2389" s="1373">
        <v>645</v>
      </c>
      <c r="C2389" s="1111" t="s">
        <v>4280</v>
      </c>
      <c r="D2389" s="1258">
        <v>17383.759999999998</v>
      </c>
      <c r="F2389" s="1372"/>
    </row>
    <row r="2390" spans="1:8" ht="22.5">
      <c r="A2390" s="1085">
        <v>2592</v>
      </c>
      <c r="B2390" s="1102">
        <v>646</v>
      </c>
      <c r="C2390" s="1111" t="s">
        <v>4281</v>
      </c>
      <c r="D2390" s="1100">
        <v>17383.759999999998</v>
      </c>
      <c r="F2390" s="1372"/>
    </row>
    <row r="2391" spans="1:8">
      <c r="A2391" s="1085">
        <v>2593</v>
      </c>
      <c r="B2391" s="1108">
        <v>647</v>
      </c>
      <c r="C2391" s="1208" t="s">
        <v>4282</v>
      </c>
      <c r="D2391" s="1110">
        <v>8661.7199999999993</v>
      </c>
      <c r="E2391" s="1310"/>
      <c r="F2391" s="1372"/>
      <c r="G2391" s="1164"/>
    </row>
    <row r="2392" spans="1:8">
      <c r="A2392" s="1085">
        <v>2594</v>
      </c>
      <c r="B2392" s="1108">
        <v>648</v>
      </c>
      <c r="C2392" s="1109" t="s">
        <v>4282</v>
      </c>
      <c r="D2392" s="1110">
        <v>8661.7199999999993</v>
      </c>
      <c r="E2392" s="1310"/>
      <c r="F2392" s="1372" t="s">
        <v>4258</v>
      </c>
      <c r="G2392" s="1164"/>
    </row>
    <row r="2393" spans="1:8">
      <c r="A2393" s="1085">
        <v>2595</v>
      </c>
      <c r="B2393" s="1108"/>
      <c r="C2393" s="1407" t="s">
        <v>4283</v>
      </c>
      <c r="D2393" s="1110">
        <v>10857.6</v>
      </c>
      <c r="E2393" s="1310"/>
      <c r="F2393" s="1408">
        <f>SUM(D2374:D2394)</f>
        <v>324621.36</v>
      </c>
      <c r="G2393" s="1372"/>
    </row>
    <row r="2394" spans="1:8" ht="15" thickBot="1">
      <c r="A2394" s="1085">
        <v>2596</v>
      </c>
      <c r="B2394" s="1374"/>
      <c r="C2394" s="1409" t="s">
        <v>4284</v>
      </c>
      <c r="D2394" s="1363">
        <v>916.4</v>
      </c>
      <c r="E2394" s="1310"/>
      <c r="F2394" s="1410" t="s">
        <v>4285</v>
      </c>
      <c r="G2394" s="1372"/>
    </row>
    <row r="2395" spans="1:8" customFormat="1" ht="33.75">
      <c r="A2395" s="1085">
        <v>2597</v>
      </c>
      <c r="B2395" s="1403">
        <v>551</v>
      </c>
      <c r="C2395" s="1404" t="s">
        <v>4286</v>
      </c>
      <c r="D2395" s="1405">
        <v>18357</v>
      </c>
      <c r="E2395" s="1069"/>
      <c r="F2395" s="1372"/>
      <c r="G2395" s="1071"/>
      <c r="H2395" s="1072"/>
    </row>
    <row r="2396" spans="1:8" customFormat="1" ht="33.75">
      <c r="A2396" s="1085">
        <v>2598</v>
      </c>
      <c r="B2396" s="1373">
        <v>552</v>
      </c>
      <c r="C2396" s="1111" t="s">
        <v>4287</v>
      </c>
      <c r="D2396" s="1258">
        <v>18357</v>
      </c>
      <c r="E2396" s="1069"/>
      <c r="F2396" s="1372"/>
      <c r="G2396" s="1071"/>
      <c r="H2396" s="1072"/>
    </row>
    <row r="2397" spans="1:8" customFormat="1" ht="33.75">
      <c r="A2397" s="1085">
        <v>2599</v>
      </c>
      <c r="B2397" s="1373">
        <v>553</v>
      </c>
      <c r="C2397" s="1111" t="s">
        <v>4288</v>
      </c>
      <c r="D2397" s="1258">
        <v>18357</v>
      </c>
      <c r="E2397" s="1069"/>
      <c r="F2397" s="1372"/>
      <c r="G2397" s="1071"/>
      <c r="H2397" s="1167"/>
    </row>
    <row r="2398" spans="1:8" customFormat="1" ht="33.75">
      <c r="A2398" s="1085">
        <v>2600</v>
      </c>
      <c r="B2398" s="1373">
        <v>554</v>
      </c>
      <c r="C2398" s="1111" t="s">
        <v>4289</v>
      </c>
      <c r="D2398" s="1258">
        <v>18357</v>
      </c>
      <c r="E2398" s="1069"/>
      <c r="F2398" s="1372"/>
      <c r="G2398" s="1071"/>
      <c r="H2398" s="1167"/>
    </row>
    <row r="2399" spans="1:8" customFormat="1" ht="33.75">
      <c r="A2399" s="1085">
        <v>2601</v>
      </c>
      <c r="B2399" s="1373">
        <v>555</v>
      </c>
      <c r="C2399" s="1111" t="s">
        <v>4290</v>
      </c>
      <c r="D2399" s="1258">
        <v>18357</v>
      </c>
      <c r="E2399" s="1069"/>
      <c r="F2399" s="1372"/>
      <c r="G2399" s="1071"/>
      <c r="H2399" s="1167"/>
    </row>
    <row r="2400" spans="1:8" customFormat="1" ht="33.75">
      <c r="A2400" s="1085">
        <v>2602</v>
      </c>
      <c r="B2400" s="1373">
        <v>556</v>
      </c>
      <c r="C2400" s="1111" t="s">
        <v>4291</v>
      </c>
      <c r="D2400" s="1258">
        <v>18357</v>
      </c>
      <c r="E2400" s="1069"/>
      <c r="F2400" s="1372"/>
      <c r="G2400" s="1071"/>
      <c r="H2400" s="1167"/>
    </row>
    <row r="2401" spans="1:13" customFormat="1" ht="33.75">
      <c r="A2401" s="1085">
        <v>2603</v>
      </c>
      <c r="B2401" s="1373">
        <v>557</v>
      </c>
      <c r="C2401" s="1111" t="s">
        <v>4292</v>
      </c>
      <c r="D2401" s="1258">
        <v>18357</v>
      </c>
      <c r="E2401" s="1069"/>
      <c r="F2401" s="1372"/>
      <c r="G2401" s="1071"/>
      <c r="H2401" s="1167"/>
    </row>
    <row r="2402" spans="1:13" customFormat="1" ht="33.75">
      <c r="A2402" s="1085">
        <v>2604</v>
      </c>
      <c r="B2402" s="1373">
        <v>558</v>
      </c>
      <c r="C2402" s="1111" t="s">
        <v>4293</v>
      </c>
      <c r="D2402" s="1258">
        <v>18357</v>
      </c>
      <c r="E2402" s="1069"/>
      <c r="F2402" s="1372"/>
      <c r="G2402" s="1071"/>
      <c r="H2402" s="1167"/>
    </row>
    <row r="2403" spans="1:13" customFormat="1" ht="33.75">
      <c r="A2403" s="1085">
        <v>2605</v>
      </c>
      <c r="B2403" s="1373">
        <v>559</v>
      </c>
      <c r="C2403" s="1111" t="s">
        <v>4294</v>
      </c>
      <c r="D2403" s="1258">
        <v>18357</v>
      </c>
      <c r="E2403" s="1069"/>
      <c r="F2403" s="1372"/>
      <c r="G2403" s="1071"/>
      <c r="H2403" s="1167"/>
    </row>
    <row r="2404" spans="1:13" customFormat="1" ht="33.75">
      <c r="A2404" s="1085">
        <v>2606</v>
      </c>
      <c r="B2404" s="1373">
        <v>560</v>
      </c>
      <c r="C2404" s="1111" t="s">
        <v>4295</v>
      </c>
      <c r="D2404" s="1258">
        <v>18357</v>
      </c>
      <c r="E2404" s="1069"/>
      <c r="F2404" s="1372"/>
      <c r="G2404" s="1071"/>
      <c r="H2404" s="1167"/>
    </row>
    <row r="2405" spans="1:13" customFormat="1" ht="33.75">
      <c r="A2405" s="1085">
        <v>2607</v>
      </c>
      <c r="B2405" s="1373">
        <v>561</v>
      </c>
      <c r="C2405" s="1111" t="s">
        <v>4296</v>
      </c>
      <c r="D2405" s="1258">
        <v>18357</v>
      </c>
      <c r="E2405" s="1069"/>
      <c r="F2405" s="1372"/>
      <c r="G2405" s="1071"/>
      <c r="H2405" s="1167"/>
    </row>
    <row r="2406" spans="1:13" customFormat="1" ht="33.75">
      <c r="A2406" s="1085">
        <v>2608</v>
      </c>
      <c r="B2406" s="1373">
        <v>562</v>
      </c>
      <c r="C2406" s="1111" t="s">
        <v>4297</v>
      </c>
      <c r="D2406" s="1258">
        <v>18357</v>
      </c>
      <c r="E2406" s="1069"/>
      <c r="F2406" s="1372"/>
      <c r="G2406" s="1071"/>
      <c r="H2406" s="1167"/>
    </row>
    <row r="2407" spans="1:13" customFormat="1" ht="33.75">
      <c r="A2407" s="1085">
        <v>2609</v>
      </c>
      <c r="B2407" s="1373">
        <v>563</v>
      </c>
      <c r="C2407" s="1111" t="s">
        <v>4298</v>
      </c>
      <c r="D2407" s="1258">
        <v>18357</v>
      </c>
      <c r="E2407" s="1069"/>
      <c r="F2407" s="1372"/>
      <c r="G2407" s="1071"/>
      <c r="H2407" s="1167"/>
    </row>
    <row r="2408" spans="1:13" s="1147" customFormat="1" ht="33.75">
      <c r="A2408" s="1085">
        <v>2610</v>
      </c>
      <c r="B2408" s="1373">
        <v>564</v>
      </c>
      <c r="C2408" s="1111" t="s">
        <v>4299</v>
      </c>
      <c r="D2408" s="1258">
        <v>18357</v>
      </c>
      <c r="E2408" s="1069"/>
      <c r="F2408" s="1372"/>
      <c r="H2408" s="1389"/>
      <c r="I2408" s="1390"/>
      <c r="J2408" s="1390"/>
      <c r="K2408" s="1391"/>
      <c r="L2408" s="1392"/>
      <c r="M2408" s="1390"/>
    </row>
    <row r="2409" spans="1:13" s="1147" customFormat="1" ht="33.75">
      <c r="A2409" s="1085">
        <v>2611</v>
      </c>
      <c r="B2409" s="1373">
        <v>565</v>
      </c>
      <c r="C2409" s="1111" t="s">
        <v>4300</v>
      </c>
      <c r="D2409" s="1258">
        <v>18357</v>
      </c>
      <c r="E2409" s="1069"/>
      <c r="F2409" s="1372"/>
      <c r="H2409" s="1389"/>
      <c r="I2409" s="1390"/>
      <c r="J2409" s="1390"/>
      <c r="K2409" s="1391"/>
      <c r="L2409" s="1392"/>
      <c r="M2409" s="1390"/>
    </row>
    <row r="2410" spans="1:13" s="1147" customFormat="1" ht="33.75">
      <c r="A2410" s="1085">
        <v>2612</v>
      </c>
      <c r="B2410" s="1373">
        <v>566</v>
      </c>
      <c r="C2410" s="1111" t="s">
        <v>4301</v>
      </c>
      <c r="D2410" s="1258">
        <v>18357</v>
      </c>
      <c r="E2410" s="1069"/>
      <c r="F2410" s="1372"/>
      <c r="H2410" s="1389"/>
      <c r="I2410" s="1390"/>
      <c r="J2410" s="1390"/>
      <c r="K2410" s="1391"/>
      <c r="L2410" s="1392"/>
      <c r="M2410" s="1390"/>
    </row>
    <row r="2411" spans="1:13" s="1147" customFormat="1" ht="22.5">
      <c r="A2411" s="1085">
        <v>2613</v>
      </c>
      <c r="B2411" s="1373">
        <v>571</v>
      </c>
      <c r="C2411" s="1111" t="s">
        <v>4302</v>
      </c>
      <c r="D2411" s="1258">
        <v>17383.759999999998</v>
      </c>
      <c r="E2411" s="1069"/>
      <c r="F2411" s="1372"/>
      <c r="H2411" s="1389"/>
      <c r="I2411" s="1390"/>
      <c r="J2411" s="1390"/>
      <c r="K2411" s="1391"/>
      <c r="L2411" s="1392"/>
      <c r="M2411" s="1390"/>
    </row>
    <row r="2412" spans="1:13" ht="22.5">
      <c r="A2412" s="1085">
        <v>2614</v>
      </c>
      <c r="B2412" s="1373">
        <v>572</v>
      </c>
      <c r="C2412" s="1111" t="s">
        <v>4303</v>
      </c>
      <c r="D2412" s="1258">
        <v>17383.759999999998</v>
      </c>
      <c r="F2412" s="1372"/>
    </row>
    <row r="2413" spans="1:13" ht="22.5">
      <c r="A2413" s="1085">
        <v>2615</v>
      </c>
      <c r="B2413" s="1373">
        <v>573</v>
      </c>
      <c r="C2413" s="1111" t="s">
        <v>4304</v>
      </c>
      <c r="D2413" s="1258">
        <v>17383.759999999998</v>
      </c>
      <c r="F2413" s="1372"/>
    </row>
    <row r="2414" spans="1:13" ht="22.5">
      <c r="A2414" s="1085">
        <v>2616</v>
      </c>
      <c r="B2414" s="1373">
        <v>574</v>
      </c>
      <c r="C2414" s="1111" t="s">
        <v>4305</v>
      </c>
      <c r="D2414" s="1258">
        <v>17383.759999999998</v>
      </c>
      <c r="F2414" s="1372"/>
    </row>
    <row r="2415" spans="1:13" ht="22.5">
      <c r="A2415" s="1085">
        <v>2617</v>
      </c>
      <c r="B2415" s="1373">
        <v>575</v>
      </c>
      <c r="C2415" s="1111" t="s">
        <v>4306</v>
      </c>
      <c r="D2415" s="1258">
        <v>17383.759999999998</v>
      </c>
      <c r="F2415" s="1372"/>
    </row>
    <row r="2416" spans="1:13" ht="22.5">
      <c r="A2416" s="1085">
        <v>2618</v>
      </c>
      <c r="B2416" s="1373">
        <v>576</v>
      </c>
      <c r="C2416" s="1111" t="s">
        <v>4307</v>
      </c>
      <c r="D2416" s="1258">
        <v>17383.759999999998</v>
      </c>
      <c r="F2416" s="1372"/>
    </row>
    <row r="2417" spans="1:13" ht="22.5">
      <c r="A2417" s="1085">
        <v>2619</v>
      </c>
      <c r="B2417" s="1373">
        <v>577</v>
      </c>
      <c r="C2417" s="1111" t="s">
        <v>4308</v>
      </c>
      <c r="D2417" s="1258">
        <v>17383.759999999998</v>
      </c>
      <c r="F2417" s="1372"/>
    </row>
    <row r="2418" spans="1:13" ht="22.5">
      <c r="A2418" s="1085">
        <v>2620</v>
      </c>
      <c r="B2418" s="1373">
        <v>578</v>
      </c>
      <c r="C2418" s="1111" t="s">
        <v>4309</v>
      </c>
      <c r="D2418" s="1258">
        <v>17383.759999999998</v>
      </c>
      <c r="F2418" s="1372"/>
    </row>
    <row r="2419" spans="1:13" ht="22.5">
      <c r="A2419" s="1085">
        <v>2621</v>
      </c>
      <c r="B2419" s="1373">
        <v>579</v>
      </c>
      <c r="C2419" s="1111" t="s">
        <v>4310</v>
      </c>
      <c r="D2419" s="1258">
        <v>17383.759999999998</v>
      </c>
      <c r="F2419" s="1372"/>
    </row>
    <row r="2420" spans="1:13" ht="22.5">
      <c r="A2420" s="1085">
        <v>2622</v>
      </c>
      <c r="B2420" s="1373">
        <v>580</v>
      </c>
      <c r="C2420" s="1111" t="s">
        <v>4311</v>
      </c>
      <c r="D2420" s="1258">
        <v>17383.759999999998</v>
      </c>
      <c r="F2420" s="1372"/>
    </row>
    <row r="2421" spans="1:13" ht="22.5">
      <c r="A2421" s="1085">
        <v>2623</v>
      </c>
      <c r="B2421" s="1373">
        <v>581</v>
      </c>
      <c r="C2421" s="1111" t="s">
        <v>4312</v>
      </c>
      <c r="D2421" s="1258">
        <v>17383.759999999998</v>
      </c>
      <c r="F2421" s="1372"/>
    </row>
    <row r="2422" spans="1:13" ht="22.5">
      <c r="A2422" s="1085">
        <v>2624</v>
      </c>
      <c r="B2422" s="1102">
        <v>582</v>
      </c>
      <c r="C2422" s="1111" t="s">
        <v>4313</v>
      </c>
      <c r="D2422" s="1100">
        <v>17383.759999999998</v>
      </c>
      <c r="F2422" s="1372"/>
    </row>
    <row r="2423" spans="1:13" ht="22.5">
      <c r="A2423" s="1085">
        <v>2625</v>
      </c>
      <c r="B2423" s="1102">
        <v>583</v>
      </c>
      <c r="C2423" s="1111" t="s">
        <v>4314</v>
      </c>
      <c r="D2423" s="1100">
        <v>17383.759999999998</v>
      </c>
      <c r="F2423" s="1372"/>
    </row>
    <row r="2424" spans="1:13">
      <c r="A2424" s="1085">
        <v>2626</v>
      </c>
      <c r="B2424" s="1108">
        <v>584</v>
      </c>
      <c r="C2424" s="1208" t="s">
        <v>4282</v>
      </c>
      <c r="D2424" s="1110">
        <v>8661.7199999999993</v>
      </c>
      <c r="E2424" s="1310"/>
      <c r="F2424" s="1372"/>
    </row>
    <row r="2425" spans="1:13" customFormat="1" ht="15">
      <c r="A2425" s="1085">
        <v>2627</v>
      </c>
      <c r="B2425" s="1108">
        <v>585</v>
      </c>
      <c r="C2425" s="1208" t="s">
        <v>4282</v>
      </c>
      <c r="D2425" s="1110">
        <v>8661.7199999999993</v>
      </c>
      <c r="E2425" s="1310"/>
      <c r="F2425" s="1372"/>
      <c r="G2425" s="1071"/>
      <c r="H2425" s="1072"/>
    </row>
    <row r="2426" spans="1:13" customFormat="1" ht="15">
      <c r="A2426" s="1085">
        <v>2628</v>
      </c>
      <c r="B2426" s="1108">
        <v>586</v>
      </c>
      <c r="C2426" s="1208" t="s">
        <v>4282</v>
      </c>
      <c r="D2426" s="1110">
        <v>8661.7199999999993</v>
      </c>
      <c r="E2426" s="1310"/>
      <c r="F2426" s="1372"/>
      <c r="G2426" s="1071"/>
      <c r="H2426" s="1072"/>
    </row>
    <row r="2427" spans="1:13" customFormat="1" ht="15">
      <c r="A2427" s="1085">
        <v>2629</v>
      </c>
      <c r="B2427" s="1108">
        <v>587</v>
      </c>
      <c r="C2427" s="1208" t="s">
        <v>4282</v>
      </c>
      <c r="D2427" s="1110">
        <v>8661.7199999999993</v>
      </c>
      <c r="E2427" s="1310"/>
      <c r="F2427" s="1372"/>
      <c r="G2427" s="1164"/>
      <c r="H2427" s="1072"/>
    </row>
    <row r="2428" spans="1:13" customFormat="1" ht="22.5">
      <c r="A2428" s="1085">
        <v>2630</v>
      </c>
      <c r="B2428" s="1108">
        <v>593</v>
      </c>
      <c r="C2428" s="1087" t="s">
        <v>4315</v>
      </c>
      <c r="D2428" s="1110">
        <v>16788.68</v>
      </c>
      <c r="E2428" s="1310"/>
      <c r="F2428" s="1372"/>
      <c r="G2428" s="1164"/>
      <c r="H2428" s="1072"/>
    </row>
    <row r="2429" spans="1:13" s="1147" customFormat="1">
      <c r="A2429" s="1085">
        <v>2631</v>
      </c>
      <c r="B2429" s="1102"/>
      <c r="C2429" s="1407" t="s">
        <v>4230</v>
      </c>
      <c r="D2429" s="1100">
        <v>4343.04</v>
      </c>
      <c r="E2429" s="1069"/>
      <c r="F2429" s="1372" t="s">
        <v>4258</v>
      </c>
      <c r="G2429" s="1411"/>
      <c r="H2429" s="1406"/>
      <c r="I2429" s="1390"/>
      <c r="J2429" s="1390"/>
      <c r="K2429" s="1391"/>
      <c r="L2429" s="1392"/>
      <c r="M2429" s="1390"/>
    </row>
    <row r="2430" spans="1:13" s="1147" customFormat="1">
      <c r="A2430" s="1085">
        <v>2632</v>
      </c>
      <c r="B2430" s="1102"/>
      <c r="C2430" s="1407" t="s">
        <v>4316</v>
      </c>
      <c r="D2430" s="1100">
        <v>6857.92</v>
      </c>
      <c r="E2430" s="1069"/>
      <c r="F2430" s="1255">
        <f>SUM(D2395:D2431)</f>
        <v>583949.80000000016</v>
      </c>
      <c r="G2430" s="1372"/>
      <c r="H2430" s="1406"/>
      <c r="I2430" s="1390"/>
      <c r="J2430" s="1390"/>
      <c r="K2430" s="1391"/>
      <c r="L2430" s="1392"/>
      <c r="M2430" s="1390"/>
    </row>
    <row r="2431" spans="1:13" s="1147" customFormat="1" ht="15" thickBot="1">
      <c r="A2431" s="1085">
        <v>2633</v>
      </c>
      <c r="B2431" s="1412"/>
      <c r="C2431" s="1409" t="s">
        <v>4229</v>
      </c>
      <c r="D2431" s="1350">
        <v>1612.4</v>
      </c>
      <c r="E2431" s="1069"/>
      <c r="F2431" s="1144" t="s">
        <v>4129</v>
      </c>
      <c r="G2431" s="1372"/>
      <c r="H2431" s="1406"/>
      <c r="I2431" s="1390"/>
      <c r="J2431" s="1390"/>
      <c r="K2431" s="1391"/>
      <c r="L2431" s="1392"/>
      <c r="M2431" s="1390"/>
    </row>
    <row r="2432" spans="1:13" s="1415" customFormat="1" ht="22.5">
      <c r="A2432" s="1085">
        <v>2634</v>
      </c>
      <c r="B2432" s="1413">
        <v>553</v>
      </c>
      <c r="C2432" s="1414" t="s">
        <v>4317</v>
      </c>
      <c r="D2432" s="1358">
        <v>17383.759999999998</v>
      </c>
      <c r="E2432" s="1089"/>
      <c r="F2432" s="1372"/>
      <c r="H2432" s="1416"/>
      <c r="I2432" s="1417"/>
      <c r="J2432" s="1417"/>
      <c r="K2432" s="1417"/>
      <c r="L2432" s="1417"/>
    </row>
    <row r="2433" spans="1:13" s="1415" customFormat="1" ht="22.5">
      <c r="A2433" s="1085">
        <v>2635</v>
      </c>
      <c r="B2433" s="1099">
        <v>554</v>
      </c>
      <c r="C2433" s="1087" t="s">
        <v>4318</v>
      </c>
      <c r="D2433" s="1110">
        <v>17383.759999999998</v>
      </c>
      <c r="E2433" s="1089"/>
      <c r="F2433" s="1372"/>
      <c r="H2433" s="1416"/>
      <c r="I2433" s="1417"/>
      <c r="J2433" s="1417"/>
      <c r="K2433" s="1417"/>
      <c r="L2433" s="1417"/>
    </row>
    <row r="2434" spans="1:13" s="1415" customFormat="1" ht="22.5">
      <c r="A2434" s="1085">
        <v>2636</v>
      </c>
      <c r="B2434" s="1099">
        <v>555</v>
      </c>
      <c r="C2434" s="1087" t="s">
        <v>4319</v>
      </c>
      <c r="D2434" s="1110">
        <v>17383.759999999998</v>
      </c>
      <c r="E2434" s="1089"/>
      <c r="F2434" s="1372"/>
      <c r="H2434" s="1416"/>
      <c r="I2434" s="1417"/>
      <c r="J2434" s="1417"/>
      <c r="K2434" s="1417"/>
      <c r="L2434" s="1417"/>
    </row>
    <row r="2435" spans="1:13" s="1415" customFormat="1" ht="22.5">
      <c r="A2435" s="1085">
        <v>2637</v>
      </c>
      <c r="B2435" s="1099">
        <v>556</v>
      </c>
      <c r="C2435" s="1087" t="s">
        <v>4320</v>
      </c>
      <c r="D2435" s="1110">
        <v>17383.759999999998</v>
      </c>
      <c r="E2435" s="1089"/>
      <c r="F2435" s="1372"/>
      <c r="H2435" s="1418"/>
      <c r="I2435" s="1417"/>
      <c r="J2435" s="1417"/>
      <c r="K2435" s="1417"/>
      <c r="L2435" s="1417"/>
    </row>
    <row r="2436" spans="1:13" s="1415" customFormat="1" ht="22.5">
      <c r="A2436" s="1085">
        <v>2638</v>
      </c>
      <c r="B2436" s="1099">
        <v>557</v>
      </c>
      <c r="C2436" s="1087" t="s">
        <v>4321</v>
      </c>
      <c r="D2436" s="1110">
        <v>17383.759999999998</v>
      </c>
      <c r="E2436" s="1089"/>
      <c r="F2436" s="1372"/>
      <c r="H2436" s="1418"/>
      <c r="I2436" s="1417"/>
      <c r="J2436" s="1417"/>
      <c r="K2436" s="1417"/>
      <c r="L2436" s="1417"/>
    </row>
    <row r="2437" spans="1:13" s="1415" customFormat="1" ht="22.5">
      <c r="A2437" s="1085">
        <v>2639</v>
      </c>
      <c r="B2437" s="1099">
        <v>558</v>
      </c>
      <c r="C2437" s="1087" t="s">
        <v>4322</v>
      </c>
      <c r="D2437" s="1110">
        <v>17383.759999999998</v>
      </c>
      <c r="E2437" s="1089"/>
      <c r="F2437" s="1372"/>
      <c r="H2437" s="1418"/>
      <c r="I2437" s="1417"/>
      <c r="J2437" s="1417"/>
      <c r="K2437" s="1417"/>
      <c r="L2437" s="1417"/>
    </row>
    <row r="2438" spans="1:13" s="1415" customFormat="1" ht="22.5">
      <c r="A2438" s="1085">
        <v>2640</v>
      </c>
      <c r="B2438" s="1099">
        <v>559</v>
      </c>
      <c r="C2438" s="1087" t="s">
        <v>4323</v>
      </c>
      <c r="D2438" s="1110">
        <v>17383.759999999998</v>
      </c>
      <c r="E2438" s="1089"/>
      <c r="F2438" s="1372"/>
      <c r="H2438" s="1418"/>
      <c r="I2438" s="1417"/>
      <c r="J2438" s="1417"/>
      <c r="K2438" s="1417"/>
      <c r="L2438" s="1417"/>
    </row>
    <row r="2439" spans="1:13" s="1415" customFormat="1" ht="22.5">
      <c r="A2439" s="1085">
        <v>2641</v>
      </c>
      <c r="B2439" s="1099">
        <v>560</v>
      </c>
      <c r="C2439" s="1087" t="s">
        <v>4324</v>
      </c>
      <c r="D2439" s="1110">
        <v>17383.759999999998</v>
      </c>
      <c r="E2439" s="1089"/>
      <c r="F2439" s="1372"/>
      <c r="H2439" s="1418"/>
      <c r="I2439" s="1417"/>
      <c r="J2439" s="1417"/>
      <c r="K2439" s="1417"/>
      <c r="L2439" s="1417"/>
    </row>
    <row r="2440" spans="1:13" s="1415" customFormat="1" ht="22.5">
      <c r="A2440" s="1085">
        <v>2642</v>
      </c>
      <c r="B2440" s="1099">
        <v>561</v>
      </c>
      <c r="C2440" s="1087" t="s">
        <v>4325</v>
      </c>
      <c r="D2440" s="1110">
        <v>17383.759999999998</v>
      </c>
      <c r="E2440" s="1089"/>
      <c r="F2440" s="1372"/>
      <c r="H2440" s="1418"/>
      <c r="I2440" s="1417"/>
      <c r="J2440" s="1417"/>
      <c r="K2440" s="1417"/>
      <c r="L2440" s="1417"/>
    </row>
    <row r="2441" spans="1:13" s="1415" customFormat="1" ht="25.5" customHeight="1">
      <c r="A2441" s="1085">
        <v>2643</v>
      </c>
      <c r="B2441" s="1099">
        <v>562</v>
      </c>
      <c r="C2441" s="1087" t="s">
        <v>4326</v>
      </c>
      <c r="D2441" s="1110">
        <v>17383.759999999998</v>
      </c>
      <c r="E2441" s="1089"/>
      <c r="F2441" s="1372"/>
      <c r="H2441" s="1418"/>
      <c r="I2441" s="1417"/>
      <c r="J2441" s="1417"/>
      <c r="K2441" s="1417"/>
      <c r="L2441" s="1417"/>
    </row>
    <row r="2442" spans="1:13" s="961" customFormat="1" ht="22.5">
      <c r="A2442" s="1085">
        <v>2644</v>
      </c>
      <c r="B2442" s="1086">
        <v>563</v>
      </c>
      <c r="C2442" s="1087" t="s">
        <v>4327</v>
      </c>
      <c r="D2442" s="1110">
        <v>17383.759999999998</v>
      </c>
      <c r="E2442" s="1089"/>
      <c r="F2442" s="1372"/>
      <c r="H2442" s="1419"/>
    </row>
    <row r="2443" spans="1:13" s="961" customFormat="1" ht="22.5">
      <c r="A2443" s="1085">
        <v>2645</v>
      </c>
      <c r="B2443" s="1086">
        <v>564</v>
      </c>
      <c r="C2443" s="1087" t="s">
        <v>4328</v>
      </c>
      <c r="D2443" s="1110">
        <v>17383.759999999998</v>
      </c>
      <c r="E2443" s="1089"/>
      <c r="F2443" s="1372"/>
      <c r="H2443" s="1419"/>
    </row>
    <row r="2444" spans="1:13" s="1415" customFormat="1" ht="22.5">
      <c r="A2444" s="1085">
        <v>2646</v>
      </c>
      <c r="B2444" s="1086">
        <v>565</v>
      </c>
      <c r="C2444" s="1087" t="s">
        <v>4329</v>
      </c>
      <c r="D2444" s="1110">
        <v>17383.759999999998</v>
      </c>
      <c r="E2444" s="1089"/>
      <c r="F2444" s="1372"/>
      <c r="H2444" s="1418"/>
      <c r="I2444" s="1417"/>
      <c r="J2444" s="1417"/>
      <c r="K2444" s="1417"/>
      <c r="L2444" s="1417"/>
    </row>
    <row r="2445" spans="1:13" customFormat="1" ht="22.5">
      <c r="A2445" s="1085">
        <v>2647</v>
      </c>
      <c r="B2445" s="1086">
        <v>566</v>
      </c>
      <c r="C2445" s="1087" t="s">
        <v>4330</v>
      </c>
      <c r="D2445" s="1110">
        <v>17383.759999999998</v>
      </c>
      <c r="E2445" s="1089"/>
      <c r="F2445" s="1372"/>
      <c r="G2445" s="1071"/>
      <c r="H2445" s="1167"/>
    </row>
    <row r="2446" spans="1:13" customFormat="1" ht="22.5">
      <c r="A2446" s="1085">
        <v>2648</v>
      </c>
      <c r="B2446" s="1086">
        <v>567</v>
      </c>
      <c r="C2446" s="1087" t="s">
        <v>4331</v>
      </c>
      <c r="D2446" s="1110">
        <v>17383.759999999998</v>
      </c>
      <c r="E2446" s="1089"/>
      <c r="F2446" s="1372"/>
      <c r="G2446" s="1071"/>
      <c r="H2446" s="1072"/>
    </row>
    <row r="2447" spans="1:13" s="1147" customFormat="1" ht="22.5">
      <c r="A2447" s="1085">
        <v>2649</v>
      </c>
      <c r="B2447" s="1086">
        <v>568</v>
      </c>
      <c r="C2447" s="1087" t="s">
        <v>4332</v>
      </c>
      <c r="D2447" s="1110">
        <v>17383.759999999998</v>
      </c>
      <c r="E2447" s="1089"/>
      <c r="F2447" s="1372"/>
      <c r="H2447" s="1406"/>
      <c r="I2447" s="1390"/>
      <c r="J2447" s="1390"/>
      <c r="K2447" s="1391"/>
      <c r="L2447" s="1392"/>
      <c r="M2447" s="1390"/>
    </row>
    <row r="2448" spans="1:13" ht="22.5">
      <c r="A2448" s="1085">
        <v>2650</v>
      </c>
      <c r="B2448" s="1086">
        <v>569</v>
      </c>
      <c r="C2448" s="1087" t="s">
        <v>4333</v>
      </c>
      <c r="D2448" s="1110">
        <v>17383.759999999998</v>
      </c>
      <c r="E2448" s="1089"/>
      <c r="F2448" s="1372"/>
    </row>
    <row r="2449" spans="1:15" s="1097" customFormat="1" ht="31.5" customHeight="1">
      <c r="A2449" s="1085">
        <v>2651</v>
      </c>
      <c r="B2449" s="1099">
        <v>570</v>
      </c>
      <c r="C2449" s="1111" t="s">
        <v>4334</v>
      </c>
      <c r="D2449" s="1110">
        <v>17383.759999999998</v>
      </c>
      <c r="E2449" s="1089"/>
      <c r="F2449" s="1372"/>
      <c r="H2449" s="1165"/>
      <c r="J2449" s="1073"/>
      <c r="K2449" s="1073"/>
      <c r="L2449" s="1073"/>
      <c r="M2449" s="1073"/>
      <c r="N2449" s="1073"/>
      <c r="O2449" s="1073"/>
    </row>
    <row r="2450" spans="1:15" customFormat="1" ht="15">
      <c r="A2450" s="1085">
        <v>2652</v>
      </c>
      <c r="B2450" s="1108">
        <v>571</v>
      </c>
      <c r="C2450" s="1208" t="s">
        <v>4335</v>
      </c>
      <c r="D2450" s="1110">
        <v>8661.7199999999993</v>
      </c>
      <c r="E2450" s="1420"/>
      <c r="F2450" s="1372"/>
      <c r="G2450" s="1071"/>
      <c r="H2450" s="1072"/>
    </row>
    <row r="2451" spans="1:15" customFormat="1" ht="15">
      <c r="A2451" s="1085">
        <v>2653</v>
      </c>
      <c r="B2451" s="1108">
        <v>572</v>
      </c>
      <c r="C2451" s="1208" t="s">
        <v>4336</v>
      </c>
      <c r="D2451" s="1110">
        <v>8661.7199999999993</v>
      </c>
      <c r="E2451" s="1310"/>
      <c r="F2451" s="1372"/>
      <c r="G2451" s="1071"/>
      <c r="H2451" s="1072"/>
    </row>
    <row r="2452" spans="1:15" customFormat="1" ht="15">
      <c r="A2452" s="1085">
        <v>2654</v>
      </c>
      <c r="B2452" s="1108"/>
      <c r="C2452" s="1421" t="s">
        <v>4337</v>
      </c>
      <c r="D2452" s="1110">
        <v>1612.4</v>
      </c>
      <c r="E2452" s="1310"/>
      <c r="F2452" s="1372"/>
      <c r="G2452" s="1071"/>
      <c r="H2452" s="1072"/>
    </row>
    <row r="2453" spans="1:15" customFormat="1" ht="15">
      <c r="A2453" s="1085">
        <v>2655</v>
      </c>
      <c r="B2453" s="1108"/>
      <c r="C2453" s="1421" t="s">
        <v>4338</v>
      </c>
      <c r="D2453" s="1110">
        <v>32865.120000000003</v>
      </c>
      <c r="E2453" s="1310"/>
      <c r="F2453" s="1372"/>
      <c r="G2453" s="1071"/>
      <c r="H2453" s="1072"/>
    </row>
    <row r="2454" spans="1:15" customFormat="1" ht="15">
      <c r="A2454" s="1085">
        <v>2656</v>
      </c>
      <c r="B2454" s="1108"/>
      <c r="C2454" s="1421" t="s">
        <v>4339</v>
      </c>
      <c r="D2454" s="1110">
        <v>2679.6</v>
      </c>
      <c r="E2454" s="1310"/>
      <c r="F2454" s="1372" t="s">
        <v>4258</v>
      </c>
      <c r="G2454" s="1164"/>
      <c r="H2454" s="1072"/>
    </row>
    <row r="2455" spans="1:15" customFormat="1" ht="15.75" thickBot="1">
      <c r="A2455" s="1085">
        <v>2657</v>
      </c>
      <c r="B2455" s="1108"/>
      <c r="C2455" s="1421" t="s">
        <v>4340</v>
      </c>
      <c r="D2455" s="1110">
        <v>8333.44</v>
      </c>
      <c r="E2455" s="1310"/>
      <c r="F2455" s="1381">
        <f>SUM(D2432:D2456)</f>
        <v>376205.39999999997</v>
      </c>
      <c r="G2455" s="1372"/>
      <c r="H2455" s="1072"/>
    </row>
    <row r="2456" spans="1:15" customFormat="1" ht="15.75" thickBot="1">
      <c r="A2456" s="1085">
        <v>2658</v>
      </c>
      <c r="B2456" s="1374"/>
      <c r="C2456" s="1422" t="s">
        <v>4341</v>
      </c>
      <c r="D2456" s="1363">
        <v>483.72</v>
      </c>
      <c r="E2456" s="1310"/>
      <c r="F2456" s="1070" t="s">
        <v>4342</v>
      </c>
      <c r="G2456" s="1372"/>
      <c r="H2456" s="1072"/>
    </row>
    <row r="2457" spans="1:15" s="1415" customFormat="1" ht="33.75">
      <c r="A2457" s="1085">
        <v>2659</v>
      </c>
      <c r="B2457" s="1423">
        <v>957</v>
      </c>
      <c r="C2457" s="1330" t="s">
        <v>4343</v>
      </c>
      <c r="D2457" s="1331">
        <v>18357</v>
      </c>
      <c r="E2457" s="1152"/>
      <c r="H2457" s="1416"/>
      <c r="I2457" s="1417"/>
      <c r="J2457" s="1417"/>
      <c r="K2457" s="1417"/>
      <c r="L2457" s="1417"/>
      <c r="M2457" s="1417"/>
      <c r="N2457" s="1417"/>
      <c r="O2457" s="1417"/>
    </row>
    <row r="2458" spans="1:15" s="1415" customFormat="1" ht="33.75">
      <c r="A2458" s="1085">
        <v>2660</v>
      </c>
      <c r="B2458" s="1424">
        <v>958</v>
      </c>
      <c r="C2458" s="1103" t="s">
        <v>4344</v>
      </c>
      <c r="D2458" s="1112">
        <v>18357</v>
      </c>
      <c r="E2458" s="1152"/>
      <c r="F2458" s="1372"/>
      <c r="H2458" s="1418"/>
      <c r="I2458" s="1417"/>
      <c r="J2458" s="1417"/>
      <c r="K2458" s="1417"/>
      <c r="L2458" s="1417"/>
      <c r="M2458" s="1417"/>
      <c r="N2458" s="1417"/>
      <c r="O2458" s="1417"/>
    </row>
    <row r="2459" spans="1:15" s="1415" customFormat="1" ht="33.75">
      <c r="A2459" s="1085">
        <v>2661</v>
      </c>
      <c r="B2459" s="1424">
        <v>959</v>
      </c>
      <c r="C2459" s="1103" t="s">
        <v>4345</v>
      </c>
      <c r="D2459" s="1112">
        <v>18357</v>
      </c>
      <c r="E2459" s="1152"/>
      <c r="F2459" s="1372"/>
      <c r="H2459" s="1418"/>
      <c r="I2459" s="1417"/>
      <c r="J2459" s="1417"/>
      <c r="K2459" s="1417"/>
      <c r="L2459" s="1417"/>
      <c r="M2459" s="1417"/>
      <c r="N2459" s="1417"/>
      <c r="O2459" s="1417"/>
    </row>
    <row r="2460" spans="1:15" s="1415" customFormat="1" ht="33.75">
      <c r="A2460" s="1085">
        <v>2662</v>
      </c>
      <c r="B2460" s="1424">
        <v>960</v>
      </c>
      <c r="C2460" s="1103" t="s">
        <v>4346</v>
      </c>
      <c r="D2460" s="1112">
        <v>18357</v>
      </c>
      <c r="E2460" s="1152"/>
      <c r="F2460" s="1372"/>
      <c r="H2460" s="1418"/>
      <c r="I2460" s="1417"/>
      <c r="J2460" s="1417"/>
      <c r="K2460" s="1417"/>
      <c r="L2460" s="1417"/>
      <c r="M2460" s="1417"/>
      <c r="N2460" s="1417"/>
      <c r="O2460" s="1417"/>
    </row>
    <row r="2461" spans="1:15" s="1415" customFormat="1" ht="33.75">
      <c r="A2461" s="1085">
        <v>2663</v>
      </c>
      <c r="B2461" s="1399">
        <v>961</v>
      </c>
      <c r="C2461" s="1103" t="s">
        <v>4347</v>
      </c>
      <c r="D2461" s="1112">
        <v>18357</v>
      </c>
      <c r="E2461" s="1152"/>
      <c r="F2461" s="1372"/>
      <c r="H2461" s="1418"/>
      <c r="I2461" s="1417"/>
      <c r="J2461" s="1417"/>
      <c r="K2461" s="1417"/>
      <c r="L2461" s="1417"/>
      <c r="M2461" s="1417"/>
      <c r="N2461" s="1417"/>
      <c r="O2461" s="1417"/>
    </row>
    <row r="2462" spans="1:15" s="1415" customFormat="1" ht="33.75">
      <c r="A2462" s="1085">
        <v>2664</v>
      </c>
      <c r="B2462" s="1399">
        <v>962</v>
      </c>
      <c r="C2462" s="1103" t="s">
        <v>4348</v>
      </c>
      <c r="D2462" s="1275">
        <v>18357</v>
      </c>
      <c r="E2462" s="1152"/>
      <c r="F2462" s="1372"/>
      <c r="H2462" s="1418"/>
      <c r="I2462" s="1417"/>
      <c r="J2462" s="1417"/>
      <c r="K2462" s="1417"/>
      <c r="L2462" s="1417"/>
      <c r="M2462" s="1417"/>
      <c r="N2462" s="1417"/>
      <c r="O2462" s="1417"/>
    </row>
    <row r="2463" spans="1:15" s="961" customFormat="1" ht="33.75">
      <c r="A2463" s="1085">
        <v>2665</v>
      </c>
      <c r="B2463" s="1399">
        <v>963</v>
      </c>
      <c r="C2463" s="1103" t="s">
        <v>4349</v>
      </c>
      <c r="D2463" s="1112">
        <v>18357</v>
      </c>
      <c r="E2463" s="1152"/>
      <c r="F2463" s="1372"/>
      <c r="H2463" s="1425"/>
      <c r="I2463" s="1426"/>
      <c r="J2463" s="1426"/>
      <c r="K2463" s="1427"/>
      <c r="L2463" s="1428"/>
      <c r="M2463" s="1426"/>
    </row>
    <row r="2464" spans="1:15" s="1147" customFormat="1" ht="33.75">
      <c r="A2464" s="1085">
        <v>2666</v>
      </c>
      <c r="B2464" s="1399">
        <v>964</v>
      </c>
      <c r="C2464" s="1103" t="s">
        <v>4350</v>
      </c>
      <c r="D2464" s="1112">
        <v>18357</v>
      </c>
      <c r="E2464" s="1152"/>
      <c r="F2464" s="1372"/>
      <c r="H2464" s="1389"/>
      <c r="I2464" s="1390"/>
      <c r="J2464" s="1390"/>
      <c r="K2464" s="1391"/>
      <c r="L2464" s="1392"/>
      <c r="M2464" s="1390"/>
    </row>
    <row r="2465" spans="1:15" s="1415" customFormat="1" ht="33.75">
      <c r="A2465" s="1085">
        <v>2667</v>
      </c>
      <c r="B2465" s="1399">
        <v>965</v>
      </c>
      <c r="C2465" s="1103" t="s">
        <v>4351</v>
      </c>
      <c r="D2465" s="1112">
        <v>18357</v>
      </c>
      <c r="E2465" s="1152"/>
      <c r="F2465" s="1372"/>
      <c r="H2465" s="1418"/>
      <c r="I2465" s="1417"/>
      <c r="J2465" s="1417"/>
      <c r="K2465" s="1417"/>
      <c r="L2465" s="1417"/>
      <c r="M2465" s="1417"/>
      <c r="N2465" s="1417"/>
      <c r="O2465" s="1417"/>
    </row>
    <row r="2466" spans="1:15" s="1415" customFormat="1" ht="33.75">
      <c r="A2466" s="1085">
        <v>2668</v>
      </c>
      <c r="B2466" s="1399">
        <v>966</v>
      </c>
      <c r="C2466" s="1103" t="s">
        <v>4352</v>
      </c>
      <c r="D2466" s="1112">
        <v>18357</v>
      </c>
      <c r="E2466" s="1152"/>
      <c r="F2466" s="1372"/>
      <c r="H2466" s="1418"/>
      <c r="I2466" s="1417"/>
      <c r="J2466" s="1417"/>
      <c r="K2466" s="1417"/>
      <c r="L2466" s="1417"/>
    </row>
    <row r="2467" spans="1:15" s="1415" customFormat="1" ht="33.75">
      <c r="A2467" s="1085">
        <v>2669</v>
      </c>
      <c r="B2467" s="1399">
        <v>967</v>
      </c>
      <c r="C2467" s="1103" t="s">
        <v>4353</v>
      </c>
      <c r="D2467" s="1112">
        <v>18357</v>
      </c>
      <c r="E2467" s="1152"/>
      <c r="F2467" s="1372"/>
      <c r="H2467" s="1418"/>
      <c r="I2467" s="1417"/>
      <c r="J2467" s="1417"/>
      <c r="K2467" s="1417"/>
      <c r="L2467" s="1417"/>
    </row>
    <row r="2468" spans="1:15" s="1415" customFormat="1" ht="33.75">
      <c r="A2468" s="1085">
        <v>2670</v>
      </c>
      <c r="B2468" s="1399">
        <v>968</v>
      </c>
      <c r="C2468" s="1103" t="s">
        <v>4354</v>
      </c>
      <c r="D2468" s="1112">
        <v>18357</v>
      </c>
      <c r="E2468" s="1152"/>
      <c r="F2468" s="1372"/>
      <c r="H2468" s="1418"/>
      <c r="I2468" s="1417"/>
      <c r="J2468" s="1417"/>
      <c r="K2468" s="1417"/>
      <c r="L2468" s="1417"/>
    </row>
    <row r="2469" spans="1:15" s="1415" customFormat="1" ht="33.75">
      <c r="A2469" s="1085">
        <v>2671</v>
      </c>
      <c r="B2469" s="1086">
        <v>969</v>
      </c>
      <c r="C2469" s="1111" t="s">
        <v>4355</v>
      </c>
      <c r="D2469" s="1112">
        <v>18357</v>
      </c>
      <c r="E2469" s="1152"/>
      <c r="F2469" s="1372"/>
      <c r="H2469" s="1416"/>
      <c r="I2469" s="1417"/>
      <c r="J2469" s="1417"/>
      <c r="K2469" s="1417"/>
      <c r="L2469" s="1417"/>
    </row>
    <row r="2470" spans="1:15" s="1415" customFormat="1" ht="33.75">
      <c r="A2470" s="1085">
        <v>2672</v>
      </c>
      <c r="B2470" s="1399">
        <v>970</v>
      </c>
      <c r="C2470" s="1111" t="s">
        <v>4356</v>
      </c>
      <c r="D2470" s="1112">
        <v>18357</v>
      </c>
      <c r="E2470" s="1152"/>
      <c r="F2470" s="1372"/>
      <c r="H2470" s="1416"/>
      <c r="I2470" s="1417"/>
      <c r="J2470" s="1417"/>
      <c r="K2470" s="1417"/>
      <c r="L2470" s="1417"/>
    </row>
    <row r="2471" spans="1:15" s="1415" customFormat="1" ht="33.75">
      <c r="A2471" s="1085">
        <v>2673</v>
      </c>
      <c r="B2471" s="1399">
        <v>971</v>
      </c>
      <c r="C2471" s="1111" t="s">
        <v>4357</v>
      </c>
      <c r="D2471" s="1112">
        <v>18357</v>
      </c>
      <c r="E2471" s="1152"/>
      <c r="F2471" s="1372"/>
      <c r="H2471" s="1416"/>
      <c r="I2471" s="1417"/>
      <c r="J2471" s="1417"/>
      <c r="K2471" s="1417"/>
      <c r="L2471" s="1417"/>
    </row>
    <row r="2472" spans="1:15" s="1415" customFormat="1" ht="33.75">
      <c r="A2472" s="1085">
        <v>2674</v>
      </c>
      <c r="B2472" s="1399">
        <v>972</v>
      </c>
      <c r="C2472" s="1111" t="s">
        <v>4358</v>
      </c>
      <c r="D2472" s="1112">
        <v>18357</v>
      </c>
      <c r="E2472" s="1152"/>
      <c r="H2472" s="1416"/>
      <c r="I2472" s="1417"/>
      <c r="J2472" s="1417"/>
      <c r="K2472" s="1417"/>
      <c r="L2472" s="1417"/>
    </row>
    <row r="2473" spans="1:15" s="1415" customFormat="1" ht="23.25">
      <c r="A2473" s="1085">
        <v>2675</v>
      </c>
      <c r="B2473" s="1086">
        <v>977</v>
      </c>
      <c r="C2473" s="1111" t="s">
        <v>4359</v>
      </c>
      <c r="D2473" s="1112">
        <v>17383.759999999998</v>
      </c>
      <c r="E2473" s="1152"/>
      <c r="F2473" s="1372"/>
      <c r="H2473" s="1416"/>
      <c r="I2473" s="1417"/>
      <c r="J2473" s="1417"/>
      <c r="K2473" s="1417"/>
      <c r="L2473" s="1417"/>
    </row>
    <row r="2474" spans="1:15" s="1415" customFormat="1" ht="12.75">
      <c r="A2474" s="1085">
        <v>2676</v>
      </c>
      <c r="B2474" s="1108">
        <v>978</v>
      </c>
      <c r="C2474" s="1103" t="s">
        <v>4360</v>
      </c>
      <c r="D2474" s="1100">
        <v>8661.7000000000007</v>
      </c>
      <c r="E2474" s="1429"/>
      <c r="F2474" s="1372" t="s">
        <v>4258</v>
      </c>
      <c r="H2474" s="1416"/>
      <c r="I2474" s="1417"/>
      <c r="J2474" s="1417"/>
      <c r="K2474" s="1417"/>
      <c r="L2474" s="1417"/>
    </row>
    <row r="2475" spans="1:15" s="1415" customFormat="1" ht="12.75">
      <c r="A2475" s="1085">
        <v>2677</v>
      </c>
      <c r="B2475" s="1108">
        <v>979</v>
      </c>
      <c r="C2475" s="1103" t="s">
        <v>4360</v>
      </c>
      <c r="D2475" s="1100">
        <v>8661.7000000000007</v>
      </c>
      <c r="E2475" s="1429"/>
      <c r="F2475" s="1430">
        <f>SUM(D2457:D2476)</f>
        <v>330031.56000000006</v>
      </c>
      <c r="G2475" s="1372"/>
      <c r="H2475" s="1416"/>
      <c r="I2475" s="1417"/>
      <c r="J2475" s="1417"/>
      <c r="K2475" s="1417"/>
      <c r="L2475" s="1417"/>
    </row>
    <row r="2476" spans="1:15" s="1415" customFormat="1" ht="15" thickBot="1">
      <c r="A2476" s="1085">
        <v>2678</v>
      </c>
      <c r="B2476" s="1431"/>
      <c r="C2476" s="1394" t="s">
        <v>4257</v>
      </c>
      <c r="D2476" s="1335">
        <v>1612.4</v>
      </c>
      <c r="E2476" s="1152"/>
      <c r="F2476" s="1432" t="s">
        <v>4122</v>
      </c>
      <c r="G2476" s="1372"/>
      <c r="H2476" s="1416"/>
      <c r="I2476" s="1417"/>
      <c r="J2476" s="1417"/>
      <c r="K2476" s="1417"/>
      <c r="L2476" s="1417"/>
    </row>
    <row r="2477" spans="1:15" ht="27" customHeight="1" thickBot="1">
      <c r="A2477" s="1085">
        <v>2679</v>
      </c>
      <c r="B2477" s="1369">
        <v>930</v>
      </c>
      <c r="C2477" s="1370" t="s">
        <v>4361</v>
      </c>
      <c r="D2477" s="1433">
        <v>17383.759999999998</v>
      </c>
      <c r="E2477" s="1321">
        <v>1</v>
      </c>
      <c r="F2477" s="1434" t="s">
        <v>4362</v>
      </c>
      <c r="G2477" s="1435"/>
      <c r="H2477" s="1072" t="s">
        <v>2410</v>
      </c>
    </row>
    <row r="2478" spans="1:15" ht="27" customHeight="1" thickBot="1">
      <c r="A2478" s="1085">
        <v>2680</v>
      </c>
      <c r="B2478" s="1198">
        <v>931</v>
      </c>
      <c r="C2478" s="1087" t="s">
        <v>4363</v>
      </c>
      <c r="D2478" s="1112">
        <v>17383.759999999998</v>
      </c>
      <c r="E2478" s="1321">
        <v>2</v>
      </c>
      <c r="F2478" s="1436" t="s">
        <v>4362</v>
      </c>
      <c r="G2478" s="1435"/>
      <c r="H2478" s="1072" t="s">
        <v>2410</v>
      </c>
    </row>
    <row r="2479" spans="1:15" ht="27" customHeight="1" thickBot="1">
      <c r="A2479" s="1085">
        <v>2681</v>
      </c>
      <c r="B2479" s="1198">
        <v>933</v>
      </c>
      <c r="C2479" s="1087" t="s">
        <v>4364</v>
      </c>
      <c r="D2479" s="1112">
        <v>17383.759999999998</v>
      </c>
      <c r="E2479" s="1321">
        <v>3</v>
      </c>
      <c r="F2479" s="1436" t="s">
        <v>4365</v>
      </c>
      <c r="G2479" s="1435"/>
      <c r="H2479" s="1072" t="s">
        <v>2410</v>
      </c>
    </row>
    <row r="2480" spans="1:15" ht="27" customHeight="1" thickBot="1">
      <c r="A2480" s="1085">
        <v>2682</v>
      </c>
      <c r="B2480" s="1198">
        <v>934</v>
      </c>
      <c r="C2480" s="1087" t="s">
        <v>4366</v>
      </c>
      <c r="D2480" s="1112">
        <v>17383.759999999998</v>
      </c>
      <c r="E2480" s="1321">
        <v>4</v>
      </c>
      <c r="F2480" s="1436" t="s">
        <v>4365</v>
      </c>
      <c r="G2480" s="1435"/>
      <c r="H2480" s="1072" t="s">
        <v>2410</v>
      </c>
    </row>
    <row r="2481" spans="1:8" ht="27" customHeight="1" thickBot="1">
      <c r="A2481" s="1085">
        <v>2683</v>
      </c>
      <c r="B2481" s="1198">
        <v>935</v>
      </c>
      <c r="C2481" s="1087" t="s">
        <v>4367</v>
      </c>
      <c r="D2481" s="1112">
        <v>17383.759999999998</v>
      </c>
      <c r="E2481" s="1321">
        <v>5</v>
      </c>
      <c r="F2481" s="1436" t="s">
        <v>4365</v>
      </c>
      <c r="G2481" s="1435"/>
      <c r="H2481" s="1072" t="s">
        <v>2410</v>
      </c>
    </row>
    <row r="2482" spans="1:8" ht="27" customHeight="1" thickBot="1">
      <c r="A2482" s="1085">
        <v>2684</v>
      </c>
      <c r="B2482" s="1437">
        <v>936</v>
      </c>
      <c r="C2482" s="1087" t="s">
        <v>4368</v>
      </c>
      <c r="D2482" s="1112">
        <v>17383.759999999998</v>
      </c>
      <c r="E2482" s="1321">
        <v>6</v>
      </c>
      <c r="F2482" s="1436" t="s">
        <v>4365</v>
      </c>
      <c r="G2482" s="1435"/>
      <c r="H2482" s="1072" t="s">
        <v>2410</v>
      </c>
    </row>
    <row r="2483" spans="1:8" ht="27" customHeight="1" thickBot="1">
      <c r="A2483" s="1085">
        <v>2685</v>
      </c>
      <c r="B2483" s="1437">
        <v>938</v>
      </c>
      <c r="C2483" s="1087" t="s">
        <v>4369</v>
      </c>
      <c r="D2483" s="1112">
        <v>17383.759999999998</v>
      </c>
      <c r="E2483" s="1321">
        <v>7</v>
      </c>
      <c r="F2483" s="1436" t="s">
        <v>4370</v>
      </c>
      <c r="G2483" s="1435"/>
      <c r="H2483" s="1072" t="s">
        <v>2410</v>
      </c>
    </row>
    <row r="2484" spans="1:8" ht="27" customHeight="1" thickBot="1">
      <c r="A2484" s="1085">
        <v>2686</v>
      </c>
      <c r="B2484" s="1198">
        <v>939</v>
      </c>
      <c r="C2484" s="1087" t="s">
        <v>4371</v>
      </c>
      <c r="D2484" s="1112">
        <v>17383.759999999998</v>
      </c>
      <c r="E2484" s="1321">
        <v>8</v>
      </c>
      <c r="F2484" s="1438" t="s">
        <v>4372</v>
      </c>
      <c r="G2484" s="1435"/>
      <c r="H2484" s="1072" t="s">
        <v>2410</v>
      </c>
    </row>
    <row r="2485" spans="1:8" ht="23.25" thickBot="1">
      <c r="A2485" s="1085">
        <v>2687</v>
      </c>
      <c r="B2485" s="1198">
        <v>944</v>
      </c>
      <c r="C2485" s="1087" t="s">
        <v>4373</v>
      </c>
      <c r="D2485" s="1112">
        <v>16788.650000000001</v>
      </c>
      <c r="E2485" s="1321">
        <v>1</v>
      </c>
      <c r="F2485" s="1149" t="s">
        <v>4374</v>
      </c>
      <c r="G2485" s="1435"/>
      <c r="H2485" s="1072" t="s">
        <v>2410</v>
      </c>
    </row>
    <row r="2486" spans="1:8" customFormat="1" ht="23.25" thickBot="1">
      <c r="A2486" s="1085">
        <v>2688</v>
      </c>
      <c r="B2486" s="1198">
        <v>945</v>
      </c>
      <c r="C2486" s="1087" t="s">
        <v>4375</v>
      </c>
      <c r="D2486" s="1112">
        <v>16788.650000000001</v>
      </c>
      <c r="E2486" s="1321">
        <v>2</v>
      </c>
      <c r="F2486" s="1149" t="s">
        <v>4374</v>
      </c>
      <c r="G2486" s="1435"/>
      <c r="H2486" s="1072" t="s">
        <v>2410</v>
      </c>
    </row>
    <row r="2487" spans="1:8" customFormat="1" ht="23.25" thickBot="1">
      <c r="A2487" s="1085">
        <v>2689</v>
      </c>
      <c r="B2487" s="1198">
        <v>946</v>
      </c>
      <c r="C2487" s="1087" t="s">
        <v>4376</v>
      </c>
      <c r="D2487" s="1112">
        <v>16788.650000000001</v>
      </c>
      <c r="E2487" s="1321">
        <v>3</v>
      </c>
      <c r="F2487" s="1149" t="s">
        <v>4374</v>
      </c>
      <c r="G2487" s="1435"/>
      <c r="H2487" s="1072" t="s">
        <v>2410</v>
      </c>
    </row>
    <row r="2488" spans="1:8" customFormat="1" ht="23.25" thickBot="1">
      <c r="A2488" s="1085">
        <v>2690</v>
      </c>
      <c r="B2488" s="1108">
        <v>949</v>
      </c>
      <c r="C2488" s="1087" t="s">
        <v>4377</v>
      </c>
      <c r="D2488" s="1112">
        <v>16788.650000000001</v>
      </c>
      <c r="E2488" s="1089">
        <v>4</v>
      </c>
      <c r="F2488" s="1149" t="s">
        <v>4378</v>
      </c>
      <c r="G2488" s="1435"/>
      <c r="H2488" s="1072" t="s">
        <v>2410</v>
      </c>
    </row>
    <row r="2489" spans="1:8" customFormat="1" ht="23.25" thickBot="1">
      <c r="A2489" s="1085">
        <v>2691</v>
      </c>
      <c r="B2489" s="1108">
        <v>950</v>
      </c>
      <c r="C2489" s="1087" t="s">
        <v>4379</v>
      </c>
      <c r="D2489" s="1112">
        <v>16788.650000000001</v>
      </c>
      <c r="E2489" s="1089">
        <v>5</v>
      </c>
      <c r="F2489" s="1149" t="s">
        <v>4176</v>
      </c>
      <c r="G2489" s="1435"/>
      <c r="H2489" s="1072" t="s">
        <v>2410</v>
      </c>
    </row>
    <row r="2490" spans="1:8" customFormat="1" ht="23.25" thickBot="1">
      <c r="A2490" s="1085">
        <v>2692</v>
      </c>
      <c r="B2490" s="1108">
        <v>951</v>
      </c>
      <c r="C2490" s="1087" t="s">
        <v>4380</v>
      </c>
      <c r="D2490" s="1112">
        <v>16788.669999999998</v>
      </c>
      <c r="E2490" s="1089">
        <v>6</v>
      </c>
      <c r="F2490" s="1149" t="s">
        <v>4176</v>
      </c>
      <c r="G2490" s="1435"/>
      <c r="H2490" s="1072" t="s">
        <v>2410</v>
      </c>
    </row>
    <row r="2491" spans="1:8" customFormat="1" ht="23.25" thickBot="1">
      <c r="A2491" s="1085">
        <v>2693</v>
      </c>
      <c r="B2491" s="1108">
        <v>952</v>
      </c>
      <c r="C2491" s="1087" t="s">
        <v>4381</v>
      </c>
      <c r="D2491" s="1112">
        <v>16788.669999999998</v>
      </c>
      <c r="E2491" s="1089">
        <v>7</v>
      </c>
      <c r="F2491" s="1149" t="s">
        <v>4176</v>
      </c>
      <c r="G2491" s="1435"/>
      <c r="H2491" s="1072" t="s">
        <v>2410</v>
      </c>
    </row>
    <row r="2492" spans="1:8" customFormat="1" ht="23.25" thickBot="1">
      <c r="A2492" s="1085">
        <v>2694</v>
      </c>
      <c r="B2492" s="1108">
        <v>953</v>
      </c>
      <c r="C2492" s="1087" t="s">
        <v>4382</v>
      </c>
      <c r="D2492" s="1112">
        <v>16788.669999999998</v>
      </c>
      <c r="E2492" s="1089">
        <v>8</v>
      </c>
      <c r="F2492" s="1149" t="s">
        <v>4383</v>
      </c>
      <c r="G2492" s="1435"/>
      <c r="H2492" s="1072" t="s">
        <v>2410</v>
      </c>
    </row>
    <row r="2493" spans="1:8" customFormat="1" ht="23.25" thickBot="1">
      <c r="A2493" s="1085">
        <v>2695</v>
      </c>
      <c r="B2493" s="1108">
        <v>954</v>
      </c>
      <c r="C2493" s="1087" t="s">
        <v>4384</v>
      </c>
      <c r="D2493" s="1112">
        <v>16788.669999999998</v>
      </c>
      <c r="E2493" s="1089">
        <v>9</v>
      </c>
      <c r="F2493" s="1149" t="s">
        <v>4383</v>
      </c>
      <c r="G2493" s="1435"/>
      <c r="H2493" s="1072" t="s">
        <v>2410</v>
      </c>
    </row>
    <row r="2494" spans="1:8" customFormat="1" ht="23.25" thickBot="1">
      <c r="A2494" s="1085">
        <v>2696</v>
      </c>
      <c r="B2494" s="1108"/>
      <c r="C2494" s="1087" t="s">
        <v>4385</v>
      </c>
      <c r="D2494" s="1112">
        <v>16788.669999999998</v>
      </c>
      <c r="E2494" s="1089"/>
      <c r="F2494" s="1149"/>
      <c r="G2494" s="1435"/>
      <c r="H2494" s="1072" t="s">
        <v>2410</v>
      </c>
    </row>
    <row r="2495" spans="1:8" customFormat="1" ht="23.25" thickBot="1">
      <c r="A2495" s="1085">
        <v>2697</v>
      </c>
      <c r="B2495" s="1108"/>
      <c r="C2495" s="1087" t="s">
        <v>4385</v>
      </c>
      <c r="D2495" s="1112">
        <v>16788.68</v>
      </c>
      <c r="E2495" s="1089"/>
      <c r="F2495" s="1149"/>
      <c r="G2495" s="1435"/>
      <c r="H2495" s="1072" t="s">
        <v>2410</v>
      </c>
    </row>
    <row r="2496" spans="1:8">
      <c r="A2496" s="1085">
        <v>2698</v>
      </c>
      <c r="B2496" s="1198">
        <v>937</v>
      </c>
      <c r="C2496" s="1439" t="s">
        <v>4386</v>
      </c>
      <c r="D2496" s="1100">
        <v>0</v>
      </c>
      <c r="E2496" s="1321"/>
      <c r="F2496" s="1436" t="s">
        <v>4374</v>
      </c>
      <c r="G2496" s="1435"/>
      <c r="H2496" s="1072" t="s">
        <v>2452</v>
      </c>
    </row>
    <row r="2497" spans="1:15" customFormat="1" ht="15.75" thickBot="1">
      <c r="A2497" s="1085">
        <v>2699</v>
      </c>
      <c r="B2497" s="1108">
        <v>966</v>
      </c>
      <c r="C2497" s="1208" t="s">
        <v>4387</v>
      </c>
      <c r="D2497" s="1112">
        <v>60632.04</v>
      </c>
      <c r="E2497" s="1089"/>
      <c r="F2497" s="1440">
        <f>SUM(D2477:D2498)</f>
        <v>386548.91999999987</v>
      </c>
      <c r="G2497" s="1441"/>
      <c r="H2497" s="1072" t="s">
        <v>2410</v>
      </c>
    </row>
    <row r="2498" spans="1:15" customFormat="1" ht="15.75" thickBot="1">
      <c r="A2498" s="1085">
        <v>2700</v>
      </c>
      <c r="B2498" s="1378"/>
      <c r="C2498" s="1442"/>
      <c r="D2498" s="1443">
        <v>2171.52</v>
      </c>
      <c r="E2498" s="1089"/>
      <c r="F2498" s="1444"/>
      <c r="G2498" s="1228"/>
      <c r="H2498" s="1072" t="s">
        <v>2410</v>
      </c>
    </row>
    <row r="2499" spans="1:15">
      <c r="A2499" s="1085">
        <v>2701</v>
      </c>
      <c r="B2499" s="1138"/>
      <c r="C2499" s="1139" t="s">
        <v>4388</v>
      </c>
      <c r="D2499" s="1110">
        <v>8624.99</v>
      </c>
      <c r="F2499" s="1089" t="s">
        <v>4135</v>
      </c>
      <c r="G2499" s="1445" t="s">
        <v>4389</v>
      </c>
      <c r="H2499" s="1071"/>
    </row>
    <row r="2500" spans="1:15" ht="15" thickBot="1">
      <c r="A2500" s="1085">
        <v>2702</v>
      </c>
      <c r="B2500" s="1138"/>
      <c r="C2500" s="1139" t="s">
        <v>4390</v>
      </c>
      <c r="D2500" s="1110">
        <v>17250</v>
      </c>
      <c r="F2500" s="1089" t="s">
        <v>4135</v>
      </c>
      <c r="G2500" s="1445" t="s">
        <v>4389</v>
      </c>
      <c r="H2500" s="1141"/>
    </row>
    <row r="2501" spans="1:15" ht="15" thickBot="1">
      <c r="A2501" s="1085">
        <v>2703</v>
      </c>
      <c r="B2501" s="1356">
        <v>1653</v>
      </c>
      <c r="C2501" s="1357" t="s">
        <v>4391</v>
      </c>
      <c r="D2501" s="1358">
        <v>4132240</v>
      </c>
      <c r="F2501" s="1446" t="s">
        <v>4135</v>
      </c>
      <c r="G2501" s="1435" t="s">
        <v>4389</v>
      </c>
      <c r="H2501" s="1447" t="s">
        <v>4135</v>
      </c>
    </row>
    <row r="2502" spans="1:15" s="1097" customFormat="1" ht="35.25" customHeight="1">
      <c r="A2502" s="1085">
        <v>2705</v>
      </c>
      <c r="B2502" s="1396">
        <v>809</v>
      </c>
      <c r="C2502" s="1370" t="s">
        <v>4392</v>
      </c>
      <c r="D2502" s="1397">
        <v>18357</v>
      </c>
      <c r="E2502" s="1089"/>
      <c r="F2502" s="1448"/>
      <c r="H2502" s="1227"/>
      <c r="J2502" s="1073"/>
      <c r="K2502" s="1073"/>
      <c r="L2502" s="1073"/>
      <c r="M2502" s="1073"/>
      <c r="N2502" s="1073"/>
      <c r="O2502" s="1073"/>
    </row>
    <row r="2503" spans="1:15" s="1097" customFormat="1" ht="25.5" customHeight="1">
      <c r="A2503" s="1085">
        <v>2706</v>
      </c>
      <c r="B2503" s="1384">
        <v>810</v>
      </c>
      <c r="C2503" s="1087" t="s">
        <v>4393</v>
      </c>
      <c r="D2503" s="1100">
        <v>18357</v>
      </c>
      <c r="E2503" s="1089"/>
      <c r="F2503" s="1449"/>
      <c r="H2503" s="1227"/>
      <c r="J2503" s="1073"/>
      <c r="K2503" s="1073"/>
      <c r="L2503" s="1073"/>
      <c r="M2503" s="1073"/>
      <c r="N2503" s="1073"/>
      <c r="O2503" s="1073"/>
    </row>
    <row r="2504" spans="1:15" ht="27.75" customHeight="1">
      <c r="A2504" s="1085">
        <v>2707</v>
      </c>
      <c r="B2504" s="1384">
        <v>811</v>
      </c>
      <c r="C2504" s="1087" t="s">
        <v>4394</v>
      </c>
      <c r="D2504" s="1100">
        <v>18357</v>
      </c>
      <c r="E2504" s="1089"/>
      <c r="F2504" s="1449"/>
    </row>
    <row r="2505" spans="1:15" ht="33.75">
      <c r="A2505" s="1085">
        <v>2708</v>
      </c>
      <c r="B2505" s="1384">
        <v>812</v>
      </c>
      <c r="C2505" s="1087" t="s">
        <v>4395</v>
      </c>
      <c r="D2505" s="1100">
        <v>18357</v>
      </c>
      <c r="E2505" s="1089"/>
      <c r="F2505" s="1449"/>
    </row>
    <row r="2506" spans="1:15" ht="33.75">
      <c r="A2506" s="1085">
        <v>2709</v>
      </c>
      <c r="B2506" s="1399">
        <v>973</v>
      </c>
      <c r="C2506" s="1111" t="s">
        <v>4396</v>
      </c>
      <c r="D2506" s="1112">
        <v>18357</v>
      </c>
      <c r="E2506" s="1152"/>
      <c r="F2506" s="1449"/>
    </row>
    <row r="2507" spans="1:15" ht="33.75">
      <c r="A2507" s="1085">
        <v>2710</v>
      </c>
      <c r="B2507" s="1399">
        <v>974</v>
      </c>
      <c r="C2507" s="1111" t="s">
        <v>4397</v>
      </c>
      <c r="D2507" s="1112">
        <v>18357</v>
      </c>
      <c r="E2507" s="1152"/>
      <c r="F2507" s="1449"/>
    </row>
    <row r="2508" spans="1:15" ht="33.75">
      <c r="A2508" s="1085">
        <v>2711</v>
      </c>
      <c r="B2508" s="1399">
        <v>975</v>
      </c>
      <c r="C2508" s="1111" t="s">
        <v>4398</v>
      </c>
      <c r="D2508" s="1112">
        <v>18357</v>
      </c>
      <c r="E2508" s="1152"/>
      <c r="F2508" s="1449"/>
    </row>
    <row r="2509" spans="1:15" ht="33.75">
      <c r="A2509" s="1085">
        <v>2712</v>
      </c>
      <c r="B2509" s="1399">
        <v>976</v>
      </c>
      <c r="C2509" s="1111" t="s">
        <v>4399</v>
      </c>
      <c r="D2509" s="1112">
        <v>18357</v>
      </c>
      <c r="E2509" s="1152"/>
      <c r="F2509" s="1449"/>
    </row>
    <row r="2510" spans="1:15" ht="33.75">
      <c r="A2510" s="1085">
        <v>2713</v>
      </c>
      <c r="B2510" s="1373">
        <v>567</v>
      </c>
      <c r="C2510" s="1111" t="s">
        <v>4400</v>
      </c>
      <c r="D2510" s="1258">
        <v>18357</v>
      </c>
      <c r="F2510" s="1449"/>
    </row>
    <row r="2511" spans="1:15" ht="33.75">
      <c r="A2511" s="1085">
        <v>2714</v>
      </c>
      <c r="B2511" s="1373">
        <v>568</v>
      </c>
      <c r="C2511" s="1111" t="s">
        <v>4401</v>
      </c>
      <c r="D2511" s="1258">
        <v>18357</v>
      </c>
      <c r="F2511" s="1449"/>
    </row>
    <row r="2512" spans="1:15" ht="33.75">
      <c r="A2512" s="1085">
        <v>2715</v>
      </c>
      <c r="B2512" s="1373">
        <v>569</v>
      </c>
      <c r="C2512" s="1111" t="s">
        <v>4402</v>
      </c>
      <c r="D2512" s="1258">
        <v>18357</v>
      </c>
      <c r="F2512" s="1449"/>
    </row>
    <row r="2513" spans="1:15" ht="33.75">
      <c r="A2513" s="1085">
        <v>2716</v>
      </c>
      <c r="B2513" s="1373">
        <v>570</v>
      </c>
      <c r="C2513" s="1111" t="s">
        <v>4403</v>
      </c>
      <c r="D2513" s="1258">
        <v>18357</v>
      </c>
      <c r="F2513" s="1449"/>
    </row>
    <row r="2514" spans="1:15" s="1097" customFormat="1" ht="33.75">
      <c r="A2514" s="1085">
        <v>2717</v>
      </c>
      <c r="B2514" s="1373">
        <v>797</v>
      </c>
      <c r="C2514" s="1111" t="s">
        <v>4404</v>
      </c>
      <c r="D2514" s="1258">
        <v>18357</v>
      </c>
      <c r="E2514" s="1371"/>
      <c r="F2514" s="1449"/>
      <c r="H2514" s="1165"/>
      <c r="J2514" s="1073"/>
      <c r="K2514" s="1073"/>
      <c r="L2514" s="1073"/>
      <c r="M2514" s="1073"/>
      <c r="N2514" s="1073"/>
      <c r="O2514" s="1073"/>
    </row>
    <row r="2515" spans="1:15" s="1097" customFormat="1" ht="33.75">
      <c r="A2515" s="1085">
        <v>2718</v>
      </c>
      <c r="B2515" s="1373">
        <v>798</v>
      </c>
      <c r="C2515" s="1111" t="s">
        <v>4405</v>
      </c>
      <c r="D2515" s="1258">
        <v>18357</v>
      </c>
      <c r="E2515" s="1077"/>
      <c r="F2515" s="1449"/>
      <c r="H2515" s="1165"/>
      <c r="J2515" s="1073"/>
      <c r="K2515" s="1073"/>
      <c r="L2515" s="1073"/>
      <c r="M2515" s="1073"/>
      <c r="N2515" s="1073"/>
      <c r="O2515" s="1073"/>
    </row>
    <row r="2516" spans="1:15" s="1097" customFormat="1" ht="33.75">
      <c r="A2516" s="1085">
        <v>2719</v>
      </c>
      <c r="B2516" s="1373">
        <v>799</v>
      </c>
      <c r="C2516" s="1111" t="s">
        <v>4406</v>
      </c>
      <c r="D2516" s="1258">
        <v>18357</v>
      </c>
      <c r="E2516" s="1371"/>
      <c r="F2516" s="1449"/>
      <c r="H2516" s="1165"/>
      <c r="J2516" s="1073"/>
      <c r="K2516" s="1073"/>
      <c r="L2516" s="1073"/>
      <c r="M2516" s="1073"/>
      <c r="N2516" s="1073"/>
      <c r="O2516" s="1073"/>
    </row>
    <row r="2517" spans="1:15" s="1097" customFormat="1" ht="34.5" thickBot="1">
      <c r="A2517" s="1085">
        <v>2720</v>
      </c>
      <c r="B2517" s="1412">
        <v>800</v>
      </c>
      <c r="C2517" s="1450" t="s">
        <v>4407</v>
      </c>
      <c r="D2517" s="1350">
        <v>18357</v>
      </c>
      <c r="E2517" s="1077"/>
      <c r="F2517" s="1451"/>
      <c r="H2517" s="1165"/>
      <c r="J2517" s="1073"/>
      <c r="K2517" s="1073"/>
      <c r="L2517" s="1073"/>
      <c r="M2517" s="1073"/>
      <c r="N2517" s="1073"/>
      <c r="O2517" s="1073"/>
    </row>
    <row r="2518" spans="1:15" s="1097" customFormat="1" ht="15" thickBot="1">
      <c r="A2518" s="1085">
        <v>2721</v>
      </c>
      <c r="B2518" s="1452"/>
      <c r="C2518" s="1453"/>
      <c r="D2518" s="1268">
        <v>73428</v>
      </c>
      <c r="E2518" s="1077"/>
      <c r="F2518" s="1410"/>
      <c r="G2518" s="1451"/>
      <c r="H2518" s="1165"/>
      <c r="J2518" s="1073"/>
      <c r="K2518" s="1073"/>
      <c r="L2518" s="1073"/>
      <c r="M2518" s="1073"/>
      <c r="N2518" s="1073"/>
      <c r="O2518" s="1073"/>
    </row>
    <row r="2519" spans="1:15" s="1147" customFormat="1" ht="25.5" customHeight="1">
      <c r="A2519" s="1085">
        <v>2722</v>
      </c>
      <c r="B2519" s="1369">
        <v>948</v>
      </c>
      <c r="C2519" s="1370" t="s">
        <v>4408</v>
      </c>
      <c r="D2519" s="1331">
        <v>17383.759999999998</v>
      </c>
      <c r="E2519" s="1321"/>
      <c r="F2519" s="1449"/>
      <c r="H2519" s="1389" t="s">
        <v>2410</v>
      </c>
      <c r="I2519" s="1390"/>
      <c r="J2519" s="1390"/>
      <c r="K2519" s="1391"/>
      <c r="L2519" s="1392"/>
      <c r="M2519" s="1390"/>
    </row>
    <row r="2520" spans="1:15" s="1147" customFormat="1" ht="24" customHeight="1">
      <c r="A2520" s="1085">
        <v>2723</v>
      </c>
      <c r="B2520" s="1437">
        <v>955</v>
      </c>
      <c r="C2520" s="1087" t="s">
        <v>4409</v>
      </c>
      <c r="D2520" s="1112">
        <v>17383.759999999998</v>
      </c>
      <c r="E2520" s="1321"/>
      <c r="F2520" s="1449"/>
      <c r="H2520" s="1389"/>
      <c r="I2520" s="1390"/>
      <c r="J2520" s="1390"/>
      <c r="K2520" s="1391"/>
      <c r="L2520" s="1392"/>
      <c r="M2520" s="1390"/>
    </row>
    <row r="2521" spans="1:15" ht="24.75" customHeight="1">
      <c r="A2521" s="1085">
        <v>2724</v>
      </c>
      <c r="B2521" s="1437">
        <v>956</v>
      </c>
      <c r="C2521" s="1087" t="s">
        <v>4410</v>
      </c>
      <c r="D2521" s="1112">
        <v>17383.759999999998</v>
      </c>
      <c r="E2521" s="1321"/>
      <c r="F2521" s="1449"/>
      <c r="K2521" s="1241"/>
    </row>
    <row r="2522" spans="1:15" ht="26.25" customHeight="1">
      <c r="A2522" s="1085">
        <v>2725</v>
      </c>
      <c r="B2522" s="1437">
        <v>957</v>
      </c>
      <c r="C2522" s="1087" t="s">
        <v>4411</v>
      </c>
      <c r="D2522" s="1112">
        <v>17383.759999999998</v>
      </c>
      <c r="E2522" s="1321"/>
      <c r="F2522" s="1449"/>
      <c r="K2522" s="1241"/>
    </row>
    <row r="2523" spans="1:15" s="1454" customFormat="1" ht="24.75" customHeight="1">
      <c r="A2523" s="1085">
        <v>2726</v>
      </c>
      <c r="B2523" s="1437">
        <v>958</v>
      </c>
      <c r="C2523" s="1087" t="s">
        <v>4412</v>
      </c>
      <c r="D2523" s="1112">
        <v>17383.759999999998</v>
      </c>
      <c r="E2523" s="1321"/>
      <c r="F2523" s="1449"/>
      <c r="H2523" s="1455"/>
      <c r="K2523" s="1456"/>
    </row>
    <row r="2524" spans="1:15" ht="27.75" customHeight="1">
      <c r="A2524" s="1085">
        <v>2727</v>
      </c>
      <c r="B2524" s="1437">
        <v>959</v>
      </c>
      <c r="C2524" s="1087" t="s">
        <v>4413</v>
      </c>
      <c r="D2524" s="1112">
        <v>17383.759999999998</v>
      </c>
      <c r="E2524" s="1321"/>
      <c r="F2524" s="1449"/>
    </row>
    <row r="2525" spans="1:15" ht="27" customHeight="1">
      <c r="A2525" s="1085">
        <v>2728</v>
      </c>
      <c r="B2525" s="1437">
        <v>960</v>
      </c>
      <c r="C2525" s="1087" t="s">
        <v>4414</v>
      </c>
      <c r="D2525" s="1112">
        <v>17383.759999999998</v>
      </c>
      <c r="E2525" s="1321"/>
      <c r="F2525" s="1449"/>
    </row>
    <row r="2526" spans="1:15" ht="27" customHeight="1">
      <c r="A2526" s="1085">
        <v>2729</v>
      </c>
      <c r="B2526" s="1437">
        <v>961</v>
      </c>
      <c r="C2526" s="1087" t="s">
        <v>4415</v>
      </c>
      <c r="D2526" s="1112">
        <v>17383.759999999998</v>
      </c>
      <c r="E2526" s="1321"/>
      <c r="F2526" s="1449"/>
    </row>
    <row r="2527" spans="1:15" ht="26.25" customHeight="1">
      <c r="A2527" s="1085">
        <v>2730</v>
      </c>
      <c r="B2527" s="1198">
        <v>962</v>
      </c>
      <c r="C2527" s="1087" t="s">
        <v>4416</v>
      </c>
      <c r="D2527" s="1112">
        <v>17383.759999999998</v>
      </c>
      <c r="E2527" s="1321"/>
      <c r="F2527" s="1449"/>
      <c r="K2527" s="1241"/>
    </row>
    <row r="2528" spans="1:15" ht="23.25" thickBot="1">
      <c r="A2528" s="1085">
        <v>2731</v>
      </c>
      <c r="B2528" s="1387">
        <v>964</v>
      </c>
      <c r="C2528" s="1388" t="s">
        <v>4417</v>
      </c>
      <c r="D2528" s="1335">
        <v>17383.759999999998</v>
      </c>
      <c r="E2528" s="1321"/>
      <c r="F2528" s="1449"/>
      <c r="K2528" s="1241"/>
    </row>
    <row r="2529" spans="1:8" s="3" customFormat="1" ht="22.5">
      <c r="A2529" s="1085">
        <v>2732</v>
      </c>
      <c r="B2529" s="1437">
        <v>932</v>
      </c>
      <c r="C2529" s="1095" t="s">
        <v>4418</v>
      </c>
      <c r="D2529" s="1254">
        <v>16788.68</v>
      </c>
      <c r="E2529" s="1321"/>
      <c r="F2529" s="1449"/>
      <c r="H2529" s="1312" t="s">
        <v>4419</v>
      </c>
    </row>
    <row r="2530" spans="1:8" s="3" customFormat="1" ht="22.5">
      <c r="A2530" s="1085">
        <v>2733</v>
      </c>
      <c r="B2530" s="1198">
        <v>940</v>
      </c>
      <c r="C2530" s="1087" t="s">
        <v>4420</v>
      </c>
      <c r="D2530" s="1100">
        <v>16788.68</v>
      </c>
      <c r="E2530" s="1457"/>
      <c r="F2530" s="1449"/>
      <c r="H2530" s="1312" t="s">
        <v>4421</v>
      </c>
    </row>
    <row r="2531" spans="1:8" s="3" customFormat="1" ht="22.5">
      <c r="A2531" s="1085">
        <v>2734</v>
      </c>
      <c r="B2531" s="1198">
        <v>942</v>
      </c>
      <c r="C2531" s="1087" t="s">
        <v>4422</v>
      </c>
      <c r="D2531" s="1100">
        <v>16788.68</v>
      </c>
      <c r="E2531" s="1321"/>
      <c r="F2531" s="1449"/>
      <c r="H2531" s="1312"/>
    </row>
    <row r="2532" spans="1:8" s="3" customFormat="1" ht="22.5">
      <c r="A2532" s="1085">
        <v>2735</v>
      </c>
      <c r="B2532" s="1198">
        <v>941</v>
      </c>
      <c r="C2532" s="1087" t="s">
        <v>4423</v>
      </c>
      <c r="D2532" s="1100">
        <v>16788.68</v>
      </c>
      <c r="E2532" s="1321"/>
      <c r="F2532" s="1449"/>
      <c r="H2532" s="1312"/>
    </row>
    <row r="2533" spans="1:8" s="3" customFormat="1" ht="23.25" thickBot="1">
      <c r="A2533" s="1085">
        <v>2736</v>
      </c>
      <c r="B2533" s="1387">
        <v>943</v>
      </c>
      <c r="C2533" s="1388" t="s">
        <v>4384</v>
      </c>
      <c r="D2533" s="1335">
        <v>16788.68</v>
      </c>
      <c r="E2533" s="1321"/>
      <c r="F2533" s="1458" t="s">
        <v>4424</v>
      </c>
      <c r="H2533" s="1312"/>
    </row>
    <row r="2534" spans="1:8" s="3" customFormat="1" ht="17.25" thickBot="1">
      <c r="A2534" s="1085">
        <v>2737</v>
      </c>
      <c r="B2534" s="1459">
        <v>965</v>
      </c>
      <c r="C2534" s="1460" t="s">
        <v>4282</v>
      </c>
      <c r="D2534" s="1380">
        <v>8661.7199999999993</v>
      </c>
      <c r="E2534" s="1310"/>
      <c r="F2534" s="1461">
        <f>SUM(D2502:D2534)</f>
        <v>633582.72000000032</v>
      </c>
      <c r="H2534" s="1462" t="s">
        <v>4425</v>
      </c>
    </row>
    <row r="2535" spans="1:8" ht="15" thickBot="1">
      <c r="A2535" s="1085">
        <v>2738</v>
      </c>
      <c r="B2535" s="1356">
        <v>1633</v>
      </c>
      <c r="C2535" s="1463" t="s">
        <v>4426</v>
      </c>
      <c r="D2535" s="1358">
        <v>223300</v>
      </c>
      <c r="F2535" s="1446" t="s">
        <v>4135</v>
      </c>
      <c r="G2535" s="1435" t="s">
        <v>4427</v>
      </c>
      <c r="H2535" s="1464" t="s">
        <v>4135</v>
      </c>
    </row>
    <row r="2536" spans="1:8" ht="15" thickBot="1">
      <c r="A2536" s="1085">
        <v>2739</v>
      </c>
      <c r="B2536" s="1356">
        <v>852</v>
      </c>
      <c r="C2536" s="1463" t="s">
        <v>4426</v>
      </c>
      <c r="D2536" s="1358">
        <v>223300</v>
      </c>
      <c r="F2536" s="1446" t="s">
        <v>4112</v>
      </c>
      <c r="G2536" s="1435" t="s">
        <v>4427</v>
      </c>
      <c r="H2536" s="1464" t="s">
        <v>4112</v>
      </c>
    </row>
    <row r="2537" spans="1:8" ht="15" thickBot="1">
      <c r="A2537" s="1085">
        <v>2740</v>
      </c>
      <c r="B2537" s="1138">
        <v>1634</v>
      </c>
      <c r="C2537" s="1243" t="s">
        <v>4428</v>
      </c>
      <c r="D2537" s="1110">
        <v>278400</v>
      </c>
      <c r="F2537" s="1089" t="s">
        <v>4135</v>
      </c>
      <c r="G2537" s="1435" t="s">
        <v>4427</v>
      </c>
      <c r="H2537" s="1464" t="s">
        <v>4135</v>
      </c>
    </row>
    <row r="2538" spans="1:8" ht="15" thickBot="1">
      <c r="A2538" s="1085">
        <v>2741</v>
      </c>
      <c r="B2538" s="1138">
        <v>853</v>
      </c>
      <c r="C2538" s="1243" t="s">
        <v>4428</v>
      </c>
      <c r="D2538" s="1110">
        <v>278400</v>
      </c>
      <c r="F2538" s="1089" t="s">
        <v>4112</v>
      </c>
      <c r="G2538" s="1435" t="s">
        <v>4427</v>
      </c>
      <c r="H2538" s="1464" t="s">
        <v>4112</v>
      </c>
    </row>
    <row r="2539" spans="1:8" ht="15" thickBot="1">
      <c r="A2539" s="1085">
        <v>2742</v>
      </c>
      <c r="B2539" s="1138">
        <v>1635</v>
      </c>
      <c r="C2539" s="1243" t="s">
        <v>4429</v>
      </c>
      <c r="D2539" s="1110">
        <v>133400</v>
      </c>
      <c r="F2539" s="1089" t="s">
        <v>4135</v>
      </c>
      <c r="G2539" s="1435" t="s">
        <v>4427</v>
      </c>
      <c r="H2539" s="1465"/>
    </row>
    <row r="2540" spans="1:8" ht="15" thickBot="1">
      <c r="A2540" s="1085">
        <v>2743</v>
      </c>
      <c r="B2540" s="1138">
        <v>1636</v>
      </c>
      <c r="C2540" s="1243" t="s">
        <v>4430</v>
      </c>
      <c r="D2540" s="1110">
        <v>46400</v>
      </c>
      <c r="F2540" s="1089" t="s">
        <v>4135</v>
      </c>
      <c r="G2540" s="1435" t="s">
        <v>4427</v>
      </c>
      <c r="H2540" s="1466" t="s">
        <v>4135</v>
      </c>
    </row>
    <row r="2541" spans="1:8" s="1467" customFormat="1" ht="15" thickBot="1">
      <c r="A2541" s="1085">
        <v>2744</v>
      </c>
      <c r="B2541" s="1138">
        <v>1637</v>
      </c>
      <c r="C2541" s="1243" t="s">
        <v>4431</v>
      </c>
      <c r="D2541" s="1110">
        <v>11600</v>
      </c>
      <c r="E2541" s="1069"/>
      <c r="F2541" s="1089" t="s">
        <v>4135</v>
      </c>
      <c r="G2541" s="1435" t="s">
        <v>4427</v>
      </c>
      <c r="H2541" s="1466"/>
    </row>
    <row r="2542" spans="1:8" s="1467" customFormat="1" ht="15" thickBot="1">
      <c r="A2542" s="1085">
        <v>2745</v>
      </c>
      <c r="B2542" s="1138">
        <v>1638</v>
      </c>
      <c r="C2542" s="1243" t="s">
        <v>4432</v>
      </c>
      <c r="D2542" s="1110">
        <v>5800</v>
      </c>
      <c r="E2542" s="1069"/>
      <c r="F2542" s="1089" t="s">
        <v>4135</v>
      </c>
      <c r="G2542" s="1435" t="s">
        <v>4427</v>
      </c>
      <c r="H2542" s="1468"/>
    </row>
    <row r="2543" spans="1:8" ht="15" thickBot="1">
      <c r="A2543" s="1085">
        <v>2746</v>
      </c>
      <c r="B2543" s="1138">
        <v>854</v>
      </c>
      <c r="C2543" s="1243" t="s">
        <v>4429</v>
      </c>
      <c r="D2543" s="1110">
        <v>133400</v>
      </c>
      <c r="F2543" s="1089" t="s">
        <v>4112</v>
      </c>
      <c r="G2543" s="1435" t="s">
        <v>4427</v>
      </c>
      <c r="H2543" s="1465"/>
    </row>
    <row r="2544" spans="1:8" s="3" customFormat="1" ht="17.25" thickBot="1">
      <c r="A2544" s="1085">
        <v>2747</v>
      </c>
      <c r="B2544" s="1138">
        <v>855</v>
      </c>
      <c r="C2544" s="1243" t="s">
        <v>4430</v>
      </c>
      <c r="D2544" s="1110">
        <v>46400</v>
      </c>
      <c r="E2544" s="1069"/>
      <c r="F2544" s="1089" t="s">
        <v>4112</v>
      </c>
      <c r="G2544" s="1435" t="s">
        <v>4427</v>
      </c>
      <c r="H2544" s="1469" t="s">
        <v>4112</v>
      </c>
    </row>
    <row r="2545" spans="1:8" ht="16.5" customHeight="1" thickBot="1">
      <c r="A2545" s="1085">
        <v>2748</v>
      </c>
      <c r="B2545" s="1138">
        <v>856</v>
      </c>
      <c r="C2545" s="1243" t="s">
        <v>4431</v>
      </c>
      <c r="D2545" s="1110">
        <v>11600</v>
      </c>
      <c r="F2545" s="1089" t="s">
        <v>4112</v>
      </c>
      <c r="G2545" s="1435" t="s">
        <v>4427</v>
      </c>
      <c r="H2545" s="1470"/>
    </row>
    <row r="2546" spans="1:8" ht="15" thickBot="1">
      <c r="A2546" s="1085">
        <v>2749</v>
      </c>
      <c r="B2546" s="1138">
        <v>857</v>
      </c>
      <c r="C2546" s="1243" t="s">
        <v>4432</v>
      </c>
      <c r="D2546" s="1110">
        <v>5800</v>
      </c>
      <c r="F2546" s="1089" t="s">
        <v>4112</v>
      </c>
      <c r="G2546" s="1435" t="s">
        <v>4427</v>
      </c>
      <c r="H2546" s="1471"/>
    </row>
    <row r="2547" spans="1:8" s="3" customFormat="1" ht="16.5">
      <c r="A2547" s="1085">
        <v>2753</v>
      </c>
      <c r="B2547" s="1356">
        <v>821</v>
      </c>
      <c r="C2547" s="1357" t="s">
        <v>4433</v>
      </c>
      <c r="D2547" s="1358">
        <v>16590</v>
      </c>
      <c r="E2547" s="18"/>
      <c r="F2547" s="1472" t="s">
        <v>4112</v>
      </c>
      <c r="G2547" s="1991" t="s">
        <v>4434</v>
      </c>
      <c r="H2547" s="1473"/>
    </row>
    <row r="2548" spans="1:8" s="3" customFormat="1" ht="16.5">
      <c r="A2548" s="1085">
        <v>2754</v>
      </c>
      <c r="B2548" s="1138">
        <v>822</v>
      </c>
      <c r="C2548" s="1139" t="s">
        <v>4433</v>
      </c>
      <c r="D2548" s="1110">
        <v>16590</v>
      </c>
      <c r="E2548" s="18"/>
      <c r="F2548" s="1324" t="s">
        <v>4112</v>
      </c>
      <c r="G2548" s="1992"/>
      <c r="H2548" s="1469" t="s">
        <v>4112</v>
      </c>
    </row>
    <row r="2549" spans="1:8" s="3" customFormat="1" ht="17.25" thickBot="1">
      <c r="A2549" s="1085">
        <v>2755</v>
      </c>
      <c r="B2549" s="1361">
        <v>823</v>
      </c>
      <c r="C2549" s="1362" t="s">
        <v>4433</v>
      </c>
      <c r="D2549" s="1363">
        <v>16590</v>
      </c>
      <c r="E2549" s="18"/>
      <c r="F2549" s="1474" t="s">
        <v>4112</v>
      </c>
      <c r="G2549" s="1993"/>
      <c r="H2549" s="1475"/>
    </row>
    <row r="2550" spans="1:8" s="3" customFormat="1" ht="17.25" thickBot="1">
      <c r="A2550" s="1085">
        <v>2756</v>
      </c>
      <c r="B2550" s="1361">
        <v>829</v>
      </c>
      <c r="C2550" s="1362" t="s">
        <v>4435</v>
      </c>
      <c r="D2550" s="1363">
        <v>305080</v>
      </c>
      <c r="E2550" s="18"/>
      <c r="F2550" s="1476" t="s">
        <v>4112</v>
      </c>
      <c r="G2550" s="1458" t="s">
        <v>4436</v>
      </c>
      <c r="H2550" s="1462" t="s">
        <v>4112</v>
      </c>
    </row>
    <row r="2551" spans="1:8" s="3" customFormat="1" ht="16.5">
      <c r="A2551" s="1085">
        <v>2757</v>
      </c>
      <c r="B2551" s="1356">
        <v>824</v>
      </c>
      <c r="C2551" s="1357" t="s">
        <v>4437</v>
      </c>
      <c r="D2551" s="1358">
        <v>2032300</v>
      </c>
      <c r="E2551" s="18"/>
      <c r="F2551" s="1477" t="s">
        <v>4112</v>
      </c>
      <c r="G2551" s="1448" t="s">
        <v>4436</v>
      </c>
      <c r="H2551" s="1473"/>
    </row>
    <row r="2552" spans="1:8" s="3" customFormat="1" ht="16.5">
      <c r="A2552" s="1085">
        <v>2758</v>
      </c>
      <c r="B2552" s="1138">
        <v>825</v>
      </c>
      <c r="C2552" s="1139" t="s">
        <v>4438</v>
      </c>
      <c r="D2552" s="1110">
        <v>2186600</v>
      </c>
      <c r="E2552" s="18"/>
      <c r="F2552" s="1478" t="s">
        <v>4112</v>
      </c>
      <c r="G2552" s="1449" t="s">
        <v>4436</v>
      </c>
      <c r="H2552" s="1469"/>
    </row>
    <row r="2553" spans="1:8" s="3" customFormat="1" ht="16.5">
      <c r="A2553" s="1085">
        <v>2759</v>
      </c>
      <c r="B2553" s="1138">
        <v>826</v>
      </c>
      <c r="C2553" s="1139" t="s">
        <v>4439</v>
      </c>
      <c r="D2553" s="1110">
        <v>1368799.91</v>
      </c>
      <c r="E2553" s="18"/>
      <c r="F2553" s="1478" t="s">
        <v>4112</v>
      </c>
      <c r="G2553" s="1449" t="s">
        <v>4436</v>
      </c>
      <c r="H2553" s="1469" t="s">
        <v>4112</v>
      </c>
    </row>
    <row r="2554" spans="1:8" s="3" customFormat="1" ht="16.5">
      <c r="A2554" s="1085">
        <v>2760</v>
      </c>
      <c r="B2554" s="1138">
        <v>827</v>
      </c>
      <c r="C2554" s="1139" t="s">
        <v>4440</v>
      </c>
      <c r="D2554" s="1110">
        <v>199520</v>
      </c>
      <c r="E2554" s="18"/>
      <c r="F2554" s="1478" t="s">
        <v>4112</v>
      </c>
      <c r="G2554" s="1449" t="s">
        <v>4436</v>
      </c>
      <c r="H2554" s="1469"/>
    </row>
    <row r="2555" spans="1:8" s="3" customFormat="1" ht="23.25" thickBot="1">
      <c r="A2555" s="1085">
        <v>2761</v>
      </c>
      <c r="B2555" s="1309">
        <v>828</v>
      </c>
      <c r="C2555" s="1479" t="s">
        <v>4441</v>
      </c>
      <c r="D2555" s="1110">
        <v>684052</v>
      </c>
      <c r="E2555" s="18"/>
      <c r="F2555" s="1478" t="s">
        <v>4112</v>
      </c>
      <c r="G2555" s="1449" t="s">
        <v>4436</v>
      </c>
      <c r="H2555" s="1475"/>
    </row>
    <row r="2556" spans="1:8" s="3" customFormat="1" ht="16.5">
      <c r="A2556" s="1085">
        <v>2762</v>
      </c>
      <c r="B2556" s="1356">
        <v>1604</v>
      </c>
      <c r="C2556" s="1357" t="s">
        <v>4442</v>
      </c>
      <c r="D2556" s="1358">
        <v>136844.84</v>
      </c>
      <c r="E2556" s="18"/>
      <c r="F2556" s="1480" t="s">
        <v>4135</v>
      </c>
      <c r="G2556" s="1481" t="s">
        <v>4443</v>
      </c>
      <c r="H2556" s="1473"/>
    </row>
    <row r="2557" spans="1:8" s="3" customFormat="1" ht="17.25" thickBot="1">
      <c r="A2557" s="1085">
        <v>2763</v>
      </c>
      <c r="B2557" s="1361">
        <v>1605</v>
      </c>
      <c r="C2557" s="1362" t="s">
        <v>4444</v>
      </c>
      <c r="D2557" s="1363">
        <v>200624.32</v>
      </c>
      <c r="E2557" s="18"/>
      <c r="F2557" s="1482" t="s">
        <v>4135</v>
      </c>
      <c r="G2557" s="1483" t="s">
        <v>4443</v>
      </c>
      <c r="H2557" s="1475" t="s">
        <v>4135</v>
      </c>
    </row>
    <row r="2558" spans="1:8" s="3" customFormat="1" ht="16.5">
      <c r="A2558" s="1085">
        <v>2764</v>
      </c>
      <c r="B2558" s="1356">
        <v>820</v>
      </c>
      <c r="C2558" s="1463" t="s">
        <v>4445</v>
      </c>
      <c r="D2558" s="1358">
        <v>15080</v>
      </c>
      <c r="E2558" s="18"/>
      <c r="F2558" s="1446" t="s">
        <v>4087</v>
      </c>
      <c r="G2558" s="1994" t="s">
        <v>4446</v>
      </c>
      <c r="H2558" s="1473"/>
    </row>
    <row r="2559" spans="1:8" s="3" customFormat="1" ht="17.25" thickBot="1">
      <c r="A2559" s="1085">
        <v>2765</v>
      </c>
      <c r="B2559" s="1484">
        <v>821</v>
      </c>
      <c r="C2559" s="1485" t="s">
        <v>4447</v>
      </c>
      <c r="D2559" s="1380">
        <v>224576</v>
      </c>
      <c r="E2559" s="18"/>
      <c r="F2559" s="1432" t="s">
        <v>4087</v>
      </c>
      <c r="G2559" s="1995"/>
      <c r="H2559" s="1475" t="s">
        <v>4087</v>
      </c>
    </row>
    <row r="2560" spans="1:8" s="1467" customFormat="1" ht="16.5">
      <c r="A2560" s="1085">
        <v>2766</v>
      </c>
      <c r="B2560" s="1356">
        <v>849</v>
      </c>
      <c r="C2560" s="1463" t="s">
        <v>4448</v>
      </c>
      <c r="D2560" s="1358">
        <v>75400</v>
      </c>
      <c r="E2560" s="18"/>
      <c r="F2560" s="1446" t="s">
        <v>4112</v>
      </c>
      <c r="G2560" s="1996" t="s">
        <v>4446</v>
      </c>
      <c r="H2560" s="1465"/>
    </row>
    <row r="2561" spans="1:8" ht="15.75" customHeight="1">
      <c r="A2561" s="1085">
        <v>2767</v>
      </c>
      <c r="B2561" s="1282">
        <v>850</v>
      </c>
      <c r="C2561" s="1486" t="s">
        <v>4449</v>
      </c>
      <c r="D2561" s="1284">
        <v>32480</v>
      </c>
      <c r="E2561" s="18"/>
      <c r="F2561" s="1089" t="s">
        <v>4112</v>
      </c>
      <c r="G2561" s="1997"/>
      <c r="H2561" s="1466" t="s">
        <v>4112</v>
      </c>
    </row>
    <row r="2562" spans="1:8" ht="17.25" thickBot="1">
      <c r="A2562" s="1085">
        <v>2768</v>
      </c>
      <c r="B2562" s="1484">
        <v>851</v>
      </c>
      <c r="C2562" s="1485" t="s">
        <v>4450</v>
      </c>
      <c r="D2562" s="1380">
        <v>13920</v>
      </c>
      <c r="E2562" s="18"/>
      <c r="F2562" s="1432" t="s">
        <v>4112</v>
      </c>
      <c r="G2562" s="1998"/>
      <c r="H2562" s="1468"/>
    </row>
    <row r="2563" spans="1:8" s="3" customFormat="1" ht="16.5">
      <c r="A2563" s="1085">
        <v>2769</v>
      </c>
      <c r="B2563" s="1356">
        <v>1629</v>
      </c>
      <c r="C2563" s="1463" t="s">
        <v>4451</v>
      </c>
      <c r="D2563" s="1358">
        <v>271440</v>
      </c>
      <c r="E2563" s="18"/>
      <c r="F2563" s="1446" t="s">
        <v>4135</v>
      </c>
      <c r="G2563" s="1994" t="s">
        <v>4446</v>
      </c>
      <c r="H2563" s="1473"/>
    </row>
    <row r="2564" spans="1:8" s="3" customFormat="1" ht="16.5">
      <c r="A2564" s="1085">
        <v>2770</v>
      </c>
      <c r="B2564" s="1282">
        <v>1627</v>
      </c>
      <c r="C2564" s="1486" t="s">
        <v>4445</v>
      </c>
      <c r="D2564" s="1284">
        <v>15080</v>
      </c>
      <c r="E2564" s="18"/>
      <c r="F2564" s="1089" t="s">
        <v>4135</v>
      </c>
      <c r="G2564" s="1999"/>
      <c r="H2564" s="1469" t="s">
        <v>4135</v>
      </c>
    </row>
    <row r="2565" spans="1:8" s="3" customFormat="1" ht="16.5">
      <c r="A2565" s="1085">
        <v>2771</v>
      </c>
      <c r="B2565" s="1282">
        <v>1630</v>
      </c>
      <c r="C2565" s="1486" t="s">
        <v>4450</v>
      </c>
      <c r="D2565" s="1284">
        <v>13920</v>
      </c>
      <c r="E2565" s="18"/>
      <c r="F2565" s="1089" t="s">
        <v>4135</v>
      </c>
      <c r="G2565" s="1999"/>
      <c r="H2565" s="1469"/>
    </row>
    <row r="2566" spans="1:8" s="3" customFormat="1" ht="17.25" thickBot="1">
      <c r="A2566" s="1085">
        <v>2772</v>
      </c>
      <c r="B2566" s="1484">
        <v>1631</v>
      </c>
      <c r="C2566" s="1485" t="s">
        <v>4452</v>
      </c>
      <c r="D2566" s="1380">
        <v>28302</v>
      </c>
      <c r="E2566" s="18"/>
      <c r="F2566" s="1432" t="s">
        <v>4135</v>
      </c>
      <c r="G2566" s="1995"/>
      <c r="H2566" s="1475"/>
    </row>
    <row r="2567" spans="1:8" ht="16.5">
      <c r="A2567" s="1085">
        <v>2773</v>
      </c>
      <c r="B2567" s="1356">
        <v>665</v>
      </c>
      <c r="C2567" s="1463" t="s">
        <v>4453</v>
      </c>
      <c r="D2567" s="1358">
        <v>69600</v>
      </c>
      <c r="E2567" s="18"/>
      <c r="F2567" s="1446" t="s">
        <v>4130</v>
      </c>
      <c r="G2567" s="1989" t="s">
        <v>4446</v>
      </c>
      <c r="H2567" s="1465"/>
    </row>
    <row r="2568" spans="1:8" ht="17.25" thickBot="1">
      <c r="A2568" s="1085">
        <v>2774</v>
      </c>
      <c r="B2568" s="1484">
        <v>666</v>
      </c>
      <c r="C2568" s="1485" t="s">
        <v>4454</v>
      </c>
      <c r="D2568" s="1380">
        <v>39440</v>
      </c>
      <c r="E2568" s="18"/>
      <c r="F2568" s="1432" t="s">
        <v>4130</v>
      </c>
      <c r="G2568" s="1990"/>
      <c r="H2568" s="1468" t="s">
        <v>4130</v>
      </c>
    </row>
    <row r="2569" spans="1:8" ht="16.5">
      <c r="A2569" s="1085">
        <v>2775</v>
      </c>
      <c r="B2569" s="1356">
        <v>590</v>
      </c>
      <c r="C2569" s="1463" t="s">
        <v>4455</v>
      </c>
      <c r="D2569" s="1358">
        <v>30160</v>
      </c>
      <c r="E2569" s="18"/>
      <c r="F2569" s="1446" t="s">
        <v>4129</v>
      </c>
      <c r="G2569" s="1989" t="s">
        <v>4446</v>
      </c>
      <c r="H2569" s="1465"/>
    </row>
    <row r="2570" spans="1:8" s="1467" customFormat="1" ht="16.5">
      <c r="A2570" s="1085">
        <v>2776</v>
      </c>
      <c r="B2570" s="1282">
        <v>591</v>
      </c>
      <c r="C2570" s="1486" t="s">
        <v>4456</v>
      </c>
      <c r="D2570" s="1284">
        <v>27840</v>
      </c>
      <c r="E2570" s="18"/>
      <c r="F2570" s="1089" t="s">
        <v>4129</v>
      </c>
      <c r="G2570" s="2000"/>
      <c r="H2570" s="1466" t="s">
        <v>4457</v>
      </c>
    </row>
    <row r="2571" spans="1:8" s="1467" customFormat="1" ht="17.25" thickBot="1">
      <c r="A2571" s="1085">
        <v>2777</v>
      </c>
      <c r="B2571" s="1484">
        <v>592</v>
      </c>
      <c r="C2571" s="1485" t="s">
        <v>4458</v>
      </c>
      <c r="D2571" s="1380">
        <v>25520</v>
      </c>
      <c r="E2571" s="18"/>
      <c r="F2571" s="1432" t="s">
        <v>4129</v>
      </c>
      <c r="G2571" s="1990"/>
      <c r="H2571" s="1468"/>
    </row>
    <row r="2572" spans="1:8" ht="15" thickBot="1">
      <c r="A2572" s="1085">
        <v>2778</v>
      </c>
      <c r="B2572" s="1249">
        <v>573</v>
      </c>
      <c r="C2572" s="1487" t="s">
        <v>4459</v>
      </c>
      <c r="D2572" s="1488">
        <v>56144</v>
      </c>
      <c r="F2572" s="1489" t="s">
        <v>4342</v>
      </c>
      <c r="G2572" s="1490" t="s">
        <v>4446</v>
      </c>
      <c r="H2572" s="1464" t="s">
        <v>4460</v>
      </c>
    </row>
    <row r="2573" spans="1:8" ht="15" thickBot="1">
      <c r="A2573" s="1085">
        <v>2779</v>
      </c>
      <c r="B2573" s="1491">
        <v>987</v>
      </c>
      <c r="C2573" s="1492" t="s">
        <v>4461</v>
      </c>
      <c r="D2573" s="1358">
        <v>105270</v>
      </c>
      <c r="F2573" s="1446" t="s">
        <v>4122</v>
      </c>
      <c r="G2573" s="1989" t="s">
        <v>4446</v>
      </c>
      <c r="H2573" s="1464" t="s">
        <v>4122</v>
      </c>
    </row>
    <row r="2574" spans="1:8" s="34" customFormat="1" ht="17.25" thickBot="1">
      <c r="A2574" s="1085">
        <v>2780</v>
      </c>
      <c r="B2574" s="1246">
        <v>1632</v>
      </c>
      <c r="C2574" s="1247" t="s">
        <v>4462</v>
      </c>
      <c r="D2574" s="1093">
        <v>84216</v>
      </c>
      <c r="E2574" s="18"/>
      <c r="F2574" s="1432" t="s">
        <v>4135</v>
      </c>
      <c r="G2574" s="1990"/>
      <c r="H2574" s="1462" t="s">
        <v>4135</v>
      </c>
    </row>
    <row r="2575" spans="1:8" s="1494" customFormat="1" ht="16.5">
      <c r="A2575" s="1085">
        <v>2781</v>
      </c>
      <c r="B2575" s="1356">
        <v>844</v>
      </c>
      <c r="C2575" s="1463" t="s">
        <v>4463</v>
      </c>
      <c r="D2575" s="1358">
        <v>26680</v>
      </c>
      <c r="E2575" s="18"/>
      <c r="F2575" s="1446" t="s">
        <v>4112</v>
      </c>
      <c r="G2575" s="1493" t="s">
        <v>4464</v>
      </c>
      <c r="H2575" s="1473"/>
    </row>
    <row r="2576" spans="1:8" s="1494" customFormat="1" ht="16.5">
      <c r="A2576" s="1085">
        <v>2782</v>
      </c>
      <c r="B2576" s="1282">
        <v>845</v>
      </c>
      <c r="C2576" s="1486" t="s">
        <v>4463</v>
      </c>
      <c r="D2576" s="1284">
        <v>26680</v>
      </c>
      <c r="E2576" s="18"/>
      <c r="F2576" s="1089" t="s">
        <v>4112</v>
      </c>
      <c r="G2576" s="1495" t="s">
        <v>4464</v>
      </c>
      <c r="H2576" s="1469" t="s">
        <v>4112</v>
      </c>
    </row>
    <row r="2577" spans="1:8" ht="17.25" thickBot="1">
      <c r="A2577" s="1085">
        <v>2783</v>
      </c>
      <c r="B2577" s="1484">
        <v>846</v>
      </c>
      <c r="C2577" s="1485" t="s">
        <v>4463</v>
      </c>
      <c r="D2577" s="1380">
        <v>26680</v>
      </c>
      <c r="E2577" s="18"/>
      <c r="F2577" s="1432" t="s">
        <v>4112</v>
      </c>
      <c r="G2577" s="1496" t="s">
        <v>4464</v>
      </c>
      <c r="H2577" s="1468"/>
    </row>
    <row r="2578" spans="1:8" s="3" customFormat="1" ht="17.25" thickBot="1">
      <c r="A2578" s="1085">
        <v>2784</v>
      </c>
      <c r="B2578" s="1356">
        <v>816</v>
      </c>
      <c r="C2578" s="1463" t="s">
        <v>4465</v>
      </c>
      <c r="D2578" s="1358">
        <v>34800</v>
      </c>
      <c r="E2578" s="18"/>
      <c r="F2578" s="1446" t="s">
        <v>4087</v>
      </c>
      <c r="G2578" s="1496" t="s">
        <v>4464</v>
      </c>
      <c r="H2578" s="1473"/>
    </row>
    <row r="2579" spans="1:8" s="3" customFormat="1" ht="17.25" thickBot="1">
      <c r="A2579" s="1085">
        <v>2785</v>
      </c>
      <c r="B2579" s="1138">
        <v>817</v>
      </c>
      <c r="C2579" s="1243" t="s">
        <v>4466</v>
      </c>
      <c r="D2579" s="1110">
        <v>69600</v>
      </c>
      <c r="E2579" s="18"/>
      <c r="F2579" s="1089" t="s">
        <v>4087</v>
      </c>
      <c r="G2579" s="1496" t="s">
        <v>4464</v>
      </c>
      <c r="H2579" s="1469" t="s">
        <v>4087</v>
      </c>
    </row>
    <row r="2580" spans="1:8" s="3" customFormat="1" ht="17.25" thickBot="1">
      <c r="A2580" s="1085">
        <v>2786</v>
      </c>
      <c r="B2580" s="1138">
        <v>818</v>
      </c>
      <c r="C2580" s="1243" t="s">
        <v>4467</v>
      </c>
      <c r="D2580" s="1110">
        <v>52200</v>
      </c>
      <c r="E2580" s="18"/>
      <c r="F2580" s="1089" t="s">
        <v>4087</v>
      </c>
      <c r="G2580" s="1496" t="s">
        <v>4464</v>
      </c>
      <c r="H2580" s="1469"/>
    </row>
    <row r="2581" spans="1:8" s="3" customFormat="1" ht="17.25" thickBot="1">
      <c r="A2581" s="1085">
        <v>2787</v>
      </c>
      <c r="B2581" s="1361">
        <v>819</v>
      </c>
      <c r="C2581" s="1497" t="s">
        <v>4468</v>
      </c>
      <c r="D2581" s="1363">
        <v>16820</v>
      </c>
      <c r="E2581" s="18"/>
      <c r="F2581" s="1432" t="s">
        <v>4087</v>
      </c>
      <c r="G2581" s="1496" t="s">
        <v>4464</v>
      </c>
      <c r="H2581" s="1475"/>
    </row>
    <row r="2582" spans="1:8" s="3" customFormat="1" ht="17.25" thickBot="1">
      <c r="A2582" s="1085">
        <v>2788</v>
      </c>
      <c r="B2582" s="1356">
        <v>1620</v>
      </c>
      <c r="C2582" s="1463" t="s">
        <v>4463</v>
      </c>
      <c r="D2582" s="1358">
        <v>26680</v>
      </c>
      <c r="E2582" s="18"/>
      <c r="F2582" s="1446" t="s">
        <v>4135</v>
      </c>
      <c r="G2582" s="1496" t="s">
        <v>4464</v>
      </c>
      <c r="H2582" s="1473"/>
    </row>
    <row r="2583" spans="1:8" ht="17.25" thickBot="1">
      <c r="A2583" s="1085">
        <v>2789</v>
      </c>
      <c r="B2583" s="1138">
        <v>1621</v>
      </c>
      <c r="C2583" s="1243" t="s">
        <v>4463</v>
      </c>
      <c r="D2583" s="1110">
        <v>26680</v>
      </c>
      <c r="E2583" s="18"/>
      <c r="F2583" s="1089" t="s">
        <v>4135</v>
      </c>
      <c r="G2583" s="1496" t="s">
        <v>4464</v>
      </c>
      <c r="H2583" s="1498"/>
    </row>
    <row r="2584" spans="1:8" s="3" customFormat="1" ht="17.25" thickBot="1">
      <c r="A2584" s="1085">
        <v>2790</v>
      </c>
      <c r="B2584" s="1138">
        <v>1622</v>
      </c>
      <c r="C2584" s="1243" t="s">
        <v>4469</v>
      </c>
      <c r="D2584" s="1110">
        <v>174000</v>
      </c>
      <c r="E2584" s="18"/>
      <c r="F2584" s="1089" t="s">
        <v>4135</v>
      </c>
      <c r="G2584" s="1496" t="s">
        <v>4464</v>
      </c>
      <c r="H2584" s="1499" t="s">
        <v>4135</v>
      </c>
    </row>
    <row r="2585" spans="1:8" s="3" customFormat="1" ht="17.25" thickBot="1">
      <c r="A2585" s="1085">
        <v>2791</v>
      </c>
      <c r="B2585" s="1500">
        <v>1623</v>
      </c>
      <c r="C2585" s="1243" t="s">
        <v>4470</v>
      </c>
      <c r="D2585" s="1110">
        <v>350219.19</v>
      </c>
      <c r="E2585" s="18"/>
      <c r="F2585" s="1089" t="s">
        <v>4135</v>
      </c>
      <c r="G2585" s="1496" t="s">
        <v>4464</v>
      </c>
      <c r="H2585" s="1469"/>
    </row>
    <row r="2586" spans="1:8" s="3" customFormat="1" ht="17.25" thickBot="1">
      <c r="A2586" s="1085">
        <v>2792</v>
      </c>
      <c r="B2586" s="1138">
        <v>1624</v>
      </c>
      <c r="C2586" s="1243" t="s">
        <v>4471</v>
      </c>
      <c r="D2586" s="1110">
        <v>261000</v>
      </c>
      <c r="E2586" s="18"/>
      <c r="F2586" s="1089" t="s">
        <v>4135</v>
      </c>
      <c r="G2586" s="1496" t="s">
        <v>4464</v>
      </c>
      <c r="H2586" s="1499"/>
    </row>
    <row r="2587" spans="1:8" s="3" customFormat="1" ht="17.25" thickBot="1">
      <c r="A2587" s="1085">
        <v>2793</v>
      </c>
      <c r="B2587" s="1138">
        <v>1625</v>
      </c>
      <c r="C2587" s="1243" t="s">
        <v>4472</v>
      </c>
      <c r="D2587" s="1110">
        <v>84100</v>
      </c>
      <c r="E2587" s="18"/>
      <c r="F2587" s="1089" t="s">
        <v>4135</v>
      </c>
      <c r="G2587" s="1496" t="s">
        <v>4464</v>
      </c>
      <c r="H2587" s="1499"/>
    </row>
    <row r="2588" spans="1:8" s="3" customFormat="1" ht="17.25" thickBot="1">
      <c r="A2588" s="1085">
        <v>2794</v>
      </c>
      <c r="B2588" s="1361">
        <v>1626</v>
      </c>
      <c r="C2588" s="1497" t="s">
        <v>4139</v>
      </c>
      <c r="D2588" s="1363">
        <v>17400</v>
      </c>
      <c r="E2588" s="18"/>
      <c r="F2588" s="1432" t="s">
        <v>4135</v>
      </c>
      <c r="G2588" s="1496" t="s">
        <v>4464</v>
      </c>
      <c r="H2588" s="1499"/>
    </row>
    <row r="2589" spans="1:8" s="3" customFormat="1" ht="16.5">
      <c r="A2589" s="1085">
        <v>2795</v>
      </c>
      <c r="B2589" s="1356">
        <v>1606</v>
      </c>
      <c r="C2589" s="1357" t="s">
        <v>4473</v>
      </c>
      <c r="D2589" s="1358">
        <v>60320</v>
      </c>
      <c r="E2589" s="18"/>
      <c r="F2589" s="1446" t="s">
        <v>4135</v>
      </c>
      <c r="G2589" s="1501" t="s">
        <v>4474</v>
      </c>
      <c r="H2589" s="1473"/>
    </row>
    <row r="2590" spans="1:8" s="3" customFormat="1" ht="16.5">
      <c r="A2590" s="1085">
        <v>2796</v>
      </c>
      <c r="B2590" s="1138">
        <v>1607</v>
      </c>
      <c r="C2590" s="1139" t="s">
        <v>4475</v>
      </c>
      <c r="D2590" s="1110">
        <v>31900</v>
      </c>
      <c r="E2590" s="18"/>
      <c r="F2590" s="1089" t="s">
        <v>4135</v>
      </c>
      <c r="G2590" s="1451" t="s">
        <v>4474</v>
      </c>
      <c r="H2590" s="1469"/>
    </row>
    <row r="2591" spans="1:8" s="3" customFormat="1" ht="16.5">
      <c r="A2591" s="1085">
        <v>2797</v>
      </c>
      <c r="B2591" s="1138">
        <v>1608</v>
      </c>
      <c r="C2591" s="1139" t="s">
        <v>4476</v>
      </c>
      <c r="D2591" s="1110">
        <v>24360</v>
      </c>
      <c r="E2591" s="18"/>
      <c r="F2591" s="1089" t="s">
        <v>4135</v>
      </c>
      <c r="G2591" s="1451" t="s">
        <v>4474</v>
      </c>
      <c r="H2591" s="1469"/>
    </row>
    <row r="2592" spans="1:8" s="3" customFormat="1" ht="16.5">
      <c r="A2592" s="1085">
        <v>2798</v>
      </c>
      <c r="B2592" s="1138">
        <v>1609</v>
      </c>
      <c r="C2592" s="1139" t="s">
        <v>4477</v>
      </c>
      <c r="D2592" s="1110">
        <v>44080</v>
      </c>
      <c r="E2592" s="18"/>
      <c r="F2592" s="1089" t="s">
        <v>4135</v>
      </c>
      <c r="G2592" s="1451" t="s">
        <v>4474</v>
      </c>
      <c r="H2592" s="1469" t="s">
        <v>4135</v>
      </c>
    </row>
    <row r="2593" spans="1:8" s="3" customFormat="1" ht="16.5">
      <c r="A2593" s="1085">
        <v>2799</v>
      </c>
      <c r="B2593" s="1138">
        <v>1610</v>
      </c>
      <c r="C2593" s="1139" t="s">
        <v>4478</v>
      </c>
      <c r="D2593" s="1110">
        <v>55680</v>
      </c>
      <c r="E2593" s="18"/>
      <c r="F2593" s="1089" t="s">
        <v>4135</v>
      </c>
      <c r="G2593" s="1451" t="s">
        <v>4474</v>
      </c>
      <c r="H2593" s="1469"/>
    </row>
    <row r="2594" spans="1:8" s="3" customFormat="1" ht="16.5">
      <c r="A2594" s="1085">
        <v>2800</v>
      </c>
      <c r="B2594" s="1138">
        <v>1611</v>
      </c>
      <c r="C2594" s="1139" t="s">
        <v>4479</v>
      </c>
      <c r="D2594" s="1110">
        <v>15080</v>
      </c>
      <c r="E2594" s="18"/>
      <c r="F2594" s="1089" t="s">
        <v>4135</v>
      </c>
      <c r="G2594" s="1451" t="s">
        <v>4474</v>
      </c>
      <c r="H2594" s="1469"/>
    </row>
    <row r="2595" spans="1:8" s="3" customFormat="1" ht="17.25" thickBot="1">
      <c r="A2595" s="1085">
        <v>2801</v>
      </c>
      <c r="B2595" s="1361">
        <v>1612</v>
      </c>
      <c r="C2595" s="1362" t="s">
        <v>4480</v>
      </c>
      <c r="D2595" s="1363">
        <v>4756</v>
      </c>
      <c r="E2595" s="18"/>
      <c r="F2595" s="1432" t="s">
        <v>4135</v>
      </c>
      <c r="G2595" s="1502" t="s">
        <v>4474</v>
      </c>
      <c r="H2595" s="1475"/>
    </row>
    <row r="2596" spans="1:8" s="3" customFormat="1" ht="16.5">
      <c r="A2596" s="1085">
        <v>2802</v>
      </c>
      <c r="B2596" s="1356">
        <v>802</v>
      </c>
      <c r="C2596" s="1357" t="s">
        <v>4473</v>
      </c>
      <c r="D2596" s="1358">
        <v>60320</v>
      </c>
      <c r="E2596" s="18"/>
      <c r="F2596" s="1446" t="s">
        <v>4087</v>
      </c>
      <c r="G2596" s="1448" t="s">
        <v>4474</v>
      </c>
      <c r="H2596" s="1469"/>
    </row>
    <row r="2597" spans="1:8" s="3" customFormat="1" ht="16.5">
      <c r="A2597" s="1085">
        <v>2803</v>
      </c>
      <c r="B2597" s="1138">
        <v>803</v>
      </c>
      <c r="C2597" s="1139" t="s">
        <v>4475</v>
      </c>
      <c r="D2597" s="1110">
        <v>31900</v>
      </c>
      <c r="E2597" s="18"/>
      <c r="F2597" s="1089" t="s">
        <v>4087</v>
      </c>
      <c r="G2597" s="1449" t="s">
        <v>4474</v>
      </c>
      <c r="H2597" s="1469"/>
    </row>
    <row r="2598" spans="1:8" s="3" customFormat="1" ht="16.5">
      <c r="A2598" s="1085">
        <v>2804</v>
      </c>
      <c r="B2598" s="1138">
        <v>804</v>
      </c>
      <c r="C2598" s="1139" t="s">
        <v>4476</v>
      </c>
      <c r="D2598" s="1110">
        <v>24360</v>
      </c>
      <c r="E2598" s="18"/>
      <c r="F2598" s="1089" t="s">
        <v>4087</v>
      </c>
      <c r="G2598" s="1449" t="s">
        <v>4474</v>
      </c>
      <c r="H2598" s="1469"/>
    </row>
    <row r="2599" spans="1:8" s="3" customFormat="1" ht="16.5">
      <c r="A2599" s="1085">
        <v>2805</v>
      </c>
      <c r="B2599" s="1138">
        <v>805</v>
      </c>
      <c r="C2599" s="1139" t="s">
        <v>4477</v>
      </c>
      <c r="D2599" s="1110">
        <v>44080</v>
      </c>
      <c r="E2599" s="18"/>
      <c r="F2599" s="1089" t="s">
        <v>4087</v>
      </c>
      <c r="G2599" s="1449" t="s">
        <v>4474</v>
      </c>
      <c r="H2599" s="1469" t="s">
        <v>4087</v>
      </c>
    </row>
    <row r="2600" spans="1:8" s="3" customFormat="1" ht="16.5">
      <c r="A2600" s="1085">
        <v>2806</v>
      </c>
      <c r="B2600" s="1138">
        <v>806</v>
      </c>
      <c r="C2600" s="1139" t="s">
        <v>4478</v>
      </c>
      <c r="D2600" s="1110">
        <v>55680</v>
      </c>
      <c r="E2600" s="18"/>
      <c r="F2600" s="1089" t="s">
        <v>4087</v>
      </c>
      <c r="G2600" s="1449" t="s">
        <v>4474</v>
      </c>
      <c r="H2600" s="1469"/>
    </row>
    <row r="2601" spans="1:8" s="3" customFormat="1" ht="16.5">
      <c r="A2601" s="1085">
        <v>2807</v>
      </c>
      <c r="B2601" s="1138">
        <v>807</v>
      </c>
      <c r="C2601" s="1139" t="s">
        <v>4479</v>
      </c>
      <c r="D2601" s="1110">
        <v>15080</v>
      </c>
      <c r="E2601" s="18"/>
      <c r="F2601" s="1089" t="s">
        <v>4087</v>
      </c>
      <c r="G2601" s="1449" t="s">
        <v>4474</v>
      </c>
      <c r="H2601" s="1469"/>
    </row>
    <row r="2602" spans="1:8" s="3" customFormat="1" ht="17.25" thickBot="1">
      <c r="A2602" s="1085">
        <v>2808</v>
      </c>
      <c r="B2602" s="1484">
        <v>808</v>
      </c>
      <c r="C2602" s="1503" t="s">
        <v>4480</v>
      </c>
      <c r="D2602" s="1380">
        <v>4756</v>
      </c>
      <c r="E2602" s="18"/>
      <c r="F2602" s="1432" t="s">
        <v>4087</v>
      </c>
      <c r="G2602" s="1458" t="s">
        <v>4474</v>
      </c>
      <c r="H2602" s="1475"/>
    </row>
    <row r="2603" spans="1:8" s="3" customFormat="1" ht="16.5">
      <c r="A2603" s="1085">
        <v>2809</v>
      </c>
      <c r="B2603" s="1356">
        <v>830</v>
      </c>
      <c r="C2603" s="1357" t="s">
        <v>4481</v>
      </c>
      <c r="D2603" s="1358">
        <v>60320</v>
      </c>
      <c r="E2603" s="18"/>
      <c r="F2603" s="1446" t="s">
        <v>4112</v>
      </c>
      <c r="G2603" s="1448" t="s">
        <v>4474</v>
      </c>
      <c r="H2603" s="1473"/>
    </row>
    <row r="2604" spans="1:8" s="3" customFormat="1" ht="16.5">
      <c r="A2604" s="1085">
        <v>2810</v>
      </c>
      <c r="B2604" s="1138">
        <v>831</v>
      </c>
      <c r="C2604" s="1139" t="s">
        <v>4475</v>
      </c>
      <c r="D2604" s="1110">
        <v>31900</v>
      </c>
      <c r="E2604" s="18"/>
      <c r="F2604" s="1089" t="s">
        <v>4112</v>
      </c>
      <c r="G2604" s="1449" t="s">
        <v>4474</v>
      </c>
      <c r="H2604" s="1469"/>
    </row>
    <row r="2605" spans="1:8" s="3" customFormat="1" ht="16.5">
      <c r="A2605" s="1085">
        <v>2811</v>
      </c>
      <c r="B2605" s="1138">
        <v>832</v>
      </c>
      <c r="C2605" s="1139" t="s">
        <v>4476</v>
      </c>
      <c r="D2605" s="1110">
        <v>24360</v>
      </c>
      <c r="E2605" s="18"/>
      <c r="F2605" s="1089" t="s">
        <v>4112</v>
      </c>
      <c r="G2605" s="1449" t="s">
        <v>4474</v>
      </c>
      <c r="H2605" s="1469"/>
    </row>
    <row r="2606" spans="1:8" s="3" customFormat="1" ht="16.5">
      <c r="A2606" s="1085">
        <v>2812</v>
      </c>
      <c r="B2606" s="1138">
        <v>833</v>
      </c>
      <c r="C2606" s="1139" t="s">
        <v>4477</v>
      </c>
      <c r="D2606" s="1110">
        <v>44080</v>
      </c>
      <c r="E2606" s="18"/>
      <c r="F2606" s="1089" t="s">
        <v>4112</v>
      </c>
      <c r="G2606" s="1449" t="s">
        <v>4474</v>
      </c>
      <c r="H2606" s="1469" t="s">
        <v>4112</v>
      </c>
    </row>
    <row r="2607" spans="1:8" s="3" customFormat="1" ht="16.5">
      <c r="A2607" s="1085">
        <v>2813</v>
      </c>
      <c r="B2607" s="1138">
        <v>834</v>
      </c>
      <c r="C2607" s="1139" t="s">
        <v>4478</v>
      </c>
      <c r="D2607" s="1110">
        <v>55680</v>
      </c>
      <c r="E2607" s="18"/>
      <c r="F2607" s="1089" t="s">
        <v>4112</v>
      </c>
      <c r="G2607" s="1449" t="s">
        <v>4474</v>
      </c>
      <c r="H2607" s="1469"/>
    </row>
    <row r="2608" spans="1:8" s="3" customFormat="1" ht="16.5">
      <c r="A2608" s="1085">
        <v>2814</v>
      </c>
      <c r="B2608" s="1138">
        <v>835</v>
      </c>
      <c r="C2608" s="1139" t="s">
        <v>4479</v>
      </c>
      <c r="D2608" s="1110">
        <v>15080</v>
      </c>
      <c r="E2608" s="18"/>
      <c r="F2608" s="1089" t="s">
        <v>4112</v>
      </c>
      <c r="G2608" s="1449" t="s">
        <v>4474</v>
      </c>
      <c r="H2608" s="1469"/>
    </row>
    <row r="2609" spans="1:8" s="3" customFormat="1" ht="17.25" thickBot="1">
      <c r="A2609" s="1085">
        <v>2815</v>
      </c>
      <c r="B2609" s="1484">
        <v>836</v>
      </c>
      <c r="C2609" s="1503" t="s">
        <v>4480</v>
      </c>
      <c r="D2609" s="1380">
        <v>4756</v>
      </c>
      <c r="E2609" s="18"/>
      <c r="F2609" s="1432" t="s">
        <v>4112</v>
      </c>
      <c r="G2609" s="1458" t="s">
        <v>4474</v>
      </c>
      <c r="H2609" s="1475"/>
    </row>
    <row r="2610" spans="1:8" s="3" customFormat="1" ht="16.5">
      <c r="A2610" s="1085">
        <v>2816</v>
      </c>
      <c r="B2610" s="1356">
        <v>651</v>
      </c>
      <c r="C2610" s="1357" t="s">
        <v>4482</v>
      </c>
      <c r="D2610" s="1358">
        <v>60320</v>
      </c>
      <c r="E2610" s="18"/>
      <c r="F2610" s="1446" t="s">
        <v>4130</v>
      </c>
      <c r="G2610" s="1448" t="s">
        <v>4474</v>
      </c>
      <c r="H2610" s="1473"/>
    </row>
    <row r="2611" spans="1:8" s="3" customFormat="1" ht="16.5">
      <c r="A2611" s="1085">
        <v>2817</v>
      </c>
      <c r="B2611" s="1138">
        <v>652</v>
      </c>
      <c r="C2611" s="1139" t="s">
        <v>4475</v>
      </c>
      <c r="D2611" s="1110">
        <v>31900</v>
      </c>
      <c r="E2611" s="18"/>
      <c r="F2611" s="1089" t="s">
        <v>4130</v>
      </c>
      <c r="G2611" s="1449" t="s">
        <v>4474</v>
      </c>
      <c r="H2611" s="1469"/>
    </row>
    <row r="2612" spans="1:8" s="3" customFormat="1" ht="16.5">
      <c r="A2612" s="1085">
        <v>2818</v>
      </c>
      <c r="B2612" s="1138">
        <v>653</v>
      </c>
      <c r="C2612" s="1139" t="s">
        <v>4476</v>
      </c>
      <c r="D2612" s="1110">
        <v>24360</v>
      </c>
      <c r="E2612" s="18"/>
      <c r="F2612" s="1089" t="s">
        <v>4130</v>
      </c>
      <c r="G2612" s="1449" t="s">
        <v>4474</v>
      </c>
      <c r="H2612" s="1469"/>
    </row>
    <row r="2613" spans="1:8" s="3" customFormat="1" ht="16.5">
      <c r="A2613" s="1085">
        <v>2819</v>
      </c>
      <c r="B2613" s="1138">
        <v>654</v>
      </c>
      <c r="C2613" s="1139" t="s">
        <v>4477</v>
      </c>
      <c r="D2613" s="1110">
        <v>44080</v>
      </c>
      <c r="E2613" s="18"/>
      <c r="F2613" s="1089" t="s">
        <v>4130</v>
      </c>
      <c r="G2613" s="1449" t="s">
        <v>4474</v>
      </c>
      <c r="H2613" s="1469" t="s">
        <v>4130</v>
      </c>
    </row>
    <row r="2614" spans="1:8" s="3" customFormat="1" ht="16.5">
      <c r="A2614" s="1085">
        <v>2820</v>
      </c>
      <c r="B2614" s="1138">
        <v>655</v>
      </c>
      <c r="C2614" s="1139" t="s">
        <v>4478</v>
      </c>
      <c r="D2614" s="1110">
        <v>55680</v>
      </c>
      <c r="E2614" s="18"/>
      <c r="F2614" s="1089" t="s">
        <v>4130</v>
      </c>
      <c r="G2614" s="1449" t="s">
        <v>4474</v>
      </c>
      <c r="H2614" s="1469"/>
    </row>
    <row r="2615" spans="1:8" s="3" customFormat="1" ht="16.5">
      <c r="A2615" s="1085">
        <v>2821</v>
      </c>
      <c r="B2615" s="1138">
        <v>656</v>
      </c>
      <c r="C2615" s="1139" t="s">
        <v>4479</v>
      </c>
      <c r="D2615" s="1110">
        <v>15080</v>
      </c>
      <c r="E2615" s="18"/>
      <c r="F2615" s="1089" t="s">
        <v>4130</v>
      </c>
      <c r="G2615" s="1449" t="s">
        <v>4474</v>
      </c>
      <c r="H2615" s="1469"/>
    </row>
    <row r="2616" spans="1:8" s="3" customFormat="1" ht="17.25" thickBot="1">
      <c r="A2616" s="1085">
        <v>2822</v>
      </c>
      <c r="B2616" s="1484">
        <v>657</v>
      </c>
      <c r="C2616" s="1503" t="s">
        <v>4480</v>
      </c>
      <c r="D2616" s="1380">
        <v>4756</v>
      </c>
      <c r="E2616" s="18"/>
      <c r="F2616" s="1432" t="s">
        <v>4130</v>
      </c>
      <c r="G2616" s="1458" t="s">
        <v>4474</v>
      </c>
      <c r="H2616" s="1475"/>
    </row>
    <row r="2617" spans="1:8" s="3" customFormat="1" ht="17.25" thickBot="1">
      <c r="A2617" s="1085">
        <v>2823</v>
      </c>
      <c r="B2617" s="1356">
        <v>1613</v>
      </c>
      <c r="C2617" s="1463" t="s">
        <v>4483</v>
      </c>
      <c r="D2617" s="1358">
        <v>91640</v>
      </c>
      <c r="E2617" s="18"/>
      <c r="F2617" s="1446" t="s">
        <v>4135</v>
      </c>
      <c r="G2617" s="1448" t="s">
        <v>4484</v>
      </c>
      <c r="H2617" s="1473"/>
    </row>
    <row r="2618" spans="1:8" s="3" customFormat="1" ht="17.25" thickBot="1">
      <c r="A2618" s="1085">
        <v>2824</v>
      </c>
      <c r="B2618" s="1282">
        <v>1614</v>
      </c>
      <c r="C2618" s="1486" t="s">
        <v>4485</v>
      </c>
      <c r="D2618" s="1284">
        <v>5568</v>
      </c>
      <c r="E2618" s="18"/>
      <c r="F2618" s="1089" t="s">
        <v>4135</v>
      </c>
      <c r="G2618" s="1448" t="s">
        <v>4484</v>
      </c>
      <c r="H2618" s="1469"/>
    </row>
    <row r="2619" spans="1:8" s="3" customFormat="1" ht="17.25" thickBot="1">
      <c r="A2619" s="1085">
        <v>2825</v>
      </c>
      <c r="B2619" s="1282">
        <v>1615</v>
      </c>
      <c r="C2619" s="1486" t="s">
        <v>4486</v>
      </c>
      <c r="D2619" s="1284">
        <v>5150.3999999999996</v>
      </c>
      <c r="E2619" s="18"/>
      <c r="F2619" s="1089" t="s">
        <v>4135</v>
      </c>
      <c r="G2619" s="1448" t="s">
        <v>4484</v>
      </c>
      <c r="H2619" s="1469"/>
    </row>
    <row r="2620" spans="1:8" s="3" customFormat="1" ht="17.25" thickBot="1">
      <c r="A2620" s="1085">
        <v>2826</v>
      </c>
      <c r="B2620" s="1282">
        <v>1616</v>
      </c>
      <c r="C2620" s="1486" t="s">
        <v>4487</v>
      </c>
      <c r="D2620" s="1284">
        <v>29000</v>
      </c>
      <c r="E2620" s="18"/>
      <c r="F2620" s="1089" t="s">
        <v>4135</v>
      </c>
      <c r="G2620" s="1448" t="s">
        <v>4484</v>
      </c>
      <c r="H2620" s="1469" t="s">
        <v>4135</v>
      </c>
    </row>
    <row r="2621" spans="1:8" s="3" customFormat="1" ht="17.25" thickBot="1">
      <c r="A2621" s="1085">
        <v>2827</v>
      </c>
      <c r="B2621" s="1282">
        <v>1617</v>
      </c>
      <c r="C2621" s="1486" t="s">
        <v>4488</v>
      </c>
      <c r="D2621" s="1284">
        <v>5568</v>
      </c>
      <c r="E2621" s="18"/>
      <c r="F2621" s="1089" t="s">
        <v>4135</v>
      </c>
      <c r="G2621" s="1448" t="s">
        <v>4484</v>
      </c>
      <c r="H2621" s="1469"/>
    </row>
    <row r="2622" spans="1:8" s="3" customFormat="1" ht="17.25" thickBot="1">
      <c r="A2622" s="1085">
        <v>2828</v>
      </c>
      <c r="B2622" s="1282">
        <v>1618</v>
      </c>
      <c r="C2622" s="1486" t="s">
        <v>4489</v>
      </c>
      <c r="D2622" s="1284">
        <v>4408</v>
      </c>
      <c r="E2622" s="18"/>
      <c r="F2622" s="1089" t="s">
        <v>4135</v>
      </c>
      <c r="G2622" s="1448" t="s">
        <v>4484</v>
      </c>
      <c r="H2622" s="1469"/>
    </row>
    <row r="2623" spans="1:8" s="3" customFormat="1" ht="17.25" thickBot="1">
      <c r="A2623" s="1085">
        <v>2829</v>
      </c>
      <c r="B2623" s="1484">
        <v>1619</v>
      </c>
      <c r="C2623" s="1485" t="s">
        <v>4490</v>
      </c>
      <c r="D2623" s="1380">
        <v>4060</v>
      </c>
      <c r="E2623" s="18"/>
      <c r="F2623" s="1432" t="s">
        <v>4135</v>
      </c>
      <c r="G2623" s="1448" t="s">
        <v>4484</v>
      </c>
      <c r="H2623" s="1475"/>
    </row>
    <row r="2624" spans="1:8" s="3" customFormat="1" ht="17.25" thickBot="1">
      <c r="A2624" s="1085">
        <v>2830</v>
      </c>
      <c r="B2624" s="1356">
        <v>809</v>
      </c>
      <c r="C2624" s="1463" t="s">
        <v>4483</v>
      </c>
      <c r="D2624" s="1358">
        <v>91640</v>
      </c>
      <c r="E2624" s="18"/>
      <c r="F2624" s="1446" t="s">
        <v>4087</v>
      </c>
      <c r="G2624" s="1448" t="s">
        <v>4484</v>
      </c>
      <c r="H2624" s="1469"/>
    </row>
    <row r="2625" spans="1:8" s="3" customFormat="1" ht="17.25" thickBot="1">
      <c r="A2625" s="1085">
        <v>2831</v>
      </c>
      <c r="B2625" s="1282">
        <v>810</v>
      </c>
      <c r="C2625" s="1486" t="s">
        <v>4485</v>
      </c>
      <c r="D2625" s="1284">
        <v>5568</v>
      </c>
      <c r="E2625" s="18"/>
      <c r="F2625" s="1089" t="s">
        <v>4087</v>
      </c>
      <c r="G2625" s="1448" t="s">
        <v>4484</v>
      </c>
      <c r="H2625" s="1469"/>
    </row>
    <row r="2626" spans="1:8" s="3" customFormat="1" ht="17.25" thickBot="1">
      <c r="A2626" s="1085">
        <v>2832</v>
      </c>
      <c r="B2626" s="1282">
        <v>811</v>
      </c>
      <c r="C2626" s="1486" t="s">
        <v>4486</v>
      </c>
      <c r="D2626" s="1284">
        <v>5150.3999999999996</v>
      </c>
      <c r="E2626" s="18"/>
      <c r="F2626" s="1089" t="s">
        <v>4087</v>
      </c>
      <c r="G2626" s="1448" t="s">
        <v>4484</v>
      </c>
      <c r="H2626" s="1469"/>
    </row>
    <row r="2627" spans="1:8" s="3" customFormat="1" ht="17.25" thickBot="1">
      <c r="A2627" s="1085">
        <v>2833</v>
      </c>
      <c r="B2627" s="1282">
        <v>812</v>
      </c>
      <c r="C2627" s="1486" t="s">
        <v>4487</v>
      </c>
      <c r="D2627" s="1284">
        <v>29000</v>
      </c>
      <c r="E2627" s="18"/>
      <c r="F2627" s="1089" t="s">
        <v>4087</v>
      </c>
      <c r="G2627" s="1448" t="s">
        <v>4484</v>
      </c>
      <c r="H2627" s="1469" t="s">
        <v>4087</v>
      </c>
    </row>
    <row r="2628" spans="1:8" s="3" customFormat="1" ht="17.25" thickBot="1">
      <c r="A2628" s="1085">
        <v>2834</v>
      </c>
      <c r="B2628" s="1282">
        <v>813</v>
      </c>
      <c r="C2628" s="1486" t="s">
        <v>4488</v>
      </c>
      <c r="D2628" s="1284">
        <v>5568</v>
      </c>
      <c r="E2628" s="18"/>
      <c r="F2628" s="1089" t="s">
        <v>4087</v>
      </c>
      <c r="G2628" s="1448" t="s">
        <v>4484</v>
      </c>
      <c r="H2628" s="1469"/>
    </row>
    <row r="2629" spans="1:8" s="3" customFormat="1" ht="17.25" thickBot="1">
      <c r="A2629" s="1085">
        <v>2835</v>
      </c>
      <c r="B2629" s="1282">
        <v>814</v>
      </c>
      <c r="C2629" s="1486" t="s">
        <v>4489</v>
      </c>
      <c r="D2629" s="1284">
        <v>4408</v>
      </c>
      <c r="E2629" s="18"/>
      <c r="F2629" s="1089" t="s">
        <v>4087</v>
      </c>
      <c r="G2629" s="1448" t="s">
        <v>4484</v>
      </c>
      <c r="H2629" s="1469"/>
    </row>
    <row r="2630" spans="1:8" s="3" customFormat="1" ht="17.25" thickBot="1">
      <c r="A2630" s="1085">
        <v>2836</v>
      </c>
      <c r="B2630" s="1484">
        <v>815</v>
      </c>
      <c r="C2630" s="1485" t="s">
        <v>4490</v>
      </c>
      <c r="D2630" s="1380">
        <v>4060</v>
      </c>
      <c r="E2630" s="18"/>
      <c r="F2630" s="1432" t="s">
        <v>4087</v>
      </c>
      <c r="G2630" s="1448" t="s">
        <v>4484</v>
      </c>
      <c r="H2630" s="1469"/>
    </row>
    <row r="2631" spans="1:8" s="3" customFormat="1" ht="17.25" thickBot="1">
      <c r="A2631" s="1085">
        <v>2837</v>
      </c>
      <c r="B2631" s="1356">
        <v>837</v>
      </c>
      <c r="C2631" s="1463" t="s">
        <v>4483</v>
      </c>
      <c r="D2631" s="1358">
        <v>91640</v>
      </c>
      <c r="E2631" s="18"/>
      <c r="F2631" s="1446" t="s">
        <v>4112</v>
      </c>
      <c r="G2631" s="1448" t="s">
        <v>4484</v>
      </c>
      <c r="H2631" s="1473"/>
    </row>
    <row r="2632" spans="1:8" s="3" customFormat="1" ht="17.25" thickBot="1">
      <c r="A2632" s="1085">
        <v>2838</v>
      </c>
      <c r="B2632" s="1282">
        <v>838</v>
      </c>
      <c r="C2632" s="1486" t="s">
        <v>4485</v>
      </c>
      <c r="D2632" s="1284">
        <v>5568</v>
      </c>
      <c r="E2632" s="18"/>
      <c r="F2632" s="1089" t="s">
        <v>4112</v>
      </c>
      <c r="G2632" s="1448" t="s">
        <v>4484</v>
      </c>
      <c r="H2632" s="1469"/>
    </row>
    <row r="2633" spans="1:8" s="3" customFormat="1" ht="17.25" thickBot="1">
      <c r="A2633" s="1085">
        <v>2839</v>
      </c>
      <c r="B2633" s="1282">
        <v>839</v>
      </c>
      <c r="C2633" s="1486" t="s">
        <v>4486</v>
      </c>
      <c r="D2633" s="1284">
        <v>5150.3999999999996</v>
      </c>
      <c r="E2633" s="18"/>
      <c r="F2633" s="1089" t="s">
        <v>4112</v>
      </c>
      <c r="G2633" s="1448" t="s">
        <v>4484</v>
      </c>
      <c r="H2633" s="1469"/>
    </row>
    <row r="2634" spans="1:8" s="3" customFormat="1" ht="17.25" thickBot="1">
      <c r="A2634" s="1085">
        <v>2840</v>
      </c>
      <c r="B2634" s="1282">
        <v>840</v>
      </c>
      <c r="C2634" s="1486" t="s">
        <v>4487</v>
      </c>
      <c r="D2634" s="1284">
        <v>29000</v>
      </c>
      <c r="E2634" s="18"/>
      <c r="F2634" s="1089" t="s">
        <v>4112</v>
      </c>
      <c r="G2634" s="1448" t="s">
        <v>4484</v>
      </c>
      <c r="H2634" s="1469" t="s">
        <v>4112</v>
      </c>
    </row>
    <row r="2635" spans="1:8" s="3" customFormat="1" ht="17.25" thickBot="1">
      <c r="A2635" s="1085">
        <v>2841</v>
      </c>
      <c r="B2635" s="1282">
        <v>841</v>
      </c>
      <c r="C2635" s="1486" t="s">
        <v>4488</v>
      </c>
      <c r="D2635" s="1284">
        <v>5568</v>
      </c>
      <c r="E2635" s="18"/>
      <c r="F2635" s="1089" t="s">
        <v>4112</v>
      </c>
      <c r="G2635" s="1448" t="s">
        <v>4484</v>
      </c>
      <c r="H2635" s="1469"/>
    </row>
    <row r="2636" spans="1:8" s="3" customFormat="1" ht="17.25" thickBot="1">
      <c r="A2636" s="1085">
        <v>2842</v>
      </c>
      <c r="B2636" s="1282">
        <v>842</v>
      </c>
      <c r="C2636" s="1486" t="s">
        <v>4489</v>
      </c>
      <c r="D2636" s="1284">
        <v>4408</v>
      </c>
      <c r="E2636" s="18"/>
      <c r="F2636" s="1089" t="s">
        <v>4112</v>
      </c>
      <c r="G2636" s="1448" t="s">
        <v>4484</v>
      </c>
      <c r="H2636" s="1469"/>
    </row>
    <row r="2637" spans="1:8" s="3" customFormat="1" ht="17.25" thickBot="1">
      <c r="A2637" s="1085">
        <v>2843</v>
      </c>
      <c r="B2637" s="1484">
        <v>843</v>
      </c>
      <c r="C2637" s="1485" t="s">
        <v>4490</v>
      </c>
      <c r="D2637" s="1380">
        <v>4060</v>
      </c>
      <c r="E2637" s="18"/>
      <c r="F2637" s="1432" t="s">
        <v>4112</v>
      </c>
      <c r="G2637" s="1448" t="s">
        <v>4484</v>
      </c>
      <c r="H2637" s="1475"/>
    </row>
    <row r="2638" spans="1:8" s="3" customFormat="1" ht="17.25" thickBot="1">
      <c r="A2638" s="1085">
        <v>2844</v>
      </c>
      <c r="B2638" s="1356">
        <v>658</v>
      </c>
      <c r="C2638" s="1463" t="s">
        <v>4483</v>
      </c>
      <c r="D2638" s="1358">
        <v>91640</v>
      </c>
      <c r="E2638" s="18"/>
      <c r="F2638" s="1446" t="s">
        <v>4130</v>
      </c>
      <c r="G2638" s="1448" t="s">
        <v>4484</v>
      </c>
      <c r="H2638" s="1473"/>
    </row>
    <row r="2639" spans="1:8" s="3" customFormat="1" ht="17.25" thickBot="1">
      <c r="A2639" s="1085">
        <v>2845</v>
      </c>
      <c r="B2639" s="1282">
        <v>659</v>
      </c>
      <c r="C2639" s="1486" t="s">
        <v>4485</v>
      </c>
      <c r="D2639" s="1284">
        <v>5568</v>
      </c>
      <c r="E2639" s="18"/>
      <c r="F2639" s="1089" t="s">
        <v>4130</v>
      </c>
      <c r="G2639" s="1448" t="s">
        <v>4484</v>
      </c>
      <c r="H2639" s="1469"/>
    </row>
    <row r="2640" spans="1:8" s="3" customFormat="1" ht="17.25" thickBot="1">
      <c r="A2640" s="1085">
        <v>2846</v>
      </c>
      <c r="B2640" s="1282">
        <v>660</v>
      </c>
      <c r="C2640" s="1486" t="s">
        <v>4486</v>
      </c>
      <c r="D2640" s="1284">
        <v>5150.3999999999996</v>
      </c>
      <c r="E2640" s="18"/>
      <c r="F2640" s="1089" t="s">
        <v>4130</v>
      </c>
      <c r="G2640" s="1448" t="s">
        <v>4484</v>
      </c>
      <c r="H2640" s="1469"/>
    </row>
    <row r="2641" spans="1:8" s="3" customFormat="1" ht="17.25" thickBot="1">
      <c r="A2641" s="1085">
        <v>2847</v>
      </c>
      <c r="B2641" s="1282">
        <v>661</v>
      </c>
      <c r="C2641" s="1486" t="s">
        <v>4487</v>
      </c>
      <c r="D2641" s="1284">
        <v>29000</v>
      </c>
      <c r="E2641" s="18"/>
      <c r="F2641" s="1089" t="s">
        <v>4491</v>
      </c>
      <c r="G2641" s="1448" t="s">
        <v>4484</v>
      </c>
      <c r="H2641" s="1469" t="s">
        <v>4130</v>
      </c>
    </row>
    <row r="2642" spans="1:8" s="3" customFormat="1" ht="17.25" thickBot="1">
      <c r="A2642" s="1085">
        <v>2848</v>
      </c>
      <c r="B2642" s="1282">
        <v>662</v>
      </c>
      <c r="C2642" s="1486" t="s">
        <v>4488</v>
      </c>
      <c r="D2642" s="1284">
        <v>5568</v>
      </c>
      <c r="E2642" s="18"/>
      <c r="F2642" s="1089" t="s">
        <v>4130</v>
      </c>
      <c r="G2642" s="1448" t="s">
        <v>4484</v>
      </c>
      <c r="H2642" s="1469"/>
    </row>
    <row r="2643" spans="1:8" s="3" customFormat="1" ht="17.25" thickBot="1">
      <c r="A2643" s="1085">
        <v>2849</v>
      </c>
      <c r="B2643" s="1282">
        <v>663</v>
      </c>
      <c r="C2643" s="1486" t="s">
        <v>4489</v>
      </c>
      <c r="D2643" s="1284">
        <v>4408</v>
      </c>
      <c r="E2643" s="18"/>
      <c r="F2643" s="1089" t="s">
        <v>4130</v>
      </c>
      <c r="G2643" s="1448" t="s">
        <v>4484</v>
      </c>
      <c r="H2643" s="1469"/>
    </row>
    <row r="2644" spans="1:8" s="3" customFormat="1" ht="17.25" thickBot="1">
      <c r="A2644" s="1085">
        <v>2850</v>
      </c>
      <c r="B2644" s="1484">
        <v>664</v>
      </c>
      <c r="C2644" s="1485" t="s">
        <v>4490</v>
      </c>
      <c r="D2644" s="1380">
        <v>4060</v>
      </c>
      <c r="E2644" s="18"/>
      <c r="F2644" s="1432" t="s">
        <v>4130</v>
      </c>
      <c r="G2644" s="1448" t="s">
        <v>4484</v>
      </c>
      <c r="H2644" s="1475"/>
    </row>
    <row r="2645" spans="1:8" s="3" customFormat="1" ht="16.5">
      <c r="A2645" s="1085">
        <v>2851</v>
      </c>
      <c r="B2645" s="1356">
        <v>980</v>
      </c>
      <c r="C2645" s="1463" t="s">
        <v>4483</v>
      </c>
      <c r="D2645" s="1358">
        <v>91640</v>
      </c>
      <c r="E2645" s="18"/>
      <c r="F2645" s="1446" t="s">
        <v>4122</v>
      </c>
      <c r="G2645" s="1448" t="s">
        <v>4484</v>
      </c>
      <c r="H2645" s="1473"/>
    </row>
    <row r="2646" spans="1:8" s="3" customFormat="1" ht="16.5">
      <c r="A2646" s="1085">
        <v>2852</v>
      </c>
      <c r="B2646" s="1282">
        <v>981</v>
      </c>
      <c r="C2646" s="1486" t="s">
        <v>4485</v>
      </c>
      <c r="D2646" s="1284">
        <v>5568</v>
      </c>
      <c r="E2646" s="18"/>
      <c r="F2646" s="1089" t="s">
        <v>4122</v>
      </c>
      <c r="G2646" s="1449" t="s">
        <v>4484</v>
      </c>
      <c r="H2646" s="1469"/>
    </row>
    <row r="2647" spans="1:8" s="3" customFormat="1" ht="16.5">
      <c r="A2647" s="1085">
        <v>2853</v>
      </c>
      <c r="B2647" s="1282">
        <v>982</v>
      </c>
      <c r="C2647" s="1486" t="s">
        <v>4486</v>
      </c>
      <c r="D2647" s="1284">
        <v>5150.3999999999996</v>
      </c>
      <c r="E2647" s="18"/>
      <c r="F2647" s="1089" t="s">
        <v>4122</v>
      </c>
      <c r="G2647" s="1449" t="s">
        <v>4484</v>
      </c>
      <c r="H2647" s="1469"/>
    </row>
    <row r="2648" spans="1:8" s="3" customFormat="1" ht="16.5">
      <c r="A2648" s="1085">
        <v>2854</v>
      </c>
      <c r="B2648" s="1282">
        <v>983</v>
      </c>
      <c r="C2648" s="1486" t="s">
        <v>4487</v>
      </c>
      <c r="D2648" s="1284">
        <v>29000</v>
      </c>
      <c r="E2648" s="18"/>
      <c r="F2648" s="1089" t="s">
        <v>4122</v>
      </c>
      <c r="G2648" s="1449" t="s">
        <v>4484</v>
      </c>
      <c r="H2648" s="1469" t="s">
        <v>4122</v>
      </c>
    </row>
    <row r="2649" spans="1:8" s="3" customFormat="1" ht="16.5">
      <c r="A2649" s="1085">
        <v>2855</v>
      </c>
      <c r="B2649" s="1282">
        <v>984</v>
      </c>
      <c r="C2649" s="1486" t="s">
        <v>4488</v>
      </c>
      <c r="D2649" s="1284">
        <v>5568</v>
      </c>
      <c r="E2649" s="18"/>
      <c r="F2649" s="1089" t="s">
        <v>4122</v>
      </c>
      <c r="G2649" s="1449" t="s">
        <v>4484</v>
      </c>
      <c r="H2649" s="1469"/>
    </row>
    <row r="2650" spans="1:8" ht="16.5">
      <c r="A2650" s="1085">
        <v>2856</v>
      </c>
      <c r="B2650" s="1282">
        <v>985</v>
      </c>
      <c r="C2650" s="1486" t="s">
        <v>4489</v>
      </c>
      <c r="D2650" s="1284">
        <v>4408</v>
      </c>
      <c r="E2650" s="18"/>
      <c r="F2650" s="1089" t="s">
        <v>4122</v>
      </c>
      <c r="G2650" s="1449" t="s">
        <v>4484</v>
      </c>
      <c r="H2650" s="1466"/>
    </row>
    <row r="2651" spans="1:8" ht="17.25" thickBot="1">
      <c r="A2651" s="1504">
        <v>2857</v>
      </c>
      <c r="B2651" s="1287">
        <v>986</v>
      </c>
      <c r="C2651" s="1505" t="s">
        <v>4490</v>
      </c>
      <c r="D2651" s="1076">
        <v>4060</v>
      </c>
      <c r="E2651" s="18"/>
      <c r="F2651" s="1089" t="s">
        <v>4122</v>
      </c>
      <c r="G2651" s="1449" t="s">
        <v>4484</v>
      </c>
      <c r="H2651" s="1468"/>
    </row>
    <row r="2652" spans="1:8" ht="16.5">
      <c r="A2652" s="1085">
        <v>2858</v>
      </c>
      <c r="B2652" s="1356">
        <v>988</v>
      </c>
      <c r="C2652" s="1506" t="s">
        <v>4492</v>
      </c>
      <c r="D2652" s="1507">
        <v>17899.96</v>
      </c>
      <c r="E2652" s="1508"/>
      <c r="F2652" s="1509"/>
      <c r="G2652" s="1510"/>
      <c r="H2652" s="1165"/>
    </row>
    <row r="2653" spans="1:8" ht="16.5">
      <c r="A2653" s="1504">
        <v>2859</v>
      </c>
      <c r="B2653" s="1138">
        <v>967</v>
      </c>
      <c r="C2653" s="1511" t="s">
        <v>4493</v>
      </c>
      <c r="D2653" s="1512">
        <v>7888</v>
      </c>
      <c r="E2653" s="1513"/>
      <c r="F2653" s="1514"/>
      <c r="G2653" s="1515"/>
      <c r="H2653" s="1165" t="s">
        <v>2410</v>
      </c>
    </row>
    <row r="2654" spans="1:8">
      <c r="A2654" s="1085">
        <v>2860</v>
      </c>
      <c r="B2654" s="1108">
        <v>968</v>
      </c>
      <c r="C2654" s="1516" t="s">
        <v>4494</v>
      </c>
      <c r="D2654" s="1512">
        <v>13978</v>
      </c>
      <c r="E2654" s="1517"/>
      <c r="F2654" s="1518"/>
      <c r="G2654" s="1519"/>
      <c r="H2654" s="1174" t="s">
        <v>4495</v>
      </c>
    </row>
    <row r="2655" spans="1:8">
      <c r="A2655" s="1504">
        <v>2861</v>
      </c>
      <c r="B2655" s="1106">
        <v>824</v>
      </c>
      <c r="C2655" s="1520" t="s">
        <v>4496</v>
      </c>
      <c r="D2655" s="1512">
        <v>24940</v>
      </c>
      <c r="E2655" s="1517"/>
      <c r="F2655" s="1518"/>
      <c r="G2655" s="1519"/>
      <c r="H2655" s="1174"/>
    </row>
    <row r="2656" spans="1:8">
      <c r="A2656" s="1085">
        <v>2862</v>
      </c>
      <c r="B2656" s="1106">
        <v>825</v>
      </c>
      <c r="C2656" s="1520" t="s">
        <v>4497</v>
      </c>
      <c r="D2656" s="1512">
        <v>24940</v>
      </c>
      <c r="E2656" s="1517"/>
      <c r="F2656" s="1518"/>
      <c r="G2656" s="1519"/>
      <c r="H2656" s="1174"/>
    </row>
    <row r="2657" spans="1:8" s="1097" customFormat="1">
      <c r="A2657" s="1504">
        <v>2863</v>
      </c>
      <c r="B2657" s="1106">
        <v>969</v>
      </c>
      <c r="C2657" s="1521" t="s">
        <v>4498</v>
      </c>
      <c r="D2657" s="1512">
        <v>49300</v>
      </c>
      <c r="E2657" s="1517"/>
      <c r="F2657" s="1518"/>
      <c r="G2657" s="1519"/>
      <c r="H2657" s="1174" t="s">
        <v>2462</v>
      </c>
    </row>
    <row r="2658" spans="1:8" ht="15">
      <c r="A2658" s="1085">
        <v>2864</v>
      </c>
      <c r="B2658" s="1106">
        <v>989</v>
      </c>
      <c r="C2658" s="1522" t="s">
        <v>4499</v>
      </c>
      <c r="D2658" s="1512">
        <v>19600</v>
      </c>
      <c r="E2658" s="1517"/>
      <c r="F2658" s="1518"/>
      <c r="G2658" s="1519"/>
      <c r="H2658" s="1174"/>
    </row>
    <row r="2659" spans="1:8" ht="15">
      <c r="A2659" s="1504">
        <v>2865</v>
      </c>
      <c r="B2659" s="1106">
        <v>970</v>
      </c>
      <c r="C2659" s="1523" t="s">
        <v>4500</v>
      </c>
      <c r="D2659" s="1512">
        <v>11368</v>
      </c>
      <c r="E2659" s="1517"/>
      <c r="F2659" s="1518"/>
      <c r="G2659" s="1519"/>
      <c r="H2659" s="1174" t="s">
        <v>2452</v>
      </c>
    </row>
    <row r="2660" spans="1:8">
      <c r="A2660" s="1085">
        <v>2866</v>
      </c>
      <c r="B2660" s="1106">
        <v>1658</v>
      </c>
      <c r="C2660" s="1524" t="s">
        <v>4501</v>
      </c>
      <c r="D2660" s="1512">
        <v>7131.1</v>
      </c>
      <c r="E2660" s="1517"/>
      <c r="F2660" s="1518"/>
      <c r="G2660" s="1519"/>
      <c r="H2660" s="1174"/>
    </row>
    <row r="2661" spans="1:8" ht="15">
      <c r="A2661" s="1504">
        <v>2867</v>
      </c>
      <c r="B2661" s="1106">
        <v>594</v>
      </c>
      <c r="C2661" s="1525" t="s">
        <v>4502</v>
      </c>
      <c r="D2661" s="1512">
        <v>24499</v>
      </c>
      <c r="E2661" s="1517"/>
      <c r="F2661" s="1518"/>
      <c r="G2661" s="1519"/>
      <c r="H2661" s="1174"/>
    </row>
    <row r="2662" spans="1:8" ht="15">
      <c r="A2662" s="1085">
        <v>2868</v>
      </c>
      <c r="B2662" s="1106">
        <v>574</v>
      </c>
      <c r="C2662" s="1525" t="s">
        <v>4503</v>
      </c>
      <c r="D2662" s="1512">
        <v>24499</v>
      </c>
      <c r="E2662" s="1517"/>
      <c r="F2662" s="1518"/>
      <c r="G2662" s="1519"/>
      <c r="H2662" s="1174"/>
    </row>
    <row r="2663" spans="1:8" ht="15">
      <c r="A2663" s="1504">
        <v>2869</v>
      </c>
      <c r="B2663" s="1106">
        <v>871</v>
      </c>
      <c r="C2663" s="1525" t="s">
        <v>4504</v>
      </c>
      <c r="D2663" s="1512">
        <v>24499</v>
      </c>
      <c r="E2663" s="1517"/>
      <c r="F2663" s="1518"/>
      <c r="G2663" s="1519"/>
      <c r="H2663" s="1174"/>
    </row>
    <row r="2664" spans="1:8">
      <c r="A2664" s="1085">
        <v>2870</v>
      </c>
      <c r="B2664" s="1106">
        <v>1660</v>
      </c>
      <c r="C2664" s="1524" t="s">
        <v>4505</v>
      </c>
      <c r="D2664" s="1512">
        <v>4640</v>
      </c>
      <c r="E2664" s="1517"/>
      <c r="F2664" s="1518"/>
      <c r="G2664" s="1519"/>
      <c r="H2664" s="1174"/>
    </row>
    <row r="2665" spans="1:8">
      <c r="A2665" s="1504">
        <v>2871</v>
      </c>
      <c r="B2665" s="1106">
        <v>1661</v>
      </c>
      <c r="C2665" s="1524" t="s">
        <v>4506</v>
      </c>
      <c r="D2665" s="1512">
        <v>2801.1680000000001</v>
      </c>
      <c r="E2665" s="1517"/>
      <c r="F2665" s="1518"/>
      <c r="G2665" s="1519"/>
      <c r="H2665" s="1174"/>
    </row>
    <row r="2666" spans="1:8">
      <c r="A2666" s="1085">
        <v>2872</v>
      </c>
      <c r="B2666" s="1106">
        <v>1662</v>
      </c>
      <c r="C2666" s="1524" t="s">
        <v>4507</v>
      </c>
      <c r="D2666" s="1512">
        <v>7582.3280000000004</v>
      </c>
      <c r="E2666" s="1517"/>
      <c r="F2666" s="1518"/>
      <c r="G2666" s="1519"/>
      <c r="H2666" s="1174"/>
    </row>
    <row r="2667" spans="1:8" ht="15">
      <c r="A2667" s="1504">
        <v>2873</v>
      </c>
      <c r="B2667" s="1106">
        <v>1663</v>
      </c>
      <c r="C2667" s="1526" t="s">
        <v>4508</v>
      </c>
      <c r="D2667" s="1512">
        <v>9926.491</v>
      </c>
      <c r="E2667" s="1517"/>
      <c r="F2667" s="1518"/>
      <c r="G2667" s="1519"/>
      <c r="H2667" s="1174"/>
    </row>
    <row r="2668" spans="1:8" ht="15">
      <c r="A2668" s="1085">
        <v>2874</v>
      </c>
      <c r="B2668" s="1106">
        <v>1664</v>
      </c>
      <c r="C2668" s="1526" t="s">
        <v>4509</v>
      </c>
      <c r="D2668" s="1512">
        <v>15555.956</v>
      </c>
      <c r="E2668" s="1517"/>
      <c r="F2668" s="1518"/>
      <c r="G2668" s="1519"/>
      <c r="H2668" s="1174"/>
    </row>
    <row r="2669" spans="1:8" ht="15">
      <c r="A2669" s="1504">
        <v>2875</v>
      </c>
      <c r="B2669" s="1106">
        <v>1665</v>
      </c>
      <c r="C2669" s="1526" t="s">
        <v>4510</v>
      </c>
      <c r="D2669" s="1512">
        <v>9926.49</v>
      </c>
      <c r="E2669" s="1517"/>
      <c r="F2669" s="1518"/>
      <c r="G2669" s="1519"/>
      <c r="H2669" s="1174"/>
    </row>
    <row r="2670" spans="1:8" ht="15">
      <c r="A2670" s="1085">
        <v>2876</v>
      </c>
      <c r="B2670" s="1106">
        <v>1666</v>
      </c>
      <c r="C2670" s="1526" t="s">
        <v>4511</v>
      </c>
      <c r="D2670" s="1512">
        <v>6910.317</v>
      </c>
      <c r="E2670" s="1517"/>
      <c r="F2670" s="1518"/>
      <c r="G2670" s="1519"/>
      <c r="H2670" s="1174"/>
    </row>
    <row r="2671" spans="1:8" ht="15">
      <c r="A2671" s="1504">
        <v>2877</v>
      </c>
      <c r="B2671" s="1106">
        <v>1667</v>
      </c>
      <c r="C2671" s="1526" t="s">
        <v>4512</v>
      </c>
      <c r="D2671" s="1512">
        <v>8360.0730000000003</v>
      </c>
      <c r="E2671" s="1517"/>
      <c r="F2671" s="1518"/>
      <c r="G2671" s="1519"/>
      <c r="H2671" s="1174"/>
    </row>
    <row r="2672" spans="1:8" ht="15">
      <c r="A2672" s="1085">
        <v>2878</v>
      </c>
      <c r="B2672" s="1106">
        <v>1668</v>
      </c>
      <c r="C2672" s="1526" t="s">
        <v>4513</v>
      </c>
      <c r="D2672" s="1512">
        <v>18355.259999999998</v>
      </c>
      <c r="E2672" s="1517"/>
      <c r="F2672" s="1518"/>
      <c r="G2672" s="1519"/>
      <c r="H2672" s="1174"/>
    </row>
    <row r="2673" spans="1:16384" ht="15">
      <c r="A2673" s="1504">
        <v>2879</v>
      </c>
      <c r="B2673" s="1106">
        <v>1669</v>
      </c>
      <c r="C2673" s="1526" t="s">
        <v>4514</v>
      </c>
      <c r="D2673" s="1512">
        <v>4307.3999999999996</v>
      </c>
      <c r="E2673" s="1517"/>
      <c r="F2673" s="1518"/>
      <c r="G2673" s="1519"/>
      <c r="H2673" s="1174"/>
    </row>
    <row r="2674" spans="1:16384" ht="15">
      <c r="A2674" s="1085">
        <v>2880</v>
      </c>
      <c r="B2674" s="1198">
        <v>1670</v>
      </c>
      <c r="C2674" s="1526" t="s">
        <v>4515</v>
      </c>
      <c r="D2674" s="1512">
        <v>5777.14</v>
      </c>
      <c r="E2674" s="1517"/>
      <c r="F2674" s="1518"/>
      <c r="G2674" s="1519"/>
      <c r="H2674" s="1174"/>
    </row>
    <row r="2675" spans="1:16384" ht="15">
      <c r="A2675" s="1504">
        <v>2881</v>
      </c>
      <c r="B2675" s="1198">
        <v>1671</v>
      </c>
      <c r="C2675" s="1526" t="s">
        <v>4516</v>
      </c>
      <c r="D2675" s="1512">
        <v>8521.9629999999997</v>
      </c>
      <c r="E2675" s="1517"/>
      <c r="F2675" s="1518"/>
      <c r="G2675" s="1519"/>
      <c r="H2675" s="1174"/>
    </row>
    <row r="2676" spans="1:16384" ht="16.5">
      <c r="A2676" s="1085">
        <v>2882</v>
      </c>
      <c r="B2676" s="1527">
        <v>990</v>
      </c>
      <c r="C2676" s="1526" t="s">
        <v>4517</v>
      </c>
      <c r="D2676" s="1512">
        <v>8521.9629999999997</v>
      </c>
      <c r="E2676" s="1528"/>
      <c r="F2676" s="1529"/>
      <c r="G2676" s="1530"/>
      <c r="H2676" s="1165"/>
      <c r="I2676" s="1089"/>
      <c r="J2676" s="1531"/>
      <c r="K2676" s="1255"/>
      <c r="L2676" s="1089"/>
      <c r="M2676" s="1531"/>
      <c r="N2676" s="1255"/>
      <c r="O2676" s="18"/>
      <c r="P2676" s="1089"/>
      <c r="Q2676" s="1531"/>
      <c r="R2676" s="1255"/>
      <c r="S2676" s="18"/>
      <c r="T2676" s="1089"/>
      <c r="U2676" s="1531"/>
      <c r="V2676" s="1255"/>
      <c r="W2676" s="18"/>
      <c r="X2676" s="1089"/>
      <c r="Y2676" s="1531"/>
      <c r="Z2676" s="1255"/>
      <c r="AA2676" s="18"/>
      <c r="AB2676" s="1089"/>
      <c r="AC2676" s="1531"/>
      <c r="AD2676" s="1255"/>
      <c r="AE2676" s="18"/>
      <c r="AF2676" s="1089"/>
      <c r="AG2676" s="1531"/>
      <c r="AH2676" s="1255"/>
      <c r="AI2676" s="18"/>
      <c r="AJ2676" s="1089"/>
      <c r="AK2676" s="1531"/>
      <c r="AL2676" s="1255"/>
      <c r="AM2676" s="18"/>
      <c r="AN2676" s="1089"/>
      <c r="AO2676" s="1531"/>
      <c r="AP2676" s="1255"/>
      <c r="AQ2676" s="18"/>
      <c r="AR2676" s="1089"/>
      <c r="AS2676" s="1531"/>
      <c r="AT2676" s="1255"/>
      <c r="AU2676" s="18"/>
      <c r="AV2676" s="1089"/>
      <c r="AW2676" s="1531"/>
      <c r="AX2676" s="1255"/>
      <c r="AY2676" s="18"/>
      <c r="AZ2676" s="1089"/>
      <c r="BA2676" s="1531"/>
      <c r="BB2676" s="1255"/>
      <c r="BC2676" s="18"/>
      <c r="BD2676" s="1089"/>
      <c r="BE2676" s="1531"/>
      <c r="BF2676" s="1255"/>
      <c r="BG2676" s="18"/>
      <c r="BH2676" s="1089"/>
      <c r="BI2676" s="1531"/>
      <c r="BJ2676" s="1255"/>
      <c r="BK2676" s="18"/>
      <c r="BL2676" s="1089"/>
      <c r="BM2676" s="1531"/>
      <c r="BN2676" s="1255"/>
      <c r="BO2676" s="18"/>
      <c r="BP2676" s="1089"/>
      <c r="BQ2676" s="1531"/>
      <c r="BR2676" s="1255"/>
      <c r="BS2676" s="18"/>
      <c r="BT2676" s="1089"/>
      <c r="BU2676" s="1531"/>
      <c r="BV2676" s="1255"/>
      <c r="BW2676" s="18"/>
      <c r="BX2676" s="1089"/>
      <c r="BY2676" s="1531"/>
      <c r="BZ2676" s="1255"/>
      <c r="CA2676" s="18"/>
      <c r="CB2676" s="1089"/>
      <c r="CC2676" s="1531"/>
      <c r="CD2676" s="1255"/>
      <c r="CE2676" s="18"/>
      <c r="CF2676" s="1089"/>
      <c r="CG2676" s="1531"/>
      <c r="CH2676" s="1255"/>
      <c r="CI2676" s="18"/>
      <c r="CJ2676" s="1089"/>
      <c r="CK2676" s="1531"/>
      <c r="CL2676" s="1255"/>
      <c r="CM2676" s="18"/>
      <c r="CN2676" s="1089"/>
      <c r="CO2676" s="1531"/>
      <c r="CP2676" s="1255"/>
      <c r="CQ2676" s="18"/>
      <c r="CR2676" s="1089"/>
      <c r="CS2676" s="1531"/>
      <c r="CT2676" s="1255"/>
      <c r="CU2676" s="18"/>
      <c r="CV2676" s="1089"/>
      <c r="CW2676" s="1531"/>
      <c r="CX2676" s="1255"/>
      <c r="CY2676" s="18"/>
      <c r="CZ2676" s="1089"/>
      <c r="DA2676" s="1531"/>
      <c r="DB2676" s="1255"/>
      <c r="DC2676" s="18"/>
      <c r="DD2676" s="1089"/>
      <c r="DE2676" s="1531"/>
      <c r="DF2676" s="1255"/>
      <c r="DG2676" s="18"/>
      <c r="DH2676" s="1089"/>
      <c r="DI2676" s="1531"/>
      <c r="DJ2676" s="1255"/>
      <c r="DK2676" s="18"/>
      <c r="DL2676" s="1089"/>
      <c r="DM2676" s="1531"/>
      <c r="DN2676" s="1255"/>
      <c r="DO2676" s="18"/>
      <c r="DP2676" s="1089"/>
      <c r="DQ2676" s="1531"/>
      <c r="DR2676" s="1255"/>
      <c r="DS2676" s="18"/>
      <c r="DT2676" s="1089"/>
      <c r="DU2676" s="1531"/>
      <c r="DV2676" s="1255"/>
      <c r="DW2676" s="18"/>
      <c r="DX2676" s="1089"/>
      <c r="DY2676" s="1531"/>
      <c r="DZ2676" s="1255"/>
      <c r="EA2676" s="18"/>
      <c r="EB2676" s="1089"/>
      <c r="EC2676" s="1531"/>
      <c r="ED2676" s="1255"/>
      <c r="EE2676" s="18"/>
      <c r="EF2676" s="1089"/>
      <c r="EG2676" s="1531"/>
      <c r="EH2676" s="1255"/>
      <c r="EI2676" s="18"/>
      <c r="EJ2676" s="1089"/>
      <c r="EK2676" s="1531"/>
      <c r="EL2676" s="1255"/>
      <c r="EM2676" s="18"/>
      <c r="EN2676" s="1089"/>
      <c r="EO2676" s="1531"/>
      <c r="EP2676" s="1255"/>
      <c r="EQ2676" s="18"/>
      <c r="ER2676" s="1089"/>
      <c r="ES2676" s="1531"/>
      <c r="ET2676" s="1255"/>
      <c r="EU2676" s="18"/>
      <c r="EV2676" s="1089"/>
      <c r="EW2676" s="1531"/>
      <c r="EX2676" s="1255"/>
      <c r="EY2676" s="18"/>
      <c r="EZ2676" s="1089"/>
      <c r="FA2676" s="1531"/>
      <c r="FB2676" s="1255"/>
      <c r="FC2676" s="18"/>
      <c r="FD2676" s="1089"/>
      <c r="FE2676" s="1531"/>
      <c r="FF2676" s="1255"/>
      <c r="FG2676" s="18"/>
      <c r="FH2676" s="1089"/>
      <c r="FI2676" s="1531"/>
      <c r="FJ2676" s="1255"/>
      <c r="FK2676" s="18"/>
      <c r="FL2676" s="1089"/>
      <c r="FM2676" s="1531"/>
      <c r="FN2676" s="1255"/>
      <c r="FO2676" s="18"/>
      <c r="FP2676" s="1089"/>
      <c r="FQ2676" s="1531"/>
      <c r="FR2676" s="1255"/>
      <c r="FS2676" s="18"/>
      <c r="FT2676" s="1089"/>
      <c r="FU2676" s="1531"/>
      <c r="FV2676" s="1255"/>
      <c r="FW2676" s="18"/>
      <c r="FX2676" s="1089"/>
      <c r="FY2676" s="1531"/>
      <c r="FZ2676" s="1255"/>
      <c r="GA2676" s="18"/>
      <c r="GB2676" s="1089"/>
      <c r="GC2676" s="1531"/>
      <c r="GD2676" s="1255"/>
      <c r="GE2676" s="18"/>
      <c r="GF2676" s="1089"/>
      <c r="GG2676" s="1531"/>
      <c r="GH2676" s="1255"/>
      <c r="GI2676" s="18"/>
      <c r="GJ2676" s="1089"/>
      <c r="GK2676" s="1531"/>
      <c r="GL2676" s="1255"/>
      <c r="GM2676" s="18"/>
      <c r="GN2676" s="1089"/>
      <c r="GO2676" s="1531"/>
      <c r="GP2676" s="1255"/>
      <c r="GQ2676" s="18"/>
      <c r="GR2676" s="1089"/>
      <c r="GS2676" s="1531"/>
      <c r="GT2676" s="1255"/>
      <c r="GU2676" s="18"/>
      <c r="GV2676" s="1089"/>
      <c r="GW2676" s="1531"/>
      <c r="GX2676" s="1255"/>
      <c r="GY2676" s="18"/>
      <c r="GZ2676" s="1089"/>
      <c r="HA2676" s="1531"/>
      <c r="HB2676" s="1255"/>
      <c r="HC2676" s="18"/>
      <c r="HD2676" s="1089"/>
      <c r="HE2676" s="1531"/>
      <c r="HF2676" s="1255"/>
      <c r="HG2676" s="18"/>
      <c r="HH2676" s="1089"/>
      <c r="HI2676" s="1531"/>
      <c r="HJ2676" s="1255"/>
      <c r="HK2676" s="18"/>
      <c r="HL2676" s="1089"/>
      <c r="HM2676" s="1531"/>
      <c r="HN2676" s="1255"/>
      <c r="HO2676" s="18"/>
      <c r="HP2676" s="1089"/>
      <c r="HQ2676" s="1531"/>
      <c r="HR2676" s="1255"/>
      <c r="HS2676" s="18"/>
      <c r="HT2676" s="1089"/>
      <c r="HU2676" s="1531"/>
      <c r="HV2676" s="1255"/>
      <c r="HW2676" s="18"/>
      <c r="HX2676" s="1089"/>
      <c r="HY2676" s="1531"/>
      <c r="HZ2676" s="1255"/>
      <c r="IA2676" s="18"/>
      <c r="IB2676" s="1089"/>
      <c r="IC2676" s="1531"/>
      <c r="ID2676" s="1255"/>
      <c r="IE2676" s="18"/>
      <c r="IF2676" s="1089"/>
      <c r="IG2676" s="1531"/>
      <c r="IH2676" s="1255"/>
      <c r="II2676" s="18"/>
      <c r="IJ2676" s="1089"/>
      <c r="IK2676" s="1531"/>
      <c r="IL2676" s="1255"/>
      <c r="IM2676" s="18"/>
      <c r="IN2676" s="1089"/>
      <c r="IO2676" s="1531"/>
      <c r="IP2676" s="1255"/>
      <c r="IQ2676" s="18"/>
      <c r="IR2676" s="1089"/>
      <c r="IS2676" s="1531"/>
      <c r="IT2676" s="1255"/>
      <c r="IU2676" s="18"/>
      <c r="IV2676" s="1089"/>
      <c r="IW2676" s="1531"/>
      <c r="IX2676" s="1255"/>
      <c r="IY2676" s="18"/>
      <c r="IZ2676" s="1089"/>
      <c r="JA2676" s="1531"/>
      <c r="JB2676" s="1255"/>
      <c r="JC2676" s="18"/>
      <c r="JD2676" s="1089"/>
      <c r="JE2676" s="1531"/>
      <c r="JF2676" s="1255"/>
      <c r="JG2676" s="18"/>
      <c r="JH2676" s="1089"/>
      <c r="JI2676" s="1531"/>
      <c r="JJ2676" s="1255"/>
      <c r="JK2676" s="18"/>
      <c r="JL2676" s="1089"/>
      <c r="JM2676" s="1531"/>
      <c r="JN2676" s="1255"/>
      <c r="JO2676" s="18"/>
      <c r="JP2676" s="1089"/>
      <c r="JQ2676" s="1531"/>
      <c r="JR2676" s="1255"/>
      <c r="JS2676" s="18"/>
      <c r="JT2676" s="1089"/>
      <c r="JU2676" s="1531"/>
      <c r="JV2676" s="1255"/>
      <c r="JW2676" s="18"/>
      <c r="JX2676" s="1089"/>
      <c r="JY2676" s="1531"/>
      <c r="JZ2676" s="1255"/>
      <c r="KA2676" s="18"/>
      <c r="KB2676" s="1089"/>
      <c r="KC2676" s="1531"/>
      <c r="KD2676" s="1255"/>
      <c r="KE2676" s="18"/>
      <c r="KF2676" s="1089"/>
      <c r="KG2676" s="1531"/>
      <c r="KH2676" s="1255"/>
      <c r="KI2676" s="18"/>
      <c r="KJ2676" s="1089"/>
      <c r="KK2676" s="1531"/>
      <c r="KL2676" s="1255"/>
      <c r="KM2676" s="18"/>
      <c r="KN2676" s="1089"/>
      <c r="KO2676" s="1531"/>
      <c r="KP2676" s="1255"/>
      <c r="KQ2676" s="18"/>
      <c r="KR2676" s="1089"/>
      <c r="KS2676" s="1531"/>
      <c r="KT2676" s="1255"/>
      <c r="KU2676" s="18"/>
      <c r="KV2676" s="1089"/>
      <c r="KW2676" s="1531"/>
      <c r="KX2676" s="1255"/>
      <c r="KY2676" s="18"/>
      <c r="KZ2676" s="1089"/>
      <c r="LA2676" s="1531"/>
      <c r="LB2676" s="1255"/>
      <c r="LC2676" s="18"/>
      <c r="LD2676" s="1089"/>
      <c r="LE2676" s="1531"/>
      <c r="LF2676" s="1255"/>
      <c r="LG2676" s="18"/>
      <c r="LH2676" s="1089"/>
      <c r="LI2676" s="1531"/>
      <c r="LJ2676" s="1255"/>
      <c r="LK2676" s="18"/>
      <c r="LL2676" s="1089"/>
      <c r="LM2676" s="1531"/>
      <c r="LN2676" s="1255"/>
      <c r="LO2676" s="18"/>
      <c r="LP2676" s="1089"/>
      <c r="LQ2676" s="1531"/>
      <c r="LR2676" s="1255"/>
      <c r="LS2676" s="18"/>
      <c r="LT2676" s="1089"/>
      <c r="LU2676" s="1531"/>
      <c r="LV2676" s="1255"/>
      <c r="LW2676" s="18"/>
      <c r="LX2676" s="1089"/>
      <c r="LY2676" s="1531"/>
      <c r="LZ2676" s="1255"/>
      <c r="MA2676" s="18"/>
      <c r="MB2676" s="1089"/>
      <c r="MC2676" s="1531"/>
      <c r="MD2676" s="1255"/>
      <c r="ME2676" s="18"/>
      <c r="MF2676" s="1089"/>
      <c r="MG2676" s="1531"/>
      <c r="MH2676" s="1255"/>
      <c r="MI2676" s="18"/>
      <c r="MJ2676" s="1089"/>
      <c r="MK2676" s="1531"/>
      <c r="ML2676" s="1255"/>
      <c r="MM2676" s="18"/>
      <c r="MN2676" s="1089"/>
      <c r="MO2676" s="1531"/>
      <c r="MP2676" s="1255"/>
      <c r="MQ2676" s="18"/>
      <c r="MR2676" s="1089"/>
      <c r="MS2676" s="1531"/>
      <c r="MT2676" s="1255"/>
      <c r="MU2676" s="18"/>
      <c r="MV2676" s="1089"/>
      <c r="MW2676" s="1531"/>
      <c r="MX2676" s="1255"/>
      <c r="MY2676" s="18"/>
      <c r="MZ2676" s="1089"/>
      <c r="NA2676" s="1531"/>
      <c r="NB2676" s="1255"/>
      <c r="NC2676" s="18"/>
      <c r="ND2676" s="1089"/>
      <c r="NE2676" s="1531"/>
      <c r="NF2676" s="1255"/>
      <c r="NG2676" s="18"/>
      <c r="NH2676" s="1089"/>
      <c r="NI2676" s="1531"/>
      <c r="NJ2676" s="1255"/>
      <c r="NK2676" s="18"/>
      <c r="NL2676" s="1089"/>
      <c r="NM2676" s="1531"/>
      <c r="NN2676" s="1255"/>
      <c r="NO2676" s="18"/>
      <c r="NP2676" s="1089"/>
      <c r="NQ2676" s="1531"/>
      <c r="NR2676" s="1255"/>
      <c r="NS2676" s="18"/>
      <c r="NT2676" s="1089"/>
      <c r="NU2676" s="1531"/>
      <c r="NV2676" s="1255"/>
      <c r="NW2676" s="18"/>
      <c r="NX2676" s="1089"/>
      <c r="NY2676" s="1531"/>
      <c r="NZ2676" s="1255"/>
      <c r="OA2676" s="18"/>
      <c r="OB2676" s="1089"/>
      <c r="OC2676" s="1531"/>
      <c r="OD2676" s="1255"/>
      <c r="OE2676" s="18"/>
      <c r="OF2676" s="1089"/>
      <c r="OG2676" s="1531"/>
      <c r="OH2676" s="1255"/>
      <c r="OI2676" s="18"/>
      <c r="OJ2676" s="1089"/>
      <c r="OK2676" s="1531"/>
      <c r="OL2676" s="1255"/>
      <c r="OM2676" s="18"/>
      <c r="ON2676" s="1089"/>
      <c r="OO2676" s="1531"/>
      <c r="OP2676" s="1255"/>
      <c r="OQ2676" s="18"/>
      <c r="OR2676" s="1089"/>
      <c r="OS2676" s="1531"/>
      <c r="OT2676" s="1255"/>
      <c r="OU2676" s="18"/>
      <c r="OV2676" s="1089"/>
      <c r="OW2676" s="1531"/>
      <c r="OX2676" s="1255"/>
      <c r="OY2676" s="18"/>
      <c r="OZ2676" s="1089"/>
      <c r="PA2676" s="1531"/>
      <c r="PB2676" s="1255"/>
      <c r="PC2676" s="18"/>
      <c r="PD2676" s="1089"/>
      <c r="PE2676" s="1531"/>
      <c r="PF2676" s="1255"/>
      <c r="PG2676" s="18"/>
      <c r="PH2676" s="1089"/>
      <c r="PI2676" s="1531"/>
      <c r="PJ2676" s="1255"/>
      <c r="PK2676" s="18"/>
      <c r="PL2676" s="1089"/>
      <c r="PM2676" s="1531"/>
      <c r="PN2676" s="1255"/>
      <c r="PO2676" s="18"/>
      <c r="PP2676" s="1089"/>
      <c r="PQ2676" s="1531"/>
      <c r="PR2676" s="1255"/>
      <c r="PS2676" s="18"/>
      <c r="PT2676" s="1089"/>
      <c r="PU2676" s="1531"/>
      <c r="PV2676" s="1255"/>
      <c r="PW2676" s="18"/>
      <c r="PX2676" s="1089"/>
      <c r="PY2676" s="1531"/>
      <c r="PZ2676" s="1255"/>
      <c r="QA2676" s="18"/>
      <c r="QB2676" s="1089"/>
      <c r="QC2676" s="1531"/>
      <c r="QD2676" s="1255"/>
      <c r="QE2676" s="18"/>
      <c r="QF2676" s="1089"/>
      <c r="QG2676" s="1531"/>
      <c r="QH2676" s="1255"/>
      <c r="QI2676" s="18"/>
      <c r="QJ2676" s="1089"/>
      <c r="QK2676" s="1531"/>
      <c r="QL2676" s="1255"/>
      <c r="QM2676" s="18"/>
      <c r="QN2676" s="1089"/>
      <c r="QO2676" s="1531"/>
      <c r="QP2676" s="1255"/>
      <c r="QQ2676" s="18"/>
      <c r="QR2676" s="1089"/>
      <c r="QS2676" s="1531"/>
      <c r="QT2676" s="1255"/>
      <c r="QU2676" s="18"/>
      <c r="QV2676" s="1089"/>
      <c r="QW2676" s="1531"/>
      <c r="QX2676" s="1255"/>
      <c r="QY2676" s="18"/>
      <c r="QZ2676" s="1089"/>
      <c r="RA2676" s="1531"/>
      <c r="RB2676" s="1255"/>
      <c r="RC2676" s="18"/>
      <c r="RD2676" s="1089"/>
      <c r="RE2676" s="1531"/>
      <c r="RF2676" s="1255"/>
      <c r="RG2676" s="18"/>
      <c r="RH2676" s="1089"/>
      <c r="RI2676" s="1531"/>
      <c r="RJ2676" s="1255"/>
      <c r="RK2676" s="18"/>
      <c r="RL2676" s="1089"/>
      <c r="RM2676" s="1531"/>
      <c r="RN2676" s="1255"/>
      <c r="RO2676" s="18"/>
      <c r="RP2676" s="1089"/>
      <c r="RQ2676" s="1531"/>
      <c r="RR2676" s="1255"/>
      <c r="RS2676" s="18"/>
      <c r="RT2676" s="1089"/>
      <c r="RU2676" s="1531"/>
      <c r="RV2676" s="1255"/>
      <c r="RW2676" s="18"/>
      <c r="RX2676" s="1089"/>
      <c r="RY2676" s="1531"/>
      <c r="RZ2676" s="1255"/>
      <c r="SA2676" s="18"/>
      <c r="SB2676" s="1089"/>
      <c r="SC2676" s="1531"/>
      <c r="SD2676" s="1255"/>
      <c r="SE2676" s="18"/>
      <c r="SF2676" s="1089"/>
      <c r="SG2676" s="1531"/>
      <c r="SH2676" s="1255"/>
      <c r="SI2676" s="18"/>
      <c r="SJ2676" s="1089"/>
      <c r="SK2676" s="1531"/>
      <c r="SL2676" s="1255"/>
      <c r="SM2676" s="18"/>
      <c r="SN2676" s="1089"/>
      <c r="SO2676" s="1531"/>
      <c r="SP2676" s="1255"/>
      <c r="SQ2676" s="18"/>
      <c r="SR2676" s="1089"/>
      <c r="SS2676" s="1531"/>
      <c r="ST2676" s="1255"/>
      <c r="SU2676" s="18"/>
      <c r="SV2676" s="1089"/>
      <c r="SW2676" s="1531"/>
      <c r="SX2676" s="1255"/>
      <c r="SY2676" s="18"/>
      <c r="SZ2676" s="1089"/>
      <c r="TA2676" s="1531"/>
      <c r="TB2676" s="1255"/>
      <c r="TC2676" s="18"/>
      <c r="TD2676" s="1089"/>
      <c r="TE2676" s="1531"/>
      <c r="TF2676" s="1255"/>
      <c r="TG2676" s="18"/>
      <c r="TH2676" s="1089"/>
      <c r="TI2676" s="1531"/>
      <c r="TJ2676" s="1255"/>
      <c r="TK2676" s="18"/>
      <c r="TL2676" s="1089"/>
      <c r="TM2676" s="1531"/>
      <c r="TN2676" s="1255"/>
      <c r="TO2676" s="18"/>
      <c r="TP2676" s="1089"/>
      <c r="TQ2676" s="1531"/>
      <c r="TR2676" s="1255"/>
      <c r="TS2676" s="18"/>
      <c r="TT2676" s="1089"/>
      <c r="TU2676" s="1531"/>
      <c r="TV2676" s="1255"/>
      <c r="TW2676" s="18"/>
      <c r="TX2676" s="1089"/>
      <c r="TY2676" s="1531"/>
      <c r="TZ2676" s="1255"/>
      <c r="UA2676" s="18"/>
      <c r="UB2676" s="1089"/>
      <c r="UC2676" s="1531"/>
      <c r="UD2676" s="1255"/>
      <c r="UE2676" s="18"/>
      <c r="UF2676" s="1089"/>
      <c r="UG2676" s="1531"/>
      <c r="UH2676" s="1255"/>
      <c r="UI2676" s="18"/>
      <c r="UJ2676" s="1089"/>
      <c r="UK2676" s="1531"/>
      <c r="UL2676" s="1255"/>
      <c r="UM2676" s="18"/>
      <c r="UN2676" s="1089"/>
      <c r="UO2676" s="1531"/>
      <c r="UP2676" s="1255"/>
      <c r="UQ2676" s="18"/>
      <c r="UR2676" s="1089"/>
      <c r="US2676" s="1531"/>
      <c r="UT2676" s="1255"/>
      <c r="UU2676" s="18"/>
      <c r="UV2676" s="1089"/>
      <c r="UW2676" s="1531"/>
      <c r="UX2676" s="1255"/>
      <c r="UY2676" s="18"/>
      <c r="UZ2676" s="1089"/>
      <c r="VA2676" s="1531"/>
      <c r="VB2676" s="1255"/>
      <c r="VC2676" s="18"/>
      <c r="VD2676" s="1089"/>
      <c r="VE2676" s="1531"/>
      <c r="VF2676" s="1255"/>
      <c r="VG2676" s="18"/>
      <c r="VH2676" s="1089"/>
      <c r="VI2676" s="1531"/>
      <c r="VJ2676" s="1255"/>
      <c r="VK2676" s="18"/>
      <c r="VL2676" s="1089"/>
      <c r="VM2676" s="1531"/>
      <c r="VN2676" s="1255"/>
      <c r="VO2676" s="18"/>
      <c r="VP2676" s="1089"/>
      <c r="VQ2676" s="1531"/>
      <c r="VR2676" s="1255"/>
      <c r="VS2676" s="18"/>
      <c r="VT2676" s="1089"/>
      <c r="VU2676" s="1531"/>
      <c r="VV2676" s="1255"/>
      <c r="VW2676" s="18"/>
      <c r="VX2676" s="1089"/>
      <c r="VY2676" s="1531"/>
      <c r="VZ2676" s="1255"/>
      <c r="WA2676" s="18"/>
      <c r="WB2676" s="1089"/>
      <c r="WC2676" s="1531"/>
      <c r="WD2676" s="1255"/>
      <c r="WE2676" s="18"/>
      <c r="WF2676" s="1089"/>
      <c r="WG2676" s="1531"/>
      <c r="WH2676" s="1255"/>
      <c r="WI2676" s="18"/>
      <c r="WJ2676" s="1089"/>
      <c r="WK2676" s="1531"/>
      <c r="WL2676" s="1255"/>
      <c r="WM2676" s="18"/>
      <c r="WN2676" s="1089"/>
      <c r="WO2676" s="1531"/>
      <c r="WP2676" s="1255"/>
      <c r="WQ2676" s="18"/>
      <c r="WR2676" s="1089"/>
      <c r="WS2676" s="1531"/>
      <c r="WT2676" s="1255"/>
      <c r="WU2676" s="18"/>
      <c r="WV2676" s="1089"/>
      <c r="WW2676" s="1531"/>
      <c r="WX2676" s="1255"/>
      <c r="WY2676" s="18"/>
      <c r="WZ2676" s="1089"/>
      <c r="XA2676" s="1531"/>
      <c r="XB2676" s="1255"/>
      <c r="XC2676" s="18"/>
      <c r="XD2676" s="1089"/>
      <c r="XE2676" s="1531"/>
      <c r="XF2676" s="1255"/>
      <c r="XG2676" s="18"/>
      <c r="XH2676" s="1089"/>
      <c r="XI2676" s="1531"/>
      <c r="XJ2676" s="1255"/>
      <c r="XK2676" s="18"/>
      <c r="XL2676" s="1089"/>
      <c r="XM2676" s="1531"/>
      <c r="XN2676" s="1255"/>
      <c r="XO2676" s="18"/>
      <c r="XP2676" s="1089"/>
      <c r="XQ2676" s="1531"/>
      <c r="XR2676" s="1255"/>
      <c r="XS2676" s="18"/>
      <c r="XT2676" s="1089"/>
      <c r="XU2676" s="1531"/>
      <c r="XV2676" s="1255"/>
      <c r="XW2676" s="18"/>
      <c r="XX2676" s="1089"/>
      <c r="XY2676" s="1531"/>
      <c r="XZ2676" s="1255"/>
      <c r="YA2676" s="18"/>
      <c r="YB2676" s="1089"/>
      <c r="YC2676" s="1531"/>
      <c r="YD2676" s="1255"/>
      <c r="YE2676" s="18"/>
      <c r="YF2676" s="1089"/>
      <c r="YG2676" s="1531"/>
      <c r="YH2676" s="1255"/>
      <c r="YI2676" s="18"/>
      <c r="YJ2676" s="1089"/>
      <c r="YK2676" s="1531"/>
      <c r="YL2676" s="1255"/>
      <c r="YM2676" s="18"/>
      <c r="YN2676" s="1089"/>
      <c r="YO2676" s="1531"/>
      <c r="YP2676" s="1255"/>
      <c r="YQ2676" s="18"/>
      <c r="YR2676" s="1089"/>
      <c r="YS2676" s="1531"/>
      <c r="YT2676" s="1255"/>
      <c r="YU2676" s="18"/>
      <c r="YV2676" s="1089"/>
      <c r="YW2676" s="1531"/>
      <c r="YX2676" s="1255"/>
      <c r="YY2676" s="18"/>
      <c r="YZ2676" s="1089"/>
      <c r="ZA2676" s="1531"/>
      <c r="ZB2676" s="1255"/>
      <c r="ZC2676" s="18"/>
      <c r="ZD2676" s="1089"/>
      <c r="ZE2676" s="1531"/>
      <c r="ZF2676" s="1255"/>
      <c r="ZG2676" s="18"/>
      <c r="ZH2676" s="1089"/>
      <c r="ZI2676" s="1531"/>
      <c r="ZJ2676" s="1255"/>
      <c r="ZK2676" s="18"/>
      <c r="ZL2676" s="1089"/>
      <c r="ZM2676" s="1531"/>
      <c r="ZN2676" s="1255"/>
      <c r="ZO2676" s="18"/>
      <c r="ZP2676" s="1089"/>
      <c r="ZQ2676" s="1531"/>
      <c r="ZR2676" s="1255"/>
      <c r="ZS2676" s="18"/>
      <c r="ZT2676" s="1089"/>
      <c r="ZU2676" s="1531"/>
      <c r="ZV2676" s="1255"/>
      <c r="ZW2676" s="18"/>
      <c r="ZX2676" s="1089"/>
      <c r="ZY2676" s="1531"/>
      <c r="ZZ2676" s="1255"/>
      <c r="AAA2676" s="18"/>
      <c r="AAB2676" s="1089"/>
      <c r="AAC2676" s="1531"/>
      <c r="AAD2676" s="1255"/>
      <c r="AAE2676" s="18"/>
      <c r="AAF2676" s="1089"/>
      <c r="AAG2676" s="1531"/>
      <c r="AAH2676" s="1255"/>
      <c r="AAI2676" s="18"/>
      <c r="AAJ2676" s="1089"/>
      <c r="AAK2676" s="1531"/>
      <c r="AAL2676" s="1255"/>
      <c r="AAM2676" s="18"/>
      <c r="AAN2676" s="1089"/>
      <c r="AAO2676" s="1531"/>
      <c r="AAP2676" s="1255"/>
      <c r="AAQ2676" s="18"/>
      <c r="AAR2676" s="1089"/>
      <c r="AAS2676" s="1531"/>
      <c r="AAT2676" s="1255"/>
      <c r="AAU2676" s="18"/>
      <c r="AAV2676" s="1089"/>
      <c r="AAW2676" s="1531"/>
      <c r="AAX2676" s="1255"/>
      <c r="AAY2676" s="18"/>
      <c r="AAZ2676" s="1089"/>
      <c r="ABA2676" s="1531"/>
      <c r="ABB2676" s="1255"/>
      <c r="ABC2676" s="18"/>
      <c r="ABD2676" s="1089"/>
      <c r="ABE2676" s="1531"/>
      <c r="ABF2676" s="1255"/>
      <c r="ABG2676" s="18"/>
      <c r="ABH2676" s="1089"/>
      <c r="ABI2676" s="1531"/>
      <c r="ABJ2676" s="1255"/>
      <c r="ABK2676" s="18"/>
      <c r="ABL2676" s="1089"/>
      <c r="ABM2676" s="1531"/>
      <c r="ABN2676" s="1255"/>
      <c r="ABO2676" s="18"/>
      <c r="ABP2676" s="1089"/>
      <c r="ABQ2676" s="1531"/>
      <c r="ABR2676" s="1255"/>
      <c r="ABS2676" s="18"/>
      <c r="ABT2676" s="1089"/>
      <c r="ABU2676" s="1531"/>
      <c r="ABV2676" s="1255"/>
      <c r="ABW2676" s="18"/>
      <c r="ABX2676" s="1089"/>
      <c r="ABY2676" s="1531"/>
      <c r="ABZ2676" s="1255"/>
      <c r="ACA2676" s="18"/>
      <c r="ACB2676" s="1089"/>
      <c r="ACC2676" s="1531"/>
      <c r="ACD2676" s="1255"/>
      <c r="ACE2676" s="18"/>
      <c r="ACF2676" s="1089"/>
      <c r="ACG2676" s="1531"/>
      <c r="ACH2676" s="1255"/>
      <c r="ACI2676" s="18"/>
      <c r="ACJ2676" s="1089"/>
      <c r="ACK2676" s="1531"/>
      <c r="ACL2676" s="1255"/>
      <c r="ACM2676" s="18"/>
      <c r="ACN2676" s="1089"/>
      <c r="ACO2676" s="1531"/>
      <c r="ACP2676" s="1255"/>
      <c r="ACQ2676" s="18"/>
      <c r="ACR2676" s="1089"/>
      <c r="ACS2676" s="1531"/>
      <c r="ACT2676" s="1255"/>
      <c r="ACU2676" s="18"/>
      <c r="ACV2676" s="1089"/>
      <c r="ACW2676" s="1531"/>
      <c r="ACX2676" s="1255"/>
      <c r="ACY2676" s="18"/>
      <c r="ACZ2676" s="1089"/>
      <c r="ADA2676" s="1531"/>
      <c r="ADB2676" s="1255"/>
      <c r="ADC2676" s="18"/>
      <c r="ADD2676" s="1089"/>
      <c r="ADE2676" s="1531"/>
      <c r="ADF2676" s="1255"/>
      <c r="ADG2676" s="18"/>
      <c r="ADH2676" s="1089"/>
      <c r="ADI2676" s="1531"/>
      <c r="ADJ2676" s="1255"/>
      <c r="ADK2676" s="18"/>
      <c r="ADL2676" s="1089"/>
      <c r="ADM2676" s="1531"/>
      <c r="ADN2676" s="1255"/>
      <c r="ADO2676" s="18"/>
      <c r="ADP2676" s="1089"/>
      <c r="ADQ2676" s="1531"/>
      <c r="ADR2676" s="1255"/>
      <c r="ADS2676" s="18"/>
      <c r="ADT2676" s="1089"/>
      <c r="ADU2676" s="1531"/>
      <c r="ADV2676" s="1255"/>
      <c r="ADW2676" s="18"/>
      <c r="ADX2676" s="1089"/>
      <c r="ADY2676" s="1531"/>
      <c r="ADZ2676" s="1255"/>
      <c r="AEA2676" s="18"/>
      <c r="AEB2676" s="1089"/>
      <c r="AEC2676" s="1531"/>
      <c r="AED2676" s="1255"/>
      <c r="AEE2676" s="18"/>
      <c r="AEF2676" s="1089"/>
      <c r="AEG2676" s="1531"/>
      <c r="AEH2676" s="1255"/>
      <c r="AEI2676" s="18"/>
      <c r="AEJ2676" s="1089"/>
      <c r="AEK2676" s="1531"/>
      <c r="AEL2676" s="1255"/>
      <c r="AEM2676" s="18"/>
      <c r="AEN2676" s="1089"/>
      <c r="AEO2676" s="1531"/>
      <c r="AEP2676" s="1255"/>
      <c r="AEQ2676" s="18"/>
      <c r="AER2676" s="1089"/>
      <c r="AES2676" s="1531"/>
      <c r="AET2676" s="1255"/>
      <c r="AEU2676" s="18"/>
      <c r="AEV2676" s="1089"/>
      <c r="AEW2676" s="1531"/>
      <c r="AEX2676" s="1255"/>
      <c r="AEY2676" s="18"/>
      <c r="AEZ2676" s="1089"/>
      <c r="AFA2676" s="1531"/>
      <c r="AFB2676" s="1255"/>
      <c r="AFC2676" s="18"/>
      <c r="AFD2676" s="1089"/>
      <c r="AFE2676" s="1531"/>
      <c r="AFF2676" s="1255"/>
      <c r="AFG2676" s="18"/>
      <c r="AFH2676" s="1089"/>
      <c r="AFI2676" s="1531"/>
      <c r="AFJ2676" s="1255"/>
      <c r="AFK2676" s="18"/>
      <c r="AFL2676" s="1089"/>
      <c r="AFM2676" s="1531"/>
      <c r="AFN2676" s="1255"/>
      <c r="AFO2676" s="18"/>
      <c r="AFP2676" s="1089"/>
      <c r="AFQ2676" s="1531"/>
      <c r="AFR2676" s="1255"/>
      <c r="AFS2676" s="18"/>
      <c r="AFT2676" s="1089"/>
      <c r="AFU2676" s="1531"/>
      <c r="AFV2676" s="1255"/>
      <c r="AFW2676" s="18"/>
      <c r="AFX2676" s="1089"/>
      <c r="AFY2676" s="1531"/>
      <c r="AFZ2676" s="1255"/>
      <c r="AGA2676" s="18"/>
      <c r="AGB2676" s="1089"/>
      <c r="AGC2676" s="1531"/>
      <c r="AGD2676" s="1255"/>
      <c r="AGE2676" s="18"/>
      <c r="AGF2676" s="1089"/>
      <c r="AGG2676" s="1531"/>
      <c r="AGH2676" s="1255"/>
      <c r="AGI2676" s="18"/>
      <c r="AGJ2676" s="1089"/>
      <c r="AGK2676" s="1531"/>
      <c r="AGL2676" s="1255"/>
      <c r="AGM2676" s="18"/>
      <c r="AGN2676" s="1089"/>
      <c r="AGO2676" s="1531"/>
      <c r="AGP2676" s="1255"/>
      <c r="AGQ2676" s="18"/>
      <c r="AGR2676" s="1089"/>
      <c r="AGS2676" s="1531"/>
      <c r="AGT2676" s="1255"/>
      <c r="AGU2676" s="18"/>
      <c r="AGV2676" s="1089"/>
      <c r="AGW2676" s="1531"/>
      <c r="AGX2676" s="1255"/>
      <c r="AGY2676" s="18"/>
      <c r="AGZ2676" s="1089"/>
      <c r="AHA2676" s="1531"/>
      <c r="AHB2676" s="1255"/>
      <c r="AHC2676" s="18"/>
      <c r="AHD2676" s="1089"/>
      <c r="AHE2676" s="1531"/>
      <c r="AHF2676" s="1255"/>
      <c r="AHG2676" s="18"/>
      <c r="AHH2676" s="1089"/>
      <c r="AHI2676" s="1531"/>
      <c r="AHJ2676" s="1255"/>
      <c r="AHK2676" s="18"/>
      <c r="AHL2676" s="1089"/>
      <c r="AHM2676" s="1531"/>
      <c r="AHN2676" s="1255"/>
      <c r="AHO2676" s="18"/>
      <c r="AHP2676" s="1089"/>
      <c r="AHQ2676" s="1531"/>
      <c r="AHR2676" s="1255"/>
      <c r="AHS2676" s="18"/>
      <c r="AHT2676" s="1089"/>
      <c r="AHU2676" s="1531"/>
      <c r="AHV2676" s="1255"/>
      <c r="AHW2676" s="18"/>
      <c r="AHX2676" s="1089"/>
      <c r="AHY2676" s="1531"/>
      <c r="AHZ2676" s="1255"/>
      <c r="AIA2676" s="18"/>
      <c r="AIB2676" s="1089"/>
      <c r="AIC2676" s="1531"/>
      <c r="AID2676" s="1255"/>
      <c r="AIE2676" s="18"/>
      <c r="AIF2676" s="1089"/>
      <c r="AIG2676" s="1531"/>
      <c r="AIH2676" s="1255"/>
      <c r="AII2676" s="18"/>
      <c r="AIJ2676" s="1089"/>
      <c r="AIK2676" s="1531"/>
      <c r="AIL2676" s="1255"/>
      <c r="AIM2676" s="18"/>
      <c r="AIN2676" s="1089"/>
      <c r="AIO2676" s="1531"/>
      <c r="AIP2676" s="1255"/>
      <c r="AIQ2676" s="18"/>
      <c r="AIR2676" s="1089"/>
      <c r="AIS2676" s="1531"/>
      <c r="AIT2676" s="1255"/>
      <c r="AIU2676" s="18"/>
      <c r="AIV2676" s="1089"/>
      <c r="AIW2676" s="1531"/>
      <c r="AIX2676" s="1255"/>
      <c r="AIY2676" s="18"/>
      <c r="AIZ2676" s="1089"/>
      <c r="AJA2676" s="1531"/>
      <c r="AJB2676" s="1255"/>
      <c r="AJC2676" s="18"/>
      <c r="AJD2676" s="1089"/>
      <c r="AJE2676" s="1531"/>
      <c r="AJF2676" s="1255"/>
      <c r="AJG2676" s="18"/>
      <c r="AJH2676" s="1089"/>
      <c r="AJI2676" s="1531"/>
      <c r="AJJ2676" s="1255"/>
      <c r="AJK2676" s="18"/>
      <c r="AJL2676" s="1089"/>
      <c r="AJM2676" s="1531"/>
      <c r="AJN2676" s="1255"/>
      <c r="AJO2676" s="18"/>
      <c r="AJP2676" s="1089"/>
      <c r="AJQ2676" s="1531"/>
      <c r="AJR2676" s="1255"/>
      <c r="AJS2676" s="18"/>
      <c r="AJT2676" s="1089"/>
      <c r="AJU2676" s="1531"/>
      <c r="AJV2676" s="1255"/>
      <c r="AJW2676" s="18"/>
      <c r="AJX2676" s="1089"/>
      <c r="AJY2676" s="1531"/>
      <c r="AJZ2676" s="1255"/>
      <c r="AKA2676" s="18"/>
      <c r="AKB2676" s="1089"/>
      <c r="AKC2676" s="1531"/>
      <c r="AKD2676" s="1255"/>
      <c r="AKE2676" s="18"/>
      <c r="AKF2676" s="1089"/>
      <c r="AKG2676" s="1531"/>
      <c r="AKH2676" s="1255"/>
      <c r="AKI2676" s="18"/>
      <c r="AKJ2676" s="1089"/>
      <c r="AKK2676" s="1531"/>
      <c r="AKL2676" s="1255"/>
      <c r="AKM2676" s="18"/>
      <c r="AKN2676" s="1089"/>
      <c r="AKO2676" s="1531"/>
      <c r="AKP2676" s="1255"/>
      <c r="AKQ2676" s="18"/>
      <c r="AKR2676" s="1089"/>
      <c r="AKS2676" s="1531"/>
      <c r="AKT2676" s="1255"/>
      <c r="AKU2676" s="18"/>
      <c r="AKV2676" s="1089"/>
      <c r="AKW2676" s="1531"/>
      <c r="AKX2676" s="1255"/>
      <c r="AKY2676" s="18"/>
      <c r="AKZ2676" s="1089"/>
      <c r="ALA2676" s="1531"/>
      <c r="ALB2676" s="1255"/>
      <c r="ALC2676" s="18"/>
      <c r="ALD2676" s="1089"/>
      <c r="ALE2676" s="1531"/>
      <c r="ALF2676" s="1255"/>
      <c r="ALG2676" s="18"/>
      <c r="ALH2676" s="1089"/>
      <c r="ALI2676" s="1531"/>
      <c r="ALJ2676" s="1255"/>
      <c r="ALK2676" s="18"/>
      <c r="ALL2676" s="1089"/>
      <c r="ALM2676" s="1531"/>
      <c r="ALN2676" s="1255"/>
      <c r="ALO2676" s="18"/>
      <c r="ALP2676" s="1089"/>
      <c r="ALQ2676" s="1531"/>
      <c r="ALR2676" s="1255"/>
      <c r="ALS2676" s="18"/>
      <c r="ALT2676" s="1089"/>
      <c r="ALU2676" s="1531"/>
      <c r="ALV2676" s="1255"/>
      <c r="ALW2676" s="18"/>
      <c r="ALX2676" s="1089"/>
      <c r="ALY2676" s="1531"/>
      <c r="ALZ2676" s="1255"/>
      <c r="AMA2676" s="18"/>
      <c r="AMB2676" s="1089"/>
      <c r="AMC2676" s="1531"/>
      <c r="AMD2676" s="1255"/>
      <c r="AME2676" s="18"/>
      <c r="AMF2676" s="1089"/>
      <c r="AMG2676" s="1531"/>
      <c r="AMH2676" s="1255"/>
      <c r="AMI2676" s="18"/>
      <c r="AMJ2676" s="1089"/>
      <c r="AMK2676" s="1531"/>
      <c r="AML2676" s="1255"/>
      <c r="AMM2676" s="18"/>
      <c r="AMN2676" s="1089"/>
      <c r="AMO2676" s="1531"/>
      <c r="AMP2676" s="1255"/>
      <c r="AMQ2676" s="18"/>
      <c r="AMR2676" s="1089"/>
      <c r="AMS2676" s="1531"/>
      <c r="AMT2676" s="1255"/>
      <c r="AMU2676" s="18"/>
      <c r="AMV2676" s="1089"/>
      <c r="AMW2676" s="1531"/>
      <c r="AMX2676" s="1255"/>
      <c r="AMY2676" s="18"/>
      <c r="AMZ2676" s="1089"/>
      <c r="ANA2676" s="1531"/>
      <c r="ANB2676" s="1255"/>
      <c r="ANC2676" s="18"/>
      <c r="AND2676" s="1089"/>
      <c r="ANE2676" s="1531"/>
      <c r="ANF2676" s="1255"/>
      <c r="ANG2676" s="18"/>
      <c r="ANH2676" s="1089"/>
      <c r="ANI2676" s="1531"/>
      <c r="ANJ2676" s="1255"/>
      <c r="ANK2676" s="18"/>
      <c r="ANL2676" s="1089"/>
      <c r="ANM2676" s="1531"/>
      <c r="ANN2676" s="1255"/>
      <c r="ANO2676" s="18"/>
      <c r="ANP2676" s="1089"/>
      <c r="ANQ2676" s="1531"/>
      <c r="ANR2676" s="1255"/>
      <c r="ANS2676" s="18"/>
      <c r="ANT2676" s="1089"/>
      <c r="ANU2676" s="1531"/>
      <c r="ANV2676" s="1255"/>
      <c r="ANW2676" s="18"/>
      <c r="ANX2676" s="1089"/>
      <c r="ANY2676" s="1531"/>
      <c r="ANZ2676" s="1255"/>
      <c r="AOA2676" s="18"/>
      <c r="AOB2676" s="1089"/>
      <c r="AOC2676" s="1531"/>
      <c r="AOD2676" s="1255"/>
      <c r="AOE2676" s="18"/>
      <c r="AOF2676" s="1089"/>
      <c r="AOG2676" s="1531"/>
      <c r="AOH2676" s="1255"/>
      <c r="AOI2676" s="18"/>
      <c r="AOJ2676" s="1089"/>
      <c r="AOK2676" s="1531"/>
      <c r="AOL2676" s="1255"/>
      <c r="AOM2676" s="18"/>
      <c r="AON2676" s="1089"/>
      <c r="AOO2676" s="1531"/>
      <c r="AOP2676" s="1255"/>
      <c r="AOQ2676" s="18"/>
      <c r="AOR2676" s="1089"/>
      <c r="AOS2676" s="1531"/>
      <c r="AOT2676" s="1255"/>
      <c r="AOU2676" s="18"/>
      <c r="AOV2676" s="1089"/>
      <c r="AOW2676" s="1531"/>
      <c r="AOX2676" s="1255"/>
      <c r="AOY2676" s="18"/>
      <c r="AOZ2676" s="1089"/>
      <c r="APA2676" s="1531"/>
      <c r="APB2676" s="1255"/>
      <c r="APC2676" s="18"/>
      <c r="APD2676" s="1089"/>
      <c r="APE2676" s="1531"/>
      <c r="APF2676" s="1255"/>
      <c r="APG2676" s="18"/>
      <c r="APH2676" s="1089"/>
      <c r="API2676" s="1531"/>
      <c r="APJ2676" s="1255"/>
      <c r="APK2676" s="18"/>
      <c r="APL2676" s="1089"/>
      <c r="APM2676" s="1531"/>
      <c r="APN2676" s="1255"/>
      <c r="APO2676" s="18"/>
      <c r="APP2676" s="1089"/>
      <c r="APQ2676" s="1531"/>
      <c r="APR2676" s="1255"/>
      <c r="APS2676" s="18"/>
      <c r="APT2676" s="1089"/>
      <c r="APU2676" s="1531"/>
      <c r="APV2676" s="1255"/>
      <c r="APW2676" s="18"/>
      <c r="APX2676" s="1089"/>
      <c r="APY2676" s="1531"/>
      <c r="APZ2676" s="1255"/>
      <c r="AQA2676" s="18"/>
      <c r="AQB2676" s="1089"/>
      <c r="AQC2676" s="1531"/>
      <c r="AQD2676" s="1255"/>
      <c r="AQE2676" s="18"/>
      <c r="AQF2676" s="1089"/>
      <c r="AQG2676" s="1531"/>
      <c r="AQH2676" s="1255"/>
      <c r="AQI2676" s="18"/>
      <c r="AQJ2676" s="1089"/>
      <c r="AQK2676" s="1531"/>
      <c r="AQL2676" s="1255"/>
      <c r="AQM2676" s="18"/>
      <c r="AQN2676" s="1089"/>
      <c r="AQO2676" s="1531"/>
      <c r="AQP2676" s="1255"/>
      <c r="AQQ2676" s="18"/>
      <c r="AQR2676" s="1089"/>
      <c r="AQS2676" s="1531"/>
      <c r="AQT2676" s="1255"/>
      <c r="AQU2676" s="18"/>
      <c r="AQV2676" s="1089"/>
      <c r="AQW2676" s="1531"/>
      <c r="AQX2676" s="1255"/>
      <c r="AQY2676" s="18"/>
      <c r="AQZ2676" s="1089"/>
      <c r="ARA2676" s="1531"/>
      <c r="ARB2676" s="1255"/>
      <c r="ARC2676" s="18"/>
      <c r="ARD2676" s="1089"/>
      <c r="ARE2676" s="1531"/>
      <c r="ARF2676" s="1255"/>
      <c r="ARG2676" s="18"/>
      <c r="ARH2676" s="1089"/>
      <c r="ARI2676" s="1531"/>
      <c r="ARJ2676" s="1255"/>
      <c r="ARK2676" s="18"/>
      <c r="ARL2676" s="1089"/>
      <c r="ARM2676" s="1531"/>
      <c r="ARN2676" s="1255"/>
      <c r="ARO2676" s="18"/>
      <c r="ARP2676" s="1089"/>
      <c r="ARQ2676" s="1531"/>
      <c r="ARR2676" s="1255"/>
      <c r="ARS2676" s="18"/>
      <c r="ART2676" s="1089"/>
      <c r="ARU2676" s="1531"/>
      <c r="ARV2676" s="1255"/>
      <c r="ARW2676" s="18"/>
      <c r="ARX2676" s="1089"/>
      <c r="ARY2676" s="1531"/>
      <c r="ARZ2676" s="1255"/>
      <c r="ASA2676" s="18"/>
      <c r="ASB2676" s="1089"/>
      <c r="ASC2676" s="1531"/>
      <c r="ASD2676" s="1255"/>
      <c r="ASE2676" s="18"/>
      <c r="ASF2676" s="1089"/>
      <c r="ASG2676" s="1531"/>
      <c r="ASH2676" s="1255"/>
      <c r="ASI2676" s="18"/>
      <c r="ASJ2676" s="1089"/>
      <c r="ASK2676" s="1531"/>
      <c r="ASL2676" s="1255"/>
      <c r="ASM2676" s="18"/>
      <c r="ASN2676" s="1089"/>
      <c r="ASO2676" s="1531"/>
      <c r="ASP2676" s="1255"/>
      <c r="ASQ2676" s="18"/>
      <c r="ASR2676" s="1089"/>
      <c r="ASS2676" s="1531"/>
      <c r="AST2676" s="1255"/>
      <c r="ASU2676" s="18"/>
      <c r="ASV2676" s="1089"/>
      <c r="ASW2676" s="1531"/>
      <c r="ASX2676" s="1255"/>
      <c r="ASY2676" s="18"/>
      <c r="ASZ2676" s="1089"/>
      <c r="ATA2676" s="1531"/>
      <c r="ATB2676" s="1255"/>
      <c r="ATC2676" s="18"/>
      <c r="ATD2676" s="1089"/>
      <c r="ATE2676" s="1531"/>
      <c r="ATF2676" s="1255"/>
      <c r="ATG2676" s="18"/>
      <c r="ATH2676" s="1089"/>
      <c r="ATI2676" s="1531"/>
      <c r="ATJ2676" s="1255"/>
      <c r="ATK2676" s="18"/>
      <c r="ATL2676" s="1089"/>
      <c r="ATM2676" s="1531"/>
      <c r="ATN2676" s="1255"/>
      <c r="ATO2676" s="18"/>
      <c r="ATP2676" s="1089"/>
      <c r="ATQ2676" s="1531"/>
      <c r="ATR2676" s="1255"/>
      <c r="ATS2676" s="18"/>
      <c r="ATT2676" s="1089"/>
      <c r="ATU2676" s="1531"/>
      <c r="ATV2676" s="1255"/>
      <c r="ATW2676" s="18"/>
      <c r="ATX2676" s="1089"/>
      <c r="ATY2676" s="1531"/>
      <c r="ATZ2676" s="1255"/>
      <c r="AUA2676" s="18"/>
      <c r="AUB2676" s="1089"/>
      <c r="AUC2676" s="1531"/>
      <c r="AUD2676" s="1255"/>
      <c r="AUE2676" s="18"/>
      <c r="AUF2676" s="1089"/>
      <c r="AUG2676" s="1531"/>
      <c r="AUH2676" s="1255"/>
      <c r="AUI2676" s="18"/>
      <c r="AUJ2676" s="1089"/>
      <c r="AUK2676" s="1531"/>
      <c r="AUL2676" s="1255"/>
      <c r="AUM2676" s="18"/>
      <c r="AUN2676" s="1089"/>
      <c r="AUO2676" s="1531"/>
      <c r="AUP2676" s="1255"/>
      <c r="AUQ2676" s="18"/>
      <c r="AUR2676" s="1089"/>
      <c r="AUS2676" s="1531"/>
      <c r="AUT2676" s="1255"/>
      <c r="AUU2676" s="18"/>
      <c r="AUV2676" s="1089"/>
      <c r="AUW2676" s="1531"/>
      <c r="AUX2676" s="1255"/>
      <c r="AUY2676" s="18"/>
      <c r="AUZ2676" s="1089"/>
      <c r="AVA2676" s="1531"/>
      <c r="AVB2676" s="1255"/>
      <c r="AVC2676" s="18"/>
      <c r="AVD2676" s="1089"/>
      <c r="AVE2676" s="1531"/>
      <c r="AVF2676" s="1255"/>
      <c r="AVG2676" s="18"/>
      <c r="AVH2676" s="1089"/>
      <c r="AVI2676" s="1531"/>
      <c r="AVJ2676" s="1255"/>
      <c r="AVK2676" s="18"/>
      <c r="AVL2676" s="1089"/>
      <c r="AVM2676" s="1531"/>
      <c r="AVN2676" s="1255"/>
      <c r="AVO2676" s="18"/>
      <c r="AVP2676" s="1089"/>
      <c r="AVQ2676" s="1531"/>
      <c r="AVR2676" s="1255"/>
      <c r="AVS2676" s="18"/>
      <c r="AVT2676" s="1089"/>
      <c r="AVU2676" s="1531"/>
      <c r="AVV2676" s="1255"/>
      <c r="AVW2676" s="18"/>
      <c r="AVX2676" s="1089"/>
      <c r="AVY2676" s="1531"/>
      <c r="AVZ2676" s="1255"/>
      <c r="AWA2676" s="18"/>
      <c r="AWB2676" s="1089"/>
      <c r="AWC2676" s="1531"/>
      <c r="AWD2676" s="1255"/>
      <c r="AWE2676" s="18"/>
      <c r="AWF2676" s="1089"/>
      <c r="AWG2676" s="1531"/>
      <c r="AWH2676" s="1255"/>
      <c r="AWI2676" s="18"/>
      <c r="AWJ2676" s="1089"/>
      <c r="AWK2676" s="1531"/>
      <c r="AWL2676" s="1255"/>
      <c r="AWM2676" s="18"/>
      <c r="AWN2676" s="1089"/>
      <c r="AWO2676" s="1531"/>
      <c r="AWP2676" s="1255"/>
      <c r="AWQ2676" s="18"/>
      <c r="AWR2676" s="1089"/>
      <c r="AWS2676" s="1531"/>
      <c r="AWT2676" s="1255"/>
      <c r="AWU2676" s="18"/>
      <c r="AWV2676" s="1089"/>
      <c r="AWW2676" s="1531"/>
      <c r="AWX2676" s="1255"/>
      <c r="AWY2676" s="18"/>
      <c r="AWZ2676" s="1089"/>
      <c r="AXA2676" s="1531"/>
      <c r="AXB2676" s="1255"/>
      <c r="AXC2676" s="18"/>
      <c r="AXD2676" s="1089"/>
      <c r="AXE2676" s="1531"/>
      <c r="AXF2676" s="1255"/>
      <c r="AXG2676" s="18"/>
      <c r="AXH2676" s="1089"/>
      <c r="AXI2676" s="1531"/>
      <c r="AXJ2676" s="1255"/>
      <c r="AXK2676" s="18"/>
      <c r="AXL2676" s="1089"/>
      <c r="AXM2676" s="1531"/>
      <c r="AXN2676" s="1255"/>
      <c r="AXO2676" s="18"/>
      <c r="AXP2676" s="1089"/>
      <c r="AXQ2676" s="1531"/>
      <c r="AXR2676" s="1255"/>
      <c r="AXS2676" s="18"/>
      <c r="AXT2676" s="1089"/>
      <c r="AXU2676" s="1531"/>
      <c r="AXV2676" s="1255"/>
      <c r="AXW2676" s="18"/>
      <c r="AXX2676" s="1089"/>
      <c r="AXY2676" s="1531"/>
      <c r="AXZ2676" s="1255"/>
      <c r="AYA2676" s="18"/>
      <c r="AYB2676" s="1089"/>
      <c r="AYC2676" s="1531"/>
      <c r="AYD2676" s="1255"/>
      <c r="AYE2676" s="18"/>
      <c r="AYF2676" s="1089"/>
      <c r="AYG2676" s="1531"/>
      <c r="AYH2676" s="1255"/>
      <c r="AYI2676" s="18"/>
      <c r="AYJ2676" s="1089"/>
      <c r="AYK2676" s="1531"/>
      <c r="AYL2676" s="1255"/>
      <c r="AYM2676" s="18"/>
      <c r="AYN2676" s="1089"/>
      <c r="AYO2676" s="1531"/>
      <c r="AYP2676" s="1255"/>
      <c r="AYQ2676" s="18"/>
      <c r="AYR2676" s="1089"/>
      <c r="AYS2676" s="1531"/>
      <c r="AYT2676" s="1255"/>
      <c r="AYU2676" s="18"/>
      <c r="AYV2676" s="1089"/>
      <c r="AYW2676" s="1531"/>
      <c r="AYX2676" s="1255"/>
      <c r="AYY2676" s="18"/>
      <c r="AYZ2676" s="1089"/>
      <c r="AZA2676" s="1531"/>
      <c r="AZB2676" s="1255"/>
      <c r="AZC2676" s="18"/>
      <c r="AZD2676" s="1089"/>
      <c r="AZE2676" s="1531"/>
      <c r="AZF2676" s="1255"/>
      <c r="AZG2676" s="18"/>
      <c r="AZH2676" s="1089"/>
      <c r="AZI2676" s="1531"/>
      <c r="AZJ2676" s="1255"/>
      <c r="AZK2676" s="18"/>
      <c r="AZL2676" s="1089"/>
      <c r="AZM2676" s="1531"/>
      <c r="AZN2676" s="1255"/>
      <c r="AZO2676" s="18"/>
      <c r="AZP2676" s="1089"/>
      <c r="AZQ2676" s="1531"/>
      <c r="AZR2676" s="1255"/>
      <c r="AZS2676" s="18"/>
      <c r="AZT2676" s="1089"/>
      <c r="AZU2676" s="1531"/>
      <c r="AZV2676" s="1255"/>
      <c r="AZW2676" s="18"/>
      <c r="AZX2676" s="1089"/>
      <c r="AZY2676" s="1531"/>
      <c r="AZZ2676" s="1255"/>
      <c r="BAA2676" s="18"/>
      <c r="BAB2676" s="1089"/>
      <c r="BAC2676" s="1531"/>
      <c r="BAD2676" s="1255"/>
      <c r="BAE2676" s="18"/>
      <c r="BAF2676" s="1089"/>
      <c r="BAG2676" s="1531"/>
      <c r="BAH2676" s="1255"/>
      <c r="BAI2676" s="18"/>
      <c r="BAJ2676" s="1089"/>
      <c r="BAK2676" s="1531"/>
      <c r="BAL2676" s="1255"/>
      <c r="BAM2676" s="18"/>
      <c r="BAN2676" s="1089"/>
      <c r="BAO2676" s="1531"/>
      <c r="BAP2676" s="1255"/>
      <c r="BAQ2676" s="18"/>
      <c r="BAR2676" s="1089"/>
      <c r="BAS2676" s="1531"/>
      <c r="BAT2676" s="1255"/>
      <c r="BAU2676" s="18"/>
      <c r="BAV2676" s="1089"/>
      <c r="BAW2676" s="1531"/>
      <c r="BAX2676" s="1255"/>
      <c r="BAY2676" s="18"/>
      <c r="BAZ2676" s="1089"/>
      <c r="BBA2676" s="1531"/>
      <c r="BBB2676" s="1255"/>
      <c r="BBC2676" s="18"/>
      <c r="BBD2676" s="1089"/>
      <c r="BBE2676" s="1531"/>
      <c r="BBF2676" s="1255"/>
      <c r="BBG2676" s="18"/>
      <c r="BBH2676" s="1089"/>
      <c r="BBI2676" s="1531"/>
      <c r="BBJ2676" s="1255"/>
      <c r="BBK2676" s="18"/>
      <c r="BBL2676" s="1089"/>
      <c r="BBM2676" s="1531"/>
      <c r="BBN2676" s="1255"/>
      <c r="BBO2676" s="18"/>
      <c r="BBP2676" s="1089"/>
      <c r="BBQ2676" s="1531"/>
      <c r="BBR2676" s="1255"/>
      <c r="BBS2676" s="18"/>
      <c r="BBT2676" s="1089"/>
      <c r="BBU2676" s="1531"/>
      <c r="BBV2676" s="1255"/>
      <c r="BBW2676" s="18"/>
      <c r="BBX2676" s="1089"/>
      <c r="BBY2676" s="1531"/>
      <c r="BBZ2676" s="1255"/>
      <c r="BCA2676" s="18"/>
      <c r="BCB2676" s="1089"/>
      <c r="BCC2676" s="1531"/>
      <c r="BCD2676" s="1255"/>
      <c r="BCE2676" s="18"/>
      <c r="BCF2676" s="1089"/>
      <c r="BCG2676" s="1531"/>
      <c r="BCH2676" s="1255"/>
      <c r="BCI2676" s="18"/>
      <c r="BCJ2676" s="1089"/>
      <c r="BCK2676" s="1531"/>
      <c r="BCL2676" s="1255"/>
      <c r="BCM2676" s="18"/>
      <c r="BCN2676" s="1089"/>
      <c r="BCO2676" s="1531"/>
      <c r="BCP2676" s="1255"/>
      <c r="BCQ2676" s="18"/>
      <c r="BCR2676" s="1089"/>
      <c r="BCS2676" s="1531"/>
      <c r="BCT2676" s="1255"/>
      <c r="BCU2676" s="18"/>
      <c r="BCV2676" s="1089"/>
      <c r="BCW2676" s="1531"/>
      <c r="BCX2676" s="1255"/>
      <c r="BCY2676" s="18"/>
      <c r="BCZ2676" s="1089"/>
      <c r="BDA2676" s="1531"/>
      <c r="BDB2676" s="1255"/>
      <c r="BDC2676" s="18"/>
      <c r="BDD2676" s="1089"/>
      <c r="BDE2676" s="1531"/>
      <c r="BDF2676" s="1255"/>
      <c r="BDG2676" s="18"/>
      <c r="BDH2676" s="1089"/>
      <c r="BDI2676" s="1531"/>
      <c r="BDJ2676" s="1255"/>
      <c r="BDK2676" s="18"/>
      <c r="BDL2676" s="1089"/>
      <c r="BDM2676" s="1531"/>
      <c r="BDN2676" s="1255"/>
      <c r="BDO2676" s="18"/>
      <c r="BDP2676" s="1089"/>
      <c r="BDQ2676" s="1531"/>
      <c r="BDR2676" s="1255"/>
      <c r="BDS2676" s="18"/>
      <c r="BDT2676" s="1089"/>
      <c r="BDU2676" s="1531"/>
      <c r="BDV2676" s="1255"/>
      <c r="BDW2676" s="18"/>
      <c r="BDX2676" s="1089"/>
      <c r="BDY2676" s="1531"/>
      <c r="BDZ2676" s="1255"/>
      <c r="BEA2676" s="18"/>
      <c r="BEB2676" s="1089"/>
      <c r="BEC2676" s="1531"/>
      <c r="BED2676" s="1255"/>
      <c r="BEE2676" s="18"/>
      <c r="BEF2676" s="1089"/>
      <c r="BEG2676" s="1531"/>
      <c r="BEH2676" s="1255"/>
      <c r="BEI2676" s="18"/>
      <c r="BEJ2676" s="1089"/>
      <c r="BEK2676" s="1531"/>
      <c r="BEL2676" s="1255"/>
      <c r="BEM2676" s="18"/>
      <c r="BEN2676" s="1089"/>
      <c r="BEO2676" s="1531"/>
      <c r="BEP2676" s="1255"/>
      <c r="BEQ2676" s="18"/>
      <c r="BER2676" s="1089"/>
      <c r="BES2676" s="1531"/>
      <c r="BET2676" s="1255"/>
      <c r="BEU2676" s="18"/>
      <c r="BEV2676" s="1089"/>
      <c r="BEW2676" s="1531"/>
      <c r="BEX2676" s="1255"/>
      <c r="BEY2676" s="18"/>
      <c r="BEZ2676" s="1089"/>
      <c r="BFA2676" s="1531"/>
      <c r="BFB2676" s="1255"/>
      <c r="BFC2676" s="18"/>
      <c r="BFD2676" s="1089"/>
      <c r="BFE2676" s="1531"/>
      <c r="BFF2676" s="1255"/>
      <c r="BFG2676" s="18"/>
      <c r="BFH2676" s="1089"/>
      <c r="BFI2676" s="1531"/>
      <c r="BFJ2676" s="1255"/>
      <c r="BFK2676" s="18"/>
      <c r="BFL2676" s="1089"/>
      <c r="BFM2676" s="1531"/>
      <c r="BFN2676" s="1255"/>
      <c r="BFO2676" s="18"/>
      <c r="BFP2676" s="1089"/>
      <c r="BFQ2676" s="1531"/>
      <c r="BFR2676" s="1255"/>
      <c r="BFS2676" s="18"/>
      <c r="BFT2676" s="1089"/>
      <c r="BFU2676" s="1531"/>
      <c r="BFV2676" s="1255"/>
      <c r="BFW2676" s="18"/>
      <c r="BFX2676" s="1089"/>
      <c r="BFY2676" s="1531"/>
      <c r="BFZ2676" s="1255"/>
      <c r="BGA2676" s="18"/>
      <c r="BGB2676" s="1089"/>
      <c r="BGC2676" s="1531"/>
      <c r="BGD2676" s="1255"/>
      <c r="BGE2676" s="18"/>
      <c r="BGF2676" s="1089"/>
      <c r="BGG2676" s="1531"/>
      <c r="BGH2676" s="1255"/>
      <c r="BGI2676" s="18"/>
      <c r="BGJ2676" s="1089"/>
      <c r="BGK2676" s="1531"/>
      <c r="BGL2676" s="1255"/>
      <c r="BGM2676" s="18"/>
      <c r="BGN2676" s="1089"/>
      <c r="BGO2676" s="1531"/>
      <c r="BGP2676" s="1255"/>
      <c r="BGQ2676" s="18"/>
      <c r="BGR2676" s="1089"/>
      <c r="BGS2676" s="1531"/>
      <c r="BGT2676" s="1255"/>
      <c r="BGU2676" s="18"/>
      <c r="BGV2676" s="1089"/>
      <c r="BGW2676" s="1531"/>
      <c r="BGX2676" s="1255"/>
      <c r="BGY2676" s="18"/>
      <c r="BGZ2676" s="1089"/>
      <c r="BHA2676" s="1531"/>
      <c r="BHB2676" s="1255"/>
      <c r="BHC2676" s="18"/>
      <c r="BHD2676" s="1089"/>
      <c r="BHE2676" s="1531"/>
      <c r="BHF2676" s="1255"/>
      <c r="BHG2676" s="18"/>
      <c r="BHH2676" s="1089"/>
      <c r="BHI2676" s="1531"/>
      <c r="BHJ2676" s="1255"/>
      <c r="BHK2676" s="18"/>
      <c r="BHL2676" s="1089"/>
      <c r="BHM2676" s="1531"/>
      <c r="BHN2676" s="1255"/>
      <c r="BHO2676" s="18"/>
      <c r="BHP2676" s="1089"/>
      <c r="BHQ2676" s="1531"/>
      <c r="BHR2676" s="1255"/>
      <c r="BHS2676" s="18"/>
      <c r="BHT2676" s="1089"/>
      <c r="BHU2676" s="1531"/>
      <c r="BHV2676" s="1255"/>
      <c r="BHW2676" s="18"/>
      <c r="BHX2676" s="1089"/>
      <c r="BHY2676" s="1531"/>
      <c r="BHZ2676" s="1255"/>
      <c r="BIA2676" s="18"/>
      <c r="BIB2676" s="1089"/>
      <c r="BIC2676" s="1531"/>
      <c r="BID2676" s="1255"/>
      <c r="BIE2676" s="18"/>
      <c r="BIF2676" s="1089"/>
      <c r="BIG2676" s="1531"/>
      <c r="BIH2676" s="1255"/>
      <c r="BII2676" s="18"/>
      <c r="BIJ2676" s="1089"/>
      <c r="BIK2676" s="1531"/>
      <c r="BIL2676" s="1255"/>
      <c r="BIM2676" s="18"/>
      <c r="BIN2676" s="1089"/>
      <c r="BIO2676" s="1531"/>
      <c r="BIP2676" s="1255"/>
      <c r="BIQ2676" s="18"/>
      <c r="BIR2676" s="1089"/>
      <c r="BIS2676" s="1531"/>
      <c r="BIT2676" s="1255"/>
      <c r="BIU2676" s="18"/>
      <c r="BIV2676" s="1089"/>
      <c r="BIW2676" s="1531"/>
      <c r="BIX2676" s="1255"/>
      <c r="BIY2676" s="18"/>
      <c r="BIZ2676" s="1089"/>
      <c r="BJA2676" s="1531"/>
      <c r="BJB2676" s="1255"/>
      <c r="BJC2676" s="18"/>
      <c r="BJD2676" s="1089"/>
      <c r="BJE2676" s="1531"/>
      <c r="BJF2676" s="1255"/>
      <c r="BJG2676" s="18"/>
      <c r="BJH2676" s="1089"/>
      <c r="BJI2676" s="1531"/>
      <c r="BJJ2676" s="1255"/>
      <c r="BJK2676" s="18"/>
      <c r="BJL2676" s="1089"/>
      <c r="BJM2676" s="1531"/>
      <c r="BJN2676" s="1255"/>
      <c r="BJO2676" s="18"/>
      <c r="BJP2676" s="1089"/>
      <c r="BJQ2676" s="1531"/>
      <c r="BJR2676" s="1255"/>
      <c r="BJS2676" s="18"/>
      <c r="BJT2676" s="1089"/>
      <c r="BJU2676" s="1531"/>
      <c r="BJV2676" s="1255"/>
      <c r="BJW2676" s="18"/>
      <c r="BJX2676" s="1089"/>
      <c r="BJY2676" s="1531"/>
      <c r="BJZ2676" s="1255"/>
      <c r="BKA2676" s="18"/>
      <c r="BKB2676" s="1089"/>
      <c r="BKC2676" s="1531"/>
      <c r="BKD2676" s="1255"/>
      <c r="BKE2676" s="18"/>
      <c r="BKF2676" s="1089"/>
      <c r="BKG2676" s="1531"/>
      <c r="BKH2676" s="1255"/>
      <c r="BKI2676" s="18"/>
      <c r="BKJ2676" s="1089"/>
      <c r="BKK2676" s="1531"/>
      <c r="BKL2676" s="1255"/>
      <c r="BKM2676" s="18"/>
      <c r="BKN2676" s="1089"/>
      <c r="BKO2676" s="1531"/>
      <c r="BKP2676" s="1255"/>
      <c r="BKQ2676" s="18"/>
      <c r="BKR2676" s="1089"/>
      <c r="BKS2676" s="1531"/>
      <c r="BKT2676" s="1255"/>
      <c r="BKU2676" s="18"/>
      <c r="BKV2676" s="1089"/>
      <c r="BKW2676" s="1531"/>
      <c r="BKX2676" s="1255"/>
      <c r="BKY2676" s="18"/>
      <c r="BKZ2676" s="1089"/>
      <c r="BLA2676" s="1531"/>
      <c r="BLB2676" s="1255"/>
      <c r="BLC2676" s="18"/>
      <c r="BLD2676" s="1089"/>
      <c r="BLE2676" s="1531"/>
      <c r="BLF2676" s="1255"/>
      <c r="BLG2676" s="18"/>
      <c r="BLH2676" s="1089"/>
      <c r="BLI2676" s="1531"/>
      <c r="BLJ2676" s="1255"/>
      <c r="BLK2676" s="18"/>
      <c r="BLL2676" s="1089"/>
      <c r="BLM2676" s="1531"/>
      <c r="BLN2676" s="1255"/>
      <c r="BLO2676" s="18"/>
      <c r="BLP2676" s="1089"/>
      <c r="BLQ2676" s="1531"/>
      <c r="BLR2676" s="1255"/>
      <c r="BLS2676" s="18"/>
      <c r="BLT2676" s="1089"/>
      <c r="BLU2676" s="1531"/>
      <c r="BLV2676" s="1255"/>
      <c r="BLW2676" s="18"/>
      <c r="BLX2676" s="1089"/>
      <c r="BLY2676" s="1531"/>
      <c r="BLZ2676" s="1255"/>
      <c r="BMA2676" s="18"/>
      <c r="BMB2676" s="1089"/>
      <c r="BMC2676" s="1531"/>
      <c r="BMD2676" s="1255"/>
      <c r="BME2676" s="18"/>
      <c r="BMF2676" s="1089"/>
      <c r="BMG2676" s="1531"/>
      <c r="BMH2676" s="1255"/>
      <c r="BMI2676" s="18"/>
      <c r="BMJ2676" s="1089"/>
      <c r="BMK2676" s="1531"/>
      <c r="BML2676" s="1255"/>
      <c r="BMM2676" s="18"/>
      <c r="BMN2676" s="1089"/>
      <c r="BMO2676" s="1531"/>
      <c r="BMP2676" s="1255"/>
      <c r="BMQ2676" s="18"/>
      <c r="BMR2676" s="1089"/>
      <c r="BMS2676" s="1531"/>
      <c r="BMT2676" s="1255"/>
      <c r="BMU2676" s="18"/>
      <c r="BMV2676" s="1089"/>
      <c r="BMW2676" s="1531"/>
      <c r="BMX2676" s="1255"/>
      <c r="BMY2676" s="18"/>
      <c r="BMZ2676" s="1089"/>
      <c r="BNA2676" s="1531"/>
      <c r="BNB2676" s="1255"/>
      <c r="BNC2676" s="18"/>
      <c r="BND2676" s="1089"/>
      <c r="BNE2676" s="1531"/>
      <c r="BNF2676" s="1255"/>
      <c r="BNG2676" s="18"/>
      <c r="BNH2676" s="1089"/>
      <c r="BNI2676" s="1531"/>
      <c r="BNJ2676" s="1255"/>
      <c r="BNK2676" s="18"/>
      <c r="BNL2676" s="1089"/>
      <c r="BNM2676" s="1531"/>
      <c r="BNN2676" s="1255"/>
      <c r="BNO2676" s="18"/>
      <c r="BNP2676" s="1089"/>
      <c r="BNQ2676" s="1531"/>
      <c r="BNR2676" s="1255"/>
      <c r="BNS2676" s="18"/>
      <c r="BNT2676" s="1089"/>
      <c r="BNU2676" s="1531"/>
      <c r="BNV2676" s="1255"/>
      <c r="BNW2676" s="18"/>
      <c r="BNX2676" s="1089"/>
      <c r="BNY2676" s="1531"/>
      <c r="BNZ2676" s="1255"/>
      <c r="BOA2676" s="18"/>
      <c r="BOB2676" s="1089"/>
      <c r="BOC2676" s="1531"/>
      <c r="BOD2676" s="1255"/>
      <c r="BOE2676" s="18"/>
      <c r="BOF2676" s="1089"/>
      <c r="BOG2676" s="1531"/>
      <c r="BOH2676" s="1255"/>
      <c r="BOI2676" s="18"/>
      <c r="BOJ2676" s="1089"/>
      <c r="BOK2676" s="1531"/>
      <c r="BOL2676" s="1255"/>
      <c r="BOM2676" s="18"/>
      <c r="BON2676" s="1089"/>
      <c r="BOO2676" s="1531"/>
      <c r="BOP2676" s="1255"/>
      <c r="BOQ2676" s="18"/>
      <c r="BOR2676" s="1089"/>
      <c r="BOS2676" s="1531"/>
      <c r="BOT2676" s="1255"/>
      <c r="BOU2676" s="18"/>
      <c r="BOV2676" s="1089"/>
      <c r="BOW2676" s="1531"/>
      <c r="BOX2676" s="1255"/>
      <c r="BOY2676" s="18"/>
      <c r="BOZ2676" s="1089"/>
      <c r="BPA2676" s="1531"/>
      <c r="BPB2676" s="1255"/>
      <c r="BPC2676" s="18"/>
      <c r="BPD2676" s="1089"/>
      <c r="BPE2676" s="1531"/>
      <c r="BPF2676" s="1255"/>
      <c r="BPG2676" s="18"/>
      <c r="BPH2676" s="1089"/>
      <c r="BPI2676" s="1531"/>
      <c r="BPJ2676" s="1255"/>
      <c r="BPK2676" s="18"/>
      <c r="BPL2676" s="1089"/>
      <c r="BPM2676" s="1531"/>
      <c r="BPN2676" s="1255"/>
      <c r="BPO2676" s="18"/>
      <c r="BPP2676" s="1089"/>
      <c r="BPQ2676" s="1531"/>
      <c r="BPR2676" s="1255"/>
      <c r="BPS2676" s="18"/>
      <c r="BPT2676" s="1089"/>
      <c r="BPU2676" s="1531"/>
      <c r="BPV2676" s="1255"/>
      <c r="BPW2676" s="18"/>
      <c r="BPX2676" s="1089"/>
      <c r="BPY2676" s="1531"/>
      <c r="BPZ2676" s="1255"/>
      <c r="BQA2676" s="18"/>
      <c r="BQB2676" s="1089"/>
      <c r="BQC2676" s="1531"/>
      <c r="BQD2676" s="1255"/>
      <c r="BQE2676" s="18"/>
      <c r="BQF2676" s="1089"/>
      <c r="BQG2676" s="1531"/>
      <c r="BQH2676" s="1255"/>
      <c r="BQI2676" s="18"/>
      <c r="BQJ2676" s="1089"/>
      <c r="BQK2676" s="1531"/>
      <c r="BQL2676" s="1255"/>
      <c r="BQM2676" s="18"/>
      <c r="BQN2676" s="1089"/>
      <c r="BQO2676" s="1531"/>
      <c r="BQP2676" s="1255"/>
      <c r="BQQ2676" s="18"/>
      <c r="BQR2676" s="1089"/>
      <c r="BQS2676" s="1531"/>
      <c r="BQT2676" s="1255"/>
      <c r="BQU2676" s="18"/>
      <c r="BQV2676" s="1089"/>
      <c r="BQW2676" s="1531"/>
      <c r="BQX2676" s="1255"/>
      <c r="BQY2676" s="18"/>
      <c r="BQZ2676" s="1089"/>
      <c r="BRA2676" s="1531"/>
      <c r="BRB2676" s="1255"/>
      <c r="BRC2676" s="18"/>
      <c r="BRD2676" s="1089"/>
      <c r="BRE2676" s="1531"/>
      <c r="BRF2676" s="1255"/>
      <c r="BRG2676" s="18"/>
      <c r="BRH2676" s="1089"/>
      <c r="BRI2676" s="1531"/>
      <c r="BRJ2676" s="1255"/>
      <c r="BRK2676" s="18"/>
      <c r="BRL2676" s="1089"/>
      <c r="BRM2676" s="1531"/>
      <c r="BRN2676" s="1255"/>
      <c r="BRO2676" s="18"/>
      <c r="BRP2676" s="1089"/>
      <c r="BRQ2676" s="1531"/>
      <c r="BRR2676" s="1255"/>
      <c r="BRS2676" s="18"/>
      <c r="BRT2676" s="1089"/>
      <c r="BRU2676" s="1531"/>
      <c r="BRV2676" s="1255"/>
      <c r="BRW2676" s="18"/>
      <c r="BRX2676" s="1089"/>
      <c r="BRY2676" s="1531"/>
      <c r="BRZ2676" s="1255"/>
      <c r="BSA2676" s="18"/>
      <c r="BSB2676" s="1089"/>
      <c r="BSC2676" s="1531"/>
      <c r="BSD2676" s="1255"/>
      <c r="BSE2676" s="18"/>
      <c r="BSF2676" s="1089"/>
      <c r="BSG2676" s="1531"/>
      <c r="BSH2676" s="1255"/>
      <c r="BSI2676" s="18"/>
      <c r="BSJ2676" s="1089"/>
      <c r="BSK2676" s="1531"/>
      <c r="BSL2676" s="1255"/>
      <c r="BSM2676" s="18"/>
      <c r="BSN2676" s="1089"/>
      <c r="BSO2676" s="1531"/>
      <c r="BSP2676" s="1255"/>
      <c r="BSQ2676" s="18"/>
      <c r="BSR2676" s="1089"/>
      <c r="BSS2676" s="1531"/>
      <c r="BST2676" s="1255"/>
      <c r="BSU2676" s="18"/>
      <c r="BSV2676" s="1089"/>
      <c r="BSW2676" s="1531"/>
      <c r="BSX2676" s="1255"/>
      <c r="BSY2676" s="18"/>
      <c r="BSZ2676" s="1089"/>
      <c r="BTA2676" s="1531"/>
      <c r="BTB2676" s="1255"/>
      <c r="BTC2676" s="18"/>
      <c r="BTD2676" s="1089"/>
      <c r="BTE2676" s="1531"/>
      <c r="BTF2676" s="1255"/>
      <c r="BTG2676" s="18"/>
      <c r="BTH2676" s="1089"/>
      <c r="BTI2676" s="1531"/>
      <c r="BTJ2676" s="1255"/>
      <c r="BTK2676" s="18"/>
      <c r="BTL2676" s="1089"/>
      <c r="BTM2676" s="1531"/>
      <c r="BTN2676" s="1255"/>
      <c r="BTO2676" s="18"/>
      <c r="BTP2676" s="1089"/>
      <c r="BTQ2676" s="1531"/>
      <c r="BTR2676" s="1255"/>
      <c r="BTS2676" s="18"/>
      <c r="BTT2676" s="1089"/>
      <c r="BTU2676" s="1531"/>
      <c r="BTV2676" s="1255"/>
      <c r="BTW2676" s="18"/>
      <c r="BTX2676" s="1089"/>
      <c r="BTY2676" s="1531"/>
      <c r="BTZ2676" s="1255"/>
      <c r="BUA2676" s="18"/>
      <c r="BUB2676" s="1089"/>
      <c r="BUC2676" s="1531"/>
      <c r="BUD2676" s="1255"/>
      <c r="BUE2676" s="18"/>
      <c r="BUF2676" s="1089"/>
      <c r="BUG2676" s="1531"/>
      <c r="BUH2676" s="1255"/>
      <c r="BUI2676" s="18"/>
      <c r="BUJ2676" s="1089"/>
      <c r="BUK2676" s="1531"/>
      <c r="BUL2676" s="1255"/>
      <c r="BUM2676" s="18"/>
      <c r="BUN2676" s="1089"/>
      <c r="BUO2676" s="1531"/>
      <c r="BUP2676" s="1255"/>
      <c r="BUQ2676" s="18"/>
      <c r="BUR2676" s="1089"/>
      <c r="BUS2676" s="1531"/>
      <c r="BUT2676" s="1255"/>
      <c r="BUU2676" s="18"/>
      <c r="BUV2676" s="1089"/>
      <c r="BUW2676" s="1531"/>
      <c r="BUX2676" s="1255"/>
      <c r="BUY2676" s="18"/>
      <c r="BUZ2676" s="1089"/>
      <c r="BVA2676" s="1531"/>
      <c r="BVB2676" s="1255"/>
      <c r="BVC2676" s="18"/>
      <c r="BVD2676" s="1089"/>
      <c r="BVE2676" s="1531"/>
      <c r="BVF2676" s="1255"/>
      <c r="BVG2676" s="18"/>
      <c r="BVH2676" s="1089"/>
      <c r="BVI2676" s="1531"/>
      <c r="BVJ2676" s="1255"/>
      <c r="BVK2676" s="18"/>
      <c r="BVL2676" s="1089"/>
      <c r="BVM2676" s="1531"/>
      <c r="BVN2676" s="1255"/>
      <c r="BVO2676" s="18"/>
      <c r="BVP2676" s="1089"/>
      <c r="BVQ2676" s="1531"/>
      <c r="BVR2676" s="1255"/>
      <c r="BVS2676" s="18"/>
      <c r="BVT2676" s="1089"/>
      <c r="BVU2676" s="1531"/>
      <c r="BVV2676" s="1255"/>
      <c r="BVW2676" s="18"/>
      <c r="BVX2676" s="1089"/>
      <c r="BVY2676" s="1531"/>
      <c r="BVZ2676" s="1255"/>
      <c r="BWA2676" s="18"/>
      <c r="BWB2676" s="1089"/>
      <c r="BWC2676" s="1531"/>
      <c r="BWD2676" s="1255"/>
      <c r="BWE2676" s="18"/>
      <c r="BWF2676" s="1089"/>
      <c r="BWG2676" s="1531"/>
      <c r="BWH2676" s="1255"/>
      <c r="BWI2676" s="18"/>
      <c r="BWJ2676" s="1089"/>
      <c r="BWK2676" s="1531"/>
      <c r="BWL2676" s="1255"/>
      <c r="BWM2676" s="18"/>
      <c r="BWN2676" s="1089"/>
      <c r="BWO2676" s="1531"/>
      <c r="BWP2676" s="1255"/>
      <c r="BWQ2676" s="18"/>
      <c r="BWR2676" s="1089"/>
      <c r="BWS2676" s="1531"/>
      <c r="BWT2676" s="1255"/>
      <c r="BWU2676" s="18"/>
      <c r="BWV2676" s="1089"/>
      <c r="BWW2676" s="1531"/>
      <c r="BWX2676" s="1255"/>
      <c r="BWY2676" s="18"/>
      <c r="BWZ2676" s="1089"/>
      <c r="BXA2676" s="1531"/>
      <c r="BXB2676" s="1255"/>
      <c r="BXC2676" s="18"/>
      <c r="BXD2676" s="1089"/>
      <c r="BXE2676" s="1531"/>
      <c r="BXF2676" s="1255"/>
      <c r="BXG2676" s="18"/>
      <c r="BXH2676" s="1089"/>
      <c r="BXI2676" s="1531"/>
      <c r="BXJ2676" s="1255"/>
      <c r="BXK2676" s="18"/>
      <c r="BXL2676" s="1089"/>
      <c r="BXM2676" s="1531"/>
      <c r="BXN2676" s="1255"/>
      <c r="BXO2676" s="18"/>
      <c r="BXP2676" s="1089"/>
      <c r="BXQ2676" s="1531"/>
      <c r="BXR2676" s="1255"/>
      <c r="BXS2676" s="18"/>
      <c r="BXT2676" s="1089"/>
      <c r="BXU2676" s="1531"/>
      <c r="BXV2676" s="1255"/>
      <c r="BXW2676" s="18"/>
      <c r="BXX2676" s="1089"/>
      <c r="BXY2676" s="1531"/>
      <c r="BXZ2676" s="1255"/>
      <c r="BYA2676" s="18"/>
      <c r="BYB2676" s="1089"/>
      <c r="BYC2676" s="1531"/>
      <c r="BYD2676" s="1255"/>
      <c r="BYE2676" s="18"/>
      <c r="BYF2676" s="1089"/>
      <c r="BYG2676" s="1531"/>
      <c r="BYH2676" s="1255"/>
      <c r="BYI2676" s="18"/>
      <c r="BYJ2676" s="1089"/>
      <c r="BYK2676" s="1531"/>
      <c r="BYL2676" s="1255"/>
      <c r="BYM2676" s="18"/>
      <c r="BYN2676" s="1089"/>
      <c r="BYO2676" s="1531"/>
      <c r="BYP2676" s="1255"/>
      <c r="BYQ2676" s="18"/>
      <c r="BYR2676" s="1089"/>
      <c r="BYS2676" s="1531"/>
      <c r="BYT2676" s="1255"/>
      <c r="BYU2676" s="18"/>
      <c r="BYV2676" s="1089"/>
      <c r="BYW2676" s="1531"/>
      <c r="BYX2676" s="1255"/>
      <c r="BYY2676" s="18"/>
      <c r="BYZ2676" s="1089"/>
      <c r="BZA2676" s="1531"/>
      <c r="BZB2676" s="1255"/>
      <c r="BZC2676" s="18"/>
      <c r="BZD2676" s="1089"/>
      <c r="BZE2676" s="1531"/>
      <c r="BZF2676" s="1255"/>
      <c r="BZG2676" s="18"/>
      <c r="BZH2676" s="1089"/>
      <c r="BZI2676" s="1531"/>
      <c r="BZJ2676" s="1255"/>
      <c r="BZK2676" s="18"/>
      <c r="BZL2676" s="1089"/>
      <c r="BZM2676" s="1531"/>
      <c r="BZN2676" s="1255"/>
      <c r="BZO2676" s="18"/>
      <c r="BZP2676" s="1089"/>
      <c r="BZQ2676" s="1531"/>
      <c r="BZR2676" s="1255"/>
      <c r="BZS2676" s="18"/>
      <c r="BZT2676" s="1089"/>
      <c r="BZU2676" s="1531"/>
      <c r="BZV2676" s="1255"/>
      <c r="BZW2676" s="18"/>
      <c r="BZX2676" s="1089"/>
      <c r="BZY2676" s="1531"/>
      <c r="BZZ2676" s="1255"/>
      <c r="CAA2676" s="18"/>
      <c r="CAB2676" s="1089"/>
      <c r="CAC2676" s="1531"/>
      <c r="CAD2676" s="1255"/>
      <c r="CAE2676" s="18"/>
      <c r="CAF2676" s="1089"/>
      <c r="CAG2676" s="1531"/>
      <c r="CAH2676" s="1255"/>
      <c r="CAI2676" s="18"/>
      <c r="CAJ2676" s="1089"/>
      <c r="CAK2676" s="1531"/>
      <c r="CAL2676" s="1255"/>
      <c r="CAM2676" s="18"/>
      <c r="CAN2676" s="1089"/>
      <c r="CAO2676" s="1531"/>
      <c r="CAP2676" s="1255"/>
      <c r="CAQ2676" s="18"/>
      <c r="CAR2676" s="1089"/>
      <c r="CAS2676" s="1531"/>
      <c r="CAT2676" s="1255"/>
      <c r="CAU2676" s="18"/>
      <c r="CAV2676" s="1089"/>
      <c r="CAW2676" s="1531"/>
      <c r="CAX2676" s="1255"/>
      <c r="CAY2676" s="18"/>
      <c r="CAZ2676" s="1089"/>
      <c r="CBA2676" s="1531"/>
      <c r="CBB2676" s="1255"/>
      <c r="CBC2676" s="18"/>
      <c r="CBD2676" s="1089"/>
      <c r="CBE2676" s="1531"/>
      <c r="CBF2676" s="1255"/>
      <c r="CBG2676" s="18"/>
      <c r="CBH2676" s="1089"/>
      <c r="CBI2676" s="1531"/>
      <c r="CBJ2676" s="1255"/>
      <c r="CBK2676" s="18"/>
      <c r="CBL2676" s="1089"/>
      <c r="CBM2676" s="1531"/>
      <c r="CBN2676" s="1255"/>
      <c r="CBO2676" s="18"/>
      <c r="CBP2676" s="1089"/>
      <c r="CBQ2676" s="1531"/>
      <c r="CBR2676" s="1255"/>
      <c r="CBS2676" s="18"/>
      <c r="CBT2676" s="1089"/>
      <c r="CBU2676" s="1531"/>
      <c r="CBV2676" s="1255"/>
      <c r="CBW2676" s="18"/>
      <c r="CBX2676" s="1089"/>
      <c r="CBY2676" s="1531"/>
      <c r="CBZ2676" s="1255"/>
      <c r="CCA2676" s="18"/>
      <c r="CCB2676" s="1089"/>
      <c r="CCC2676" s="1531"/>
      <c r="CCD2676" s="1255"/>
      <c r="CCE2676" s="18"/>
      <c r="CCF2676" s="1089"/>
      <c r="CCG2676" s="1531"/>
      <c r="CCH2676" s="1255"/>
      <c r="CCI2676" s="18"/>
      <c r="CCJ2676" s="1089"/>
      <c r="CCK2676" s="1531"/>
      <c r="CCL2676" s="1255"/>
      <c r="CCM2676" s="18"/>
      <c r="CCN2676" s="1089"/>
      <c r="CCO2676" s="1531"/>
      <c r="CCP2676" s="1255"/>
      <c r="CCQ2676" s="18"/>
      <c r="CCR2676" s="1089"/>
      <c r="CCS2676" s="1531"/>
      <c r="CCT2676" s="1255"/>
      <c r="CCU2676" s="18"/>
      <c r="CCV2676" s="1089"/>
      <c r="CCW2676" s="1531"/>
      <c r="CCX2676" s="1255"/>
      <c r="CCY2676" s="18"/>
      <c r="CCZ2676" s="1089"/>
      <c r="CDA2676" s="1531"/>
      <c r="CDB2676" s="1255"/>
      <c r="CDC2676" s="18"/>
      <c r="CDD2676" s="1089"/>
      <c r="CDE2676" s="1531"/>
      <c r="CDF2676" s="1255"/>
      <c r="CDG2676" s="18"/>
      <c r="CDH2676" s="1089"/>
      <c r="CDI2676" s="1531"/>
      <c r="CDJ2676" s="1255"/>
      <c r="CDK2676" s="18"/>
      <c r="CDL2676" s="1089"/>
      <c r="CDM2676" s="1531"/>
      <c r="CDN2676" s="1255"/>
      <c r="CDO2676" s="18"/>
      <c r="CDP2676" s="1089"/>
      <c r="CDQ2676" s="1531"/>
      <c r="CDR2676" s="1255"/>
      <c r="CDS2676" s="18"/>
      <c r="CDT2676" s="1089"/>
      <c r="CDU2676" s="1531"/>
      <c r="CDV2676" s="1255"/>
      <c r="CDW2676" s="18"/>
      <c r="CDX2676" s="1089"/>
      <c r="CDY2676" s="1531"/>
      <c r="CDZ2676" s="1255"/>
      <c r="CEA2676" s="18"/>
      <c r="CEB2676" s="1089"/>
      <c r="CEC2676" s="1531"/>
      <c r="CED2676" s="1255"/>
      <c r="CEE2676" s="18"/>
      <c r="CEF2676" s="1089"/>
      <c r="CEG2676" s="1531"/>
      <c r="CEH2676" s="1255"/>
      <c r="CEI2676" s="18"/>
      <c r="CEJ2676" s="1089"/>
      <c r="CEK2676" s="1531"/>
      <c r="CEL2676" s="1255"/>
      <c r="CEM2676" s="18"/>
      <c r="CEN2676" s="1089"/>
      <c r="CEO2676" s="1531"/>
      <c r="CEP2676" s="1255"/>
      <c r="CEQ2676" s="18"/>
      <c r="CER2676" s="1089"/>
      <c r="CES2676" s="1531"/>
      <c r="CET2676" s="1255"/>
      <c r="CEU2676" s="18"/>
      <c r="CEV2676" s="1089"/>
      <c r="CEW2676" s="1531"/>
      <c r="CEX2676" s="1255"/>
      <c r="CEY2676" s="18"/>
      <c r="CEZ2676" s="1089"/>
      <c r="CFA2676" s="1531"/>
      <c r="CFB2676" s="1255"/>
      <c r="CFC2676" s="18"/>
      <c r="CFD2676" s="1089"/>
      <c r="CFE2676" s="1531"/>
      <c r="CFF2676" s="1255"/>
      <c r="CFG2676" s="18"/>
      <c r="CFH2676" s="1089"/>
      <c r="CFI2676" s="1531"/>
      <c r="CFJ2676" s="1255"/>
      <c r="CFK2676" s="18"/>
      <c r="CFL2676" s="1089"/>
      <c r="CFM2676" s="1531"/>
      <c r="CFN2676" s="1255"/>
      <c r="CFO2676" s="18"/>
      <c r="CFP2676" s="1089"/>
      <c r="CFQ2676" s="1531"/>
      <c r="CFR2676" s="1255"/>
      <c r="CFS2676" s="18"/>
      <c r="CFT2676" s="1089"/>
      <c r="CFU2676" s="1531"/>
      <c r="CFV2676" s="1255"/>
      <c r="CFW2676" s="18"/>
      <c r="CFX2676" s="1089"/>
      <c r="CFY2676" s="1531"/>
      <c r="CFZ2676" s="1255"/>
      <c r="CGA2676" s="18"/>
      <c r="CGB2676" s="1089"/>
      <c r="CGC2676" s="1531"/>
      <c r="CGD2676" s="1255"/>
      <c r="CGE2676" s="18"/>
      <c r="CGF2676" s="1089"/>
      <c r="CGG2676" s="1531"/>
      <c r="CGH2676" s="1255"/>
      <c r="CGI2676" s="18"/>
      <c r="CGJ2676" s="1089"/>
      <c r="CGK2676" s="1531"/>
      <c r="CGL2676" s="1255"/>
      <c r="CGM2676" s="18"/>
      <c r="CGN2676" s="1089"/>
      <c r="CGO2676" s="1531"/>
      <c r="CGP2676" s="1255"/>
      <c r="CGQ2676" s="18"/>
      <c r="CGR2676" s="1089"/>
      <c r="CGS2676" s="1531"/>
      <c r="CGT2676" s="1255"/>
      <c r="CGU2676" s="18"/>
      <c r="CGV2676" s="1089"/>
      <c r="CGW2676" s="1531"/>
      <c r="CGX2676" s="1255"/>
      <c r="CGY2676" s="18"/>
      <c r="CGZ2676" s="1089"/>
      <c r="CHA2676" s="1531"/>
      <c r="CHB2676" s="1255"/>
      <c r="CHC2676" s="18"/>
      <c r="CHD2676" s="1089"/>
      <c r="CHE2676" s="1531"/>
      <c r="CHF2676" s="1255"/>
      <c r="CHG2676" s="18"/>
      <c r="CHH2676" s="1089"/>
      <c r="CHI2676" s="1531"/>
      <c r="CHJ2676" s="1255"/>
      <c r="CHK2676" s="18"/>
      <c r="CHL2676" s="1089"/>
      <c r="CHM2676" s="1531"/>
      <c r="CHN2676" s="1255"/>
      <c r="CHO2676" s="18"/>
      <c r="CHP2676" s="1089"/>
      <c r="CHQ2676" s="1531"/>
      <c r="CHR2676" s="1255"/>
      <c r="CHS2676" s="18"/>
      <c r="CHT2676" s="1089"/>
      <c r="CHU2676" s="1531"/>
      <c r="CHV2676" s="1255"/>
      <c r="CHW2676" s="18"/>
      <c r="CHX2676" s="1089"/>
      <c r="CHY2676" s="1531"/>
      <c r="CHZ2676" s="1255"/>
      <c r="CIA2676" s="18"/>
      <c r="CIB2676" s="1089"/>
      <c r="CIC2676" s="1531"/>
      <c r="CID2676" s="1255"/>
      <c r="CIE2676" s="18"/>
      <c r="CIF2676" s="1089"/>
      <c r="CIG2676" s="1531"/>
      <c r="CIH2676" s="1255"/>
      <c r="CII2676" s="18"/>
      <c r="CIJ2676" s="1089"/>
      <c r="CIK2676" s="1531"/>
      <c r="CIL2676" s="1255"/>
      <c r="CIM2676" s="18"/>
      <c r="CIN2676" s="1089"/>
      <c r="CIO2676" s="1531"/>
      <c r="CIP2676" s="1255"/>
      <c r="CIQ2676" s="18"/>
      <c r="CIR2676" s="1089"/>
      <c r="CIS2676" s="1531"/>
      <c r="CIT2676" s="1255"/>
      <c r="CIU2676" s="18"/>
      <c r="CIV2676" s="1089"/>
      <c r="CIW2676" s="1531"/>
      <c r="CIX2676" s="1255"/>
      <c r="CIY2676" s="18"/>
      <c r="CIZ2676" s="1089"/>
      <c r="CJA2676" s="1531"/>
      <c r="CJB2676" s="1255"/>
      <c r="CJC2676" s="18"/>
      <c r="CJD2676" s="1089"/>
      <c r="CJE2676" s="1531"/>
      <c r="CJF2676" s="1255"/>
      <c r="CJG2676" s="18"/>
      <c r="CJH2676" s="1089"/>
      <c r="CJI2676" s="1531"/>
      <c r="CJJ2676" s="1255"/>
      <c r="CJK2676" s="18"/>
      <c r="CJL2676" s="1089"/>
      <c r="CJM2676" s="1531"/>
      <c r="CJN2676" s="1255"/>
      <c r="CJO2676" s="18"/>
      <c r="CJP2676" s="1089"/>
      <c r="CJQ2676" s="1531"/>
      <c r="CJR2676" s="1255"/>
      <c r="CJS2676" s="18"/>
      <c r="CJT2676" s="1089"/>
      <c r="CJU2676" s="1531"/>
      <c r="CJV2676" s="1255"/>
      <c r="CJW2676" s="18"/>
      <c r="CJX2676" s="1089"/>
      <c r="CJY2676" s="1531"/>
      <c r="CJZ2676" s="1255"/>
      <c r="CKA2676" s="18"/>
      <c r="CKB2676" s="1089"/>
      <c r="CKC2676" s="1531"/>
      <c r="CKD2676" s="1255"/>
      <c r="CKE2676" s="18"/>
      <c r="CKF2676" s="1089"/>
      <c r="CKG2676" s="1531"/>
      <c r="CKH2676" s="1255"/>
      <c r="CKI2676" s="18"/>
      <c r="CKJ2676" s="1089"/>
      <c r="CKK2676" s="1531"/>
      <c r="CKL2676" s="1255"/>
      <c r="CKM2676" s="18"/>
      <c r="CKN2676" s="1089"/>
      <c r="CKO2676" s="1531"/>
      <c r="CKP2676" s="1255"/>
      <c r="CKQ2676" s="18"/>
      <c r="CKR2676" s="1089"/>
      <c r="CKS2676" s="1531"/>
      <c r="CKT2676" s="1255"/>
      <c r="CKU2676" s="18"/>
      <c r="CKV2676" s="1089"/>
      <c r="CKW2676" s="1531"/>
      <c r="CKX2676" s="1255"/>
      <c r="CKY2676" s="18"/>
      <c r="CKZ2676" s="1089"/>
      <c r="CLA2676" s="1531"/>
      <c r="CLB2676" s="1255"/>
      <c r="CLC2676" s="18"/>
      <c r="CLD2676" s="1089"/>
      <c r="CLE2676" s="1531"/>
      <c r="CLF2676" s="1255"/>
      <c r="CLG2676" s="18"/>
      <c r="CLH2676" s="1089"/>
      <c r="CLI2676" s="1531"/>
      <c r="CLJ2676" s="1255"/>
      <c r="CLK2676" s="18"/>
      <c r="CLL2676" s="1089"/>
      <c r="CLM2676" s="1531"/>
      <c r="CLN2676" s="1255"/>
      <c r="CLO2676" s="18"/>
      <c r="CLP2676" s="1089"/>
      <c r="CLQ2676" s="1531"/>
      <c r="CLR2676" s="1255"/>
      <c r="CLS2676" s="18"/>
      <c r="CLT2676" s="1089"/>
      <c r="CLU2676" s="1531"/>
      <c r="CLV2676" s="1255"/>
      <c r="CLW2676" s="18"/>
      <c r="CLX2676" s="1089"/>
      <c r="CLY2676" s="1531"/>
      <c r="CLZ2676" s="1255"/>
      <c r="CMA2676" s="18"/>
      <c r="CMB2676" s="1089"/>
      <c r="CMC2676" s="1531"/>
      <c r="CMD2676" s="1255"/>
      <c r="CME2676" s="18"/>
      <c r="CMF2676" s="1089"/>
      <c r="CMG2676" s="1531"/>
      <c r="CMH2676" s="1255"/>
      <c r="CMI2676" s="18"/>
      <c r="CMJ2676" s="1089"/>
      <c r="CMK2676" s="1531"/>
      <c r="CML2676" s="1255"/>
      <c r="CMM2676" s="18"/>
      <c r="CMN2676" s="1089"/>
      <c r="CMO2676" s="1531"/>
      <c r="CMP2676" s="1255"/>
      <c r="CMQ2676" s="18"/>
      <c r="CMR2676" s="1089"/>
      <c r="CMS2676" s="1531"/>
      <c r="CMT2676" s="1255"/>
      <c r="CMU2676" s="18"/>
      <c r="CMV2676" s="1089"/>
      <c r="CMW2676" s="1531"/>
      <c r="CMX2676" s="1255"/>
      <c r="CMY2676" s="18"/>
      <c r="CMZ2676" s="1089"/>
      <c r="CNA2676" s="1531"/>
      <c r="CNB2676" s="1255"/>
      <c r="CNC2676" s="18"/>
      <c r="CND2676" s="1089"/>
      <c r="CNE2676" s="1531"/>
      <c r="CNF2676" s="1255"/>
      <c r="CNG2676" s="18"/>
      <c r="CNH2676" s="1089"/>
      <c r="CNI2676" s="1531"/>
      <c r="CNJ2676" s="1255"/>
      <c r="CNK2676" s="18"/>
      <c r="CNL2676" s="1089"/>
      <c r="CNM2676" s="1531"/>
      <c r="CNN2676" s="1255"/>
      <c r="CNO2676" s="18"/>
      <c r="CNP2676" s="1089"/>
      <c r="CNQ2676" s="1531"/>
      <c r="CNR2676" s="1255"/>
      <c r="CNS2676" s="18"/>
      <c r="CNT2676" s="1089"/>
      <c r="CNU2676" s="1531"/>
      <c r="CNV2676" s="1255"/>
      <c r="CNW2676" s="18"/>
      <c r="CNX2676" s="1089"/>
      <c r="CNY2676" s="1531"/>
      <c r="CNZ2676" s="1255"/>
      <c r="COA2676" s="18"/>
      <c r="COB2676" s="1089"/>
      <c r="COC2676" s="1531"/>
      <c r="COD2676" s="1255"/>
      <c r="COE2676" s="18"/>
      <c r="COF2676" s="1089"/>
      <c r="COG2676" s="1531"/>
      <c r="COH2676" s="1255"/>
      <c r="COI2676" s="18"/>
      <c r="COJ2676" s="1089"/>
      <c r="COK2676" s="1531"/>
      <c r="COL2676" s="1255"/>
      <c r="COM2676" s="18"/>
      <c r="CON2676" s="1089"/>
      <c r="COO2676" s="1531"/>
      <c r="COP2676" s="1255"/>
      <c r="COQ2676" s="18"/>
      <c r="COR2676" s="1089"/>
      <c r="COS2676" s="1531"/>
      <c r="COT2676" s="1255"/>
      <c r="COU2676" s="18"/>
      <c r="COV2676" s="1089"/>
      <c r="COW2676" s="1531"/>
      <c r="COX2676" s="1255"/>
      <c r="COY2676" s="18"/>
      <c r="COZ2676" s="1089"/>
      <c r="CPA2676" s="1531"/>
      <c r="CPB2676" s="1255"/>
      <c r="CPC2676" s="18"/>
      <c r="CPD2676" s="1089"/>
      <c r="CPE2676" s="1531"/>
      <c r="CPF2676" s="1255"/>
      <c r="CPG2676" s="18"/>
      <c r="CPH2676" s="1089"/>
      <c r="CPI2676" s="1531"/>
      <c r="CPJ2676" s="1255"/>
      <c r="CPK2676" s="18"/>
      <c r="CPL2676" s="1089"/>
      <c r="CPM2676" s="1531"/>
      <c r="CPN2676" s="1255"/>
      <c r="CPO2676" s="18"/>
      <c r="CPP2676" s="1089"/>
      <c r="CPQ2676" s="1531"/>
      <c r="CPR2676" s="1255"/>
      <c r="CPS2676" s="18"/>
      <c r="CPT2676" s="1089"/>
      <c r="CPU2676" s="1531"/>
      <c r="CPV2676" s="1255"/>
      <c r="CPW2676" s="18"/>
      <c r="CPX2676" s="1089"/>
      <c r="CPY2676" s="1531"/>
      <c r="CPZ2676" s="1255"/>
      <c r="CQA2676" s="18"/>
      <c r="CQB2676" s="1089"/>
      <c r="CQC2676" s="1531"/>
      <c r="CQD2676" s="1255"/>
      <c r="CQE2676" s="18"/>
      <c r="CQF2676" s="1089"/>
      <c r="CQG2676" s="1531"/>
      <c r="CQH2676" s="1255"/>
      <c r="CQI2676" s="18"/>
      <c r="CQJ2676" s="1089"/>
      <c r="CQK2676" s="1531"/>
      <c r="CQL2676" s="1255"/>
      <c r="CQM2676" s="18"/>
      <c r="CQN2676" s="1089"/>
      <c r="CQO2676" s="1531"/>
      <c r="CQP2676" s="1255"/>
      <c r="CQQ2676" s="18"/>
      <c r="CQR2676" s="1089"/>
      <c r="CQS2676" s="1531"/>
      <c r="CQT2676" s="1255"/>
      <c r="CQU2676" s="18"/>
      <c r="CQV2676" s="1089"/>
      <c r="CQW2676" s="1531"/>
      <c r="CQX2676" s="1255"/>
      <c r="CQY2676" s="18"/>
      <c r="CQZ2676" s="1089"/>
      <c r="CRA2676" s="1531"/>
      <c r="CRB2676" s="1255"/>
      <c r="CRC2676" s="18"/>
      <c r="CRD2676" s="1089"/>
      <c r="CRE2676" s="1531"/>
      <c r="CRF2676" s="1255"/>
      <c r="CRG2676" s="18"/>
      <c r="CRH2676" s="1089"/>
      <c r="CRI2676" s="1531"/>
      <c r="CRJ2676" s="1255"/>
      <c r="CRK2676" s="18"/>
      <c r="CRL2676" s="1089"/>
      <c r="CRM2676" s="1531"/>
      <c r="CRN2676" s="1255"/>
      <c r="CRO2676" s="18"/>
      <c r="CRP2676" s="1089"/>
      <c r="CRQ2676" s="1531"/>
      <c r="CRR2676" s="1255"/>
      <c r="CRS2676" s="18"/>
      <c r="CRT2676" s="1089"/>
      <c r="CRU2676" s="1531"/>
      <c r="CRV2676" s="1255"/>
      <c r="CRW2676" s="18"/>
      <c r="CRX2676" s="1089"/>
      <c r="CRY2676" s="1531"/>
      <c r="CRZ2676" s="1255"/>
      <c r="CSA2676" s="18"/>
      <c r="CSB2676" s="1089"/>
      <c r="CSC2676" s="1531"/>
      <c r="CSD2676" s="1255"/>
      <c r="CSE2676" s="18"/>
      <c r="CSF2676" s="1089"/>
      <c r="CSG2676" s="1531"/>
      <c r="CSH2676" s="1255"/>
      <c r="CSI2676" s="18"/>
      <c r="CSJ2676" s="1089"/>
      <c r="CSK2676" s="1531"/>
      <c r="CSL2676" s="1255"/>
      <c r="CSM2676" s="18"/>
      <c r="CSN2676" s="1089"/>
      <c r="CSO2676" s="1531"/>
      <c r="CSP2676" s="1255"/>
      <c r="CSQ2676" s="18"/>
      <c r="CSR2676" s="1089"/>
      <c r="CSS2676" s="1531"/>
      <c r="CST2676" s="1255"/>
      <c r="CSU2676" s="18"/>
      <c r="CSV2676" s="1089"/>
      <c r="CSW2676" s="1531"/>
      <c r="CSX2676" s="1255"/>
      <c r="CSY2676" s="18"/>
      <c r="CSZ2676" s="1089"/>
      <c r="CTA2676" s="1531"/>
      <c r="CTB2676" s="1255"/>
      <c r="CTC2676" s="18"/>
      <c r="CTD2676" s="1089"/>
      <c r="CTE2676" s="1531"/>
      <c r="CTF2676" s="1255"/>
      <c r="CTG2676" s="18"/>
      <c r="CTH2676" s="1089"/>
      <c r="CTI2676" s="1531"/>
      <c r="CTJ2676" s="1255"/>
      <c r="CTK2676" s="18"/>
      <c r="CTL2676" s="1089"/>
      <c r="CTM2676" s="1531"/>
      <c r="CTN2676" s="1255"/>
      <c r="CTO2676" s="18"/>
      <c r="CTP2676" s="1089"/>
      <c r="CTQ2676" s="1531"/>
      <c r="CTR2676" s="1255"/>
      <c r="CTS2676" s="18"/>
      <c r="CTT2676" s="1089"/>
      <c r="CTU2676" s="1531"/>
      <c r="CTV2676" s="1255"/>
      <c r="CTW2676" s="18"/>
      <c r="CTX2676" s="1089"/>
      <c r="CTY2676" s="1531"/>
      <c r="CTZ2676" s="1255"/>
      <c r="CUA2676" s="18"/>
      <c r="CUB2676" s="1089"/>
      <c r="CUC2676" s="1531"/>
      <c r="CUD2676" s="1255"/>
      <c r="CUE2676" s="18"/>
      <c r="CUF2676" s="1089"/>
      <c r="CUG2676" s="1531"/>
      <c r="CUH2676" s="1255"/>
      <c r="CUI2676" s="18"/>
      <c r="CUJ2676" s="1089"/>
      <c r="CUK2676" s="1531"/>
      <c r="CUL2676" s="1255"/>
      <c r="CUM2676" s="18"/>
      <c r="CUN2676" s="1089"/>
      <c r="CUO2676" s="1531"/>
      <c r="CUP2676" s="1255"/>
      <c r="CUQ2676" s="18"/>
      <c r="CUR2676" s="1089"/>
      <c r="CUS2676" s="1531"/>
      <c r="CUT2676" s="1255"/>
      <c r="CUU2676" s="18"/>
      <c r="CUV2676" s="1089"/>
      <c r="CUW2676" s="1531"/>
      <c r="CUX2676" s="1255"/>
      <c r="CUY2676" s="18"/>
      <c r="CUZ2676" s="1089"/>
      <c r="CVA2676" s="1531"/>
      <c r="CVB2676" s="1255"/>
      <c r="CVC2676" s="18"/>
      <c r="CVD2676" s="1089"/>
      <c r="CVE2676" s="1531"/>
      <c r="CVF2676" s="1255"/>
      <c r="CVG2676" s="18"/>
      <c r="CVH2676" s="1089"/>
      <c r="CVI2676" s="1531"/>
      <c r="CVJ2676" s="1255"/>
      <c r="CVK2676" s="18"/>
      <c r="CVL2676" s="1089"/>
      <c r="CVM2676" s="1531"/>
      <c r="CVN2676" s="1255"/>
      <c r="CVO2676" s="18"/>
      <c r="CVP2676" s="1089"/>
      <c r="CVQ2676" s="1531"/>
      <c r="CVR2676" s="1255"/>
      <c r="CVS2676" s="18"/>
      <c r="CVT2676" s="1089"/>
      <c r="CVU2676" s="1531"/>
      <c r="CVV2676" s="1255"/>
      <c r="CVW2676" s="18"/>
      <c r="CVX2676" s="1089"/>
      <c r="CVY2676" s="1531"/>
      <c r="CVZ2676" s="1255"/>
      <c r="CWA2676" s="18"/>
      <c r="CWB2676" s="1089"/>
      <c r="CWC2676" s="1531"/>
      <c r="CWD2676" s="1255"/>
      <c r="CWE2676" s="18"/>
      <c r="CWF2676" s="1089"/>
      <c r="CWG2676" s="1531"/>
      <c r="CWH2676" s="1255"/>
      <c r="CWI2676" s="18"/>
      <c r="CWJ2676" s="1089"/>
      <c r="CWK2676" s="1531"/>
      <c r="CWL2676" s="1255"/>
      <c r="CWM2676" s="18"/>
      <c r="CWN2676" s="1089"/>
      <c r="CWO2676" s="1531"/>
      <c r="CWP2676" s="1255"/>
      <c r="CWQ2676" s="18"/>
      <c r="CWR2676" s="1089"/>
      <c r="CWS2676" s="1531"/>
      <c r="CWT2676" s="1255"/>
      <c r="CWU2676" s="18"/>
      <c r="CWV2676" s="1089"/>
      <c r="CWW2676" s="1531"/>
      <c r="CWX2676" s="1255"/>
      <c r="CWY2676" s="18"/>
      <c r="CWZ2676" s="1089"/>
      <c r="CXA2676" s="1531"/>
      <c r="CXB2676" s="1255"/>
      <c r="CXC2676" s="18"/>
      <c r="CXD2676" s="1089"/>
      <c r="CXE2676" s="1531"/>
      <c r="CXF2676" s="1255"/>
      <c r="CXG2676" s="18"/>
      <c r="CXH2676" s="1089"/>
      <c r="CXI2676" s="1531"/>
      <c r="CXJ2676" s="1255"/>
      <c r="CXK2676" s="18"/>
      <c r="CXL2676" s="1089"/>
      <c r="CXM2676" s="1531"/>
      <c r="CXN2676" s="1255"/>
      <c r="CXO2676" s="18"/>
      <c r="CXP2676" s="1089"/>
      <c r="CXQ2676" s="1531"/>
      <c r="CXR2676" s="1255"/>
      <c r="CXS2676" s="18"/>
      <c r="CXT2676" s="1089"/>
      <c r="CXU2676" s="1531"/>
      <c r="CXV2676" s="1255"/>
      <c r="CXW2676" s="18"/>
      <c r="CXX2676" s="1089"/>
      <c r="CXY2676" s="1531"/>
      <c r="CXZ2676" s="1255"/>
      <c r="CYA2676" s="18"/>
      <c r="CYB2676" s="1089"/>
      <c r="CYC2676" s="1531"/>
      <c r="CYD2676" s="1255"/>
      <c r="CYE2676" s="18"/>
      <c r="CYF2676" s="1089"/>
      <c r="CYG2676" s="1531"/>
      <c r="CYH2676" s="1255"/>
      <c r="CYI2676" s="18"/>
      <c r="CYJ2676" s="1089"/>
      <c r="CYK2676" s="1531"/>
      <c r="CYL2676" s="1255"/>
      <c r="CYM2676" s="18"/>
      <c r="CYN2676" s="1089"/>
      <c r="CYO2676" s="1531"/>
      <c r="CYP2676" s="1255"/>
      <c r="CYQ2676" s="18"/>
      <c r="CYR2676" s="1089"/>
      <c r="CYS2676" s="1531"/>
      <c r="CYT2676" s="1255"/>
      <c r="CYU2676" s="18"/>
      <c r="CYV2676" s="1089"/>
      <c r="CYW2676" s="1531"/>
      <c r="CYX2676" s="1255"/>
      <c r="CYY2676" s="18"/>
      <c r="CYZ2676" s="1089"/>
      <c r="CZA2676" s="1531"/>
      <c r="CZB2676" s="1255"/>
      <c r="CZC2676" s="18"/>
      <c r="CZD2676" s="1089"/>
      <c r="CZE2676" s="1531"/>
      <c r="CZF2676" s="1255"/>
      <c r="CZG2676" s="18"/>
      <c r="CZH2676" s="1089"/>
      <c r="CZI2676" s="1531"/>
      <c r="CZJ2676" s="1255"/>
      <c r="CZK2676" s="18"/>
      <c r="CZL2676" s="1089"/>
      <c r="CZM2676" s="1531"/>
      <c r="CZN2676" s="1255"/>
      <c r="CZO2676" s="18"/>
      <c r="CZP2676" s="1089"/>
      <c r="CZQ2676" s="1531"/>
      <c r="CZR2676" s="1255"/>
      <c r="CZS2676" s="18"/>
      <c r="CZT2676" s="1089"/>
      <c r="CZU2676" s="1531"/>
      <c r="CZV2676" s="1255"/>
      <c r="CZW2676" s="18"/>
      <c r="CZX2676" s="1089"/>
      <c r="CZY2676" s="1531"/>
      <c r="CZZ2676" s="1255"/>
      <c r="DAA2676" s="18"/>
      <c r="DAB2676" s="1089"/>
      <c r="DAC2676" s="1531"/>
      <c r="DAD2676" s="1255"/>
      <c r="DAE2676" s="18"/>
      <c r="DAF2676" s="1089"/>
      <c r="DAG2676" s="1531"/>
      <c r="DAH2676" s="1255"/>
      <c r="DAI2676" s="18"/>
      <c r="DAJ2676" s="1089"/>
      <c r="DAK2676" s="1531"/>
      <c r="DAL2676" s="1255"/>
      <c r="DAM2676" s="18"/>
      <c r="DAN2676" s="1089"/>
      <c r="DAO2676" s="1531"/>
      <c r="DAP2676" s="1255"/>
      <c r="DAQ2676" s="18"/>
      <c r="DAR2676" s="1089"/>
      <c r="DAS2676" s="1531"/>
      <c r="DAT2676" s="1255"/>
      <c r="DAU2676" s="18"/>
      <c r="DAV2676" s="1089"/>
      <c r="DAW2676" s="1531"/>
      <c r="DAX2676" s="1255"/>
      <c r="DAY2676" s="18"/>
      <c r="DAZ2676" s="1089"/>
      <c r="DBA2676" s="1531"/>
      <c r="DBB2676" s="1255"/>
      <c r="DBC2676" s="18"/>
      <c r="DBD2676" s="1089"/>
      <c r="DBE2676" s="1531"/>
      <c r="DBF2676" s="1255"/>
      <c r="DBG2676" s="18"/>
      <c r="DBH2676" s="1089"/>
      <c r="DBI2676" s="1531"/>
      <c r="DBJ2676" s="1255"/>
      <c r="DBK2676" s="18"/>
      <c r="DBL2676" s="1089"/>
      <c r="DBM2676" s="1531"/>
      <c r="DBN2676" s="1255"/>
      <c r="DBO2676" s="18"/>
      <c r="DBP2676" s="1089"/>
      <c r="DBQ2676" s="1531"/>
      <c r="DBR2676" s="1255"/>
      <c r="DBS2676" s="18"/>
      <c r="DBT2676" s="1089"/>
      <c r="DBU2676" s="1531"/>
      <c r="DBV2676" s="1255"/>
      <c r="DBW2676" s="18"/>
      <c r="DBX2676" s="1089"/>
      <c r="DBY2676" s="1531"/>
      <c r="DBZ2676" s="1255"/>
      <c r="DCA2676" s="18"/>
      <c r="DCB2676" s="1089"/>
      <c r="DCC2676" s="1531"/>
      <c r="DCD2676" s="1255"/>
      <c r="DCE2676" s="18"/>
      <c r="DCF2676" s="1089"/>
      <c r="DCG2676" s="1531"/>
      <c r="DCH2676" s="1255"/>
      <c r="DCI2676" s="18"/>
      <c r="DCJ2676" s="1089"/>
      <c r="DCK2676" s="1531"/>
      <c r="DCL2676" s="1255"/>
      <c r="DCM2676" s="18"/>
      <c r="DCN2676" s="1089"/>
      <c r="DCO2676" s="1531"/>
      <c r="DCP2676" s="1255"/>
      <c r="DCQ2676" s="18"/>
      <c r="DCR2676" s="1089"/>
      <c r="DCS2676" s="1531"/>
      <c r="DCT2676" s="1255"/>
      <c r="DCU2676" s="18"/>
      <c r="DCV2676" s="1089"/>
      <c r="DCW2676" s="1531"/>
      <c r="DCX2676" s="1255"/>
      <c r="DCY2676" s="18"/>
      <c r="DCZ2676" s="1089"/>
      <c r="DDA2676" s="1531"/>
      <c r="DDB2676" s="1255"/>
      <c r="DDC2676" s="18"/>
      <c r="DDD2676" s="1089"/>
      <c r="DDE2676" s="1531"/>
      <c r="DDF2676" s="1255"/>
      <c r="DDG2676" s="18"/>
      <c r="DDH2676" s="1089"/>
      <c r="DDI2676" s="1531"/>
      <c r="DDJ2676" s="1255"/>
      <c r="DDK2676" s="18"/>
      <c r="DDL2676" s="1089"/>
      <c r="DDM2676" s="1531"/>
      <c r="DDN2676" s="1255"/>
      <c r="DDO2676" s="18"/>
      <c r="DDP2676" s="1089"/>
      <c r="DDQ2676" s="1531"/>
      <c r="DDR2676" s="1255"/>
      <c r="DDS2676" s="18"/>
      <c r="DDT2676" s="1089"/>
      <c r="DDU2676" s="1531"/>
      <c r="DDV2676" s="1255"/>
      <c r="DDW2676" s="18"/>
      <c r="DDX2676" s="1089"/>
      <c r="DDY2676" s="1531"/>
      <c r="DDZ2676" s="1255"/>
      <c r="DEA2676" s="18"/>
      <c r="DEB2676" s="1089"/>
      <c r="DEC2676" s="1531"/>
      <c r="DED2676" s="1255"/>
      <c r="DEE2676" s="18"/>
      <c r="DEF2676" s="1089"/>
      <c r="DEG2676" s="1531"/>
      <c r="DEH2676" s="1255"/>
      <c r="DEI2676" s="18"/>
      <c r="DEJ2676" s="1089"/>
      <c r="DEK2676" s="1531"/>
      <c r="DEL2676" s="1255"/>
      <c r="DEM2676" s="18"/>
      <c r="DEN2676" s="1089"/>
      <c r="DEO2676" s="1531"/>
      <c r="DEP2676" s="1255"/>
      <c r="DEQ2676" s="18"/>
      <c r="DER2676" s="1089"/>
      <c r="DES2676" s="1531"/>
      <c r="DET2676" s="1255"/>
      <c r="DEU2676" s="18"/>
      <c r="DEV2676" s="1089"/>
      <c r="DEW2676" s="1531"/>
      <c r="DEX2676" s="1255"/>
      <c r="DEY2676" s="18"/>
      <c r="DEZ2676" s="1089"/>
      <c r="DFA2676" s="1531"/>
      <c r="DFB2676" s="1255"/>
      <c r="DFC2676" s="18"/>
      <c r="DFD2676" s="1089"/>
      <c r="DFE2676" s="1531"/>
      <c r="DFF2676" s="1255"/>
      <c r="DFG2676" s="18"/>
      <c r="DFH2676" s="1089"/>
      <c r="DFI2676" s="1531"/>
      <c r="DFJ2676" s="1255"/>
      <c r="DFK2676" s="18"/>
      <c r="DFL2676" s="1089"/>
      <c r="DFM2676" s="1531"/>
      <c r="DFN2676" s="1255"/>
      <c r="DFO2676" s="18"/>
      <c r="DFP2676" s="1089"/>
      <c r="DFQ2676" s="1531"/>
      <c r="DFR2676" s="1255"/>
      <c r="DFS2676" s="18"/>
      <c r="DFT2676" s="1089"/>
      <c r="DFU2676" s="1531"/>
      <c r="DFV2676" s="1255"/>
      <c r="DFW2676" s="18"/>
      <c r="DFX2676" s="1089"/>
      <c r="DFY2676" s="1531"/>
      <c r="DFZ2676" s="1255"/>
      <c r="DGA2676" s="18"/>
      <c r="DGB2676" s="1089"/>
      <c r="DGC2676" s="1531"/>
      <c r="DGD2676" s="1255"/>
      <c r="DGE2676" s="18"/>
      <c r="DGF2676" s="1089"/>
      <c r="DGG2676" s="1531"/>
      <c r="DGH2676" s="1255"/>
      <c r="DGI2676" s="18"/>
      <c r="DGJ2676" s="1089"/>
      <c r="DGK2676" s="1531"/>
      <c r="DGL2676" s="1255"/>
      <c r="DGM2676" s="18"/>
      <c r="DGN2676" s="1089"/>
      <c r="DGO2676" s="1531"/>
      <c r="DGP2676" s="1255"/>
      <c r="DGQ2676" s="18"/>
      <c r="DGR2676" s="1089"/>
      <c r="DGS2676" s="1531"/>
      <c r="DGT2676" s="1255"/>
      <c r="DGU2676" s="18"/>
      <c r="DGV2676" s="1089"/>
      <c r="DGW2676" s="1531"/>
      <c r="DGX2676" s="1255"/>
      <c r="DGY2676" s="18"/>
      <c r="DGZ2676" s="1089"/>
      <c r="DHA2676" s="1531"/>
      <c r="DHB2676" s="1255"/>
      <c r="DHC2676" s="18"/>
      <c r="DHD2676" s="1089"/>
      <c r="DHE2676" s="1531"/>
      <c r="DHF2676" s="1255"/>
      <c r="DHG2676" s="18"/>
      <c r="DHH2676" s="1089"/>
      <c r="DHI2676" s="1531"/>
      <c r="DHJ2676" s="1255"/>
      <c r="DHK2676" s="18"/>
      <c r="DHL2676" s="1089"/>
      <c r="DHM2676" s="1531"/>
      <c r="DHN2676" s="1255"/>
      <c r="DHO2676" s="18"/>
      <c r="DHP2676" s="1089"/>
      <c r="DHQ2676" s="1531"/>
      <c r="DHR2676" s="1255"/>
      <c r="DHS2676" s="18"/>
      <c r="DHT2676" s="1089"/>
      <c r="DHU2676" s="1531"/>
      <c r="DHV2676" s="1255"/>
      <c r="DHW2676" s="18"/>
      <c r="DHX2676" s="1089"/>
      <c r="DHY2676" s="1531"/>
      <c r="DHZ2676" s="1255"/>
      <c r="DIA2676" s="18"/>
      <c r="DIB2676" s="1089"/>
      <c r="DIC2676" s="1531"/>
      <c r="DID2676" s="1255"/>
      <c r="DIE2676" s="18"/>
      <c r="DIF2676" s="1089"/>
      <c r="DIG2676" s="1531"/>
      <c r="DIH2676" s="1255"/>
      <c r="DII2676" s="18"/>
      <c r="DIJ2676" s="1089"/>
      <c r="DIK2676" s="1531"/>
      <c r="DIL2676" s="1255"/>
      <c r="DIM2676" s="18"/>
      <c r="DIN2676" s="1089"/>
      <c r="DIO2676" s="1531"/>
      <c r="DIP2676" s="1255"/>
      <c r="DIQ2676" s="18"/>
      <c r="DIR2676" s="1089"/>
      <c r="DIS2676" s="1531"/>
      <c r="DIT2676" s="1255"/>
      <c r="DIU2676" s="18"/>
      <c r="DIV2676" s="1089"/>
      <c r="DIW2676" s="1531"/>
      <c r="DIX2676" s="1255"/>
      <c r="DIY2676" s="18"/>
      <c r="DIZ2676" s="1089"/>
      <c r="DJA2676" s="1531"/>
      <c r="DJB2676" s="1255"/>
      <c r="DJC2676" s="18"/>
      <c r="DJD2676" s="1089"/>
      <c r="DJE2676" s="1531"/>
      <c r="DJF2676" s="1255"/>
      <c r="DJG2676" s="18"/>
      <c r="DJH2676" s="1089"/>
      <c r="DJI2676" s="1531"/>
      <c r="DJJ2676" s="1255"/>
      <c r="DJK2676" s="18"/>
      <c r="DJL2676" s="1089"/>
      <c r="DJM2676" s="1531"/>
      <c r="DJN2676" s="1255"/>
      <c r="DJO2676" s="18"/>
      <c r="DJP2676" s="1089"/>
      <c r="DJQ2676" s="1531"/>
      <c r="DJR2676" s="1255"/>
      <c r="DJS2676" s="18"/>
      <c r="DJT2676" s="1089"/>
      <c r="DJU2676" s="1531"/>
      <c r="DJV2676" s="1255"/>
      <c r="DJW2676" s="18"/>
      <c r="DJX2676" s="1089"/>
      <c r="DJY2676" s="1531"/>
      <c r="DJZ2676" s="1255"/>
      <c r="DKA2676" s="18"/>
      <c r="DKB2676" s="1089"/>
      <c r="DKC2676" s="1531"/>
      <c r="DKD2676" s="1255"/>
      <c r="DKE2676" s="18"/>
      <c r="DKF2676" s="1089"/>
      <c r="DKG2676" s="1531"/>
      <c r="DKH2676" s="1255"/>
      <c r="DKI2676" s="18"/>
      <c r="DKJ2676" s="1089"/>
      <c r="DKK2676" s="1531"/>
      <c r="DKL2676" s="1255"/>
      <c r="DKM2676" s="18"/>
      <c r="DKN2676" s="1089"/>
      <c r="DKO2676" s="1531"/>
      <c r="DKP2676" s="1255"/>
      <c r="DKQ2676" s="18"/>
      <c r="DKR2676" s="1089"/>
      <c r="DKS2676" s="1531"/>
      <c r="DKT2676" s="1255"/>
      <c r="DKU2676" s="18"/>
      <c r="DKV2676" s="1089"/>
      <c r="DKW2676" s="1531"/>
      <c r="DKX2676" s="1255"/>
      <c r="DKY2676" s="18"/>
      <c r="DKZ2676" s="1089"/>
      <c r="DLA2676" s="1531"/>
      <c r="DLB2676" s="1255"/>
      <c r="DLC2676" s="18"/>
      <c r="DLD2676" s="1089"/>
      <c r="DLE2676" s="1531"/>
      <c r="DLF2676" s="1255"/>
      <c r="DLG2676" s="18"/>
      <c r="DLH2676" s="1089"/>
      <c r="DLI2676" s="1531"/>
      <c r="DLJ2676" s="1255"/>
      <c r="DLK2676" s="18"/>
      <c r="DLL2676" s="1089"/>
      <c r="DLM2676" s="1531"/>
      <c r="DLN2676" s="1255"/>
      <c r="DLO2676" s="18"/>
      <c r="DLP2676" s="1089"/>
      <c r="DLQ2676" s="1531"/>
      <c r="DLR2676" s="1255"/>
      <c r="DLS2676" s="18"/>
      <c r="DLT2676" s="1089"/>
      <c r="DLU2676" s="1531"/>
      <c r="DLV2676" s="1255"/>
      <c r="DLW2676" s="18"/>
      <c r="DLX2676" s="1089"/>
      <c r="DLY2676" s="1531"/>
      <c r="DLZ2676" s="1255"/>
      <c r="DMA2676" s="18"/>
      <c r="DMB2676" s="1089"/>
      <c r="DMC2676" s="1531"/>
      <c r="DMD2676" s="1255"/>
      <c r="DME2676" s="18"/>
      <c r="DMF2676" s="1089"/>
      <c r="DMG2676" s="1531"/>
      <c r="DMH2676" s="1255"/>
      <c r="DMI2676" s="18"/>
      <c r="DMJ2676" s="1089"/>
      <c r="DMK2676" s="1531"/>
      <c r="DML2676" s="1255"/>
      <c r="DMM2676" s="18"/>
      <c r="DMN2676" s="1089"/>
      <c r="DMO2676" s="1531"/>
      <c r="DMP2676" s="1255"/>
      <c r="DMQ2676" s="18"/>
      <c r="DMR2676" s="1089"/>
      <c r="DMS2676" s="1531"/>
      <c r="DMT2676" s="1255"/>
      <c r="DMU2676" s="18"/>
      <c r="DMV2676" s="1089"/>
      <c r="DMW2676" s="1531"/>
      <c r="DMX2676" s="1255"/>
      <c r="DMY2676" s="18"/>
      <c r="DMZ2676" s="1089"/>
      <c r="DNA2676" s="1531"/>
      <c r="DNB2676" s="1255"/>
      <c r="DNC2676" s="18"/>
      <c r="DND2676" s="1089"/>
      <c r="DNE2676" s="1531"/>
      <c r="DNF2676" s="1255"/>
      <c r="DNG2676" s="18"/>
      <c r="DNH2676" s="1089"/>
      <c r="DNI2676" s="1531"/>
      <c r="DNJ2676" s="1255"/>
      <c r="DNK2676" s="18"/>
      <c r="DNL2676" s="1089"/>
      <c r="DNM2676" s="1531"/>
      <c r="DNN2676" s="1255"/>
      <c r="DNO2676" s="18"/>
      <c r="DNP2676" s="1089"/>
      <c r="DNQ2676" s="1531"/>
      <c r="DNR2676" s="1255"/>
      <c r="DNS2676" s="18"/>
      <c r="DNT2676" s="1089"/>
      <c r="DNU2676" s="1531"/>
      <c r="DNV2676" s="1255"/>
      <c r="DNW2676" s="18"/>
      <c r="DNX2676" s="1089"/>
      <c r="DNY2676" s="1531"/>
      <c r="DNZ2676" s="1255"/>
      <c r="DOA2676" s="18"/>
      <c r="DOB2676" s="1089"/>
      <c r="DOC2676" s="1531"/>
      <c r="DOD2676" s="1255"/>
      <c r="DOE2676" s="18"/>
      <c r="DOF2676" s="1089"/>
      <c r="DOG2676" s="1531"/>
      <c r="DOH2676" s="1255"/>
      <c r="DOI2676" s="18"/>
      <c r="DOJ2676" s="1089"/>
      <c r="DOK2676" s="1531"/>
      <c r="DOL2676" s="1255"/>
      <c r="DOM2676" s="18"/>
      <c r="DON2676" s="1089"/>
      <c r="DOO2676" s="1531"/>
      <c r="DOP2676" s="1255"/>
      <c r="DOQ2676" s="18"/>
      <c r="DOR2676" s="1089"/>
      <c r="DOS2676" s="1531"/>
      <c r="DOT2676" s="1255"/>
      <c r="DOU2676" s="18"/>
      <c r="DOV2676" s="1089"/>
      <c r="DOW2676" s="1531"/>
      <c r="DOX2676" s="1255"/>
      <c r="DOY2676" s="18"/>
      <c r="DOZ2676" s="1089"/>
      <c r="DPA2676" s="1531"/>
      <c r="DPB2676" s="1255"/>
      <c r="DPC2676" s="18"/>
      <c r="DPD2676" s="1089"/>
      <c r="DPE2676" s="1531"/>
      <c r="DPF2676" s="1255"/>
      <c r="DPG2676" s="18"/>
      <c r="DPH2676" s="1089"/>
      <c r="DPI2676" s="1531"/>
      <c r="DPJ2676" s="1255"/>
      <c r="DPK2676" s="18"/>
      <c r="DPL2676" s="1089"/>
      <c r="DPM2676" s="1531"/>
      <c r="DPN2676" s="1255"/>
      <c r="DPO2676" s="18"/>
      <c r="DPP2676" s="1089"/>
      <c r="DPQ2676" s="1531"/>
      <c r="DPR2676" s="1255"/>
      <c r="DPS2676" s="18"/>
      <c r="DPT2676" s="1089"/>
      <c r="DPU2676" s="1531"/>
      <c r="DPV2676" s="1255"/>
      <c r="DPW2676" s="18"/>
      <c r="DPX2676" s="1089"/>
      <c r="DPY2676" s="1531"/>
      <c r="DPZ2676" s="1255"/>
      <c r="DQA2676" s="18"/>
      <c r="DQB2676" s="1089"/>
      <c r="DQC2676" s="1531"/>
      <c r="DQD2676" s="1255"/>
      <c r="DQE2676" s="18"/>
      <c r="DQF2676" s="1089"/>
      <c r="DQG2676" s="1531"/>
      <c r="DQH2676" s="1255"/>
      <c r="DQI2676" s="18"/>
      <c r="DQJ2676" s="1089"/>
      <c r="DQK2676" s="1531"/>
      <c r="DQL2676" s="1255"/>
      <c r="DQM2676" s="18"/>
      <c r="DQN2676" s="1089"/>
      <c r="DQO2676" s="1531"/>
      <c r="DQP2676" s="1255"/>
      <c r="DQQ2676" s="18"/>
      <c r="DQR2676" s="1089"/>
      <c r="DQS2676" s="1531"/>
      <c r="DQT2676" s="1255"/>
      <c r="DQU2676" s="18"/>
      <c r="DQV2676" s="1089"/>
      <c r="DQW2676" s="1531"/>
      <c r="DQX2676" s="1255"/>
      <c r="DQY2676" s="18"/>
      <c r="DQZ2676" s="1089"/>
      <c r="DRA2676" s="1531"/>
      <c r="DRB2676" s="1255"/>
      <c r="DRC2676" s="18"/>
      <c r="DRD2676" s="1089"/>
      <c r="DRE2676" s="1531"/>
      <c r="DRF2676" s="1255"/>
      <c r="DRG2676" s="18"/>
      <c r="DRH2676" s="1089"/>
      <c r="DRI2676" s="1531"/>
      <c r="DRJ2676" s="1255"/>
      <c r="DRK2676" s="18"/>
      <c r="DRL2676" s="1089"/>
      <c r="DRM2676" s="1531"/>
      <c r="DRN2676" s="1255"/>
      <c r="DRO2676" s="18"/>
      <c r="DRP2676" s="1089"/>
      <c r="DRQ2676" s="1531"/>
      <c r="DRR2676" s="1255"/>
      <c r="DRS2676" s="18"/>
      <c r="DRT2676" s="1089"/>
      <c r="DRU2676" s="1531"/>
      <c r="DRV2676" s="1255"/>
      <c r="DRW2676" s="18"/>
      <c r="DRX2676" s="1089"/>
      <c r="DRY2676" s="1531"/>
      <c r="DRZ2676" s="1255"/>
      <c r="DSA2676" s="18"/>
      <c r="DSB2676" s="1089"/>
      <c r="DSC2676" s="1531"/>
      <c r="DSD2676" s="1255"/>
      <c r="DSE2676" s="18"/>
      <c r="DSF2676" s="1089"/>
      <c r="DSG2676" s="1531"/>
      <c r="DSH2676" s="1255"/>
      <c r="DSI2676" s="18"/>
      <c r="DSJ2676" s="1089"/>
      <c r="DSK2676" s="1531"/>
      <c r="DSL2676" s="1255"/>
      <c r="DSM2676" s="18"/>
      <c r="DSN2676" s="1089"/>
      <c r="DSO2676" s="1531"/>
      <c r="DSP2676" s="1255"/>
      <c r="DSQ2676" s="18"/>
      <c r="DSR2676" s="1089"/>
      <c r="DSS2676" s="1531"/>
      <c r="DST2676" s="1255"/>
      <c r="DSU2676" s="18"/>
      <c r="DSV2676" s="1089"/>
      <c r="DSW2676" s="1531"/>
      <c r="DSX2676" s="1255"/>
      <c r="DSY2676" s="18"/>
      <c r="DSZ2676" s="1089"/>
      <c r="DTA2676" s="1531"/>
      <c r="DTB2676" s="1255"/>
      <c r="DTC2676" s="18"/>
      <c r="DTD2676" s="1089"/>
      <c r="DTE2676" s="1531"/>
      <c r="DTF2676" s="1255"/>
      <c r="DTG2676" s="18"/>
      <c r="DTH2676" s="1089"/>
      <c r="DTI2676" s="1531"/>
      <c r="DTJ2676" s="1255"/>
      <c r="DTK2676" s="18"/>
      <c r="DTL2676" s="1089"/>
      <c r="DTM2676" s="1531"/>
      <c r="DTN2676" s="1255"/>
      <c r="DTO2676" s="18"/>
      <c r="DTP2676" s="1089"/>
      <c r="DTQ2676" s="1531"/>
      <c r="DTR2676" s="1255"/>
      <c r="DTS2676" s="18"/>
      <c r="DTT2676" s="1089"/>
      <c r="DTU2676" s="1531"/>
      <c r="DTV2676" s="1255"/>
      <c r="DTW2676" s="18"/>
      <c r="DTX2676" s="1089"/>
      <c r="DTY2676" s="1531"/>
      <c r="DTZ2676" s="1255"/>
      <c r="DUA2676" s="18"/>
      <c r="DUB2676" s="1089"/>
      <c r="DUC2676" s="1531"/>
      <c r="DUD2676" s="1255"/>
      <c r="DUE2676" s="18"/>
      <c r="DUF2676" s="1089"/>
      <c r="DUG2676" s="1531"/>
      <c r="DUH2676" s="1255"/>
      <c r="DUI2676" s="18"/>
      <c r="DUJ2676" s="1089"/>
      <c r="DUK2676" s="1531"/>
      <c r="DUL2676" s="1255"/>
      <c r="DUM2676" s="18"/>
      <c r="DUN2676" s="1089"/>
      <c r="DUO2676" s="1531"/>
      <c r="DUP2676" s="1255"/>
      <c r="DUQ2676" s="18"/>
      <c r="DUR2676" s="1089"/>
      <c r="DUS2676" s="1531"/>
      <c r="DUT2676" s="1255"/>
      <c r="DUU2676" s="18"/>
      <c r="DUV2676" s="1089"/>
      <c r="DUW2676" s="1531"/>
      <c r="DUX2676" s="1255"/>
      <c r="DUY2676" s="18"/>
      <c r="DUZ2676" s="1089"/>
      <c r="DVA2676" s="1531"/>
      <c r="DVB2676" s="1255"/>
      <c r="DVC2676" s="18"/>
      <c r="DVD2676" s="1089"/>
      <c r="DVE2676" s="1531"/>
      <c r="DVF2676" s="1255"/>
      <c r="DVG2676" s="18"/>
      <c r="DVH2676" s="1089"/>
      <c r="DVI2676" s="1531"/>
      <c r="DVJ2676" s="1255"/>
      <c r="DVK2676" s="18"/>
      <c r="DVL2676" s="1089"/>
      <c r="DVM2676" s="1531"/>
      <c r="DVN2676" s="1255"/>
      <c r="DVO2676" s="18"/>
      <c r="DVP2676" s="1089"/>
      <c r="DVQ2676" s="1531"/>
      <c r="DVR2676" s="1255"/>
      <c r="DVS2676" s="18"/>
      <c r="DVT2676" s="1089"/>
      <c r="DVU2676" s="1531"/>
      <c r="DVV2676" s="1255"/>
      <c r="DVW2676" s="18"/>
      <c r="DVX2676" s="1089"/>
      <c r="DVY2676" s="1531"/>
      <c r="DVZ2676" s="1255"/>
      <c r="DWA2676" s="18"/>
      <c r="DWB2676" s="1089"/>
      <c r="DWC2676" s="1531"/>
      <c r="DWD2676" s="1255"/>
      <c r="DWE2676" s="18"/>
      <c r="DWF2676" s="1089"/>
      <c r="DWG2676" s="1531"/>
      <c r="DWH2676" s="1255"/>
      <c r="DWI2676" s="18"/>
      <c r="DWJ2676" s="1089"/>
      <c r="DWK2676" s="1531"/>
      <c r="DWL2676" s="1255"/>
      <c r="DWM2676" s="18"/>
      <c r="DWN2676" s="1089"/>
      <c r="DWO2676" s="1531"/>
      <c r="DWP2676" s="1255"/>
      <c r="DWQ2676" s="18"/>
      <c r="DWR2676" s="1089"/>
      <c r="DWS2676" s="1531"/>
      <c r="DWT2676" s="1255"/>
      <c r="DWU2676" s="18"/>
      <c r="DWV2676" s="1089"/>
      <c r="DWW2676" s="1531"/>
      <c r="DWX2676" s="1255"/>
      <c r="DWY2676" s="18"/>
      <c r="DWZ2676" s="1089"/>
      <c r="DXA2676" s="1531"/>
      <c r="DXB2676" s="1255"/>
      <c r="DXC2676" s="18"/>
      <c r="DXD2676" s="1089"/>
      <c r="DXE2676" s="1531"/>
      <c r="DXF2676" s="1255"/>
      <c r="DXG2676" s="18"/>
      <c r="DXH2676" s="1089"/>
      <c r="DXI2676" s="1531"/>
      <c r="DXJ2676" s="1255"/>
      <c r="DXK2676" s="18"/>
      <c r="DXL2676" s="1089"/>
      <c r="DXM2676" s="1531"/>
      <c r="DXN2676" s="1255"/>
      <c r="DXO2676" s="18"/>
      <c r="DXP2676" s="1089"/>
      <c r="DXQ2676" s="1531"/>
      <c r="DXR2676" s="1255"/>
      <c r="DXS2676" s="18"/>
      <c r="DXT2676" s="1089"/>
      <c r="DXU2676" s="1531"/>
      <c r="DXV2676" s="1255"/>
      <c r="DXW2676" s="18"/>
      <c r="DXX2676" s="1089"/>
      <c r="DXY2676" s="1531"/>
      <c r="DXZ2676" s="1255"/>
      <c r="DYA2676" s="18"/>
      <c r="DYB2676" s="1089"/>
      <c r="DYC2676" s="1531"/>
      <c r="DYD2676" s="1255"/>
      <c r="DYE2676" s="18"/>
      <c r="DYF2676" s="1089"/>
      <c r="DYG2676" s="1531"/>
      <c r="DYH2676" s="1255"/>
      <c r="DYI2676" s="18"/>
      <c r="DYJ2676" s="1089"/>
      <c r="DYK2676" s="1531"/>
      <c r="DYL2676" s="1255"/>
      <c r="DYM2676" s="18"/>
      <c r="DYN2676" s="1089"/>
      <c r="DYO2676" s="1531"/>
      <c r="DYP2676" s="1255"/>
      <c r="DYQ2676" s="18"/>
      <c r="DYR2676" s="1089"/>
      <c r="DYS2676" s="1531"/>
      <c r="DYT2676" s="1255"/>
      <c r="DYU2676" s="18"/>
      <c r="DYV2676" s="1089"/>
      <c r="DYW2676" s="1531"/>
      <c r="DYX2676" s="1255"/>
      <c r="DYY2676" s="18"/>
      <c r="DYZ2676" s="1089"/>
      <c r="DZA2676" s="1531"/>
      <c r="DZB2676" s="1255"/>
      <c r="DZC2676" s="18"/>
      <c r="DZD2676" s="1089"/>
      <c r="DZE2676" s="1531"/>
      <c r="DZF2676" s="1255"/>
      <c r="DZG2676" s="18"/>
      <c r="DZH2676" s="1089"/>
      <c r="DZI2676" s="1531"/>
      <c r="DZJ2676" s="1255"/>
      <c r="DZK2676" s="18"/>
      <c r="DZL2676" s="1089"/>
      <c r="DZM2676" s="1531"/>
      <c r="DZN2676" s="1255"/>
      <c r="DZO2676" s="18"/>
      <c r="DZP2676" s="1089"/>
      <c r="DZQ2676" s="1531"/>
      <c r="DZR2676" s="1255"/>
      <c r="DZS2676" s="18"/>
      <c r="DZT2676" s="1089"/>
      <c r="DZU2676" s="1531"/>
      <c r="DZV2676" s="1255"/>
      <c r="DZW2676" s="18"/>
      <c r="DZX2676" s="1089"/>
      <c r="DZY2676" s="1531"/>
      <c r="DZZ2676" s="1255"/>
      <c r="EAA2676" s="18"/>
      <c r="EAB2676" s="1089"/>
      <c r="EAC2676" s="1531"/>
      <c r="EAD2676" s="1255"/>
      <c r="EAE2676" s="18"/>
      <c r="EAF2676" s="1089"/>
      <c r="EAG2676" s="1531"/>
      <c r="EAH2676" s="1255"/>
      <c r="EAI2676" s="18"/>
      <c r="EAJ2676" s="1089"/>
      <c r="EAK2676" s="1531"/>
      <c r="EAL2676" s="1255"/>
      <c r="EAM2676" s="18"/>
      <c r="EAN2676" s="1089"/>
      <c r="EAO2676" s="1531"/>
      <c r="EAP2676" s="1255"/>
      <c r="EAQ2676" s="18"/>
      <c r="EAR2676" s="1089"/>
      <c r="EAS2676" s="1531"/>
      <c r="EAT2676" s="1255"/>
      <c r="EAU2676" s="18"/>
      <c r="EAV2676" s="1089"/>
      <c r="EAW2676" s="1531"/>
      <c r="EAX2676" s="1255"/>
      <c r="EAY2676" s="18"/>
      <c r="EAZ2676" s="1089"/>
      <c r="EBA2676" s="1531"/>
      <c r="EBB2676" s="1255"/>
      <c r="EBC2676" s="18"/>
      <c r="EBD2676" s="1089"/>
      <c r="EBE2676" s="1531"/>
      <c r="EBF2676" s="1255"/>
      <c r="EBG2676" s="18"/>
      <c r="EBH2676" s="1089"/>
      <c r="EBI2676" s="1531"/>
      <c r="EBJ2676" s="1255"/>
      <c r="EBK2676" s="18"/>
      <c r="EBL2676" s="1089"/>
      <c r="EBM2676" s="1531"/>
      <c r="EBN2676" s="1255"/>
      <c r="EBO2676" s="18"/>
      <c r="EBP2676" s="1089"/>
      <c r="EBQ2676" s="1531"/>
      <c r="EBR2676" s="1255"/>
      <c r="EBS2676" s="18"/>
      <c r="EBT2676" s="1089"/>
      <c r="EBU2676" s="1531"/>
      <c r="EBV2676" s="1255"/>
      <c r="EBW2676" s="18"/>
      <c r="EBX2676" s="1089"/>
      <c r="EBY2676" s="1531"/>
      <c r="EBZ2676" s="1255"/>
      <c r="ECA2676" s="18"/>
      <c r="ECB2676" s="1089"/>
      <c r="ECC2676" s="1531"/>
      <c r="ECD2676" s="1255"/>
      <c r="ECE2676" s="18"/>
      <c r="ECF2676" s="1089"/>
      <c r="ECG2676" s="1531"/>
      <c r="ECH2676" s="1255"/>
      <c r="ECI2676" s="18"/>
      <c r="ECJ2676" s="1089"/>
      <c r="ECK2676" s="1531"/>
      <c r="ECL2676" s="1255"/>
      <c r="ECM2676" s="18"/>
      <c r="ECN2676" s="1089"/>
      <c r="ECO2676" s="1531"/>
      <c r="ECP2676" s="1255"/>
      <c r="ECQ2676" s="18"/>
      <c r="ECR2676" s="1089"/>
      <c r="ECS2676" s="1531"/>
      <c r="ECT2676" s="1255"/>
      <c r="ECU2676" s="18"/>
      <c r="ECV2676" s="1089"/>
      <c r="ECW2676" s="1531"/>
      <c r="ECX2676" s="1255"/>
      <c r="ECY2676" s="18"/>
      <c r="ECZ2676" s="1089"/>
      <c r="EDA2676" s="1531"/>
      <c r="EDB2676" s="1255"/>
      <c r="EDC2676" s="18"/>
      <c r="EDD2676" s="1089"/>
      <c r="EDE2676" s="1531"/>
      <c r="EDF2676" s="1255"/>
      <c r="EDG2676" s="18"/>
      <c r="EDH2676" s="1089"/>
      <c r="EDI2676" s="1531"/>
      <c r="EDJ2676" s="1255"/>
      <c r="EDK2676" s="18"/>
      <c r="EDL2676" s="1089"/>
      <c r="EDM2676" s="1531"/>
      <c r="EDN2676" s="1255"/>
      <c r="EDO2676" s="18"/>
      <c r="EDP2676" s="1089"/>
      <c r="EDQ2676" s="1531"/>
      <c r="EDR2676" s="1255"/>
      <c r="EDS2676" s="18"/>
      <c r="EDT2676" s="1089"/>
      <c r="EDU2676" s="1531"/>
      <c r="EDV2676" s="1255"/>
      <c r="EDW2676" s="18"/>
      <c r="EDX2676" s="1089"/>
      <c r="EDY2676" s="1531"/>
      <c r="EDZ2676" s="1255"/>
      <c r="EEA2676" s="18"/>
      <c r="EEB2676" s="1089"/>
      <c r="EEC2676" s="1531"/>
      <c r="EED2676" s="1255"/>
      <c r="EEE2676" s="18"/>
      <c r="EEF2676" s="1089"/>
      <c r="EEG2676" s="1531"/>
      <c r="EEH2676" s="1255"/>
      <c r="EEI2676" s="18"/>
      <c r="EEJ2676" s="1089"/>
      <c r="EEK2676" s="1531"/>
      <c r="EEL2676" s="1255"/>
      <c r="EEM2676" s="18"/>
      <c r="EEN2676" s="1089"/>
      <c r="EEO2676" s="1531"/>
      <c r="EEP2676" s="1255"/>
      <c r="EEQ2676" s="18"/>
      <c r="EER2676" s="1089"/>
      <c r="EES2676" s="1531"/>
      <c r="EET2676" s="1255"/>
      <c r="EEU2676" s="18"/>
      <c r="EEV2676" s="1089"/>
      <c r="EEW2676" s="1531"/>
      <c r="EEX2676" s="1255"/>
      <c r="EEY2676" s="18"/>
      <c r="EEZ2676" s="1089"/>
      <c r="EFA2676" s="1531"/>
      <c r="EFB2676" s="1255"/>
      <c r="EFC2676" s="18"/>
      <c r="EFD2676" s="1089"/>
      <c r="EFE2676" s="1531"/>
      <c r="EFF2676" s="1255"/>
      <c r="EFG2676" s="18"/>
      <c r="EFH2676" s="1089"/>
      <c r="EFI2676" s="1531"/>
      <c r="EFJ2676" s="1255"/>
      <c r="EFK2676" s="18"/>
      <c r="EFL2676" s="1089"/>
      <c r="EFM2676" s="1531"/>
      <c r="EFN2676" s="1255"/>
      <c r="EFO2676" s="18"/>
      <c r="EFP2676" s="1089"/>
      <c r="EFQ2676" s="1531"/>
      <c r="EFR2676" s="1255"/>
      <c r="EFS2676" s="18"/>
      <c r="EFT2676" s="1089"/>
      <c r="EFU2676" s="1531"/>
      <c r="EFV2676" s="1255"/>
      <c r="EFW2676" s="18"/>
      <c r="EFX2676" s="1089"/>
      <c r="EFY2676" s="1531"/>
      <c r="EFZ2676" s="1255"/>
      <c r="EGA2676" s="18"/>
      <c r="EGB2676" s="1089"/>
      <c r="EGC2676" s="1531"/>
      <c r="EGD2676" s="1255"/>
      <c r="EGE2676" s="18"/>
      <c r="EGF2676" s="1089"/>
      <c r="EGG2676" s="1531"/>
      <c r="EGH2676" s="1255"/>
      <c r="EGI2676" s="18"/>
      <c r="EGJ2676" s="1089"/>
      <c r="EGK2676" s="1531"/>
      <c r="EGL2676" s="1255"/>
      <c r="EGM2676" s="18"/>
      <c r="EGN2676" s="1089"/>
      <c r="EGO2676" s="1531"/>
      <c r="EGP2676" s="1255"/>
      <c r="EGQ2676" s="18"/>
      <c r="EGR2676" s="1089"/>
      <c r="EGS2676" s="1531"/>
      <c r="EGT2676" s="1255"/>
      <c r="EGU2676" s="18"/>
      <c r="EGV2676" s="1089"/>
      <c r="EGW2676" s="1531"/>
      <c r="EGX2676" s="1255"/>
      <c r="EGY2676" s="18"/>
      <c r="EGZ2676" s="1089"/>
      <c r="EHA2676" s="1531"/>
      <c r="EHB2676" s="1255"/>
      <c r="EHC2676" s="18"/>
      <c r="EHD2676" s="1089"/>
      <c r="EHE2676" s="1531"/>
      <c r="EHF2676" s="1255"/>
      <c r="EHG2676" s="18"/>
      <c r="EHH2676" s="1089"/>
      <c r="EHI2676" s="1531"/>
      <c r="EHJ2676" s="1255"/>
      <c r="EHK2676" s="18"/>
      <c r="EHL2676" s="1089"/>
      <c r="EHM2676" s="1531"/>
      <c r="EHN2676" s="1255"/>
      <c r="EHO2676" s="18"/>
      <c r="EHP2676" s="1089"/>
      <c r="EHQ2676" s="1531"/>
      <c r="EHR2676" s="1255"/>
      <c r="EHS2676" s="18"/>
      <c r="EHT2676" s="1089"/>
      <c r="EHU2676" s="1531"/>
      <c r="EHV2676" s="1255"/>
      <c r="EHW2676" s="18"/>
      <c r="EHX2676" s="1089"/>
      <c r="EHY2676" s="1531"/>
      <c r="EHZ2676" s="1255"/>
      <c r="EIA2676" s="18"/>
      <c r="EIB2676" s="1089"/>
      <c r="EIC2676" s="1531"/>
      <c r="EID2676" s="1255"/>
      <c r="EIE2676" s="18"/>
      <c r="EIF2676" s="1089"/>
      <c r="EIG2676" s="1531"/>
      <c r="EIH2676" s="1255"/>
      <c r="EII2676" s="18"/>
      <c r="EIJ2676" s="1089"/>
      <c r="EIK2676" s="1531"/>
      <c r="EIL2676" s="1255"/>
      <c r="EIM2676" s="18"/>
      <c r="EIN2676" s="1089"/>
      <c r="EIO2676" s="1531"/>
      <c r="EIP2676" s="1255"/>
      <c r="EIQ2676" s="18"/>
      <c r="EIR2676" s="1089"/>
      <c r="EIS2676" s="1531"/>
      <c r="EIT2676" s="1255"/>
      <c r="EIU2676" s="18"/>
      <c r="EIV2676" s="1089"/>
      <c r="EIW2676" s="1531"/>
      <c r="EIX2676" s="1255"/>
      <c r="EIY2676" s="18"/>
      <c r="EIZ2676" s="1089"/>
      <c r="EJA2676" s="1531"/>
      <c r="EJB2676" s="1255"/>
      <c r="EJC2676" s="18"/>
      <c r="EJD2676" s="1089"/>
      <c r="EJE2676" s="1531"/>
      <c r="EJF2676" s="1255"/>
      <c r="EJG2676" s="18"/>
      <c r="EJH2676" s="1089"/>
      <c r="EJI2676" s="1531"/>
      <c r="EJJ2676" s="1255"/>
      <c r="EJK2676" s="18"/>
      <c r="EJL2676" s="1089"/>
      <c r="EJM2676" s="1531"/>
      <c r="EJN2676" s="1255"/>
      <c r="EJO2676" s="18"/>
      <c r="EJP2676" s="1089"/>
      <c r="EJQ2676" s="1531"/>
      <c r="EJR2676" s="1255"/>
      <c r="EJS2676" s="18"/>
      <c r="EJT2676" s="1089"/>
      <c r="EJU2676" s="1531"/>
      <c r="EJV2676" s="1255"/>
      <c r="EJW2676" s="18"/>
      <c r="EJX2676" s="1089"/>
      <c r="EJY2676" s="1531"/>
      <c r="EJZ2676" s="1255"/>
      <c r="EKA2676" s="18"/>
      <c r="EKB2676" s="1089"/>
      <c r="EKC2676" s="1531"/>
      <c r="EKD2676" s="1255"/>
      <c r="EKE2676" s="18"/>
      <c r="EKF2676" s="1089"/>
      <c r="EKG2676" s="1531"/>
      <c r="EKH2676" s="1255"/>
      <c r="EKI2676" s="18"/>
      <c r="EKJ2676" s="1089"/>
      <c r="EKK2676" s="1531"/>
      <c r="EKL2676" s="1255"/>
      <c r="EKM2676" s="18"/>
      <c r="EKN2676" s="1089"/>
      <c r="EKO2676" s="1531"/>
      <c r="EKP2676" s="1255"/>
      <c r="EKQ2676" s="18"/>
      <c r="EKR2676" s="1089"/>
      <c r="EKS2676" s="1531"/>
      <c r="EKT2676" s="1255"/>
      <c r="EKU2676" s="18"/>
      <c r="EKV2676" s="1089"/>
      <c r="EKW2676" s="1531"/>
      <c r="EKX2676" s="1255"/>
      <c r="EKY2676" s="18"/>
      <c r="EKZ2676" s="1089"/>
      <c r="ELA2676" s="1531"/>
      <c r="ELB2676" s="1255"/>
      <c r="ELC2676" s="18"/>
      <c r="ELD2676" s="1089"/>
      <c r="ELE2676" s="1531"/>
      <c r="ELF2676" s="1255"/>
      <c r="ELG2676" s="18"/>
      <c r="ELH2676" s="1089"/>
      <c r="ELI2676" s="1531"/>
      <c r="ELJ2676" s="1255"/>
      <c r="ELK2676" s="18"/>
      <c r="ELL2676" s="1089"/>
      <c r="ELM2676" s="1531"/>
      <c r="ELN2676" s="1255"/>
      <c r="ELO2676" s="18"/>
      <c r="ELP2676" s="1089"/>
      <c r="ELQ2676" s="1531"/>
      <c r="ELR2676" s="1255"/>
      <c r="ELS2676" s="18"/>
      <c r="ELT2676" s="1089"/>
      <c r="ELU2676" s="1531"/>
      <c r="ELV2676" s="1255"/>
      <c r="ELW2676" s="18"/>
      <c r="ELX2676" s="1089"/>
      <c r="ELY2676" s="1531"/>
      <c r="ELZ2676" s="1255"/>
      <c r="EMA2676" s="18"/>
      <c r="EMB2676" s="1089"/>
      <c r="EMC2676" s="1531"/>
      <c r="EMD2676" s="1255"/>
      <c r="EME2676" s="18"/>
      <c r="EMF2676" s="1089"/>
      <c r="EMG2676" s="1531"/>
      <c r="EMH2676" s="1255"/>
      <c r="EMI2676" s="18"/>
      <c r="EMJ2676" s="1089"/>
      <c r="EMK2676" s="1531"/>
      <c r="EML2676" s="1255"/>
      <c r="EMM2676" s="18"/>
      <c r="EMN2676" s="1089"/>
      <c r="EMO2676" s="1531"/>
      <c r="EMP2676" s="1255"/>
      <c r="EMQ2676" s="18"/>
      <c r="EMR2676" s="1089"/>
      <c r="EMS2676" s="1531"/>
      <c r="EMT2676" s="1255"/>
      <c r="EMU2676" s="18"/>
      <c r="EMV2676" s="1089"/>
      <c r="EMW2676" s="1531"/>
      <c r="EMX2676" s="1255"/>
      <c r="EMY2676" s="18"/>
      <c r="EMZ2676" s="1089"/>
      <c r="ENA2676" s="1531"/>
      <c r="ENB2676" s="1255"/>
      <c r="ENC2676" s="18"/>
      <c r="END2676" s="1089"/>
      <c r="ENE2676" s="1531"/>
      <c r="ENF2676" s="1255"/>
      <c r="ENG2676" s="18"/>
      <c r="ENH2676" s="1089"/>
      <c r="ENI2676" s="1531"/>
      <c r="ENJ2676" s="1255"/>
      <c r="ENK2676" s="18"/>
      <c r="ENL2676" s="1089"/>
      <c r="ENM2676" s="1531"/>
      <c r="ENN2676" s="1255"/>
      <c r="ENO2676" s="18"/>
      <c r="ENP2676" s="1089"/>
      <c r="ENQ2676" s="1531"/>
      <c r="ENR2676" s="1255"/>
      <c r="ENS2676" s="18"/>
      <c r="ENT2676" s="1089"/>
      <c r="ENU2676" s="1531"/>
      <c r="ENV2676" s="1255"/>
      <c r="ENW2676" s="18"/>
      <c r="ENX2676" s="1089"/>
      <c r="ENY2676" s="1531"/>
      <c r="ENZ2676" s="1255"/>
      <c r="EOA2676" s="18"/>
      <c r="EOB2676" s="1089"/>
      <c r="EOC2676" s="1531"/>
      <c r="EOD2676" s="1255"/>
      <c r="EOE2676" s="18"/>
      <c r="EOF2676" s="1089"/>
      <c r="EOG2676" s="1531"/>
      <c r="EOH2676" s="1255"/>
      <c r="EOI2676" s="18"/>
      <c r="EOJ2676" s="1089"/>
      <c r="EOK2676" s="1531"/>
      <c r="EOL2676" s="1255"/>
      <c r="EOM2676" s="18"/>
      <c r="EON2676" s="1089"/>
      <c r="EOO2676" s="1531"/>
      <c r="EOP2676" s="1255"/>
      <c r="EOQ2676" s="18"/>
      <c r="EOR2676" s="1089"/>
      <c r="EOS2676" s="1531"/>
      <c r="EOT2676" s="1255"/>
      <c r="EOU2676" s="18"/>
      <c r="EOV2676" s="1089"/>
      <c r="EOW2676" s="1531"/>
      <c r="EOX2676" s="1255"/>
      <c r="EOY2676" s="18"/>
      <c r="EOZ2676" s="1089"/>
      <c r="EPA2676" s="1531"/>
      <c r="EPB2676" s="1255"/>
      <c r="EPC2676" s="18"/>
      <c r="EPD2676" s="1089"/>
      <c r="EPE2676" s="1531"/>
      <c r="EPF2676" s="1255"/>
      <c r="EPG2676" s="18"/>
      <c r="EPH2676" s="1089"/>
      <c r="EPI2676" s="1531"/>
      <c r="EPJ2676" s="1255"/>
      <c r="EPK2676" s="18"/>
      <c r="EPL2676" s="1089"/>
      <c r="EPM2676" s="1531"/>
      <c r="EPN2676" s="1255"/>
      <c r="EPO2676" s="18"/>
      <c r="EPP2676" s="1089"/>
      <c r="EPQ2676" s="1531"/>
      <c r="EPR2676" s="1255"/>
      <c r="EPS2676" s="18"/>
      <c r="EPT2676" s="1089"/>
      <c r="EPU2676" s="1531"/>
      <c r="EPV2676" s="1255"/>
      <c r="EPW2676" s="18"/>
      <c r="EPX2676" s="1089"/>
      <c r="EPY2676" s="1531"/>
      <c r="EPZ2676" s="1255"/>
      <c r="EQA2676" s="18"/>
      <c r="EQB2676" s="1089"/>
      <c r="EQC2676" s="1531"/>
      <c r="EQD2676" s="1255"/>
      <c r="EQE2676" s="18"/>
      <c r="EQF2676" s="1089"/>
      <c r="EQG2676" s="1531"/>
      <c r="EQH2676" s="1255"/>
      <c r="EQI2676" s="18"/>
      <c r="EQJ2676" s="1089"/>
      <c r="EQK2676" s="1531"/>
      <c r="EQL2676" s="1255"/>
      <c r="EQM2676" s="18"/>
      <c r="EQN2676" s="1089"/>
      <c r="EQO2676" s="1531"/>
      <c r="EQP2676" s="1255"/>
      <c r="EQQ2676" s="18"/>
      <c r="EQR2676" s="1089"/>
      <c r="EQS2676" s="1531"/>
      <c r="EQT2676" s="1255"/>
      <c r="EQU2676" s="18"/>
      <c r="EQV2676" s="1089"/>
      <c r="EQW2676" s="1531"/>
      <c r="EQX2676" s="1255"/>
      <c r="EQY2676" s="18"/>
      <c r="EQZ2676" s="1089"/>
      <c r="ERA2676" s="1531"/>
      <c r="ERB2676" s="1255"/>
      <c r="ERC2676" s="18"/>
      <c r="ERD2676" s="1089"/>
      <c r="ERE2676" s="1531"/>
      <c r="ERF2676" s="1255"/>
      <c r="ERG2676" s="18"/>
      <c r="ERH2676" s="1089"/>
      <c r="ERI2676" s="1531"/>
      <c r="ERJ2676" s="1255"/>
      <c r="ERK2676" s="18"/>
      <c r="ERL2676" s="1089"/>
      <c r="ERM2676" s="1531"/>
      <c r="ERN2676" s="1255"/>
      <c r="ERO2676" s="18"/>
      <c r="ERP2676" s="1089"/>
      <c r="ERQ2676" s="1531"/>
      <c r="ERR2676" s="1255"/>
      <c r="ERS2676" s="18"/>
      <c r="ERT2676" s="1089"/>
      <c r="ERU2676" s="1531"/>
      <c r="ERV2676" s="1255"/>
      <c r="ERW2676" s="18"/>
      <c r="ERX2676" s="1089"/>
      <c r="ERY2676" s="1531"/>
      <c r="ERZ2676" s="1255"/>
      <c r="ESA2676" s="18"/>
      <c r="ESB2676" s="1089"/>
      <c r="ESC2676" s="1531"/>
      <c r="ESD2676" s="1255"/>
      <c r="ESE2676" s="18"/>
      <c r="ESF2676" s="1089"/>
      <c r="ESG2676" s="1531"/>
      <c r="ESH2676" s="1255"/>
      <c r="ESI2676" s="18"/>
      <c r="ESJ2676" s="1089"/>
      <c r="ESK2676" s="1531"/>
      <c r="ESL2676" s="1255"/>
      <c r="ESM2676" s="18"/>
      <c r="ESN2676" s="1089"/>
      <c r="ESO2676" s="1531"/>
      <c r="ESP2676" s="1255"/>
      <c r="ESQ2676" s="18"/>
      <c r="ESR2676" s="1089"/>
      <c r="ESS2676" s="1531"/>
      <c r="EST2676" s="1255"/>
      <c r="ESU2676" s="18"/>
      <c r="ESV2676" s="1089"/>
      <c r="ESW2676" s="1531"/>
      <c r="ESX2676" s="1255"/>
      <c r="ESY2676" s="18"/>
      <c r="ESZ2676" s="1089"/>
      <c r="ETA2676" s="1531"/>
      <c r="ETB2676" s="1255"/>
      <c r="ETC2676" s="18"/>
      <c r="ETD2676" s="1089"/>
      <c r="ETE2676" s="1531"/>
      <c r="ETF2676" s="1255"/>
      <c r="ETG2676" s="18"/>
      <c r="ETH2676" s="1089"/>
      <c r="ETI2676" s="1531"/>
      <c r="ETJ2676" s="1255"/>
      <c r="ETK2676" s="18"/>
      <c r="ETL2676" s="1089"/>
      <c r="ETM2676" s="1531"/>
      <c r="ETN2676" s="1255"/>
      <c r="ETO2676" s="18"/>
      <c r="ETP2676" s="1089"/>
      <c r="ETQ2676" s="1531"/>
      <c r="ETR2676" s="1255"/>
      <c r="ETS2676" s="18"/>
      <c r="ETT2676" s="1089"/>
      <c r="ETU2676" s="1531"/>
      <c r="ETV2676" s="1255"/>
      <c r="ETW2676" s="18"/>
      <c r="ETX2676" s="1089"/>
      <c r="ETY2676" s="1531"/>
      <c r="ETZ2676" s="1255"/>
      <c r="EUA2676" s="18"/>
      <c r="EUB2676" s="1089"/>
      <c r="EUC2676" s="1531"/>
      <c r="EUD2676" s="1255"/>
      <c r="EUE2676" s="18"/>
      <c r="EUF2676" s="1089"/>
      <c r="EUG2676" s="1531"/>
      <c r="EUH2676" s="1255"/>
      <c r="EUI2676" s="18"/>
      <c r="EUJ2676" s="1089"/>
      <c r="EUK2676" s="1531"/>
      <c r="EUL2676" s="1255"/>
      <c r="EUM2676" s="18"/>
      <c r="EUN2676" s="1089"/>
      <c r="EUO2676" s="1531"/>
      <c r="EUP2676" s="1255"/>
      <c r="EUQ2676" s="18"/>
      <c r="EUR2676" s="1089"/>
      <c r="EUS2676" s="1531"/>
      <c r="EUT2676" s="1255"/>
      <c r="EUU2676" s="18"/>
      <c r="EUV2676" s="1089"/>
      <c r="EUW2676" s="1531"/>
      <c r="EUX2676" s="1255"/>
      <c r="EUY2676" s="18"/>
      <c r="EUZ2676" s="1089"/>
      <c r="EVA2676" s="1531"/>
      <c r="EVB2676" s="1255"/>
      <c r="EVC2676" s="18"/>
      <c r="EVD2676" s="1089"/>
      <c r="EVE2676" s="1531"/>
      <c r="EVF2676" s="1255"/>
      <c r="EVG2676" s="18"/>
      <c r="EVH2676" s="1089"/>
      <c r="EVI2676" s="1531"/>
      <c r="EVJ2676" s="1255"/>
      <c r="EVK2676" s="18"/>
      <c r="EVL2676" s="1089"/>
      <c r="EVM2676" s="1531"/>
      <c r="EVN2676" s="1255"/>
      <c r="EVO2676" s="18"/>
      <c r="EVP2676" s="1089"/>
      <c r="EVQ2676" s="1531"/>
      <c r="EVR2676" s="1255"/>
      <c r="EVS2676" s="18"/>
      <c r="EVT2676" s="1089"/>
      <c r="EVU2676" s="1531"/>
      <c r="EVV2676" s="1255"/>
      <c r="EVW2676" s="18"/>
      <c r="EVX2676" s="1089"/>
      <c r="EVY2676" s="1531"/>
      <c r="EVZ2676" s="1255"/>
      <c r="EWA2676" s="18"/>
      <c r="EWB2676" s="1089"/>
      <c r="EWC2676" s="1531"/>
      <c r="EWD2676" s="1255"/>
      <c r="EWE2676" s="18"/>
      <c r="EWF2676" s="1089"/>
      <c r="EWG2676" s="1531"/>
      <c r="EWH2676" s="1255"/>
      <c r="EWI2676" s="18"/>
      <c r="EWJ2676" s="1089"/>
      <c r="EWK2676" s="1531"/>
      <c r="EWL2676" s="1255"/>
      <c r="EWM2676" s="18"/>
      <c r="EWN2676" s="1089"/>
      <c r="EWO2676" s="1531"/>
      <c r="EWP2676" s="1255"/>
      <c r="EWQ2676" s="18"/>
      <c r="EWR2676" s="1089"/>
      <c r="EWS2676" s="1531"/>
      <c r="EWT2676" s="1255"/>
      <c r="EWU2676" s="18"/>
      <c r="EWV2676" s="1089"/>
      <c r="EWW2676" s="1531"/>
      <c r="EWX2676" s="1255"/>
      <c r="EWY2676" s="18"/>
      <c r="EWZ2676" s="1089"/>
      <c r="EXA2676" s="1531"/>
      <c r="EXB2676" s="1255"/>
      <c r="EXC2676" s="18"/>
      <c r="EXD2676" s="1089"/>
      <c r="EXE2676" s="1531"/>
      <c r="EXF2676" s="1255"/>
      <c r="EXG2676" s="18"/>
      <c r="EXH2676" s="1089"/>
      <c r="EXI2676" s="1531"/>
      <c r="EXJ2676" s="1255"/>
      <c r="EXK2676" s="18"/>
      <c r="EXL2676" s="1089"/>
      <c r="EXM2676" s="1531"/>
      <c r="EXN2676" s="1255"/>
      <c r="EXO2676" s="18"/>
      <c r="EXP2676" s="1089"/>
      <c r="EXQ2676" s="1531"/>
      <c r="EXR2676" s="1255"/>
      <c r="EXS2676" s="18"/>
      <c r="EXT2676" s="1089"/>
      <c r="EXU2676" s="1531"/>
      <c r="EXV2676" s="1255"/>
      <c r="EXW2676" s="18"/>
      <c r="EXX2676" s="1089"/>
      <c r="EXY2676" s="1531"/>
      <c r="EXZ2676" s="1255"/>
      <c r="EYA2676" s="18"/>
      <c r="EYB2676" s="1089"/>
      <c r="EYC2676" s="1531"/>
      <c r="EYD2676" s="1255"/>
      <c r="EYE2676" s="18"/>
      <c r="EYF2676" s="1089"/>
      <c r="EYG2676" s="1531"/>
      <c r="EYH2676" s="1255"/>
      <c r="EYI2676" s="18"/>
      <c r="EYJ2676" s="1089"/>
      <c r="EYK2676" s="1531"/>
      <c r="EYL2676" s="1255"/>
      <c r="EYM2676" s="18"/>
      <c r="EYN2676" s="1089"/>
      <c r="EYO2676" s="1531"/>
      <c r="EYP2676" s="1255"/>
      <c r="EYQ2676" s="18"/>
      <c r="EYR2676" s="1089"/>
      <c r="EYS2676" s="1531"/>
      <c r="EYT2676" s="1255"/>
      <c r="EYU2676" s="18"/>
      <c r="EYV2676" s="1089"/>
      <c r="EYW2676" s="1531"/>
      <c r="EYX2676" s="1255"/>
      <c r="EYY2676" s="18"/>
      <c r="EYZ2676" s="1089"/>
      <c r="EZA2676" s="1531"/>
      <c r="EZB2676" s="1255"/>
      <c r="EZC2676" s="18"/>
      <c r="EZD2676" s="1089"/>
      <c r="EZE2676" s="1531"/>
      <c r="EZF2676" s="1255"/>
      <c r="EZG2676" s="18"/>
      <c r="EZH2676" s="1089"/>
      <c r="EZI2676" s="1531"/>
      <c r="EZJ2676" s="1255"/>
      <c r="EZK2676" s="18"/>
      <c r="EZL2676" s="1089"/>
      <c r="EZM2676" s="1531"/>
      <c r="EZN2676" s="1255"/>
      <c r="EZO2676" s="18"/>
      <c r="EZP2676" s="1089"/>
      <c r="EZQ2676" s="1531"/>
      <c r="EZR2676" s="1255"/>
      <c r="EZS2676" s="18"/>
      <c r="EZT2676" s="1089"/>
      <c r="EZU2676" s="1531"/>
      <c r="EZV2676" s="1255"/>
      <c r="EZW2676" s="18"/>
      <c r="EZX2676" s="1089"/>
      <c r="EZY2676" s="1531"/>
      <c r="EZZ2676" s="1255"/>
      <c r="FAA2676" s="18"/>
      <c r="FAB2676" s="1089"/>
      <c r="FAC2676" s="1531"/>
      <c r="FAD2676" s="1255"/>
      <c r="FAE2676" s="18"/>
      <c r="FAF2676" s="1089"/>
      <c r="FAG2676" s="1531"/>
      <c r="FAH2676" s="1255"/>
      <c r="FAI2676" s="18"/>
      <c r="FAJ2676" s="1089"/>
      <c r="FAK2676" s="1531"/>
      <c r="FAL2676" s="1255"/>
      <c r="FAM2676" s="18"/>
      <c r="FAN2676" s="1089"/>
      <c r="FAO2676" s="1531"/>
      <c r="FAP2676" s="1255"/>
      <c r="FAQ2676" s="18"/>
      <c r="FAR2676" s="1089"/>
      <c r="FAS2676" s="1531"/>
      <c r="FAT2676" s="1255"/>
      <c r="FAU2676" s="18"/>
      <c r="FAV2676" s="1089"/>
      <c r="FAW2676" s="1531"/>
      <c r="FAX2676" s="1255"/>
      <c r="FAY2676" s="18"/>
      <c r="FAZ2676" s="1089"/>
      <c r="FBA2676" s="1531"/>
      <c r="FBB2676" s="1255"/>
      <c r="FBC2676" s="18"/>
      <c r="FBD2676" s="1089"/>
      <c r="FBE2676" s="1531"/>
      <c r="FBF2676" s="1255"/>
      <c r="FBG2676" s="18"/>
      <c r="FBH2676" s="1089"/>
      <c r="FBI2676" s="1531"/>
      <c r="FBJ2676" s="1255"/>
      <c r="FBK2676" s="18"/>
      <c r="FBL2676" s="1089"/>
      <c r="FBM2676" s="1531"/>
      <c r="FBN2676" s="1255"/>
      <c r="FBO2676" s="18"/>
      <c r="FBP2676" s="1089"/>
      <c r="FBQ2676" s="1531"/>
      <c r="FBR2676" s="1255"/>
      <c r="FBS2676" s="18"/>
      <c r="FBT2676" s="1089"/>
      <c r="FBU2676" s="1531"/>
      <c r="FBV2676" s="1255"/>
      <c r="FBW2676" s="18"/>
      <c r="FBX2676" s="1089"/>
      <c r="FBY2676" s="1531"/>
      <c r="FBZ2676" s="1255"/>
      <c r="FCA2676" s="18"/>
      <c r="FCB2676" s="1089"/>
      <c r="FCC2676" s="1531"/>
      <c r="FCD2676" s="1255"/>
      <c r="FCE2676" s="18"/>
      <c r="FCF2676" s="1089"/>
      <c r="FCG2676" s="1531"/>
      <c r="FCH2676" s="1255"/>
      <c r="FCI2676" s="18"/>
      <c r="FCJ2676" s="1089"/>
      <c r="FCK2676" s="1531"/>
      <c r="FCL2676" s="1255"/>
      <c r="FCM2676" s="18"/>
      <c r="FCN2676" s="1089"/>
      <c r="FCO2676" s="1531"/>
      <c r="FCP2676" s="1255"/>
      <c r="FCQ2676" s="18"/>
      <c r="FCR2676" s="1089"/>
      <c r="FCS2676" s="1531"/>
      <c r="FCT2676" s="1255"/>
      <c r="FCU2676" s="18"/>
      <c r="FCV2676" s="1089"/>
      <c r="FCW2676" s="1531"/>
      <c r="FCX2676" s="1255"/>
      <c r="FCY2676" s="18"/>
      <c r="FCZ2676" s="1089"/>
      <c r="FDA2676" s="1531"/>
      <c r="FDB2676" s="1255"/>
      <c r="FDC2676" s="18"/>
      <c r="FDD2676" s="1089"/>
      <c r="FDE2676" s="1531"/>
      <c r="FDF2676" s="1255"/>
      <c r="FDG2676" s="18"/>
      <c r="FDH2676" s="1089"/>
      <c r="FDI2676" s="1531"/>
      <c r="FDJ2676" s="1255"/>
      <c r="FDK2676" s="18"/>
      <c r="FDL2676" s="1089"/>
      <c r="FDM2676" s="1531"/>
      <c r="FDN2676" s="1255"/>
      <c r="FDO2676" s="18"/>
      <c r="FDP2676" s="1089"/>
      <c r="FDQ2676" s="1531"/>
      <c r="FDR2676" s="1255"/>
      <c r="FDS2676" s="18"/>
      <c r="FDT2676" s="1089"/>
      <c r="FDU2676" s="1531"/>
      <c r="FDV2676" s="1255"/>
      <c r="FDW2676" s="18"/>
      <c r="FDX2676" s="1089"/>
      <c r="FDY2676" s="1531"/>
      <c r="FDZ2676" s="1255"/>
      <c r="FEA2676" s="18"/>
      <c r="FEB2676" s="1089"/>
      <c r="FEC2676" s="1531"/>
      <c r="FED2676" s="1255"/>
      <c r="FEE2676" s="18"/>
      <c r="FEF2676" s="1089"/>
      <c r="FEG2676" s="1531"/>
      <c r="FEH2676" s="1255"/>
      <c r="FEI2676" s="18"/>
      <c r="FEJ2676" s="1089"/>
      <c r="FEK2676" s="1531"/>
      <c r="FEL2676" s="1255"/>
      <c r="FEM2676" s="18"/>
      <c r="FEN2676" s="1089"/>
      <c r="FEO2676" s="1531"/>
      <c r="FEP2676" s="1255"/>
      <c r="FEQ2676" s="18"/>
      <c r="FER2676" s="1089"/>
      <c r="FES2676" s="1531"/>
      <c r="FET2676" s="1255"/>
      <c r="FEU2676" s="18"/>
      <c r="FEV2676" s="1089"/>
      <c r="FEW2676" s="1531"/>
      <c r="FEX2676" s="1255"/>
      <c r="FEY2676" s="18"/>
      <c r="FEZ2676" s="1089"/>
      <c r="FFA2676" s="1531"/>
      <c r="FFB2676" s="1255"/>
      <c r="FFC2676" s="18"/>
      <c r="FFD2676" s="1089"/>
      <c r="FFE2676" s="1531"/>
      <c r="FFF2676" s="1255"/>
      <c r="FFG2676" s="18"/>
      <c r="FFH2676" s="1089"/>
      <c r="FFI2676" s="1531"/>
      <c r="FFJ2676" s="1255"/>
      <c r="FFK2676" s="18"/>
      <c r="FFL2676" s="1089"/>
      <c r="FFM2676" s="1531"/>
      <c r="FFN2676" s="1255"/>
      <c r="FFO2676" s="18"/>
      <c r="FFP2676" s="1089"/>
      <c r="FFQ2676" s="1531"/>
      <c r="FFR2676" s="1255"/>
      <c r="FFS2676" s="18"/>
      <c r="FFT2676" s="1089"/>
      <c r="FFU2676" s="1531"/>
      <c r="FFV2676" s="1255"/>
      <c r="FFW2676" s="18"/>
      <c r="FFX2676" s="1089"/>
      <c r="FFY2676" s="1531"/>
      <c r="FFZ2676" s="1255"/>
      <c r="FGA2676" s="18"/>
      <c r="FGB2676" s="1089"/>
      <c r="FGC2676" s="1531"/>
      <c r="FGD2676" s="1255"/>
      <c r="FGE2676" s="18"/>
      <c r="FGF2676" s="1089"/>
      <c r="FGG2676" s="1531"/>
      <c r="FGH2676" s="1255"/>
      <c r="FGI2676" s="18"/>
      <c r="FGJ2676" s="1089"/>
      <c r="FGK2676" s="1531"/>
      <c r="FGL2676" s="1255"/>
      <c r="FGM2676" s="18"/>
      <c r="FGN2676" s="1089"/>
      <c r="FGO2676" s="1531"/>
      <c r="FGP2676" s="1255"/>
      <c r="FGQ2676" s="18"/>
      <c r="FGR2676" s="1089"/>
      <c r="FGS2676" s="1531"/>
      <c r="FGT2676" s="1255"/>
      <c r="FGU2676" s="18"/>
      <c r="FGV2676" s="1089"/>
      <c r="FGW2676" s="1531"/>
      <c r="FGX2676" s="1255"/>
      <c r="FGY2676" s="18"/>
      <c r="FGZ2676" s="1089"/>
      <c r="FHA2676" s="1531"/>
      <c r="FHB2676" s="1255"/>
      <c r="FHC2676" s="18"/>
      <c r="FHD2676" s="1089"/>
      <c r="FHE2676" s="1531"/>
      <c r="FHF2676" s="1255"/>
      <c r="FHG2676" s="18"/>
      <c r="FHH2676" s="1089"/>
      <c r="FHI2676" s="1531"/>
      <c r="FHJ2676" s="1255"/>
      <c r="FHK2676" s="18"/>
      <c r="FHL2676" s="1089"/>
      <c r="FHM2676" s="1531"/>
      <c r="FHN2676" s="1255"/>
      <c r="FHO2676" s="18"/>
      <c r="FHP2676" s="1089"/>
      <c r="FHQ2676" s="1531"/>
      <c r="FHR2676" s="1255"/>
      <c r="FHS2676" s="18"/>
      <c r="FHT2676" s="1089"/>
      <c r="FHU2676" s="1531"/>
      <c r="FHV2676" s="1255"/>
      <c r="FHW2676" s="18"/>
      <c r="FHX2676" s="1089"/>
      <c r="FHY2676" s="1531"/>
      <c r="FHZ2676" s="1255"/>
      <c r="FIA2676" s="18"/>
      <c r="FIB2676" s="1089"/>
      <c r="FIC2676" s="1531"/>
      <c r="FID2676" s="1255"/>
      <c r="FIE2676" s="18"/>
      <c r="FIF2676" s="1089"/>
      <c r="FIG2676" s="1531"/>
      <c r="FIH2676" s="1255"/>
      <c r="FII2676" s="18"/>
      <c r="FIJ2676" s="1089"/>
      <c r="FIK2676" s="1531"/>
      <c r="FIL2676" s="1255"/>
      <c r="FIM2676" s="18"/>
      <c r="FIN2676" s="1089"/>
      <c r="FIO2676" s="1531"/>
      <c r="FIP2676" s="1255"/>
      <c r="FIQ2676" s="18"/>
      <c r="FIR2676" s="1089"/>
      <c r="FIS2676" s="1531"/>
      <c r="FIT2676" s="1255"/>
      <c r="FIU2676" s="18"/>
      <c r="FIV2676" s="1089"/>
      <c r="FIW2676" s="1531"/>
      <c r="FIX2676" s="1255"/>
      <c r="FIY2676" s="18"/>
      <c r="FIZ2676" s="1089"/>
      <c r="FJA2676" s="1531"/>
      <c r="FJB2676" s="1255"/>
      <c r="FJC2676" s="18"/>
      <c r="FJD2676" s="1089"/>
      <c r="FJE2676" s="1531"/>
      <c r="FJF2676" s="1255"/>
      <c r="FJG2676" s="18"/>
      <c r="FJH2676" s="1089"/>
      <c r="FJI2676" s="1531"/>
      <c r="FJJ2676" s="1255"/>
      <c r="FJK2676" s="18"/>
      <c r="FJL2676" s="1089"/>
      <c r="FJM2676" s="1531"/>
      <c r="FJN2676" s="1255"/>
      <c r="FJO2676" s="18"/>
      <c r="FJP2676" s="1089"/>
      <c r="FJQ2676" s="1531"/>
      <c r="FJR2676" s="1255"/>
      <c r="FJS2676" s="18"/>
      <c r="FJT2676" s="1089"/>
      <c r="FJU2676" s="1531"/>
      <c r="FJV2676" s="1255"/>
      <c r="FJW2676" s="18"/>
      <c r="FJX2676" s="1089"/>
      <c r="FJY2676" s="1531"/>
      <c r="FJZ2676" s="1255"/>
      <c r="FKA2676" s="18"/>
      <c r="FKB2676" s="1089"/>
      <c r="FKC2676" s="1531"/>
      <c r="FKD2676" s="1255"/>
      <c r="FKE2676" s="18"/>
      <c r="FKF2676" s="1089"/>
      <c r="FKG2676" s="1531"/>
      <c r="FKH2676" s="1255"/>
      <c r="FKI2676" s="18"/>
      <c r="FKJ2676" s="1089"/>
      <c r="FKK2676" s="1531"/>
      <c r="FKL2676" s="1255"/>
      <c r="FKM2676" s="18"/>
      <c r="FKN2676" s="1089"/>
      <c r="FKO2676" s="1531"/>
      <c r="FKP2676" s="1255"/>
      <c r="FKQ2676" s="18"/>
      <c r="FKR2676" s="1089"/>
      <c r="FKS2676" s="1531"/>
      <c r="FKT2676" s="1255"/>
      <c r="FKU2676" s="18"/>
      <c r="FKV2676" s="1089"/>
      <c r="FKW2676" s="1531"/>
      <c r="FKX2676" s="1255"/>
      <c r="FKY2676" s="18"/>
      <c r="FKZ2676" s="1089"/>
      <c r="FLA2676" s="1531"/>
      <c r="FLB2676" s="1255"/>
      <c r="FLC2676" s="18"/>
      <c r="FLD2676" s="1089"/>
      <c r="FLE2676" s="1531"/>
      <c r="FLF2676" s="1255"/>
      <c r="FLG2676" s="18"/>
      <c r="FLH2676" s="1089"/>
      <c r="FLI2676" s="1531"/>
      <c r="FLJ2676" s="1255"/>
      <c r="FLK2676" s="18"/>
      <c r="FLL2676" s="1089"/>
      <c r="FLM2676" s="1531"/>
      <c r="FLN2676" s="1255"/>
      <c r="FLO2676" s="18"/>
      <c r="FLP2676" s="1089"/>
      <c r="FLQ2676" s="1531"/>
      <c r="FLR2676" s="1255"/>
      <c r="FLS2676" s="18"/>
      <c r="FLT2676" s="1089"/>
      <c r="FLU2676" s="1531"/>
      <c r="FLV2676" s="1255"/>
      <c r="FLW2676" s="18"/>
      <c r="FLX2676" s="1089"/>
      <c r="FLY2676" s="1531"/>
      <c r="FLZ2676" s="1255"/>
      <c r="FMA2676" s="18"/>
      <c r="FMB2676" s="1089"/>
      <c r="FMC2676" s="1531"/>
      <c r="FMD2676" s="1255"/>
      <c r="FME2676" s="18"/>
      <c r="FMF2676" s="1089"/>
      <c r="FMG2676" s="1531"/>
      <c r="FMH2676" s="1255"/>
      <c r="FMI2676" s="18"/>
      <c r="FMJ2676" s="1089"/>
      <c r="FMK2676" s="1531"/>
      <c r="FML2676" s="1255"/>
      <c r="FMM2676" s="18"/>
      <c r="FMN2676" s="1089"/>
      <c r="FMO2676" s="1531"/>
      <c r="FMP2676" s="1255"/>
      <c r="FMQ2676" s="18"/>
      <c r="FMR2676" s="1089"/>
      <c r="FMS2676" s="1531"/>
      <c r="FMT2676" s="1255"/>
      <c r="FMU2676" s="18"/>
      <c r="FMV2676" s="1089"/>
      <c r="FMW2676" s="1531"/>
      <c r="FMX2676" s="1255"/>
      <c r="FMY2676" s="18"/>
      <c r="FMZ2676" s="1089"/>
      <c r="FNA2676" s="1531"/>
      <c r="FNB2676" s="1255"/>
      <c r="FNC2676" s="18"/>
      <c r="FND2676" s="1089"/>
      <c r="FNE2676" s="1531"/>
      <c r="FNF2676" s="1255"/>
      <c r="FNG2676" s="18"/>
      <c r="FNH2676" s="1089"/>
      <c r="FNI2676" s="1531"/>
      <c r="FNJ2676" s="1255"/>
      <c r="FNK2676" s="18"/>
      <c r="FNL2676" s="1089"/>
      <c r="FNM2676" s="1531"/>
      <c r="FNN2676" s="1255"/>
      <c r="FNO2676" s="18"/>
      <c r="FNP2676" s="1089"/>
      <c r="FNQ2676" s="1531"/>
      <c r="FNR2676" s="1255"/>
      <c r="FNS2676" s="18"/>
      <c r="FNT2676" s="1089"/>
      <c r="FNU2676" s="1531"/>
      <c r="FNV2676" s="1255"/>
      <c r="FNW2676" s="18"/>
      <c r="FNX2676" s="1089"/>
      <c r="FNY2676" s="1531"/>
      <c r="FNZ2676" s="1255"/>
      <c r="FOA2676" s="18"/>
      <c r="FOB2676" s="1089"/>
      <c r="FOC2676" s="1531"/>
      <c r="FOD2676" s="1255"/>
      <c r="FOE2676" s="18"/>
      <c r="FOF2676" s="1089"/>
      <c r="FOG2676" s="1531"/>
      <c r="FOH2676" s="1255"/>
      <c r="FOI2676" s="18"/>
      <c r="FOJ2676" s="1089"/>
      <c r="FOK2676" s="1531"/>
      <c r="FOL2676" s="1255"/>
      <c r="FOM2676" s="18"/>
      <c r="FON2676" s="1089"/>
      <c r="FOO2676" s="1531"/>
      <c r="FOP2676" s="1255"/>
      <c r="FOQ2676" s="18"/>
      <c r="FOR2676" s="1089"/>
      <c r="FOS2676" s="1531"/>
      <c r="FOT2676" s="1255"/>
      <c r="FOU2676" s="18"/>
      <c r="FOV2676" s="1089"/>
      <c r="FOW2676" s="1531"/>
      <c r="FOX2676" s="1255"/>
      <c r="FOY2676" s="18"/>
      <c r="FOZ2676" s="1089"/>
      <c r="FPA2676" s="1531"/>
      <c r="FPB2676" s="1255"/>
      <c r="FPC2676" s="18"/>
      <c r="FPD2676" s="1089"/>
      <c r="FPE2676" s="1531"/>
      <c r="FPF2676" s="1255"/>
      <c r="FPG2676" s="18"/>
      <c r="FPH2676" s="1089"/>
      <c r="FPI2676" s="1531"/>
      <c r="FPJ2676" s="1255"/>
      <c r="FPK2676" s="18"/>
      <c r="FPL2676" s="1089"/>
      <c r="FPM2676" s="1531"/>
      <c r="FPN2676" s="1255"/>
      <c r="FPO2676" s="18"/>
      <c r="FPP2676" s="1089"/>
      <c r="FPQ2676" s="1531"/>
      <c r="FPR2676" s="1255"/>
      <c r="FPS2676" s="18"/>
      <c r="FPT2676" s="1089"/>
      <c r="FPU2676" s="1531"/>
      <c r="FPV2676" s="1255"/>
      <c r="FPW2676" s="18"/>
      <c r="FPX2676" s="1089"/>
      <c r="FPY2676" s="1531"/>
      <c r="FPZ2676" s="1255"/>
      <c r="FQA2676" s="18"/>
      <c r="FQB2676" s="1089"/>
      <c r="FQC2676" s="1531"/>
      <c r="FQD2676" s="1255"/>
      <c r="FQE2676" s="18"/>
      <c r="FQF2676" s="1089"/>
      <c r="FQG2676" s="1531"/>
      <c r="FQH2676" s="1255"/>
      <c r="FQI2676" s="18"/>
      <c r="FQJ2676" s="1089"/>
      <c r="FQK2676" s="1531"/>
      <c r="FQL2676" s="1255"/>
      <c r="FQM2676" s="18"/>
      <c r="FQN2676" s="1089"/>
      <c r="FQO2676" s="1531"/>
      <c r="FQP2676" s="1255"/>
      <c r="FQQ2676" s="18"/>
      <c r="FQR2676" s="1089"/>
      <c r="FQS2676" s="1531"/>
      <c r="FQT2676" s="1255"/>
      <c r="FQU2676" s="18"/>
      <c r="FQV2676" s="1089"/>
      <c r="FQW2676" s="1531"/>
      <c r="FQX2676" s="1255"/>
      <c r="FQY2676" s="18"/>
      <c r="FQZ2676" s="1089"/>
      <c r="FRA2676" s="1531"/>
      <c r="FRB2676" s="1255"/>
      <c r="FRC2676" s="18"/>
      <c r="FRD2676" s="1089"/>
      <c r="FRE2676" s="1531"/>
      <c r="FRF2676" s="1255"/>
      <c r="FRG2676" s="18"/>
      <c r="FRH2676" s="1089"/>
      <c r="FRI2676" s="1531"/>
      <c r="FRJ2676" s="1255"/>
      <c r="FRK2676" s="18"/>
      <c r="FRL2676" s="1089"/>
      <c r="FRM2676" s="1531"/>
      <c r="FRN2676" s="1255"/>
      <c r="FRO2676" s="18"/>
      <c r="FRP2676" s="1089"/>
      <c r="FRQ2676" s="1531"/>
      <c r="FRR2676" s="1255"/>
      <c r="FRS2676" s="18"/>
      <c r="FRT2676" s="1089"/>
      <c r="FRU2676" s="1531"/>
      <c r="FRV2676" s="1255"/>
      <c r="FRW2676" s="18"/>
      <c r="FRX2676" s="1089"/>
      <c r="FRY2676" s="1531"/>
      <c r="FRZ2676" s="1255"/>
      <c r="FSA2676" s="18"/>
      <c r="FSB2676" s="1089"/>
      <c r="FSC2676" s="1531"/>
      <c r="FSD2676" s="1255"/>
      <c r="FSE2676" s="18"/>
      <c r="FSF2676" s="1089"/>
      <c r="FSG2676" s="1531"/>
      <c r="FSH2676" s="1255"/>
      <c r="FSI2676" s="18"/>
      <c r="FSJ2676" s="1089"/>
      <c r="FSK2676" s="1531"/>
      <c r="FSL2676" s="1255"/>
      <c r="FSM2676" s="18"/>
      <c r="FSN2676" s="1089"/>
      <c r="FSO2676" s="1531"/>
      <c r="FSP2676" s="1255"/>
      <c r="FSQ2676" s="18"/>
      <c r="FSR2676" s="1089"/>
      <c r="FSS2676" s="1531"/>
      <c r="FST2676" s="1255"/>
      <c r="FSU2676" s="18"/>
      <c r="FSV2676" s="1089"/>
      <c r="FSW2676" s="1531"/>
      <c r="FSX2676" s="1255"/>
      <c r="FSY2676" s="18"/>
      <c r="FSZ2676" s="1089"/>
      <c r="FTA2676" s="1531"/>
      <c r="FTB2676" s="1255"/>
      <c r="FTC2676" s="18"/>
      <c r="FTD2676" s="1089"/>
      <c r="FTE2676" s="1531"/>
      <c r="FTF2676" s="1255"/>
      <c r="FTG2676" s="18"/>
      <c r="FTH2676" s="1089"/>
      <c r="FTI2676" s="1531"/>
      <c r="FTJ2676" s="1255"/>
      <c r="FTK2676" s="18"/>
      <c r="FTL2676" s="1089"/>
      <c r="FTM2676" s="1531"/>
      <c r="FTN2676" s="1255"/>
      <c r="FTO2676" s="18"/>
      <c r="FTP2676" s="1089"/>
      <c r="FTQ2676" s="1531"/>
      <c r="FTR2676" s="1255"/>
      <c r="FTS2676" s="18"/>
      <c r="FTT2676" s="1089"/>
      <c r="FTU2676" s="1531"/>
      <c r="FTV2676" s="1255"/>
      <c r="FTW2676" s="18"/>
      <c r="FTX2676" s="1089"/>
      <c r="FTY2676" s="1531"/>
      <c r="FTZ2676" s="1255"/>
      <c r="FUA2676" s="18"/>
      <c r="FUB2676" s="1089"/>
      <c r="FUC2676" s="1531"/>
      <c r="FUD2676" s="1255"/>
      <c r="FUE2676" s="18"/>
      <c r="FUF2676" s="1089"/>
      <c r="FUG2676" s="1531"/>
      <c r="FUH2676" s="1255"/>
      <c r="FUI2676" s="18"/>
      <c r="FUJ2676" s="1089"/>
      <c r="FUK2676" s="1531"/>
      <c r="FUL2676" s="1255"/>
      <c r="FUM2676" s="18"/>
      <c r="FUN2676" s="1089"/>
      <c r="FUO2676" s="1531"/>
      <c r="FUP2676" s="1255"/>
      <c r="FUQ2676" s="18"/>
      <c r="FUR2676" s="1089"/>
      <c r="FUS2676" s="1531"/>
      <c r="FUT2676" s="1255"/>
      <c r="FUU2676" s="18"/>
      <c r="FUV2676" s="1089"/>
      <c r="FUW2676" s="1531"/>
      <c r="FUX2676" s="1255"/>
      <c r="FUY2676" s="18"/>
      <c r="FUZ2676" s="1089"/>
      <c r="FVA2676" s="1531"/>
      <c r="FVB2676" s="1255"/>
      <c r="FVC2676" s="18"/>
      <c r="FVD2676" s="1089"/>
      <c r="FVE2676" s="1531"/>
      <c r="FVF2676" s="1255"/>
      <c r="FVG2676" s="18"/>
      <c r="FVH2676" s="1089"/>
      <c r="FVI2676" s="1531"/>
      <c r="FVJ2676" s="1255"/>
      <c r="FVK2676" s="18"/>
      <c r="FVL2676" s="1089"/>
      <c r="FVM2676" s="1531"/>
      <c r="FVN2676" s="1255"/>
      <c r="FVO2676" s="18"/>
      <c r="FVP2676" s="1089"/>
      <c r="FVQ2676" s="1531"/>
      <c r="FVR2676" s="1255"/>
      <c r="FVS2676" s="18"/>
      <c r="FVT2676" s="1089"/>
      <c r="FVU2676" s="1531"/>
      <c r="FVV2676" s="1255"/>
      <c r="FVW2676" s="18"/>
      <c r="FVX2676" s="1089"/>
      <c r="FVY2676" s="1531"/>
      <c r="FVZ2676" s="1255"/>
      <c r="FWA2676" s="18"/>
      <c r="FWB2676" s="1089"/>
      <c r="FWC2676" s="1531"/>
      <c r="FWD2676" s="1255"/>
      <c r="FWE2676" s="18"/>
      <c r="FWF2676" s="1089"/>
      <c r="FWG2676" s="1531"/>
      <c r="FWH2676" s="1255"/>
      <c r="FWI2676" s="18"/>
      <c r="FWJ2676" s="1089"/>
      <c r="FWK2676" s="1531"/>
      <c r="FWL2676" s="1255"/>
      <c r="FWM2676" s="18"/>
      <c r="FWN2676" s="1089"/>
      <c r="FWO2676" s="1531"/>
      <c r="FWP2676" s="1255"/>
      <c r="FWQ2676" s="18"/>
      <c r="FWR2676" s="1089"/>
      <c r="FWS2676" s="1531"/>
      <c r="FWT2676" s="1255"/>
      <c r="FWU2676" s="18"/>
      <c r="FWV2676" s="1089"/>
      <c r="FWW2676" s="1531"/>
      <c r="FWX2676" s="1255"/>
      <c r="FWY2676" s="18"/>
      <c r="FWZ2676" s="1089"/>
      <c r="FXA2676" s="1531"/>
      <c r="FXB2676" s="1255"/>
      <c r="FXC2676" s="18"/>
      <c r="FXD2676" s="1089"/>
      <c r="FXE2676" s="1531"/>
      <c r="FXF2676" s="1255"/>
      <c r="FXG2676" s="18"/>
      <c r="FXH2676" s="1089"/>
      <c r="FXI2676" s="1531"/>
      <c r="FXJ2676" s="1255"/>
      <c r="FXK2676" s="18"/>
      <c r="FXL2676" s="1089"/>
      <c r="FXM2676" s="1531"/>
      <c r="FXN2676" s="1255"/>
      <c r="FXO2676" s="18"/>
      <c r="FXP2676" s="1089"/>
      <c r="FXQ2676" s="1531"/>
      <c r="FXR2676" s="1255"/>
      <c r="FXS2676" s="18"/>
      <c r="FXT2676" s="1089"/>
      <c r="FXU2676" s="1531"/>
      <c r="FXV2676" s="1255"/>
      <c r="FXW2676" s="18"/>
      <c r="FXX2676" s="1089"/>
      <c r="FXY2676" s="1531"/>
      <c r="FXZ2676" s="1255"/>
      <c r="FYA2676" s="18"/>
      <c r="FYB2676" s="1089"/>
      <c r="FYC2676" s="1531"/>
      <c r="FYD2676" s="1255"/>
      <c r="FYE2676" s="18"/>
      <c r="FYF2676" s="1089"/>
      <c r="FYG2676" s="1531"/>
      <c r="FYH2676" s="1255"/>
      <c r="FYI2676" s="18"/>
      <c r="FYJ2676" s="1089"/>
      <c r="FYK2676" s="1531"/>
      <c r="FYL2676" s="1255"/>
      <c r="FYM2676" s="18"/>
      <c r="FYN2676" s="1089"/>
      <c r="FYO2676" s="1531"/>
      <c r="FYP2676" s="1255"/>
      <c r="FYQ2676" s="18"/>
      <c r="FYR2676" s="1089"/>
      <c r="FYS2676" s="1531"/>
      <c r="FYT2676" s="1255"/>
      <c r="FYU2676" s="18"/>
      <c r="FYV2676" s="1089"/>
      <c r="FYW2676" s="1531"/>
      <c r="FYX2676" s="1255"/>
      <c r="FYY2676" s="18"/>
      <c r="FYZ2676" s="1089"/>
      <c r="FZA2676" s="1531"/>
      <c r="FZB2676" s="1255"/>
      <c r="FZC2676" s="18"/>
      <c r="FZD2676" s="1089"/>
      <c r="FZE2676" s="1531"/>
      <c r="FZF2676" s="1255"/>
      <c r="FZG2676" s="18"/>
      <c r="FZH2676" s="1089"/>
      <c r="FZI2676" s="1531"/>
      <c r="FZJ2676" s="1255"/>
      <c r="FZK2676" s="18"/>
      <c r="FZL2676" s="1089"/>
      <c r="FZM2676" s="1531"/>
      <c r="FZN2676" s="1255"/>
      <c r="FZO2676" s="18"/>
      <c r="FZP2676" s="1089"/>
      <c r="FZQ2676" s="1531"/>
      <c r="FZR2676" s="1255"/>
      <c r="FZS2676" s="18"/>
      <c r="FZT2676" s="1089"/>
      <c r="FZU2676" s="1531"/>
      <c r="FZV2676" s="1255"/>
      <c r="FZW2676" s="18"/>
      <c r="FZX2676" s="1089"/>
      <c r="FZY2676" s="1531"/>
      <c r="FZZ2676" s="1255"/>
      <c r="GAA2676" s="18"/>
      <c r="GAB2676" s="1089"/>
      <c r="GAC2676" s="1531"/>
      <c r="GAD2676" s="1255"/>
      <c r="GAE2676" s="18"/>
      <c r="GAF2676" s="1089"/>
      <c r="GAG2676" s="1531"/>
      <c r="GAH2676" s="1255"/>
      <c r="GAI2676" s="18"/>
      <c r="GAJ2676" s="1089"/>
      <c r="GAK2676" s="1531"/>
      <c r="GAL2676" s="1255"/>
      <c r="GAM2676" s="18"/>
      <c r="GAN2676" s="1089"/>
      <c r="GAO2676" s="1531"/>
      <c r="GAP2676" s="1255"/>
      <c r="GAQ2676" s="18"/>
      <c r="GAR2676" s="1089"/>
      <c r="GAS2676" s="1531"/>
      <c r="GAT2676" s="1255"/>
      <c r="GAU2676" s="18"/>
      <c r="GAV2676" s="1089"/>
      <c r="GAW2676" s="1531"/>
      <c r="GAX2676" s="1255"/>
      <c r="GAY2676" s="18"/>
      <c r="GAZ2676" s="1089"/>
      <c r="GBA2676" s="1531"/>
      <c r="GBB2676" s="1255"/>
      <c r="GBC2676" s="18"/>
      <c r="GBD2676" s="1089"/>
      <c r="GBE2676" s="1531"/>
      <c r="GBF2676" s="1255"/>
      <c r="GBG2676" s="18"/>
      <c r="GBH2676" s="1089"/>
      <c r="GBI2676" s="1531"/>
      <c r="GBJ2676" s="1255"/>
      <c r="GBK2676" s="18"/>
      <c r="GBL2676" s="1089"/>
      <c r="GBM2676" s="1531"/>
      <c r="GBN2676" s="1255"/>
      <c r="GBO2676" s="18"/>
      <c r="GBP2676" s="1089"/>
      <c r="GBQ2676" s="1531"/>
      <c r="GBR2676" s="1255"/>
      <c r="GBS2676" s="18"/>
      <c r="GBT2676" s="1089"/>
      <c r="GBU2676" s="1531"/>
      <c r="GBV2676" s="1255"/>
      <c r="GBW2676" s="18"/>
      <c r="GBX2676" s="1089"/>
      <c r="GBY2676" s="1531"/>
      <c r="GBZ2676" s="1255"/>
      <c r="GCA2676" s="18"/>
      <c r="GCB2676" s="1089"/>
      <c r="GCC2676" s="1531"/>
      <c r="GCD2676" s="1255"/>
      <c r="GCE2676" s="18"/>
      <c r="GCF2676" s="1089"/>
      <c r="GCG2676" s="1531"/>
      <c r="GCH2676" s="1255"/>
      <c r="GCI2676" s="18"/>
      <c r="GCJ2676" s="1089"/>
      <c r="GCK2676" s="1531"/>
      <c r="GCL2676" s="1255"/>
      <c r="GCM2676" s="18"/>
      <c r="GCN2676" s="1089"/>
      <c r="GCO2676" s="1531"/>
      <c r="GCP2676" s="1255"/>
      <c r="GCQ2676" s="18"/>
      <c r="GCR2676" s="1089"/>
      <c r="GCS2676" s="1531"/>
      <c r="GCT2676" s="1255"/>
      <c r="GCU2676" s="18"/>
      <c r="GCV2676" s="1089"/>
      <c r="GCW2676" s="1531"/>
      <c r="GCX2676" s="1255"/>
      <c r="GCY2676" s="18"/>
      <c r="GCZ2676" s="1089"/>
      <c r="GDA2676" s="1531"/>
      <c r="GDB2676" s="1255"/>
      <c r="GDC2676" s="18"/>
      <c r="GDD2676" s="1089"/>
      <c r="GDE2676" s="1531"/>
      <c r="GDF2676" s="1255"/>
      <c r="GDG2676" s="18"/>
      <c r="GDH2676" s="1089"/>
      <c r="GDI2676" s="1531"/>
      <c r="GDJ2676" s="1255"/>
      <c r="GDK2676" s="18"/>
      <c r="GDL2676" s="1089"/>
      <c r="GDM2676" s="1531"/>
      <c r="GDN2676" s="1255"/>
      <c r="GDO2676" s="18"/>
      <c r="GDP2676" s="1089"/>
      <c r="GDQ2676" s="1531"/>
      <c r="GDR2676" s="1255"/>
      <c r="GDS2676" s="18"/>
      <c r="GDT2676" s="1089"/>
      <c r="GDU2676" s="1531"/>
      <c r="GDV2676" s="1255"/>
      <c r="GDW2676" s="18"/>
      <c r="GDX2676" s="1089"/>
      <c r="GDY2676" s="1531"/>
      <c r="GDZ2676" s="1255"/>
      <c r="GEA2676" s="18"/>
      <c r="GEB2676" s="1089"/>
      <c r="GEC2676" s="1531"/>
      <c r="GED2676" s="1255"/>
      <c r="GEE2676" s="18"/>
      <c r="GEF2676" s="1089"/>
      <c r="GEG2676" s="1531"/>
      <c r="GEH2676" s="1255"/>
      <c r="GEI2676" s="18"/>
      <c r="GEJ2676" s="1089"/>
      <c r="GEK2676" s="1531"/>
      <c r="GEL2676" s="1255"/>
      <c r="GEM2676" s="18"/>
      <c r="GEN2676" s="1089"/>
      <c r="GEO2676" s="1531"/>
      <c r="GEP2676" s="1255"/>
      <c r="GEQ2676" s="18"/>
      <c r="GER2676" s="1089"/>
      <c r="GES2676" s="1531"/>
      <c r="GET2676" s="1255"/>
      <c r="GEU2676" s="18"/>
      <c r="GEV2676" s="1089"/>
      <c r="GEW2676" s="1531"/>
      <c r="GEX2676" s="1255"/>
      <c r="GEY2676" s="18"/>
      <c r="GEZ2676" s="1089"/>
      <c r="GFA2676" s="1531"/>
      <c r="GFB2676" s="1255"/>
      <c r="GFC2676" s="18"/>
      <c r="GFD2676" s="1089"/>
      <c r="GFE2676" s="1531"/>
      <c r="GFF2676" s="1255"/>
      <c r="GFG2676" s="18"/>
      <c r="GFH2676" s="1089"/>
      <c r="GFI2676" s="1531"/>
      <c r="GFJ2676" s="1255"/>
      <c r="GFK2676" s="18"/>
      <c r="GFL2676" s="1089"/>
      <c r="GFM2676" s="1531"/>
      <c r="GFN2676" s="1255"/>
      <c r="GFO2676" s="18"/>
      <c r="GFP2676" s="1089"/>
      <c r="GFQ2676" s="1531"/>
      <c r="GFR2676" s="1255"/>
      <c r="GFS2676" s="18"/>
      <c r="GFT2676" s="1089"/>
      <c r="GFU2676" s="1531"/>
      <c r="GFV2676" s="1255"/>
      <c r="GFW2676" s="18"/>
      <c r="GFX2676" s="1089"/>
      <c r="GFY2676" s="1531"/>
      <c r="GFZ2676" s="1255"/>
      <c r="GGA2676" s="18"/>
      <c r="GGB2676" s="1089"/>
      <c r="GGC2676" s="1531"/>
      <c r="GGD2676" s="1255"/>
      <c r="GGE2676" s="18"/>
      <c r="GGF2676" s="1089"/>
      <c r="GGG2676" s="1531"/>
      <c r="GGH2676" s="1255"/>
      <c r="GGI2676" s="18"/>
      <c r="GGJ2676" s="1089"/>
      <c r="GGK2676" s="1531"/>
      <c r="GGL2676" s="1255"/>
      <c r="GGM2676" s="18"/>
      <c r="GGN2676" s="1089"/>
      <c r="GGO2676" s="1531"/>
      <c r="GGP2676" s="1255"/>
      <c r="GGQ2676" s="18"/>
      <c r="GGR2676" s="1089"/>
      <c r="GGS2676" s="1531"/>
      <c r="GGT2676" s="1255"/>
      <c r="GGU2676" s="18"/>
      <c r="GGV2676" s="1089"/>
      <c r="GGW2676" s="1531"/>
      <c r="GGX2676" s="1255"/>
      <c r="GGY2676" s="18"/>
      <c r="GGZ2676" s="1089"/>
      <c r="GHA2676" s="1531"/>
      <c r="GHB2676" s="1255"/>
      <c r="GHC2676" s="18"/>
      <c r="GHD2676" s="1089"/>
      <c r="GHE2676" s="1531"/>
      <c r="GHF2676" s="1255"/>
      <c r="GHG2676" s="18"/>
      <c r="GHH2676" s="1089"/>
      <c r="GHI2676" s="1531"/>
      <c r="GHJ2676" s="1255"/>
      <c r="GHK2676" s="18"/>
      <c r="GHL2676" s="1089"/>
      <c r="GHM2676" s="1531"/>
      <c r="GHN2676" s="1255"/>
      <c r="GHO2676" s="18"/>
      <c r="GHP2676" s="1089"/>
      <c r="GHQ2676" s="1531"/>
      <c r="GHR2676" s="1255"/>
      <c r="GHS2676" s="18"/>
      <c r="GHT2676" s="1089"/>
      <c r="GHU2676" s="1531"/>
      <c r="GHV2676" s="1255"/>
      <c r="GHW2676" s="18"/>
      <c r="GHX2676" s="1089"/>
      <c r="GHY2676" s="1531"/>
      <c r="GHZ2676" s="1255"/>
      <c r="GIA2676" s="18"/>
      <c r="GIB2676" s="1089"/>
      <c r="GIC2676" s="1531"/>
      <c r="GID2676" s="1255"/>
      <c r="GIE2676" s="18"/>
      <c r="GIF2676" s="1089"/>
      <c r="GIG2676" s="1531"/>
      <c r="GIH2676" s="1255"/>
      <c r="GII2676" s="18"/>
      <c r="GIJ2676" s="1089"/>
      <c r="GIK2676" s="1531"/>
      <c r="GIL2676" s="1255"/>
      <c r="GIM2676" s="18"/>
      <c r="GIN2676" s="1089"/>
      <c r="GIO2676" s="1531"/>
      <c r="GIP2676" s="1255"/>
      <c r="GIQ2676" s="18"/>
      <c r="GIR2676" s="1089"/>
      <c r="GIS2676" s="1531"/>
      <c r="GIT2676" s="1255"/>
      <c r="GIU2676" s="18"/>
      <c r="GIV2676" s="1089"/>
      <c r="GIW2676" s="1531"/>
      <c r="GIX2676" s="1255"/>
      <c r="GIY2676" s="18"/>
      <c r="GIZ2676" s="1089"/>
      <c r="GJA2676" s="1531"/>
      <c r="GJB2676" s="1255"/>
      <c r="GJC2676" s="18"/>
      <c r="GJD2676" s="1089"/>
      <c r="GJE2676" s="1531"/>
      <c r="GJF2676" s="1255"/>
      <c r="GJG2676" s="18"/>
      <c r="GJH2676" s="1089"/>
      <c r="GJI2676" s="1531"/>
      <c r="GJJ2676" s="1255"/>
      <c r="GJK2676" s="18"/>
      <c r="GJL2676" s="1089"/>
      <c r="GJM2676" s="1531"/>
      <c r="GJN2676" s="1255"/>
      <c r="GJO2676" s="18"/>
      <c r="GJP2676" s="1089"/>
      <c r="GJQ2676" s="1531"/>
      <c r="GJR2676" s="1255"/>
      <c r="GJS2676" s="18"/>
      <c r="GJT2676" s="1089"/>
      <c r="GJU2676" s="1531"/>
      <c r="GJV2676" s="1255"/>
      <c r="GJW2676" s="18"/>
      <c r="GJX2676" s="1089"/>
      <c r="GJY2676" s="1531"/>
      <c r="GJZ2676" s="1255"/>
      <c r="GKA2676" s="18"/>
      <c r="GKB2676" s="1089"/>
      <c r="GKC2676" s="1531"/>
      <c r="GKD2676" s="1255"/>
      <c r="GKE2676" s="18"/>
      <c r="GKF2676" s="1089"/>
      <c r="GKG2676" s="1531"/>
      <c r="GKH2676" s="1255"/>
      <c r="GKI2676" s="18"/>
      <c r="GKJ2676" s="1089"/>
      <c r="GKK2676" s="1531"/>
      <c r="GKL2676" s="1255"/>
      <c r="GKM2676" s="18"/>
      <c r="GKN2676" s="1089"/>
      <c r="GKO2676" s="1531"/>
      <c r="GKP2676" s="1255"/>
      <c r="GKQ2676" s="18"/>
      <c r="GKR2676" s="1089"/>
      <c r="GKS2676" s="1531"/>
      <c r="GKT2676" s="1255"/>
      <c r="GKU2676" s="18"/>
      <c r="GKV2676" s="1089"/>
      <c r="GKW2676" s="1531"/>
      <c r="GKX2676" s="1255"/>
      <c r="GKY2676" s="18"/>
      <c r="GKZ2676" s="1089"/>
      <c r="GLA2676" s="1531"/>
      <c r="GLB2676" s="1255"/>
      <c r="GLC2676" s="18"/>
      <c r="GLD2676" s="1089"/>
      <c r="GLE2676" s="1531"/>
      <c r="GLF2676" s="1255"/>
      <c r="GLG2676" s="18"/>
      <c r="GLH2676" s="1089"/>
      <c r="GLI2676" s="1531"/>
      <c r="GLJ2676" s="1255"/>
      <c r="GLK2676" s="18"/>
      <c r="GLL2676" s="1089"/>
      <c r="GLM2676" s="1531"/>
      <c r="GLN2676" s="1255"/>
      <c r="GLO2676" s="18"/>
      <c r="GLP2676" s="1089"/>
      <c r="GLQ2676" s="1531"/>
      <c r="GLR2676" s="1255"/>
      <c r="GLS2676" s="18"/>
      <c r="GLT2676" s="1089"/>
      <c r="GLU2676" s="1531"/>
      <c r="GLV2676" s="1255"/>
      <c r="GLW2676" s="18"/>
      <c r="GLX2676" s="1089"/>
      <c r="GLY2676" s="1531"/>
      <c r="GLZ2676" s="1255"/>
      <c r="GMA2676" s="18"/>
      <c r="GMB2676" s="1089"/>
      <c r="GMC2676" s="1531"/>
      <c r="GMD2676" s="1255"/>
      <c r="GME2676" s="18"/>
      <c r="GMF2676" s="1089"/>
      <c r="GMG2676" s="1531"/>
      <c r="GMH2676" s="1255"/>
      <c r="GMI2676" s="18"/>
      <c r="GMJ2676" s="1089"/>
      <c r="GMK2676" s="1531"/>
      <c r="GML2676" s="1255"/>
      <c r="GMM2676" s="18"/>
      <c r="GMN2676" s="1089"/>
      <c r="GMO2676" s="1531"/>
      <c r="GMP2676" s="1255"/>
      <c r="GMQ2676" s="18"/>
      <c r="GMR2676" s="1089"/>
      <c r="GMS2676" s="1531"/>
      <c r="GMT2676" s="1255"/>
      <c r="GMU2676" s="18"/>
      <c r="GMV2676" s="1089"/>
      <c r="GMW2676" s="1531"/>
      <c r="GMX2676" s="1255"/>
      <c r="GMY2676" s="18"/>
      <c r="GMZ2676" s="1089"/>
      <c r="GNA2676" s="1531"/>
      <c r="GNB2676" s="1255"/>
      <c r="GNC2676" s="18"/>
      <c r="GND2676" s="1089"/>
      <c r="GNE2676" s="1531"/>
      <c r="GNF2676" s="1255"/>
      <c r="GNG2676" s="18"/>
      <c r="GNH2676" s="1089"/>
      <c r="GNI2676" s="1531"/>
      <c r="GNJ2676" s="1255"/>
      <c r="GNK2676" s="18"/>
      <c r="GNL2676" s="1089"/>
      <c r="GNM2676" s="1531"/>
      <c r="GNN2676" s="1255"/>
      <c r="GNO2676" s="18"/>
      <c r="GNP2676" s="1089"/>
      <c r="GNQ2676" s="1531"/>
      <c r="GNR2676" s="1255"/>
      <c r="GNS2676" s="18"/>
      <c r="GNT2676" s="1089"/>
      <c r="GNU2676" s="1531"/>
      <c r="GNV2676" s="1255"/>
      <c r="GNW2676" s="18"/>
      <c r="GNX2676" s="1089"/>
      <c r="GNY2676" s="1531"/>
      <c r="GNZ2676" s="1255"/>
      <c r="GOA2676" s="18"/>
      <c r="GOB2676" s="1089"/>
      <c r="GOC2676" s="1531"/>
      <c r="GOD2676" s="1255"/>
      <c r="GOE2676" s="18"/>
      <c r="GOF2676" s="1089"/>
      <c r="GOG2676" s="1531"/>
      <c r="GOH2676" s="1255"/>
      <c r="GOI2676" s="18"/>
      <c r="GOJ2676" s="1089"/>
      <c r="GOK2676" s="1531"/>
      <c r="GOL2676" s="1255"/>
      <c r="GOM2676" s="18"/>
      <c r="GON2676" s="1089"/>
      <c r="GOO2676" s="1531"/>
      <c r="GOP2676" s="1255"/>
      <c r="GOQ2676" s="18"/>
      <c r="GOR2676" s="1089"/>
      <c r="GOS2676" s="1531"/>
      <c r="GOT2676" s="1255"/>
      <c r="GOU2676" s="18"/>
      <c r="GOV2676" s="1089"/>
      <c r="GOW2676" s="1531"/>
      <c r="GOX2676" s="1255"/>
      <c r="GOY2676" s="18"/>
      <c r="GOZ2676" s="1089"/>
      <c r="GPA2676" s="1531"/>
      <c r="GPB2676" s="1255"/>
      <c r="GPC2676" s="18"/>
      <c r="GPD2676" s="1089"/>
      <c r="GPE2676" s="1531"/>
      <c r="GPF2676" s="1255"/>
      <c r="GPG2676" s="18"/>
      <c r="GPH2676" s="1089"/>
      <c r="GPI2676" s="1531"/>
      <c r="GPJ2676" s="1255"/>
      <c r="GPK2676" s="18"/>
      <c r="GPL2676" s="1089"/>
      <c r="GPM2676" s="1531"/>
      <c r="GPN2676" s="1255"/>
      <c r="GPO2676" s="18"/>
      <c r="GPP2676" s="1089"/>
      <c r="GPQ2676" s="1531"/>
      <c r="GPR2676" s="1255"/>
      <c r="GPS2676" s="18"/>
      <c r="GPT2676" s="1089"/>
      <c r="GPU2676" s="1531"/>
      <c r="GPV2676" s="1255"/>
      <c r="GPW2676" s="18"/>
      <c r="GPX2676" s="1089"/>
      <c r="GPY2676" s="1531"/>
      <c r="GPZ2676" s="1255"/>
      <c r="GQA2676" s="18"/>
      <c r="GQB2676" s="1089"/>
      <c r="GQC2676" s="1531"/>
      <c r="GQD2676" s="1255"/>
      <c r="GQE2676" s="18"/>
      <c r="GQF2676" s="1089"/>
      <c r="GQG2676" s="1531"/>
      <c r="GQH2676" s="1255"/>
      <c r="GQI2676" s="18"/>
      <c r="GQJ2676" s="1089"/>
      <c r="GQK2676" s="1531"/>
      <c r="GQL2676" s="1255"/>
      <c r="GQM2676" s="18"/>
      <c r="GQN2676" s="1089"/>
      <c r="GQO2676" s="1531"/>
      <c r="GQP2676" s="1255"/>
      <c r="GQQ2676" s="18"/>
      <c r="GQR2676" s="1089"/>
      <c r="GQS2676" s="1531"/>
      <c r="GQT2676" s="1255"/>
      <c r="GQU2676" s="18"/>
      <c r="GQV2676" s="1089"/>
      <c r="GQW2676" s="1531"/>
      <c r="GQX2676" s="1255"/>
      <c r="GQY2676" s="18"/>
      <c r="GQZ2676" s="1089"/>
      <c r="GRA2676" s="1531"/>
      <c r="GRB2676" s="1255"/>
      <c r="GRC2676" s="18"/>
      <c r="GRD2676" s="1089"/>
      <c r="GRE2676" s="1531"/>
      <c r="GRF2676" s="1255"/>
      <c r="GRG2676" s="18"/>
      <c r="GRH2676" s="1089"/>
      <c r="GRI2676" s="1531"/>
      <c r="GRJ2676" s="1255"/>
      <c r="GRK2676" s="18"/>
      <c r="GRL2676" s="1089"/>
      <c r="GRM2676" s="1531"/>
      <c r="GRN2676" s="1255"/>
      <c r="GRO2676" s="18"/>
      <c r="GRP2676" s="1089"/>
      <c r="GRQ2676" s="1531"/>
      <c r="GRR2676" s="1255"/>
      <c r="GRS2676" s="18"/>
      <c r="GRT2676" s="1089"/>
      <c r="GRU2676" s="1531"/>
      <c r="GRV2676" s="1255"/>
      <c r="GRW2676" s="18"/>
      <c r="GRX2676" s="1089"/>
      <c r="GRY2676" s="1531"/>
      <c r="GRZ2676" s="1255"/>
      <c r="GSA2676" s="18"/>
      <c r="GSB2676" s="1089"/>
      <c r="GSC2676" s="1531"/>
      <c r="GSD2676" s="1255"/>
      <c r="GSE2676" s="18"/>
      <c r="GSF2676" s="1089"/>
      <c r="GSG2676" s="1531"/>
      <c r="GSH2676" s="1255"/>
      <c r="GSI2676" s="18"/>
      <c r="GSJ2676" s="1089"/>
      <c r="GSK2676" s="1531"/>
      <c r="GSL2676" s="1255"/>
      <c r="GSM2676" s="18"/>
      <c r="GSN2676" s="1089"/>
      <c r="GSO2676" s="1531"/>
      <c r="GSP2676" s="1255"/>
      <c r="GSQ2676" s="18"/>
      <c r="GSR2676" s="1089"/>
      <c r="GSS2676" s="1531"/>
      <c r="GST2676" s="1255"/>
      <c r="GSU2676" s="18"/>
      <c r="GSV2676" s="1089"/>
      <c r="GSW2676" s="1531"/>
      <c r="GSX2676" s="1255"/>
      <c r="GSY2676" s="18"/>
      <c r="GSZ2676" s="1089"/>
      <c r="GTA2676" s="1531"/>
      <c r="GTB2676" s="1255"/>
      <c r="GTC2676" s="18"/>
      <c r="GTD2676" s="1089"/>
      <c r="GTE2676" s="1531"/>
      <c r="GTF2676" s="1255"/>
      <c r="GTG2676" s="18"/>
      <c r="GTH2676" s="1089"/>
      <c r="GTI2676" s="1531"/>
      <c r="GTJ2676" s="1255"/>
      <c r="GTK2676" s="18"/>
      <c r="GTL2676" s="1089"/>
      <c r="GTM2676" s="1531"/>
      <c r="GTN2676" s="1255"/>
      <c r="GTO2676" s="18"/>
      <c r="GTP2676" s="1089"/>
      <c r="GTQ2676" s="1531"/>
      <c r="GTR2676" s="1255"/>
      <c r="GTS2676" s="18"/>
      <c r="GTT2676" s="1089"/>
      <c r="GTU2676" s="1531"/>
      <c r="GTV2676" s="1255"/>
      <c r="GTW2676" s="18"/>
      <c r="GTX2676" s="1089"/>
      <c r="GTY2676" s="1531"/>
      <c r="GTZ2676" s="1255"/>
      <c r="GUA2676" s="18"/>
      <c r="GUB2676" s="1089"/>
      <c r="GUC2676" s="1531"/>
      <c r="GUD2676" s="1255"/>
      <c r="GUE2676" s="18"/>
      <c r="GUF2676" s="1089"/>
      <c r="GUG2676" s="1531"/>
      <c r="GUH2676" s="1255"/>
      <c r="GUI2676" s="18"/>
      <c r="GUJ2676" s="1089"/>
      <c r="GUK2676" s="1531"/>
      <c r="GUL2676" s="1255"/>
      <c r="GUM2676" s="18"/>
      <c r="GUN2676" s="1089"/>
      <c r="GUO2676" s="1531"/>
      <c r="GUP2676" s="1255"/>
      <c r="GUQ2676" s="18"/>
      <c r="GUR2676" s="1089"/>
      <c r="GUS2676" s="1531"/>
      <c r="GUT2676" s="1255"/>
      <c r="GUU2676" s="18"/>
      <c r="GUV2676" s="1089"/>
      <c r="GUW2676" s="1531"/>
      <c r="GUX2676" s="1255"/>
      <c r="GUY2676" s="18"/>
      <c r="GUZ2676" s="1089"/>
      <c r="GVA2676" s="1531"/>
      <c r="GVB2676" s="1255"/>
      <c r="GVC2676" s="18"/>
      <c r="GVD2676" s="1089"/>
      <c r="GVE2676" s="1531"/>
      <c r="GVF2676" s="1255"/>
      <c r="GVG2676" s="18"/>
      <c r="GVH2676" s="1089"/>
      <c r="GVI2676" s="1531"/>
      <c r="GVJ2676" s="1255"/>
      <c r="GVK2676" s="18"/>
      <c r="GVL2676" s="1089"/>
      <c r="GVM2676" s="1531"/>
      <c r="GVN2676" s="1255"/>
      <c r="GVO2676" s="18"/>
      <c r="GVP2676" s="1089"/>
      <c r="GVQ2676" s="1531"/>
      <c r="GVR2676" s="1255"/>
      <c r="GVS2676" s="18"/>
      <c r="GVT2676" s="1089"/>
      <c r="GVU2676" s="1531"/>
      <c r="GVV2676" s="1255"/>
      <c r="GVW2676" s="18"/>
      <c r="GVX2676" s="1089"/>
      <c r="GVY2676" s="1531"/>
      <c r="GVZ2676" s="1255"/>
      <c r="GWA2676" s="18"/>
      <c r="GWB2676" s="1089"/>
      <c r="GWC2676" s="1531"/>
      <c r="GWD2676" s="1255"/>
      <c r="GWE2676" s="18"/>
      <c r="GWF2676" s="1089"/>
      <c r="GWG2676" s="1531"/>
      <c r="GWH2676" s="1255"/>
      <c r="GWI2676" s="18"/>
      <c r="GWJ2676" s="1089"/>
      <c r="GWK2676" s="1531"/>
      <c r="GWL2676" s="1255"/>
      <c r="GWM2676" s="18"/>
      <c r="GWN2676" s="1089"/>
      <c r="GWO2676" s="1531"/>
      <c r="GWP2676" s="1255"/>
      <c r="GWQ2676" s="18"/>
      <c r="GWR2676" s="1089"/>
      <c r="GWS2676" s="1531"/>
      <c r="GWT2676" s="1255"/>
      <c r="GWU2676" s="18"/>
      <c r="GWV2676" s="1089"/>
      <c r="GWW2676" s="1531"/>
      <c r="GWX2676" s="1255"/>
      <c r="GWY2676" s="18"/>
      <c r="GWZ2676" s="1089"/>
      <c r="GXA2676" s="1531"/>
      <c r="GXB2676" s="1255"/>
      <c r="GXC2676" s="18"/>
      <c r="GXD2676" s="1089"/>
      <c r="GXE2676" s="1531"/>
      <c r="GXF2676" s="1255"/>
      <c r="GXG2676" s="18"/>
      <c r="GXH2676" s="1089"/>
      <c r="GXI2676" s="1531"/>
      <c r="GXJ2676" s="1255"/>
      <c r="GXK2676" s="18"/>
      <c r="GXL2676" s="1089"/>
      <c r="GXM2676" s="1531"/>
      <c r="GXN2676" s="1255"/>
      <c r="GXO2676" s="18"/>
      <c r="GXP2676" s="1089"/>
      <c r="GXQ2676" s="1531"/>
      <c r="GXR2676" s="1255"/>
      <c r="GXS2676" s="18"/>
      <c r="GXT2676" s="1089"/>
      <c r="GXU2676" s="1531"/>
      <c r="GXV2676" s="1255"/>
      <c r="GXW2676" s="18"/>
      <c r="GXX2676" s="1089"/>
      <c r="GXY2676" s="1531"/>
      <c r="GXZ2676" s="1255"/>
      <c r="GYA2676" s="18"/>
      <c r="GYB2676" s="1089"/>
      <c r="GYC2676" s="1531"/>
      <c r="GYD2676" s="1255"/>
      <c r="GYE2676" s="18"/>
      <c r="GYF2676" s="1089"/>
      <c r="GYG2676" s="1531"/>
      <c r="GYH2676" s="1255"/>
      <c r="GYI2676" s="18"/>
      <c r="GYJ2676" s="1089"/>
      <c r="GYK2676" s="1531"/>
      <c r="GYL2676" s="1255"/>
      <c r="GYM2676" s="18"/>
      <c r="GYN2676" s="1089"/>
      <c r="GYO2676" s="1531"/>
      <c r="GYP2676" s="1255"/>
      <c r="GYQ2676" s="18"/>
      <c r="GYR2676" s="1089"/>
      <c r="GYS2676" s="1531"/>
      <c r="GYT2676" s="1255"/>
      <c r="GYU2676" s="18"/>
      <c r="GYV2676" s="1089"/>
      <c r="GYW2676" s="1531"/>
      <c r="GYX2676" s="1255"/>
      <c r="GYY2676" s="18"/>
      <c r="GYZ2676" s="1089"/>
      <c r="GZA2676" s="1531"/>
      <c r="GZB2676" s="1255"/>
      <c r="GZC2676" s="18"/>
      <c r="GZD2676" s="1089"/>
      <c r="GZE2676" s="1531"/>
      <c r="GZF2676" s="1255"/>
      <c r="GZG2676" s="18"/>
      <c r="GZH2676" s="1089"/>
      <c r="GZI2676" s="1531"/>
      <c r="GZJ2676" s="1255"/>
      <c r="GZK2676" s="18"/>
      <c r="GZL2676" s="1089"/>
      <c r="GZM2676" s="1531"/>
      <c r="GZN2676" s="1255"/>
      <c r="GZO2676" s="18"/>
      <c r="GZP2676" s="1089"/>
      <c r="GZQ2676" s="1531"/>
      <c r="GZR2676" s="1255"/>
      <c r="GZS2676" s="18"/>
      <c r="GZT2676" s="1089"/>
      <c r="GZU2676" s="1531"/>
      <c r="GZV2676" s="1255"/>
      <c r="GZW2676" s="18"/>
      <c r="GZX2676" s="1089"/>
      <c r="GZY2676" s="1531"/>
      <c r="GZZ2676" s="1255"/>
      <c r="HAA2676" s="18"/>
      <c r="HAB2676" s="1089"/>
      <c r="HAC2676" s="1531"/>
      <c r="HAD2676" s="1255"/>
      <c r="HAE2676" s="18"/>
      <c r="HAF2676" s="1089"/>
      <c r="HAG2676" s="1531"/>
      <c r="HAH2676" s="1255"/>
      <c r="HAI2676" s="18"/>
      <c r="HAJ2676" s="1089"/>
      <c r="HAK2676" s="1531"/>
      <c r="HAL2676" s="1255"/>
      <c r="HAM2676" s="18"/>
      <c r="HAN2676" s="1089"/>
      <c r="HAO2676" s="1531"/>
      <c r="HAP2676" s="1255"/>
      <c r="HAQ2676" s="18"/>
      <c r="HAR2676" s="1089"/>
      <c r="HAS2676" s="1531"/>
      <c r="HAT2676" s="1255"/>
      <c r="HAU2676" s="18"/>
      <c r="HAV2676" s="1089"/>
      <c r="HAW2676" s="1531"/>
      <c r="HAX2676" s="1255"/>
      <c r="HAY2676" s="18"/>
      <c r="HAZ2676" s="1089"/>
      <c r="HBA2676" s="1531"/>
      <c r="HBB2676" s="1255"/>
      <c r="HBC2676" s="18"/>
      <c r="HBD2676" s="1089"/>
      <c r="HBE2676" s="1531"/>
      <c r="HBF2676" s="1255"/>
      <c r="HBG2676" s="18"/>
      <c r="HBH2676" s="1089"/>
      <c r="HBI2676" s="1531"/>
      <c r="HBJ2676" s="1255"/>
      <c r="HBK2676" s="18"/>
      <c r="HBL2676" s="1089"/>
      <c r="HBM2676" s="1531"/>
      <c r="HBN2676" s="1255"/>
      <c r="HBO2676" s="18"/>
      <c r="HBP2676" s="1089"/>
      <c r="HBQ2676" s="1531"/>
      <c r="HBR2676" s="1255"/>
      <c r="HBS2676" s="18"/>
      <c r="HBT2676" s="1089"/>
      <c r="HBU2676" s="1531"/>
      <c r="HBV2676" s="1255"/>
      <c r="HBW2676" s="18"/>
      <c r="HBX2676" s="1089"/>
      <c r="HBY2676" s="1531"/>
      <c r="HBZ2676" s="1255"/>
      <c r="HCA2676" s="18"/>
      <c r="HCB2676" s="1089"/>
      <c r="HCC2676" s="1531"/>
      <c r="HCD2676" s="1255"/>
      <c r="HCE2676" s="18"/>
      <c r="HCF2676" s="1089"/>
      <c r="HCG2676" s="1531"/>
      <c r="HCH2676" s="1255"/>
      <c r="HCI2676" s="18"/>
      <c r="HCJ2676" s="1089"/>
      <c r="HCK2676" s="1531"/>
      <c r="HCL2676" s="1255"/>
      <c r="HCM2676" s="18"/>
      <c r="HCN2676" s="1089"/>
      <c r="HCO2676" s="1531"/>
      <c r="HCP2676" s="1255"/>
      <c r="HCQ2676" s="18"/>
      <c r="HCR2676" s="1089"/>
      <c r="HCS2676" s="1531"/>
      <c r="HCT2676" s="1255"/>
      <c r="HCU2676" s="18"/>
      <c r="HCV2676" s="1089"/>
      <c r="HCW2676" s="1531"/>
      <c r="HCX2676" s="1255"/>
      <c r="HCY2676" s="18"/>
      <c r="HCZ2676" s="1089"/>
      <c r="HDA2676" s="1531"/>
      <c r="HDB2676" s="1255"/>
      <c r="HDC2676" s="18"/>
      <c r="HDD2676" s="1089"/>
      <c r="HDE2676" s="1531"/>
      <c r="HDF2676" s="1255"/>
      <c r="HDG2676" s="18"/>
      <c r="HDH2676" s="1089"/>
      <c r="HDI2676" s="1531"/>
      <c r="HDJ2676" s="1255"/>
      <c r="HDK2676" s="18"/>
      <c r="HDL2676" s="1089"/>
      <c r="HDM2676" s="1531"/>
      <c r="HDN2676" s="1255"/>
      <c r="HDO2676" s="18"/>
      <c r="HDP2676" s="1089"/>
      <c r="HDQ2676" s="1531"/>
      <c r="HDR2676" s="1255"/>
      <c r="HDS2676" s="18"/>
      <c r="HDT2676" s="1089"/>
      <c r="HDU2676" s="1531"/>
      <c r="HDV2676" s="1255"/>
      <c r="HDW2676" s="18"/>
      <c r="HDX2676" s="1089"/>
      <c r="HDY2676" s="1531"/>
      <c r="HDZ2676" s="1255"/>
      <c r="HEA2676" s="18"/>
      <c r="HEB2676" s="1089"/>
      <c r="HEC2676" s="1531"/>
      <c r="HED2676" s="1255"/>
      <c r="HEE2676" s="18"/>
      <c r="HEF2676" s="1089"/>
      <c r="HEG2676" s="1531"/>
      <c r="HEH2676" s="1255"/>
      <c r="HEI2676" s="18"/>
      <c r="HEJ2676" s="1089"/>
      <c r="HEK2676" s="1531"/>
      <c r="HEL2676" s="1255"/>
      <c r="HEM2676" s="18"/>
      <c r="HEN2676" s="1089"/>
      <c r="HEO2676" s="1531"/>
      <c r="HEP2676" s="1255"/>
      <c r="HEQ2676" s="18"/>
      <c r="HER2676" s="1089"/>
      <c r="HES2676" s="1531"/>
      <c r="HET2676" s="1255"/>
      <c r="HEU2676" s="18"/>
      <c r="HEV2676" s="1089"/>
      <c r="HEW2676" s="1531"/>
      <c r="HEX2676" s="1255"/>
      <c r="HEY2676" s="18"/>
      <c r="HEZ2676" s="1089"/>
      <c r="HFA2676" s="1531"/>
      <c r="HFB2676" s="1255"/>
      <c r="HFC2676" s="18"/>
      <c r="HFD2676" s="1089"/>
      <c r="HFE2676" s="1531"/>
      <c r="HFF2676" s="1255"/>
      <c r="HFG2676" s="18"/>
      <c r="HFH2676" s="1089"/>
      <c r="HFI2676" s="1531"/>
      <c r="HFJ2676" s="1255"/>
      <c r="HFK2676" s="18"/>
      <c r="HFL2676" s="1089"/>
      <c r="HFM2676" s="1531"/>
      <c r="HFN2676" s="1255"/>
      <c r="HFO2676" s="18"/>
      <c r="HFP2676" s="1089"/>
      <c r="HFQ2676" s="1531"/>
      <c r="HFR2676" s="1255"/>
      <c r="HFS2676" s="18"/>
      <c r="HFT2676" s="1089"/>
      <c r="HFU2676" s="1531"/>
      <c r="HFV2676" s="1255"/>
      <c r="HFW2676" s="18"/>
      <c r="HFX2676" s="1089"/>
      <c r="HFY2676" s="1531"/>
      <c r="HFZ2676" s="1255"/>
      <c r="HGA2676" s="18"/>
      <c r="HGB2676" s="1089"/>
      <c r="HGC2676" s="1531"/>
      <c r="HGD2676" s="1255"/>
      <c r="HGE2676" s="18"/>
      <c r="HGF2676" s="1089"/>
      <c r="HGG2676" s="1531"/>
      <c r="HGH2676" s="1255"/>
      <c r="HGI2676" s="18"/>
      <c r="HGJ2676" s="1089"/>
      <c r="HGK2676" s="1531"/>
      <c r="HGL2676" s="1255"/>
      <c r="HGM2676" s="18"/>
      <c r="HGN2676" s="1089"/>
      <c r="HGO2676" s="1531"/>
      <c r="HGP2676" s="1255"/>
      <c r="HGQ2676" s="18"/>
      <c r="HGR2676" s="1089"/>
      <c r="HGS2676" s="1531"/>
      <c r="HGT2676" s="1255"/>
      <c r="HGU2676" s="18"/>
      <c r="HGV2676" s="1089"/>
      <c r="HGW2676" s="1531"/>
      <c r="HGX2676" s="1255"/>
      <c r="HGY2676" s="18"/>
      <c r="HGZ2676" s="1089"/>
      <c r="HHA2676" s="1531"/>
      <c r="HHB2676" s="1255"/>
      <c r="HHC2676" s="18"/>
      <c r="HHD2676" s="1089"/>
      <c r="HHE2676" s="1531"/>
      <c r="HHF2676" s="1255"/>
      <c r="HHG2676" s="18"/>
      <c r="HHH2676" s="1089"/>
      <c r="HHI2676" s="1531"/>
      <c r="HHJ2676" s="1255"/>
      <c r="HHK2676" s="18"/>
      <c r="HHL2676" s="1089"/>
      <c r="HHM2676" s="1531"/>
      <c r="HHN2676" s="1255"/>
      <c r="HHO2676" s="18"/>
      <c r="HHP2676" s="1089"/>
      <c r="HHQ2676" s="1531"/>
      <c r="HHR2676" s="1255"/>
      <c r="HHS2676" s="18"/>
      <c r="HHT2676" s="1089"/>
      <c r="HHU2676" s="1531"/>
      <c r="HHV2676" s="1255"/>
      <c r="HHW2676" s="18"/>
      <c r="HHX2676" s="1089"/>
      <c r="HHY2676" s="1531"/>
      <c r="HHZ2676" s="1255"/>
      <c r="HIA2676" s="18"/>
      <c r="HIB2676" s="1089"/>
      <c r="HIC2676" s="1531"/>
      <c r="HID2676" s="1255"/>
      <c r="HIE2676" s="18"/>
      <c r="HIF2676" s="1089"/>
      <c r="HIG2676" s="1531"/>
      <c r="HIH2676" s="1255"/>
      <c r="HII2676" s="18"/>
      <c r="HIJ2676" s="1089"/>
      <c r="HIK2676" s="1531"/>
      <c r="HIL2676" s="1255"/>
      <c r="HIM2676" s="18"/>
      <c r="HIN2676" s="1089"/>
      <c r="HIO2676" s="1531"/>
      <c r="HIP2676" s="1255"/>
      <c r="HIQ2676" s="18"/>
      <c r="HIR2676" s="1089"/>
      <c r="HIS2676" s="1531"/>
      <c r="HIT2676" s="1255"/>
      <c r="HIU2676" s="18"/>
      <c r="HIV2676" s="1089"/>
      <c r="HIW2676" s="1531"/>
      <c r="HIX2676" s="1255"/>
      <c r="HIY2676" s="18"/>
      <c r="HIZ2676" s="1089"/>
      <c r="HJA2676" s="1531"/>
      <c r="HJB2676" s="1255"/>
      <c r="HJC2676" s="18"/>
      <c r="HJD2676" s="1089"/>
      <c r="HJE2676" s="1531"/>
      <c r="HJF2676" s="1255"/>
      <c r="HJG2676" s="18"/>
      <c r="HJH2676" s="1089"/>
      <c r="HJI2676" s="1531"/>
      <c r="HJJ2676" s="1255"/>
      <c r="HJK2676" s="18"/>
      <c r="HJL2676" s="1089"/>
      <c r="HJM2676" s="1531"/>
      <c r="HJN2676" s="1255"/>
      <c r="HJO2676" s="18"/>
      <c r="HJP2676" s="1089"/>
      <c r="HJQ2676" s="1531"/>
      <c r="HJR2676" s="1255"/>
      <c r="HJS2676" s="18"/>
      <c r="HJT2676" s="1089"/>
      <c r="HJU2676" s="1531"/>
      <c r="HJV2676" s="1255"/>
      <c r="HJW2676" s="18"/>
      <c r="HJX2676" s="1089"/>
      <c r="HJY2676" s="1531"/>
      <c r="HJZ2676" s="1255"/>
      <c r="HKA2676" s="18"/>
      <c r="HKB2676" s="1089"/>
      <c r="HKC2676" s="1531"/>
      <c r="HKD2676" s="1255"/>
      <c r="HKE2676" s="18"/>
      <c r="HKF2676" s="1089"/>
      <c r="HKG2676" s="1531"/>
      <c r="HKH2676" s="1255"/>
      <c r="HKI2676" s="18"/>
      <c r="HKJ2676" s="1089"/>
      <c r="HKK2676" s="1531"/>
      <c r="HKL2676" s="1255"/>
      <c r="HKM2676" s="18"/>
      <c r="HKN2676" s="1089"/>
      <c r="HKO2676" s="1531"/>
      <c r="HKP2676" s="1255"/>
      <c r="HKQ2676" s="18"/>
      <c r="HKR2676" s="1089"/>
      <c r="HKS2676" s="1531"/>
      <c r="HKT2676" s="1255"/>
      <c r="HKU2676" s="18"/>
      <c r="HKV2676" s="1089"/>
      <c r="HKW2676" s="1531"/>
      <c r="HKX2676" s="1255"/>
      <c r="HKY2676" s="18"/>
      <c r="HKZ2676" s="1089"/>
      <c r="HLA2676" s="1531"/>
      <c r="HLB2676" s="1255"/>
      <c r="HLC2676" s="18"/>
      <c r="HLD2676" s="1089"/>
      <c r="HLE2676" s="1531"/>
      <c r="HLF2676" s="1255"/>
      <c r="HLG2676" s="18"/>
      <c r="HLH2676" s="1089"/>
      <c r="HLI2676" s="1531"/>
      <c r="HLJ2676" s="1255"/>
      <c r="HLK2676" s="18"/>
      <c r="HLL2676" s="1089"/>
      <c r="HLM2676" s="1531"/>
      <c r="HLN2676" s="1255"/>
      <c r="HLO2676" s="18"/>
      <c r="HLP2676" s="1089"/>
      <c r="HLQ2676" s="1531"/>
      <c r="HLR2676" s="1255"/>
      <c r="HLS2676" s="18"/>
      <c r="HLT2676" s="1089"/>
      <c r="HLU2676" s="1531"/>
      <c r="HLV2676" s="1255"/>
      <c r="HLW2676" s="18"/>
      <c r="HLX2676" s="1089"/>
      <c r="HLY2676" s="1531"/>
      <c r="HLZ2676" s="1255"/>
      <c r="HMA2676" s="18"/>
      <c r="HMB2676" s="1089"/>
      <c r="HMC2676" s="1531"/>
      <c r="HMD2676" s="1255"/>
      <c r="HME2676" s="18"/>
      <c r="HMF2676" s="1089"/>
      <c r="HMG2676" s="1531"/>
      <c r="HMH2676" s="1255"/>
      <c r="HMI2676" s="18"/>
      <c r="HMJ2676" s="1089"/>
      <c r="HMK2676" s="1531"/>
      <c r="HML2676" s="1255"/>
      <c r="HMM2676" s="18"/>
      <c r="HMN2676" s="1089"/>
      <c r="HMO2676" s="1531"/>
      <c r="HMP2676" s="1255"/>
      <c r="HMQ2676" s="18"/>
      <c r="HMR2676" s="1089"/>
      <c r="HMS2676" s="1531"/>
      <c r="HMT2676" s="1255"/>
      <c r="HMU2676" s="18"/>
      <c r="HMV2676" s="1089"/>
      <c r="HMW2676" s="1531"/>
      <c r="HMX2676" s="1255"/>
      <c r="HMY2676" s="18"/>
      <c r="HMZ2676" s="1089"/>
      <c r="HNA2676" s="1531"/>
      <c r="HNB2676" s="1255"/>
      <c r="HNC2676" s="18"/>
      <c r="HND2676" s="1089"/>
      <c r="HNE2676" s="1531"/>
      <c r="HNF2676" s="1255"/>
      <c r="HNG2676" s="18"/>
      <c r="HNH2676" s="1089"/>
      <c r="HNI2676" s="1531"/>
      <c r="HNJ2676" s="1255"/>
      <c r="HNK2676" s="18"/>
      <c r="HNL2676" s="1089"/>
      <c r="HNM2676" s="1531"/>
      <c r="HNN2676" s="1255"/>
      <c r="HNO2676" s="18"/>
      <c r="HNP2676" s="1089"/>
      <c r="HNQ2676" s="1531"/>
      <c r="HNR2676" s="1255"/>
      <c r="HNS2676" s="18"/>
      <c r="HNT2676" s="1089"/>
      <c r="HNU2676" s="1531"/>
      <c r="HNV2676" s="1255"/>
      <c r="HNW2676" s="18"/>
      <c r="HNX2676" s="1089"/>
      <c r="HNY2676" s="1531"/>
      <c r="HNZ2676" s="1255"/>
      <c r="HOA2676" s="18"/>
      <c r="HOB2676" s="1089"/>
      <c r="HOC2676" s="1531"/>
      <c r="HOD2676" s="1255"/>
      <c r="HOE2676" s="18"/>
      <c r="HOF2676" s="1089"/>
      <c r="HOG2676" s="1531"/>
      <c r="HOH2676" s="1255"/>
      <c r="HOI2676" s="18"/>
      <c r="HOJ2676" s="1089"/>
      <c r="HOK2676" s="1531"/>
      <c r="HOL2676" s="1255"/>
      <c r="HOM2676" s="18"/>
      <c r="HON2676" s="1089"/>
      <c r="HOO2676" s="1531"/>
      <c r="HOP2676" s="1255"/>
      <c r="HOQ2676" s="18"/>
      <c r="HOR2676" s="1089"/>
      <c r="HOS2676" s="1531"/>
      <c r="HOT2676" s="1255"/>
      <c r="HOU2676" s="18"/>
      <c r="HOV2676" s="1089"/>
      <c r="HOW2676" s="1531"/>
      <c r="HOX2676" s="1255"/>
      <c r="HOY2676" s="18"/>
      <c r="HOZ2676" s="1089"/>
      <c r="HPA2676" s="1531"/>
      <c r="HPB2676" s="1255"/>
      <c r="HPC2676" s="18"/>
      <c r="HPD2676" s="1089"/>
      <c r="HPE2676" s="1531"/>
      <c r="HPF2676" s="1255"/>
      <c r="HPG2676" s="18"/>
      <c r="HPH2676" s="1089"/>
      <c r="HPI2676" s="1531"/>
      <c r="HPJ2676" s="1255"/>
      <c r="HPK2676" s="18"/>
      <c r="HPL2676" s="1089"/>
      <c r="HPM2676" s="1531"/>
      <c r="HPN2676" s="1255"/>
      <c r="HPO2676" s="18"/>
      <c r="HPP2676" s="1089"/>
      <c r="HPQ2676" s="1531"/>
      <c r="HPR2676" s="1255"/>
      <c r="HPS2676" s="18"/>
      <c r="HPT2676" s="1089"/>
      <c r="HPU2676" s="1531"/>
      <c r="HPV2676" s="1255"/>
      <c r="HPW2676" s="18"/>
      <c r="HPX2676" s="1089"/>
      <c r="HPY2676" s="1531"/>
      <c r="HPZ2676" s="1255"/>
      <c r="HQA2676" s="18"/>
      <c r="HQB2676" s="1089"/>
      <c r="HQC2676" s="1531"/>
      <c r="HQD2676" s="1255"/>
      <c r="HQE2676" s="18"/>
      <c r="HQF2676" s="1089"/>
      <c r="HQG2676" s="1531"/>
      <c r="HQH2676" s="1255"/>
      <c r="HQI2676" s="18"/>
      <c r="HQJ2676" s="1089"/>
      <c r="HQK2676" s="1531"/>
      <c r="HQL2676" s="1255"/>
      <c r="HQM2676" s="18"/>
      <c r="HQN2676" s="1089"/>
      <c r="HQO2676" s="1531"/>
      <c r="HQP2676" s="1255"/>
      <c r="HQQ2676" s="18"/>
      <c r="HQR2676" s="1089"/>
      <c r="HQS2676" s="1531"/>
      <c r="HQT2676" s="1255"/>
      <c r="HQU2676" s="18"/>
      <c r="HQV2676" s="1089"/>
      <c r="HQW2676" s="1531"/>
      <c r="HQX2676" s="1255"/>
      <c r="HQY2676" s="18"/>
      <c r="HQZ2676" s="1089"/>
      <c r="HRA2676" s="1531"/>
      <c r="HRB2676" s="1255"/>
      <c r="HRC2676" s="18"/>
      <c r="HRD2676" s="1089"/>
      <c r="HRE2676" s="1531"/>
      <c r="HRF2676" s="1255"/>
      <c r="HRG2676" s="18"/>
      <c r="HRH2676" s="1089"/>
      <c r="HRI2676" s="1531"/>
      <c r="HRJ2676" s="1255"/>
      <c r="HRK2676" s="18"/>
      <c r="HRL2676" s="1089"/>
      <c r="HRM2676" s="1531"/>
      <c r="HRN2676" s="1255"/>
      <c r="HRO2676" s="18"/>
      <c r="HRP2676" s="1089"/>
      <c r="HRQ2676" s="1531"/>
      <c r="HRR2676" s="1255"/>
      <c r="HRS2676" s="18"/>
      <c r="HRT2676" s="1089"/>
      <c r="HRU2676" s="1531"/>
      <c r="HRV2676" s="1255"/>
      <c r="HRW2676" s="18"/>
      <c r="HRX2676" s="1089"/>
      <c r="HRY2676" s="1531"/>
      <c r="HRZ2676" s="1255"/>
      <c r="HSA2676" s="18"/>
      <c r="HSB2676" s="1089"/>
      <c r="HSC2676" s="1531"/>
      <c r="HSD2676" s="1255"/>
      <c r="HSE2676" s="18"/>
      <c r="HSF2676" s="1089"/>
      <c r="HSG2676" s="1531"/>
      <c r="HSH2676" s="1255"/>
      <c r="HSI2676" s="18"/>
      <c r="HSJ2676" s="1089"/>
      <c r="HSK2676" s="1531"/>
      <c r="HSL2676" s="1255"/>
      <c r="HSM2676" s="18"/>
      <c r="HSN2676" s="1089"/>
      <c r="HSO2676" s="1531"/>
      <c r="HSP2676" s="1255"/>
      <c r="HSQ2676" s="18"/>
      <c r="HSR2676" s="1089"/>
      <c r="HSS2676" s="1531"/>
      <c r="HST2676" s="1255"/>
      <c r="HSU2676" s="18"/>
      <c r="HSV2676" s="1089"/>
      <c r="HSW2676" s="1531"/>
      <c r="HSX2676" s="1255"/>
      <c r="HSY2676" s="18"/>
      <c r="HSZ2676" s="1089"/>
      <c r="HTA2676" s="1531"/>
      <c r="HTB2676" s="1255"/>
      <c r="HTC2676" s="18"/>
      <c r="HTD2676" s="1089"/>
      <c r="HTE2676" s="1531"/>
      <c r="HTF2676" s="1255"/>
      <c r="HTG2676" s="18"/>
      <c r="HTH2676" s="1089"/>
      <c r="HTI2676" s="1531"/>
      <c r="HTJ2676" s="1255"/>
      <c r="HTK2676" s="18"/>
      <c r="HTL2676" s="1089"/>
      <c r="HTM2676" s="1531"/>
      <c r="HTN2676" s="1255"/>
      <c r="HTO2676" s="18"/>
      <c r="HTP2676" s="1089"/>
      <c r="HTQ2676" s="1531"/>
      <c r="HTR2676" s="1255"/>
      <c r="HTS2676" s="18"/>
      <c r="HTT2676" s="1089"/>
      <c r="HTU2676" s="1531"/>
      <c r="HTV2676" s="1255"/>
      <c r="HTW2676" s="18"/>
      <c r="HTX2676" s="1089"/>
      <c r="HTY2676" s="1531"/>
      <c r="HTZ2676" s="1255"/>
      <c r="HUA2676" s="18"/>
      <c r="HUB2676" s="1089"/>
      <c r="HUC2676" s="1531"/>
      <c r="HUD2676" s="1255"/>
      <c r="HUE2676" s="18"/>
      <c r="HUF2676" s="1089"/>
      <c r="HUG2676" s="1531"/>
      <c r="HUH2676" s="1255"/>
      <c r="HUI2676" s="18"/>
      <c r="HUJ2676" s="1089"/>
      <c r="HUK2676" s="1531"/>
      <c r="HUL2676" s="1255"/>
      <c r="HUM2676" s="18"/>
      <c r="HUN2676" s="1089"/>
      <c r="HUO2676" s="1531"/>
      <c r="HUP2676" s="1255"/>
      <c r="HUQ2676" s="18"/>
      <c r="HUR2676" s="1089"/>
      <c r="HUS2676" s="1531"/>
      <c r="HUT2676" s="1255"/>
      <c r="HUU2676" s="18"/>
      <c r="HUV2676" s="1089"/>
      <c r="HUW2676" s="1531"/>
      <c r="HUX2676" s="1255"/>
      <c r="HUY2676" s="18"/>
      <c r="HUZ2676" s="1089"/>
      <c r="HVA2676" s="1531"/>
      <c r="HVB2676" s="1255"/>
      <c r="HVC2676" s="18"/>
      <c r="HVD2676" s="1089"/>
      <c r="HVE2676" s="1531"/>
      <c r="HVF2676" s="1255"/>
      <c r="HVG2676" s="18"/>
      <c r="HVH2676" s="1089"/>
      <c r="HVI2676" s="1531"/>
      <c r="HVJ2676" s="1255"/>
      <c r="HVK2676" s="18"/>
      <c r="HVL2676" s="1089"/>
      <c r="HVM2676" s="1531"/>
      <c r="HVN2676" s="1255"/>
      <c r="HVO2676" s="18"/>
      <c r="HVP2676" s="1089"/>
      <c r="HVQ2676" s="1531"/>
      <c r="HVR2676" s="1255"/>
      <c r="HVS2676" s="18"/>
      <c r="HVT2676" s="1089"/>
      <c r="HVU2676" s="1531"/>
      <c r="HVV2676" s="1255"/>
      <c r="HVW2676" s="18"/>
      <c r="HVX2676" s="1089"/>
      <c r="HVY2676" s="1531"/>
      <c r="HVZ2676" s="1255"/>
      <c r="HWA2676" s="18"/>
      <c r="HWB2676" s="1089"/>
      <c r="HWC2676" s="1531"/>
      <c r="HWD2676" s="1255"/>
      <c r="HWE2676" s="18"/>
      <c r="HWF2676" s="1089"/>
      <c r="HWG2676" s="1531"/>
      <c r="HWH2676" s="1255"/>
      <c r="HWI2676" s="18"/>
      <c r="HWJ2676" s="1089"/>
      <c r="HWK2676" s="1531"/>
      <c r="HWL2676" s="1255"/>
      <c r="HWM2676" s="18"/>
      <c r="HWN2676" s="1089"/>
      <c r="HWO2676" s="1531"/>
      <c r="HWP2676" s="1255"/>
      <c r="HWQ2676" s="18"/>
      <c r="HWR2676" s="1089"/>
      <c r="HWS2676" s="1531"/>
      <c r="HWT2676" s="1255"/>
      <c r="HWU2676" s="18"/>
      <c r="HWV2676" s="1089"/>
      <c r="HWW2676" s="1531"/>
      <c r="HWX2676" s="1255"/>
      <c r="HWY2676" s="18"/>
      <c r="HWZ2676" s="1089"/>
      <c r="HXA2676" s="1531"/>
      <c r="HXB2676" s="1255"/>
      <c r="HXC2676" s="18"/>
      <c r="HXD2676" s="1089"/>
      <c r="HXE2676" s="1531"/>
      <c r="HXF2676" s="1255"/>
      <c r="HXG2676" s="18"/>
      <c r="HXH2676" s="1089"/>
      <c r="HXI2676" s="1531"/>
      <c r="HXJ2676" s="1255"/>
      <c r="HXK2676" s="18"/>
      <c r="HXL2676" s="1089"/>
      <c r="HXM2676" s="1531"/>
      <c r="HXN2676" s="1255"/>
      <c r="HXO2676" s="18"/>
      <c r="HXP2676" s="1089"/>
      <c r="HXQ2676" s="1531"/>
      <c r="HXR2676" s="1255"/>
      <c r="HXS2676" s="18"/>
      <c r="HXT2676" s="1089"/>
      <c r="HXU2676" s="1531"/>
      <c r="HXV2676" s="1255"/>
      <c r="HXW2676" s="18"/>
      <c r="HXX2676" s="1089"/>
      <c r="HXY2676" s="1531"/>
      <c r="HXZ2676" s="1255"/>
      <c r="HYA2676" s="18"/>
      <c r="HYB2676" s="1089"/>
      <c r="HYC2676" s="1531"/>
      <c r="HYD2676" s="1255"/>
      <c r="HYE2676" s="18"/>
      <c r="HYF2676" s="1089"/>
      <c r="HYG2676" s="1531"/>
      <c r="HYH2676" s="1255"/>
      <c r="HYI2676" s="18"/>
      <c r="HYJ2676" s="1089"/>
      <c r="HYK2676" s="1531"/>
      <c r="HYL2676" s="1255"/>
      <c r="HYM2676" s="18"/>
      <c r="HYN2676" s="1089"/>
      <c r="HYO2676" s="1531"/>
      <c r="HYP2676" s="1255"/>
      <c r="HYQ2676" s="18"/>
      <c r="HYR2676" s="1089"/>
      <c r="HYS2676" s="1531"/>
      <c r="HYT2676" s="1255"/>
      <c r="HYU2676" s="18"/>
      <c r="HYV2676" s="1089"/>
      <c r="HYW2676" s="1531"/>
      <c r="HYX2676" s="1255"/>
      <c r="HYY2676" s="18"/>
      <c r="HYZ2676" s="1089"/>
      <c r="HZA2676" s="1531"/>
      <c r="HZB2676" s="1255"/>
      <c r="HZC2676" s="18"/>
      <c r="HZD2676" s="1089"/>
      <c r="HZE2676" s="1531"/>
      <c r="HZF2676" s="1255"/>
      <c r="HZG2676" s="18"/>
      <c r="HZH2676" s="1089"/>
      <c r="HZI2676" s="1531"/>
      <c r="HZJ2676" s="1255"/>
      <c r="HZK2676" s="18"/>
      <c r="HZL2676" s="1089"/>
      <c r="HZM2676" s="1531"/>
      <c r="HZN2676" s="1255"/>
      <c r="HZO2676" s="18"/>
      <c r="HZP2676" s="1089"/>
      <c r="HZQ2676" s="1531"/>
      <c r="HZR2676" s="1255"/>
      <c r="HZS2676" s="18"/>
      <c r="HZT2676" s="1089"/>
      <c r="HZU2676" s="1531"/>
      <c r="HZV2676" s="1255"/>
      <c r="HZW2676" s="18"/>
      <c r="HZX2676" s="1089"/>
      <c r="HZY2676" s="1531"/>
      <c r="HZZ2676" s="1255"/>
      <c r="IAA2676" s="18"/>
      <c r="IAB2676" s="1089"/>
      <c r="IAC2676" s="1531"/>
      <c r="IAD2676" s="1255"/>
      <c r="IAE2676" s="18"/>
      <c r="IAF2676" s="1089"/>
      <c r="IAG2676" s="1531"/>
      <c r="IAH2676" s="1255"/>
      <c r="IAI2676" s="18"/>
      <c r="IAJ2676" s="1089"/>
      <c r="IAK2676" s="1531"/>
      <c r="IAL2676" s="1255"/>
      <c r="IAM2676" s="18"/>
      <c r="IAN2676" s="1089"/>
      <c r="IAO2676" s="1531"/>
      <c r="IAP2676" s="1255"/>
      <c r="IAQ2676" s="18"/>
      <c r="IAR2676" s="1089"/>
      <c r="IAS2676" s="1531"/>
      <c r="IAT2676" s="1255"/>
      <c r="IAU2676" s="18"/>
      <c r="IAV2676" s="1089"/>
      <c r="IAW2676" s="1531"/>
      <c r="IAX2676" s="1255"/>
      <c r="IAY2676" s="18"/>
      <c r="IAZ2676" s="1089"/>
      <c r="IBA2676" s="1531"/>
      <c r="IBB2676" s="1255"/>
      <c r="IBC2676" s="18"/>
      <c r="IBD2676" s="1089"/>
      <c r="IBE2676" s="1531"/>
      <c r="IBF2676" s="1255"/>
      <c r="IBG2676" s="18"/>
      <c r="IBH2676" s="1089"/>
      <c r="IBI2676" s="1531"/>
      <c r="IBJ2676" s="1255"/>
      <c r="IBK2676" s="18"/>
      <c r="IBL2676" s="1089"/>
      <c r="IBM2676" s="1531"/>
      <c r="IBN2676" s="1255"/>
      <c r="IBO2676" s="18"/>
      <c r="IBP2676" s="1089"/>
      <c r="IBQ2676" s="1531"/>
      <c r="IBR2676" s="1255"/>
      <c r="IBS2676" s="18"/>
      <c r="IBT2676" s="1089"/>
      <c r="IBU2676" s="1531"/>
      <c r="IBV2676" s="1255"/>
      <c r="IBW2676" s="18"/>
      <c r="IBX2676" s="1089"/>
      <c r="IBY2676" s="1531"/>
      <c r="IBZ2676" s="1255"/>
      <c r="ICA2676" s="18"/>
      <c r="ICB2676" s="1089"/>
      <c r="ICC2676" s="1531"/>
      <c r="ICD2676" s="1255"/>
      <c r="ICE2676" s="18"/>
      <c r="ICF2676" s="1089"/>
      <c r="ICG2676" s="1531"/>
      <c r="ICH2676" s="1255"/>
      <c r="ICI2676" s="18"/>
      <c r="ICJ2676" s="1089"/>
      <c r="ICK2676" s="1531"/>
      <c r="ICL2676" s="1255"/>
      <c r="ICM2676" s="18"/>
      <c r="ICN2676" s="1089"/>
      <c r="ICO2676" s="1531"/>
      <c r="ICP2676" s="1255"/>
      <c r="ICQ2676" s="18"/>
      <c r="ICR2676" s="1089"/>
      <c r="ICS2676" s="1531"/>
      <c r="ICT2676" s="1255"/>
      <c r="ICU2676" s="18"/>
      <c r="ICV2676" s="1089"/>
      <c r="ICW2676" s="1531"/>
      <c r="ICX2676" s="1255"/>
      <c r="ICY2676" s="18"/>
      <c r="ICZ2676" s="1089"/>
      <c r="IDA2676" s="1531"/>
      <c r="IDB2676" s="1255"/>
      <c r="IDC2676" s="18"/>
      <c r="IDD2676" s="1089"/>
      <c r="IDE2676" s="1531"/>
      <c r="IDF2676" s="1255"/>
      <c r="IDG2676" s="18"/>
      <c r="IDH2676" s="1089"/>
      <c r="IDI2676" s="1531"/>
      <c r="IDJ2676" s="1255"/>
      <c r="IDK2676" s="18"/>
      <c r="IDL2676" s="1089"/>
      <c r="IDM2676" s="1531"/>
      <c r="IDN2676" s="1255"/>
      <c r="IDO2676" s="18"/>
      <c r="IDP2676" s="1089"/>
      <c r="IDQ2676" s="1531"/>
      <c r="IDR2676" s="1255"/>
      <c r="IDS2676" s="18"/>
      <c r="IDT2676" s="1089"/>
      <c r="IDU2676" s="1531"/>
      <c r="IDV2676" s="1255"/>
      <c r="IDW2676" s="18"/>
      <c r="IDX2676" s="1089"/>
      <c r="IDY2676" s="1531"/>
      <c r="IDZ2676" s="1255"/>
      <c r="IEA2676" s="18"/>
      <c r="IEB2676" s="1089"/>
      <c r="IEC2676" s="1531"/>
      <c r="IED2676" s="1255"/>
      <c r="IEE2676" s="18"/>
      <c r="IEF2676" s="1089"/>
      <c r="IEG2676" s="1531"/>
      <c r="IEH2676" s="1255"/>
      <c r="IEI2676" s="18"/>
      <c r="IEJ2676" s="1089"/>
      <c r="IEK2676" s="1531"/>
      <c r="IEL2676" s="1255"/>
      <c r="IEM2676" s="18"/>
      <c r="IEN2676" s="1089"/>
      <c r="IEO2676" s="1531"/>
      <c r="IEP2676" s="1255"/>
      <c r="IEQ2676" s="18"/>
      <c r="IER2676" s="1089"/>
      <c r="IES2676" s="1531"/>
      <c r="IET2676" s="1255"/>
      <c r="IEU2676" s="18"/>
      <c r="IEV2676" s="1089"/>
      <c r="IEW2676" s="1531"/>
      <c r="IEX2676" s="1255"/>
      <c r="IEY2676" s="18"/>
      <c r="IEZ2676" s="1089"/>
      <c r="IFA2676" s="1531"/>
      <c r="IFB2676" s="1255"/>
      <c r="IFC2676" s="18"/>
      <c r="IFD2676" s="1089"/>
      <c r="IFE2676" s="1531"/>
      <c r="IFF2676" s="1255"/>
      <c r="IFG2676" s="18"/>
      <c r="IFH2676" s="1089"/>
      <c r="IFI2676" s="1531"/>
      <c r="IFJ2676" s="1255"/>
      <c r="IFK2676" s="18"/>
      <c r="IFL2676" s="1089"/>
      <c r="IFM2676" s="1531"/>
      <c r="IFN2676" s="1255"/>
      <c r="IFO2676" s="18"/>
      <c r="IFP2676" s="1089"/>
      <c r="IFQ2676" s="1531"/>
      <c r="IFR2676" s="1255"/>
      <c r="IFS2676" s="18"/>
      <c r="IFT2676" s="1089"/>
      <c r="IFU2676" s="1531"/>
      <c r="IFV2676" s="1255"/>
      <c r="IFW2676" s="18"/>
      <c r="IFX2676" s="1089"/>
      <c r="IFY2676" s="1531"/>
      <c r="IFZ2676" s="1255"/>
      <c r="IGA2676" s="18"/>
      <c r="IGB2676" s="1089"/>
      <c r="IGC2676" s="1531"/>
      <c r="IGD2676" s="1255"/>
      <c r="IGE2676" s="18"/>
      <c r="IGF2676" s="1089"/>
      <c r="IGG2676" s="1531"/>
      <c r="IGH2676" s="1255"/>
      <c r="IGI2676" s="18"/>
      <c r="IGJ2676" s="1089"/>
      <c r="IGK2676" s="1531"/>
      <c r="IGL2676" s="1255"/>
      <c r="IGM2676" s="18"/>
      <c r="IGN2676" s="1089"/>
      <c r="IGO2676" s="1531"/>
      <c r="IGP2676" s="1255"/>
      <c r="IGQ2676" s="18"/>
      <c r="IGR2676" s="1089"/>
      <c r="IGS2676" s="1531"/>
      <c r="IGT2676" s="1255"/>
      <c r="IGU2676" s="18"/>
      <c r="IGV2676" s="1089"/>
      <c r="IGW2676" s="1531"/>
      <c r="IGX2676" s="1255"/>
      <c r="IGY2676" s="18"/>
      <c r="IGZ2676" s="1089"/>
      <c r="IHA2676" s="1531"/>
      <c r="IHB2676" s="1255"/>
      <c r="IHC2676" s="18"/>
      <c r="IHD2676" s="1089"/>
      <c r="IHE2676" s="1531"/>
      <c r="IHF2676" s="1255"/>
      <c r="IHG2676" s="18"/>
      <c r="IHH2676" s="1089"/>
      <c r="IHI2676" s="1531"/>
      <c r="IHJ2676" s="1255"/>
      <c r="IHK2676" s="18"/>
      <c r="IHL2676" s="1089"/>
      <c r="IHM2676" s="1531"/>
      <c r="IHN2676" s="1255"/>
      <c r="IHO2676" s="18"/>
      <c r="IHP2676" s="1089"/>
      <c r="IHQ2676" s="1531"/>
      <c r="IHR2676" s="1255"/>
      <c r="IHS2676" s="18"/>
      <c r="IHT2676" s="1089"/>
      <c r="IHU2676" s="1531"/>
      <c r="IHV2676" s="1255"/>
      <c r="IHW2676" s="18"/>
      <c r="IHX2676" s="1089"/>
      <c r="IHY2676" s="1531"/>
      <c r="IHZ2676" s="1255"/>
      <c r="IIA2676" s="18"/>
      <c r="IIB2676" s="1089"/>
      <c r="IIC2676" s="1531"/>
      <c r="IID2676" s="1255"/>
      <c r="IIE2676" s="18"/>
      <c r="IIF2676" s="1089"/>
      <c r="IIG2676" s="1531"/>
      <c r="IIH2676" s="1255"/>
      <c r="III2676" s="18"/>
      <c r="IIJ2676" s="1089"/>
      <c r="IIK2676" s="1531"/>
      <c r="IIL2676" s="1255"/>
      <c r="IIM2676" s="18"/>
      <c r="IIN2676" s="1089"/>
      <c r="IIO2676" s="1531"/>
      <c r="IIP2676" s="1255"/>
      <c r="IIQ2676" s="18"/>
      <c r="IIR2676" s="1089"/>
      <c r="IIS2676" s="1531"/>
      <c r="IIT2676" s="1255"/>
      <c r="IIU2676" s="18"/>
      <c r="IIV2676" s="1089"/>
      <c r="IIW2676" s="1531"/>
      <c r="IIX2676" s="1255"/>
      <c r="IIY2676" s="18"/>
      <c r="IIZ2676" s="1089"/>
      <c r="IJA2676" s="1531"/>
      <c r="IJB2676" s="1255"/>
      <c r="IJC2676" s="18"/>
      <c r="IJD2676" s="1089"/>
      <c r="IJE2676" s="1531"/>
      <c r="IJF2676" s="1255"/>
      <c r="IJG2676" s="18"/>
      <c r="IJH2676" s="1089"/>
      <c r="IJI2676" s="1531"/>
      <c r="IJJ2676" s="1255"/>
      <c r="IJK2676" s="18"/>
      <c r="IJL2676" s="1089"/>
      <c r="IJM2676" s="1531"/>
      <c r="IJN2676" s="1255"/>
      <c r="IJO2676" s="18"/>
      <c r="IJP2676" s="1089"/>
      <c r="IJQ2676" s="1531"/>
      <c r="IJR2676" s="1255"/>
      <c r="IJS2676" s="18"/>
      <c r="IJT2676" s="1089"/>
      <c r="IJU2676" s="1531"/>
      <c r="IJV2676" s="1255"/>
      <c r="IJW2676" s="18"/>
      <c r="IJX2676" s="1089"/>
      <c r="IJY2676" s="1531"/>
      <c r="IJZ2676" s="1255"/>
      <c r="IKA2676" s="18"/>
      <c r="IKB2676" s="1089"/>
      <c r="IKC2676" s="1531"/>
      <c r="IKD2676" s="1255"/>
      <c r="IKE2676" s="18"/>
      <c r="IKF2676" s="1089"/>
      <c r="IKG2676" s="1531"/>
      <c r="IKH2676" s="1255"/>
      <c r="IKI2676" s="18"/>
      <c r="IKJ2676" s="1089"/>
      <c r="IKK2676" s="1531"/>
      <c r="IKL2676" s="1255"/>
      <c r="IKM2676" s="18"/>
      <c r="IKN2676" s="1089"/>
      <c r="IKO2676" s="1531"/>
      <c r="IKP2676" s="1255"/>
      <c r="IKQ2676" s="18"/>
      <c r="IKR2676" s="1089"/>
      <c r="IKS2676" s="1531"/>
      <c r="IKT2676" s="1255"/>
      <c r="IKU2676" s="18"/>
      <c r="IKV2676" s="1089"/>
      <c r="IKW2676" s="1531"/>
      <c r="IKX2676" s="1255"/>
      <c r="IKY2676" s="18"/>
      <c r="IKZ2676" s="1089"/>
      <c r="ILA2676" s="1531"/>
      <c r="ILB2676" s="1255"/>
      <c r="ILC2676" s="18"/>
      <c r="ILD2676" s="1089"/>
      <c r="ILE2676" s="1531"/>
      <c r="ILF2676" s="1255"/>
      <c r="ILG2676" s="18"/>
      <c r="ILH2676" s="1089"/>
      <c r="ILI2676" s="1531"/>
      <c r="ILJ2676" s="1255"/>
      <c r="ILK2676" s="18"/>
      <c r="ILL2676" s="1089"/>
      <c r="ILM2676" s="1531"/>
      <c r="ILN2676" s="1255"/>
      <c r="ILO2676" s="18"/>
      <c r="ILP2676" s="1089"/>
      <c r="ILQ2676" s="1531"/>
      <c r="ILR2676" s="1255"/>
      <c r="ILS2676" s="18"/>
      <c r="ILT2676" s="1089"/>
      <c r="ILU2676" s="1531"/>
      <c r="ILV2676" s="1255"/>
      <c r="ILW2676" s="18"/>
      <c r="ILX2676" s="1089"/>
      <c r="ILY2676" s="1531"/>
      <c r="ILZ2676" s="1255"/>
      <c r="IMA2676" s="18"/>
      <c r="IMB2676" s="1089"/>
      <c r="IMC2676" s="1531"/>
      <c r="IMD2676" s="1255"/>
      <c r="IME2676" s="18"/>
      <c r="IMF2676" s="1089"/>
      <c r="IMG2676" s="1531"/>
      <c r="IMH2676" s="1255"/>
      <c r="IMI2676" s="18"/>
      <c r="IMJ2676" s="1089"/>
      <c r="IMK2676" s="1531"/>
      <c r="IML2676" s="1255"/>
      <c r="IMM2676" s="18"/>
      <c r="IMN2676" s="1089"/>
      <c r="IMO2676" s="1531"/>
      <c r="IMP2676" s="1255"/>
      <c r="IMQ2676" s="18"/>
      <c r="IMR2676" s="1089"/>
      <c r="IMS2676" s="1531"/>
      <c r="IMT2676" s="1255"/>
      <c r="IMU2676" s="18"/>
      <c r="IMV2676" s="1089"/>
      <c r="IMW2676" s="1531"/>
      <c r="IMX2676" s="1255"/>
      <c r="IMY2676" s="18"/>
      <c r="IMZ2676" s="1089"/>
      <c r="INA2676" s="1531"/>
      <c r="INB2676" s="1255"/>
      <c r="INC2676" s="18"/>
      <c r="IND2676" s="1089"/>
      <c r="INE2676" s="1531"/>
      <c r="INF2676" s="1255"/>
      <c r="ING2676" s="18"/>
      <c r="INH2676" s="1089"/>
      <c r="INI2676" s="1531"/>
      <c r="INJ2676" s="1255"/>
      <c r="INK2676" s="18"/>
      <c r="INL2676" s="1089"/>
      <c r="INM2676" s="1531"/>
      <c r="INN2676" s="1255"/>
      <c r="INO2676" s="18"/>
      <c r="INP2676" s="1089"/>
      <c r="INQ2676" s="1531"/>
      <c r="INR2676" s="1255"/>
      <c r="INS2676" s="18"/>
      <c r="INT2676" s="1089"/>
      <c r="INU2676" s="1531"/>
      <c r="INV2676" s="1255"/>
      <c r="INW2676" s="18"/>
      <c r="INX2676" s="1089"/>
      <c r="INY2676" s="1531"/>
      <c r="INZ2676" s="1255"/>
      <c r="IOA2676" s="18"/>
      <c r="IOB2676" s="1089"/>
      <c r="IOC2676" s="1531"/>
      <c r="IOD2676" s="1255"/>
      <c r="IOE2676" s="18"/>
      <c r="IOF2676" s="1089"/>
      <c r="IOG2676" s="1531"/>
      <c r="IOH2676" s="1255"/>
      <c r="IOI2676" s="18"/>
      <c r="IOJ2676" s="1089"/>
      <c r="IOK2676" s="1531"/>
      <c r="IOL2676" s="1255"/>
      <c r="IOM2676" s="18"/>
      <c r="ION2676" s="1089"/>
      <c r="IOO2676" s="1531"/>
      <c r="IOP2676" s="1255"/>
      <c r="IOQ2676" s="18"/>
      <c r="IOR2676" s="1089"/>
      <c r="IOS2676" s="1531"/>
      <c r="IOT2676" s="1255"/>
      <c r="IOU2676" s="18"/>
      <c r="IOV2676" s="1089"/>
      <c r="IOW2676" s="1531"/>
      <c r="IOX2676" s="1255"/>
      <c r="IOY2676" s="18"/>
      <c r="IOZ2676" s="1089"/>
      <c r="IPA2676" s="1531"/>
      <c r="IPB2676" s="1255"/>
      <c r="IPC2676" s="18"/>
      <c r="IPD2676" s="1089"/>
      <c r="IPE2676" s="1531"/>
      <c r="IPF2676" s="1255"/>
      <c r="IPG2676" s="18"/>
      <c r="IPH2676" s="1089"/>
      <c r="IPI2676" s="1531"/>
      <c r="IPJ2676" s="1255"/>
      <c r="IPK2676" s="18"/>
      <c r="IPL2676" s="1089"/>
      <c r="IPM2676" s="1531"/>
      <c r="IPN2676" s="1255"/>
      <c r="IPO2676" s="18"/>
      <c r="IPP2676" s="1089"/>
      <c r="IPQ2676" s="1531"/>
      <c r="IPR2676" s="1255"/>
      <c r="IPS2676" s="18"/>
      <c r="IPT2676" s="1089"/>
      <c r="IPU2676" s="1531"/>
      <c r="IPV2676" s="1255"/>
      <c r="IPW2676" s="18"/>
      <c r="IPX2676" s="1089"/>
      <c r="IPY2676" s="1531"/>
      <c r="IPZ2676" s="1255"/>
      <c r="IQA2676" s="18"/>
      <c r="IQB2676" s="1089"/>
      <c r="IQC2676" s="1531"/>
      <c r="IQD2676" s="1255"/>
      <c r="IQE2676" s="18"/>
      <c r="IQF2676" s="1089"/>
      <c r="IQG2676" s="1531"/>
      <c r="IQH2676" s="1255"/>
      <c r="IQI2676" s="18"/>
      <c r="IQJ2676" s="1089"/>
      <c r="IQK2676" s="1531"/>
      <c r="IQL2676" s="1255"/>
      <c r="IQM2676" s="18"/>
      <c r="IQN2676" s="1089"/>
      <c r="IQO2676" s="1531"/>
      <c r="IQP2676" s="1255"/>
      <c r="IQQ2676" s="18"/>
      <c r="IQR2676" s="1089"/>
      <c r="IQS2676" s="1531"/>
      <c r="IQT2676" s="1255"/>
      <c r="IQU2676" s="18"/>
      <c r="IQV2676" s="1089"/>
      <c r="IQW2676" s="1531"/>
      <c r="IQX2676" s="1255"/>
      <c r="IQY2676" s="18"/>
      <c r="IQZ2676" s="1089"/>
      <c r="IRA2676" s="1531"/>
      <c r="IRB2676" s="1255"/>
      <c r="IRC2676" s="18"/>
      <c r="IRD2676" s="1089"/>
      <c r="IRE2676" s="1531"/>
      <c r="IRF2676" s="1255"/>
      <c r="IRG2676" s="18"/>
      <c r="IRH2676" s="1089"/>
      <c r="IRI2676" s="1531"/>
      <c r="IRJ2676" s="1255"/>
      <c r="IRK2676" s="18"/>
      <c r="IRL2676" s="1089"/>
      <c r="IRM2676" s="1531"/>
      <c r="IRN2676" s="1255"/>
      <c r="IRO2676" s="18"/>
      <c r="IRP2676" s="1089"/>
      <c r="IRQ2676" s="1531"/>
      <c r="IRR2676" s="1255"/>
      <c r="IRS2676" s="18"/>
      <c r="IRT2676" s="1089"/>
      <c r="IRU2676" s="1531"/>
      <c r="IRV2676" s="1255"/>
      <c r="IRW2676" s="18"/>
      <c r="IRX2676" s="1089"/>
      <c r="IRY2676" s="1531"/>
      <c r="IRZ2676" s="1255"/>
      <c r="ISA2676" s="18"/>
      <c r="ISB2676" s="1089"/>
      <c r="ISC2676" s="1531"/>
      <c r="ISD2676" s="1255"/>
      <c r="ISE2676" s="18"/>
      <c r="ISF2676" s="1089"/>
      <c r="ISG2676" s="1531"/>
      <c r="ISH2676" s="1255"/>
      <c r="ISI2676" s="18"/>
      <c r="ISJ2676" s="1089"/>
      <c r="ISK2676" s="1531"/>
      <c r="ISL2676" s="1255"/>
      <c r="ISM2676" s="18"/>
      <c r="ISN2676" s="1089"/>
      <c r="ISO2676" s="1531"/>
      <c r="ISP2676" s="1255"/>
      <c r="ISQ2676" s="18"/>
      <c r="ISR2676" s="1089"/>
      <c r="ISS2676" s="1531"/>
      <c r="IST2676" s="1255"/>
      <c r="ISU2676" s="18"/>
      <c r="ISV2676" s="1089"/>
      <c r="ISW2676" s="1531"/>
      <c r="ISX2676" s="1255"/>
      <c r="ISY2676" s="18"/>
      <c r="ISZ2676" s="1089"/>
      <c r="ITA2676" s="1531"/>
      <c r="ITB2676" s="1255"/>
      <c r="ITC2676" s="18"/>
      <c r="ITD2676" s="1089"/>
      <c r="ITE2676" s="1531"/>
      <c r="ITF2676" s="1255"/>
      <c r="ITG2676" s="18"/>
      <c r="ITH2676" s="1089"/>
      <c r="ITI2676" s="1531"/>
      <c r="ITJ2676" s="1255"/>
      <c r="ITK2676" s="18"/>
      <c r="ITL2676" s="1089"/>
      <c r="ITM2676" s="1531"/>
      <c r="ITN2676" s="1255"/>
      <c r="ITO2676" s="18"/>
      <c r="ITP2676" s="1089"/>
      <c r="ITQ2676" s="1531"/>
      <c r="ITR2676" s="1255"/>
      <c r="ITS2676" s="18"/>
      <c r="ITT2676" s="1089"/>
      <c r="ITU2676" s="1531"/>
      <c r="ITV2676" s="1255"/>
      <c r="ITW2676" s="18"/>
      <c r="ITX2676" s="1089"/>
      <c r="ITY2676" s="1531"/>
      <c r="ITZ2676" s="1255"/>
      <c r="IUA2676" s="18"/>
      <c r="IUB2676" s="1089"/>
      <c r="IUC2676" s="1531"/>
      <c r="IUD2676" s="1255"/>
      <c r="IUE2676" s="18"/>
      <c r="IUF2676" s="1089"/>
      <c r="IUG2676" s="1531"/>
      <c r="IUH2676" s="1255"/>
      <c r="IUI2676" s="18"/>
      <c r="IUJ2676" s="1089"/>
      <c r="IUK2676" s="1531"/>
      <c r="IUL2676" s="1255"/>
      <c r="IUM2676" s="18"/>
      <c r="IUN2676" s="1089"/>
      <c r="IUO2676" s="1531"/>
      <c r="IUP2676" s="1255"/>
      <c r="IUQ2676" s="18"/>
      <c r="IUR2676" s="1089"/>
      <c r="IUS2676" s="1531"/>
      <c r="IUT2676" s="1255"/>
      <c r="IUU2676" s="18"/>
      <c r="IUV2676" s="1089"/>
      <c r="IUW2676" s="1531"/>
      <c r="IUX2676" s="1255"/>
      <c r="IUY2676" s="18"/>
      <c r="IUZ2676" s="1089"/>
      <c r="IVA2676" s="1531"/>
      <c r="IVB2676" s="1255"/>
      <c r="IVC2676" s="18"/>
      <c r="IVD2676" s="1089"/>
      <c r="IVE2676" s="1531"/>
      <c r="IVF2676" s="1255"/>
      <c r="IVG2676" s="18"/>
      <c r="IVH2676" s="1089"/>
      <c r="IVI2676" s="1531"/>
      <c r="IVJ2676" s="1255"/>
      <c r="IVK2676" s="18"/>
      <c r="IVL2676" s="1089"/>
      <c r="IVM2676" s="1531"/>
      <c r="IVN2676" s="1255"/>
      <c r="IVO2676" s="18"/>
      <c r="IVP2676" s="1089"/>
      <c r="IVQ2676" s="1531"/>
      <c r="IVR2676" s="1255"/>
      <c r="IVS2676" s="18"/>
      <c r="IVT2676" s="1089"/>
      <c r="IVU2676" s="1531"/>
      <c r="IVV2676" s="1255"/>
      <c r="IVW2676" s="18"/>
      <c r="IVX2676" s="1089"/>
      <c r="IVY2676" s="1531"/>
      <c r="IVZ2676" s="1255"/>
      <c r="IWA2676" s="18"/>
      <c r="IWB2676" s="1089"/>
      <c r="IWC2676" s="1531"/>
      <c r="IWD2676" s="1255"/>
      <c r="IWE2676" s="18"/>
      <c r="IWF2676" s="1089"/>
      <c r="IWG2676" s="1531"/>
      <c r="IWH2676" s="1255"/>
      <c r="IWI2676" s="18"/>
      <c r="IWJ2676" s="1089"/>
      <c r="IWK2676" s="1531"/>
      <c r="IWL2676" s="1255"/>
      <c r="IWM2676" s="18"/>
      <c r="IWN2676" s="1089"/>
      <c r="IWO2676" s="1531"/>
      <c r="IWP2676" s="1255"/>
      <c r="IWQ2676" s="18"/>
      <c r="IWR2676" s="1089"/>
      <c r="IWS2676" s="1531"/>
      <c r="IWT2676" s="1255"/>
      <c r="IWU2676" s="18"/>
      <c r="IWV2676" s="1089"/>
      <c r="IWW2676" s="1531"/>
      <c r="IWX2676" s="1255"/>
      <c r="IWY2676" s="18"/>
      <c r="IWZ2676" s="1089"/>
      <c r="IXA2676" s="1531"/>
      <c r="IXB2676" s="1255"/>
      <c r="IXC2676" s="18"/>
      <c r="IXD2676" s="1089"/>
      <c r="IXE2676" s="1531"/>
      <c r="IXF2676" s="1255"/>
      <c r="IXG2676" s="18"/>
      <c r="IXH2676" s="1089"/>
      <c r="IXI2676" s="1531"/>
      <c r="IXJ2676" s="1255"/>
      <c r="IXK2676" s="18"/>
      <c r="IXL2676" s="1089"/>
      <c r="IXM2676" s="1531"/>
      <c r="IXN2676" s="1255"/>
      <c r="IXO2676" s="18"/>
      <c r="IXP2676" s="1089"/>
      <c r="IXQ2676" s="1531"/>
      <c r="IXR2676" s="1255"/>
      <c r="IXS2676" s="18"/>
      <c r="IXT2676" s="1089"/>
      <c r="IXU2676" s="1531"/>
      <c r="IXV2676" s="1255"/>
      <c r="IXW2676" s="18"/>
      <c r="IXX2676" s="1089"/>
      <c r="IXY2676" s="1531"/>
      <c r="IXZ2676" s="1255"/>
      <c r="IYA2676" s="18"/>
      <c r="IYB2676" s="1089"/>
      <c r="IYC2676" s="1531"/>
      <c r="IYD2676" s="1255"/>
      <c r="IYE2676" s="18"/>
      <c r="IYF2676" s="1089"/>
      <c r="IYG2676" s="1531"/>
      <c r="IYH2676" s="1255"/>
      <c r="IYI2676" s="18"/>
      <c r="IYJ2676" s="1089"/>
      <c r="IYK2676" s="1531"/>
      <c r="IYL2676" s="1255"/>
      <c r="IYM2676" s="18"/>
      <c r="IYN2676" s="1089"/>
      <c r="IYO2676" s="1531"/>
      <c r="IYP2676" s="1255"/>
      <c r="IYQ2676" s="18"/>
      <c r="IYR2676" s="1089"/>
      <c r="IYS2676" s="1531"/>
      <c r="IYT2676" s="1255"/>
      <c r="IYU2676" s="18"/>
      <c r="IYV2676" s="1089"/>
      <c r="IYW2676" s="1531"/>
      <c r="IYX2676" s="1255"/>
      <c r="IYY2676" s="18"/>
      <c r="IYZ2676" s="1089"/>
      <c r="IZA2676" s="1531"/>
      <c r="IZB2676" s="1255"/>
      <c r="IZC2676" s="18"/>
      <c r="IZD2676" s="1089"/>
      <c r="IZE2676" s="1531"/>
      <c r="IZF2676" s="1255"/>
      <c r="IZG2676" s="18"/>
      <c r="IZH2676" s="1089"/>
      <c r="IZI2676" s="1531"/>
      <c r="IZJ2676" s="1255"/>
      <c r="IZK2676" s="18"/>
      <c r="IZL2676" s="1089"/>
      <c r="IZM2676" s="1531"/>
      <c r="IZN2676" s="1255"/>
      <c r="IZO2676" s="18"/>
      <c r="IZP2676" s="1089"/>
      <c r="IZQ2676" s="1531"/>
      <c r="IZR2676" s="1255"/>
      <c r="IZS2676" s="18"/>
      <c r="IZT2676" s="1089"/>
      <c r="IZU2676" s="1531"/>
      <c r="IZV2676" s="1255"/>
      <c r="IZW2676" s="18"/>
      <c r="IZX2676" s="1089"/>
      <c r="IZY2676" s="1531"/>
      <c r="IZZ2676" s="1255"/>
      <c r="JAA2676" s="18"/>
      <c r="JAB2676" s="1089"/>
      <c r="JAC2676" s="1531"/>
      <c r="JAD2676" s="1255"/>
      <c r="JAE2676" s="18"/>
      <c r="JAF2676" s="1089"/>
      <c r="JAG2676" s="1531"/>
      <c r="JAH2676" s="1255"/>
      <c r="JAI2676" s="18"/>
      <c r="JAJ2676" s="1089"/>
      <c r="JAK2676" s="1531"/>
      <c r="JAL2676" s="1255"/>
      <c r="JAM2676" s="18"/>
      <c r="JAN2676" s="1089"/>
      <c r="JAO2676" s="1531"/>
      <c r="JAP2676" s="1255"/>
      <c r="JAQ2676" s="18"/>
      <c r="JAR2676" s="1089"/>
      <c r="JAS2676" s="1531"/>
      <c r="JAT2676" s="1255"/>
      <c r="JAU2676" s="18"/>
      <c r="JAV2676" s="1089"/>
      <c r="JAW2676" s="1531"/>
      <c r="JAX2676" s="1255"/>
      <c r="JAY2676" s="18"/>
      <c r="JAZ2676" s="1089"/>
      <c r="JBA2676" s="1531"/>
      <c r="JBB2676" s="1255"/>
      <c r="JBC2676" s="18"/>
      <c r="JBD2676" s="1089"/>
      <c r="JBE2676" s="1531"/>
      <c r="JBF2676" s="1255"/>
      <c r="JBG2676" s="18"/>
      <c r="JBH2676" s="1089"/>
      <c r="JBI2676" s="1531"/>
      <c r="JBJ2676" s="1255"/>
      <c r="JBK2676" s="18"/>
      <c r="JBL2676" s="1089"/>
      <c r="JBM2676" s="1531"/>
      <c r="JBN2676" s="1255"/>
      <c r="JBO2676" s="18"/>
      <c r="JBP2676" s="1089"/>
      <c r="JBQ2676" s="1531"/>
      <c r="JBR2676" s="1255"/>
      <c r="JBS2676" s="18"/>
      <c r="JBT2676" s="1089"/>
      <c r="JBU2676" s="1531"/>
      <c r="JBV2676" s="1255"/>
      <c r="JBW2676" s="18"/>
      <c r="JBX2676" s="1089"/>
      <c r="JBY2676" s="1531"/>
      <c r="JBZ2676" s="1255"/>
      <c r="JCA2676" s="18"/>
      <c r="JCB2676" s="1089"/>
      <c r="JCC2676" s="1531"/>
      <c r="JCD2676" s="1255"/>
      <c r="JCE2676" s="18"/>
      <c r="JCF2676" s="1089"/>
      <c r="JCG2676" s="1531"/>
      <c r="JCH2676" s="1255"/>
      <c r="JCI2676" s="18"/>
      <c r="JCJ2676" s="1089"/>
      <c r="JCK2676" s="1531"/>
      <c r="JCL2676" s="1255"/>
      <c r="JCM2676" s="18"/>
      <c r="JCN2676" s="1089"/>
      <c r="JCO2676" s="1531"/>
      <c r="JCP2676" s="1255"/>
      <c r="JCQ2676" s="18"/>
      <c r="JCR2676" s="1089"/>
      <c r="JCS2676" s="1531"/>
      <c r="JCT2676" s="1255"/>
      <c r="JCU2676" s="18"/>
      <c r="JCV2676" s="1089"/>
      <c r="JCW2676" s="1531"/>
      <c r="JCX2676" s="1255"/>
      <c r="JCY2676" s="18"/>
      <c r="JCZ2676" s="1089"/>
      <c r="JDA2676" s="1531"/>
      <c r="JDB2676" s="1255"/>
      <c r="JDC2676" s="18"/>
      <c r="JDD2676" s="1089"/>
      <c r="JDE2676" s="1531"/>
      <c r="JDF2676" s="1255"/>
      <c r="JDG2676" s="18"/>
      <c r="JDH2676" s="1089"/>
      <c r="JDI2676" s="1531"/>
      <c r="JDJ2676" s="1255"/>
      <c r="JDK2676" s="18"/>
      <c r="JDL2676" s="1089"/>
      <c r="JDM2676" s="1531"/>
      <c r="JDN2676" s="1255"/>
      <c r="JDO2676" s="18"/>
      <c r="JDP2676" s="1089"/>
      <c r="JDQ2676" s="1531"/>
      <c r="JDR2676" s="1255"/>
      <c r="JDS2676" s="18"/>
      <c r="JDT2676" s="1089"/>
      <c r="JDU2676" s="1531"/>
      <c r="JDV2676" s="1255"/>
      <c r="JDW2676" s="18"/>
      <c r="JDX2676" s="1089"/>
      <c r="JDY2676" s="1531"/>
      <c r="JDZ2676" s="1255"/>
      <c r="JEA2676" s="18"/>
      <c r="JEB2676" s="1089"/>
      <c r="JEC2676" s="1531"/>
      <c r="JED2676" s="1255"/>
      <c r="JEE2676" s="18"/>
      <c r="JEF2676" s="1089"/>
      <c r="JEG2676" s="1531"/>
      <c r="JEH2676" s="1255"/>
      <c r="JEI2676" s="18"/>
      <c r="JEJ2676" s="1089"/>
      <c r="JEK2676" s="1531"/>
      <c r="JEL2676" s="1255"/>
      <c r="JEM2676" s="18"/>
      <c r="JEN2676" s="1089"/>
      <c r="JEO2676" s="1531"/>
      <c r="JEP2676" s="1255"/>
      <c r="JEQ2676" s="18"/>
      <c r="JER2676" s="1089"/>
      <c r="JES2676" s="1531"/>
      <c r="JET2676" s="1255"/>
      <c r="JEU2676" s="18"/>
      <c r="JEV2676" s="1089"/>
      <c r="JEW2676" s="1531"/>
      <c r="JEX2676" s="1255"/>
      <c r="JEY2676" s="18"/>
      <c r="JEZ2676" s="1089"/>
      <c r="JFA2676" s="1531"/>
      <c r="JFB2676" s="1255"/>
      <c r="JFC2676" s="18"/>
      <c r="JFD2676" s="1089"/>
      <c r="JFE2676" s="1531"/>
      <c r="JFF2676" s="1255"/>
      <c r="JFG2676" s="18"/>
      <c r="JFH2676" s="1089"/>
      <c r="JFI2676" s="1531"/>
      <c r="JFJ2676" s="1255"/>
      <c r="JFK2676" s="18"/>
      <c r="JFL2676" s="1089"/>
      <c r="JFM2676" s="1531"/>
      <c r="JFN2676" s="1255"/>
      <c r="JFO2676" s="18"/>
      <c r="JFP2676" s="1089"/>
      <c r="JFQ2676" s="1531"/>
      <c r="JFR2676" s="1255"/>
      <c r="JFS2676" s="18"/>
      <c r="JFT2676" s="1089"/>
      <c r="JFU2676" s="1531"/>
      <c r="JFV2676" s="1255"/>
      <c r="JFW2676" s="18"/>
      <c r="JFX2676" s="1089"/>
      <c r="JFY2676" s="1531"/>
      <c r="JFZ2676" s="1255"/>
      <c r="JGA2676" s="18"/>
      <c r="JGB2676" s="1089"/>
      <c r="JGC2676" s="1531"/>
      <c r="JGD2676" s="1255"/>
      <c r="JGE2676" s="18"/>
      <c r="JGF2676" s="1089"/>
      <c r="JGG2676" s="1531"/>
      <c r="JGH2676" s="1255"/>
      <c r="JGI2676" s="18"/>
      <c r="JGJ2676" s="1089"/>
      <c r="JGK2676" s="1531"/>
      <c r="JGL2676" s="1255"/>
      <c r="JGM2676" s="18"/>
      <c r="JGN2676" s="1089"/>
      <c r="JGO2676" s="1531"/>
      <c r="JGP2676" s="1255"/>
      <c r="JGQ2676" s="18"/>
      <c r="JGR2676" s="1089"/>
      <c r="JGS2676" s="1531"/>
      <c r="JGT2676" s="1255"/>
      <c r="JGU2676" s="18"/>
      <c r="JGV2676" s="1089"/>
      <c r="JGW2676" s="1531"/>
      <c r="JGX2676" s="1255"/>
      <c r="JGY2676" s="18"/>
      <c r="JGZ2676" s="1089"/>
      <c r="JHA2676" s="1531"/>
      <c r="JHB2676" s="1255"/>
      <c r="JHC2676" s="18"/>
      <c r="JHD2676" s="1089"/>
      <c r="JHE2676" s="1531"/>
      <c r="JHF2676" s="1255"/>
      <c r="JHG2676" s="18"/>
      <c r="JHH2676" s="1089"/>
      <c r="JHI2676" s="1531"/>
      <c r="JHJ2676" s="1255"/>
      <c r="JHK2676" s="18"/>
      <c r="JHL2676" s="1089"/>
      <c r="JHM2676" s="1531"/>
      <c r="JHN2676" s="1255"/>
      <c r="JHO2676" s="18"/>
      <c r="JHP2676" s="1089"/>
      <c r="JHQ2676" s="1531"/>
      <c r="JHR2676" s="1255"/>
      <c r="JHS2676" s="18"/>
      <c r="JHT2676" s="1089"/>
      <c r="JHU2676" s="1531"/>
      <c r="JHV2676" s="1255"/>
      <c r="JHW2676" s="18"/>
      <c r="JHX2676" s="1089"/>
      <c r="JHY2676" s="1531"/>
      <c r="JHZ2676" s="1255"/>
      <c r="JIA2676" s="18"/>
      <c r="JIB2676" s="1089"/>
      <c r="JIC2676" s="1531"/>
      <c r="JID2676" s="1255"/>
      <c r="JIE2676" s="18"/>
      <c r="JIF2676" s="1089"/>
      <c r="JIG2676" s="1531"/>
      <c r="JIH2676" s="1255"/>
      <c r="JII2676" s="18"/>
      <c r="JIJ2676" s="1089"/>
      <c r="JIK2676" s="1531"/>
      <c r="JIL2676" s="1255"/>
      <c r="JIM2676" s="18"/>
      <c r="JIN2676" s="1089"/>
      <c r="JIO2676" s="1531"/>
      <c r="JIP2676" s="1255"/>
      <c r="JIQ2676" s="18"/>
      <c r="JIR2676" s="1089"/>
      <c r="JIS2676" s="1531"/>
      <c r="JIT2676" s="1255"/>
      <c r="JIU2676" s="18"/>
      <c r="JIV2676" s="1089"/>
      <c r="JIW2676" s="1531"/>
      <c r="JIX2676" s="1255"/>
      <c r="JIY2676" s="18"/>
      <c r="JIZ2676" s="1089"/>
      <c r="JJA2676" s="1531"/>
      <c r="JJB2676" s="1255"/>
      <c r="JJC2676" s="18"/>
      <c r="JJD2676" s="1089"/>
      <c r="JJE2676" s="1531"/>
      <c r="JJF2676" s="1255"/>
      <c r="JJG2676" s="18"/>
      <c r="JJH2676" s="1089"/>
      <c r="JJI2676" s="1531"/>
      <c r="JJJ2676" s="1255"/>
      <c r="JJK2676" s="18"/>
      <c r="JJL2676" s="1089"/>
      <c r="JJM2676" s="1531"/>
      <c r="JJN2676" s="1255"/>
      <c r="JJO2676" s="18"/>
      <c r="JJP2676" s="1089"/>
      <c r="JJQ2676" s="1531"/>
      <c r="JJR2676" s="1255"/>
      <c r="JJS2676" s="18"/>
      <c r="JJT2676" s="1089"/>
      <c r="JJU2676" s="1531"/>
      <c r="JJV2676" s="1255"/>
      <c r="JJW2676" s="18"/>
      <c r="JJX2676" s="1089"/>
      <c r="JJY2676" s="1531"/>
      <c r="JJZ2676" s="1255"/>
      <c r="JKA2676" s="18"/>
      <c r="JKB2676" s="1089"/>
      <c r="JKC2676" s="1531"/>
      <c r="JKD2676" s="1255"/>
      <c r="JKE2676" s="18"/>
      <c r="JKF2676" s="1089"/>
      <c r="JKG2676" s="1531"/>
      <c r="JKH2676" s="1255"/>
      <c r="JKI2676" s="18"/>
      <c r="JKJ2676" s="1089"/>
      <c r="JKK2676" s="1531"/>
      <c r="JKL2676" s="1255"/>
      <c r="JKM2676" s="18"/>
      <c r="JKN2676" s="1089"/>
      <c r="JKO2676" s="1531"/>
      <c r="JKP2676" s="1255"/>
      <c r="JKQ2676" s="18"/>
      <c r="JKR2676" s="1089"/>
      <c r="JKS2676" s="1531"/>
      <c r="JKT2676" s="1255"/>
      <c r="JKU2676" s="18"/>
      <c r="JKV2676" s="1089"/>
      <c r="JKW2676" s="1531"/>
      <c r="JKX2676" s="1255"/>
      <c r="JKY2676" s="18"/>
      <c r="JKZ2676" s="1089"/>
      <c r="JLA2676" s="1531"/>
      <c r="JLB2676" s="1255"/>
      <c r="JLC2676" s="18"/>
      <c r="JLD2676" s="1089"/>
      <c r="JLE2676" s="1531"/>
      <c r="JLF2676" s="1255"/>
      <c r="JLG2676" s="18"/>
      <c r="JLH2676" s="1089"/>
      <c r="JLI2676" s="1531"/>
      <c r="JLJ2676" s="1255"/>
      <c r="JLK2676" s="18"/>
      <c r="JLL2676" s="1089"/>
      <c r="JLM2676" s="1531"/>
      <c r="JLN2676" s="1255"/>
      <c r="JLO2676" s="18"/>
      <c r="JLP2676" s="1089"/>
      <c r="JLQ2676" s="1531"/>
      <c r="JLR2676" s="1255"/>
      <c r="JLS2676" s="18"/>
      <c r="JLT2676" s="1089"/>
      <c r="JLU2676" s="1531"/>
      <c r="JLV2676" s="1255"/>
      <c r="JLW2676" s="18"/>
      <c r="JLX2676" s="1089"/>
      <c r="JLY2676" s="1531"/>
      <c r="JLZ2676" s="1255"/>
      <c r="JMA2676" s="18"/>
      <c r="JMB2676" s="1089"/>
      <c r="JMC2676" s="1531"/>
      <c r="JMD2676" s="1255"/>
      <c r="JME2676" s="18"/>
      <c r="JMF2676" s="1089"/>
      <c r="JMG2676" s="1531"/>
      <c r="JMH2676" s="1255"/>
      <c r="JMI2676" s="18"/>
      <c r="JMJ2676" s="1089"/>
      <c r="JMK2676" s="1531"/>
      <c r="JML2676" s="1255"/>
      <c r="JMM2676" s="18"/>
      <c r="JMN2676" s="1089"/>
      <c r="JMO2676" s="1531"/>
      <c r="JMP2676" s="1255"/>
      <c r="JMQ2676" s="18"/>
      <c r="JMR2676" s="1089"/>
      <c r="JMS2676" s="1531"/>
      <c r="JMT2676" s="1255"/>
      <c r="JMU2676" s="18"/>
      <c r="JMV2676" s="1089"/>
      <c r="JMW2676" s="1531"/>
      <c r="JMX2676" s="1255"/>
      <c r="JMY2676" s="18"/>
      <c r="JMZ2676" s="1089"/>
      <c r="JNA2676" s="1531"/>
      <c r="JNB2676" s="1255"/>
      <c r="JNC2676" s="18"/>
      <c r="JND2676" s="1089"/>
      <c r="JNE2676" s="1531"/>
      <c r="JNF2676" s="1255"/>
      <c r="JNG2676" s="18"/>
      <c r="JNH2676" s="1089"/>
      <c r="JNI2676" s="1531"/>
      <c r="JNJ2676" s="1255"/>
      <c r="JNK2676" s="18"/>
      <c r="JNL2676" s="1089"/>
      <c r="JNM2676" s="1531"/>
      <c r="JNN2676" s="1255"/>
      <c r="JNO2676" s="18"/>
      <c r="JNP2676" s="1089"/>
      <c r="JNQ2676" s="1531"/>
      <c r="JNR2676" s="1255"/>
      <c r="JNS2676" s="18"/>
      <c r="JNT2676" s="1089"/>
      <c r="JNU2676" s="1531"/>
      <c r="JNV2676" s="1255"/>
      <c r="JNW2676" s="18"/>
      <c r="JNX2676" s="1089"/>
      <c r="JNY2676" s="1531"/>
      <c r="JNZ2676" s="1255"/>
      <c r="JOA2676" s="18"/>
      <c r="JOB2676" s="1089"/>
      <c r="JOC2676" s="1531"/>
      <c r="JOD2676" s="1255"/>
      <c r="JOE2676" s="18"/>
      <c r="JOF2676" s="1089"/>
      <c r="JOG2676" s="1531"/>
      <c r="JOH2676" s="1255"/>
      <c r="JOI2676" s="18"/>
      <c r="JOJ2676" s="1089"/>
      <c r="JOK2676" s="1531"/>
      <c r="JOL2676" s="1255"/>
      <c r="JOM2676" s="18"/>
      <c r="JON2676" s="1089"/>
      <c r="JOO2676" s="1531"/>
      <c r="JOP2676" s="1255"/>
      <c r="JOQ2676" s="18"/>
      <c r="JOR2676" s="1089"/>
      <c r="JOS2676" s="1531"/>
      <c r="JOT2676" s="1255"/>
      <c r="JOU2676" s="18"/>
      <c r="JOV2676" s="1089"/>
      <c r="JOW2676" s="1531"/>
      <c r="JOX2676" s="1255"/>
      <c r="JOY2676" s="18"/>
      <c r="JOZ2676" s="1089"/>
      <c r="JPA2676" s="1531"/>
      <c r="JPB2676" s="1255"/>
      <c r="JPC2676" s="18"/>
      <c r="JPD2676" s="1089"/>
      <c r="JPE2676" s="1531"/>
      <c r="JPF2676" s="1255"/>
      <c r="JPG2676" s="18"/>
      <c r="JPH2676" s="1089"/>
      <c r="JPI2676" s="1531"/>
      <c r="JPJ2676" s="1255"/>
      <c r="JPK2676" s="18"/>
      <c r="JPL2676" s="1089"/>
      <c r="JPM2676" s="1531"/>
      <c r="JPN2676" s="1255"/>
      <c r="JPO2676" s="18"/>
      <c r="JPP2676" s="1089"/>
      <c r="JPQ2676" s="1531"/>
      <c r="JPR2676" s="1255"/>
      <c r="JPS2676" s="18"/>
      <c r="JPT2676" s="1089"/>
      <c r="JPU2676" s="1531"/>
      <c r="JPV2676" s="1255"/>
      <c r="JPW2676" s="18"/>
      <c r="JPX2676" s="1089"/>
      <c r="JPY2676" s="1531"/>
      <c r="JPZ2676" s="1255"/>
      <c r="JQA2676" s="18"/>
      <c r="JQB2676" s="1089"/>
      <c r="JQC2676" s="1531"/>
      <c r="JQD2676" s="1255"/>
      <c r="JQE2676" s="18"/>
      <c r="JQF2676" s="1089"/>
      <c r="JQG2676" s="1531"/>
      <c r="JQH2676" s="1255"/>
      <c r="JQI2676" s="18"/>
      <c r="JQJ2676" s="1089"/>
      <c r="JQK2676" s="1531"/>
      <c r="JQL2676" s="1255"/>
      <c r="JQM2676" s="18"/>
      <c r="JQN2676" s="1089"/>
      <c r="JQO2676" s="1531"/>
      <c r="JQP2676" s="1255"/>
      <c r="JQQ2676" s="18"/>
      <c r="JQR2676" s="1089"/>
      <c r="JQS2676" s="1531"/>
      <c r="JQT2676" s="1255"/>
      <c r="JQU2676" s="18"/>
      <c r="JQV2676" s="1089"/>
      <c r="JQW2676" s="1531"/>
      <c r="JQX2676" s="1255"/>
      <c r="JQY2676" s="18"/>
      <c r="JQZ2676" s="1089"/>
      <c r="JRA2676" s="1531"/>
      <c r="JRB2676" s="1255"/>
      <c r="JRC2676" s="18"/>
      <c r="JRD2676" s="1089"/>
      <c r="JRE2676" s="1531"/>
      <c r="JRF2676" s="1255"/>
      <c r="JRG2676" s="18"/>
      <c r="JRH2676" s="1089"/>
      <c r="JRI2676" s="1531"/>
      <c r="JRJ2676" s="1255"/>
      <c r="JRK2676" s="18"/>
      <c r="JRL2676" s="1089"/>
      <c r="JRM2676" s="1531"/>
      <c r="JRN2676" s="1255"/>
      <c r="JRO2676" s="18"/>
      <c r="JRP2676" s="1089"/>
      <c r="JRQ2676" s="1531"/>
      <c r="JRR2676" s="1255"/>
      <c r="JRS2676" s="18"/>
      <c r="JRT2676" s="1089"/>
      <c r="JRU2676" s="1531"/>
      <c r="JRV2676" s="1255"/>
      <c r="JRW2676" s="18"/>
      <c r="JRX2676" s="1089"/>
      <c r="JRY2676" s="1531"/>
      <c r="JRZ2676" s="1255"/>
      <c r="JSA2676" s="18"/>
      <c r="JSB2676" s="1089"/>
      <c r="JSC2676" s="1531"/>
      <c r="JSD2676" s="1255"/>
      <c r="JSE2676" s="18"/>
      <c r="JSF2676" s="1089"/>
      <c r="JSG2676" s="1531"/>
      <c r="JSH2676" s="1255"/>
      <c r="JSI2676" s="18"/>
      <c r="JSJ2676" s="1089"/>
      <c r="JSK2676" s="1531"/>
      <c r="JSL2676" s="1255"/>
      <c r="JSM2676" s="18"/>
      <c r="JSN2676" s="1089"/>
      <c r="JSO2676" s="1531"/>
      <c r="JSP2676" s="1255"/>
      <c r="JSQ2676" s="18"/>
      <c r="JSR2676" s="1089"/>
      <c r="JSS2676" s="1531"/>
      <c r="JST2676" s="1255"/>
      <c r="JSU2676" s="18"/>
      <c r="JSV2676" s="1089"/>
      <c r="JSW2676" s="1531"/>
      <c r="JSX2676" s="1255"/>
      <c r="JSY2676" s="18"/>
      <c r="JSZ2676" s="1089"/>
      <c r="JTA2676" s="1531"/>
      <c r="JTB2676" s="1255"/>
      <c r="JTC2676" s="18"/>
      <c r="JTD2676" s="1089"/>
      <c r="JTE2676" s="1531"/>
      <c r="JTF2676" s="1255"/>
      <c r="JTG2676" s="18"/>
      <c r="JTH2676" s="1089"/>
      <c r="JTI2676" s="1531"/>
      <c r="JTJ2676" s="1255"/>
      <c r="JTK2676" s="18"/>
      <c r="JTL2676" s="1089"/>
      <c r="JTM2676" s="1531"/>
      <c r="JTN2676" s="1255"/>
      <c r="JTO2676" s="18"/>
      <c r="JTP2676" s="1089"/>
      <c r="JTQ2676" s="1531"/>
      <c r="JTR2676" s="1255"/>
      <c r="JTS2676" s="18"/>
      <c r="JTT2676" s="1089"/>
      <c r="JTU2676" s="1531"/>
      <c r="JTV2676" s="1255"/>
      <c r="JTW2676" s="18"/>
      <c r="JTX2676" s="1089"/>
      <c r="JTY2676" s="1531"/>
      <c r="JTZ2676" s="1255"/>
      <c r="JUA2676" s="18"/>
      <c r="JUB2676" s="1089"/>
      <c r="JUC2676" s="1531"/>
      <c r="JUD2676" s="1255"/>
      <c r="JUE2676" s="18"/>
      <c r="JUF2676" s="1089"/>
      <c r="JUG2676" s="1531"/>
      <c r="JUH2676" s="1255"/>
      <c r="JUI2676" s="18"/>
      <c r="JUJ2676" s="1089"/>
      <c r="JUK2676" s="1531"/>
      <c r="JUL2676" s="1255"/>
      <c r="JUM2676" s="18"/>
      <c r="JUN2676" s="1089"/>
      <c r="JUO2676" s="1531"/>
      <c r="JUP2676" s="1255"/>
      <c r="JUQ2676" s="18"/>
      <c r="JUR2676" s="1089"/>
      <c r="JUS2676" s="1531"/>
      <c r="JUT2676" s="1255"/>
      <c r="JUU2676" s="18"/>
      <c r="JUV2676" s="1089"/>
      <c r="JUW2676" s="1531"/>
      <c r="JUX2676" s="1255"/>
      <c r="JUY2676" s="18"/>
      <c r="JUZ2676" s="1089"/>
      <c r="JVA2676" s="1531"/>
      <c r="JVB2676" s="1255"/>
      <c r="JVC2676" s="18"/>
      <c r="JVD2676" s="1089"/>
      <c r="JVE2676" s="1531"/>
      <c r="JVF2676" s="1255"/>
      <c r="JVG2676" s="18"/>
      <c r="JVH2676" s="1089"/>
      <c r="JVI2676" s="1531"/>
      <c r="JVJ2676" s="1255"/>
      <c r="JVK2676" s="18"/>
      <c r="JVL2676" s="1089"/>
      <c r="JVM2676" s="1531"/>
      <c r="JVN2676" s="1255"/>
      <c r="JVO2676" s="18"/>
      <c r="JVP2676" s="1089"/>
      <c r="JVQ2676" s="1531"/>
      <c r="JVR2676" s="1255"/>
      <c r="JVS2676" s="18"/>
      <c r="JVT2676" s="1089"/>
      <c r="JVU2676" s="1531"/>
      <c r="JVV2676" s="1255"/>
      <c r="JVW2676" s="18"/>
      <c r="JVX2676" s="1089"/>
      <c r="JVY2676" s="1531"/>
      <c r="JVZ2676" s="1255"/>
      <c r="JWA2676" s="18"/>
      <c r="JWB2676" s="1089"/>
      <c r="JWC2676" s="1531"/>
      <c r="JWD2676" s="1255"/>
      <c r="JWE2676" s="18"/>
      <c r="JWF2676" s="1089"/>
      <c r="JWG2676" s="1531"/>
      <c r="JWH2676" s="1255"/>
      <c r="JWI2676" s="18"/>
      <c r="JWJ2676" s="1089"/>
      <c r="JWK2676" s="1531"/>
      <c r="JWL2676" s="1255"/>
      <c r="JWM2676" s="18"/>
      <c r="JWN2676" s="1089"/>
      <c r="JWO2676" s="1531"/>
      <c r="JWP2676" s="1255"/>
      <c r="JWQ2676" s="18"/>
      <c r="JWR2676" s="1089"/>
      <c r="JWS2676" s="1531"/>
      <c r="JWT2676" s="1255"/>
      <c r="JWU2676" s="18"/>
      <c r="JWV2676" s="1089"/>
      <c r="JWW2676" s="1531"/>
      <c r="JWX2676" s="1255"/>
      <c r="JWY2676" s="18"/>
      <c r="JWZ2676" s="1089"/>
      <c r="JXA2676" s="1531"/>
      <c r="JXB2676" s="1255"/>
      <c r="JXC2676" s="18"/>
      <c r="JXD2676" s="1089"/>
      <c r="JXE2676" s="1531"/>
      <c r="JXF2676" s="1255"/>
      <c r="JXG2676" s="18"/>
      <c r="JXH2676" s="1089"/>
      <c r="JXI2676" s="1531"/>
      <c r="JXJ2676" s="1255"/>
      <c r="JXK2676" s="18"/>
      <c r="JXL2676" s="1089"/>
      <c r="JXM2676" s="1531"/>
      <c r="JXN2676" s="1255"/>
      <c r="JXO2676" s="18"/>
      <c r="JXP2676" s="1089"/>
      <c r="JXQ2676" s="1531"/>
      <c r="JXR2676" s="1255"/>
      <c r="JXS2676" s="18"/>
      <c r="JXT2676" s="1089"/>
      <c r="JXU2676" s="1531"/>
      <c r="JXV2676" s="1255"/>
      <c r="JXW2676" s="18"/>
      <c r="JXX2676" s="1089"/>
      <c r="JXY2676" s="1531"/>
      <c r="JXZ2676" s="1255"/>
      <c r="JYA2676" s="18"/>
      <c r="JYB2676" s="1089"/>
      <c r="JYC2676" s="1531"/>
      <c r="JYD2676" s="1255"/>
      <c r="JYE2676" s="18"/>
      <c r="JYF2676" s="1089"/>
      <c r="JYG2676" s="1531"/>
      <c r="JYH2676" s="1255"/>
      <c r="JYI2676" s="18"/>
      <c r="JYJ2676" s="1089"/>
      <c r="JYK2676" s="1531"/>
      <c r="JYL2676" s="1255"/>
      <c r="JYM2676" s="18"/>
      <c r="JYN2676" s="1089"/>
      <c r="JYO2676" s="1531"/>
      <c r="JYP2676" s="1255"/>
      <c r="JYQ2676" s="18"/>
      <c r="JYR2676" s="1089"/>
      <c r="JYS2676" s="1531"/>
      <c r="JYT2676" s="1255"/>
      <c r="JYU2676" s="18"/>
      <c r="JYV2676" s="1089"/>
      <c r="JYW2676" s="1531"/>
      <c r="JYX2676" s="1255"/>
      <c r="JYY2676" s="18"/>
      <c r="JYZ2676" s="1089"/>
      <c r="JZA2676" s="1531"/>
      <c r="JZB2676" s="1255"/>
      <c r="JZC2676" s="18"/>
      <c r="JZD2676" s="1089"/>
      <c r="JZE2676" s="1531"/>
      <c r="JZF2676" s="1255"/>
      <c r="JZG2676" s="18"/>
      <c r="JZH2676" s="1089"/>
      <c r="JZI2676" s="1531"/>
      <c r="JZJ2676" s="1255"/>
      <c r="JZK2676" s="18"/>
      <c r="JZL2676" s="1089"/>
      <c r="JZM2676" s="1531"/>
      <c r="JZN2676" s="1255"/>
      <c r="JZO2676" s="18"/>
      <c r="JZP2676" s="1089"/>
      <c r="JZQ2676" s="1531"/>
      <c r="JZR2676" s="1255"/>
      <c r="JZS2676" s="18"/>
      <c r="JZT2676" s="1089"/>
      <c r="JZU2676" s="1531"/>
      <c r="JZV2676" s="1255"/>
      <c r="JZW2676" s="18"/>
      <c r="JZX2676" s="1089"/>
      <c r="JZY2676" s="1531"/>
      <c r="JZZ2676" s="1255"/>
      <c r="KAA2676" s="18"/>
      <c r="KAB2676" s="1089"/>
      <c r="KAC2676" s="1531"/>
      <c r="KAD2676" s="1255"/>
      <c r="KAE2676" s="18"/>
      <c r="KAF2676" s="1089"/>
      <c r="KAG2676" s="1531"/>
      <c r="KAH2676" s="1255"/>
      <c r="KAI2676" s="18"/>
      <c r="KAJ2676" s="1089"/>
      <c r="KAK2676" s="1531"/>
      <c r="KAL2676" s="1255"/>
      <c r="KAM2676" s="18"/>
      <c r="KAN2676" s="1089"/>
      <c r="KAO2676" s="1531"/>
      <c r="KAP2676" s="1255"/>
      <c r="KAQ2676" s="18"/>
      <c r="KAR2676" s="1089"/>
      <c r="KAS2676" s="1531"/>
      <c r="KAT2676" s="1255"/>
      <c r="KAU2676" s="18"/>
      <c r="KAV2676" s="1089"/>
      <c r="KAW2676" s="1531"/>
      <c r="KAX2676" s="1255"/>
      <c r="KAY2676" s="18"/>
      <c r="KAZ2676" s="1089"/>
      <c r="KBA2676" s="1531"/>
      <c r="KBB2676" s="1255"/>
      <c r="KBC2676" s="18"/>
      <c r="KBD2676" s="1089"/>
      <c r="KBE2676" s="1531"/>
      <c r="KBF2676" s="1255"/>
      <c r="KBG2676" s="18"/>
      <c r="KBH2676" s="1089"/>
      <c r="KBI2676" s="1531"/>
      <c r="KBJ2676" s="1255"/>
      <c r="KBK2676" s="18"/>
      <c r="KBL2676" s="1089"/>
      <c r="KBM2676" s="1531"/>
      <c r="KBN2676" s="1255"/>
      <c r="KBO2676" s="18"/>
      <c r="KBP2676" s="1089"/>
      <c r="KBQ2676" s="1531"/>
      <c r="KBR2676" s="1255"/>
      <c r="KBS2676" s="18"/>
      <c r="KBT2676" s="1089"/>
      <c r="KBU2676" s="1531"/>
      <c r="KBV2676" s="1255"/>
      <c r="KBW2676" s="18"/>
      <c r="KBX2676" s="1089"/>
      <c r="KBY2676" s="1531"/>
      <c r="KBZ2676" s="1255"/>
      <c r="KCA2676" s="18"/>
      <c r="KCB2676" s="1089"/>
      <c r="KCC2676" s="1531"/>
      <c r="KCD2676" s="1255"/>
      <c r="KCE2676" s="18"/>
      <c r="KCF2676" s="1089"/>
      <c r="KCG2676" s="1531"/>
      <c r="KCH2676" s="1255"/>
      <c r="KCI2676" s="18"/>
      <c r="KCJ2676" s="1089"/>
      <c r="KCK2676" s="1531"/>
      <c r="KCL2676" s="1255"/>
      <c r="KCM2676" s="18"/>
      <c r="KCN2676" s="1089"/>
      <c r="KCO2676" s="1531"/>
      <c r="KCP2676" s="1255"/>
      <c r="KCQ2676" s="18"/>
      <c r="KCR2676" s="1089"/>
      <c r="KCS2676" s="1531"/>
      <c r="KCT2676" s="1255"/>
      <c r="KCU2676" s="18"/>
      <c r="KCV2676" s="1089"/>
      <c r="KCW2676" s="1531"/>
      <c r="KCX2676" s="1255"/>
      <c r="KCY2676" s="18"/>
      <c r="KCZ2676" s="1089"/>
      <c r="KDA2676" s="1531"/>
      <c r="KDB2676" s="1255"/>
      <c r="KDC2676" s="18"/>
      <c r="KDD2676" s="1089"/>
      <c r="KDE2676" s="1531"/>
      <c r="KDF2676" s="1255"/>
      <c r="KDG2676" s="18"/>
      <c r="KDH2676" s="1089"/>
      <c r="KDI2676" s="1531"/>
      <c r="KDJ2676" s="1255"/>
      <c r="KDK2676" s="18"/>
      <c r="KDL2676" s="1089"/>
      <c r="KDM2676" s="1531"/>
      <c r="KDN2676" s="1255"/>
      <c r="KDO2676" s="18"/>
      <c r="KDP2676" s="1089"/>
      <c r="KDQ2676" s="1531"/>
      <c r="KDR2676" s="1255"/>
      <c r="KDS2676" s="18"/>
      <c r="KDT2676" s="1089"/>
      <c r="KDU2676" s="1531"/>
      <c r="KDV2676" s="1255"/>
      <c r="KDW2676" s="18"/>
      <c r="KDX2676" s="1089"/>
      <c r="KDY2676" s="1531"/>
      <c r="KDZ2676" s="1255"/>
      <c r="KEA2676" s="18"/>
      <c r="KEB2676" s="1089"/>
      <c r="KEC2676" s="1531"/>
      <c r="KED2676" s="1255"/>
      <c r="KEE2676" s="18"/>
      <c r="KEF2676" s="1089"/>
      <c r="KEG2676" s="1531"/>
      <c r="KEH2676" s="1255"/>
      <c r="KEI2676" s="18"/>
      <c r="KEJ2676" s="1089"/>
      <c r="KEK2676" s="1531"/>
      <c r="KEL2676" s="1255"/>
      <c r="KEM2676" s="18"/>
      <c r="KEN2676" s="1089"/>
      <c r="KEO2676" s="1531"/>
      <c r="KEP2676" s="1255"/>
      <c r="KEQ2676" s="18"/>
      <c r="KER2676" s="1089"/>
      <c r="KES2676" s="1531"/>
      <c r="KET2676" s="1255"/>
      <c r="KEU2676" s="18"/>
      <c r="KEV2676" s="1089"/>
      <c r="KEW2676" s="1531"/>
      <c r="KEX2676" s="1255"/>
      <c r="KEY2676" s="18"/>
      <c r="KEZ2676" s="1089"/>
      <c r="KFA2676" s="1531"/>
      <c r="KFB2676" s="1255"/>
      <c r="KFC2676" s="18"/>
      <c r="KFD2676" s="1089"/>
      <c r="KFE2676" s="1531"/>
      <c r="KFF2676" s="1255"/>
      <c r="KFG2676" s="18"/>
      <c r="KFH2676" s="1089"/>
      <c r="KFI2676" s="1531"/>
      <c r="KFJ2676" s="1255"/>
      <c r="KFK2676" s="18"/>
      <c r="KFL2676" s="1089"/>
      <c r="KFM2676" s="1531"/>
      <c r="KFN2676" s="1255"/>
      <c r="KFO2676" s="18"/>
      <c r="KFP2676" s="1089"/>
      <c r="KFQ2676" s="1531"/>
      <c r="KFR2676" s="1255"/>
      <c r="KFS2676" s="18"/>
      <c r="KFT2676" s="1089"/>
      <c r="KFU2676" s="1531"/>
      <c r="KFV2676" s="1255"/>
      <c r="KFW2676" s="18"/>
      <c r="KFX2676" s="1089"/>
      <c r="KFY2676" s="1531"/>
      <c r="KFZ2676" s="1255"/>
      <c r="KGA2676" s="18"/>
      <c r="KGB2676" s="1089"/>
      <c r="KGC2676" s="1531"/>
      <c r="KGD2676" s="1255"/>
      <c r="KGE2676" s="18"/>
      <c r="KGF2676" s="1089"/>
      <c r="KGG2676" s="1531"/>
      <c r="KGH2676" s="1255"/>
      <c r="KGI2676" s="18"/>
      <c r="KGJ2676" s="1089"/>
      <c r="KGK2676" s="1531"/>
      <c r="KGL2676" s="1255"/>
      <c r="KGM2676" s="18"/>
      <c r="KGN2676" s="1089"/>
      <c r="KGO2676" s="1531"/>
      <c r="KGP2676" s="1255"/>
      <c r="KGQ2676" s="18"/>
      <c r="KGR2676" s="1089"/>
      <c r="KGS2676" s="1531"/>
      <c r="KGT2676" s="1255"/>
      <c r="KGU2676" s="18"/>
      <c r="KGV2676" s="1089"/>
      <c r="KGW2676" s="1531"/>
      <c r="KGX2676" s="1255"/>
      <c r="KGY2676" s="18"/>
      <c r="KGZ2676" s="1089"/>
      <c r="KHA2676" s="1531"/>
      <c r="KHB2676" s="1255"/>
      <c r="KHC2676" s="18"/>
      <c r="KHD2676" s="1089"/>
      <c r="KHE2676" s="1531"/>
      <c r="KHF2676" s="1255"/>
      <c r="KHG2676" s="18"/>
      <c r="KHH2676" s="1089"/>
      <c r="KHI2676" s="1531"/>
      <c r="KHJ2676" s="1255"/>
      <c r="KHK2676" s="18"/>
      <c r="KHL2676" s="1089"/>
      <c r="KHM2676" s="1531"/>
      <c r="KHN2676" s="1255"/>
      <c r="KHO2676" s="18"/>
      <c r="KHP2676" s="1089"/>
      <c r="KHQ2676" s="1531"/>
      <c r="KHR2676" s="1255"/>
      <c r="KHS2676" s="18"/>
      <c r="KHT2676" s="1089"/>
      <c r="KHU2676" s="1531"/>
      <c r="KHV2676" s="1255"/>
      <c r="KHW2676" s="18"/>
      <c r="KHX2676" s="1089"/>
      <c r="KHY2676" s="1531"/>
      <c r="KHZ2676" s="1255"/>
      <c r="KIA2676" s="18"/>
      <c r="KIB2676" s="1089"/>
      <c r="KIC2676" s="1531"/>
      <c r="KID2676" s="1255"/>
      <c r="KIE2676" s="18"/>
      <c r="KIF2676" s="1089"/>
      <c r="KIG2676" s="1531"/>
      <c r="KIH2676" s="1255"/>
      <c r="KII2676" s="18"/>
      <c r="KIJ2676" s="1089"/>
      <c r="KIK2676" s="1531"/>
      <c r="KIL2676" s="1255"/>
      <c r="KIM2676" s="18"/>
      <c r="KIN2676" s="1089"/>
      <c r="KIO2676" s="1531"/>
      <c r="KIP2676" s="1255"/>
      <c r="KIQ2676" s="18"/>
      <c r="KIR2676" s="1089"/>
      <c r="KIS2676" s="1531"/>
      <c r="KIT2676" s="1255"/>
      <c r="KIU2676" s="18"/>
      <c r="KIV2676" s="1089"/>
      <c r="KIW2676" s="1531"/>
      <c r="KIX2676" s="1255"/>
      <c r="KIY2676" s="18"/>
      <c r="KIZ2676" s="1089"/>
      <c r="KJA2676" s="1531"/>
      <c r="KJB2676" s="1255"/>
      <c r="KJC2676" s="18"/>
      <c r="KJD2676" s="1089"/>
      <c r="KJE2676" s="1531"/>
      <c r="KJF2676" s="1255"/>
      <c r="KJG2676" s="18"/>
      <c r="KJH2676" s="1089"/>
      <c r="KJI2676" s="1531"/>
      <c r="KJJ2676" s="1255"/>
      <c r="KJK2676" s="18"/>
      <c r="KJL2676" s="1089"/>
      <c r="KJM2676" s="1531"/>
      <c r="KJN2676" s="1255"/>
      <c r="KJO2676" s="18"/>
      <c r="KJP2676" s="1089"/>
      <c r="KJQ2676" s="1531"/>
      <c r="KJR2676" s="1255"/>
      <c r="KJS2676" s="18"/>
      <c r="KJT2676" s="1089"/>
      <c r="KJU2676" s="1531"/>
      <c r="KJV2676" s="1255"/>
      <c r="KJW2676" s="18"/>
      <c r="KJX2676" s="1089"/>
      <c r="KJY2676" s="1531"/>
      <c r="KJZ2676" s="1255"/>
      <c r="KKA2676" s="18"/>
      <c r="KKB2676" s="1089"/>
      <c r="KKC2676" s="1531"/>
      <c r="KKD2676" s="1255"/>
      <c r="KKE2676" s="18"/>
      <c r="KKF2676" s="1089"/>
      <c r="KKG2676" s="1531"/>
      <c r="KKH2676" s="1255"/>
      <c r="KKI2676" s="18"/>
      <c r="KKJ2676" s="1089"/>
      <c r="KKK2676" s="1531"/>
      <c r="KKL2676" s="1255"/>
      <c r="KKM2676" s="18"/>
      <c r="KKN2676" s="1089"/>
      <c r="KKO2676" s="1531"/>
      <c r="KKP2676" s="1255"/>
      <c r="KKQ2676" s="18"/>
      <c r="KKR2676" s="1089"/>
      <c r="KKS2676" s="1531"/>
      <c r="KKT2676" s="1255"/>
      <c r="KKU2676" s="18"/>
      <c r="KKV2676" s="1089"/>
      <c r="KKW2676" s="1531"/>
      <c r="KKX2676" s="1255"/>
      <c r="KKY2676" s="18"/>
      <c r="KKZ2676" s="1089"/>
      <c r="KLA2676" s="1531"/>
      <c r="KLB2676" s="1255"/>
      <c r="KLC2676" s="18"/>
      <c r="KLD2676" s="1089"/>
      <c r="KLE2676" s="1531"/>
      <c r="KLF2676" s="1255"/>
      <c r="KLG2676" s="18"/>
      <c r="KLH2676" s="1089"/>
      <c r="KLI2676" s="1531"/>
      <c r="KLJ2676" s="1255"/>
      <c r="KLK2676" s="18"/>
      <c r="KLL2676" s="1089"/>
      <c r="KLM2676" s="1531"/>
      <c r="KLN2676" s="1255"/>
      <c r="KLO2676" s="18"/>
      <c r="KLP2676" s="1089"/>
      <c r="KLQ2676" s="1531"/>
      <c r="KLR2676" s="1255"/>
      <c r="KLS2676" s="18"/>
      <c r="KLT2676" s="1089"/>
      <c r="KLU2676" s="1531"/>
      <c r="KLV2676" s="1255"/>
      <c r="KLW2676" s="18"/>
      <c r="KLX2676" s="1089"/>
      <c r="KLY2676" s="1531"/>
      <c r="KLZ2676" s="1255"/>
      <c r="KMA2676" s="18"/>
      <c r="KMB2676" s="1089"/>
      <c r="KMC2676" s="1531"/>
      <c r="KMD2676" s="1255"/>
      <c r="KME2676" s="18"/>
      <c r="KMF2676" s="1089"/>
      <c r="KMG2676" s="1531"/>
      <c r="KMH2676" s="1255"/>
      <c r="KMI2676" s="18"/>
      <c r="KMJ2676" s="1089"/>
      <c r="KMK2676" s="1531"/>
      <c r="KML2676" s="1255"/>
      <c r="KMM2676" s="18"/>
      <c r="KMN2676" s="1089"/>
      <c r="KMO2676" s="1531"/>
      <c r="KMP2676" s="1255"/>
      <c r="KMQ2676" s="18"/>
      <c r="KMR2676" s="1089"/>
      <c r="KMS2676" s="1531"/>
      <c r="KMT2676" s="1255"/>
      <c r="KMU2676" s="18"/>
      <c r="KMV2676" s="1089"/>
      <c r="KMW2676" s="1531"/>
      <c r="KMX2676" s="1255"/>
      <c r="KMY2676" s="18"/>
      <c r="KMZ2676" s="1089"/>
      <c r="KNA2676" s="1531"/>
      <c r="KNB2676" s="1255"/>
      <c r="KNC2676" s="18"/>
      <c r="KND2676" s="1089"/>
      <c r="KNE2676" s="1531"/>
      <c r="KNF2676" s="1255"/>
      <c r="KNG2676" s="18"/>
      <c r="KNH2676" s="1089"/>
      <c r="KNI2676" s="1531"/>
      <c r="KNJ2676" s="1255"/>
      <c r="KNK2676" s="18"/>
      <c r="KNL2676" s="1089"/>
      <c r="KNM2676" s="1531"/>
      <c r="KNN2676" s="1255"/>
      <c r="KNO2676" s="18"/>
      <c r="KNP2676" s="1089"/>
      <c r="KNQ2676" s="1531"/>
      <c r="KNR2676" s="1255"/>
      <c r="KNS2676" s="18"/>
      <c r="KNT2676" s="1089"/>
      <c r="KNU2676" s="1531"/>
      <c r="KNV2676" s="1255"/>
      <c r="KNW2676" s="18"/>
      <c r="KNX2676" s="1089"/>
      <c r="KNY2676" s="1531"/>
      <c r="KNZ2676" s="1255"/>
      <c r="KOA2676" s="18"/>
      <c r="KOB2676" s="1089"/>
      <c r="KOC2676" s="1531"/>
      <c r="KOD2676" s="1255"/>
      <c r="KOE2676" s="18"/>
      <c r="KOF2676" s="1089"/>
      <c r="KOG2676" s="1531"/>
      <c r="KOH2676" s="1255"/>
      <c r="KOI2676" s="18"/>
      <c r="KOJ2676" s="1089"/>
      <c r="KOK2676" s="1531"/>
      <c r="KOL2676" s="1255"/>
      <c r="KOM2676" s="18"/>
      <c r="KON2676" s="1089"/>
      <c r="KOO2676" s="1531"/>
      <c r="KOP2676" s="1255"/>
      <c r="KOQ2676" s="18"/>
      <c r="KOR2676" s="1089"/>
      <c r="KOS2676" s="1531"/>
      <c r="KOT2676" s="1255"/>
      <c r="KOU2676" s="18"/>
      <c r="KOV2676" s="1089"/>
      <c r="KOW2676" s="1531"/>
      <c r="KOX2676" s="1255"/>
      <c r="KOY2676" s="18"/>
      <c r="KOZ2676" s="1089"/>
      <c r="KPA2676" s="1531"/>
      <c r="KPB2676" s="1255"/>
      <c r="KPC2676" s="18"/>
      <c r="KPD2676" s="1089"/>
      <c r="KPE2676" s="1531"/>
      <c r="KPF2676" s="1255"/>
      <c r="KPG2676" s="18"/>
      <c r="KPH2676" s="1089"/>
      <c r="KPI2676" s="1531"/>
      <c r="KPJ2676" s="1255"/>
      <c r="KPK2676" s="18"/>
      <c r="KPL2676" s="1089"/>
      <c r="KPM2676" s="1531"/>
      <c r="KPN2676" s="1255"/>
      <c r="KPO2676" s="18"/>
      <c r="KPP2676" s="1089"/>
      <c r="KPQ2676" s="1531"/>
      <c r="KPR2676" s="1255"/>
      <c r="KPS2676" s="18"/>
      <c r="KPT2676" s="1089"/>
      <c r="KPU2676" s="1531"/>
      <c r="KPV2676" s="1255"/>
      <c r="KPW2676" s="18"/>
      <c r="KPX2676" s="1089"/>
      <c r="KPY2676" s="1531"/>
      <c r="KPZ2676" s="1255"/>
      <c r="KQA2676" s="18"/>
      <c r="KQB2676" s="1089"/>
      <c r="KQC2676" s="1531"/>
      <c r="KQD2676" s="1255"/>
      <c r="KQE2676" s="18"/>
      <c r="KQF2676" s="1089"/>
      <c r="KQG2676" s="1531"/>
      <c r="KQH2676" s="1255"/>
      <c r="KQI2676" s="18"/>
      <c r="KQJ2676" s="1089"/>
      <c r="KQK2676" s="1531"/>
      <c r="KQL2676" s="1255"/>
      <c r="KQM2676" s="18"/>
      <c r="KQN2676" s="1089"/>
      <c r="KQO2676" s="1531"/>
      <c r="KQP2676" s="1255"/>
      <c r="KQQ2676" s="18"/>
      <c r="KQR2676" s="1089"/>
      <c r="KQS2676" s="1531"/>
      <c r="KQT2676" s="1255"/>
      <c r="KQU2676" s="18"/>
      <c r="KQV2676" s="1089"/>
      <c r="KQW2676" s="1531"/>
      <c r="KQX2676" s="1255"/>
      <c r="KQY2676" s="18"/>
      <c r="KQZ2676" s="1089"/>
      <c r="KRA2676" s="1531"/>
      <c r="KRB2676" s="1255"/>
      <c r="KRC2676" s="18"/>
      <c r="KRD2676" s="1089"/>
      <c r="KRE2676" s="1531"/>
      <c r="KRF2676" s="1255"/>
      <c r="KRG2676" s="18"/>
      <c r="KRH2676" s="1089"/>
      <c r="KRI2676" s="1531"/>
      <c r="KRJ2676" s="1255"/>
      <c r="KRK2676" s="18"/>
      <c r="KRL2676" s="1089"/>
      <c r="KRM2676" s="1531"/>
      <c r="KRN2676" s="1255"/>
      <c r="KRO2676" s="18"/>
      <c r="KRP2676" s="1089"/>
      <c r="KRQ2676" s="1531"/>
      <c r="KRR2676" s="1255"/>
      <c r="KRS2676" s="18"/>
      <c r="KRT2676" s="1089"/>
      <c r="KRU2676" s="1531"/>
      <c r="KRV2676" s="1255"/>
      <c r="KRW2676" s="18"/>
      <c r="KRX2676" s="1089"/>
      <c r="KRY2676" s="1531"/>
      <c r="KRZ2676" s="1255"/>
      <c r="KSA2676" s="18"/>
      <c r="KSB2676" s="1089"/>
      <c r="KSC2676" s="1531"/>
      <c r="KSD2676" s="1255"/>
      <c r="KSE2676" s="18"/>
      <c r="KSF2676" s="1089"/>
      <c r="KSG2676" s="1531"/>
      <c r="KSH2676" s="1255"/>
      <c r="KSI2676" s="18"/>
      <c r="KSJ2676" s="1089"/>
      <c r="KSK2676" s="1531"/>
      <c r="KSL2676" s="1255"/>
      <c r="KSM2676" s="18"/>
      <c r="KSN2676" s="1089"/>
      <c r="KSO2676" s="1531"/>
      <c r="KSP2676" s="1255"/>
      <c r="KSQ2676" s="18"/>
      <c r="KSR2676" s="1089"/>
      <c r="KSS2676" s="1531"/>
      <c r="KST2676" s="1255"/>
      <c r="KSU2676" s="18"/>
      <c r="KSV2676" s="1089"/>
      <c r="KSW2676" s="1531"/>
      <c r="KSX2676" s="1255"/>
      <c r="KSY2676" s="18"/>
      <c r="KSZ2676" s="1089"/>
      <c r="KTA2676" s="1531"/>
      <c r="KTB2676" s="1255"/>
      <c r="KTC2676" s="18"/>
      <c r="KTD2676" s="1089"/>
      <c r="KTE2676" s="1531"/>
      <c r="KTF2676" s="1255"/>
      <c r="KTG2676" s="18"/>
      <c r="KTH2676" s="1089"/>
      <c r="KTI2676" s="1531"/>
      <c r="KTJ2676" s="1255"/>
      <c r="KTK2676" s="18"/>
      <c r="KTL2676" s="1089"/>
      <c r="KTM2676" s="1531"/>
      <c r="KTN2676" s="1255"/>
      <c r="KTO2676" s="18"/>
      <c r="KTP2676" s="1089"/>
      <c r="KTQ2676" s="1531"/>
      <c r="KTR2676" s="1255"/>
      <c r="KTS2676" s="18"/>
      <c r="KTT2676" s="1089"/>
      <c r="KTU2676" s="1531"/>
      <c r="KTV2676" s="1255"/>
      <c r="KTW2676" s="18"/>
      <c r="KTX2676" s="1089"/>
      <c r="KTY2676" s="1531"/>
      <c r="KTZ2676" s="1255"/>
      <c r="KUA2676" s="18"/>
      <c r="KUB2676" s="1089"/>
      <c r="KUC2676" s="1531"/>
      <c r="KUD2676" s="1255"/>
      <c r="KUE2676" s="18"/>
      <c r="KUF2676" s="1089"/>
      <c r="KUG2676" s="1531"/>
      <c r="KUH2676" s="1255"/>
      <c r="KUI2676" s="18"/>
      <c r="KUJ2676" s="1089"/>
      <c r="KUK2676" s="1531"/>
      <c r="KUL2676" s="1255"/>
      <c r="KUM2676" s="18"/>
      <c r="KUN2676" s="1089"/>
      <c r="KUO2676" s="1531"/>
      <c r="KUP2676" s="1255"/>
      <c r="KUQ2676" s="18"/>
      <c r="KUR2676" s="1089"/>
      <c r="KUS2676" s="1531"/>
      <c r="KUT2676" s="1255"/>
      <c r="KUU2676" s="18"/>
      <c r="KUV2676" s="1089"/>
      <c r="KUW2676" s="1531"/>
      <c r="KUX2676" s="1255"/>
      <c r="KUY2676" s="18"/>
      <c r="KUZ2676" s="1089"/>
      <c r="KVA2676" s="1531"/>
      <c r="KVB2676" s="1255"/>
      <c r="KVC2676" s="18"/>
      <c r="KVD2676" s="1089"/>
      <c r="KVE2676" s="1531"/>
      <c r="KVF2676" s="1255"/>
      <c r="KVG2676" s="18"/>
      <c r="KVH2676" s="1089"/>
      <c r="KVI2676" s="1531"/>
      <c r="KVJ2676" s="1255"/>
      <c r="KVK2676" s="18"/>
      <c r="KVL2676" s="1089"/>
      <c r="KVM2676" s="1531"/>
      <c r="KVN2676" s="1255"/>
      <c r="KVO2676" s="18"/>
      <c r="KVP2676" s="1089"/>
      <c r="KVQ2676" s="1531"/>
      <c r="KVR2676" s="1255"/>
      <c r="KVS2676" s="18"/>
      <c r="KVT2676" s="1089"/>
      <c r="KVU2676" s="1531"/>
      <c r="KVV2676" s="1255"/>
      <c r="KVW2676" s="18"/>
      <c r="KVX2676" s="1089"/>
      <c r="KVY2676" s="1531"/>
      <c r="KVZ2676" s="1255"/>
      <c r="KWA2676" s="18"/>
      <c r="KWB2676" s="1089"/>
      <c r="KWC2676" s="1531"/>
      <c r="KWD2676" s="1255"/>
      <c r="KWE2676" s="18"/>
      <c r="KWF2676" s="1089"/>
      <c r="KWG2676" s="1531"/>
      <c r="KWH2676" s="1255"/>
      <c r="KWI2676" s="18"/>
      <c r="KWJ2676" s="1089"/>
      <c r="KWK2676" s="1531"/>
      <c r="KWL2676" s="1255"/>
      <c r="KWM2676" s="18"/>
      <c r="KWN2676" s="1089"/>
      <c r="KWO2676" s="1531"/>
      <c r="KWP2676" s="1255"/>
      <c r="KWQ2676" s="18"/>
      <c r="KWR2676" s="1089"/>
      <c r="KWS2676" s="1531"/>
      <c r="KWT2676" s="1255"/>
      <c r="KWU2676" s="18"/>
      <c r="KWV2676" s="1089"/>
      <c r="KWW2676" s="1531"/>
      <c r="KWX2676" s="1255"/>
      <c r="KWY2676" s="18"/>
      <c r="KWZ2676" s="1089"/>
      <c r="KXA2676" s="1531"/>
      <c r="KXB2676" s="1255"/>
      <c r="KXC2676" s="18"/>
      <c r="KXD2676" s="1089"/>
      <c r="KXE2676" s="1531"/>
      <c r="KXF2676" s="1255"/>
      <c r="KXG2676" s="18"/>
      <c r="KXH2676" s="1089"/>
      <c r="KXI2676" s="1531"/>
      <c r="KXJ2676" s="1255"/>
      <c r="KXK2676" s="18"/>
      <c r="KXL2676" s="1089"/>
      <c r="KXM2676" s="1531"/>
      <c r="KXN2676" s="1255"/>
      <c r="KXO2676" s="18"/>
      <c r="KXP2676" s="1089"/>
      <c r="KXQ2676" s="1531"/>
      <c r="KXR2676" s="1255"/>
      <c r="KXS2676" s="18"/>
      <c r="KXT2676" s="1089"/>
      <c r="KXU2676" s="1531"/>
      <c r="KXV2676" s="1255"/>
      <c r="KXW2676" s="18"/>
      <c r="KXX2676" s="1089"/>
      <c r="KXY2676" s="1531"/>
      <c r="KXZ2676" s="1255"/>
      <c r="KYA2676" s="18"/>
      <c r="KYB2676" s="1089"/>
      <c r="KYC2676" s="1531"/>
      <c r="KYD2676" s="1255"/>
      <c r="KYE2676" s="18"/>
      <c r="KYF2676" s="1089"/>
      <c r="KYG2676" s="1531"/>
      <c r="KYH2676" s="1255"/>
      <c r="KYI2676" s="18"/>
      <c r="KYJ2676" s="1089"/>
      <c r="KYK2676" s="1531"/>
      <c r="KYL2676" s="1255"/>
      <c r="KYM2676" s="18"/>
      <c r="KYN2676" s="1089"/>
      <c r="KYO2676" s="1531"/>
      <c r="KYP2676" s="1255"/>
      <c r="KYQ2676" s="18"/>
      <c r="KYR2676" s="1089"/>
      <c r="KYS2676" s="1531"/>
      <c r="KYT2676" s="1255"/>
      <c r="KYU2676" s="18"/>
      <c r="KYV2676" s="1089"/>
      <c r="KYW2676" s="1531"/>
      <c r="KYX2676" s="1255"/>
      <c r="KYY2676" s="18"/>
      <c r="KYZ2676" s="1089"/>
      <c r="KZA2676" s="1531"/>
      <c r="KZB2676" s="1255"/>
      <c r="KZC2676" s="18"/>
      <c r="KZD2676" s="1089"/>
      <c r="KZE2676" s="1531"/>
      <c r="KZF2676" s="1255"/>
      <c r="KZG2676" s="18"/>
      <c r="KZH2676" s="1089"/>
      <c r="KZI2676" s="1531"/>
      <c r="KZJ2676" s="1255"/>
      <c r="KZK2676" s="18"/>
      <c r="KZL2676" s="1089"/>
      <c r="KZM2676" s="1531"/>
      <c r="KZN2676" s="1255"/>
      <c r="KZO2676" s="18"/>
      <c r="KZP2676" s="1089"/>
      <c r="KZQ2676" s="1531"/>
      <c r="KZR2676" s="1255"/>
      <c r="KZS2676" s="18"/>
      <c r="KZT2676" s="1089"/>
      <c r="KZU2676" s="1531"/>
      <c r="KZV2676" s="1255"/>
      <c r="KZW2676" s="18"/>
      <c r="KZX2676" s="1089"/>
      <c r="KZY2676" s="1531"/>
      <c r="KZZ2676" s="1255"/>
      <c r="LAA2676" s="18"/>
      <c r="LAB2676" s="1089"/>
      <c r="LAC2676" s="1531"/>
      <c r="LAD2676" s="1255"/>
      <c r="LAE2676" s="18"/>
      <c r="LAF2676" s="1089"/>
      <c r="LAG2676" s="1531"/>
      <c r="LAH2676" s="1255"/>
      <c r="LAI2676" s="18"/>
      <c r="LAJ2676" s="1089"/>
      <c r="LAK2676" s="1531"/>
      <c r="LAL2676" s="1255"/>
      <c r="LAM2676" s="18"/>
      <c r="LAN2676" s="1089"/>
      <c r="LAO2676" s="1531"/>
      <c r="LAP2676" s="1255"/>
      <c r="LAQ2676" s="18"/>
      <c r="LAR2676" s="1089"/>
      <c r="LAS2676" s="1531"/>
      <c r="LAT2676" s="1255"/>
      <c r="LAU2676" s="18"/>
      <c r="LAV2676" s="1089"/>
      <c r="LAW2676" s="1531"/>
      <c r="LAX2676" s="1255"/>
      <c r="LAY2676" s="18"/>
      <c r="LAZ2676" s="1089"/>
      <c r="LBA2676" s="1531"/>
      <c r="LBB2676" s="1255"/>
      <c r="LBC2676" s="18"/>
      <c r="LBD2676" s="1089"/>
      <c r="LBE2676" s="1531"/>
      <c r="LBF2676" s="1255"/>
      <c r="LBG2676" s="18"/>
      <c r="LBH2676" s="1089"/>
      <c r="LBI2676" s="1531"/>
      <c r="LBJ2676" s="1255"/>
      <c r="LBK2676" s="18"/>
      <c r="LBL2676" s="1089"/>
      <c r="LBM2676" s="1531"/>
      <c r="LBN2676" s="1255"/>
      <c r="LBO2676" s="18"/>
      <c r="LBP2676" s="1089"/>
      <c r="LBQ2676" s="1531"/>
      <c r="LBR2676" s="1255"/>
      <c r="LBS2676" s="18"/>
      <c r="LBT2676" s="1089"/>
      <c r="LBU2676" s="1531"/>
      <c r="LBV2676" s="1255"/>
      <c r="LBW2676" s="18"/>
      <c r="LBX2676" s="1089"/>
      <c r="LBY2676" s="1531"/>
      <c r="LBZ2676" s="1255"/>
      <c r="LCA2676" s="18"/>
      <c r="LCB2676" s="1089"/>
      <c r="LCC2676" s="1531"/>
      <c r="LCD2676" s="1255"/>
      <c r="LCE2676" s="18"/>
      <c r="LCF2676" s="1089"/>
      <c r="LCG2676" s="1531"/>
      <c r="LCH2676" s="1255"/>
      <c r="LCI2676" s="18"/>
      <c r="LCJ2676" s="1089"/>
      <c r="LCK2676" s="1531"/>
      <c r="LCL2676" s="1255"/>
      <c r="LCM2676" s="18"/>
      <c r="LCN2676" s="1089"/>
      <c r="LCO2676" s="1531"/>
      <c r="LCP2676" s="1255"/>
      <c r="LCQ2676" s="18"/>
      <c r="LCR2676" s="1089"/>
      <c r="LCS2676" s="1531"/>
      <c r="LCT2676" s="1255"/>
      <c r="LCU2676" s="18"/>
      <c r="LCV2676" s="1089"/>
      <c r="LCW2676" s="1531"/>
      <c r="LCX2676" s="1255"/>
      <c r="LCY2676" s="18"/>
      <c r="LCZ2676" s="1089"/>
      <c r="LDA2676" s="1531"/>
      <c r="LDB2676" s="1255"/>
      <c r="LDC2676" s="18"/>
      <c r="LDD2676" s="1089"/>
      <c r="LDE2676" s="1531"/>
      <c r="LDF2676" s="1255"/>
      <c r="LDG2676" s="18"/>
      <c r="LDH2676" s="1089"/>
      <c r="LDI2676" s="1531"/>
      <c r="LDJ2676" s="1255"/>
      <c r="LDK2676" s="18"/>
      <c r="LDL2676" s="1089"/>
      <c r="LDM2676" s="1531"/>
      <c r="LDN2676" s="1255"/>
      <c r="LDO2676" s="18"/>
      <c r="LDP2676" s="1089"/>
      <c r="LDQ2676" s="1531"/>
      <c r="LDR2676" s="1255"/>
      <c r="LDS2676" s="18"/>
      <c r="LDT2676" s="1089"/>
      <c r="LDU2676" s="1531"/>
      <c r="LDV2676" s="1255"/>
      <c r="LDW2676" s="18"/>
      <c r="LDX2676" s="1089"/>
      <c r="LDY2676" s="1531"/>
      <c r="LDZ2676" s="1255"/>
      <c r="LEA2676" s="18"/>
      <c r="LEB2676" s="1089"/>
      <c r="LEC2676" s="1531"/>
      <c r="LED2676" s="1255"/>
      <c r="LEE2676" s="18"/>
      <c r="LEF2676" s="1089"/>
      <c r="LEG2676" s="1531"/>
      <c r="LEH2676" s="1255"/>
      <c r="LEI2676" s="18"/>
      <c r="LEJ2676" s="1089"/>
      <c r="LEK2676" s="1531"/>
      <c r="LEL2676" s="1255"/>
      <c r="LEM2676" s="18"/>
      <c r="LEN2676" s="1089"/>
      <c r="LEO2676" s="1531"/>
      <c r="LEP2676" s="1255"/>
      <c r="LEQ2676" s="18"/>
      <c r="LER2676" s="1089"/>
      <c r="LES2676" s="1531"/>
      <c r="LET2676" s="1255"/>
      <c r="LEU2676" s="18"/>
      <c r="LEV2676" s="1089"/>
      <c r="LEW2676" s="1531"/>
      <c r="LEX2676" s="1255"/>
      <c r="LEY2676" s="18"/>
      <c r="LEZ2676" s="1089"/>
      <c r="LFA2676" s="1531"/>
      <c r="LFB2676" s="1255"/>
      <c r="LFC2676" s="18"/>
      <c r="LFD2676" s="1089"/>
      <c r="LFE2676" s="1531"/>
      <c r="LFF2676" s="1255"/>
      <c r="LFG2676" s="18"/>
      <c r="LFH2676" s="1089"/>
      <c r="LFI2676" s="1531"/>
      <c r="LFJ2676" s="1255"/>
      <c r="LFK2676" s="18"/>
      <c r="LFL2676" s="1089"/>
      <c r="LFM2676" s="1531"/>
      <c r="LFN2676" s="1255"/>
      <c r="LFO2676" s="18"/>
      <c r="LFP2676" s="1089"/>
      <c r="LFQ2676" s="1531"/>
      <c r="LFR2676" s="1255"/>
      <c r="LFS2676" s="18"/>
      <c r="LFT2676" s="1089"/>
      <c r="LFU2676" s="1531"/>
      <c r="LFV2676" s="1255"/>
      <c r="LFW2676" s="18"/>
      <c r="LFX2676" s="1089"/>
      <c r="LFY2676" s="1531"/>
      <c r="LFZ2676" s="1255"/>
      <c r="LGA2676" s="18"/>
      <c r="LGB2676" s="1089"/>
      <c r="LGC2676" s="1531"/>
      <c r="LGD2676" s="1255"/>
      <c r="LGE2676" s="18"/>
      <c r="LGF2676" s="1089"/>
      <c r="LGG2676" s="1531"/>
      <c r="LGH2676" s="1255"/>
      <c r="LGI2676" s="18"/>
      <c r="LGJ2676" s="1089"/>
      <c r="LGK2676" s="1531"/>
      <c r="LGL2676" s="1255"/>
      <c r="LGM2676" s="18"/>
      <c r="LGN2676" s="1089"/>
      <c r="LGO2676" s="1531"/>
      <c r="LGP2676" s="1255"/>
      <c r="LGQ2676" s="18"/>
      <c r="LGR2676" s="1089"/>
      <c r="LGS2676" s="1531"/>
      <c r="LGT2676" s="1255"/>
      <c r="LGU2676" s="18"/>
      <c r="LGV2676" s="1089"/>
      <c r="LGW2676" s="1531"/>
      <c r="LGX2676" s="1255"/>
      <c r="LGY2676" s="18"/>
      <c r="LGZ2676" s="1089"/>
      <c r="LHA2676" s="1531"/>
      <c r="LHB2676" s="1255"/>
      <c r="LHC2676" s="18"/>
      <c r="LHD2676" s="1089"/>
      <c r="LHE2676" s="1531"/>
      <c r="LHF2676" s="1255"/>
      <c r="LHG2676" s="18"/>
      <c r="LHH2676" s="1089"/>
      <c r="LHI2676" s="1531"/>
      <c r="LHJ2676" s="1255"/>
      <c r="LHK2676" s="18"/>
      <c r="LHL2676" s="1089"/>
      <c r="LHM2676" s="1531"/>
      <c r="LHN2676" s="1255"/>
      <c r="LHO2676" s="18"/>
      <c r="LHP2676" s="1089"/>
      <c r="LHQ2676" s="1531"/>
      <c r="LHR2676" s="1255"/>
      <c r="LHS2676" s="18"/>
      <c r="LHT2676" s="1089"/>
      <c r="LHU2676" s="1531"/>
      <c r="LHV2676" s="1255"/>
      <c r="LHW2676" s="18"/>
      <c r="LHX2676" s="1089"/>
      <c r="LHY2676" s="1531"/>
      <c r="LHZ2676" s="1255"/>
      <c r="LIA2676" s="18"/>
      <c r="LIB2676" s="1089"/>
      <c r="LIC2676" s="1531"/>
      <c r="LID2676" s="1255"/>
      <c r="LIE2676" s="18"/>
      <c r="LIF2676" s="1089"/>
      <c r="LIG2676" s="1531"/>
      <c r="LIH2676" s="1255"/>
      <c r="LII2676" s="18"/>
      <c r="LIJ2676" s="1089"/>
      <c r="LIK2676" s="1531"/>
      <c r="LIL2676" s="1255"/>
      <c r="LIM2676" s="18"/>
      <c r="LIN2676" s="1089"/>
      <c r="LIO2676" s="1531"/>
      <c r="LIP2676" s="1255"/>
      <c r="LIQ2676" s="18"/>
      <c r="LIR2676" s="1089"/>
      <c r="LIS2676" s="1531"/>
      <c r="LIT2676" s="1255"/>
      <c r="LIU2676" s="18"/>
      <c r="LIV2676" s="1089"/>
      <c r="LIW2676" s="1531"/>
      <c r="LIX2676" s="1255"/>
      <c r="LIY2676" s="18"/>
      <c r="LIZ2676" s="1089"/>
      <c r="LJA2676" s="1531"/>
      <c r="LJB2676" s="1255"/>
      <c r="LJC2676" s="18"/>
      <c r="LJD2676" s="1089"/>
      <c r="LJE2676" s="1531"/>
      <c r="LJF2676" s="1255"/>
      <c r="LJG2676" s="18"/>
      <c r="LJH2676" s="1089"/>
      <c r="LJI2676" s="1531"/>
      <c r="LJJ2676" s="1255"/>
      <c r="LJK2676" s="18"/>
      <c r="LJL2676" s="1089"/>
      <c r="LJM2676" s="1531"/>
      <c r="LJN2676" s="1255"/>
      <c r="LJO2676" s="18"/>
      <c r="LJP2676" s="1089"/>
      <c r="LJQ2676" s="1531"/>
      <c r="LJR2676" s="1255"/>
      <c r="LJS2676" s="18"/>
      <c r="LJT2676" s="1089"/>
      <c r="LJU2676" s="1531"/>
      <c r="LJV2676" s="1255"/>
      <c r="LJW2676" s="18"/>
      <c r="LJX2676" s="1089"/>
      <c r="LJY2676" s="1531"/>
      <c r="LJZ2676" s="1255"/>
      <c r="LKA2676" s="18"/>
      <c r="LKB2676" s="1089"/>
      <c r="LKC2676" s="1531"/>
      <c r="LKD2676" s="1255"/>
      <c r="LKE2676" s="18"/>
      <c r="LKF2676" s="1089"/>
      <c r="LKG2676" s="1531"/>
      <c r="LKH2676" s="1255"/>
      <c r="LKI2676" s="18"/>
      <c r="LKJ2676" s="1089"/>
      <c r="LKK2676" s="1531"/>
      <c r="LKL2676" s="1255"/>
      <c r="LKM2676" s="18"/>
      <c r="LKN2676" s="1089"/>
      <c r="LKO2676" s="1531"/>
      <c r="LKP2676" s="1255"/>
      <c r="LKQ2676" s="18"/>
      <c r="LKR2676" s="1089"/>
      <c r="LKS2676" s="1531"/>
      <c r="LKT2676" s="1255"/>
      <c r="LKU2676" s="18"/>
      <c r="LKV2676" s="1089"/>
      <c r="LKW2676" s="1531"/>
      <c r="LKX2676" s="1255"/>
      <c r="LKY2676" s="18"/>
      <c r="LKZ2676" s="1089"/>
      <c r="LLA2676" s="1531"/>
      <c r="LLB2676" s="1255"/>
      <c r="LLC2676" s="18"/>
      <c r="LLD2676" s="1089"/>
      <c r="LLE2676" s="1531"/>
      <c r="LLF2676" s="1255"/>
      <c r="LLG2676" s="18"/>
      <c r="LLH2676" s="1089"/>
      <c r="LLI2676" s="1531"/>
      <c r="LLJ2676" s="1255"/>
      <c r="LLK2676" s="18"/>
      <c r="LLL2676" s="1089"/>
      <c r="LLM2676" s="1531"/>
      <c r="LLN2676" s="1255"/>
      <c r="LLO2676" s="18"/>
      <c r="LLP2676" s="1089"/>
      <c r="LLQ2676" s="1531"/>
      <c r="LLR2676" s="1255"/>
      <c r="LLS2676" s="18"/>
      <c r="LLT2676" s="1089"/>
      <c r="LLU2676" s="1531"/>
      <c r="LLV2676" s="1255"/>
      <c r="LLW2676" s="18"/>
      <c r="LLX2676" s="1089"/>
      <c r="LLY2676" s="1531"/>
      <c r="LLZ2676" s="1255"/>
      <c r="LMA2676" s="18"/>
      <c r="LMB2676" s="1089"/>
      <c r="LMC2676" s="1531"/>
      <c r="LMD2676" s="1255"/>
      <c r="LME2676" s="18"/>
      <c r="LMF2676" s="1089"/>
      <c r="LMG2676" s="1531"/>
      <c r="LMH2676" s="1255"/>
      <c r="LMI2676" s="18"/>
      <c r="LMJ2676" s="1089"/>
      <c r="LMK2676" s="1531"/>
      <c r="LML2676" s="1255"/>
      <c r="LMM2676" s="18"/>
      <c r="LMN2676" s="1089"/>
      <c r="LMO2676" s="1531"/>
      <c r="LMP2676" s="1255"/>
      <c r="LMQ2676" s="18"/>
      <c r="LMR2676" s="1089"/>
      <c r="LMS2676" s="1531"/>
      <c r="LMT2676" s="1255"/>
      <c r="LMU2676" s="18"/>
      <c r="LMV2676" s="1089"/>
      <c r="LMW2676" s="1531"/>
      <c r="LMX2676" s="1255"/>
      <c r="LMY2676" s="18"/>
      <c r="LMZ2676" s="1089"/>
      <c r="LNA2676" s="1531"/>
      <c r="LNB2676" s="1255"/>
      <c r="LNC2676" s="18"/>
      <c r="LND2676" s="1089"/>
      <c r="LNE2676" s="1531"/>
      <c r="LNF2676" s="1255"/>
      <c r="LNG2676" s="18"/>
      <c r="LNH2676" s="1089"/>
      <c r="LNI2676" s="1531"/>
      <c r="LNJ2676" s="1255"/>
      <c r="LNK2676" s="18"/>
      <c r="LNL2676" s="1089"/>
      <c r="LNM2676" s="1531"/>
      <c r="LNN2676" s="1255"/>
      <c r="LNO2676" s="18"/>
      <c r="LNP2676" s="1089"/>
      <c r="LNQ2676" s="1531"/>
      <c r="LNR2676" s="1255"/>
      <c r="LNS2676" s="18"/>
      <c r="LNT2676" s="1089"/>
      <c r="LNU2676" s="1531"/>
      <c r="LNV2676" s="1255"/>
      <c r="LNW2676" s="18"/>
      <c r="LNX2676" s="1089"/>
      <c r="LNY2676" s="1531"/>
      <c r="LNZ2676" s="1255"/>
      <c r="LOA2676" s="18"/>
      <c r="LOB2676" s="1089"/>
      <c r="LOC2676" s="1531"/>
      <c r="LOD2676" s="1255"/>
      <c r="LOE2676" s="18"/>
      <c r="LOF2676" s="1089"/>
      <c r="LOG2676" s="1531"/>
      <c r="LOH2676" s="1255"/>
      <c r="LOI2676" s="18"/>
      <c r="LOJ2676" s="1089"/>
      <c r="LOK2676" s="1531"/>
      <c r="LOL2676" s="1255"/>
      <c r="LOM2676" s="18"/>
      <c r="LON2676" s="1089"/>
      <c r="LOO2676" s="1531"/>
      <c r="LOP2676" s="1255"/>
      <c r="LOQ2676" s="18"/>
      <c r="LOR2676" s="1089"/>
      <c r="LOS2676" s="1531"/>
      <c r="LOT2676" s="1255"/>
      <c r="LOU2676" s="18"/>
      <c r="LOV2676" s="1089"/>
      <c r="LOW2676" s="1531"/>
      <c r="LOX2676" s="1255"/>
      <c r="LOY2676" s="18"/>
      <c r="LOZ2676" s="1089"/>
      <c r="LPA2676" s="1531"/>
      <c r="LPB2676" s="1255"/>
      <c r="LPC2676" s="18"/>
      <c r="LPD2676" s="1089"/>
      <c r="LPE2676" s="1531"/>
      <c r="LPF2676" s="1255"/>
      <c r="LPG2676" s="18"/>
      <c r="LPH2676" s="1089"/>
      <c r="LPI2676" s="1531"/>
      <c r="LPJ2676" s="1255"/>
      <c r="LPK2676" s="18"/>
      <c r="LPL2676" s="1089"/>
      <c r="LPM2676" s="1531"/>
      <c r="LPN2676" s="1255"/>
      <c r="LPO2676" s="18"/>
      <c r="LPP2676" s="1089"/>
      <c r="LPQ2676" s="1531"/>
      <c r="LPR2676" s="1255"/>
      <c r="LPS2676" s="18"/>
      <c r="LPT2676" s="1089"/>
      <c r="LPU2676" s="1531"/>
      <c r="LPV2676" s="1255"/>
      <c r="LPW2676" s="18"/>
      <c r="LPX2676" s="1089"/>
      <c r="LPY2676" s="1531"/>
      <c r="LPZ2676" s="1255"/>
      <c r="LQA2676" s="18"/>
      <c r="LQB2676" s="1089"/>
      <c r="LQC2676" s="1531"/>
      <c r="LQD2676" s="1255"/>
      <c r="LQE2676" s="18"/>
      <c r="LQF2676" s="1089"/>
      <c r="LQG2676" s="1531"/>
      <c r="LQH2676" s="1255"/>
      <c r="LQI2676" s="18"/>
      <c r="LQJ2676" s="1089"/>
      <c r="LQK2676" s="1531"/>
      <c r="LQL2676" s="1255"/>
      <c r="LQM2676" s="18"/>
      <c r="LQN2676" s="1089"/>
      <c r="LQO2676" s="1531"/>
      <c r="LQP2676" s="1255"/>
      <c r="LQQ2676" s="18"/>
      <c r="LQR2676" s="1089"/>
      <c r="LQS2676" s="1531"/>
      <c r="LQT2676" s="1255"/>
      <c r="LQU2676" s="18"/>
      <c r="LQV2676" s="1089"/>
      <c r="LQW2676" s="1531"/>
      <c r="LQX2676" s="1255"/>
      <c r="LQY2676" s="18"/>
      <c r="LQZ2676" s="1089"/>
      <c r="LRA2676" s="1531"/>
      <c r="LRB2676" s="1255"/>
      <c r="LRC2676" s="18"/>
      <c r="LRD2676" s="1089"/>
      <c r="LRE2676" s="1531"/>
      <c r="LRF2676" s="1255"/>
      <c r="LRG2676" s="18"/>
      <c r="LRH2676" s="1089"/>
      <c r="LRI2676" s="1531"/>
      <c r="LRJ2676" s="1255"/>
      <c r="LRK2676" s="18"/>
      <c r="LRL2676" s="1089"/>
      <c r="LRM2676" s="1531"/>
      <c r="LRN2676" s="1255"/>
      <c r="LRO2676" s="18"/>
      <c r="LRP2676" s="1089"/>
      <c r="LRQ2676" s="1531"/>
      <c r="LRR2676" s="1255"/>
      <c r="LRS2676" s="18"/>
      <c r="LRT2676" s="1089"/>
      <c r="LRU2676" s="1531"/>
      <c r="LRV2676" s="1255"/>
      <c r="LRW2676" s="18"/>
      <c r="LRX2676" s="1089"/>
      <c r="LRY2676" s="1531"/>
      <c r="LRZ2676" s="1255"/>
      <c r="LSA2676" s="18"/>
      <c r="LSB2676" s="1089"/>
      <c r="LSC2676" s="1531"/>
      <c r="LSD2676" s="1255"/>
      <c r="LSE2676" s="18"/>
      <c r="LSF2676" s="1089"/>
      <c r="LSG2676" s="1531"/>
      <c r="LSH2676" s="1255"/>
      <c r="LSI2676" s="18"/>
      <c r="LSJ2676" s="1089"/>
      <c r="LSK2676" s="1531"/>
      <c r="LSL2676" s="1255"/>
      <c r="LSM2676" s="18"/>
      <c r="LSN2676" s="1089"/>
      <c r="LSO2676" s="1531"/>
      <c r="LSP2676" s="1255"/>
      <c r="LSQ2676" s="18"/>
      <c r="LSR2676" s="1089"/>
      <c r="LSS2676" s="1531"/>
      <c r="LST2676" s="1255"/>
      <c r="LSU2676" s="18"/>
      <c r="LSV2676" s="1089"/>
      <c r="LSW2676" s="1531"/>
      <c r="LSX2676" s="1255"/>
      <c r="LSY2676" s="18"/>
      <c r="LSZ2676" s="1089"/>
      <c r="LTA2676" s="1531"/>
      <c r="LTB2676" s="1255"/>
      <c r="LTC2676" s="18"/>
      <c r="LTD2676" s="1089"/>
      <c r="LTE2676" s="1531"/>
      <c r="LTF2676" s="1255"/>
      <c r="LTG2676" s="18"/>
      <c r="LTH2676" s="1089"/>
      <c r="LTI2676" s="1531"/>
      <c r="LTJ2676" s="1255"/>
      <c r="LTK2676" s="18"/>
      <c r="LTL2676" s="1089"/>
      <c r="LTM2676" s="1531"/>
      <c r="LTN2676" s="1255"/>
      <c r="LTO2676" s="18"/>
      <c r="LTP2676" s="1089"/>
      <c r="LTQ2676" s="1531"/>
      <c r="LTR2676" s="1255"/>
      <c r="LTS2676" s="18"/>
      <c r="LTT2676" s="1089"/>
      <c r="LTU2676" s="1531"/>
      <c r="LTV2676" s="1255"/>
      <c r="LTW2676" s="18"/>
      <c r="LTX2676" s="1089"/>
      <c r="LTY2676" s="1531"/>
      <c r="LTZ2676" s="1255"/>
      <c r="LUA2676" s="18"/>
      <c r="LUB2676" s="1089"/>
      <c r="LUC2676" s="1531"/>
      <c r="LUD2676" s="1255"/>
      <c r="LUE2676" s="18"/>
      <c r="LUF2676" s="1089"/>
      <c r="LUG2676" s="1531"/>
      <c r="LUH2676" s="1255"/>
      <c r="LUI2676" s="18"/>
      <c r="LUJ2676" s="1089"/>
      <c r="LUK2676" s="1531"/>
      <c r="LUL2676" s="1255"/>
      <c r="LUM2676" s="18"/>
      <c r="LUN2676" s="1089"/>
      <c r="LUO2676" s="1531"/>
      <c r="LUP2676" s="1255"/>
      <c r="LUQ2676" s="18"/>
      <c r="LUR2676" s="1089"/>
      <c r="LUS2676" s="1531"/>
      <c r="LUT2676" s="1255"/>
      <c r="LUU2676" s="18"/>
      <c r="LUV2676" s="1089"/>
      <c r="LUW2676" s="1531"/>
      <c r="LUX2676" s="1255"/>
      <c r="LUY2676" s="18"/>
      <c r="LUZ2676" s="1089"/>
      <c r="LVA2676" s="1531"/>
      <c r="LVB2676" s="1255"/>
      <c r="LVC2676" s="18"/>
      <c r="LVD2676" s="1089"/>
      <c r="LVE2676" s="1531"/>
      <c r="LVF2676" s="1255"/>
      <c r="LVG2676" s="18"/>
      <c r="LVH2676" s="1089"/>
      <c r="LVI2676" s="1531"/>
      <c r="LVJ2676" s="1255"/>
      <c r="LVK2676" s="18"/>
      <c r="LVL2676" s="1089"/>
      <c r="LVM2676" s="1531"/>
      <c r="LVN2676" s="1255"/>
      <c r="LVO2676" s="18"/>
      <c r="LVP2676" s="1089"/>
      <c r="LVQ2676" s="1531"/>
      <c r="LVR2676" s="1255"/>
      <c r="LVS2676" s="18"/>
      <c r="LVT2676" s="1089"/>
      <c r="LVU2676" s="1531"/>
      <c r="LVV2676" s="1255"/>
      <c r="LVW2676" s="18"/>
      <c r="LVX2676" s="1089"/>
      <c r="LVY2676" s="1531"/>
      <c r="LVZ2676" s="1255"/>
      <c r="LWA2676" s="18"/>
      <c r="LWB2676" s="1089"/>
      <c r="LWC2676" s="1531"/>
      <c r="LWD2676" s="1255"/>
      <c r="LWE2676" s="18"/>
      <c r="LWF2676" s="1089"/>
      <c r="LWG2676" s="1531"/>
      <c r="LWH2676" s="1255"/>
      <c r="LWI2676" s="18"/>
      <c r="LWJ2676" s="1089"/>
      <c r="LWK2676" s="1531"/>
      <c r="LWL2676" s="1255"/>
      <c r="LWM2676" s="18"/>
      <c r="LWN2676" s="1089"/>
      <c r="LWO2676" s="1531"/>
      <c r="LWP2676" s="1255"/>
      <c r="LWQ2676" s="18"/>
      <c r="LWR2676" s="1089"/>
      <c r="LWS2676" s="1531"/>
      <c r="LWT2676" s="1255"/>
      <c r="LWU2676" s="18"/>
      <c r="LWV2676" s="1089"/>
      <c r="LWW2676" s="1531"/>
      <c r="LWX2676" s="1255"/>
      <c r="LWY2676" s="18"/>
      <c r="LWZ2676" s="1089"/>
      <c r="LXA2676" s="1531"/>
      <c r="LXB2676" s="1255"/>
      <c r="LXC2676" s="18"/>
      <c r="LXD2676" s="1089"/>
      <c r="LXE2676" s="1531"/>
      <c r="LXF2676" s="1255"/>
      <c r="LXG2676" s="18"/>
      <c r="LXH2676" s="1089"/>
      <c r="LXI2676" s="1531"/>
      <c r="LXJ2676" s="1255"/>
      <c r="LXK2676" s="18"/>
      <c r="LXL2676" s="1089"/>
      <c r="LXM2676" s="1531"/>
      <c r="LXN2676" s="1255"/>
      <c r="LXO2676" s="18"/>
      <c r="LXP2676" s="1089"/>
      <c r="LXQ2676" s="1531"/>
      <c r="LXR2676" s="1255"/>
      <c r="LXS2676" s="18"/>
      <c r="LXT2676" s="1089"/>
      <c r="LXU2676" s="1531"/>
      <c r="LXV2676" s="1255"/>
      <c r="LXW2676" s="18"/>
      <c r="LXX2676" s="1089"/>
      <c r="LXY2676" s="1531"/>
      <c r="LXZ2676" s="1255"/>
      <c r="LYA2676" s="18"/>
      <c r="LYB2676" s="1089"/>
      <c r="LYC2676" s="1531"/>
      <c r="LYD2676" s="1255"/>
      <c r="LYE2676" s="18"/>
      <c r="LYF2676" s="1089"/>
      <c r="LYG2676" s="1531"/>
      <c r="LYH2676" s="1255"/>
      <c r="LYI2676" s="18"/>
      <c r="LYJ2676" s="1089"/>
      <c r="LYK2676" s="1531"/>
      <c r="LYL2676" s="1255"/>
      <c r="LYM2676" s="18"/>
      <c r="LYN2676" s="1089"/>
      <c r="LYO2676" s="1531"/>
      <c r="LYP2676" s="1255"/>
      <c r="LYQ2676" s="18"/>
      <c r="LYR2676" s="1089"/>
      <c r="LYS2676" s="1531"/>
      <c r="LYT2676" s="1255"/>
      <c r="LYU2676" s="18"/>
      <c r="LYV2676" s="1089"/>
      <c r="LYW2676" s="1531"/>
      <c r="LYX2676" s="1255"/>
      <c r="LYY2676" s="18"/>
      <c r="LYZ2676" s="1089"/>
      <c r="LZA2676" s="1531"/>
      <c r="LZB2676" s="1255"/>
      <c r="LZC2676" s="18"/>
      <c r="LZD2676" s="1089"/>
      <c r="LZE2676" s="1531"/>
      <c r="LZF2676" s="1255"/>
      <c r="LZG2676" s="18"/>
      <c r="LZH2676" s="1089"/>
      <c r="LZI2676" s="1531"/>
      <c r="LZJ2676" s="1255"/>
      <c r="LZK2676" s="18"/>
      <c r="LZL2676" s="1089"/>
      <c r="LZM2676" s="1531"/>
      <c r="LZN2676" s="1255"/>
      <c r="LZO2676" s="18"/>
      <c r="LZP2676" s="1089"/>
      <c r="LZQ2676" s="1531"/>
      <c r="LZR2676" s="1255"/>
      <c r="LZS2676" s="18"/>
      <c r="LZT2676" s="1089"/>
      <c r="LZU2676" s="1531"/>
      <c r="LZV2676" s="1255"/>
      <c r="LZW2676" s="18"/>
      <c r="LZX2676" s="1089"/>
      <c r="LZY2676" s="1531"/>
      <c r="LZZ2676" s="1255"/>
      <c r="MAA2676" s="18"/>
      <c r="MAB2676" s="1089"/>
      <c r="MAC2676" s="1531"/>
      <c r="MAD2676" s="1255"/>
      <c r="MAE2676" s="18"/>
      <c r="MAF2676" s="1089"/>
      <c r="MAG2676" s="1531"/>
      <c r="MAH2676" s="1255"/>
      <c r="MAI2676" s="18"/>
      <c r="MAJ2676" s="1089"/>
      <c r="MAK2676" s="1531"/>
      <c r="MAL2676" s="1255"/>
      <c r="MAM2676" s="18"/>
      <c r="MAN2676" s="1089"/>
      <c r="MAO2676" s="1531"/>
      <c r="MAP2676" s="1255"/>
      <c r="MAQ2676" s="18"/>
      <c r="MAR2676" s="1089"/>
      <c r="MAS2676" s="1531"/>
      <c r="MAT2676" s="1255"/>
      <c r="MAU2676" s="18"/>
      <c r="MAV2676" s="1089"/>
      <c r="MAW2676" s="1531"/>
      <c r="MAX2676" s="1255"/>
      <c r="MAY2676" s="18"/>
      <c r="MAZ2676" s="1089"/>
      <c r="MBA2676" s="1531"/>
      <c r="MBB2676" s="1255"/>
      <c r="MBC2676" s="18"/>
      <c r="MBD2676" s="1089"/>
      <c r="MBE2676" s="1531"/>
      <c r="MBF2676" s="1255"/>
      <c r="MBG2676" s="18"/>
      <c r="MBH2676" s="1089"/>
      <c r="MBI2676" s="1531"/>
      <c r="MBJ2676" s="1255"/>
      <c r="MBK2676" s="18"/>
      <c r="MBL2676" s="1089"/>
      <c r="MBM2676" s="1531"/>
      <c r="MBN2676" s="1255"/>
      <c r="MBO2676" s="18"/>
      <c r="MBP2676" s="1089"/>
      <c r="MBQ2676" s="1531"/>
      <c r="MBR2676" s="1255"/>
      <c r="MBS2676" s="18"/>
      <c r="MBT2676" s="1089"/>
      <c r="MBU2676" s="1531"/>
      <c r="MBV2676" s="1255"/>
      <c r="MBW2676" s="18"/>
      <c r="MBX2676" s="1089"/>
      <c r="MBY2676" s="1531"/>
      <c r="MBZ2676" s="1255"/>
      <c r="MCA2676" s="18"/>
      <c r="MCB2676" s="1089"/>
      <c r="MCC2676" s="1531"/>
      <c r="MCD2676" s="1255"/>
      <c r="MCE2676" s="18"/>
      <c r="MCF2676" s="1089"/>
      <c r="MCG2676" s="1531"/>
      <c r="MCH2676" s="1255"/>
      <c r="MCI2676" s="18"/>
      <c r="MCJ2676" s="1089"/>
      <c r="MCK2676" s="1531"/>
      <c r="MCL2676" s="1255"/>
      <c r="MCM2676" s="18"/>
      <c r="MCN2676" s="1089"/>
      <c r="MCO2676" s="1531"/>
      <c r="MCP2676" s="1255"/>
      <c r="MCQ2676" s="18"/>
      <c r="MCR2676" s="1089"/>
      <c r="MCS2676" s="1531"/>
      <c r="MCT2676" s="1255"/>
      <c r="MCU2676" s="18"/>
      <c r="MCV2676" s="1089"/>
      <c r="MCW2676" s="1531"/>
      <c r="MCX2676" s="1255"/>
      <c r="MCY2676" s="18"/>
      <c r="MCZ2676" s="1089"/>
      <c r="MDA2676" s="1531"/>
      <c r="MDB2676" s="1255"/>
      <c r="MDC2676" s="18"/>
      <c r="MDD2676" s="1089"/>
      <c r="MDE2676" s="1531"/>
      <c r="MDF2676" s="1255"/>
      <c r="MDG2676" s="18"/>
      <c r="MDH2676" s="1089"/>
      <c r="MDI2676" s="1531"/>
      <c r="MDJ2676" s="1255"/>
      <c r="MDK2676" s="18"/>
      <c r="MDL2676" s="1089"/>
      <c r="MDM2676" s="1531"/>
      <c r="MDN2676" s="1255"/>
      <c r="MDO2676" s="18"/>
      <c r="MDP2676" s="1089"/>
      <c r="MDQ2676" s="1531"/>
      <c r="MDR2676" s="1255"/>
      <c r="MDS2676" s="18"/>
      <c r="MDT2676" s="1089"/>
      <c r="MDU2676" s="1531"/>
      <c r="MDV2676" s="1255"/>
      <c r="MDW2676" s="18"/>
      <c r="MDX2676" s="1089"/>
      <c r="MDY2676" s="1531"/>
      <c r="MDZ2676" s="1255"/>
      <c r="MEA2676" s="18"/>
      <c r="MEB2676" s="1089"/>
      <c r="MEC2676" s="1531"/>
      <c r="MED2676" s="1255"/>
      <c r="MEE2676" s="18"/>
      <c r="MEF2676" s="1089"/>
      <c r="MEG2676" s="1531"/>
      <c r="MEH2676" s="1255"/>
      <c r="MEI2676" s="18"/>
      <c r="MEJ2676" s="1089"/>
      <c r="MEK2676" s="1531"/>
      <c r="MEL2676" s="1255"/>
      <c r="MEM2676" s="18"/>
      <c r="MEN2676" s="1089"/>
      <c r="MEO2676" s="1531"/>
      <c r="MEP2676" s="1255"/>
      <c r="MEQ2676" s="18"/>
      <c r="MER2676" s="1089"/>
      <c r="MES2676" s="1531"/>
      <c r="MET2676" s="1255"/>
      <c r="MEU2676" s="18"/>
      <c r="MEV2676" s="1089"/>
      <c r="MEW2676" s="1531"/>
      <c r="MEX2676" s="1255"/>
      <c r="MEY2676" s="18"/>
      <c r="MEZ2676" s="1089"/>
      <c r="MFA2676" s="1531"/>
      <c r="MFB2676" s="1255"/>
      <c r="MFC2676" s="18"/>
      <c r="MFD2676" s="1089"/>
      <c r="MFE2676" s="1531"/>
      <c r="MFF2676" s="1255"/>
      <c r="MFG2676" s="18"/>
      <c r="MFH2676" s="1089"/>
      <c r="MFI2676" s="1531"/>
      <c r="MFJ2676" s="1255"/>
      <c r="MFK2676" s="18"/>
      <c r="MFL2676" s="1089"/>
      <c r="MFM2676" s="1531"/>
      <c r="MFN2676" s="1255"/>
      <c r="MFO2676" s="18"/>
      <c r="MFP2676" s="1089"/>
      <c r="MFQ2676" s="1531"/>
      <c r="MFR2676" s="1255"/>
      <c r="MFS2676" s="18"/>
      <c r="MFT2676" s="1089"/>
      <c r="MFU2676" s="1531"/>
      <c r="MFV2676" s="1255"/>
      <c r="MFW2676" s="18"/>
      <c r="MFX2676" s="1089"/>
      <c r="MFY2676" s="1531"/>
      <c r="MFZ2676" s="1255"/>
      <c r="MGA2676" s="18"/>
      <c r="MGB2676" s="1089"/>
      <c r="MGC2676" s="1531"/>
      <c r="MGD2676" s="1255"/>
      <c r="MGE2676" s="18"/>
      <c r="MGF2676" s="1089"/>
      <c r="MGG2676" s="1531"/>
      <c r="MGH2676" s="1255"/>
      <c r="MGI2676" s="18"/>
      <c r="MGJ2676" s="1089"/>
      <c r="MGK2676" s="1531"/>
      <c r="MGL2676" s="1255"/>
      <c r="MGM2676" s="18"/>
      <c r="MGN2676" s="1089"/>
      <c r="MGO2676" s="1531"/>
      <c r="MGP2676" s="1255"/>
      <c r="MGQ2676" s="18"/>
      <c r="MGR2676" s="1089"/>
      <c r="MGS2676" s="1531"/>
      <c r="MGT2676" s="1255"/>
      <c r="MGU2676" s="18"/>
      <c r="MGV2676" s="1089"/>
      <c r="MGW2676" s="1531"/>
      <c r="MGX2676" s="1255"/>
      <c r="MGY2676" s="18"/>
      <c r="MGZ2676" s="1089"/>
      <c r="MHA2676" s="1531"/>
      <c r="MHB2676" s="1255"/>
      <c r="MHC2676" s="18"/>
      <c r="MHD2676" s="1089"/>
      <c r="MHE2676" s="1531"/>
      <c r="MHF2676" s="1255"/>
      <c r="MHG2676" s="18"/>
      <c r="MHH2676" s="1089"/>
      <c r="MHI2676" s="1531"/>
      <c r="MHJ2676" s="1255"/>
      <c r="MHK2676" s="18"/>
      <c r="MHL2676" s="1089"/>
      <c r="MHM2676" s="1531"/>
      <c r="MHN2676" s="1255"/>
      <c r="MHO2676" s="18"/>
      <c r="MHP2676" s="1089"/>
      <c r="MHQ2676" s="1531"/>
      <c r="MHR2676" s="1255"/>
      <c r="MHS2676" s="18"/>
      <c r="MHT2676" s="1089"/>
      <c r="MHU2676" s="1531"/>
      <c r="MHV2676" s="1255"/>
      <c r="MHW2676" s="18"/>
      <c r="MHX2676" s="1089"/>
      <c r="MHY2676" s="1531"/>
      <c r="MHZ2676" s="1255"/>
      <c r="MIA2676" s="18"/>
      <c r="MIB2676" s="1089"/>
      <c r="MIC2676" s="1531"/>
      <c r="MID2676" s="1255"/>
      <c r="MIE2676" s="18"/>
      <c r="MIF2676" s="1089"/>
      <c r="MIG2676" s="1531"/>
      <c r="MIH2676" s="1255"/>
      <c r="MII2676" s="18"/>
      <c r="MIJ2676" s="1089"/>
      <c r="MIK2676" s="1531"/>
      <c r="MIL2676" s="1255"/>
      <c r="MIM2676" s="18"/>
      <c r="MIN2676" s="1089"/>
      <c r="MIO2676" s="1531"/>
      <c r="MIP2676" s="1255"/>
      <c r="MIQ2676" s="18"/>
      <c r="MIR2676" s="1089"/>
      <c r="MIS2676" s="1531"/>
      <c r="MIT2676" s="1255"/>
      <c r="MIU2676" s="18"/>
      <c r="MIV2676" s="1089"/>
      <c r="MIW2676" s="1531"/>
      <c r="MIX2676" s="1255"/>
      <c r="MIY2676" s="18"/>
      <c r="MIZ2676" s="1089"/>
      <c r="MJA2676" s="1531"/>
      <c r="MJB2676" s="1255"/>
      <c r="MJC2676" s="18"/>
      <c r="MJD2676" s="1089"/>
      <c r="MJE2676" s="1531"/>
      <c r="MJF2676" s="1255"/>
      <c r="MJG2676" s="18"/>
      <c r="MJH2676" s="1089"/>
      <c r="MJI2676" s="1531"/>
      <c r="MJJ2676" s="1255"/>
      <c r="MJK2676" s="18"/>
      <c r="MJL2676" s="1089"/>
      <c r="MJM2676" s="1531"/>
      <c r="MJN2676" s="1255"/>
      <c r="MJO2676" s="18"/>
      <c r="MJP2676" s="1089"/>
      <c r="MJQ2676" s="1531"/>
      <c r="MJR2676" s="1255"/>
      <c r="MJS2676" s="18"/>
      <c r="MJT2676" s="1089"/>
      <c r="MJU2676" s="1531"/>
      <c r="MJV2676" s="1255"/>
      <c r="MJW2676" s="18"/>
      <c r="MJX2676" s="1089"/>
      <c r="MJY2676" s="1531"/>
      <c r="MJZ2676" s="1255"/>
      <c r="MKA2676" s="18"/>
      <c r="MKB2676" s="1089"/>
      <c r="MKC2676" s="1531"/>
      <c r="MKD2676" s="1255"/>
      <c r="MKE2676" s="18"/>
      <c r="MKF2676" s="1089"/>
      <c r="MKG2676" s="1531"/>
      <c r="MKH2676" s="1255"/>
      <c r="MKI2676" s="18"/>
      <c r="MKJ2676" s="1089"/>
      <c r="MKK2676" s="1531"/>
      <c r="MKL2676" s="1255"/>
      <c r="MKM2676" s="18"/>
      <c r="MKN2676" s="1089"/>
      <c r="MKO2676" s="1531"/>
      <c r="MKP2676" s="1255"/>
      <c r="MKQ2676" s="18"/>
      <c r="MKR2676" s="1089"/>
      <c r="MKS2676" s="1531"/>
      <c r="MKT2676" s="1255"/>
      <c r="MKU2676" s="18"/>
      <c r="MKV2676" s="1089"/>
      <c r="MKW2676" s="1531"/>
      <c r="MKX2676" s="1255"/>
      <c r="MKY2676" s="18"/>
      <c r="MKZ2676" s="1089"/>
      <c r="MLA2676" s="1531"/>
      <c r="MLB2676" s="1255"/>
      <c r="MLC2676" s="18"/>
      <c r="MLD2676" s="1089"/>
      <c r="MLE2676" s="1531"/>
      <c r="MLF2676" s="1255"/>
      <c r="MLG2676" s="18"/>
      <c r="MLH2676" s="1089"/>
      <c r="MLI2676" s="1531"/>
      <c r="MLJ2676" s="1255"/>
      <c r="MLK2676" s="18"/>
      <c r="MLL2676" s="1089"/>
      <c r="MLM2676" s="1531"/>
      <c r="MLN2676" s="1255"/>
      <c r="MLO2676" s="18"/>
      <c r="MLP2676" s="1089"/>
      <c r="MLQ2676" s="1531"/>
      <c r="MLR2676" s="1255"/>
      <c r="MLS2676" s="18"/>
      <c r="MLT2676" s="1089"/>
      <c r="MLU2676" s="1531"/>
      <c r="MLV2676" s="1255"/>
      <c r="MLW2676" s="18"/>
      <c r="MLX2676" s="1089"/>
      <c r="MLY2676" s="1531"/>
      <c r="MLZ2676" s="1255"/>
      <c r="MMA2676" s="18"/>
      <c r="MMB2676" s="1089"/>
      <c r="MMC2676" s="1531"/>
      <c r="MMD2676" s="1255"/>
      <c r="MME2676" s="18"/>
      <c r="MMF2676" s="1089"/>
      <c r="MMG2676" s="1531"/>
      <c r="MMH2676" s="1255"/>
      <c r="MMI2676" s="18"/>
      <c r="MMJ2676" s="1089"/>
      <c r="MMK2676" s="1531"/>
      <c r="MML2676" s="1255"/>
      <c r="MMM2676" s="18"/>
      <c r="MMN2676" s="1089"/>
      <c r="MMO2676" s="1531"/>
      <c r="MMP2676" s="1255"/>
      <c r="MMQ2676" s="18"/>
      <c r="MMR2676" s="1089"/>
      <c r="MMS2676" s="1531"/>
      <c r="MMT2676" s="1255"/>
      <c r="MMU2676" s="18"/>
      <c r="MMV2676" s="1089"/>
      <c r="MMW2676" s="1531"/>
      <c r="MMX2676" s="1255"/>
      <c r="MMY2676" s="18"/>
      <c r="MMZ2676" s="1089"/>
      <c r="MNA2676" s="1531"/>
      <c r="MNB2676" s="1255"/>
      <c r="MNC2676" s="18"/>
      <c r="MND2676" s="1089"/>
      <c r="MNE2676" s="1531"/>
      <c r="MNF2676" s="1255"/>
      <c r="MNG2676" s="18"/>
      <c r="MNH2676" s="1089"/>
      <c r="MNI2676" s="1531"/>
      <c r="MNJ2676" s="1255"/>
      <c r="MNK2676" s="18"/>
      <c r="MNL2676" s="1089"/>
      <c r="MNM2676" s="1531"/>
      <c r="MNN2676" s="1255"/>
      <c r="MNO2676" s="18"/>
      <c r="MNP2676" s="1089"/>
      <c r="MNQ2676" s="1531"/>
      <c r="MNR2676" s="1255"/>
      <c r="MNS2676" s="18"/>
      <c r="MNT2676" s="1089"/>
      <c r="MNU2676" s="1531"/>
      <c r="MNV2676" s="1255"/>
      <c r="MNW2676" s="18"/>
      <c r="MNX2676" s="1089"/>
      <c r="MNY2676" s="1531"/>
      <c r="MNZ2676" s="1255"/>
      <c r="MOA2676" s="18"/>
      <c r="MOB2676" s="1089"/>
      <c r="MOC2676" s="1531"/>
      <c r="MOD2676" s="1255"/>
      <c r="MOE2676" s="18"/>
      <c r="MOF2676" s="1089"/>
      <c r="MOG2676" s="1531"/>
      <c r="MOH2676" s="1255"/>
      <c r="MOI2676" s="18"/>
      <c r="MOJ2676" s="1089"/>
      <c r="MOK2676" s="1531"/>
      <c r="MOL2676" s="1255"/>
      <c r="MOM2676" s="18"/>
      <c r="MON2676" s="1089"/>
      <c r="MOO2676" s="1531"/>
      <c r="MOP2676" s="1255"/>
      <c r="MOQ2676" s="18"/>
      <c r="MOR2676" s="1089"/>
      <c r="MOS2676" s="1531"/>
      <c r="MOT2676" s="1255"/>
      <c r="MOU2676" s="18"/>
      <c r="MOV2676" s="1089"/>
      <c r="MOW2676" s="1531"/>
      <c r="MOX2676" s="1255"/>
      <c r="MOY2676" s="18"/>
      <c r="MOZ2676" s="1089"/>
      <c r="MPA2676" s="1531"/>
      <c r="MPB2676" s="1255"/>
      <c r="MPC2676" s="18"/>
      <c r="MPD2676" s="1089"/>
      <c r="MPE2676" s="1531"/>
      <c r="MPF2676" s="1255"/>
      <c r="MPG2676" s="18"/>
      <c r="MPH2676" s="1089"/>
      <c r="MPI2676" s="1531"/>
      <c r="MPJ2676" s="1255"/>
      <c r="MPK2676" s="18"/>
      <c r="MPL2676" s="1089"/>
      <c r="MPM2676" s="1531"/>
      <c r="MPN2676" s="1255"/>
      <c r="MPO2676" s="18"/>
      <c r="MPP2676" s="1089"/>
      <c r="MPQ2676" s="1531"/>
      <c r="MPR2676" s="1255"/>
      <c r="MPS2676" s="18"/>
      <c r="MPT2676" s="1089"/>
      <c r="MPU2676" s="1531"/>
      <c r="MPV2676" s="1255"/>
      <c r="MPW2676" s="18"/>
      <c r="MPX2676" s="1089"/>
      <c r="MPY2676" s="1531"/>
      <c r="MPZ2676" s="1255"/>
      <c r="MQA2676" s="18"/>
      <c r="MQB2676" s="1089"/>
      <c r="MQC2676" s="1531"/>
      <c r="MQD2676" s="1255"/>
      <c r="MQE2676" s="18"/>
      <c r="MQF2676" s="1089"/>
      <c r="MQG2676" s="1531"/>
      <c r="MQH2676" s="1255"/>
      <c r="MQI2676" s="18"/>
      <c r="MQJ2676" s="1089"/>
      <c r="MQK2676" s="1531"/>
      <c r="MQL2676" s="1255"/>
      <c r="MQM2676" s="18"/>
      <c r="MQN2676" s="1089"/>
      <c r="MQO2676" s="1531"/>
      <c r="MQP2676" s="1255"/>
      <c r="MQQ2676" s="18"/>
      <c r="MQR2676" s="1089"/>
      <c r="MQS2676" s="1531"/>
      <c r="MQT2676" s="1255"/>
      <c r="MQU2676" s="18"/>
      <c r="MQV2676" s="1089"/>
      <c r="MQW2676" s="1531"/>
      <c r="MQX2676" s="1255"/>
      <c r="MQY2676" s="18"/>
      <c r="MQZ2676" s="1089"/>
      <c r="MRA2676" s="1531"/>
      <c r="MRB2676" s="1255"/>
      <c r="MRC2676" s="18"/>
      <c r="MRD2676" s="1089"/>
      <c r="MRE2676" s="1531"/>
      <c r="MRF2676" s="1255"/>
      <c r="MRG2676" s="18"/>
      <c r="MRH2676" s="1089"/>
      <c r="MRI2676" s="1531"/>
      <c r="MRJ2676" s="1255"/>
      <c r="MRK2676" s="18"/>
      <c r="MRL2676" s="1089"/>
      <c r="MRM2676" s="1531"/>
      <c r="MRN2676" s="1255"/>
      <c r="MRO2676" s="18"/>
      <c r="MRP2676" s="1089"/>
      <c r="MRQ2676" s="1531"/>
      <c r="MRR2676" s="1255"/>
      <c r="MRS2676" s="18"/>
      <c r="MRT2676" s="1089"/>
      <c r="MRU2676" s="1531"/>
      <c r="MRV2676" s="1255"/>
      <c r="MRW2676" s="18"/>
      <c r="MRX2676" s="1089"/>
      <c r="MRY2676" s="1531"/>
      <c r="MRZ2676" s="1255"/>
      <c r="MSA2676" s="18"/>
      <c r="MSB2676" s="1089"/>
      <c r="MSC2676" s="1531"/>
      <c r="MSD2676" s="1255"/>
      <c r="MSE2676" s="18"/>
      <c r="MSF2676" s="1089"/>
      <c r="MSG2676" s="1531"/>
      <c r="MSH2676" s="1255"/>
      <c r="MSI2676" s="18"/>
      <c r="MSJ2676" s="1089"/>
      <c r="MSK2676" s="1531"/>
      <c r="MSL2676" s="1255"/>
      <c r="MSM2676" s="18"/>
      <c r="MSN2676" s="1089"/>
      <c r="MSO2676" s="1531"/>
      <c r="MSP2676" s="1255"/>
      <c r="MSQ2676" s="18"/>
      <c r="MSR2676" s="1089"/>
      <c r="MSS2676" s="1531"/>
      <c r="MST2676" s="1255"/>
      <c r="MSU2676" s="18"/>
      <c r="MSV2676" s="1089"/>
      <c r="MSW2676" s="1531"/>
      <c r="MSX2676" s="1255"/>
      <c r="MSY2676" s="18"/>
      <c r="MSZ2676" s="1089"/>
      <c r="MTA2676" s="1531"/>
      <c r="MTB2676" s="1255"/>
      <c r="MTC2676" s="18"/>
      <c r="MTD2676" s="1089"/>
      <c r="MTE2676" s="1531"/>
      <c r="MTF2676" s="1255"/>
      <c r="MTG2676" s="18"/>
      <c r="MTH2676" s="1089"/>
      <c r="MTI2676" s="1531"/>
      <c r="MTJ2676" s="1255"/>
      <c r="MTK2676" s="18"/>
      <c r="MTL2676" s="1089"/>
      <c r="MTM2676" s="1531"/>
      <c r="MTN2676" s="1255"/>
      <c r="MTO2676" s="18"/>
      <c r="MTP2676" s="1089"/>
      <c r="MTQ2676" s="1531"/>
      <c r="MTR2676" s="1255"/>
      <c r="MTS2676" s="18"/>
      <c r="MTT2676" s="1089"/>
      <c r="MTU2676" s="1531"/>
      <c r="MTV2676" s="1255"/>
      <c r="MTW2676" s="18"/>
      <c r="MTX2676" s="1089"/>
      <c r="MTY2676" s="1531"/>
      <c r="MTZ2676" s="1255"/>
      <c r="MUA2676" s="18"/>
      <c r="MUB2676" s="1089"/>
      <c r="MUC2676" s="1531"/>
      <c r="MUD2676" s="1255"/>
      <c r="MUE2676" s="18"/>
      <c r="MUF2676" s="1089"/>
      <c r="MUG2676" s="1531"/>
      <c r="MUH2676" s="1255"/>
      <c r="MUI2676" s="18"/>
      <c r="MUJ2676" s="1089"/>
      <c r="MUK2676" s="1531"/>
      <c r="MUL2676" s="1255"/>
      <c r="MUM2676" s="18"/>
      <c r="MUN2676" s="1089"/>
      <c r="MUO2676" s="1531"/>
      <c r="MUP2676" s="1255"/>
      <c r="MUQ2676" s="18"/>
      <c r="MUR2676" s="1089"/>
      <c r="MUS2676" s="1531"/>
      <c r="MUT2676" s="1255"/>
      <c r="MUU2676" s="18"/>
      <c r="MUV2676" s="1089"/>
      <c r="MUW2676" s="1531"/>
      <c r="MUX2676" s="1255"/>
      <c r="MUY2676" s="18"/>
      <c r="MUZ2676" s="1089"/>
      <c r="MVA2676" s="1531"/>
      <c r="MVB2676" s="1255"/>
      <c r="MVC2676" s="18"/>
      <c r="MVD2676" s="1089"/>
      <c r="MVE2676" s="1531"/>
      <c r="MVF2676" s="1255"/>
      <c r="MVG2676" s="18"/>
      <c r="MVH2676" s="1089"/>
      <c r="MVI2676" s="1531"/>
      <c r="MVJ2676" s="1255"/>
      <c r="MVK2676" s="18"/>
      <c r="MVL2676" s="1089"/>
      <c r="MVM2676" s="1531"/>
      <c r="MVN2676" s="1255"/>
      <c r="MVO2676" s="18"/>
      <c r="MVP2676" s="1089"/>
      <c r="MVQ2676" s="1531"/>
      <c r="MVR2676" s="1255"/>
      <c r="MVS2676" s="18"/>
      <c r="MVT2676" s="1089"/>
      <c r="MVU2676" s="1531"/>
      <c r="MVV2676" s="1255"/>
      <c r="MVW2676" s="18"/>
      <c r="MVX2676" s="1089"/>
      <c r="MVY2676" s="1531"/>
      <c r="MVZ2676" s="1255"/>
      <c r="MWA2676" s="18"/>
      <c r="MWB2676" s="1089"/>
      <c r="MWC2676" s="1531"/>
      <c r="MWD2676" s="1255"/>
      <c r="MWE2676" s="18"/>
      <c r="MWF2676" s="1089"/>
      <c r="MWG2676" s="1531"/>
      <c r="MWH2676" s="1255"/>
      <c r="MWI2676" s="18"/>
      <c r="MWJ2676" s="1089"/>
      <c r="MWK2676" s="1531"/>
      <c r="MWL2676" s="1255"/>
      <c r="MWM2676" s="18"/>
      <c r="MWN2676" s="1089"/>
      <c r="MWO2676" s="1531"/>
      <c r="MWP2676" s="1255"/>
      <c r="MWQ2676" s="18"/>
      <c r="MWR2676" s="1089"/>
      <c r="MWS2676" s="1531"/>
      <c r="MWT2676" s="1255"/>
      <c r="MWU2676" s="18"/>
      <c r="MWV2676" s="1089"/>
      <c r="MWW2676" s="1531"/>
      <c r="MWX2676" s="1255"/>
      <c r="MWY2676" s="18"/>
      <c r="MWZ2676" s="1089"/>
      <c r="MXA2676" s="1531"/>
      <c r="MXB2676" s="1255"/>
      <c r="MXC2676" s="18"/>
      <c r="MXD2676" s="1089"/>
      <c r="MXE2676" s="1531"/>
      <c r="MXF2676" s="1255"/>
      <c r="MXG2676" s="18"/>
      <c r="MXH2676" s="1089"/>
      <c r="MXI2676" s="1531"/>
      <c r="MXJ2676" s="1255"/>
      <c r="MXK2676" s="18"/>
      <c r="MXL2676" s="1089"/>
      <c r="MXM2676" s="1531"/>
      <c r="MXN2676" s="1255"/>
      <c r="MXO2676" s="18"/>
      <c r="MXP2676" s="1089"/>
      <c r="MXQ2676" s="1531"/>
      <c r="MXR2676" s="1255"/>
      <c r="MXS2676" s="18"/>
      <c r="MXT2676" s="1089"/>
      <c r="MXU2676" s="1531"/>
      <c r="MXV2676" s="1255"/>
      <c r="MXW2676" s="18"/>
      <c r="MXX2676" s="1089"/>
      <c r="MXY2676" s="1531"/>
      <c r="MXZ2676" s="1255"/>
      <c r="MYA2676" s="18"/>
      <c r="MYB2676" s="1089"/>
      <c r="MYC2676" s="1531"/>
      <c r="MYD2676" s="1255"/>
      <c r="MYE2676" s="18"/>
      <c r="MYF2676" s="1089"/>
      <c r="MYG2676" s="1531"/>
      <c r="MYH2676" s="1255"/>
      <c r="MYI2676" s="18"/>
      <c r="MYJ2676" s="1089"/>
      <c r="MYK2676" s="1531"/>
      <c r="MYL2676" s="1255"/>
      <c r="MYM2676" s="18"/>
      <c r="MYN2676" s="1089"/>
      <c r="MYO2676" s="1531"/>
      <c r="MYP2676" s="1255"/>
      <c r="MYQ2676" s="18"/>
      <c r="MYR2676" s="1089"/>
      <c r="MYS2676" s="1531"/>
      <c r="MYT2676" s="1255"/>
      <c r="MYU2676" s="18"/>
      <c r="MYV2676" s="1089"/>
      <c r="MYW2676" s="1531"/>
      <c r="MYX2676" s="1255"/>
      <c r="MYY2676" s="18"/>
      <c r="MYZ2676" s="1089"/>
      <c r="MZA2676" s="1531"/>
      <c r="MZB2676" s="1255"/>
      <c r="MZC2676" s="18"/>
      <c r="MZD2676" s="1089"/>
      <c r="MZE2676" s="1531"/>
      <c r="MZF2676" s="1255"/>
      <c r="MZG2676" s="18"/>
      <c r="MZH2676" s="1089"/>
      <c r="MZI2676" s="1531"/>
      <c r="MZJ2676" s="1255"/>
      <c r="MZK2676" s="18"/>
      <c r="MZL2676" s="1089"/>
      <c r="MZM2676" s="1531"/>
      <c r="MZN2676" s="1255"/>
      <c r="MZO2676" s="18"/>
      <c r="MZP2676" s="1089"/>
      <c r="MZQ2676" s="1531"/>
      <c r="MZR2676" s="1255"/>
      <c r="MZS2676" s="18"/>
      <c r="MZT2676" s="1089"/>
      <c r="MZU2676" s="1531"/>
      <c r="MZV2676" s="1255"/>
      <c r="MZW2676" s="18"/>
      <c r="MZX2676" s="1089"/>
      <c r="MZY2676" s="1531"/>
      <c r="MZZ2676" s="1255"/>
      <c r="NAA2676" s="18"/>
      <c r="NAB2676" s="1089"/>
      <c r="NAC2676" s="1531"/>
      <c r="NAD2676" s="1255"/>
      <c r="NAE2676" s="18"/>
      <c r="NAF2676" s="1089"/>
      <c r="NAG2676" s="1531"/>
      <c r="NAH2676" s="1255"/>
      <c r="NAI2676" s="18"/>
      <c r="NAJ2676" s="1089"/>
      <c r="NAK2676" s="1531"/>
      <c r="NAL2676" s="1255"/>
      <c r="NAM2676" s="18"/>
      <c r="NAN2676" s="1089"/>
      <c r="NAO2676" s="1531"/>
      <c r="NAP2676" s="1255"/>
      <c r="NAQ2676" s="18"/>
      <c r="NAR2676" s="1089"/>
      <c r="NAS2676" s="1531"/>
      <c r="NAT2676" s="1255"/>
      <c r="NAU2676" s="18"/>
      <c r="NAV2676" s="1089"/>
      <c r="NAW2676" s="1531"/>
      <c r="NAX2676" s="1255"/>
      <c r="NAY2676" s="18"/>
      <c r="NAZ2676" s="1089"/>
      <c r="NBA2676" s="1531"/>
      <c r="NBB2676" s="1255"/>
      <c r="NBC2676" s="18"/>
      <c r="NBD2676" s="1089"/>
      <c r="NBE2676" s="1531"/>
      <c r="NBF2676" s="1255"/>
      <c r="NBG2676" s="18"/>
      <c r="NBH2676" s="1089"/>
      <c r="NBI2676" s="1531"/>
      <c r="NBJ2676" s="1255"/>
      <c r="NBK2676" s="18"/>
      <c r="NBL2676" s="1089"/>
      <c r="NBM2676" s="1531"/>
      <c r="NBN2676" s="1255"/>
      <c r="NBO2676" s="18"/>
      <c r="NBP2676" s="1089"/>
      <c r="NBQ2676" s="1531"/>
      <c r="NBR2676" s="1255"/>
      <c r="NBS2676" s="18"/>
      <c r="NBT2676" s="1089"/>
      <c r="NBU2676" s="1531"/>
      <c r="NBV2676" s="1255"/>
      <c r="NBW2676" s="18"/>
      <c r="NBX2676" s="1089"/>
      <c r="NBY2676" s="1531"/>
      <c r="NBZ2676" s="1255"/>
      <c r="NCA2676" s="18"/>
      <c r="NCB2676" s="1089"/>
      <c r="NCC2676" s="1531"/>
      <c r="NCD2676" s="1255"/>
      <c r="NCE2676" s="18"/>
      <c r="NCF2676" s="1089"/>
      <c r="NCG2676" s="1531"/>
      <c r="NCH2676" s="1255"/>
      <c r="NCI2676" s="18"/>
      <c r="NCJ2676" s="1089"/>
      <c r="NCK2676" s="1531"/>
      <c r="NCL2676" s="1255"/>
      <c r="NCM2676" s="18"/>
      <c r="NCN2676" s="1089"/>
      <c r="NCO2676" s="1531"/>
      <c r="NCP2676" s="1255"/>
      <c r="NCQ2676" s="18"/>
      <c r="NCR2676" s="1089"/>
      <c r="NCS2676" s="1531"/>
      <c r="NCT2676" s="1255"/>
      <c r="NCU2676" s="18"/>
      <c r="NCV2676" s="1089"/>
      <c r="NCW2676" s="1531"/>
      <c r="NCX2676" s="1255"/>
      <c r="NCY2676" s="18"/>
      <c r="NCZ2676" s="1089"/>
      <c r="NDA2676" s="1531"/>
      <c r="NDB2676" s="1255"/>
      <c r="NDC2676" s="18"/>
      <c r="NDD2676" s="1089"/>
      <c r="NDE2676" s="1531"/>
      <c r="NDF2676" s="1255"/>
      <c r="NDG2676" s="18"/>
      <c r="NDH2676" s="1089"/>
      <c r="NDI2676" s="1531"/>
      <c r="NDJ2676" s="1255"/>
      <c r="NDK2676" s="18"/>
      <c r="NDL2676" s="1089"/>
      <c r="NDM2676" s="1531"/>
      <c r="NDN2676" s="1255"/>
      <c r="NDO2676" s="18"/>
      <c r="NDP2676" s="1089"/>
      <c r="NDQ2676" s="1531"/>
      <c r="NDR2676" s="1255"/>
      <c r="NDS2676" s="18"/>
      <c r="NDT2676" s="1089"/>
      <c r="NDU2676" s="1531"/>
      <c r="NDV2676" s="1255"/>
      <c r="NDW2676" s="18"/>
      <c r="NDX2676" s="1089"/>
      <c r="NDY2676" s="1531"/>
      <c r="NDZ2676" s="1255"/>
      <c r="NEA2676" s="18"/>
      <c r="NEB2676" s="1089"/>
      <c r="NEC2676" s="1531"/>
      <c r="NED2676" s="1255"/>
      <c r="NEE2676" s="18"/>
      <c r="NEF2676" s="1089"/>
      <c r="NEG2676" s="1531"/>
      <c r="NEH2676" s="1255"/>
      <c r="NEI2676" s="18"/>
      <c r="NEJ2676" s="1089"/>
      <c r="NEK2676" s="1531"/>
      <c r="NEL2676" s="1255"/>
      <c r="NEM2676" s="18"/>
      <c r="NEN2676" s="1089"/>
      <c r="NEO2676" s="1531"/>
      <c r="NEP2676" s="1255"/>
      <c r="NEQ2676" s="18"/>
      <c r="NER2676" s="1089"/>
      <c r="NES2676" s="1531"/>
      <c r="NET2676" s="1255"/>
      <c r="NEU2676" s="18"/>
      <c r="NEV2676" s="1089"/>
      <c r="NEW2676" s="1531"/>
      <c r="NEX2676" s="1255"/>
      <c r="NEY2676" s="18"/>
      <c r="NEZ2676" s="1089"/>
      <c r="NFA2676" s="1531"/>
      <c r="NFB2676" s="1255"/>
      <c r="NFC2676" s="18"/>
      <c r="NFD2676" s="1089"/>
      <c r="NFE2676" s="1531"/>
      <c r="NFF2676" s="1255"/>
      <c r="NFG2676" s="18"/>
      <c r="NFH2676" s="1089"/>
      <c r="NFI2676" s="1531"/>
      <c r="NFJ2676" s="1255"/>
      <c r="NFK2676" s="18"/>
      <c r="NFL2676" s="1089"/>
      <c r="NFM2676" s="1531"/>
      <c r="NFN2676" s="1255"/>
      <c r="NFO2676" s="18"/>
      <c r="NFP2676" s="1089"/>
      <c r="NFQ2676" s="1531"/>
      <c r="NFR2676" s="1255"/>
      <c r="NFS2676" s="18"/>
      <c r="NFT2676" s="1089"/>
      <c r="NFU2676" s="1531"/>
      <c r="NFV2676" s="1255"/>
      <c r="NFW2676" s="18"/>
      <c r="NFX2676" s="1089"/>
      <c r="NFY2676" s="1531"/>
      <c r="NFZ2676" s="1255"/>
      <c r="NGA2676" s="18"/>
      <c r="NGB2676" s="1089"/>
      <c r="NGC2676" s="1531"/>
      <c r="NGD2676" s="1255"/>
      <c r="NGE2676" s="18"/>
      <c r="NGF2676" s="1089"/>
      <c r="NGG2676" s="1531"/>
      <c r="NGH2676" s="1255"/>
      <c r="NGI2676" s="18"/>
      <c r="NGJ2676" s="1089"/>
      <c r="NGK2676" s="1531"/>
      <c r="NGL2676" s="1255"/>
      <c r="NGM2676" s="18"/>
      <c r="NGN2676" s="1089"/>
      <c r="NGO2676" s="1531"/>
      <c r="NGP2676" s="1255"/>
      <c r="NGQ2676" s="18"/>
      <c r="NGR2676" s="1089"/>
      <c r="NGS2676" s="1531"/>
      <c r="NGT2676" s="1255"/>
      <c r="NGU2676" s="18"/>
      <c r="NGV2676" s="1089"/>
      <c r="NGW2676" s="1531"/>
      <c r="NGX2676" s="1255"/>
      <c r="NGY2676" s="18"/>
      <c r="NGZ2676" s="1089"/>
      <c r="NHA2676" s="1531"/>
      <c r="NHB2676" s="1255"/>
      <c r="NHC2676" s="18"/>
      <c r="NHD2676" s="1089"/>
      <c r="NHE2676" s="1531"/>
      <c r="NHF2676" s="1255"/>
      <c r="NHG2676" s="18"/>
      <c r="NHH2676" s="1089"/>
      <c r="NHI2676" s="1531"/>
      <c r="NHJ2676" s="1255"/>
      <c r="NHK2676" s="18"/>
      <c r="NHL2676" s="1089"/>
      <c r="NHM2676" s="1531"/>
      <c r="NHN2676" s="1255"/>
      <c r="NHO2676" s="18"/>
      <c r="NHP2676" s="1089"/>
      <c r="NHQ2676" s="1531"/>
      <c r="NHR2676" s="1255"/>
      <c r="NHS2676" s="18"/>
      <c r="NHT2676" s="1089"/>
      <c r="NHU2676" s="1531"/>
      <c r="NHV2676" s="1255"/>
      <c r="NHW2676" s="18"/>
      <c r="NHX2676" s="1089"/>
      <c r="NHY2676" s="1531"/>
      <c r="NHZ2676" s="1255"/>
      <c r="NIA2676" s="18"/>
      <c r="NIB2676" s="1089"/>
      <c r="NIC2676" s="1531"/>
      <c r="NID2676" s="1255"/>
      <c r="NIE2676" s="18"/>
      <c r="NIF2676" s="1089"/>
      <c r="NIG2676" s="1531"/>
      <c r="NIH2676" s="1255"/>
      <c r="NII2676" s="18"/>
      <c r="NIJ2676" s="1089"/>
      <c r="NIK2676" s="1531"/>
      <c r="NIL2676" s="1255"/>
      <c r="NIM2676" s="18"/>
      <c r="NIN2676" s="1089"/>
      <c r="NIO2676" s="1531"/>
      <c r="NIP2676" s="1255"/>
      <c r="NIQ2676" s="18"/>
      <c r="NIR2676" s="1089"/>
      <c r="NIS2676" s="1531"/>
      <c r="NIT2676" s="1255"/>
      <c r="NIU2676" s="18"/>
      <c r="NIV2676" s="1089"/>
      <c r="NIW2676" s="1531"/>
      <c r="NIX2676" s="1255"/>
      <c r="NIY2676" s="18"/>
      <c r="NIZ2676" s="1089"/>
      <c r="NJA2676" s="1531"/>
      <c r="NJB2676" s="1255"/>
      <c r="NJC2676" s="18"/>
      <c r="NJD2676" s="1089"/>
      <c r="NJE2676" s="1531"/>
      <c r="NJF2676" s="1255"/>
      <c r="NJG2676" s="18"/>
      <c r="NJH2676" s="1089"/>
      <c r="NJI2676" s="1531"/>
      <c r="NJJ2676" s="1255"/>
      <c r="NJK2676" s="18"/>
      <c r="NJL2676" s="1089"/>
      <c r="NJM2676" s="1531"/>
      <c r="NJN2676" s="1255"/>
      <c r="NJO2676" s="18"/>
      <c r="NJP2676" s="1089"/>
      <c r="NJQ2676" s="1531"/>
      <c r="NJR2676" s="1255"/>
      <c r="NJS2676" s="18"/>
      <c r="NJT2676" s="1089"/>
      <c r="NJU2676" s="1531"/>
      <c r="NJV2676" s="1255"/>
      <c r="NJW2676" s="18"/>
      <c r="NJX2676" s="1089"/>
      <c r="NJY2676" s="1531"/>
      <c r="NJZ2676" s="1255"/>
      <c r="NKA2676" s="18"/>
      <c r="NKB2676" s="1089"/>
      <c r="NKC2676" s="1531"/>
      <c r="NKD2676" s="1255"/>
      <c r="NKE2676" s="18"/>
      <c r="NKF2676" s="1089"/>
      <c r="NKG2676" s="1531"/>
      <c r="NKH2676" s="1255"/>
      <c r="NKI2676" s="18"/>
      <c r="NKJ2676" s="1089"/>
      <c r="NKK2676" s="1531"/>
      <c r="NKL2676" s="1255"/>
      <c r="NKM2676" s="18"/>
      <c r="NKN2676" s="1089"/>
      <c r="NKO2676" s="1531"/>
      <c r="NKP2676" s="1255"/>
      <c r="NKQ2676" s="18"/>
      <c r="NKR2676" s="1089"/>
      <c r="NKS2676" s="1531"/>
      <c r="NKT2676" s="1255"/>
      <c r="NKU2676" s="18"/>
      <c r="NKV2676" s="1089"/>
      <c r="NKW2676" s="1531"/>
      <c r="NKX2676" s="1255"/>
      <c r="NKY2676" s="18"/>
      <c r="NKZ2676" s="1089"/>
      <c r="NLA2676" s="1531"/>
      <c r="NLB2676" s="1255"/>
      <c r="NLC2676" s="18"/>
      <c r="NLD2676" s="1089"/>
      <c r="NLE2676" s="1531"/>
      <c r="NLF2676" s="1255"/>
      <c r="NLG2676" s="18"/>
      <c r="NLH2676" s="1089"/>
      <c r="NLI2676" s="1531"/>
      <c r="NLJ2676" s="1255"/>
      <c r="NLK2676" s="18"/>
      <c r="NLL2676" s="1089"/>
      <c r="NLM2676" s="1531"/>
      <c r="NLN2676" s="1255"/>
      <c r="NLO2676" s="18"/>
      <c r="NLP2676" s="1089"/>
      <c r="NLQ2676" s="1531"/>
      <c r="NLR2676" s="1255"/>
      <c r="NLS2676" s="18"/>
      <c r="NLT2676" s="1089"/>
      <c r="NLU2676" s="1531"/>
      <c r="NLV2676" s="1255"/>
      <c r="NLW2676" s="18"/>
      <c r="NLX2676" s="1089"/>
      <c r="NLY2676" s="1531"/>
      <c r="NLZ2676" s="1255"/>
      <c r="NMA2676" s="18"/>
      <c r="NMB2676" s="1089"/>
      <c r="NMC2676" s="1531"/>
      <c r="NMD2676" s="1255"/>
      <c r="NME2676" s="18"/>
      <c r="NMF2676" s="1089"/>
      <c r="NMG2676" s="1531"/>
      <c r="NMH2676" s="1255"/>
      <c r="NMI2676" s="18"/>
      <c r="NMJ2676" s="1089"/>
      <c r="NMK2676" s="1531"/>
      <c r="NML2676" s="1255"/>
      <c r="NMM2676" s="18"/>
      <c r="NMN2676" s="1089"/>
      <c r="NMO2676" s="1531"/>
      <c r="NMP2676" s="1255"/>
      <c r="NMQ2676" s="18"/>
      <c r="NMR2676" s="1089"/>
      <c r="NMS2676" s="1531"/>
      <c r="NMT2676" s="1255"/>
      <c r="NMU2676" s="18"/>
      <c r="NMV2676" s="1089"/>
      <c r="NMW2676" s="1531"/>
      <c r="NMX2676" s="1255"/>
      <c r="NMY2676" s="18"/>
      <c r="NMZ2676" s="1089"/>
      <c r="NNA2676" s="1531"/>
      <c r="NNB2676" s="1255"/>
      <c r="NNC2676" s="18"/>
      <c r="NND2676" s="1089"/>
      <c r="NNE2676" s="1531"/>
      <c r="NNF2676" s="1255"/>
      <c r="NNG2676" s="18"/>
      <c r="NNH2676" s="1089"/>
      <c r="NNI2676" s="1531"/>
      <c r="NNJ2676" s="1255"/>
      <c r="NNK2676" s="18"/>
      <c r="NNL2676" s="1089"/>
      <c r="NNM2676" s="1531"/>
      <c r="NNN2676" s="1255"/>
      <c r="NNO2676" s="18"/>
      <c r="NNP2676" s="1089"/>
      <c r="NNQ2676" s="1531"/>
      <c r="NNR2676" s="1255"/>
      <c r="NNS2676" s="18"/>
      <c r="NNT2676" s="1089"/>
      <c r="NNU2676" s="1531"/>
      <c r="NNV2676" s="1255"/>
      <c r="NNW2676" s="18"/>
      <c r="NNX2676" s="1089"/>
      <c r="NNY2676" s="1531"/>
      <c r="NNZ2676" s="1255"/>
      <c r="NOA2676" s="18"/>
      <c r="NOB2676" s="1089"/>
      <c r="NOC2676" s="1531"/>
      <c r="NOD2676" s="1255"/>
      <c r="NOE2676" s="18"/>
      <c r="NOF2676" s="1089"/>
      <c r="NOG2676" s="1531"/>
      <c r="NOH2676" s="1255"/>
      <c r="NOI2676" s="18"/>
      <c r="NOJ2676" s="1089"/>
      <c r="NOK2676" s="1531"/>
      <c r="NOL2676" s="1255"/>
      <c r="NOM2676" s="18"/>
      <c r="NON2676" s="1089"/>
      <c r="NOO2676" s="1531"/>
      <c r="NOP2676" s="1255"/>
      <c r="NOQ2676" s="18"/>
      <c r="NOR2676" s="1089"/>
      <c r="NOS2676" s="1531"/>
      <c r="NOT2676" s="1255"/>
      <c r="NOU2676" s="18"/>
      <c r="NOV2676" s="1089"/>
      <c r="NOW2676" s="1531"/>
      <c r="NOX2676" s="1255"/>
      <c r="NOY2676" s="18"/>
      <c r="NOZ2676" s="1089"/>
      <c r="NPA2676" s="1531"/>
      <c r="NPB2676" s="1255"/>
      <c r="NPC2676" s="18"/>
      <c r="NPD2676" s="1089"/>
      <c r="NPE2676" s="1531"/>
      <c r="NPF2676" s="1255"/>
      <c r="NPG2676" s="18"/>
      <c r="NPH2676" s="1089"/>
      <c r="NPI2676" s="1531"/>
      <c r="NPJ2676" s="1255"/>
      <c r="NPK2676" s="18"/>
      <c r="NPL2676" s="1089"/>
      <c r="NPM2676" s="1531"/>
      <c r="NPN2676" s="1255"/>
      <c r="NPO2676" s="18"/>
      <c r="NPP2676" s="1089"/>
      <c r="NPQ2676" s="1531"/>
      <c r="NPR2676" s="1255"/>
      <c r="NPS2676" s="18"/>
      <c r="NPT2676" s="1089"/>
      <c r="NPU2676" s="1531"/>
      <c r="NPV2676" s="1255"/>
      <c r="NPW2676" s="18"/>
      <c r="NPX2676" s="1089"/>
      <c r="NPY2676" s="1531"/>
      <c r="NPZ2676" s="1255"/>
      <c r="NQA2676" s="18"/>
      <c r="NQB2676" s="1089"/>
      <c r="NQC2676" s="1531"/>
      <c r="NQD2676" s="1255"/>
      <c r="NQE2676" s="18"/>
      <c r="NQF2676" s="1089"/>
      <c r="NQG2676" s="1531"/>
      <c r="NQH2676" s="1255"/>
      <c r="NQI2676" s="18"/>
      <c r="NQJ2676" s="1089"/>
      <c r="NQK2676" s="1531"/>
      <c r="NQL2676" s="1255"/>
      <c r="NQM2676" s="18"/>
      <c r="NQN2676" s="1089"/>
      <c r="NQO2676" s="1531"/>
      <c r="NQP2676" s="1255"/>
      <c r="NQQ2676" s="18"/>
      <c r="NQR2676" s="1089"/>
      <c r="NQS2676" s="1531"/>
      <c r="NQT2676" s="1255"/>
      <c r="NQU2676" s="18"/>
      <c r="NQV2676" s="1089"/>
      <c r="NQW2676" s="1531"/>
      <c r="NQX2676" s="1255"/>
      <c r="NQY2676" s="18"/>
      <c r="NQZ2676" s="1089"/>
      <c r="NRA2676" s="1531"/>
      <c r="NRB2676" s="1255"/>
      <c r="NRC2676" s="18"/>
      <c r="NRD2676" s="1089"/>
      <c r="NRE2676" s="1531"/>
      <c r="NRF2676" s="1255"/>
      <c r="NRG2676" s="18"/>
      <c r="NRH2676" s="1089"/>
      <c r="NRI2676" s="1531"/>
      <c r="NRJ2676" s="1255"/>
      <c r="NRK2676" s="18"/>
      <c r="NRL2676" s="1089"/>
      <c r="NRM2676" s="1531"/>
      <c r="NRN2676" s="1255"/>
      <c r="NRO2676" s="18"/>
      <c r="NRP2676" s="1089"/>
      <c r="NRQ2676" s="1531"/>
      <c r="NRR2676" s="1255"/>
      <c r="NRS2676" s="18"/>
      <c r="NRT2676" s="1089"/>
      <c r="NRU2676" s="1531"/>
      <c r="NRV2676" s="1255"/>
      <c r="NRW2676" s="18"/>
      <c r="NRX2676" s="1089"/>
      <c r="NRY2676" s="1531"/>
      <c r="NRZ2676" s="1255"/>
      <c r="NSA2676" s="18"/>
      <c r="NSB2676" s="1089"/>
      <c r="NSC2676" s="1531"/>
      <c r="NSD2676" s="1255"/>
      <c r="NSE2676" s="18"/>
      <c r="NSF2676" s="1089"/>
      <c r="NSG2676" s="1531"/>
      <c r="NSH2676" s="1255"/>
      <c r="NSI2676" s="18"/>
      <c r="NSJ2676" s="1089"/>
      <c r="NSK2676" s="1531"/>
      <c r="NSL2676" s="1255"/>
      <c r="NSM2676" s="18"/>
      <c r="NSN2676" s="1089"/>
      <c r="NSO2676" s="1531"/>
      <c r="NSP2676" s="1255"/>
      <c r="NSQ2676" s="18"/>
      <c r="NSR2676" s="1089"/>
      <c r="NSS2676" s="1531"/>
      <c r="NST2676" s="1255"/>
      <c r="NSU2676" s="18"/>
      <c r="NSV2676" s="1089"/>
      <c r="NSW2676" s="1531"/>
      <c r="NSX2676" s="1255"/>
      <c r="NSY2676" s="18"/>
      <c r="NSZ2676" s="1089"/>
      <c r="NTA2676" s="1531"/>
      <c r="NTB2676" s="1255"/>
      <c r="NTC2676" s="18"/>
      <c r="NTD2676" s="1089"/>
      <c r="NTE2676" s="1531"/>
      <c r="NTF2676" s="1255"/>
      <c r="NTG2676" s="18"/>
      <c r="NTH2676" s="1089"/>
      <c r="NTI2676" s="1531"/>
      <c r="NTJ2676" s="1255"/>
      <c r="NTK2676" s="18"/>
      <c r="NTL2676" s="1089"/>
      <c r="NTM2676" s="1531"/>
      <c r="NTN2676" s="1255"/>
      <c r="NTO2676" s="18"/>
      <c r="NTP2676" s="1089"/>
      <c r="NTQ2676" s="1531"/>
      <c r="NTR2676" s="1255"/>
      <c r="NTS2676" s="18"/>
      <c r="NTT2676" s="1089"/>
      <c r="NTU2676" s="1531"/>
      <c r="NTV2676" s="1255"/>
      <c r="NTW2676" s="18"/>
      <c r="NTX2676" s="1089"/>
      <c r="NTY2676" s="1531"/>
      <c r="NTZ2676" s="1255"/>
      <c r="NUA2676" s="18"/>
      <c r="NUB2676" s="1089"/>
      <c r="NUC2676" s="1531"/>
      <c r="NUD2676" s="1255"/>
      <c r="NUE2676" s="18"/>
      <c r="NUF2676" s="1089"/>
      <c r="NUG2676" s="1531"/>
      <c r="NUH2676" s="1255"/>
      <c r="NUI2676" s="18"/>
      <c r="NUJ2676" s="1089"/>
      <c r="NUK2676" s="1531"/>
      <c r="NUL2676" s="1255"/>
      <c r="NUM2676" s="18"/>
      <c r="NUN2676" s="1089"/>
      <c r="NUO2676" s="1531"/>
      <c r="NUP2676" s="1255"/>
      <c r="NUQ2676" s="18"/>
      <c r="NUR2676" s="1089"/>
      <c r="NUS2676" s="1531"/>
      <c r="NUT2676" s="1255"/>
      <c r="NUU2676" s="18"/>
      <c r="NUV2676" s="1089"/>
      <c r="NUW2676" s="1531"/>
      <c r="NUX2676" s="1255"/>
      <c r="NUY2676" s="18"/>
      <c r="NUZ2676" s="1089"/>
      <c r="NVA2676" s="1531"/>
      <c r="NVB2676" s="1255"/>
      <c r="NVC2676" s="18"/>
      <c r="NVD2676" s="1089"/>
      <c r="NVE2676" s="1531"/>
      <c r="NVF2676" s="1255"/>
      <c r="NVG2676" s="18"/>
      <c r="NVH2676" s="1089"/>
      <c r="NVI2676" s="1531"/>
      <c r="NVJ2676" s="1255"/>
      <c r="NVK2676" s="18"/>
      <c r="NVL2676" s="1089"/>
      <c r="NVM2676" s="1531"/>
      <c r="NVN2676" s="1255"/>
      <c r="NVO2676" s="18"/>
      <c r="NVP2676" s="1089"/>
      <c r="NVQ2676" s="1531"/>
      <c r="NVR2676" s="1255"/>
      <c r="NVS2676" s="18"/>
      <c r="NVT2676" s="1089"/>
      <c r="NVU2676" s="1531"/>
      <c r="NVV2676" s="1255"/>
      <c r="NVW2676" s="18"/>
      <c r="NVX2676" s="1089"/>
      <c r="NVY2676" s="1531"/>
      <c r="NVZ2676" s="1255"/>
      <c r="NWA2676" s="18"/>
      <c r="NWB2676" s="1089"/>
      <c r="NWC2676" s="1531"/>
      <c r="NWD2676" s="1255"/>
      <c r="NWE2676" s="18"/>
      <c r="NWF2676" s="1089"/>
      <c r="NWG2676" s="1531"/>
      <c r="NWH2676" s="1255"/>
      <c r="NWI2676" s="18"/>
      <c r="NWJ2676" s="1089"/>
      <c r="NWK2676" s="1531"/>
      <c r="NWL2676" s="1255"/>
      <c r="NWM2676" s="18"/>
      <c r="NWN2676" s="1089"/>
      <c r="NWO2676" s="1531"/>
      <c r="NWP2676" s="1255"/>
      <c r="NWQ2676" s="18"/>
      <c r="NWR2676" s="1089"/>
      <c r="NWS2676" s="1531"/>
      <c r="NWT2676" s="1255"/>
      <c r="NWU2676" s="18"/>
      <c r="NWV2676" s="1089"/>
      <c r="NWW2676" s="1531"/>
      <c r="NWX2676" s="1255"/>
      <c r="NWY2676" s="18"/>
      <c r="NWZ2676" s="1089"/>
      <c r="NXA2676" s="1531"/>
      <c r="NXB2676" s="1255"/>
      <c r="NXC2676" s="18"/>
      <c r="NXD2676" s="1089"/>
      <c r="NXE2676" s="1531"/>
      <c r="NXF2676" s="1255"/>
      <c r="NXG2676" s="18"/>
      <c r="NXH2676" s="1089"/>
      <c r="NXI2676" s="1531"/>
      <c r="NXJ2676" s="1255"/>
      <c r="NXK2676" s="18"/>
      <c r="NXL2676" s="1089"/>
      <c r="NXM2676" s="1531"/>
      <c r="NXN2676" s="1255"/>
      <c r="NXO2676" s="18"/>
      <c r="NXP2676" s="1089"/>
      <c r="NXQ2676" s="1531"/>
      <c r="NXR2676" s="1255"/>
      <c r="NXS2676" s="18"/>
      <c r="NXT2676" s="1089"/>
      <c r="NXU2676" s="1531"/>
      <c r="NXV2676" s="1255"/>
      <c r="NXW2676" s="18"/>
      <c r="NXX2676" s="1089"/>
      <c r="NXY2676" s="1531"/>
      <c r="NXZ2676" s="1255"/>
      <c r="NYA2676" s="18"/>
      <c r="NYB2676" s="1089"/>
      <c r="NYC2676" s="1531"/>
      <c r="NYD2676" s="1255"/>
      <c r="NYE2676" s="18"/>
      <c r="NYF2676" s="1089"/>
      <c r="NYG2676" s="1531"/>
      <c r="NYH2676" s="1255"/>
      <c r="NYI2676" s="18"/>
      <c r="NYJ2676" s="1089"/>
      <c r="NYK2676" s="1531"/>
      <c r="NYL2676" s="1255"/>
      <c r="NYM2676" s="18"/>
      <c r="NYN2676" s="1089"/>
      <c r="NYO2676" s="1531"/>
      <c r="NYP2676" s="1255"/>
      <c r="NYQ2676" s="18"/>
      <c r="NYR2676" s="1089"/>
      <c r="NYS2676" s="1531"/>
      <c r="NYT2676" s="1255"/>
      <c r="NYU2676" s="18"/>
      <c r="NYV2676" s="1089"/>
      <c r="NYW2676" s="1531"/>
      <c r="NYX2676" s="1255"/>
      <c r="NYY2676" s="18"/>
      <c r="NYZ2676" s="1089"/>
      <c r="NZA2676" s="1531"/>
      <c r="NZB2676" s="1255"/>
      <c r="NZC2676" s="18"/>
      <c r="NZD2676" s="1089"/>
      <c r="NZE2676" s="1531"/>
      <c r="NZF2676" s="1255"/>
      <c r="NZG2676" s="18"/>
      <c r="NZH2676" s="1089"/>
      <c r="NZI2676" s="1531"/>
      <c r="NZJ2676" s="1255"/>
      <c r="NZK2676" s="18"/>
      <c r="NZL2676" s="1089"/>
      <c r="NZM2676" s="1531"/>
      <c r="NZN2676" s="1255"/>
      <c r="NZO2676" s="18"/>
      <c r="NZP2676" s="1089"/>
      <c r="NZQ2676" s="1531"/>
      <c r="NZR2676" s="1255"/>
      <c r="NZS2676" s="18"/>
      <c r="NZT2676" s="1089"/>
      <c r="NZU2676" s="1531"/>
      <c r="NZV2676" s="1255"/>
      <c r="NZW2676" s="18"/>
      <c r="NZX2676" s="1089"/>
      <c r="NZY2676" s="1531"/>
      <c r="NZZ2676" s="1255"/>
      <c r="OAA2676" s="18"/>
      <c r="OAB2676" s="1089"/>
      <c r="OAC2676" s="1531"/>
      <c r="OAD2676" s="1255"/>
      <c r="OAE2676" s="18"/>
      <c r="OAF2676" s="1089"/>
      <c r="OAG2676" s="1531"/>
      <c r="OAH2676" s="1255"/>
      <c r="OAI2676" s="18"/>
      <c r="OAJ2676" s="1089"/>
      <c r="OAK2676" s="1531"/>
      <c r="OAL2676" s="1255"/>
      <c r="OAM2676" s="18"/>
      <c r="OAN2676" s="1089"/>
      <c r="OAO2676" s="1531"/>
      <c r="OAP2676" s="1255"/>
      <c r="OAQ2676" s="18"/>
      <c r="OAR2676" s="1089"/>
      <c r="OAS2676" s="1531"/>
      <c r="OAT2676" s="1255"/>
      <c r="OAU2676" s="18"/>
      <c r="OAV2676" s="1089"/>
      <c r="OAW2676" s="1531"/>
      <c r="OAX2676" s="1255"/>
      <c r="OAY2676" s="18"/>
      <c r="OAZ2676" s="1089"/>
      <c r="OBA2676" s="1531"/>
      <c r="OBB2676" s="1255"/>
      <c r="OBC2676" s="18"/>
      <c r="OBD2676" s="1089"/>
      <c r="OBE2676" s="1531"/>
      <c r="OBF2676" s="1255"/>
      <c r="OBG2676" s="18"/>
      <c r="OBH2676" s="1089"/>
      <c r="OBI2676" s="1531"/>
      <c r="OBJ2676" s="1255"/>
      <c r="OBK2676" s="18"/>
      <c r="OBL2676" s="1089"/>
      <c r="OBM2676" s="1531"/>
      <c r="OBN2676" s="1255"/>
      <c r="OBO2676" s="18"/>
      <c r="OBP2676" s="1089"/>
      <c r="OBQ2676" s="1531"/>
      <c r="OBR2676" s="1255"/>
      <c r="OBS2676" s="18"/>
      <c r="OBT2676" s="1089"/>
      <c r="OBU2676" s="1531"/>
      <c r="OBV2676" s="1255"/>
      <c r="OBW2676" s="18"/>
      <c r="OBX2676" s="1089"/>
      <c r="OBY2676" s="1531"/>
      <c r="OBZ2676" s="1255"/>
      <c r="OCA2676" s="18"/>
      <c r="OCB2676" s="1089"/>
      <c r="OCC2676" s="1531"/>
      <c r="OCD2676" s="1255"/>
      <c r="OCE2676" s="18"/>
      <c r="OCF2676" s="1089"/>
      <c r="OCG2676" s="1531"/>
      <c r="OCH2676" s="1255"/>
      <c r="OCI2676" s="18"/>
      <c r="OCJ2676" s="1089"/>
      <c r="OCK2676" s="1531"/>
      <c r="OCL2676" s="1255"/>
      <c r="OCM2676" s="18"/>
      <c r="OCN2676" s="1089"/>
      <c r="OCO2676" s="1531"/>
      <c r="OCP2676" s="1255"/>
      <c r="OCQ2676" s="18"/>
      <c r="OCR2676" s="1089"/>
      <c r="OCS2676" s="1531"/>
      <c r="OCT2676" s="1255"/>
      <c r="OCU2676" s="18"/>
      <c r="OCV2676" s="1089"/>
      <c r="OCW2676" s="1531"/>
      <c r="OCX2676" s="1255"/>
      <c r="OCY2676" s="18"/>
      <c r="OCZ2676" s="1089"/>
      <c r="ODA2676" s="1531"/>
      <c r="ODB2676" s="1255"/>
      <c r="ODC2676" s="18"/>
      <c r="ODD2676" s="1089"/>
      <c r="ODE2676" s="1531"/>
      <c r="ODF2676" s="1255"/>
      <c r="ODG2676" s="18"/>
      <c r="ODH2676" s="1089"/>
      <c r="ODI2676" s="1531"/>
      <c r="ODJ2676" s="1255"/>
      <c r="ODK2676" s="18"/>
      <c r="ODL2676" s="1089"/>
      <c r="ODM2676" s="1531"/>
      <c r="ODN2676" s="1255"/>
      <c r="ODO2676" s="18"/>
      <c r="ODP2676" s="1089"/>
      <c r="ODQ2676" s="1531"/>
      <c r="ODR2676" s="1255"/>
      <c r="ODS2676" s="18"/>
      <c r="ODT2676" s="1089"/>
      <c r="ODU2676" s="1531"/>
      <c r="ODV2676" s="1255"/>
      <c r="ODW2676" s="18"/>
      <c r="ODX2676" s="1089"/>
      <c r="ODY2676" s="1531"/>
      <c r="ODZ2676" s="1255"/>
      <c r="OEA2676" s="18"/>
      <c r="OEB2676" s="1089"/>
      <c r="OEC2676" s="1531"/>
      <c r="OED2676" s="1255"/>
      <c r="OEE2676" s="18"/>
      <c r="OEF2676" s="1089"/>
      <c r="OEG2676" s="1531"/>
      <c r="OEH2676" s="1255"/>
      <c r="OEI2676" s="18"/>
      <c r="OEJ2676" s="1089"/>
      <c r="OEK2676" s="1531"/>
      <c r="OEL2676" s="1255"/>
      <c r="OEM2676" s="18"/>
      <c r="OEN2676" s="1089"/>
      <c r="OEO2676" s="1531"/>
      <c r="OEP2676" s="1255"/>
      <c r="OEQ2676" s="18"/>
      <c r="OER2676" s="1089"/>
      <c r="OES2676" s="1531"/>
      <c r="OET2676" s="1255"/>
      <c r="OEU2676" s="18"/>
      <c r="OEV2676" s="1089"/>
      <c r="OEW2676" s="1531"/>
      <c r="OEX2676" s="1255"/>
      <c r="OEY2676" s="18"/>
      <c r="OEZ2676" s="1089"/>
      <c r="OFA2676" s="1531"/>
      <c r="OFB2676" s="1255"/>
      <c r="OFC2676" s="18"/>
      <c r="OFD2676" s="1089"/>
      <c r="OFE2676" s="1531"/>
      <c r="OFF2676" s="1255"/>
      <c r="OFG2676" s="18"/>
      <c r="OFH2676" s="1089"/>
      <c r="OFI2676" s="1531"/>
      <c r="OFJ2676" s="1255"/>
      <c r="OFK2676" s="18"/>
      <c r="OFL2676" s="1089"/>
      <c r="OFM2676" s="1531"/>
      <c r="OFN2676" s="1255"/>
      <c r="OFO2676" s="18"/>
      <c r="OFP2676" s="1089"/>
      <c r="OFQ2676" s="1531"/>
      <c r="OFR2676" s="1255"/>
      <c r="OFS2676" s="18"/>
      <c r="OFT2676" s="1089"/>
      <c r="OFU2676" s="1531"/>
      <c r="OFV2676" s="1255"/>
      <c r="OFW2676" s="18"/>
      <c r="OFX2676" s="1089"/>
      <c r="OFY2676" s="1531"/>
      <c r="OFZ2676" s="1255"/>
      <c r="OGA2676" s="18"/>
      <c r="OGB2676" s="1089"/>
      <c r="OGC2676" s="1531"/>
      <c r="OGD2676" s="1255"/>
      <c r="OGE2676" s="18"/>
      <c r="OGF2676" s="1089"/>
      <c r="OGG2676" s="1531"/>
      <c r="OGH2676" s="1255"/>
      <c r="OGI2676" s="18"/>
      <c r="OGJ2676" s="1089"/>
      <c r="OGK2676" s="1531"/>
      <c r="OGL2676" s="1255"/>
      <c r="OGM2676" s="18"/>
      <c r="OGN2676" s="1089"/>
      <c r="OGO2676" s="1531"/>
      <c r="OGP2676" s="1255"/>
      <c r="OGQ2676" s="18"/>
      <c r="OGR2676" s="1089"/>
      <c r="OGS2676" s="1531"/>
      <c r="OGT2676" s="1255"/>
      <c r="OGU2676" s="18"/>
      <c r="OGV2676" s="1089"/>
      <c r="OGW2676" s="1531"/>
      <c r="OGX2676" s="1255"/>
      <c r="OGY2676" s="18"/>
      <c r="OGZ2676" s="1089"/>
      <c r="OHA2676" s="1531"/>
      <c r="OHB2676" s="1255"/>
      <c r="OHC2676" s="18"/>
      <c r="OHD2676" s="1089"/>
      <c r="OHE2676" s="1531"/>
      <c r="OHF2676" s="1255"/>
      <c r="OHG2676" s="18"/>
      <c r="OHH2676" s="1089"/>
      <c r="OHI2676" s="1531"/>
      <c r="OHJ2676" s="1255"/>
      <c r="OHK2676" s="18"/>
      <c r="OHL2676" s="1089"/>
      <c r="OHM2676" s="1531"/>
      <c r="OHN2676" s="1255"/>
      <c r="OHO2676" s="18"/>
      <c r="OHP2676" s="1089"/>
      <c r="OHQ2676" s="1531"/>
      <c r="OHR2676" s="1255"/>
      <c r="OHS2676" s="18"/>
      <c r="OHT2676" s="1089"/>
      <c r="OHU2676" s="1531"/>
      <c r="OHV2676" s="1255"/>
      <c r="OHW2676" s="18"/>
      <c r="OHX2676" s="1089"/>
      <c r="OHY2676" s="1531"/>
      <c r="OHZ2676" s="1255"/>
      <c r="OIA2676" s="18"/>
      <c r="OIB2676" s="1089"/>
      <c r="OIC2676" s="1531"/>
      <c r="OID2676" s="1255"/>
      <c r="OIE2676" s="18"/>
      <c r="OIF2676" s="1089"/>
      <c r="OIG2676" s="1531"/>
      <c r="OIH2676" s="1255"/>
      <c r="OII2676" s="18"/>
      <c r="OIJ2676" s="1089"/>
      <c r="OIK2676" s="1531"/>
      <c r="OIL2676" s="1255"/>
      <c r="OIM2676" s="18"/>
      <c r="OIN2676" s="1089"/>
      <c r="OIO2676" s="1531"/>
      <c r="OIP2676" s="1255"/>
      <c r="OIQ2676" s="18"/>
      <c r="OIR2676" s="1089"/>
      <c r="OIS2676" s="1531"/>
      <c r="OIT2676" s="1255"/>
      <c r="OIU2676" s="18"/>
      <c r="OIV2676" s="1089"/>
      <c r="OIW2676" s="1531"/>
      <c r="OIX2676" s="1255"/>
      <c r="OIY2676" s="18"/>
      <c r="OIZ2676" s="1089"/>
      <c r="OJA2676" s="1531"/>
      <c r="OJB2676" s="1255"/>
      <c r="OJC2676" s="18"/>
      <c r="OJD2676" s="1089"/>
      <c r="OJE2676" s="1531"/>
      <c r="OJF2676" s="1255"/>
      <c r="OJG2676" s="18"/>
      <c r="OJH2676" s="1089"/>
      <c r="OJI2676" s="1531"/>
      <c r="OJJ2676" s="1255"/>
      <c r="OJK2676" s="18"/>
      <c r="OJL2676" s="1089"/>
      <c r="OJM2676" s="1531"/>
      <c r="OJN2676" s="1255"/>
      <c r="OJO2676" s="18"/>
      <c r="OJP2676" s="1089"/>
      <c r="OJQ2676" s="1531"/>
      <c r="OJR2676" s="1255"/>
      <c r="OJS2676" s="18"/>
      <c r="OJT2676" s="1089"/>
      <c r="OJU2676" s="1531"/>
      <c r="OJV2676" s="1255"/>
      <c r="OJW2676" s="18"/>
      <c r="OJX2676" s="1089"/>
      <c r="OJY2676" s="1531"/>
      <c r="OJZ2676" s="1255"/>
      <c r="OKA2676" s="18"/>
      <c r="OKB2676" s="1089"/>
      <c r="OKC2676" s="1531"/>
      <c r="OKD2676" s="1255"/>
      <c r="OKE2676" s="18"/>
      <c r="OKF2676" s="1089"/>
      <c r="OKG2676" s="1531"/>
      <c r="OKH2676" s="1255"/>
      <c r="OKI2676" s="18"/>
      <c r="OKJ2676" s="1089"/>
      <c r="OKK2676" s="1531"/>
      <c r="OKL2676" s="1255"/>
      <c r="OKM2676" s="18"/>
      <c r="OKN2676" s="1089"/>
      <c r="OKO2676" s="1531"/>
      <c r="OKP2676" s="1255"/>
      <c r="OKQ2676" s="18"/>
      <c r="OKR2676" s="1089"/>
      <c r="OKS2676" s="1531"/>
      <c r="OKT2676" s="1255"/>
      <c r="OKU2676" s="18"/>
      <c r="OKV2676" s="1089"/>
      <c r="OKW2676" s="1531"/>
      <c r="OKX2676" s="1255"/>
      <c r="OKY2676" s="18"/>
      <c r="OKZ2676" s="1089"/>
      <c r="OLA2676" s="1531"/>
      <c r="OLB2676" s="1255"/>
      <c r="OLC2676" s="18"/>
      <c r="OLD2676" s="1089"/>
      <c r="OLE2676" s="1531"/>
      <c r="OLF2676" s="1255"/>
      <c r="OLG2676" s="18"/>
      <c r="OLH2676" s="1089"/>
      <c r="OLI2676" s="1531"/>
      <c r="OLJ2676" s="1255"/>
      <c r="OLK2676" s="18"/>
      <c r="OLL2676" s="1089"/>
      <c r="OLM2676" s="1531"/>
      <c r="OLN2676" s="1255"/>
      <c r="OLO2676" s="18"/>
      <c r="OLP2676" s="1089"/>
      <c r="OLQ2676" s="1531"/>
      <c r="OLR2676" s="1255"/>
      <c r="OLS2676" s="18"/>
      <c r="OLT2676" s="1089"/>
      <c r="OLU2676" s="1531"/>
      <c r="OLV2676" s="1255"/>
      <c r="OLW2676" s="18"/>
      <c r="OLX2676" s="1089"/>
      <c r="OLY2676" s="1531"/>
      <c r="OLZ2676" s="1255"/>
      <c r="OMA2676" s="18"/>
      <c r="OMB2676" s="1089"/>
      <c r="OMC2676" s="1531"/>
      <c r="OMD2676" s="1255"/>
      <c r="OME2676" s="18"/>
      <c r="OMF2676" s="1089"/>
      <c r="OMG2676" s="1531"/>
      <c r="OMH2676" s="1255"/>
      <c r="OMI2676" s="18"/>
      <c r="OMJ2676" s="1089"/>
      <c r="OMK2676" s="1531"/>
      <c r="OML2676" s="1255"/>
      <c r="OMM2676" s="18"/>
      <c r="OMN2676" s="1089"/>
      <c r="OMO2676" s="1531"/>
      <c r="OMP2676" s="1255"/>
      <c r="OMQ2676" s="18"/>
      <c r="OMR2676" s="1089"/>
      <c r="OMS2676" s="1531"/>
      <c r="OMT2676" s="1255"/>
      <c r="OMU2676" s="18"/>
      <c r="OMV2676" s="1089"/>
      <c r="OMW2676" s="1531"/>
      <c r="OMX2676" s="1255"/>
      <c r="OMY2676" s="18"/>
      <c r="OMZ2676" s="1089"/>
      <c r="ONA2676" s="1531"/>
      <c r="ONB2676" s="1255"/>
      <c r="ONC2676" s="18"/>
      <c r="OND2676" s="1089"/>
      <c r="ONE2676" s="1531"/>
      <c r="ONF2676" s="1255"/>
      <c r="ONG2676" s="18"/>
      <c r="ONH2676" s="1089"/>
      <c r="ONI2676" s="1531"/>
      <c r="ONJ2676" s="1255"/>
      <c r="ONK2676" s="18"/>
      <c r="ONL2676" s="1089"/>
      <c r="ONM2676" s="1531"/>
      <c r="ONN2676" s="1255"/>
      <c r="ONO2676" s="18"/>
      <c r="ONP2676" s="1089"/>
      <c r="ONQ2676" s="1531"/>
      <c r="ONR2676" s="1255"/>
      <c r="ONS2676" s="18"/>
      <c r="ONT2676" s="1089"/>
      <c r="ONU2676" s="1531"/>
      <c r="ONV2676" s="1255"/>
      <c r="ONW2676" s="18"/>
      <c r="ONX2676" s="1089"/>
      <c r="ONY2676" s="1531"/>
      <c r="ONZ2676" s="1255"/>
      <c r="OOA2676" s="18"/>
      <c r="OOB2676" s="1089"/>
      <c r="OOC2676" s="1531"/>
      <c r="OOD2676" s="1255"/>
      <c r="OOE2676" s="18"/>
      <c r="OOF2676" s="1089"/>
      <c r="OOG2676" s="1531"/>
      <c r="OOH2676" s="1255"/>
      <c r="OOI2676" s="18"/>
      <c r="OOJ2676" s="1089"/>
      <c r="OOK2676" s="1531"/>
      <c r="OOL2676" s="1255"/>
      <c r="OOM2676" s="18"/>
      <c r="OON2676" s="1089"/>
      <c r="OOO2676" s="1531"/>
      <c r="OOP2676" s="1255"/>
      <c r="OOQ2676" s="18"/>
      <c r="OOR2676" s="1089"/>
      <c r="OOS2676" s="1531"/>
      <c r="OOT2676" s="1255"/>
      <c r="OOU2676" s="18"/>
      <c r="OOV2676" s="1089"/>
      <c r="OOW2676" s="1531"/>
      <c r="OOX2676" s="1255"/>
      <c r="OOY2676" s="18"/>
      <c r="OOZ2676" s="1089"/>
      <c r="OPA2676" s="1531"/>
      <c r="OPB2676" s="1255"/>
      <c r="OPC2676" s="18"/>
      <c r="OPD2676" s="1089"/>
      <c r="OPE2676" s="1531"/>
      <c r="OPF2676" s="1255"/>
      <c r="OPG2676" s="18"/>
      <c r="OPH2676" s="1089"/>
      <c r="OPI2676" s="1531"/>
      <c r="OPJ2676" s="1255"/>
      <c r="OPK2676" s="18"/>
      <c r="OPL2676" s="1089"/>
      <c r="OPM2676" s="1531"/>
      <c r="OPN2676" s="1255"/>
      <c r="OPO2676" s="18"/>
      <c r="OPP2676" s="1089"/>
      <c r="OPQ2676" s="1531"/>
      <c r="OPR2676" s="1255"/>
      <c r="OPS2676" s="18"/>
      <c r="OPT2676" s="1089"/>
      <c r="OPU2676" s="1531"/>
      <c r="OPV2676" s="1255"/>
      <c r="OPW2676" s="18"/>
      <c r="OPX2676" s="1089"/>
      <c r="OPY2676" s="1531"/>
      <c r="OPZ2676" s="1255"/>
      <c r="OQA2676" s="18"/>
      <c r="OQB2676" s="1089"/>
      <c r="OQC2676" s="1531"/>
      <c r="OQD2676" s="1255"/>
      <c r="OQE2676" s="18"/>
      <c r="OQF2676" s="1089"/>
      <c r="OQG2676" s="1531"/>
      <c r="OQH2676" s="1255"/>
      <c r="OQI2676" s="18"/>
      <c r="OQJ2676" s="1089"/>
      <c r="OQK2676" s="1531"/>
      <c r="OQL2676" s="1255"/>
      <c r="OQM2676" s="18"/>
      <c r="OQN2676" s="1089"/>
      <c r="OQO2676" s="1531"/>
      <c r="OQP2676" s="1255"/>
      <c r="OQQ2676" s="18"/>
      <c r="OQR2676" s="1089"/>
      <c r="OQS2676" s="1531"/>
      <c r="OQT2676" s="1255"/>
      <c r="OQU2676" s="18"/>
      <c r="OQV2676" s="1089"/>
      <c r="OQW2676" s="1531"/>
      <c r="OQX2676" s="1255"/>
      <c r="OQY2676" s="18"/>
      <c r="OQZ2676" s="1089"/>
      <c r="ORA2676" s="1531"/>
      <c r="ORB2676" s="1255"/>
      <c r="ORC2676" s="18"/>
      <c r="ORD2676" s="1089"/>
      <c r="ORE2676" s="1531"/>
      <c r="ORF2676" s="1255"/>
      <c r="ORG2676" s="18"/>
      <c r="ORH2676" s="1089"/>
      <c r="ORI2676" s="1531"/>
      <c r="ORJ2676" s="1255"/>
      <c r="ORK2676" s="18"/>
      <c r="ORL2676" s="1089"/>
      <c r="ORM2676" s="1531"/>
      <c r="ORN2676" s="1255"/>
      <c r="ORO2676" s="18"/>
      <c r="ORP2676" s="1089"/>
      <c r="ORQ2676" s="1531"/>
      <c r="ORR2676" s="1255"/>
      <c r="ORS2676" s="18"/>
      <c r="ORT2676" s="1089"/>
      <c r="ORU2676" s="1531"/>
      <c r="ORV2676" s="1255"/>
      <c r="ORW2676" s="18"/>
      <c r="ORX2676" s="1089"/>
      <c r="ORY2676" s="1531"/>
      <c r="ORZ2676" s="1255"/>
      <c r="OSA2676" s="18"/>
      <c r="OSB2676" s="1089"/>
      <c r="OSC2676" s="1531"/>
      <c r="OSD2676" s="1255"/>
      <c r="OSE2676" s="18"/>
      <c r="OSF2676" s="1089"/>
      <c r="OSG2676" s="1531"/>
      <c r="OSH2676" s="1255"/>
      <c r="OSI2676" s="18"/>
      <c r="OSJ2676" s="1089"/>
      <c r="OSK2676" s="1531"/>
      <c r="OSL2676" s="1255"/>
      <c r="OSM2676" s="18"/>
      <c r="OSN2676" s="1089"/>
      <c r="OSO2676" s="1531"/>
      <c r="OSP2676" s="1255"/>
      <c r="OSQ2676" s="18"/>
      <c r="OSR2676" s="1089"/>
      <c r="OSS2676" s="1531"/>
      <c r="OST2676" s="1255"/>
      <c r="OSU2676" s="18"/>
      <c r="OSV2676" s="1089"/>
      <c r="OSW2676" s="1531"/>
      <c r="OSX2676" s="1255"/>
      <c r="OSY2676" s="18"/>
      <c r="OSZ2676" s="1089"/>
      <c r="OTA2676" s="1531"/>
      <c r="OTB2676" s="1255"/>
      <c r="OTC2676" s="18"/>
      <c r="OTD2676" s="1089"/>
      <c r="OTE2676" s="1531"/>
      <c r="OTF2676" s="1255"/>
      <c r="OTG2676" s="18"/>
      <c r="OTH2676" s="1089"/>
      <c r="OTI2676" s="1531"/>
      <c r="OTJ2676" s="1255"/>
      <c r="OTK2676" s="18"/>
      <c r="OTL2676" s="1089"/>
      <c r="OTM2676" s="1531"/>
      <c r="OTN2676" s="1255"/>
      <c r="OTO2676" s="18"/>
      <c r="OTP2676" s="1089"/>
      <c r="OTQ2676" s="1531"/>
      <c r="OTR2676" s="1255"/>
      <c r="OTS2676" s="18"/>
      <c r="OTT2676" s="1089"/>
      <c r="OTU2676" s="1531"/>
      <c r="OTV2676" s="1255"/>
      <c r="OTW2676" s="18"/>
      <c r="OTX2676" s="1089"/>
      <c r="OTY2676" s="1531"/>
      <c r="OTZ2676" s="1255"/>
      <c r="OUA2676" s="18"/>
      <c r="OUB2676" s="1089"/>
      <c r="OUC2676" s="1531"/>
      <c r="OUD2676" s="1255"/>
      <c r="OUE2676" s="18"/>
      <c r="OUF2676" s="1089"/>
      <c r="OUG2676" s="1531"/>
      <c r="OUH2676" s="1255"/>
      <c r="OUI2676" s="18"/>
      <c r="OUJ2676" s="1089"/>
      <c r="OUK2676" s="1531"/>
      <c r="OUL2676" s="1255"/>
      <c r="OUM2676" s="18"/>
      <c r="OUN2676" s="1089"/>
      <c r="OUO2676" s="1531"/>
      <c r="OUP2676" s="1255"/>
      <c r="OUQ2676" s="18"/>
      <c r="OUR2676" s="1089"/>
      <c r="OUS2676" s="1531"/>
      <c r="OUT2676" s="1255"/>
      <c r="OUU2676" s="18"/>
      <c r="OUV2676" s="1089"/>
      <c r="OUW2676" s="1531"/>
      <c r="OUX2676" s="1255"/>
      <c r="OUY2676" s="18"/>
      <c r="OUZ2676" s="1089"/>
      <c r="OVA2676" s="1531"/>
      <c r="OVB2676" s="1255"/>
      <c r="OVC2676" s="18"/>
      <c r="OVD2676" s="1089"/>
      <c r="OVE2676" s="1531"/>
      <c r="OVF2676" s="1255"/>
      <c r="OVG2676" s="18"/>
      <c r="OVH2676" s="1089"/>
      <c r="OVI2676" s="1531"/>
      <c r="OVJ2676" s="1255"/>
      <c r="OVK2676" s="18"/>
      <c r="OVL2676" s="1089"/>
      <c r="OVM2676" s="1531"/>
      <c r="OVN2676" s="1255"/>
      <c r="OVO2676" s="18"/>
      <c r="OVP2676" s="1089"/>
      <c r="OVQ2676" s="1531"/>
      <c r="OVR2676" s="1255"/>
      <c r="OVS2676" s="18"/>
      <c r="OVT2676" s="1089"/>
      <c r="OVU2676" s="1531"/>
      <c r="OVV2676" s="1255"/>
      <c r="OVW2676" s="18"/>
      <c r="OVX2676" s="1089"/>
      <c r="OVY2676" s="1531"/>
      <c r="OVZ2676" s="1255"/>
      <c r="OWA2676" s="18"/>
      <c r="OWB2676" s="1089"/>
      <c r="OWC2676" s="1531"/>
      <c r="OWD2676" s="1255"/>
      <c r="OWE2676" s="18"/>
      <c r="OWF2676" s="1089"/>
      <c r="OWG2676" s="1531"/>
      <c r="OWH2676" s="1255"/>
      <c r="OWI2676" s="18"/>
      <c r="OWJ2676" s="1089"/>
      <c r="OWK2676" s="1531"/>
      <c r="OWL2676" s="1255"/>
      <c r="OWM2676" s="18"/>
      <c r="OWN2676" s="1089"/>
      <c r="OWO2676" s="1531"/>
      <c r="OWP2676" s="1255"/>
      <c r="OWQ2676" s="18"/>
      <c r="OWR2676" s="1089"/>
      <c r="OWS2676" s="1531"/>
      <c r="OWT2676" s="1255"/>
      <c r="OWU2676" s="18"/>
      <c r="OWV2676" s="1089"/>
      <c r="OWW2676" s="1531"/>
      <c r="OWX2676" s="1255"/>
      <c r="OWY2676" s="18"/>
      <c r="OWZ2676" s="1089"/>
      <c r="OXA2676" s="1531"/>
      <c r="OXB2676" s="1255"/>
      <c r="OXC2676" s="18"/>
      <c r="OXD2676" s="1089"/>
      <c r="OXE2676" s="1531"/>
      <c r="OXF2676" s="1255"/>
      <c r="OXG2676" s="18"/>
      <c r="OXH2676" s="1089"/>
      <c r="OXI2676" s="1531"/>
      <c r="OXJ2676" s="1255"/>
      <c r="OXK2676" s="18"/>
      <c r="OXL2676" s="1089"/>
      <c r="OXM2676" s="1531"/>
      <c r="OXN2676" s="1255"/>
      <c r="OXO2676" s="18"/>
      <c r="OXP2676" s="1089"/>
      <c r="OXQ2676" s="1531"/>
      <c r="OXR2676" s="1255"/>
      <c r="OXS2676" s="18"/>
      <c r="OXT2676" s="1089"/>
      <c r="OXU2676" s="1531"/>
      <c r="OXV2676" s="1255"/>
      <c r="OXW2676" s="18"/>
      <c r="OXX2676" s="1089"/>
      <c r="OXY2676" s="1531"/>
      <c r="OXZ2676" s="1255"/>
      <c r="OYA2676" s="18"/>
      <c r="OYB2676" s="1089"/>
      <c r="OYC2676" s="1531"/>
      <c r="OYD2676" s="1255"/>
      <c r="OYE2676" s="18"/>
      <c r="OYF2676" s="1089"/>
      <c r="OYG2676" s="1531"/>
      <c r="OYH2676" s="1255"/>
      <c r="OYI2676" s="18"/>
      <c r="OYJ2676" s="1089"/>
      <c r="OYK2676" s="1531"/>
      <c r="OYL2676" s="1255"/>
      <c r="OYM2676" s="18"/>
      <c r="OYN2676" s="1089"/>
      <c r="OYO2676" s="1531"/>
      <c r="OYP2676" s="1255"/>
      <c r="OYQ2676" s="18"/>
      <c r="OYR2676" s="1089"/>
      <c r="OYS2676" s="1531"/>
      <c r="OYT2676" s="1255"/>
      <c r="OYU2676" s="18"/>
      <c r="OYV2676" s="1089"/>
      <c r="OYW2676" s="1531"/>
      <c r="OYX2676" s="1255"/>
      <c r="OYY2676" s="18"/>
      <c r="OYZ2676" s="1089"/>
      <c r="OZA2676" s="1531"/>
      <c r="OZB2676" s="1255"/>
      <c r="OZC2676" s="18"/>
      <c r="OZD2676" s="1089"/>
      <c r="OZE2676" s="1531"/>
      <c r="OZF2676" s="1255"/>
      <c r="OZG2676" s="18"/>
      <c r="OZH2676" s="1089"/>
      <c r="OZI2676" s="1531"/>
      <c r="OZJ2676" s="1255"/>
      <c r="OZK2676" s="18"/>
      <c r="OZL2676" s="1089"/>
      <c r="OZM2676" s="1531"/>
      <c r="OZN2676" s="1255"/>
      <c r="OZO2676" s="18"/>
      <c r="OZP2676" s="1089"/>
      <c r="OZQ2676" s="1531"/>
      <c r="OZR2676" s="1255"/>
      <c r="OZS2676" s="18"/>
      <c r="OZT2676" s="1089"/>
      <c r="OZU2676" s="1531"/>
      <c r="OZV2676" s="1255"/>
      <c r="OZW2676" s="18"/>
      <c r="OZX2676" s="1089"/>
      <c r="OZY2676" s="1531"/>
      <c r="OZZ2676" s="1255"/>
      <c r="PAA2676" s="18"/>
      <c r="PAB2676" s="1089"/>
      <c r="PAC2676" s="1531"/>
      <c r="PAD2676" s="1255"/>
      <c r="PAE2676" s="18"/>
      <c r="PAF2676" s="1089"/>
      <c r="PAG2676" s="1531"/>
      <c r="PAH2676" s="1255"/>
      <c r="PAI2676" s="18"/>
      <c r="PAJ2676" s="1089"/>
      <c r="PAK2676" s="1531"/>
      <c r="PAL2676" s="1255"/>
      <c r="PAM2676" s="18"/>
      <c r="PAN2676" s="1089"/>
      <c r="PAO2676" s="1531"/>
      <c r="PAP2676" s="1255"/>
      <c r="PAQ2676" s="18"/>
      <c r="PAR2676" s="1089"/>
      <c r="PAS2676" s="1531"/>
      <c r="PAT2676" s="1255"/>
      <c r="PAU2676" s="18"/>
      <c r="PAV2676" s="1089"/>
      <c r="PAW2676" s="1531"/>
      <c r="PAX2676" s="1255"/>
      <c r="PAY2676" s="18"/>
      <c r="PAZ2676" s="1089"/>
      <c r="PBA2676" s="1531"/>
      <c r="PBB2676" s="1255"/>
      <c r="PBC2676" s="18"/>
      <c r="PBD2676" s="1089"/>
      <c r="PBE2676" s="1531"/>
      <c r="PBF2676" s="1255"/>
      <c r="PBG2676" s="18"/>
      <c r="PBH2676" s="1089"/>
      <c r="PBI2676" s="1531"/>
      <c r="PBJ2676" s="1255"/>
      <c r="PBK2676" s="18"/>
      <c r="PBL2676" s="1089"/>
      <c r="PBM2676" s="1531"/>
      <c r="PBN2676" s="1255"/>
      <c r="PBO2676" s="18"/>
      <c r="PBP2676" s="1089"/>
      <c r="PBQ2676" s="1531"/>
      <c r="PBR2676" s="1255"/>
      <c r="PBS2676" s="18"/>
      <c r="PBT2676" s="1089"/>
      <c r="PBU2676" s="1531"/>
      <c r="PBV2676" s="1255"/>
      <c r="PBW2676" s="18"/>
      <c r="PBX2676" s="1089"/>
      <c r="PBY2676" s="1531"/>
      <c r="PBZ2676" s="1255"/>
      <c r="PCA2676" s="18"/>
      <c r="PCB2676" s="1089"/>
      <c r="PCC2676" s="1531"/>
      <c r="PCD2676" s="1255"/>
      <c r="PCE2676" s="18"/>
      <c r="PCF2676" s="1089"/>
      <c r="PCG2676" s="1531"/>
      <c r="PCH2676" s="1255"/>
      <c r="PCI2676" s="18"/>
      <c r="PCJ2676" s="1089"/>
      <c r="PCK2676" s="1531"/>
      <c r="PCL2676" s="1255"/>
      <c r="PCM2676" s="18"/>
      <c r="PCN2676" s="1089"/>
      <c r="PCO2676" s="1531"/>
      <c r="PCP2676" s="1255"/>
      <c r="PCQ2676" s="18"/>
      <c r="PCR2676" s="1089"/>
      <c r="PCS2676" s="1531"/>
      <c r="PCT2676" s="1255"/>
      <c r="PCU2676" s="18"/>
      <c r="PCV2676" s="1089"/>
      <c r="PCW2676" s="1531"/>
      <c r="PCX2676" s="1255"/>
      <c r="PCY2676" s="18"/>
      <c r="PCZ2676" s="1089"/>
      <c r="PDA2676" s="1531"/>
      <c r="PDB2676" s="1255"/>
      <c r="PDC2676" s="18"/>
      <c r="PDD2676" s="1089"/>
      <c r="PDE2676" s="1531"/>
      <c r="PDF2676" s="1255"/>
      <c r="PDG2676" s="18"/>
      <c r="PDH2676" s="1089"/>
      <c r="PDI2676" s="1531"/>
      <c r="PDJ2676" s="1255"/>
      <c r="PDK2676" s="18"/>
      <c r="PDL2676" s="1089"/>
      <c r="PDM2676" s="1531"/>
      <c r="PDN2676" s="1255"/>
      <c r="PDO2676" s="18"/>
      <c r="PDP2676" s="1089"/>
      <c r="PDQ2676" s="1531"/>
      <c r="PDR2676" s="1255"/>
      <c r="PDS2676" s="18"/>
      <c r="PDT2676" s="1089"/>
      <c r="PDU2676" s="1531"/>
      <c r="PDV2676" s="1255"/>
      <c r="PDW2676" s="18"/>
      <c r="PDX2676" s="1089"/>
      <c r="PDY2676" s="1531"/>
      <c r="PDZ2676" s="1255"/>
      <c r="PEA2676" s="18"/>
      <c r="PEB2676" s="1089"/>
      <c r="PEC2676" s="1531"/>
      <c r="PED2676" s="1255"/>
      <c r="PEE2676" s="18"/>
      <c r="PEF2676" s="1089"/>
      <c r="PEG2676" s="1531"/>
      <c r="PEH2676" s="1255"/>
      <c r="PEI2676" s="18"/>
      <c r="PEJ2676" s="1089"/>
      <c r="PEK2676" s="1531"/>
      <c r="PEL2676" s="1255"/>
      <c r="PEM2676" s="18"/>
      <c r="PEN2676" s="1089"/>
      <c r="PEO2676" s="1531"/>
      <c r="PEP2676" s="1255"/>
      <c r="PEQ2676" s="18"/>
      <c r="PER2676" s="1089"/>
      <c r="PES2676" s="1531"/>
      <c r="PET2676" s="1255"/>
      <c r="PEU2676" s="18"/>
      <c r="PEV2676" s="1089"/>
      <c r="PEW2676" s="1531"/>
      <c r="PEX2676" s="1255"/>
      <c r="PEY2676" s="18"/>
      <c r="PEZ2676" s="1089"/>
      <c r="PFA2676" s="1531"/>
      <c r="PFB2676" s="1255"/>
      <c r="PFC2676" s="18"/>
      <c r="PFD2676" s="1089"/>
      <c r="PFE2676" s="1531"/>
      <c r="PFF2676" s="1255"/>
      <c r="PFG2676" s="18"/>
      <c r="PFH2676" s="1089"/>
      <c r="PFI2676" s="1531"/>
      <c r="PFJ2676" s="1255"/>
      <c r="PFK2676" s="18"/>
      <c r="PFL2676" s="1089"/>
      <c r="PFM2676" s="1531"/>
      <c r="PFN2676" s="1255"/>
      <c r="PFO2676" s="18"/>
      <c r="PFP2676" s="1089"/>
      <c r="PFQ2676" s="1531"/>
      <c r="PFR2676" s="1255"/>
      <c r="PFS2676" s="18"/>
      <c r="PFT2676" s="1089"/>
      <c r="PFU2676" s="1531"/>
      <c r="PFV2676" s="1255"/>
      <c r="PFW2676" s="18"/>
      <c r="PFX2676" s="1089"/>
      <c r="PFY2676" s="1531"/>
      <c r="PFZ2676" s="1255"/>
      <c r="PGA2676" s="18"/>
      <c r="PGB2676" s="1089"/>
      <c r="PGC2676" s="1531"/>
      <c r="PGD2676" s="1255"/>
      <c r="PGE2676" s="18"/>
      <c r="PGF2676" s="1089"/>
      <c r="PGG2676" s="1531"/>
      <c r="PGH2676" s="1255"/>
      <c r="PGI2676" s="18"/>
      <c r="PGJ2676" s="1089"/>
      <c r="PGK2676" s="1531"/>
      <c r="PGL2676" s="1255"/>
      <c r="PGM2676" s="18"/>
      <c r="PGN2676" s="1089"/>
      <c r="PGO2676" s="1531"/>
      <c r="PGP2676" s="1255"/>
      <c r="PGQ2676" s="18"/>
      <c r="PGR2676" s="1089"/>
      <c r="PGS2676" s="1531"/>
      <c r="PGT2676" s="1255"/>
      <c r="PGU2676" s="18"/>
      <c r="PGV2676" s="1089"/>
      <c r="PGW2676" s="1531"/>
      <c r="PGX2676" s="1255"/>
      <c r="PGY2676" s="18"/>
      <c r="PGZ2676" s="1089"/>
      <c r="PHA2676" s="1531"/>
      <c r="PHB2676" s="1255"/>
      <c r="PHC2676" s="18"/>
      <c r="PHD2676" s="1089"/>
      <c r="PHE2676" s="1531"/>
      <c r="PHF2676" s="1255"/>
      <c r="PHG2676" s="18"/>
      <c r="PHH2676" s="1089"/>
      <c r="PHI2676" s="1531"/>
      <c r="PHJ2676" s="1255"/>
      <c r="PHK2676" s="18"/>
      <c r="PHL2676" s="1089"/>
      <c r="PHM2676" s="1531"/>
      <c r="PHN2676" s="1255"/>
      <c r="PHO2676" s="18"/>
      <c r="PHP2676" s="1089"/>
      <c r="PHQ2676" s="1531"/>
      <c r="PHR2676" s="1255"/>
      <c r="PHS2676" s="18"/>
      <c r="PHT2676" s="1089"/>
      <c r="PHU2676" s="1531"/>
      <c r="PHV2676" s="1255"/>
      <c r="PHW2676" s="18"/>
      <c r="PHX2676" s="1089"/>
      <c r="PHY2676" s="1531"/>
      <c r="PHZ2676" s="1255"/>
      <c r="PIA2676" s="18"/>
      <c r="PIB2676" s="1089"/>
      <c r="PIC2676" s="1531"/>
      <c r="PID2676" s="1255"/>
      <c r="PIE2676" s="18"/>
      <c r="PIF2676" s="1089"/>
      <c r="PIG2676" s="1531"/>
      <c r="PIH2676" s="1255"/>
      <c r="PII2676" s="18"/>
      <c r="PIJ2676" s="1089"/>
      <c r="PIK2676" s="1531"/>
      <c r="PIL2676" s="1255"/>
      <c r="PIM2676" s="18"/>
      <c r="PIN2676" s="1089"/>
      <c r="PIO2676" s="1531"/>
      <c r="PIP2676" s="1255"/>
      <c r="PIQ2676" s="18"/>
      <c r="PIR2676" s="1089"/>
      <c r="PIS2676" s="1531"/>
      <c r="PIT2676" s="1255"/>
      <c r="PIU2676" s="18"/>
      <c r="PIV2676" s="1089"/>
      <c r="PIW2676" s="1531"/>
      <c r="PIX2676" s="1255"/>
      <c r="PIY2676" s="18"/>
      <c r="PIZ2676" s="1089"/>
      <c r="PJA2676" s="1531"/>
      <c r="PJB2676" s="1255"/>
      <c r="PJC2676" s="18"/>
      <c r="PJD2676" s="1089"/>
      <c r="PJE2676" s="1531"/>
      <c r="PJF2676" s="1255"/>
      <c r="PJG2676" s="18"/>
      <c r="PJH2676" s="1089"/>
      <c r="PJI2676" s="1531"/>
      <c r="PJJ2676" s="1255"/>
      <c r="PJK2676" s="18"/>
      <c r="PJL2676" s="1089"/>
      <c r="PJM2676" s="1531"/>
      <c r="PJN2676" s="1255"/>
      <c r="PJO2676" s="18"/>
      <c r="PJP2676" s="1089"/>
      <c r="PJQ2676" s="1531"/>
      <c r="PJR2676" s="1255"/>
      <c r="PJS2676" s="18"/>
      <c r="PJT2676" s="1089"/>
      <c r="PJU2676" s="1531"/>
      <c r="PJV2676" s="1255"/>
      <c r="PJW2676" s="18"/>
      <c r="PJX2676" s="1089"/>
      <c r="PJY2676" s="1531"/>
      <c r="PJZ2676" s="1255"/>
      <c r="PKA2676" s="18"/>
      <c r="PKB2676" s="1089"/>
      <c r="PKC2676" s="1531"/>
      <c r="PKD2676" s="1255"/>
      <c r="PKE2676" s="18"/>
      <c r="PKF2676" s="1089"/>
      <c r="PKG2676" s="1531"/>
      <c r="PKH2676" s="1255"/>
      <c r="PKI2676" s="18"/>
      <c r="PKJ2676" s="1089"/>
      <c r="PKK2676" s="1531"/>
      <c r="PKL2676" s="1255"/>
      <c r="PKM2676" s="18"/>
      <c r="PKN2676" s="1089"/>
      <c r="PKO2676" s="1531"/>
      <c r="PKP2676" s="1255"/>
      <c r="PKQ2676" s="18"/>
      <c r="PKR2676" s="1089"/>
      <c r="PKS2676" s="1531"/>
      <c r="PKT2676" s="1255"/>
      <c r="PKU2676" s="18"/>
      <c r="PKV2676" s="1089"/>
      <c r="PKW2676" s="1531"/>
      <c r="PKX2676" s="1255"/>
      <c r="PKY2676" s="18"/>
      <c r="PKZ2676" s="1089"/>
      <c r="PLA2676" s="1531"/>
      <c r="PLB2676" s="1255"/>
      <c r="PLC2676" s="18"/>
      <c r="PLD2676" s="1089"/>
      <c r="PLE2676" s="1531"/>
      <c r="PLF2676" s="1255"/>
      <c r="PLG2676" s="18"/>
      <c r="PLH2676" s="1089"/>
      <c r="PLI2676" s="1531"/>
      <c r="PLJ2676" s="1255"/>
      <c r="PLK2676" s="18"/>
      <c r="PLL2676" s="1089"/>
      <c r="PLM2676" s="1531"/>
      <c r="PLN2676" s="1255"/>
      <c r="PLO2676" s="18"/>
      <c r="PLP2676" s="1089"/>
      <c r="PLQ2676" s="1531"/>
      <c r="PLR2676" s="1255"/>
      <c r="PLS2676" s="18"/>
      <c r="PLT2676" s="1089"/>
      <c r="PLU2676" s="1531"/>
      <c r="PLV2676" s="1255"/>
      <c r="PLW2676" s="18"/>
      <c r="PLX2676" s="1089"/>
      <c r="PLY2676" s="1531"/>
      <c r="PLZ2676" s="1255"/>
      <c r="PMA2676" s="18"/>
      <c r="PMB2676" s="1089"/>
      <c r="PMC2676" s="1531"/>
      <c r="PMD2676" s="1255"/>
      <c r="PME2676" s="18"/>
      <c r="PMF2676" s="1089"/>
      <c r="PMG2676" s="1531"/>
      <c r="PMH2676" s="1255"/>
      <c r="PMI2676" s="18"/>
      <c r="PMJ2676" s="1089"/>
      <c r="PMK2676" s="1531"/>
      <c r="PML2676" s="1255"/>
      <c r="PMM2676" s="18"/>
      <c r="PMN2676" s="1089"/>
      <c r="PMO2676" s="1531"/>
      <c r="PMP2676" s="1255"/>
      <c r="PMQ2676" s="18"/>
      <c r="PMR2676" s="1089"/>
      <c r="PMS2676" s="1531"/>
      <c r="PMT2676" s="1255"/>
      <c r="PMU2676" s="18"/>
      <c r="PMV2676" s="1089"/>
      <c r="PMW2676" s="1531"/>
      <c r="PMX2676" s="1255"/>
      <c r="PMY2676" s="18"/>
      <c r="PMZ2676" s="1089"/>
      <c r="PNA2676" s="1531"/>
      <c r="PNB2676" s="1255"/>
      <c r="PNC2676" s="18"/>
      <c r="PND2676" s="1089"/>
      <c r="PNE2676" s="1531"/>
      <c r="PNF2676" s="1255"/>
      <c r="PNG2676" s="18"/>
      <c r="PNH2676" s="1089"/>
      <c r="PNI2676" s="1531"/>
      <c r="PNJ2676" s="1255"/>
      <c r="PNK2676" s="18"/>
      <c r="PNL2676" s="1089"/>
      <c r="PNM2676" s="1531"/>
      <c r="PNN2676" s="1255"/>
      <c r="PNO2676" s="18"/>
      <c r="PNP2676" s="1089"/>
      <c r="PNQ2676" s="1531"/>
      <c r="PNR2676" s="1255"/>
      <c r="PNS2676" s="18"/>
      <c r="PNT2676" s="1089"/>
      <c r="PNU2676" s="1531"/>
      <c r="PNV2676" s="1255"/>
      <c r="PNW2676" s="18"/>
      <c r="PNX2676" s="1089"/>
      <c r="PNY2676" s="1531"/>
      <c r="PNZ2676" s="1255"/>
      <c r="POA2676" s="18"/>
      <c r="POB2676" s="1089"/>
      <c r="POC2676" s="1531"/>
      <c r="POD2676" s="1255"/>
      <c r="POE2676" s="18"/>
      <c r="POF2676" s="1089"/>
      <c r="POG2676" s="1531"/>
      <c r="POH2676" s="1255"/>
      <c r="POI2676" s="18"/>
      <c r="POJ2676" s="1089"/>
      <c r="POK2676" s="1531"/>
      <c r="POL2676" s="1255"/>
      <c r="POM2676" s="18"/>
      <c r="PON2676" s="1089"/>
      <c r="POO2676" s="1531"/>
      <c r="POP2676" s="1255"/>
      <c r="POQ2676" s="18"/>
      <c r="POR2676" s="1089"/>
      <c r="POS2676" s="1531"/>
      <c r="POT2676" s="1255"/>
      <c r="POU2676" s="18"/>
      <c r="POV2676" s="1089"/>
      <c r="POW2676" s="1531"/>
      <c r="POX2676" s="1255"/>
      <c r="POY2676" s="18"/>
      <c r="POZ2676" s="1089"/>
      <c r="PPA2676" s="1531"/>
      <c r="PPB2676" s="1255"/>
      <c r="PPC2676" s="18"/>
      <c r="PPD2676" s="1089"/>
      <c r="PPE2676" s="1531"/>
      <c r="PPF2676" s="1255"/>
      <c r="PPG2676" s="18"/>
      <c r="PPH2676" s="1089"/>
      <c r="PPI2676" s="1531"/>
      <c r="PPJ2676" s="1255"/>
      <c r="PPK2676" s="18"/>
      <c r="PPL2676" s="1089"/>
      <c r="PPM2676" s="1531"/>
      <c r="PPN2676" s="1255"/>
      <c r="PPO2676" s="18"/>
      <c r="PPP2676" s="1089"/>
      <c r="PPQ2676" s="1531"/>
      <c r="PPR2676" s="1255"/>
      <c r="PPS2676" s="18"/>
      <c r="PPT2676" s="1089"/>
      <c r="PPU2676" s="1531"/>
      <c r="PPV2676" s="1255"/>
      <c r="PPW2676" s="18"/>
      <c r="PPX2676" s="1089"/>
      <c r="PPY2676" s="1531"/>
      <c r="PPZ2676" s="1255"/>
      <c r="PQA2676" s="18"/>
      <c r="PQB2676" s="1089"/>
      <c r="PQC2676" s="1531"/>
      <c r="PQD2676" s="1255"/>
      <c r="PQE2676" s="18"/>
      <c r="PQF2676" s="1089"/>
      <c r="PQG2676" s="1531"/>
      <c r="PQH2676" s="1255"/>
      <c r="PQI2676" s="18"/>
      <c r="PQJ2676" s="1089"/>
      <c r="PQK2676" s="1531"/>
      <c r="PQL2676" s="1255"/>
      <c r="PQM2676" s="18"/>
      <c r="PQN2676" s="1089"/>
      <c r="PQO2676" s="1531"/>
      <c r="PQP2676" s="1255"/>
      <c r="PQQ2676" s="18"/>
      <c r="PQR2676" s="1089"/>
      <c r="PQS2676" s="1531"/>
      <c r="PQT2676" s="1255"/>
      <c r="PQU2676" s="18"/>
      <c r="PQV2676" s="1089"/>
      <c r="PQW2676" s="1531"/>
      <c r="PQX2676" s="1255"/>
      <c r="PQY2676" s="18"/>
      <c r="PQZ2676" s="1089"/>
      <c r="PRA2676" s="1531"/>
      <c r="PRB2676" s="1255"/>
      <c r="PRC2676" s="18"/>
      <c r="PRD2676" s="1089"/>
      <c r="PRE2676" s="1531"/>
      <c r="PRF2676" s="1255"/>
      <c r="PRG2676" s="18"/>
      <c r="PRH2676" s="1089"/>
      <c r="PRI2676" s="1531"/>
      <c r="PRJ2676" s="1255"/>
      <c r="PRK2676" s="18"/>
      <c r="PRL2676" s="1089"/>
      <c r="PRM2676" s="1531"/>
      <c r="PRN2676" s="1255"/>
      <c r="PRO2676" s="18"/>
      <c r="PRP2676" s="1089"/>
      <c r="PRQ2676" s="1531"/>
      <c r="PRR2676" s="1255"/>
      <c r="PRS2676" s="18"/>
      <c r="PRT2676" s="1089"/>
      <c r="PRU2676" s="1531"/>
      <c r="PRV2676" s="1255"/>
      <c r="PRW2676" s="18"/>
      <c r="PRX2676" s="1089"/>
      <c r="PRY2676" s="1531"/>
      <c r="PRZ2676" s="1255"/>
      <c r="PSA2676" s="18"/>
      <c r="PSB2676" s="1089"/>
      <c r="PSC2676" s="1531"/>
      <c r="PSD2676" s="1255"/>
      <c r="PSE2676" s="18"/>
      <c r="PSF2676" s="1089"/>
      <c r="PSG2676" s="1531"/>
      <c r="PSH2676" s="1255"/>
      <c r="PSI2676" s="18"/>
      <c r="PSJ2676" s="1089"/>
      <c r="PSK2676" s="1531"/>
      <c r="PSL2676" s="1255"/>
      <c r="PSM2676" s="18"/>
      <c r="PSN2676" s="1089"/>
      <c r="PSO2676" s="1531"/>
      <c r="PSP2676" s="1255"/>
      <c r="PSQ2676" s="18"/>
      <c r="PSR2676" s="1089"/>
      <c r="PSS2676" s="1531"/>
      <c r="PST2676" s="1255"/>
      <c r="PSU2676" s="18"/>
      <c r="PSV2676" s="1089"/>
      <c r="PSW2676" s="1531"/>
      <c r="PSX2676" s="1255"/>
      <c r="PSY2676" s="18"/>
      <c r="PSZ2676" s="1089"/>
      <c r="PTA2676" s="1531"/>
      <c r="PTB2676" s="1255"/>
      <c r="PTC2676" s="18"/>
      <c r="PTD2676" s="1089"/>
      <c r="PTE2676" s="1531"/>
      <c r="PTF2676" s="1255"/>
      <c r="PTG2676" s="18"/>
      <c r="PTH2676" s="1089"/>
      <c r="PTI2676" s="1531"/>
      <c r="PTJ2676" s="1255"/>
      <c r="PTK2676" s="18"/>
      <c r="PTL2676" s="1089"/>
      <c r="PTM2676" s="1531"/>
      <c r="PTN2676" s="1255"/>
      <c r="PTO2676" s="18"/>
      <c r="PTP2676" s="1089"/>
      <c r="PTQ2676" s="1531"/>
      <c r="PTR2676" s="1255"/>
      <c r="PTS2676" s="18"/>
      <c r="PTT2676" s="1089"/>
      <c r="PTU2676" s="1531"/>
      <c r="PTV2676" s="1255"/>
      <c r="PTW2676" s="18"/>
      <c r="PTX2676" s="1089"/>
      <c r="PTY2676" s="1531"/>
      <c r="PTZ2676" s="1255"/>
      <c r="PUA2676" s="18"/>
      <c r="PUB2676" s="1089"/>
      <c r="PUC2676" s="1531"/>
      <c r="PUD2676" s="1255"/>
      <c r="PUE2676" s="18"/>
      <c r="PUF2676" s="1089"/>
      <c r="PUG2676" s="1531"/>
      <c r="PUH2676" s="1255"/>
      <c r="PUI2676" s="18"/>
      <c r="PUJ2676" s="1089"/>
      <c r="PUK2676" s="1531"/>
      <c r="PUL2676" s="1255"/>
      <c r="PUM2676" s="18"/>
      <c r="PUN2676" s="1089"/>
      <c r="PUO2676" s="1531"/>
      <c r="PUP2676" s="1255"/>
      <c r="PUQ2676" s="18"/>
      <c r="PUR2676" s="1089"/>
      <c r="PUS2676" s="1531"/>
      <c r="PUT2676" s="1255"/>
      <c r="PUU2676" s="18"/>
      <c r="PUV2676" s="1089"/>
      <c r="PUW2676" s="1531"/>
      <c r="PUX2676" s="1255"/>
      <c r="PUY2676" s="18"/>
      <c r="PUZ2676" s="1089"/>
      <c r="PVA2676" s="1531"/>
      <c r="PVB2676" s="1255"/>
      <c r="PVC2676" s="18"/>
      <c r="PVD2676" s="1089"/>
      <c r="PVE2676" s="1531"/>
      <c r="PVF2676" s="1255"/>
      <c r="PVG2676" s="18"/>
      <c r="PVH2676" s="1089"/>
      <c r="PVI2676" s="1531"/>
      <c r="PVJ2676" s="1255"/>
      <c r="PVK2676" s="18"/>
      <c r="PVL2676" s="1089"/>
      <c r="PVM2676" s="1531"/>
      <c r="PVN2676" s="1255"/>
      <c r="PVO2676" s="18"/>
      <c r="PVP2676" s="1089"/>
      <c r="PVQ2676" s="1531"/>
      <c r="PVR2676" s="1255"/>
      <c r="PVS2676" s="18"/>
      <c r="PVT2676" s="1089"/>
      <c r="PVU2676" s="1531"/>
      <c r="PVV2676" s="1255"/>
      <c r="PVW2676" s="18"/>
      <c r="PVX2676" s="1089"/>
      <c r="PVY2676" s="1531"/>
      <c r="PVZ2676" s="1255"/>
      <c r="PWA2676" s="18"/>
      <c r="PWB2676" s="1089"/>
      <c r="PWC2676" s="1531"/>
      <c r="PWD2676" s="1255"/>
      <c r="PWE2676" s="18"/>
      <c r="PWF2676" s="1089"/>
      <c r="PWG2676" s="1531"/>
      <c r="PWH2676" s="1255"/>
      <c r="PWI2676" s="18"/>
      <c r="PWJ2676" s="1089"/>
      <c r="PWK2676" s="1531"/>
      <c r="PWL2676" s="1255"/>
      <c r="PWM2676" s="18"/>
      <c r="PWN2676" s="1089"/>
      <c r="PWO2676" s="1531"/>
      <c r="PWP2676" s="1255"/>
      <c r="PWQ2676" s="18"/>
      <c r="PWR2676" s="1089"/>
      <c r="PWS2676" s="1531"/>
      <c r="PWT2676" s="1255"/>
      <c r="PWU2676" s="18"/>
      <c r="PWV2676" s="1089"/>
      <c r="PWW2676" s="1531"/>
      <c r="PWX2676" s="1255"/>
      <c r="PWY2676" s="18"/>
      <c r="PWZ2676" s="1089"/>
      <c r="PXA2676" s="1531"/>
      <c r="PXB2676" s="1255"/>
      <c r="PXC2676" s="18"/>
      <c r="PXD2676" s="1089"/>
      <c r="PXE2676" s="1531"/>
      <c r="PXF2676" s="1255"/>
      <c r="PXG2676" s="18"/>
      <c r="PXH2676" s="1089"/>
      <c r="PXI2676" s="1531"/>
      <c r="PXJ2676" s="1255"/>
      <c r="PXK2676" s="18"/>
      <c r="PXL2676" s="1089"/>
      <c r="PXM2676" s="1531"/>
      <c r="PXN2676" s="1255"/>
      <c r="PXO2676" s="18"/>
      <c r="PXP2676" s="1089"/>
      <c r="PXQ2676" s="1531"/>
      <c r="PXR2676" s="1255"/>
      <c r="PXS2676" s="18"/>
      <c r="PXT2676" s="1089"/>
      <c r="PXU2676" s="1531"/>
      <c r="PXV2676" s="1255"/>
      <c r="PXW2676" s="18"/>
      <c r="PXX2676" s="1089"/>
      <c r="PXY2676" s="1531"/>
      <c r="PXZ2676" s="1255"/>
      <c r="PYA2676" s="18"/>
      <c r="PYB2676" s="1089"/>
      <c r="PYC2676" s="1531"/>
      <c r="PYD2676" s="1255"/>
      <c r="PYE2676" s="18"/>
      <c r="PYF2676" s="1089"/>
      <c r="PYG2676" s="1531"/>
      <c r="PYH2676" s="1255"/>
      <c r="PYI2676" s="18"/>
      <c r="PYJ2676" s="1089"/>
      <c r="PYK2676" s="1531"/>
      <c r="PYL2676" s="1255"/>
      <c r="PYM2676" s="18"/>
      <c r="PYN2676" s="1089"/>
      <c r="PYO2676" s="1531"/>
      <c r="PYP2676" s="1255"/>
      <c r="PYQ2676" s="18"/>
      <c r="PYR2676" s="1089"/>
      <c r="PYS2676" s="1531"/>
      <c r="PYT2676" s="1255"/>
      <c r="PYU2676" s="18"/>
      <c r="PYV2676" s="1089"/>
      <c r="PYW2676" s="1531"/>
      <c r="PYX2676" s="1255"/>
      <c r="PYY2676" s="18"/>
      <c r="PYZ2676" s="1089"/>
      <c r="PZA2676" s="1531"/>
      <c r="PZB2676" s="1255"/>
      <c r="PZC2676" s="18"/>
      <c r="PZD2676" s="1089"/>
      <c r="PZE2676" s="1531"/>
      <c r="PZF2676" s="1255"/>
      <c r="PZG2676" s="18"/>
      <c r="PZH2676" s="1089"/>
      <c r="PZI2676" s="1531"/>
      <c r="PZJ2676" s="1255"/>
      <c r="PZK2676" s="18"/>
      <c r="PZL2676" s="1089"/>
      <c r="PZM2676" s="1531"/>
      <c r="PZN2676" s="1255"/>
      <c r="PZO2676" s="18"/>
      <c r="PZP2676" s="1089"/>
      <c r="PZQ2676" s="1531"/>
      <c r="PZR2676" s="1255"/>
      <c r="PZS2676" s="18"/>
      <c r="PZT2676" s="1089"/>
      <c r="PZU2676" s="1531"/>
      <c r="PZV2676" s="1255"/>
      <c r="PZW2676" s="18"/>
      <c r="PZX2676" s="1089"/>
      <c r="PZY2676" s="1531"/>
      <c r="PZZ2676" s="1255"/>
      <c r="QAA2676" s="18"/>
      <c r="QAB2676" s="1089"/>
      <c r="QAC2676" s="1531"/>
      <c r="QAD2676" s="1255"/>
      <c r="QAE2676" s="18"/>
      <c r="QAF2676" s="1089"/>
      <c r="QAG2676" s="1531"/>
      <c r="QAH2676" s="1255"/>
      <c r="QAI2676" s="18"/>
      <c r="QAJ2676" s="1089"/>
      <c r="QAK2676" s="1531"/>
      <c r="QAL2676" s="1255"/>
      <c r="QAM2676" s="18"/>
      <c r="QAN2676" s="1089"/>
      <c r="QAO2676" s="1531"/>
      <c r="QAP2676" s="1255"/>
      <c r="QAQ2676" s="18"/>
      <c r="QAR2676" s="1089"/>
      <c r="QAS2676" s="1531"/>
      <c r="QAT2676" s="1255"/>
      <c r="QAU2676" s="18"/>
      <c r="QAV2676" s="1089"/>
      <c r="QAW2676" s="1531"/>
      <c r="QAX2676" s="1255"/>
      <c r="QAY2676" s="18"/>
      <c r="QAZ2676" s="1089"/>
      <c r="QBA2676" s="1531"/>
      <c r="QBB2676" s="1255"/>
      <c r="QBC2676" s="18"/>
      <c r="QBD2676" s="1089"/>
      <c r="QBE2676" s="1531"/>
      <c r="QBF2676" s="1255"/>
      <c r="QBG2676" s="18"/>
      <c r="QBH2676" s="1089"/>
      <c r="QBI2676" s="1531"/>
      <c r="QBJ2676" s="1255"/>
      <c r="QBK2676" s="18"/>
      <c r="QBL2676" s="1089"/>
      <c r="QBM2676" s="1531"/>
      <c r="QBN2676" s="1255"/>
      <c r="QBO2676" s="18"/>
      <c r="QBP2676" s="1089"/>
      <c r="QBQ2676" s="1531"/>
      <c r="QBR2676" s="1255"/>
      <c r="QBS2676" s="18"/>
      <c r="QBT2676" s="1089"/>
      <c r="QBU2676" s="1531"/>
      <c r="QBV2676" s="1255"/>
      <c r="QBW2676" s="18"/>
      <c r="QBX2676" s="1089"/>
      <c r="QBY2676" s="1531"/>
      <c r="QBZ2676" s="1255"/>
      <c r="QCA2676" s="18"/>
      <c r="QCB2676" s="1089"/>
      <c r="QCC2676" s="1531"/>
      <c r="QCD2676" s="1255"/>
      <c r="QCE2676" s="18"/>
      <c r="QCF2676" s="1089"/>
      <c r="QCG2676" s="1531"/>
      <c r="QCH2676" s="1255"/>
      <c r="QCI2676" s="18"/>
      <c r="QCJ2676" s="1089"/>
      <c r="QCK2676" s="1531"/>
      <c r="QCL2676" s="1255"/>
      <c r="QCM2676" s="18"/>
      <c r="QCN2676" s="1089"/>
      <c r="QCO2676" s="1531"/>
      <c r="QCP2676" s="1255"/>
      <c r="QCQ2676" s="18"/>
      <c r="QCR2676" s="1089"/>
      <c r="QCS2676" s="1531"/>
      <c r="QCT2676" s="1255"/>
      <c r="QCU2676" s="18"/>
      <c r="QCV2676" s="1089"/>
      <c r="QCW2676" s="1531"/>
      <c r="QCX2676" s="1255"/>
      <c r="QCY2676" s="18"/>
      <c r="QCZ2676" s="1089"/>
      <c r="QDA2676" s="1531"/>
      <c r="QDB2676" s="1255"/>
      <c r="QDC2676" s="18"/>
      <c r="QDD2676" s="1089"/>
      <c r="QDE2676" s="1531"/>
      <c r="QDF2676" s="1255"/>
      <c r="QDG2676" s="18"/>
      <c r="QDH2676" s="1089"/>
      <c r="QDI2676" s="1531"/>
      <c r="QDJ2676" s="1255"/>
      <c r="QDK2676" s="18"/>
      <c r="QDL2676" s="1089"/>
      <c r="QDM2676" s="1531"/>
      <c r="QDN2676" s="1255"/>
      <c r="QDO2676" s="18"/>
      <c r="QDP2676" s="1089"/>
      <c r="QDQ2676" s="1531"/>
      <c r="QDR2676" s="1255"/>
      <c r="QDS2676" s="18"/>
      <c r="QDT2676" s="1089"/>
      <c r="QDU2676" s="1531"/>
      <c r="QDV2676" s="1255"/>
      <c r="QDW2676" s="18"/>
      <c r="QDX2676" s="1089"/>
      <c r="QDY2676" s="1531"/>
      <c r="QDZ2676" s="1255"/>
      <c r="QEA2676" s="18"/>
      <c r="QEB2676" s="1089"/>
      <c r="QEC2676" s="1531"/>
      <c r="QED2676" s="1255"/>
      <c r="QEE2676" s="18"/>
      <c r="QEF2676" s="1089"/>
      <c r="QEG2676" s="1531"/>
      <c r="QEH2676" s="1255"/>
      <c r="QEI2676" s="18"/>
      <c r="QEJ2676" s="1089"/>
      <c r="QEK2676" s="1531"/>
      <c r="QEL2676" s="1255"/>
      <c r="QEM2676" s="18"/>
      <c r="QEN2676" s="1089"/>
      <c r="QEO2676" s="1531"/>
      <c r="QEP2676" s="1255"/>
      <c r="QEQ2676" s="18"/>
      <c r="QER2676" s="1089"/>
      <c r="QES2676" s="1531"/>
      <c r="QET2676" s="1255"/>
      <c r="QEU2676" s="18"/>
      <c r="QEV2676" s="1089"/>
      <c r="QEW2676" s="1531"/>
      <c r="QEX2676" s="1255"/>
      <c r="QEY2676" s="18"/>
      <c r="QEZ2676" s="1089"/>
      <c r="QFA2676" s="1531"/>
      <c r="QFB2676" s="1255"/>
      <c r="QFC2676" s="18"/>
      <c r="QFD2676" s="1089"/>
      <c r="QFE2676" s="1531"/>
      <c r="QFF2676" s="1255"/>
      <c r="QFG2676" s="18"/>
      <c r="QFH2676" s="1089"/>
      <c r="QFI2676" s="1531"/>
      <c r="QFJ2676" s="1255"/>
      <c r="QFK2676" s="18"/>
      <c r="QFL2676" s="1089"/>
      <c r="QFM2676" s="1531"/>
      <c r="QFN2676" s="1255"/>
      <c r="QFO2676" s="18"/>
      <c r="QFP2676" s="1089"/>
      <c r="QFQ2676" s="1531"/>
      <c r="QFR2676" s="1255"/>
      <c r="QFS2676" s="18"/>
      <c r="QFT2676" s="1089"/>
      <c r="QFU2676" s="1531"/>
      <c r="QFV2676" s="1255"/>
      <c r="QFW2676" s="18"/>
      <c r="QFX2676" s="1089"/>
      <c r="QFY2676" s="1531"/>
      <c r="QFZ2676" s="1255"/>
      <c r="QGA2676" s="18"/>
      <c r="QGB2676" s="1089"/>
      <c r="QGC2676" s="1531"/>
      <c r="QGD2676" s="1255"/>
      <c r="QGE2676" s="18"/>
      <c r="QGF2676" s="1089"/>
      <c r="QGG2676" s="1531"/>
      <c r="QGH2676" s="1255"/>
      <c r="QGI2676" s="18"/>
      <c r="QGJ2676" s="1089"/>
      <c r="QGK2676" s="1531"/>
      <c r="QGL2676" s="1255"/>
      <c r="QGM2676" s="18"/>
      <c r="QGN2676" s="1089"/>
      <c r="QGO2676" s="1531"/>
      <c r="QGP2676" s="1255"/>
      <c r="QGQ2676" s="18"/>
      <c r="QGR2676" s="1089"/>
      <c r="QGS2676" s="1531"/>
      <c r="QGT2676" s="1255"/>
      <c r="QGU2676" s="18"/>
      <c r="QGV2676" s="1089"/>
      <c r="QGW2676" s="1531"/>
      <c r="QGX2676" s="1255"/>
      <c r="QGY2676" s="18"/>
      <c r="QGZ2676" s="1089"/>
      <c r="QHA2676" s="1531"/>
      <c r="QHB2676" s="1255"/>
      <c r="QHC2676" s="18"/>
      <c r="QHD2676" s="1089"/>
      <c r="QHE2676" s="1531"/>
      <c r="QHF2676" s="1255"/>
      <c r="QHG2676" s="18"/>
      <c r="QHH2676" s="1089"/>
      <c r="QHI2676" s="1531"/>
      <c r="QHJ2676" s="1255"/>
      <c r="QHK2676" s="18"/>
      <c r="QHL2676" s="1089"/>
      <c r="QHM2676" s="1531"/>
      <c r="QHN2676" s="1255"/>
      <c r="QHO2676" s="18"/>
      <c r="QHP2676" s="1089"/>
      <c r="QHQ2676" s="1531"/>
      <c r="QHR2676" s="1255"/>
      <c r="QHS2676" s="18"/>
      <c r="QHT2676" s="1089"/>
      <c r="QHU2676" s="1531"/>
      <c r="QHV2676" s="1255"/>
      <c r="QHW2676" s="18"/>
      <c r="QHX2676" s="1089"/>
      <c r="QHY2676" s="1531"/>
      <c r="QHZ2676" s="1255"/>
      <c r="QIA2676" s="18"/>
      <c r="QIB2676" s="1089"/>
      <c r="QIC2676" s="1531"/>
      <c r="QID2676" s="1255"/>
      <c r="QIE2676" s="18"/>
      <c r="QIF2676" s="1089"/>
      <c r="QIG2676" s="1531"/>
      <c r="QIH2676" s="1255"/>
      <c r="QII2676" s="18"/>
      <c r="QIJ2676" s="1089"/>
      <c r="QIK2676" s="1531"/>
      <c r="QIL2676" s="1255"/>
      <c r="QIM2676" s="18"/>
      <c r="QIN2676" s="1089"/>
      <c r="QIO2676" s="1531"/>
      <c r="QIP2676" s="1255"/>
      <c r="QIQ2676" s="18"/>
      <c r="QIR2676" s="1089"/>
      <c r="QIS2676" s="1531"/>
      <c r="QIT2676" s="1255"/>
      <c r="QIU2676" s="18"/>
      <c r="QIV2676" s="1089"/>
      <c r="QIW2676" s="1531"/>
      <c r="QIX2676" s="1255"/>
      <c r="QIY2676" s="18"/>
      <c r="QIZ2676" s="1089"/>
      <c r="QJA2676" s="1531"/>
      <c r="QJB2676" s="1255"/>
      <c r="QJC2676" s="18"/>
      <c r="QJD2676" s="1089"/>
      <c r="QJE2676" s="1531"/>
      <c r="QJF2676" s="1255"/>
      <c r="QJG2676" s="18"/>
      <c r="QJH2676" s="1089"/>
      <c r="QJI2676" s="1531"/>
      <c r="QJJ2676" s="1255"/>
      <c r="QJK2676" s="18"/>
      <c r="QJL2676" s="1089"/>
      <c r="QJM2676" s="1531"/>
      <c r="QJN2676" s="1255"/>
      <c r="QJO2676" s="18"/>
      <c r="QJP2676" s="1089"/>
      <c r="QJQ2676" s="1531"/>
      <c r="QJR2676" s="1255"/>
      <c r="QJS2676" s="18"/>
      <c r="QJT2676" s="1089"/>
      <c r="QJU2676" s="1531"/>
      <c r="QJV2676" s="1255"/>
      <c r="QJW2676" s="18"/>
      <c r="QJX2676" s="1089"/>
      <c r="QJY2676" s="1531"/>
      <c r="QJZ2676" s="1255"/>
      <c r="QKA2676" s="18"/>
      <c r="QKB2676" s="1089"/>
      <c r="QKC2676" s="1531"/>
      <c r="QKD2676" s="1255"/>
      <c r="QKE2676" s="18"/>
      <c r="QKF2676" s="1089"/>
      <c r="QKG2676" s="1531"/>
      <c r="QKH2676" s="1255"/>
      <c r="QKI2676" s="18"/>
      <c r="QKJ2676" s="1089"/>
      <c r="QKK2676" s="1531"/>
      <c r="QKL2676" s="1255"/>
      <c r="QKM2676" s="18"/>
      <c r="QKN2676" s="1089"/>
      <c r="QKO2676" s="1531"/>
      <c r="QKP2676" s="1255"/>
      <c r="QKQ2676" s="18"/>
      <c r="QKR2676" s="1089"/>
      <c r="QKS2676" s="1531"/>
      <c r="QKT2676" s="1255"/>
      <c r="QKU2676" s="18"/>
      <c r="QKV2676" s="1089"/>
      <c r="QKW2676" s="1531"/>
      <c r="QKX2676" s="1255"/>
      <c r="QKY2676" s="18"/>
      <c r="QKZ2676" s="1089"/>
      <c r="QLA2676" s="1531"/>
      <c r="QLB2676" s="1255"/>
      <c r="QLC2676" s="18"/>
      <c r="QLD2676" s="1089"/>
      <c r="QLE2676" s="1531"/>
      <c r="QLF2676" s="1255"/>
      <c r="QLG2676" s="18"/>
      <c r="QLH2676" s="1089"/>
      <c r="QLI2676" s="1531"/>
      <c r="QLJ2676" s="1255"/>
      <c r="QLK2676" s="18"/>
      <c r="QLL2676" s="1089"/>
      <c r="QLM2676" s="1531"/>
      <c r="QLN2676" s="1255"/>
      <c r="QLO2676" s="18"/>
      <c r="QLP2676" s="1089"/>
      <c r="QLQ2676" s="1531"/>
      <c r="QLR2676" s="1255"/>
      <c r="QLS2676" s="18"/>
      <c r="QLT2676" s="1089"/>
      <c r="QLU2676" s="1531"/>
      <c r="QLV2676" s="1255"/>
      <c r="QLW2676" s="18"/>
      <c r="QLX2676" s="1089"/>
      <c r="QLY2676" s="1531"/>
      <c r="QLZ2676" s="1255"/>
      <c r="QMA2676" s="18"/>
      <c r="QMB2676" s="1089"/>
      <c r="QMC2676" s="1531"/>
      <c r="QMD2676" s="1255"/>
      <c r="QME2676" s="18"/>
      <c r="QMF2676" s="1089"/>
      <c r="QMG2676" s="1531"/>
      <c r="QMH2676" s="1255"/>
      <c r="QMI2676" s="18"/>
      <c r="QMJ2676" s="1089"/>
      <c r="QMK2676" s="1531"/>
      <c r="QML2676" s="1255"/>
      <c r="QMM2676" s="18"/>
      <c r="QMN2676" s="1089"/>
      <c r="QMO2676" s="1531"/>
      <c r="QMP2676" s="1255"/>
      <c r="QMQ2676" s="18"/>
      <c r="QMR2676" s="1089"/>
      <c r="QMS2676" s="1531"/>
      <c r="QMT2676" s="1255"/>
      <c r="QMU2676" s="18"/>
      <c r="QMV2676" s="1089"/>
      <c r="QMW2676" s="1531"/>
      <c r="QMX2676" s="1255"/>
      <c r="QMY2676" s="18"/>
      <c r="QMZ2676" s="1089"/>
      <c r="QNA2676" s="1531"/>
      <c r="QNB2676" s="1255"/>
      <c r="QNC2676" s="18"/>
      <c r="QND2676" s="1089"/>
      <c r="QNE2676" s="1531"/>
      <c r="QNF2676" s="1255"/>
      <c r="QNG2676" s="18"/>
      <c r="QNH2676" s="1089"/>
      <c r="QNI2676" s="1531"/>
      <c r="QNJ2676" s="1255"/>
      <c r="QNK2676" s="18"/>
      <c r="QNL2676" s="1089"/>
      <c r="QNM2676" s="1531"/>
      <c r="QNN2676" s="1255"/>
      <c r="QNO2676" s="18"/>
      <c r="QNP2676" s="1089"/>
      <c r="QNQ2676" s="1531"/>
      <c r="QNR2676" s="1255"/>
      <c r="QNS2676" s="18"/>
      <c r="QNT2676" s="1089"/>
      <c r="QNU2676" s="1531"/>
      <c r="QNV2676" s="1255"/>
      <c r="QNW2676" s="18"/>
      <c r="QNX2676" s="1089"/>
      <c r="QNY2676" s="1531"/>
      <c r="QNZ2676" s="1255"/>
      <c r="QOA2676" s="18"/>
      <c r="QOB2676" s="1089"/>
      <c r="QOC2676" s="1531"/>
      <c r="QOD2676" s="1255"/>
      <c r="QOE2676" s="18"/>
      <c r="QOF2676" s="1089"/>
      <c r="QOG2676" s="1531"/>
      <c r="QOH2676" s="1255"/>
      <c r="QOI2676" s="18"/>
      <c r="QOJ2676" s="1089"/>
      <c r="QOK2676" s="1531"/>
      <c r="QOL2676" s="1255"/>
      <c r="QOM2676" s="18"/>
      <c r="QON2676" s="1089"/>
      <c r="QOO2676" s="1531"/>
      <c r="QOP2676" s="1255"/>
      <c r="QOQ2676" s="18"/>
      <c r="QOR2676" s="1089"/>
      <c r="QOS2676" s="1531"/>
      <c r="QOT2676" s="1255"/>
      <c r="QOU2676" s="18"/>
      <c r="QOV2676" s="1089"/>
      <c r="QOW2676" s="1531"/>
      <c r="QOX2676" s="1255"/>
      <c r="QOY2676" s="18"/>
      <c r="QOZ2676" s="1089"/>
      <c r="QPA2676" s="1531"/>
      <c r="QPB2676" s="1255"/>
      <c r="QPC2676" s="18"/>
      <c r="QPD2676" s="1089"/>
      <c r="QPE2676" s="1531"/>
      <c r="QPF2676" s="1255"/>
      <c r="QPG2676" s="18"/>
      <c r="QPH2676" s="1089"/>
      <c r="QPI2676" s="1531"/>
      <c r="QPJ2676" s="1255"/>
      <c r="QPK2676" s="18"/>
      <c r="QPL2676" s="1089"/>
      <c r="QPM2676" s="1531"/>
      <c r="QPN2676" s="1255"/>
      <c r="QPO2676" s="18"/>
      <c r="QPP2676" s="1089"/>
      <c r="QPQ2676" s="1531"/>
      <c r="QPR2676" s="1255"/>
      <c r="QPS2676" s="18"/>
      <c r="QPT2676" s="1089"/>
      <c r="QPU2676" s="1531"/>
      <c r="QPV2676" s="1255"/>
      <c r="QPW2676" s="18"/>
      <c r="QPX2676" s="1089"/>
      <c r="QPY2676" s="1531"/>
      <c r="QPZ2676" s="1255"/>
      <c r="QQA2676" s="18"/>
      <c r="QQB2676" s="1089"/>
      <c r="QQC2676" s="1531"/>
      <c r="QQD2676" s="1255"/>
      <c r="QQE2676" s="18"/>
      <c r="QQF2676" s="1089"/>
      <c r="QQG2676" s="1531"/>
      <c r="QQH2676" s="1255"/>
      <c r="QQI2676" s="18"/>
      <c r="QQJ2676" s="1089"/>
      <c r="QQK2676" s="1531"/>
      <c r="QQL2676" s="1255"/>
      <c r="QQM2676" s="18"/>
      <c r="QQN2676" s="1089"/>
      <c r="QQO2676" s="1531"/>
      <c r="QQP2676" s="1255"/>
      <c r="QQQ2676" s="18"/>
      <c r="QQR2676" s="1089"/>
      <c r="QQS2676" s="1531"/>
      <c r="QQT2676" s="1255"/>
      <c r="QQU2676" s="18"/>
      <c r="QQV2676" s="1089"/>
      <c r="QQW2676" s="1531"/>
      <c r="QQX2676" s="1255"/>
      <c r="QQY2676" s="18"/>
      <c r="QQZ2676" s="1089"/>
      <c r="QRA2676" s="1531"/>
      <c r="QRB2676" s="1255"/>
      <c r="QRC2676" s="18"/>
      <c r="QRD2676" s="1089"/>
      <c r="QRE2676" s="1531"/>
      <c r="QRF2676" s="1255"/>
      <c r="QRG2676" s="18"/>
      <c r="QRH2676" s="1089"/>
      <c r="QRI2676" s="1531"/>
      <c r="QRJ2676" s="1255"/>
      <c r="QRK2676" s="18"/>
      <c r="QRL2676" s="1089"/>
      <c r="QRM2676" s="1531"/>
      <c r="QRN2676" s="1255"/>
      <c r="QRO2676" s="18"/>
      <c r="QRP2676" s="1089"/>
      <c r="QRQ2676" s="1531"/>
      <c r="QRR2676" s="1255"/>
      <c r="QRS2676" s="18"/>
      <c r="QRT2676" s="1089"/>
      <c r="QRU2676" s="1531"/>
      <c r="QRV2676" s="1255"/>
      <c r="QRW2676" s="18"/>
      <c r="QRX2676" s="1089"/>
      <c r="QRY2676" s="1531"/>
      <c r="QRZ2676" s="1255"/>
      <c r="QSA2676" s="18"/>
      <c r="QSB2676" s="1089"/>
      <c r="QSC2676" s="1531"/>
      <c r="QSD2676" s="1255"/>
      <c r="QSE2676" s="18"/>
      <c r="QSF2676" s="1089"/>
      <c r="QSG2676" s="1531"/>
      <c r="QSH2676" s="1255"/>
      <c r="QSI2676" s="18"/>
      <c r="QSJ2676" s="1089"/>
      <c r="QSK2676" s="1531"/>
      <c r="QSL2676" s="1255"/>
      <c r="QSM2676" s="18"/>
      <c r="QSN2676" s="1089"/>
      <c r="QSO2676" s="1531"/>
      <c r="QSP2676" s="1255"/>
      <c r="QSQ2676" s="18"/>
      <c r="QSR2676" s="1089"/>
      <c r="QSS2676" s="1531"/>
      <c r="QST2676" s="1255"/>
      <c r="QSU2676" s="18"/>
      <c r="QSV2676" s="1089"/>
      <c r="QSW2676" s="1531"/>
      <c r="QSX2676" s="1255"/>
      <c r="QSY2676" s="18"/>
      <c r="QSZ2676" s="1089"/>
      <c r="QTA2676" s="1531"/>
      <c r="QTB2676" s="1255"/>
      <c r="QTC2676" s="18"/>
      <c r="QTD2676" s="1089"/>
      <c r="QTE2676" s="1531"/>
      <c r="QTF2676" s="1255"/>
      <c r="QTG2676" s="18"/>
      <c r="QTH2676" s="1089"/>
      <c r="QTI2676" s="1531"/>
      <c r="QTJ2676" s="1255"/>
      <c r="QTK2676" s="18"/>
      <c r="QTL2676" s="1089"/>
      <c r="QTM2676" s="1531"/>
      <c r="QTN2676" s="1255"/>
      <c r="QTO2676" s="18"/>
      <c r="QTP2676" s="1089"/>
      <c r="QTQ2676" s="1531"/>
      <c r="QTR2676" s="1255"/>
      <c r="QTS2676" s="18"/>
      <c r="QTT2676" s="1089"/>
      <c r="QTU2676" s="1531"/>
      <c r="QTV2676" s="1255"/>
      <c r="QTW2676" s="18"/>
      <c r="QTX2676" s="1089"/>
      <c r="QTY2676" s="1531"/>
      <c r="QTZ2676" s="1255"/>
      <c r="QUA2676" s="18"/>
      <c r="QUB2676" s="1089"/>
      <c r="QUC2676" s="1531"/>
      <c r="QUD2676" s="1255"/>
      <c r="QUE2676" s="18"/>
      <c r="QUF2676" s="1089"/>
      <c r="QUG2676" s="1531"/>
      <c r="QUH2676" s="1255"/>
      <c r="QUI2676" s="18"/>
      <c r="QUJ2676" s="1089"/>
      <c r="QUK2676" s="1531"/>
      <c r="QUL2676" s="1255"/>
      <c r="QUM2676" s="18"/>
      <c r="QUN2676" s="1089"/>
      <c r="QUO2676" s="1531"/>
      <c r="QUP2676" s="1255"/>
      <c r="QUQ2676" s="18"/>
      <c r="QUR2676" s="1089"/>
      <c r="QUS2676" s="1531"/>
      <c r="QUT2676" s="1255"/>
      <c r="QUU2676" s="18"/>
      <c r="QUV2676" s="1089"/>
      <c r="QUW2676" s="1531"/>
      <c r="QUX2676" s="1255"/>
      <c r="QUY2676" s="18"/>
      <c r="QUZ2676" s="1089"/>
      <c r="QVA2676" s="1531"/>
      <c r="QVB2676" s="1255"/>
      <c r="QVC2676" s="18"/>
      <c r="QVD2676" s="1089"/>
      <c r="QVE2676" s="1531"/>
      <c r="QVF2676" s="1255"/>
      <c r="QVG2676" s="18"/>
      <c r="QVH2676" s="1089"/>
      <c r="QVI2676" s="1531"/>
      <c r="QVJ2676" s="1255"/>
      <c r="QVK2676" s="18"/>
      <c r="QVL2676" s="1089"/>
      <c r="QVM2676" s="1531"/>
      <c r="QVN2676" s="1255"/>
      <c r="QVO2676" s="18"/>
      <c r="QVP2676" s="1089"/>
      <c r="QVQ2676" s="1531"/>
      <c r="QVR2676" s="1255"/>
      <c r="QVS2676" s="18"/>
      <c r="QVT2676" s="1089"/>
      <c r="QVU2676" s="1531"/>
      <c r="QVV2676" s="1255"/>
      <c r="QVW2676" s="18"/>
      <c r="QVX2676" s="1089"/>
      <c r="QVY2676" s="1531"/>
      <c r="QVZ2676" s="1255"/>
      <c r="QWA2676" s="18"/>
      <c r="QWB2676" s="1089"/>
      <c r="QWC2676" s="1531"/>
      <c r="QWD2676" s="1255"/>
      <c r="QWE2676" s="18"/>
      <c r="QWF2676" s="1089"/>
      <c r="QWG2676" s="1531"/>
      <c r="QWH2676" s="1255"/>
      <c r="QWI2676" s="18"/>
      <c r="QWJ2676" s="1089"/>
      <c r="QWK2676" s="1531"/>
      <c r="QWL2676" s="1255"/>
      <c r="QWM2676" s="18"/>
      <c r="QWN2676" s="1089"/>
      <c r="QWO2676" s="1531"/>
      <c r="QWP2676" s="1255"/>
      <c r="QWQ2676" s="18"/>
      <c r="QWR2676" s="1089"/>
      <c r="QWS2676" s="1531"/>
      <c r="QWT2676" s="1255"/>
      <c r="QWU2676" s="18"/>
      <c r="QWV2676" s="1089"/>
      <c r="QWW2676" s="1531"/>
      <c r="QWX2676" s="1255"/>
      <c r="QWY2676" s="18"/>
      <c r="QWZ2676" s="1089"/>
      <c r="QXA2676" s="1531"/>
      <c r="QXB2676" s="1255"/>
      <c r="QXC2676" s="18"/>
      <c r="QXD2676" s="1089"/>
      <c r="QXE2676" s="1531"/>
      <c r="QXF2676" s="1255"/>
      <c r="QXG2676" s="18"/>
      <c r="QXH2676" s="1089"/>
      <c r="QXI2676" s="1531"/>
      <c r="QXJ2676" s="1255"/>
      <c r="QXK2676" s="18"/>
      <c r="QXL2676" s="1089"/>
      <c r="QXM2676" s="1531"/>
      <c r="QXN2676" s="1255"/>
      <c r="QXO2676" s="18"/>
      <c r="QXP2676" s="1089"/>
      <c r="QXQ2676" s="1531"/>
      <c r="QXR2676" s="1255"/>
      <c r="QXS2676" s="18"/>
      <c r="QXT2676" s="1089"/>
      <c r="QXU2676" s="1531"/>
      <c r="QXV2676" s="1255"/>
      <c r="QXW2676" s="18"/>
      <c r="QXX2676" s="1089"/>
      <c r="QXY2676" s="1531"/>
      <c r="QXZ2676" s="1255"/>
      <c r="QYA2676" s="18"/>
      <c r="QYB2676" s="1089"/>
      <c r="QYC2676" s="1531"/>
      <c r="QYD2676" s="1255"/>
      <c r="QYE2676" s="18"/>
      <c r="QYF2676" s="1089"/>
      <c r="QYG2676" s="1531"/>
      <c r="QYH2676" s="1255"/>
      <c r="QYI2676" s="18"/>
      <c r="QYJ2676" s="1089"/>
      <c r="QYK2676" s="1531"/>
      <c r="QYL2676" s="1255"/>
      <c r="QYM2676" s="18"/>
      <c r="QYN2676" s="1089"/>
      <c r="QYO2676" s="1531"/>
      <c r="QYP2676" s="1255"/>
      <c r="QYQ2676" s="18"/>
      <c r="QYR2676" s="1089"/>
      <c r="QYS2676" s="1531"/>
      <c r="QYT2676" s="1255"/>
      <c r="QYU2676" s="18"/>
      <c r="QYV2676" s="1089"/>
      <c r="QYW2676" s="1531"/>
      <c r="QYX2676" s="1255"/>
      <c r="QYY2676" s="18"/>
      <c r="QYZ2676" s="1089"/>
      <c r="QZA2676" s="1531"/>
      <c r="QZB2676" s="1255"/>
      <c r="QZC2676" s="18"/>
      <c r="QZD2676" s="1089"/>
      <c r="QZE2676" s="1531"/>
      <c r="QZF2676" s="1255"/>
      <c r="QZG2676" s="18"/>
      <c r="QZH2676" s="1089"/>
      <c r="QZI2676" s="1531"/>
      <c r="QZJ2676" s="1255"/>
      <c r="QZK2676" s="18"/>
      <c r="QZL2676" s="1089"/>
      <c r="QZM2676" s="1531"/>
      <c r="QZN2676" s="1255"/>
      <c r="QZO2676" s="18"/>
      <c r="QZP2676" s="1089"/>
      <c r="QZQ2676" s="1531"/>
      <c r="QZR2676" s="1255"/>
      <c r="QZS2676" s="18"/>
      <c r="QZT2676" s="1089"/>
      <c r="QZU2676" s="1531"/>
      <c r="QZV2676" s="1255"/>
      <c r="QZW2676" s="18"/>
      <c r="QZX2676" s="1089"/>
      <c r="QZY2676" s="1531"/>
      <c r="QZZ2676" s="1255"/>
      <c r="RAA2676" s="18"/>
      <c r="RAB2676" s="1089"/>
      <c r="RAC2676" s="1531"/>
      <c r="RAD2676" s="1255"/>
      <c r="RAE2676" s="18"/>
      <c r="RAF2676" s="1089"/>
      <c r="RAG2676" s="1531"/>
      <c r="RAH2676" s="1255"/>
      <c r="RAI2676" s="18"/>
      <c r="RAJ2676" s="1089"/>
      <c r="RAK2676" s="1531"/>
      <c r="RAL2676" s="1255"/>
      <c r="RAM2676" s="18"/>
      <c r="RAN2676" s="1089"/>
      <c r="RAO2676" s="1531"/>
      <c r="RAP2676" s="1255"/>
      <c r="RAQ2676" s="18"/>
      <c r="RAR2676" s="1089"/>
      <c r="RAS2676" s="1531"/>
      <c r="RAT2676" s="1255"/>
      <c r="RAU2676" s="18"/>
      <c r="RAV2676" s="1089"/>
      <c r="RAW2676" s="1531"/>
      <c r="RAX2676" s="1255"/>
      <c r="RAY2676" s="18"/>
      <c r="RAZ2676" s="1089"/>
      <c r="RBA2676" s="1531"/>
      <c r="RBB2676" s="1255"/>
      <c r="RBC2676" s="18"/>
      <c r="RBD2676" s="1089"/>
      <c r="RBE2676" s="1531"/>
      <c r="RBF2676" s="1255"/>
      <c r="RBG2676" s="18"/>
      <c r="RBH2676" s="1089"/>
      <c r="RBI2676" s="1531"/>
      <c r="RBJ2676" s="1255"/>
      <c r="RBK2676" s="18"/>
      <c r="RBL2676" s="1089"/>
      <c r="RBM2676" s="1531"/>
      <c r="RBN2676" s="1255"/>
      <c r="RBO2676" s="18"/>
      <c r="RBP2676" s="1089"/>
      <c r="RBQ2676" s="1531"/>
      <c r="RBR2676" s="1255"/>
      <c r="RBS2676" s="18"/>
      <c r="RBT2676" s="1089"/>
      <c r="RBU2676" s="1531"/>
      <c r="RBV2676" s="1255"/>
      <c r="RBW2676" s="18"/>
      <c r="RBX2676" s="1089"/>
      <c r="RBY2676" s="1531"/>
      <c r="RBZ2676" s="1255"/>
      <c r="RCA2676" s="18"/>
      <c r="RCB2676" s="1089"/>
      <c r="RCC2676" s="1531"/>
      <c r="RCD2676" s="1255"/>
      <c r="RCE2676" s="18"/>
      <c r="RCF2676" s="1089"/>
      <c r="RCG2676" s="1531"/>
      <c r="RCH2676" s="1255"/>
      <c r="RCI2676" s="18"/>
      <c r="RCJ2676" s="1089"/>
      <c r="RCK2676" s="1531"/>
      <c r="RCL2676" s="1255"/>
      <c r="RCM2676" s="18"/>
      <c r="RCN2676" s="1089"/>
      <c r="RCO2676" s="1531"/>
      <c r="RCP2676" s="1255"/>
      <c r="RCQ2676" s="18"/>
      <c r="RCR2676" s="1089"/>
      <c r="RCS2676" s="1531"/>
      <c r="RCT2676" s="1255"/>
      <c r="RCU2676" s="18"/>
      <c r="RCV2676" s="1089"/>
      <c r="RCW2676" s="1531"/>
      <c r="RCX2676" s="1255"/>
      <c r="RCY2676" s="18"/>
      <c r="RCZ2676" s="1089"/>
      <c r="RDA2676" s="1531"/>
      <c r="RDB2676" s="1255"/>
      <c r="RDC2676" s="18"/>
      <c r="RDD2676" s="1089"/>
      <c r="RDE2676" s="1531"/>
      <c r="RDF2676" s="1255"/>
      <c r="RDG2676" s="18"/>
      <c r="RDH2676" s="1089"/>
      <c r="RDI2676" s="1531"/>
      <c r="RDJ2676" s="1255"/>
      <c r="RDK2676" s="18"/>
      <c r="RDL2676" s="1089"/>
      <c r="RDM2676" s="1531"/>
      <c r="RDN2676" s="1255"/>
      <c r="RDO2676" s="18"/>
      <c r="RDP2676" s="1089"/>
      <c r="RDQ2676" s="1531"/>
      <c r="RDR2676" s="1255"/>
      <c r="RDS2676" s="18"/>
      <c r="RDT2676" s="1089"/>
      <c r="RDU2676" s="1531"/>
      <c r="RDV2676" s="1255"/>
      <c r="RDW2676" s="18"/>
      <c r="RDX2676" s="1089"/>
      <c r="RDY2676" s="1531"/>
      <c r="RDZ2676" s="1255"/>
      <c r="REA2676" s="18"/>
      <c r="REB2676" s="1089"/>
      <c r="REC2676" s="1531"/>
      <c r="RED2676" s="1255"/>
      <c r="REE2676" s="18"/>
      <c r="REF2676" s="1089"/>
      <c r="REG2676" s="1531"/>
      <c r="REH2676" s="1255"/>
      <c r="REI2676" s="18"/>
      <c r="REJ2676" s="1089"/>
      <c r="REK2676" s="1531"/>
      <c r="REL2676" s="1255"/>
      <c r="REM2676" s="18"/>
      <c r="REN2676" s="1089"/>
      <c r="REO2676" s="1531"/>
      <c r="REP2676" s="1255"/>
      <c r="REQ2676" s="18"/>
      <c r="RER2676" s="1089"/>
      <c r="RES2676" s="1531"/>
      <c r="RET2676" s="1255"/>
      <c r="REU2676" s="18"/>
      <c r="REV2676" s="1089"/>
      <c r="REW2676" s="1531"/>
      <c r="REX2676" s="1255"/>
      <c r="REY2676" s="18"/>
      <c r="REZ2676" s="1089"/>
      <c r="RFA2676" s="1531"/>
      <c r="RFB2676" s="1255"/>
      <c r="RFC2676" s="18"/>
      <c r="RFD2676" s="1089"/>
      <c r="RFE2676" s="1531"/>
      <c r="RFF2676" s="1255"/>
      <c r="RFG2676" s="18"/>
      <c r="RFH2676" s="1089"/>
      <c r="RFI2676" s="1531"/>
      <c r="RFJ2676" s="1255"/>
      <c r="RFK2676" s="18"/>
      <c r="RFL2676" s="1089"/>
      <c r="RFM2676" s="1531"/>
      <c r="RFN2676" s="1255"/>
      <c r="RFO2676" s="18"/>
      <c r="RFP2676" s="1089"/>
      <c r="RFQ2676" s="1531"/>
      <c r="RFR2676" s="1255"/>
      <c r="RFS2676" s="18"/>
      <c r="RFT2676" s="1089"/>
      <c r="RFU2676" s="1531"/>
      <c r="RFV2676" s="1255"/>
      <c r="RFW2676" s="18"/>
      <c r="RFX2676" s="1089"/>
      <c r="RFY2676" s="1531"/>
      <c r="RFZ2676" s="1255"/>
      <c r="RGA2676" s="18"/>
      <c r="RGB2676" s="1089"/>
      <c r="RGC2676" s="1531"/>
      <c r="RGD2676" s="1255"/>
      <c r="RGE2676" s="18"/>
      <c r="RGF2676" s="1089"/>
      <c r="RGG2676" s="1531"/>
      <c r="RGH2676" s="1255"/>
      <c r="RGI2676" s="18"/>
      <c r="RGJ2676" s="1089"/>
      <c r="RGK2676" s="1531"/>
      <c r="RGL2676" s="1255"/>
      <c r="RGM2676" s="18"/>
      <c r="RGN2676" s="1089"/>
      <c r="RGO2676" s="1531"/>
      <c r="RGP2676" s="1255"/>
      <c r="RGQ2676" s="18"/>
      <c r="RGR2676" s="1089"/>
      <c r="RGS2676" s="1531"/>
      <c r="RGT2676" s="1255"/>
      <c r="RGU2676" s="18"/>
      <c r="RGV2676" s="1089"/>
      <c r="RGW2676" s="1531"/>
      <c r="RGX2676" s="1255"/>
      <c r="RGY2676" s="18"/>
      <c r="RGZ2676" s="1089"/>
      <c r="RHA2676" s="1531"/>
      <c r="RHB2676" s="1255"/>
      <c r="RHC2676" s="18"/>
      <c r="RHD2676" s="1089"/>
      <c r="RHE2676" s="1531"/>
      <c r="RHF2676" s="1255"/>
      <c r="RHG2676" s="18"/>
      <c r="RHH2676" s="1089"/>
      <c r="RHI2676" s="1531"/>
      <c r="RHJ2676" s="1255"/>
      <c r="RHK2676" s="18"/>
      <c r="RHL2676" s="1089"/>
      <c r="RHM2676" s="1531"/>
      <c r="RHN2676" s="1255"/>
      <c r="RHO2676" s="18"/>
      <c r="RHP2676" s="1089"/>
      <c r="RHQ2676" s="1531"/>
      <c r="RHR2676" s="1255"/>
      <c r="RHS2676" s="18"/>
      <c r="RHT2676" s="1089"/>
      <c r="RHU2676" s="1531"/>
      <c r="RHV2676" s="1255"/>
      <c r="RHW2676" s="18"/>
      <c r="RHX2676" s="1089"/>
      <c r="RHY2676" s="1531"/>
      <c r="RHZ2676" s="1255"/>
      <c r="RIA2676" s="18"/>
      <c r="RIB2676" s="1089"/>
      <c r="RIC2676" s="1531"/>
      <c r="RID2676" s="1255"/>
      <c r="RIE2676" s="18"/>
      <c r="RIF2676" s="1089"/>
      <c r="RIG2676" s="1531"/>
      <c r="RIH2676" s="1255"/>
      <c r="RII2676" s="18"/>
      <c r="RIJ2676" s="1089"/>
      <c r="RIK2676" s="1531"/>
      <c r="RIL2676" s="1255"/>
      <c r="RIM2676" s="18"/>
      <c r="RIN2676" s="1089"/>
      <c r="RIO2676" s="1531"/>
      <c r="RIP2676" s="1255"/>
      <c r="RIQ2676" s="18"/>
      <c r="RIR2676" s="1089"/>
      <c r="RIS2676" s="1531"/>
      <c r="RIT2676" s="1255"/>
      <c r="RIU2676" s="18"/>
      <c r="RIV2676" s="1089"/>
      <c r="RIW2676" s="1531"/>
      <c r="RIX2676" s="1255"/>
      <c r="RIY2676" s="18"/>
      <c r="RIZ2676" s="1089"/>
      <c r="RJA2676" s="1531"/>
      <c r="RJB2676" s="1255"/>
      <c r="RJC2676" s="18"/>
      <c r="RJD2676" s="1089"/>
      <c r="RJE2676" s="1531"/>
      <c r="RJF2676" s="1255"/>
      <c r="RJG2676" s="18"/>
      <c r="RJH2676" s="1089"/>
      <c r="RJI2676" s="1531"/>
      <c r="RJJ2676" s="1255"/>
      <c r="RJK2676" s="18"/>
      <c r="RJL2676" s="1089"/>
      <c r="RJM2676" s="1531"/>
      <c r="RJN2676" s="1255"/>
      <c r="RJO2676" s="18"/>
      <c r="RJP2676" s="1089"/>
      <c r="RJQ2676" s="1531"/>
      <c r="RJR2676" s="1255"/>
      <c r="RJS2676" s="18"/>
      <c r="RJT2676" s="1089"/>
      <c r="RJU2676" s="1531"/>
      <c r="RJV2676" s="1255"/>
      <c r="RJW2676" s="18"/>
      <c r="RJX2676" s="1089"/>
      <c r="RJY2676" s="1531"/>
      <c r="RJZ2676" s="1255"/>
      <c r="RKA2676" s="18"/>
      <c r="RKB2676" s="1089"/>
      <c r="RKC2676" s="1531"/>
      <c r="RKD2676" s="1255"/>
      <c r="RKE2676" s="18"/>
      <c r="RKF2676" s="1089"/>
      <c r="RKG2676" s="1531"/>
      <c r="RKH2676" s="1255"/>
      <c r="RKI2676" s="18"/>
      <c r="RKJ2676" s="1089"/>
      <c r="RKK2676" s="1531"/>
      <c r="RKL2676" s="1255"/>
      <c r="RKM2676" s="18"/>
      <c r="RKN2676" s="1089"/>
      <c r="RKO2676" s="1531"/>
      <c r="RKP2676" s="1255"/>
      <c r="RKQ2676" s="18"/>
      <c r="RKR2676" s="1089"/>
      <c r="RKS2676" s="1531"/>
      <c r="RKT2676" s="1255"/>
      <c r="RKU2676" s="18"/>
      <c r="RKV2676" s="1089"/>
      <c r="RKW2676" s="1531"/>
      <c r="RKX2676" s="1255"/>
      <c r="RKY2676" s="18"/>
      <c r="RKZ2676" s="1089"/>
      <c r="RLA2676" s="1531"/>
      <c r="RLB2676" s="1255"/>
      <c r="RLC2676" s="18"/>
      <c r="RLD2676" s="1089"/>
      <c r="RLE2676" s="1531"/>
      <c r="RLF2676" s="1255"/>
      <c r="RLG2676" s="18"/>
      <c r="RLH2676" s="1089"/>
      <c r="RLI2676" s="1531"/>
      <c r="RLJ2676" s="1255"/>
      <c r="RLK2676" s="18"/>
      <c r="RLL2676" s="1089"/>
      <c r="RLM2676" s="1531"/>
      <c r="RLN2676" s="1255"/>
      <c r="RLO2676" s="18"/>
      <c r="RLP2676" s="1089"/>
      <c r="RLQ2676" s="1531"/>
      <c r="RLR2676" s="1255"/>
      <c r="RLS2676" s="18"/>
      <c r="RLT2676" s="1089"/>
      <c r="RLU2676" s="1531"/>
      <c r="RLV2676" s="1255"/>
      <c r="RLW2676" s="18"/>
      <c r="RLX2676" s="1089"/>
      <c r="RLY2676" s="1531"/>
      <c r="RLZ2676" s="1255"/>
      <c r="RMA2676" s="18"/>
      <c r="RMB2676" s="1089"/>
      <c r="RMC2676" s="1531"/>
      <c r="RMD2676" s="1255"/>
      <c r="RME2676" s="18"/>
      <c r="RMF2676" s="1089"/>
      <c r="RMG2676" s="1531"/>
      <c r="RMH2676" s="1255"/>
      <c r="RMI2676" s="18"/>
      <c r="RMJ2676" s="1089"/>
      <c r="RMK2676" s="1531"/>
      <c r="RML2676" s="1255"/>
      <c r="RMM2676" s="18"/>
      <c r="RMN2676" s="1089"/>
      <c r="RMO2676" s="1531"/>
      <c r="RMP2676" s="1255"/>
      <c r="RMQ2676" s="18"/>
      <c r="RMR2676" s="1089"/>
      <c r="RMS2676" s="1531"/>
      <c r="RMT2676" s="1255"/>
      <c r="RMU2676" s="18"/>
      <c r="RMV2676" s="1089"/>
      <c r="RMW2676" s="1531"/>
      <c r="RMX2676" s="1255"/>
      <c r="RMY2676" s="18"/>
      <c r="RMZ2676" s="1089"/>
      <c r="RNA2676" s="1531"/>
      <c r="RNB2676" s="1255"/>
      <c r="RNC2676" s="18"/>
      <c r="RND2676" s="1089"/>
      <c r="RNE2676" s="1531"/>
      <c r="RNF2676" s="1255"/>
      <c r="RNG2676" s="18"/>
      <c r="RNH2676" s="1089"/>
      <c r="RNI2676" s="1531"/>
      <c r="RNJ2676" s="1255"/>
      <c r="RNK2676" s="18"/>
      <c r="RNL2676" s="1089"/>
      <c r="RNM2676" s="1531"/>
      <c r="RNN2676" s="1255"/>
      <c r="RNO2676" s="18"/>
      <c r="RNP2676" s="1089"/>
      <c r="RNQ2676" s="1531"/>
      <c r="RNR2676" s="1255"/>
      <c r="RNS2676" s="18"/>
      <c r="RNT2676" s="1089"/>
      <c r="RNU2676" s="1531"/>
      <c r="RNV2676" s="1255"/>
      <c r="RNW2676" s="18"/>
      <c r="RNX2676" s="1089"/>
      <c r="RNY2676" s="1531"/>
      <c r="RNZ2676" s="1255"/>
      <c r="ROA2676" s="18"/>
      <c r="ROB2676" s="1089"/>
      <c r="ROC2676" s="1531"/>
      <c r="ROD2676" s="1255"/>
      <c r="ROE2676" s="18"/>
      <c r="ROF2676" s="1089"/>
      <c r="ROG2676" s="1531"/>
      <c r="ROH2676" s="1255"/>
      <c r="ROI2676" s="18"/>
      <c r="ROJ2676" s="1089"/>
      <c r="ROK2676" s="1531"/>
      <c r="ROL2676" s="1255"/>
      <c r="ROM2676" s="18"/>
      <c r="RON2676" s="1089"/>
      <c r="ROO2676" s="1531"/>
      <c r="ROP2676" s="1255"/>
      <c r="ROQ2676" s="18"/>
      <c r="ROR2676" s="1089"/>
      <c r="ROS2676" s="1531"/>
      <c r="ROT2676" s="1255"/>
      <c r="ROU2676" s="18"/>
      <c r="ROV2676" s="1089"/>
      <c r="ROW2676" s="1531"/>
      <c r="ROX2676" s="1255"/>
      <c r="ROY2676" s="18"/>
      <c r="ROZ2676" s="1089"/>
      <c r="RPA2676" s="1531"/>
      <c r="RPB2676" s="1255"/>
      <c r="RPC2676" s="18"/>
      <c r="RPD2676" s="1089"/>
      <c r="RPE2676" s="1531"/>
      <c r="RPF2676" s="1255"/>
      <c r="RPG2676" s="18"/>
      <c r="RPH2676" s="1089"/>
      <c r="RPI2676" s="1531"/>
      <c r="RPJ2676" s="1255"/>
      <c r="RPK2676" s="18"/>
      <c r="RPL2676" s="1089"/>
      <c r="RPM2676" s="1531"/>
      <c r="RPN2676" s="1255"/>
      <c r="RPO2676" s="18"/>
      <c r="RPP2676" s="1089"/>
      <c r="RPQ2676" s="1531"/>
      <c r="RPR2676" s="1255"/>
      <c r="RPS2676" s="18"/>
      <c r="RPT2676" s="1089"/>
      <c r="RPU2676" s="1531"/>
      <c r="RPV2676" s="1255"/>
      <c r="RPW2676" s="18"/>
      <c r="RPX2676" s="1089"/>
      <c r="RPY2676" s="1531"/>
      <c r="RPZ2676" s="1255"/>
      <c r="RQA2676" s="18"/>
      <c r="RQB2676" s="1089"/>
      <c r="RQC2676" s="1531"/>
      <c r="RQD2676" s="1255"/>
      <c r="RQE2676" s="18"/>
      <c r="RQF2676" s="1089"/>
      <c r="RQG2676" s="1531"/>
      <c r="RQH2676" s="1255"/>
      <c r="RQI2676" s="18"/>
      <c r="RQJ2676" s="1089"/>
      <c r="RQK2676" s="1531"/>
      <c r="RQL2676" s="1255"/>
      <c r="RQM2676" s="18"/>
      <c r="RQN2676" s="1089"/>
      <c r="RQO2676" s="1531"/>
      <c r="RQP2676" s="1255"/>
      <c r="RQQ2676" s="18"/>
      <c r="RQR2676" s="1089"/>
      <c r="RQS2676" s="1531"/>
      <c r="RQT2676" s="1255"/>
      <c r="RQU2676" s="18"/>
      <c r="RQV2676" s="1089"/>
      <c r="RQW2676" s="1531"/>
      <c r="RQX2676" s="1255"/>
      <c r="RQY2676" s="18"/>
      <c r="RQZ2676" s="1089"/>
      <c r="RRA2676" s="1531"/>
      <c r="RRB2676" s="1255"/>
      <c r="RRC2676" s="18"/>
      <c r="RRD2676" s="1089"/>
      <c r="RRE2676" s="1531"/>
      <c r="RRF2676" s="1255"/>
      <c r="RRG2676" s="18"/>
      <c r="RRH2676" s="1089"/>
      <c r="RRI2676" s="1531"/>
      <c r="RRJ2676" s="1255"/>
      <c r="RRK2676" s="18"/>
      <c r="RRL2676" s="1089"/>
      <c r="RRM2676" s="1531"/>
      <c r="RRN2676" s="1255"/>
      <c r="RRO2676" s="18"/>
      <c r="RRP2676" s="1089"/>
      <c r="RRQ2676" s="1531"/>
      <c r="RRR2676" s="1255"/>
      <c r="RRS2676" s="18"/>
      <c r="RRT2676" s="1089"/>
      <c r="RRU2676" s="1531"/>
      <c r="RRV2676" s="1255"/>
      <c r="RRW2676" s="18"/>
      <c r="RRX2676" s="1089"/>
      <c r="RRY2676" s="1531"/>
      <c r="RRZ2676" s="1255"/>
      <c r="RSA2676" s="18"/>
      <c r="RSB2676" s="1089"/>
      <c r="RSC2676" s="1531"/>
      <c r="RSD2676" s="1255"/>
      <c r="RSE2676" s="18"/>
      <c r="RSF2676" s="1089"/>
      <c r="RSG2676" s="1531"/>
      <c r="RSH2676" s="1255"/>
      <c r="RSI2676" s="18"/>
      <c r="RSJ2676" s="1089"/>
      <c r="RSK2676" s="1531"/>
      <c r="RSL2676" s="1255"/>
      <c r="RSM2676" s="18"/>
      <c r="RSN2676" s="1089"/>
      <c r="RSO2676" s="1531"/>
      <c r="RSP2676" s="1255"/>
      <c r="RSQ2676" s="18"/>
      <c r="RSR2676" s="1089"/>
      <c r="RSS2676" s="1531"/>
      <c r="RST2676" s="1255"/>
      <c r="RSU2676" s="18"/>
      <c r="RSV2676" s="1089"/>
      <c r="RSW2676" s="1531"/>
      <c r="RSX2676" s="1255"/>
      <c r="RSY2676" s="18"/>
      <c r="RSZ2676" s="1089"/>
      <c r="RTA2676" s="1531"/>
      <c r="RTB2676" s="1255"/>
      <c r="RTC2676" s="18"/>
      <c r="RTD2676" s="1089"/>
      <c r="RTE2676" s="1531"/>
      <c r="RTF2676" s="1255"/>
      <c r="RTG2676" s="18"/>
      <c r="RTH2676" s="1089"/>
      <c r="RTI2676" s="1531"/>
      <c r="RTJ2676" s="1255"/>
      <c r="RTK2676" s="18"/>
      <c r="RTL2676" s="1089"/>
      <c r="RTM2676" s="1531"/>
      <c r="RTN2676" s="1255"/>
      <c r="RTO2676" s="18"/>
      <c r="RTP2676" s="1089"/>
      <c r="RTQ2676" s="1531"/>
      <c r="RTR2676" s="1255"/>
      <c r="RTS2676" s="18"/>
      <c r="RTT2676" s="1089"/>
      <c r="RTU2676" s="1531"/>
      <c r="RTV2676" s="1255"/>
      <c r="RTW2676" s="18"/>
      <c r="RTX2676" s="1089"/>
      <c r="RTY2676" s="1531"/>
      <c r="RTZ2676" s="1255"/>
      <c r="RUA2676" s="18"/>
      <c r="RUB2676" s="1089"/>
      <c r="RUC2676" s="1531"/>
      <c r="RUD2676" s="1255"/>
      <c r="RUE2676" s="18"/>
      <c r="RUF2676" s="1089"/>
      <c r="RUG2676" s="1531"/>
      <c r="RUH2676" s="1255"/>
      <c r="RUI2676" s="18"/>
      <c r="RUJ2676" s="1089"/>
      <c r="RUK2676" s="1531"/>
      <c r="RUL2676" s="1255"/>
      <c r="RUM2676" s="18"/>
      <c r="RUN2676" s="1089"/>
      <c r="RUO2676" s="1531"/>
      <c r="RUP2676" s="1255"/>
      <c r="RUQ2676" s="18"/>
      <c r="RUR2676" s="1089"/>
      <c r="RUS2676" s="1531"/>
      <c r="RUT2676" s="1255"/>
      <c r="RUU2676" s="18"/>
      <c r="RUV2676" s="1089"/>
      <c r="RUW2676" s="1531"/>
      <c r="RUX2676" s="1255"/>
      <c r="RUY2676" s="18"/>
      <c r="RUZ2676" s="1089"/>
      <c r="RVA2676" s="1531"/>
      <c r="RVB2676" s="1255"/>
      <c r="RVC2676" s="18"/>
      <c r="RVD2676" s="1089"/>
      <c r="RVE2676" s="1531"/>
      <c r="RVF2676" s="1255"/>
      <c r="RVG2676" s="18"/>
      <c r="RVH2676" s="1089"/>
      <c r="RVI2676" s="1531"/>
      <c r="RVJ2676" s="1255"/>
      <c r="RVK2676" s="18"/>
      <c r="RVL2676" s="1089"/>
      <c r="RVM2676" s="1531"/>
      <c r="RVN2676" s="1255"/>
      <c r="RVO2676" s="18"/>
      <c r="RVP2676" s="1089"/>
      <c r="RVQ2676" s="1531"/>
      <c r="RVR2676" s="1255"/>
      <c r="RVS2676" s="18"/>
      <c r="RVT2676" s="1089"/>
      <c r="RVU2676" s="1531"/>
      <c r="RVV2676" s="1255"/>
      <c r="RVW2676" s="18"/>
      <c r="RVX2676" s="1089"/>
      <c r="RVY2676" s="1531"/>
      <c r="RVZ2676" s="1255"/>
      <c r="RWA2676" s="18"/>
      <c r="RWB2676" s="1089"/>
      <c r="RWC2676" s="1531"/>
      <c r="RWD2676" s="1255"/>
      <c r="RWE2676" s="18"/>
      <c r="RWF2676" s="1089"/>
      <c r="RWG2676" s="1531"/>
      <c r="RWH2676" s="1255"/>
      <c r="RWI2676" s="18"/>
      <c r="RWJ2676" s="1089"/>
      <c r="RWK2676" s="1531"/>
      <c r="RWL2676" s="1255"/>
      <c r="RWM2676" s="18"/>
      <c r="RWN2676" s="1089"/>
      <c r="RWO2676" s="1531"/>
      <c r="RWP2676" s="1255"/>
      <c r="RWQ2676" s="18"/>
      <c r="RWR2676" s="1089"/>
      <c r="RWS2676" s="1531"/>
      <c r="RWT2676" s="1255"/>
      <c r="RWU2676" s="18"/>
      <c r="RWV2676" s="1089"/>
      <c r="RWW2676" s="1531"/>
      <c r="RWX2676" s="1255"/>
      <c r="RWY2676" s="18"/>
      <c r="RWZ2676" s="1089"/>
      <c r="RXA2676" s="1531"/>
      <c r="RXB2676" s="1255"/>
      <c r="RXC2676" s="18"/>
      <c r="RXD2676" s="1089"/>
      <c r="RXE2676" s="1531"/>
      <c r="RXF2676" s="1255"/>
      <c r="RXG2676" s="18"/>
      <c r="RXH2676" s="1089"/>
      <c r="RXI2676" s="1531"/>
      <c r="RXJ2676" s="1255"/>
      <c r="RXK2676" s="18"/>
      <c r="RXL2676" s="1089"/>
      <c r="RXM2676" s="1531"/>
      <c r="RXN2676" s="1255"/>
      <c r="RXO2676" s="18"/>
      <c r="RXP2676" s="1089"/>
      <c r="RXQ2676" s="1531"/>
      <c r="RXR2676" s="1255"/>
      <c r="RXS2676" s="18"/>
      <c r="RXT2676" s="1089"/>
      <c r="RXU2676" s="1531"/>
      <c r="RXV2676" s="1255"/>
      <c r="RXW2676" s="18"/>
      <c r="RXX2676" s="1089"/>
      <c r="RXY2676" s="1531"/>
      <c r="RXZ2676" s="1255"/>
      <c r="RYA2676" s="18"/>
      <c r="RYB2676" s="1089"/>
      <c r="RYC2676" s="1531"/>
      <c r="RYD2676" s="1255"/>
      <c r="RYE2676" s="18"/>
      <c r="RYF2676" s="1089"/>
      <c r="RYG2676" s="1531"/>
      <c r="RYH2676" s="1255"/>
      <c r="RYI2676" s="18"/>
      <c r="RYJ2676" s="1089"/>
      <c r="RYK2676" s="1531"/>
      <c r="RYL2676" s="1255"/>
      <c r="RYM2676" s="18"/>
      <c r="RYN2676" s="1089"/>
      <c r="RYO2676" s="1531"/>
      <c r="RYP2676" s="1255"/>
      <c r="RYQ2676" s="18"/>
      <c r="RYR2676" s="1089"/>
      <c r="RYS2676" s="1531"/>
      <c r="RYT2676" s="1255"/>
      <c r="RYU2676" s="18"/>
      <c r="RYV2676" s="1089"/>
      <c r="RYW2676" s="1531"/>
      <c r="RYX2676" s="1255"/>
      <c r="RYY2676" s="18"/>
      <c r="RYZ2676" s="1089"/>
      <c r="RZA2676" s="1531"/>
      <c r="RZB2676" s="1255"/>
      <c r="RZC2676" s="18"/>
      <c r="RZD2676" s="1089"/>
      <c r="RZE2676" s="1531"/>
      <c r="RZF2676" s="1255"/>
      <c r="RZG2676" s="18"/>
      <c r="RZH2676" s="1089"/>
      <c r="RZI2676" s="1531"/>
      <c r="RZJ2676" s="1255"/>
      <c r="RZK2676" s="18"/>
      <c r="RZL2676" s="1089"/>
      <c r="RZM2676" s="1531"/>
      <c r="RZN2676" s="1255"/>
      <c r="RZO2676" s="18"/>
      <c r="RZP2676" s="1089"/>
      <c r="RZQ2676" s="1531"/>
      <c r="RZR2676" s="1255"/>
      <c r="RZS2676" s="18"/>
      <c r="RZT2676" s="1089"/>
      <c r="RZU2676" s="1531"/>
      <c r="RZV2676" s="1255"/>
      <c r="RZW2676" s="18"/>
      <c r="RZX2676" s="1089"/>
      <c r="RZY2676" s="1531"/>
      <c r="RZZ2676" s="1255"/>
      <c r="SAA2676" s="18"/>
      <c r="SAB2676" s="1089"/>
      <c r="SAC2676" s="1531"/>
      <c r="SAD2676" s="1255"/>
      <c r="SAE2676" s="18"/>
      <c r="SAF2676" s="1089"/>
      <c r="SAG2676" s="1531"/>
      <c r="SAH2676" s="1255"/>
      <c r="SAI2676" s="18"/>
      <c r="SAJ2676" s="1089"/>
      <c r="SAK2676" s="1531"/>
      <c r="SAL2676" s="1255"/>
      <c r="SAM2676" s="18"/>
      <c r="SAN2676" s="1089"/>
      <c r="SAO2676" s="1531"/>
      <c r="SAP2676" s="1255"/>
      <c r="SAQ2676" s="18"/>
      <c r="SAR2676" s="1089"/>
      <c r="SAS2676" s="1531"/>
      <c r="SAT2676" s="1255"/>
      <c r="SAU2676" s="18"/>
      <c r="SAV2676" s="1089"/>
      <c r="SAW2676" s="1531"/>
      <c r="SAX2676" s="1255"/>
      <c r="SAY2676" s="18"/>
      <c r="SAZ2676" s="1089"/>
      <c r="SBA2676" s="1531"/>
      <c r="SBB2676" s="1255"/>
      <c r="SBC2676" s="18"/>
      <c r="SBD2676" s="1089"/>
      <c r="SBE2676" s="1531"/>
      <c r="SBF2676" s="1255"/>
      <c r="SBG2676" s="18"/>
      <c r="SBH2676" s="1089"/>
      <c r="SBI2676" s="1531"/>
      <c r="SBJ2676" s="1255"/>
      <c r="SBK2676" s="18"/>
      <c r="SBL2676" s="1089"/>
      <c r="SBM2676" s="1531"/>
      <c r="SBN2676" s="1255"/>
      <c r="SBO2676" s="18"/>
      <c r="SBP2676" s="1089"/>
      <c r="SBQ2676" s="1531"/>
      <c r="SBR2676" s="1255"/>
      <c r="SBS2676" s="18"/>
      <c r="SBT2676" s="1089"/>
      <c r="SBU2676" s="1531"/>
      <c r="SBV2676" s="1255"/>
      <c r="SBW2676" s="18"/>
      <c r="SBX2676" s="1089"/>
      <c r="SBY2676" s="1531"/>
      <c r="SBZ2676" s="1255"/>
      <c r="SCA2676" s="18"/>
      <c r="SCB2676" s="1089"/>
      <c r="SCC2676" s="1531"/>
      <c r="SCD2676" s="1255"/>
      <c r="SCE2676" s="18"/>
      <c r="SCF2676" s="1089"/>
      <c r="SCG2676" s="1531"/>
      <c r="SCH2676" s="1255"/>
      <c r="SCI2676" s="18"/>
      <c r="SCJ2676" s="1089"/>
      <c r="SCK2676" s="1531"/>
      <c r="SCL2676" s="1255"/>
      <c r="SCM2676" s="18"/>
      <c r="SCN2676" s="1089"/>
      <c r="SCO2676" s="1531"/>
      <c r="SCP2676" s="1255"/>
      <c r="SCQ2676" s="18"/>
      <c r="SCR2676" s="1089"/>
      <c r="SCS2676" s="1531"/>
      <c r="SCT2676" s="1255"/>
      <c r="SCU2676" s="18"/>
      <c r="SCV2676" s="1089"/>
      <c r="SCW2676" s="1531"/>
      <c r="SCX2676" s="1255"/>
      <c r="SCY2676" s="18"/>
      <c r="SCZ2676" s="1089"/>
      <c r="SDA2676" s="1531"/>
      <c r="SDB2676" s="1255"/>
      <c r="SDC2676" s="18"/>
      <c r="SDD2676" s="1089"/>
      <c r="SDE2676" s="1531"/>
      <c r="SDF2676" s="1255"/>
      <c r="SDG2676" s="18"/>
      <c r="SDH2676" s="1089"/>
      <c r="SDI2676" s="1531"/>
      <c r="SDJ2676" s="1255"/>
      <c r="SDK2676" s="18"/>
      <c r="SDL2676" s="1089"/>
      <c r="SDM2676" s="1531"/>
      <c r="SDN2676" s="1255"/>
      <c r="SDO2676" s="18"/>
      <c r="SDP2676" s="1089"/>
      <c r="SDQ2676" s="1531"/>
      <c r="SDR2676" s="1255"/>
      <c r="SDS2676" s="18"/>
      <c r="SDT2676" s="1089"/>
      <c r="SDU2676" s="1531"/>
      <c r="SDV2676" s="1255"/>
      <c r="SDW2676" s="18"/>
      <c r="SDX2676" s="1089"/>
      <c r="SDY2676" s="1531"/>
      <c r="SDZ2676" s="1255"/>
      <c r="SEA2676" s="18"/>
      <c r="SEB2676" s="1089"/>
      <c r="SEC2676" s="1531"/>
      <c r="SED2676" s="1255"/>
      <c r="SEE2676" s="18"/>
      <c r="SEF2676" s="1089"/>
      <c r="SEG2676" s="1531"/>
      <c r="SEH2676" s="1255"/>
      <c r="SEI2676" s="18"/>
      <c r="SEJ2676" s="1089"/>
      <c r="SEK2676" s="1531"/>
      <c r="SEL2676" s="1255"/>
      <c r="SEM2676" s="18"/>
      <c r="SEN2676" s="1089"/>
      <c r="SEO2676" s="1531"/>
      <c r="SEP2676" s="1255"/>
      <c r="SEQ2676" s="18"/>
      <c r="SER2676" s="1089"/>
      <c r="SES2676" s="1531"/>
      <c r="SET2676" s="1255"/>
      <c r="SEU2676" s="18"/>
      <c r="SEV2676" s="1089"/>
      <c r="SEW2676" s="1531"/>
      <c r="SEX2676" s="1255"/>
      <c r="SEY2676" s="18"/>
      <c r="SEZ2676" s="1089"/>
      <c r="SFA2676" s="1531"/>
      <c r="SFB2676" s="1255"/>
      <c r="SFC2676" s="18"/>
      <c r="SFD2676" s="1089"/>
      <c r="SFE2676" s="1531"/>
      <c r="SFF2676" s="1255"/>
      <c r="SFG2676" s="18"/>
      <c r="SFH2676" s="1089"/>
      <c r="SFI2676" s="1531"/>
      <c r="SFJ2676" s="1255"/>
      <c r="SFK2676" s="18"/>
      <c r="SFL2676" s="1089"/>
      <c r="SFM2676" s="1531"/>
      <c r="SFN2676" s="1255"/>
      <c r="SFO2676" s="18"/>
      <c r="SFP2676" s="1089"/>
      <c r="SFQ2676" s="1531"/>
      <c r="SFR2676" s="1255"/>
      <c r="SFS2676" s="18"/>
      <c r="SFT2676" s="1089"/>
      <c r="SFU2676" s="1531"/>
      <c r="SFV2676" s="1255"/>
      <c r="SFW2676" s="18"/>
      <c r="SFX2676" s="1089"/>
      <c r="SFY2676" s="1531"/>
      <c r="SFZ2676" s="1255"/>
      <c r="SGA2676" s="18"/>
      <c r="SGB2676" s="1089"/>
      <c r="SGC2676" s="1531"/>
      <c r="SGD2676" s="1255"/>
      <c r="SGE2676" s="18"/>
      <c r="SGF2676" s="1089"/>
      <c r="SGG2676" s="1531"/>
      <c r="SGH2676" s="1255"/>
      <c r="SGI2676" s="18"/>
      <c r="SGJ2676" s="1089"/>
      <c r="SGK2676" s="1531"/>
      <c r="SGL2676" s="1255"/>
      <c r="SGM2676" s="18"/>
      <c r="SGN2676" s="1089"/>
      <c r="SGO2676" s="1531"/>
      <c r="SGP2676" s="1255"/>
      <c r="SGQ2676" s="18"/>
      <c r="SGR2676" s="1089"/>
      <c r="SGS2676" s="1531"/>
      <c r="SGT2676" s="1255"/>
      <c r="SGU2676" s="18"/>
      <c r="SGV2676" s="1089"/>
      <c r="SGW2676" s="1531"/>
      <c r="SGX2676" s="1255"/>
      <c r="SGY2676" s="18"/>
      <c r="SGZ2676" s="1089"/>
      <c r="SHA2676" s="1531"/>
      <c r="SHB2676" s="1255"/>
      <c r="SHC2676" s="18"/>
      <c r="SHD2676" s="1089"/>
      <c r="SHE2676" s="1531"/>
      <c r="SHF2676" s="1255"/>
      <c r="SHG2676" s="18"/>
      <c r="SHH2676" s="1089"/>
      <c r="SHI2676" s="1531"/>
      <c r="SHJ2676" s="1255"/>
      <c r="SHK2676" s="18"/>
      <c r="SHL2676" s="1089"/>
      <c r="SHM2676" s="1531"/>
      <c r="SHN2676" s="1255"/>
      <c r="SHO2676" s="18"/>
      <c r="SHP2676" s="1089"/>
      <c r="SHQ2676" s="1531"/>
      <c r="SHR2676" s="1255"/>
      <c r="SHS2676" s="18"/>
      <c r="SHT2676" s="1089"/>
      <c r="SHU2676" s="1531"/>
      <c r="SHV2676" s="1255"/>
      <c r="SHW2676" s="18"/>
      <c r="SHX2676" s="1089"/>
      <c r="SHY2676" s="1531"/>
      <c r="SHZ2676" s="1255"/>
      <c r="SIA2676" s="18"/>
      <c r="SIB2676" s="1089"/>
      <c r="SIC2676" s="1531"/>
      <c r="SID2676" s="1255"/>
      <c r="SIE2676" s="18"/>
      <c r="SIF2676" s="1089"/>
      <c r="SIG2676" s="1531"/>
      <c r="SIH2676" s="1255"/>
      <c r="SII2676" s="18"/>
      <c r="SIJ2676" s="1089"/>
      <c r="SIK2676" s="1531"/>
      <c r="SIL2676" s="1255"/>
      <c r="SIM2676" s="18"/>
      <c r="SIN2676" s="1089"/>
      <c r="SIO2676" s="1531"/>
      <c r="SIP2676" s="1255"/>
      <c r="SIQ2676" s="18"/>
      <c r="SIR2676" s="1089"/>
      <c r="SIS2676" s="1531"/>
      <c r="SIT2676" s="1255"/>
      <c r="SIU2676" s="18"/>
      <c r="SIV2676" s="1089"/>
      <c r="SIW2676" s="1531"/>
      <c r="SIX2676" s="1255"/>
      <c r="SIY2676" s="18"/>
      <c r="SIZ2676" s="1089"/>
      <c r="SJA2676" s="1531"/>
      <c r="SJB2676" s="1255"/>
      <c r="SJC2676" s="18"/>
      <c r="SJD2676" s="1089"/>
      <c r="SJE2676" s="1531"/>
      <c r="SJF2676" s="1255"/>
      <c r="SJG2676" s="18"/>
      <c r="SJH2676" s="1089"/>
      <c r="SJI2676" s="1531"/>
      <c r="SJJ2676" s="1255"/>
      <c r="SJK2676" s="18"/>
      <c r="SJL2676" s="1089"/>
      <c r="SJM2676" s="1531"/>
      <c r="SJN2676" s="1255"/>
      <c r="SJO2676" s="18"/>
      <c r="SJP2676" s="1089"/>
      <c r="SJQ2676" s="1531"/>
      <c r="SJR2676" s="1255"/>
      <c r="SJS2676" s="18"/>
      <c r="SJT2676" s="1089"/>
      <c r="SJU2676" s="1531"/>
      <c r="SJV2676" s="1255"/>
      <c r="SJW2676" s="18"/>
      <c r="SJX2676" s="1089"/>
      <c r="SJY2676" s="1531"/>
      <c r="SJZ2676" s="1255"/>
      <c r="SKA2676" s="18"/>
      <c r="SKB2676" s="1089"/>
      <c r="SKC2676" s="1531"/>
      <c r="SKD2676" s="1255"/>
      <c r="SKE2676" s="18"/>
      <c r="SKF2676" s="1089"/>
      <c r="SKG2676" s="1531"/>
      <c r="SKH2676" s="1255"/>
      <c r="SKI2676" s="18"/>
      <c r="SKJ2676" s="1089"/>
      <c r="SKK2676" s="1531"/>
      <c r="SKL2676" s="1255"/>
      <c r="SKM2676" s="18"/>
      <c r="SKN2676" s="1089"/>
      <c r="SKO2676" s="1531"/>
      <c r="SKP2676" s="1255"/>
      <c r="SKQ2676" s="18"/>
      <c r="SKR2676" s="1089"/>
      <c r="SKS2676" s="1531"/>
      <c r="SKT2676" s="1255"/>
      <c r="SKU2676" s="18"/>
      <c r="SKV2676" s="1089"/>
      <c r="SKW2676" s="1531"/>
      <c r="SKX2676" s="1255"/>
      <c r="SKY2676" s="18"/>
      <c r="SKZ2676" s="1089"/>
      <c r="SLA2676" s="1531"/>
      <c r="SLB2676" s="1255"/>
      <c r="SLC2676" s="18"/>
      <c r="SLD2676" s="1089"/>
      <c r="SLE2676" s="1531"/>
      <c r="SLF2676" s="1255"/>
      <c r="SLG2676" s="18"/>
      <c r="SLH2676" s="1089"/>
      <c r="SLI2676" s="1531"/>
      <c r="SLJ2676" s="1255"/>
      <c r="SLK2676" s="18"/>
      <c r="SLL2676" s="1089"/>
      <c r="SLM2676" s="1531"/>
      <c r="SLN2676" s="1255"/>
      <c r="SLO2676" s="18"/>
      <c r="SLP2676" s="1089"/>
      <c r="SLQ2676" s="1531"/>
      <c r="SLR2676" s="1255"/>
      <c r="SLS2676" s="18"/>
      <c r="SLT2676" s="1089"/>
      <c r="SLU2676" s="1531"/>
      <c r="SLV2676" s="1255"/>
      <c r="SLW2676" s="18"/>
      <c r="SLX2676" s="1089"/>
      <c r="SLY2676" s="1531"/>
      <c r="SLZ2676" s="1255"/>
      <c r="SMA2676" s="18"/>
      <c r="SMB2676" s="1089"/>
      <c r="SMC2676" s="1531"/>
      <c r="SMD2676" s="1255"/>
      <c r="SME2676" s="18"/>
      <c r="SMF2676" s="1089"/>
      <c r="SMG2676" s="1531"/>
      <c r="SMH2676" s="1255"/>
      <c r="SMI2676" s="18"/>
      <c r="SMJ2676" s="1089"/>
      <c r="SMK2676" s="1531"/>
      <c r="SML2676" s="1255"/>
      <c r="SMM2676" s="18"/>
      <c r="SMN2676" s="1089"/>
      <c r="SMO2676" s="1531"/>
      <c r="SMP2676" s="1255"/>
      <c r="SMQ2676" s="18"/>
      <c r="SMR2676" s="1089"/>
      <c r="SMS2676" s="1531"/>
      <c r="SMT2676" s="1255"/>
      <c r="SMU2676" s="18"/>
      <c r="SMV2676" s="1089"/>
      <c r="SMW2676" s="1531"/>
      <c r="SMX2676" s="1255"/>
      <c r="SMY2676" s="18"/>
      <c r="SMZ2676" s="1089"/>
      <c r="SNA2676" s="1531"/>
      <c r="SNB2676" s="1255"/>
      <c r="SNC2676" s="18"/>
      <c r="SND2676" s="1089"/>
      <c r="SNE2676" s="1531"/>
      <c r="SNF2676" s="1255"/>
      <c r="SNG2676" s="18"/>
      <c r="SNH2676" s="1089"/>
      <c r="SNI2676" s="1531"/>
      <c r="SNJ2676" s="1255"/>
      <c r="SNK2676" s="18"/>
      <c r="SNL2676" s="1089"/>
      <c r="SNM2676" s="1531"/>
      <c r="SNN2676" s="1255"/>
      <c r="SNO2676" s="18"/>
      <c r="SNP2676" s="1089"/>
      <c r="SNQ2676" s="1531"/>
      <c r="SNR2676" s="1255"/>
      <c r="SNS2676" s="18"/>
      <c r="SNT2676" s="1089"/>
      <c r="SNU2676" s="1531"/>
      <c r="SNV2676" s="1255"/>
      <c r="SNW2676" s="18"/>
      <c r="SNX2676" s="1089"/>
      <c r="SNY2676" s="1531"/>
      <c r="SNZ2676" s="1255"/>
      <c r="SOA2676" s="18"/>
      <c r="SOB2676" s="1089"/>
      <c r="SOC2676" s="1531"/>
      <c r="SOD2676" s="1255"/>
      <c r="SOE2676" s="18"/>
      <c r="SOF2676" s="1089"/>
      <c r="SOG2676" s="1531"/>
      <c r="SOH2676" s="1255"/>
      <c r="SOI2676" s="18"/>
      <c r="SOJ2676" s="1089"/>
      <c r="SOK2676" s="1531"/>
      <c r="SOL2676" s="1255"/>
      <c r="SOM2676" s="18"/>
      <c r="SON2676" s="1089"/>
      <c r="SOO2676" s="1531"/>
      <c r="SOP2676" s="1255"/>
      <c r="SOQ2676" s="18"/>
      <c r="SOR2676" s="1089"/>
      <c r="SOS2676" s="1531"/>
      <c r="SOT2676" s="1255"/>
      <c r="SOU2676" s="18"/>
      <c r="SOV2676" s="1089"/>
      <c r="SOW2676" s="1531"/>
      <c r="SOX2676" s="1255"/>
      <c r="SOY2676" s="18"/>
      <c r="SOZ2676" s="1089"/>
      <c r="SPA2676" s="1531"/>
      <c r="SPB2676" s="1255"/>
      <c r="SPC2676" s="18"/>
      <c r="SPD2676" s="1089"/>
      <c r="SPE2676" s="1531"/>
      <c r="SPF2676" s="1255"/>
      <c r="SPG2676" s="18"/>
      <c r="SPH2676" s="1089"/>
      <c r="SPI2676" s="1531"/>
      <c r="SPJ2676" s="1255"/>
      <c r="SPK2676" s="18"/>
      <c r="SPL2676" s="1089"/>
      <c r="SPM2676" s="1531"/>
      <c r="SPN2676" s="1255"/>
      <c r="SPO2676" s="18"/>
      <c r="SPP2676" s="1089"/>
      <c r="SPQ2676" s="1531"/>
      <c r="SPR2676" s="1255"/>
      <c r="SPS2676" s="18"/>
      <c r="SPT2676" s="1089"/>
      <c r="SPU2676" s="1531"/>
      <c r="SPV2676" s="1255"/>
      <c r="SPW2676" s="18"/>
      <c r="SPX2676" s="1089"/>
      <c r="SPY2676" s="1531"/>
      <c r="SPZ2676" s="1255"/>
      <c r="SQA2676" s="18"/>
      <c r="SQB2676" s="1089"/>
      <c r="SQC2676" s="1531"/>
      <c r="SQD2676" s="1255"/>
      <c r="SQE2676" s="18"/>
      <c r="SQF2676" s="1089"/>
      <c r="SQG2676" s="1531"/>
      <c r="SQH2676" s="1255"/>
      <c r="SQI2676" s="18"/>
      <c r="SQJ2676" s="1089"/>
      <c r="SQK2676" s="1531"/>
      <c r="SQL2676" s="1255"/>
      <c r="SQM2676" s="18"/>
      <c r="SQN2676" s="1089"/>
      <c r="SQO2676" s="1531"/>
      <c r="SQP2676" s="1255"/>
      <c r="SQQ2676" s="18"/>
      <c r="SQR2676" s="1089"/>
      <c r="SQS2676" s="1531"/>
      <c r="SQT2676" s="1255"/>
      <c r="SQU2676" s="18"/>
      <c r="SQV2676" s="1089"/>
      <c r="SQW2676" s="1531"/>
      <c r="SQX2676" s="1255"/>
      <c r="SQY2676" s="18"/>
      <c r="SQZ2676" s="1089"/>
      <c r="SRA2676" s="1531"/>
      <c r="SRB2676" s="1255"/>
      <c r="SRC2676" s="18"/>
      <c r="SRD2676" s="1089"/>
      <c r="SRE2676" s="1531"/>
      <c r="SRF2676" s="1255"/>
      <c r="SRG2676" s="18"/>
      <c r="SRH2676" s="1089"/>
      <c r="SRI2676" s="1531"/>
      <c r="SRJ2676" s="1255"/>
      <c r="SRK2676" s="18"/>
      <c r="SRL2676" s="1089"/>
      <c r="SRM2676" s="1531"/>
      <c r="SRN2676" s="1255"/>
      <c r="SRO2676" s="18"/>
      <c r="SRP2676" s="1089"/>
      <c r="SRQ2676" s="1531"/>
      <c r="SRR2676" s="1255"/>
      <c r="SRS2676" s="18"/>
      <c r="SRT2676" s="1089"/>
      <c r="SRU2676" s="1531"/>
      <c r="SRV2676" s="1255"/>
      <c r="SRW2676" s="18"/>
      <c r="SRX2676" s="1089"/>
      <c r="SRY2676" s="1531"/>
      <c r="SRZ2676" s="1255"/>
      <c r="SSA2676" s="18"/>
      <c r="SSB2676" s="1089"/>
      <c r="SSC2676" s="1531"/>
      <c r="SSD2676" s="1255"/>
      <c r="SSE2676" s="18"/>
      <c r="SSF2676" s="1089"/>
      <c r="SSG2676" s="1531"/>
      <c r="SSH2676" s="1255"/>
      <c r="SSI2676" s="18"/>
      <c r="SSJ2676" s="1089"/>
      <c r="SSK2676" s="1531"/>
      <c r="SSL2676" s="1255"/>
      <c r="SSM2676" s="18"/>
      <c r="SSN2676" s="1089"/>
      <c r="SSO2676" s="1531"/>
      <c r="SSP2676" s="1255"/>
      <c r="SSQ2676" s="18"/>
      <c r="SSR2676" s="1089"/>
      <c r="SSS2676" s="1531"/>
      <c r="SST2676" s="1255"/>
      <c r="SSU2676" s="18"/>
      <c r="SSV2676" s="1089"/>
      <c r="SSW2676" s="1531"/>
      <c r="SSX2676" s="1255"/>
      <c r="SSY2676" s="18"/>
      <c r="SSZ2676" s="1089"/>
      <c r="STA2676" s="1531"/>
      <c r="STB2676" s="1255"/>
      <c r="STC2676" s="18"/>
      <c r="STD2676" s="1089"/>
      <c r="STE2676" s="1531"/>
      <c r="STF2676" s="1255"/>
      <c r="STG2676" s="18"/>
      <c r="STH2676" s="1089"/>
      <c r="STI2676" s="1531"/>
      <c r="STJ2676" s="1255"/>
      <c r="STK2676" s="18"/>
      <c r="STL2676" s="1089"/>
      <c r="STM2676" s="1531"/>
      <c r="STN2676" s="1255"/>
      <c r="STO2676" s="18"/>
      <c r="STP2676" s="1089"/>
      <c r="STQ2676" s="1531"/>
      <c r="STR2676" s="1255"/>
      <c r="STS2676" s="18"/>
      <c r="STT2676" s="1089"/>
      <c r="STU2676" s="1531"/>
      <c r="STV2676" s="1255"/>
      <c r="STW2676" s="18"/>
      <c r="STX2676" s="1089"/>
      <c r="STY2676" s="1531"/>
      <c r="STZ2676" s="1255"/>
      <c r="SUA2676" s="18"/>
      <c r="SUB2676" s="1089"/>
      <c r="SUC2676" s="1531"/>
      <c r="SUD2676" s="1255"/>
      <c r="SUE2676" s="18"/>
      <c r="SUF2676" s="1089"/>
      <c r="SUG2676" s="1531"/>
      <c r="SUH2676" s="1255"/>
      <c r="SUI2676" s="18"/>
      <c r="SUJ2676" s="1089"/>
      <c r="SUK2676" s="1531"/>
      <c r="SUL2676" s="1255"/>
      <c r="SUM2676" s="18"/>
      <c r="SUN2676" s="1089"/>
      <c r="SUO2676" s="1531"/>
      <c r="SUP2676" s="1255"/>
      <c r="SUQ2676" s="18"/>
      <c r="SUR2676" s="1089"/>
      <c r="SUS2676" s="1531"/>
      <c r="SUT2676" s="1255"/>
      <c r="SUU2676" s="18"/>
      <c r="SUV2676" s="1089"/>
      <c r="SUW2676" s="1531"/>
      <c r="SUX2676" s="1255"/>
      <c r="SUY2676" s="18"/>
      <c r="SUZ2676" s="1089"/>
      <c r="SVA2676" s="1531"/>
      <c r="SVB2676" s="1255"/>
      <c r="SVC2676" s="18"/>
      <c r="SVD2676" s="1089"/>
      <c r="SVE2676" s="1531"/>
      <c r="SVF2676" s="1255"/>
      <c r="SVG2676" s="18"/>
      <c r="SVH2676" s="1089"/>
      <c r="SVI2676" s="1531"/>
      <c r="SVJ2676" s="1255"/>
      <c r="SVK2676" s="18"/>
      <c r="SVL2676" s="1089"/>
      <c r="SVM2676" s="1531"/>
      <c r="SVN2676" s="1255"/>
      <c r="SVO2676" s="18"/>
      <c r="SVP2676" s="1089"/>
      <c r="SVQ2676" s="1531"/>
      <c r="SVR2676" s="1255"/>
      <c r="SVS2676" s="18"/>
      <c r="SVT2676" s="1089"/>
      <c r="SVU2676" s="1531"/>
      <c r="SVV2676" s="1255"/>
      <c r="SVW2676" s="18"/>
      <c r="SVX2676" s="1089"/>
      <c r="SVY2676" s="1531"/>
      <c r="SVZ2676" s="1255"/>
      <c r="SWA2676" s="18"/>
      <c r="SWB2676" s="1089"/>
      <c r="SWC2676" s="1531"/>
      <c r="SWD2676" s="1255"/>
      <c r="SWE2676" s="18"/>
      <c r="SWF2676" s="1089"/>
      <c r="SWG2676" s="1531"/>
      <c r="SWH2676" s="1255"/>
      <c r="SWI2676" s="18"/>
      <c r="SWJ2676" s="1089"/>
      <c r="SWK2676" s="1531"/>
      <c r="SWL2676" s="1255"/>
      <c r="SWM2676" s="18"/>
      <c r="SWN2676" s="1089"/>
      <c r="SWO2676" s="1531"/>
      <c r="SWP2676" s="1255"/>
      <c r="SWQ2676" s="18"/>
      <c r="SWR2676" s="1089"/>
      <c r="SWS2676" s="1531"/>
      <c r="SWT2676" s="1255"/>
      <c r="SWU2676" s="18"/>
      <c r="SWV2676" s="1089"/>
      <c r="SWW2676" s="1531"/>
      <c r="SWX2676" s="1255"/>
      <c r="SWY2676" s="18"/>
      <c r="SWZ2676" s="1089"/>
      <c r="SXA2676" s="1531"/>
      <c r="SXB2676" s="1255"/>
      <c r="SXC2676" s="18"/>
      <c r="SXD2676" s="1089"/>
      <c r="SXE2676" s="1531"/>
      <c r="SXF2676" s="1255"/>
      <c r="SXG2676" s="18"/>
      <c r="SXH2676" s="1089"/>
      <c r="SXI2676" s="1531"/>
      <c r="SXJ2676" s="1255"/>
      <c r="SXK2676" s="18"/>
      <c r="SXL2676" s="1089"/>
      <c r="SXM2676" s="1531"/>
      <c r="SXN2676" s="1255"/>
      <c r="SXO2676" s="18"/>
      <c r="SXP2676" s="1089"/>
      <c r="SXQ2676" s="1531"/>
      <c r="SXR2676" s="1255"/>
      <c r="SXS2676" s="18"/>
      <c r="SXT2676" s="1089"/>
      <c r="SXU2676" s="1531"/>
      <c r="SXV2676" s="1255"/>
      <c r="SXW2676" s="18"/>
      <c r="SXX2676" s="1089"/>
      <c r="SXY2676" s="1531"/>
      <c r="SXZ2676" s="1255"/>
      <c r="SYA2676" s="18"/>
      <c r="SYB2676" s="1089"/>
      <c r="SYC2676" s="1531"/>
      <c r="SYD2676" s="1255"/>
      <c r="SYE2676" s="18"/>
      <c r="SYF2676" s="1089"/>
      <c r="SYG2676" s="1531"/>
      <c r="SYH2676" s="1255"/>
      <c r="SYI2676" s="18"/>
      <c r="SYJ2676" s="1089"/>
      <c r="SYK2676" s="1531"/>
      <c r="SYL2676" s="1255"/>
      <c r="SYM2676" s="18"/>
      <c r="SYN2676" s="1089"/>
      <c r="SYO2676" s="1531"/>
      <c r="SYP2676" s="1255"/>
      <c r="SYQ2676" s="18"/>
      <c r="SYR2676" s="1089"/>
      <c r="SYS2676" s="1531"/>
      <c r="SYT2676" s="1255"/>
      <c r="SYU2676" s="18"/>
      <c r="SYV2676" s="1089"/>
      <c r="SYW2676" s="1531"/>
      <c r="SYX2676" s="1255"/>
      <c r="SYY2676" s="18"/>
      <c r="SYZ2676" s="1089"/>
      <c r="SZA2676" s="1531"/>
      <c r="SZB2676" s="1255"/>
      <c r="SZC2676" s="18"/>
      <c r="SZD2676" s="1089"/>
      <c r="SZE2676" s="1531"/>
      <c r="SZF2676" s="1255"/>
      <c r="SZG2676" s="18"/>
      <c r="SZH2676" s="1089"/>
      <c r="SZI2676" s="1531"/>
      <c r="SZJ2676" s="1255"/>
      <c r="SZK2676" s="18"/>
      <c r="SZL2676" s="1089"/>
      <c r="SZM2676" s="1531"/>
      <c r="SZN2676" s="1255"/>
      <c r="SZO2676" s="18"/>
      <c r="SZP2676" s="1089"/>
      <c r="SZQ2676" s="1531"/>
      <c r="SZR2676" s="1255"/>
      <c r="SZS2676" s="18"/>
      <c r="SZT2676" s="1089"/>
      <c r="SZU2676" s="1531"/>
      <c r="SZV2676" s="1255"/>
      <c r="SZW2676" s="18"/>
      <c r="SZX2676" s="1089"/>
      <c r="SZY2676" s="1531"/>
      <c r="SZZ2676" s="1255"/>
      <c r="TAA2676" s="18"/>
      <c r="TAB2676" s="1089"/>
      <c r="TAC2676" s="1531"/>
      <c r="TAD2676" s="1255"/>
      <c r="TAE2676" s="18"/>
      <c r="TAF2676" s="1089"/>
      <c r="TAG2676" s="1531"/>
      <c r="TAH2676" s="1255"/>
      <c r="TAI2676" s="18"/>
      <c r="TAJ2676" s="1089"/>
      <c r="TAK2676" s="1531"/>
      <c r="TAL2676" s="1255"/>
      <c r="TAM2676" s="18"/>
      <c r="TAN2676" s="1089"/>
      <c r="TAO2676" s="1531"/>
      <c r="TAP2676" s="1255"/>
      <c r="TAQ2676" s="18"/>
      <c r="TAR2676" s="1089"/>
      <c r="TAS2676" s="1531"/>
      <c r="TAT2676" s="1255"/>
      <c r="TAU2676" s="18"/>
      <c r="TAV2676" s="1089"/>
      <c r="TAW2676" s="1531"/>
      <c r="TAX2676" s="1255"/>
      <c r="TAY2676" s="18"/>
      <c r="TAZ2676" s="1089"/>
      <c r="TBA2676" s="1531"/>
      <c r="TBB2676" s="1255"/>
      <c r="TBC2676" s="18"/>
      <c r="TBD2676" s="1089"/>
      <c r="TBE2676" s="1531"/>
      <c r="TBF2676" s="1255"/>
      <c r="TBG2676" s="18"/>
      <c r="TBH2676" s="1089"/>
      <c r="TBI2676" s="1531"/>
      <c r="TBJ2676" s="1255"/>
      <c r="TBK2676" s="18"/>
      <c r="TBL2676" s="1089"/>
      <c r="TBM2676" s="1531"/>
      <c r="TBN2676" s="1255"/>
      <c r="TBO2676" s="18"/>
      <c r="TBP2676" s="1089"/>
      <c r="TBQ2676" s="1531"/>
      <c r="TBR2676" s="1255"/>
      <c r="TBS2676" s="18"/>
      <c r="TBT2676" s="1089"/>
      <c r="TBU2676" s="1531"/>
      <c r="TBV2676" s="1255"/>
      <c r="TBW2676" s="18"/>
      <c r="TBX2676" s="1089"/>
      <c r="TBY2676" s="1531"/>
      <c r="TBZ2676" s="1255"/>
      <c r="TCA2676" s="18"/>
      <c r="TCB2676" s="1089"/>
      <c r="TCC2676" s="1531"/>
      <c r="TCD2676" s="1255"/>
      <c r="TCE2676" s="18"/>
      <c r="TCF2676" s="1089"/>
      <c r="TCG2676" s="1531"/>
      <c r="TCH2676" s="1255"/>
      <c r="TCI2676" s="18"/>
      <c r="TCJ2676" s="1089"/>
      <c r="TCK2676" s="1531"/>
      <c r="TCL2676" s="1255"/>
      <c r="TCM2676" s="18"/>
      <c r="TCN2676" s="1089"/>
      <c r="TCO2676" s="1531"/>
      <c r="TCP2676" s="1255"/>
      <c r="TCQ2676" s="18"/>
      <c r="TCR2676" s="1089"/>
      <c r="TCS2676" s="1531"/>
      <c r="TCT2676" s="1255"/>
      <c r="TCU2676" s="18"/>
      <c r="TCV2676" s="1089"/>
      <c r="TCW2676" s="1531"/>
      <c r="TCX2676" s="1255"/>
      <c r="TCY2676" s="18"/>
      <c r="TCZ2676" s="1089"/>
      <c r="TDA2676" s="1531"/>
      <c r="TDB2676" s="1255"/>
      <c r="TDC2676" s="18"/>
      <c r="TDD2676" s="1089"/>
      <c r="TDE2676" s="1531"/>
      <c r="TDF2676" s="1255"/>
      <c r="TDG2676" s="18"/>
      <c r="TDH2676" s="1089"/>
      <c r="TDI2676" s="1531"/>
      <c r="TDJ2676" s="1255"/>
      <c r="TDK2676" s="18"/>
      <c r="TDL2676" s="1089"/>
      <c r="TDM2676" s="1531"/>
      <c r="TDN2676" s="1255"/>
      <c r="TDO2676" s="18"/>
      <c r="TDP2676" s="1089"/>
      <c r="TDQ2676" s="1531"/>
      <c r="TDR2676" s="1255"/>
      <c r="TDS2676" s="18"/>
      <c r="TDT2676" s="1089"/>
      <c r="TDU2676" s="1531"/>
      <c r="TDV2676" s="1255"/>
      <c r="TDW2676" s="18"/>
      <c r="TDX2676" s="1089"/>
      <c r="TDY2676" s="1531"/>
      <c r="TDZ2676" s="1255"/>
      <c r="TEA2676" s="18"/>
      <c r="TEB2676" s="1089"/>
      <c r="TEC2676" s="1531"/>
      <c r="TED2676" s="1255"/>
      <c r="TEE2676" s="18"/>
      <c r="TEF2676" s="1089"/>
      <c r="TEG2676" s="1531"/>
      <c r="TEH2676" s="1255"/>
      <c r="TEI2676" s="18"/>
      <c r="TEJ2676" s="1089"/>
      <c r="TEK2676" s="1531"/>
      <c r="TEL2676" s="1255"/>
      <c r="TEM2676" s="18"/>
      <c r="TEN2676" s="1089"/>
      <c r="TEO2676" s="1531"/>
      <c r="TEP2676" s="1255"/>
      <c r="TEQ2676" s="18"/>
      <c r="TER2676" s="1089"/>
      <c r="TES2676" s="1531"/>
      <c r="TET2676" s="1255"/>
      <c r="TEU2676" s="18"/>
      <c r="TEV2676" s="1089"/>
      <c r="TEW2676" s="1531"/>
      <c r="TEX2676" s="1255"/>
      <c r="TEY2676" s="18"/>
      <c r="TEZ2676" s="1089"/>
      <c r="TFA2676" s="1531"/>
      <c r="TFB2676" s="1255"/>
      <c r="TFC2676" s="18"/>
      <c r="TFD2676" s="1089"/>
      <c r="TFE2676" s="1531"/>
      <c r="TFF2676" s="1255"/>
      <c r="TFG2676" s="18"/>
      <c r="TFH2676" s="1089"/>
      <c r="TFI2676" s="1531"/>
      <c r="TFJ2676" s="1255"/>
      <c r="TFK2676" s="18"/>
      <c r="TFL2676" s="1089"/>
      <c r="TFM2676" s="1531"/>
      <c r="TFN2676" s="1255"/>
      <c r="TFO2676" s="18"/>
      <c r="TFP2676" s="1089"/>
      <c r="TFQ2676" s="1531"/>
      <c r="TFR2676" s="1255"/>
      <c r="TFS2676" s="18"/>
      <c r="TFT2676" s="1089"/>
      <c r="TFU2676" s="1531"/>
      <c r="TFV2676" s="1255"/>
      <c r="TFW2676" s="18"/>
      <c r="TFX2676" s="1089"/>
      <c r="TFY2676" s="1531"/>
      <c r="TFZ2676" s="1255"/>
      <c r="TGA2676" s="18"/>
      <c r="TGB2676" s="1089"/>
      <c r="TGC2676" s="1531"/>
      <c r="TGD2676" s="1255"/>
      <c r="TGE2676" s="18"/>
      <c r="TGF2676" s="1089"/>
      <c r="TGG2676" s="1531"/>
      <c r="TGH2676" s="1255"/>
      <c r="TGI2676" s="18"/>
      <c r="TGJ2676" s="1089"/>
      <c r="TGK2676" s="1531"/>
      <c r="TGL2676" s="1255"/>
      <c r="TGM2676" s="18"/>
      <c r="TGN2676" s="1089"/>
      <c r="TGO2676" s="1531"/>
      <c r="TGP2676" s="1255"/>
      <c r="TGQ2676" s="18"/>
      <c r="TGR2676" s="1089"/>
      <c r="TGS2676" s="1531"/>
      <c r="TGT2676" s="1255"/>
      <c r="TGU2676" s="18"/>
      <c r="TGV2676" s="1089"/>
      <c r="TGW2676" s="1531"/>
      <c r="TGX2676" s="1255"/>
      <c r="TGY2676" s="18"/>
      <c r="TGZ2676" s="1089"/>
      <c r="THA2676" s="1531"/>
      <c r="THB2676" s="1255"/>
      <c r="THC2676" s="18"/>
      <c r="THD2676" s="1089"/>
      <c r="THE2676" s="1531"/>
      <c r="THF2676" s="1255"/>
      <c r="THG2676" s="18"/>
      <c r="THH2676" s="1089"/>
      <c r="THI2676" s="1531"/>
      <c r="THJ2676" s="1255"/>
      <c r="THK2676" s="18"/>
      <c r="THL2676" s="1089"/>
      <c r="THM2676" s="1531"/>
      <c r="THN2676" s="1255"/>
      <c r="THO2676" s="18"/>
      <c r="THP2676" s="1089"/>
      <c r="THQ2676" s="1531"/>
      <c r="THR2676" s="1255"/>
      <c r="THS2676" s="18"/>
      <c r="THT2676" s="1089"/>
      <c r="THU2676" s="1531"/>
      <c r="THV2676" s="1255"/>
      <c r="THW2676" s="18"/>
      <c r="THX2676" s="1089"/>
      <c r="THY2676" s="1531"/>
      <c r="THZ2676" s="1255"/>
      <c r="TIA2676" s="18"/>
      <c r="TIB2676" s="1089"/>
      <c r="TIC2676" s="1531"/>
      <c r="TID2676" s="1255"/>
      <c r="TIE2676" s="18"/>
      <c r="TIF2676" s="1089"/>
      <c r="TIG2676" s="1531"/>
      <c r="TIH2676" s="1255"/>
      <c r="TII2676" s="18"/>
      <c r="TIJ2676" s="1089"/>
      <c r="TIK2676" s="1531"/>
      <c r="TIL2676" s="1255"/>
      <c r="TIM2676" s="18"/>
      <c r="TIN2676" s="1089"/>
      <c r="TIO2676" s="1531"/>
      <c r="TIP2676" s="1255"/>
      <c r="TIQ2676" s="18"/>
      <c r="TIR2676" s="1089"/>
      <c r="TIS2676" s="1531"/>
      <c r="TIT2676" s="1255"/>
      <c r="TIU2676" s="18"/>
      <c r="TIV2676" s="1089"/>
      <c r="TIW2676" s="1531"/>
      <c r="TIX2676" s="1255"/>
      <c r="TIY2676" s="18"/>
      <c r="TIZ2676" s="1089"/>
      <c r="TJA2676" s="1531"/>
      <c r="TJB2676" s="1255"/>
      <c r="TJC2676" s="18"/>
      <c r="TJD2676" s="1089"/>
      <c r="TJE2676" s="1531"/>
      <c r="TJF2676" s="1255"/>
      <c r="TJG2676" s="18"/>
      <c r="TJH2676" s="1089"/>
      <c r="TJI2676" s="1531"/>
      <c r="TJJ2676" s="1255"/>
      <c r="TJK2676" s="18"/>
      <c r="TJL2676" s="1089"/>
      <c r="TJM2676" s="1531"/>
      <c r="TJN2676" s="1255"/>
      <c r="TJO2676" s="18"/>
      <c r="TJP2676" s="1089"/>
      <c r="TJQ2676" s="1531"/>
      <c r="TJR2676" s="1255"/>
      <c r="TJS2676" s="18"/>
      <c r="TJT2676" s="1089"/>
      <c r="TJU2676" s="1531"/>
      <c r="TJV2676" s="1255"/>
      <c r="TJW2676" s="18"/>
      <c r="TJX2676" s="1089"/>
      <c r="TJY2676" s="1531"/>
      <c r="TJZ2676" s="1255"/>
      <c r="TKA2676" s="18"/>
      <c r="TKB2676" s="1089"/>
      <c r="TKC2676" s="1531"/>
      <c r="TKD2676" s="1255"/>
      <c r="TKE2676" s="18"/>
      <c r="TKF2676" s="1089"/>
      <c r="TKG2676" s="1531"/>
      <c r="TKH2676" s="1255"/>
      <c r="TKI2676" s="18"/>
      <c r="TKJ2676" s="1089"/>
      <c r="TKK2676" s="1531"/>
      <c r="TKL2676" s="1255"/>
      <c r="TKM2676" s="18"/>
      <c r="TKN2676" s="1089"/>
      <c r="TKO2676" s="1531"/>
      <c r="TKP2676" s="1255"/>
      <c r="TKQ2676" s="18"/>
      <c r="TKR2676" s="1089"/>
      <c r="TKS2676" s="1531"/>
      <c r="TKT2676" s="1255"/>
      <c r="TKU2676" s="18"/>
      <c r="TKV2676" s="1089"/>
      <c r="TKW2676" s="1531"/>
      <c r="TKX2676" s="1255"/>
      <c r="TKY2676" s="18"/>
      <c r="TKZ2676" s="1089"/>
      <c r="TLA2676" s="1531"/>
      <c r="TLB2676" s="1255"/>
      <c r="TLC2676" s="18"/>
      <c r="TLD2676" s="1089"/>
      <c r="TLE2676" s="1531"/>
      <c r="TLF2676" s="1255"/>
      <c r="TLG2676" s="18"/>
      <c r="TLH2676" s="1089"/>
      <c r="TLI2676" s="1531"/>
      <c r="TLJ2676" s="1255"/>
      <c r="TLK2676" s="18"/>
      <c r="TLL2676" s="1089"/>
      <c r="TLM2676" s="1531"/>
      <c r="TLN2676" s="1255"/>
      <c r="TLO2676" s="18"/>
      <c r="TLP2676" s="1089"/>
      <c r="TLQ2676" s="1531"/>
      <c r="TLR2676" s="1255"/>
      <c r="TLS2676" s="18"/>
      <c r="TLT2676" s="1089"/>
      <c r="TLU2676" s="1531"/>
      <c r="TLV2676" s="1255"/>
      <c r="TLW2676" s="18"/>
      <c r="TLX2676" s="1089"/>
      <c r="TLY2676" s="1531"/>
      <c r="TLZ2676" s="1255"/>
      <c r="TMA2676" s="18"/>
      <c r="TMB2676" s="1089"/>
      <c r="TMC2676" s="1531"/>
      <c r="TMD2676" s="1255"/>
      <c r="TME2676" s="18"/>
      <c r="TMF2676" s="1089"/>
      <c r="TMG2676" s="1531"/>
      <c r="TMH2676" s="1255"/>
      <c r="TMI2676" s="18"/>
      <c r="TMJ2676" s="1089"/>
      <c r="TMK2676" s="1531"/>
      <c r="TML2676" s="1255"/>
      <c r="TMM2676" s="18"/>
      <c r="TMN2676" s="1089"/>
      <c r="TMO2676" s="1531"/>
      <c r="TMP2676" s="1255"/>
      <c r="TMQ2676" s="18"/>
      <c r="TMR2676" s="1089"/>
      <c r="TMS2676" s="1531"/>
      <c r="TMT2676" s="1255"/>
      <c r="TMU2676" s="18"/>
      <c r="TMV2676" s="1089"/>
      <c r="TMW2676" s="1531"/>
      <c r="TMX2676" s="1255"/>
      <c r="TMY2676" s="18"/>
      <c r="TMZ2676" s="1089"/>
      <c r="TNA2676" s="1531"/>
      <c r="TNB2676" s="1255"/>
      <c r="TNC2676" s="18"/>
      <c r="TND2676" s="1089"/>
      <c r="TNE2676" s="1531"/>
      <c r="TNF2676" s="1255"/>
      <c r="TNG2676" s="18"/>
      <c r="TNH2676" s="1089"/>
      <c r="TNI2676" s="1531"/>
      <c r="TNJ2676" s="1255"/>
      <c r="TNK2676" s="18"/>
      <c r="TNL2676" s="1089"/>
      <c r="TNM2676" s="1531"/>
      <c r="TNN2676" s="1255"/>
      <c r="TNO2676" s="18"/>
      <c r="TNP2676" s="1089"/>
      <c r="TNQ2676" s="1531"/>
      <c r="TNR2676" s="1255"/>
      <c r="TNS2676" s="18"/>
      <c r="TNT2676" s="1089"/>
      <c r="TNU2676" s="1531"/>
      <c r="TNV2676" s="1255"/>
      <c r="TNW2676" s="18"/>
      <c r="TNX2676" s="1089"/>
      <c r="TNY2676" s="1531"/>
      <c r="TNZ2676" s="1255"/>
      <c r="TOA2676" s="18"/>
      <c r="TOB2676" s="1089"/>
      <c r="TOC2676" s="1531"/>
      <c r="TOD2676" s="1255"/>
      <c r="TOE2676" s="18"/>
      <c r="TOF2676" s="1089"/>
      <c r="TOG2676" s="1531"/>
      <c r="TOH2676" s="1255"/>
      <c r="TOI2676" s="18"/>
      <c r="TOJ2676" s="1089"/>
      <c r="TOK2676" s="1531"/>
      <c r="TOL2676" s="1255"/>
      <c r="TOM2676" s="18"/>
      <c r="TON2676" s="1089"/>
      <c r="TOO2676" s="1531"/>
      <c r="TOP2676" s="1255"/>
      <c r="TOQ2676" s="18"/>
      <c r="TOR2676" s="1089"/>
      <c r="TOS2676" s="1531"/>
      <c r="TOT2676" s="1255"/>
      <c r="TOU2676" s="18"/>
      <c r="TOV2676" s="1089"/>
      <c r="TOW2676" s="1531"/>
      <c r="TOX2676" s="1255"/>
      <c r="TOY2676" s="18"/>
      <c r="TOZ2676" s="1089"/>
      <c r="TPA2676" s="1531"/>
      <c r="TPB2676" s="1255"/>
      <c r="TPC2676" s="18"/>
      <c r="TPD2676" s="1089"/>
      <c r="TPE2676" s="1531"/>
      <c r="TPF2676" s="1255"/>
      <c r="TPG2676" s="18"/>
      <c r="TPH2676" s="1089"/>
      <c r="TPI2676" s="1531"/>
      <c r="TPJ2676" s="1255"/>
      <c r="TPK2676" s="18"/>
      <c r="TPL2676" s="1089"/>
      <c r="TPM2676" s="1531"/>
      <c r="TPN2676" s="1255"/>
      <c r="TPO2676" s="18"/>
      <c r="TPP2676" s="1089"/>
      <c r="TPQ2676" s="1531"/>
      <c r="TPR2676" s="1255"/>
      <c r="TPS2676" s="18"/>
      <c r="TPT2676" s="1089"/>
      <c r="TPU2676" s="1531"/>
      <c r="TPV2676" s="1255"/>
      <c r="TPW2676" s="18"/>
      <c r="TPX2676" s="1089"/>
      <c r="TPY2676" s="1531"/>
      <c r="TPZ2676" s="1255"/>
      <c r="TQA2676" s="18"/>
      <c r="TQB2676" s="1089"/>
      <c r="TQC2676" s="1531"/>
      <c r="TQD2676" s="1255"/>
      <c r="TQE2676" s="18"/>
      <c r="TQF2676" s="1089"/>
      <c r="TQG2676" s="1531"/>
      <c r="TQH2676" s="1255"/>
      <c r="TQI2676" s="18"/>
      <c r="TQJ2676" s="1089"/>
      <c r="TQK2676" s="1531"/>
      <c r="TQL2676" s="1255"/>
      <c r="TQM2676" s="18"/>
      <c r="TQN2676" s="1089"/>
      <c r="TQO2676" s="1531"/>
      <c r="TQP2676" s="1255"/>
      <c r="TQQ2676" s="18"/>
      <c r="TQR2676" s="1089"/>
      <c r="TQS2676" s="1531"/>
      <c r="TQT2676" s="1255"/>
      <c r="TQU2676" s="18"/>
      <c r="TQV2676" s="1089"/>
      <c r="TQW2676" s="1531"/>
      <c r="TQX2676" s="1255"/>
      <c r="TQY2676" s="18"/>
      <c r="TQZ2676" s="1089"/>
      <c r="TRA2676" s="1531"/>
      <c r="TRB2676" s="1255"/>
      <c r="TRC2676" s="18"/>
      <c r="TRD2676" s="1089"/>
      <c r="TRE2676" s="1531"/>
      <c r="TRF2676" s="1255"/>
      <c r="TRG2676" s="18"/>
      <c r="TRH2676" s="1089"/>
      <c r="TRI2676" s="1531"/>
      <c r="TRJ2676" s="1255"/>
      <c r="TRK2676" s="18"/>
      <c r="TRL2676" s="1089"/>
      <c r="TRM2676" s="1531"/>
      <c r="TRN2676" s="1255"/>
      <c r="TRO2676" s="18"/>
      <c r="TRP2676" s="1089"/>
      <c r="TRQ2676" s="1531"/>
      <c r="TRR2676" s="1255"/>
      <c r="TRS2676" s="18"/>
      <c r="TRT2676" s="1089"/>
      <c r="TRU2676" s="1531"/>
      <c r="TRV2676" s="1255"/>
      <c r="TRW2676" s="18"/>
      <c r="TRX2676" s="1089"/>
      <c r="TRY2676" s="1531"/>
      <c r="TRZ2676" s="1255"/>
      <c r="TSA2676" s="18"/>
      <c r="TSB2676" s="1089"/>
      <c r="TSC2676" s="1531"/>
      <c r="TSD2676" s="1255"/>
      <c r="TSE2676" s="18"/>
      <c r="TSF2676" s="1089"/>
      <c r="TSG2676" s="1531"/>
      <c r="TSH2676" s="1255"/>
      <c r="TSI2676" s="18"/>
      <c r="TSJ2676" s="1089"/>
      <c r="TSK2676" s="1531"/>
      <c r="TSL2676" s="1255"/>
      <c r="TSM2676" s="18"/>
      <c r="TSN2676" s="1089"/>
      <c r="TSO2676" s="1531"/>
      <c r="TSP2676" s="1255"/>
      <c r="TSQ2676" s="18"/>
      <c r="TSR2676" s="1089"/>
      <c r="TSS2676" s="1531"/>
      <c r="TST2676" s="1255"/>
      <c r="TSU2676" s="18"/>
      <c r="TSV2676" s="1089"/>
      <c r="TSW2676" s="1531"/>
      <c r="TSX2676" s="1255"/>
      <c r="TSY2676" s="18"/>
      <c r="TSZ2676" s="1089"/>
      <c r="TTA2676" s="1531"/>
      <c r="TTB2676" s="1255"/>
      <c r="TTC2676" s="18"/>
      <c r="TTD2676" s="1089"/>
      <c r="TTE2676" s="1531"/>
      <c r="TTF2676" s="1255"/>
      <c r="TTG2676" s="18"/>
      <c r="TTH2676" s="1089"/>
      <c r="TTI2676" s="1531"/>
      <c r="TTJ2676" s="1255"/>
      <c r="TTK2676" s="18"/>
      <c r="TTL2676" s="1089"/>
      <c r="TTM2676" s="1531"/>
      <c r="TTN2676" s="1255"/>
      <c r="TTO2676" s="18"/>
      <c r="TTP2676" s="1089"/>
      <c r="TTQ2676" s="1531"/>
      <c r="TTR2676" s="1255"/>
      <c r="TTS2676" s="18"/>
      <c r="TTT2676" s="1089"/>
      <c r="TTU2676" s="1531"/>
      <c r="TTV2676" s="1255"/>
      <c r="TTW2676" s="18"/>
      <c r="TTX2676" s="1089"/>
      <c r="TTY2676" s="1531"/>
      <c r="TTZ2676" s="1255"/>
      <c r="TUA2676" s="18"/>
      <c r="TUB2676" s="1089"/>
      <c r="TUC2676" s="1531"/>
      <c r="TUD2676" s="1255"/>
      <c r="TUE2676" s="18"/>
      <c r="TUF2676" s="1089"/>
      <c r="TUG2676" s="1531"/>
      <c r="TUH2676" s="1255"/>
      <c r="TUI2676" s="18"/>
      <c r="TUJ2676" s="1089"/>
      <c r="TUK2676" s="1531"/>
      <c r="TUL2676" s="1255"/>
      <c r="TUM2676" s="18"/>
      <c r="TUN2676" s="1089"/>
      <c r="TUO2676" s="1531"/>
      <c r="TUP2676" s="1255"/>
      <c r="TUQ2676" s="18"/>
      <c r="TUR2676" s="1089"/>
      <c r="TUS2676" s="1531"/>
      <c r="TUT2676" s="1255"/>
      <c r="TUU2676" s="18"/>
      <c r="TUV2676" s="1089"/>
      <c r="TUW2676" s="1531"/>
      <c r="TUX2676" s="1255"/>
      <c r="TUY2676" s="18"/>
      <c r="TUZ2676" s="1089"/>
      <c r="TVA2676" s="1531"/>
      <c r="TVB2676" s="1255"/>
      <c r="TVC2676" s="18"/>
      <c r="TVD2676" s="1089"/>
      <c r="TVE2676" s="1531"/>
      <c r="TVF2676" s="1255"/>
      <c r="TVG2676" s="18"/>
      <c r="TVH2676" s="1089"/>
      <c r="TVI2676" s="1531"/>
      <c r="TVJ2676" s="1255"/>
      <c r="TVK2676" s="18"/>
      <c r="TVL2676" s="1089"/>
      <c r="TVM2676" s="1531"/>
      <c r="TVN2676" s="1255"/>
      <c r="TVO2676" s="18"/>
      <c r="TVP2676" s="1089"/>
      <c r="TVQ2676" s="1531"/>
      <c r="TVR2676" s="1255"/>
      <c r="TVS2676" s="18"/>
      <c r="TVT2676" s="1089"/>
      <c r="TVU2676" s="1531"/>
      <c r="TVV2676" s="1255"/>
      <c r="TVW2676" s="18"/>
      <c r="TVX2676" s="1089"/>
      <c r="TVY2676" s="1531"/>
      <c r="TVZ2676" s="1255"/>
      <c r="TWA2676" s="18"/>
      <c r="TWB2676" s="1089"/>
      <c r="TWC2676" s="1531"/>
      <c r="TWD2676" s="1255"/>
      <c r="TWE2676" s="18"/>
      <c r="TWF2676" s="1089"/>
      <c r="TWG2676" s="1531"/>
      <c r="TWH2676" s="1255"/>
      <c r="TWI2676" s="18"/>
      <c r="TWJ2676" s="1089"/>
      <c r="TWK2676" s="1531"/>
      <c r="TWL2676" s="1255"/>
      <c r="TWM2676" s="18"/>
      <c r="TWN2676" s="1089"/>
      <c r="TWO2676" s="1531"/>
      <c r="TWP2676" s="1255"/>
      <c r="TWQ2676" s="18"/>
      <c r="TWR2676" s="1089"/>
      <c r="TWS2676" s="1531"/>
      <c r="TWT2676" s="1255"/>
      <c r="TWU2676" s="18"/>
      <c r="TWV2676" s="1089"/>
      <c r="TWW2676" s="1531"/>
      <c r="TWX2676" s="1255"/>
      <c r="TWY2676" s="18"/>
      <c r="TWZ2676" s="1089"/>
      <c r="TXA2676" s="1531"/>
      <c r="TXB2676" s="1255"/>
      <c r="TXC2676" s="18"/>
      <c r="TXD2676" s="1089"/>
      <c r="TXE2676" s="1531"/>
      <c r="TXF2676" s="1255"/>
      <c r="TXG2676" s="18"/>
      <c r="TXH2676" s="1089"/>
      <c r="TXI2676" s="1531"/>
      <c r="TXJ2676" s="1255"/>
      <c r="TXK2676" s="18"/>
      <c r="TXL2676" s="1089"/>
      <c r="TXM2676" s="1531"/>
      <c r="TXN2676" s="1255"/>
      <c r="TXO2676" s="18"/>
      <c r="TXP2676" s="1089"/>
      <c r="TXQ2676" s="1531"/>
      <c r="TXR2676" s="1255"/>
      <c r="TXS2676" s="18"/>
      <c r="TXT2676" s="1089"/>
      <c r="TXU2676" s="1531"/>
      <c r="TXV2676" s="1255"/>
      <c r="TXW2676" s="18"/>
      <c r="TXX2676" s="1089"/>
      <c r="TXY2676" s="1531"/>
      <c r="TXZ2676" s="1255"/>
      <c r="TYA2676" s="18"/>
      <c r="TYB2676" s="1089"/>
      <c r="TYC2676" s="1531"/>
      <c r="TYD2676" s="1255"/>
      <c r="TYE2676" s="18"/>
      <c r="TYF2676" s="1089"/>
      <c r="TYG2676" s="1531"/>
      <c r="TYH2676" s="1255"/>
      <c r="TYI2676" s="18"/>
      <c r="TYJ2676" s="1089"/>
      <c r="TYK2676" s="1531"/>
      <c r="TYL2676" s="1255"/>
      <c r="TYM2676" s="18"/>
      <c r="TYN2676" s="1089"/>
      <c r="TYO2676" s="1531"/>
      <c r="TYP2676" s="1255"/>
      <c r="TYQ2676" s="18"/>
      <c r="TYR2676" s="1089"/>
      <c r="TYS2676" s="1531"/>
      <c r="TYT2676" s="1255"/>
      <c r="TYU2676" s="18"/>
      <c r="TYV2676" s="1089"/>
      <c r="TYW2676" s="1531"/>
      <c r="TYX2676" s="1255"/>
      <c r="TYY2676" s="18"/>
      <c r="TYZ2676" s="1089"/>
      <c r="TZA2676" s="1531"/>
      <c r="TZB2676" s="1255"/>
      <c r="TZC2676" s="18"/>
      <c r="TZD2676" s="1089"/>
      <c r="TZE2676" s="1531"/>
      <c r="TZF2676" s="1255"/>
      <c r="TZG2676" s="18"/>
      <c r="TZH2676" s="1089"/>
      <c r="TZI2676" s="1531"/>
      <c r="TZJ2676" s="1255"/>
      <c r="TZK2676" s="18"/>
      <c r="TZL2676" s="1089"/>
      <c r="TZM2676" s="1531"/>
      <c r="TZN2676" s="1255"/>
      <c r="TZO2676" s="18"/>
      <c r="TZP2676" s="1089"/>
      <c r="TZQ2676" s="1531"/>
      <c r="TZR2676" s="1255"/>
      <c r="TZS2676" s="18"/>
      <c r="TZT2676" s="1089"/>
      <c r="TZU2676" s="1531"/>
      <c r="TZV2676" s="1255"/>
      <c r="TZW2676" s="18"/>
      <c r="TZX2676" s="1089"/>
      <c r="TZY2676" s="1531"/>
      <c r="TZZ2676" s="1255"/>
      <c r="UAA2676" s="18"/>
      <c r="UAB2676" s="1089"/>
      <c r="UAC2676" s="1531"/>
      <c r="UAD2676" s="1255"/>
      <c r="UAE2676" s="18"/>
      <c r="UAF2676" s="1089"/>
      <c r="UAG2676" s="1531"/>
      <c r="UAH2676" s="1255"/>
      <c r="UAI2676" s="18"/>
      <c r="UAJ2676" s="1089"/>
      <c r="UAK2676" s="1531"/>
      <c r="UAL2676" s="1255"/>
      <c r="UAM2676" s="18"/>
      <c r="UAN2676" s="1089"/>
      <c r="UAO2676" s="1531"/>
      <c r="UAP2676" s="1255"/>
      <c r="UAQ2676" s="18"/>
      <c r="UAR2676" s="1089"/>
      <c r="UAS2676" s="1531"/>
      <c r="UAT2676" s="1255"/>
      <c r="UAU2676" s="18"/>
      <c r="UAV2676" s="1089"/>
      <c r="UAW2676" s="1531"/>
      <c r="UAX2676" s="1255"/>
      <c r="UAY2676" s="18"/>
      <c r="UAZ2676" s="1089"/>
      <c r="UBA2676" s="1531"/>
      <c r="UBB2676" s="1255"/>
      <c r="UBC2676" s="18"/>
      <c r="UBD2676" s="1089"/>
      <c r="UBE2676" s="1531"/>
      <c r="UBF2676" s="1255"/>
      <c r="UBG2676" s="18"/>
      <c r="UBH2676" s="1089"/>
      <c r="UBI2676" s="1531"/>
      <c r="UBJ2676" s="1255"/>
      <c r="UBK2676" s="18"/>
      <c r="UBL2676" s="1089"/>
      <c r="UBM2676" s="1531"/>
      <c r="UBN2676" s="1255"/>
      <c r="UBO2676" s="18"/>
      <c r="UBP2676" s="1089"/>
      <c r="UBQ2676" s="1531"/>
      <c r="UBR2676" s="1255"/>
      <c r="UBS2676" s="18"/>
      <c r="UBT2676" s="1089"/>
      <c r="UBU2676" s="1531"/>
      <c r="UBV2676" s="1255"/>
      <c r="UBW2676" s="18"/>
      <c r="UBX2676" s="1089"/>
      <c r="UBY2676" s="1531"/>
      <c r="UBZ2676" s="1255"/>
      <c r="UCA2676" s="18"/>
      <c r="UCB2676" s="1089"/>
      <c r="UCC2676" s="1531"/>
      <c r="UCD2676" s="1255"/>
      <c r="UCE2676" s="18"/>
      <c r="UCF2676" s="1089"/>
      <c r="UCG2676" s="1531"/>
      <c r="UCH2676" s="1255"/>
      <c r="UCI2676" s="18"/>
      <c r="UCJ2676" s="1089"/>
      <c r="UCK2676" s="1531"/>
      <c r="UCL2676" s="1255"/>
      <c r="UCM2676" s="18"/>
      <c r="UCN2676" s="1089"/>
      <c r="UCO2676" s="1531"/>
      <c r="UCP2676" s="1255"/>
      <c r="UCQ2676" s="18"/>
      <c r="UCR2676" s="1089"/>
      <c r="UCS2676" s="1531"/>
      <c r="UCT2676" s="1255"/>
      <c r="UCU2676" s="18"/>
      <c r="UCV2676" s="1089"/>
      <c r="UCW2676" s="1531"/>
      <c r="UCX2676" s="1255"/>
      <c r="UCY2676" s="18"/>
      <c r="UCZ2676" s="1089"/>
      <c r="UDA2676" s="1531"/>
      <c r="UDB2676" s="1255"/>
      <c r="UDC2676" s="18"/>
      <c r="UDD2676" s="1089"/>
      <c r="UDE2676" s="1531"/>
      <c r="UDF2676" s="1255"/>
      <c r="UDG2676" s="18"/>
      <c r="UDH2676" s="1089"/>
      <c r="UDI2676" s="1531"/>
      <c r="UDJ2676" s="1255"/>
      <c r="UDK2676" s="18"/>
      <c r="UDL2676" s="1089"/>
      <c r="UDM2676" s="1531"/>
      <c r="UDN2676" s="1255"/>
      <c r="UDO2676" s="18"/>
      <c r="UDP2676" s="1089"/>
      <c r="UDQ2676" s="1531"/>
      <c r="UDR2676" s="1255"/>
      <c r="UDS2676" s="18"/>
      <c r="UDT2676" s="1089"/>
      <c r="UDU2676" s="1531"/>
      <c r="UDV2676" s="1255"/>
      <c r="UDW2676" s="18"/>
      <c r="UDX2676" s="1089"/>
      <c r="UDY2676" s="1531"/>
      <c r="UDZ2676" s="1255"/>
      <c r="UEA2676" s="18"/>
      <c r="UEB2676" s="1089"/>
      <c r="UEC2676" s="1531"/>
      <c r="UED2676" s="1255"/>
      <c r="UEE2676" s="18"/>
      <c r="UEF2676" s="1089"/>
      <c r="UEG2676" s="1531"/>
      <c r="UEH2676" s="1255"/>
      <c r="UEI2676" s="18"/>
      <c r="UEJ2676" s="1089"/>
      <c r="UEK2676" s="1531"/>
      <c r="UEL2676" s="1255"/>
      <c r="UEM2676" s="18"/>
      <c r="UEN2676" s="1089"/>
      <c r="UEO2676" s="1531"/>
      <c r="UEP2676" s="1255"/>
      <c r="UEQ2676" s="18"/>
      <c r="UER2676" s="1089"/>
      <c r="UES2676" s="1531"/>
      <c r="UET2676" s="1255"/>
      <c r="UEU2676" s="18"/>
      <c r="UEV2676" s="1089"/>
      <c r="UEW2676" s="1531"/>
      <c r="UEX2676" s="1255"/>
      <c r="UEY2676" s="18"/>
      <c r="UEZ2676" s="1089"/>
      <c r="UFA2676" s="1531"/>
      <c r="UFB2676" s="1255"/>
      <c r="UFC2676" s="18"/>
      <c r="UFD2676" s="1089"/>
      <c r="UFE2676" s="1531"/>
      <c r="UFF2676" s="1255"/>
      <c r="UFG2676" s="18"/>
      <c r="UFH2676" s="1089"/>
      <c r="UFI2676" s="1531"/>
      <c r="UFJ2676" s="1255"/>
      <c r="UFK2676" s="18"/>
      <c r="UFL2676" s="1089"/>
      <c r="UFM2676" s="1531"/>
      <c r="UFN2676" s="1255"/>
      <c r="UFO2676" s="18"/>
      <c r="UFP2676" s="1089"/>
      <c r="UFQ2676" s="1531"/>
      <c r="UFR2676" s="1255"/>
      <c r="UFS2676" s="18"/>
      <c r="UFT2676" s="1089"/>
      <c r="UFU2676" s="1531"/>
      <c r="UFV2676" s="1255"/>
      <c r="UFW2676" s="18"/>
      <c r="UFX2676" s="1089"/>
      <c r="UFY2676" s="1531"/>
      <c r="UFZ2676" s="1255"/>
      <c r="UGA2676" s="18"/>
      <c r="UGB2676" s="1089"/>
      <c r="UGC2676" s="1531"/>
      <c r="UGD2676" s="1255"/>
      <c r="UGE2676" s="18"/>
      <c r="UGF2676" s="1089"/>
      <c r="UGG2676" s="1531"/>
      <c r="UGH2676" s="1255"/>
      <c r="UGI2676" s="18"/>
      <c r="UGJ2676" s="1089"/>
      <c r="UGK2676" s="1531"/>
      <c r="UGL2676" s="1255"/>
      <c r="UGM2676" s="18"/>
      <c r="UGN2676" s="1089"/>
      <c r="UGO2676" s="1531"/>
      <c r="UGP2676" s="1255"/>
      <c r="UGQ2676" s="18"/>
      <c r="UGR2676" s="1089"/>
      <c r="UGS2676" s="1531"/>
      <c r="UGT2676" s="1255"/>
      <c r="UGU2676" s="18"/>
      <c r="UGV2676" s="1089"/>
      <c r="UGW2676" s="1531"/>
      <c r="UGX2676" s="1255"/>
      <c r="UGY2676" s="18"/>
      <c r="UGZ2676" s="1089"/>
      <c r="UHA2676" s="1531"/>
      <c r="UHB2676" s="1255"/>
      <c r="UHC2676" s="18"/>
      <c r="UHD2676" s="1089"/>
      <c r="UHE2676" s="1531"/>
      <c r="UHF2676" s="1255"/>
      <c r="UHG2676" s="18"/>
      <c r="UHH2676" s="1089"/>
      <c r="UHI2676" s="1531"/>
      <c r="UHJ2676" s="1255"/>
      <c r="UHK2676" s="18"/>
      <c r="UHL2676" s="1089"/>
      <c r="UHM2676" s="1531"/>
      <c r="UHN2676" s="1255"/>
      <c r="UHO2676" s="18"/>
      <c r="UHP2676" s="1089"/>
      <c r="UHQ2676" s="1531"/>
      <c r="UHR2676" s="1255"/>
      <c r="UHS2676" s="18"/>
      <c r="UHT2676" s="1089"/>
      <c r="UHU2676" s="1531"/>
      <c r="UHV2676" s="1255"/>
      <c r="UHW2676" s="18"/>
      <c r="UHX2676" s="1089"/>
      <c r="UHY2676" s="1531"/>
      <c r="UHZ2676" s="1255"/>
      <c r="UIA2676" s="18"/>
      <c r="UIB2676" s="1089"/>
      <c r="UIC2676" s="1531"/>
      <c r="UID2676" s="1255"/>
      <c r="UIE2676" s="18"/>
      <c r="UIF2676" s="1089"/>
      <c r="UIG2676" s="1531"/>
      <c r="UIH2676" s="1255"/>
      <c r="UII2676" s="18"/>
      <c r="UIJ2676" s="1089"/>
      <c r="UIK2676" s="1531"/>
      <c r="UIL2676" s="1255"/>
      <c r="UIM2676" s="18"/>
      <c r="UIN2676" s="1089"/>
      <c r="UIO2676" s="1531"/>
      <c r="UIP2676" s="1255"/>
      <c r="UIQ2676" s="18"/>
      <c r="UIR2676" s="1089"/>
      <c r="UIS2676" s="1531"/>
      <c r="UIT2676" s="1255"/>
      <c r="UIU2676" s="18"/>
      <c r="UIV2676" s="1089"/>
      <c r="UIW2676" s="1531"/>
      <c r="UIX2676" s="1255"/>
      <c r="UIY2676" s="18"/>
      <c r="UIZ2676" s="1089"/>
      <c r="UJA2676" s="1531"/>
      <c r="UJB2676" s="1255"/>
      <c r="UJC2676" s="18"/>
      <c r="UJD2676" s="1089"/>
      <c r="UJE2676" s="1531"/>
      <c r="UJF2676" s="1255"/>
      <c r="UJG2676" s="18"/>
      <c r="UJH2676" s="1089"/>
      <c r="UJI2676" s="1531"/>
      <c r="UJJ2676" s="1255"/>
      <c r="UJK2676" s="18"/>
      <c r="UJL2676" s="1089"/>
      <c r="UJM2676" s="1531"/>
      <c r="UJN2676" s="1255"/>
      <c r="UJO2676" s="18"/>
      <c r="UJP2676" s="1089"/>
      <c r="UJQ2676" s="1531"/>
      <c r="UJR2676" s="1255"/>
      <c r="UJS2676" s="18"/>
      <c r="UJT2676" s="1089"/>
      <c r="UJU2676" s="1531"/>
      <c r="UJV2676" s="1255"/>
      <c r="UJW2676" s="18"/>
      <c r="UJX2676" s="1089"/>
      <c r="UJY2676" s="1531"/>
      <c r="UJZ2676" s="1255"/>
      <c r="UKA2676" s="18"/>
      <c r="UKB2676" s="1089"/>
      <c r="UKC2676" s="1531"/>
      <c r="UKD2676" s="1255"/>
      <c r="UKE2676" s="18"/>
      <c r="UKF2676" s="1089"/>
      <c r="UKG2676" s="1531"/>
      <c r="UKH2676" s="1255"/>
      <c r="UKI2676" s="18"/>
      <c r="UKJ2676" s="1089"/>
      <c r="UKK2676" s="1531"/>
      <c r="UKL2676" s="1255"/>
      <c r="UKM2676" s="18"/>
      <c r="UKN2676" s="1089"/>
      <c r="UKO2676" s="1531"/>
      <c r="UKP2676" s="1255"/>
      <c r="UKQ2676" s="18"/>
      <c r="UKR2676" s="1089"/>
      <c r="UKS2676" s="1531"/>
      <c r="UKT2676" s="1255"/>
      <c r="UKU2676" s="18"/>
      <c r="UKV2676" s="1089"/>
      <c r="UKW2676" s="1531"/>
      <c r="UKX2676" s="1255"/>
      <c r="UKY2676" s="18"/>
      <c r="UKZ2676" s="1089"/>
      <c r="ULA2676" s="1531"/>
      <c r="ULB2676" s="1255"/>
      <c r="ULC2676" s="18"/>
      <c r="ULD2676" s="1089"/>
      <c r="ULE2676" s="1531"/>
      <c r="ULF2676" s="1255"/>
      <c r="ULG2676" s="18"/>
      <c r="ULH2676" s="1089"/>
      <c r="ULI2676" s="1531"/>
      <c r="ULJ2676" s="1255"/>
      <c r="ULK2676" s="18"/>
      <c r="ULL2676" s="1089"/>
      <c r="ULM2676" s="1531"/>
      <c r="ULN2676" s="1255"/>
      <c r="ULO2676" s="18"/>
      <c r="ULP2676" s="1089"/>
      <c r="ULQ2676" s="1531"/>
      <c r="ULR2676" s="1255"/>
      <c r="ULS2676" s="18"/>
      <c r="ULT2676" s="1089"/>
      <c r="ULU2676" s="1531"/>
      <c r="ULV2676" s="1255"/>
      <c r="ULW2676" s="18"/>
      <c r="ULX2676" s="1089"/>
      <c r="ULY2676" s="1531"/>
      <c r="ULZ2676" s="1255"/>
      <c r="UMA2676" s="18"/>
      <c r="UMB2676" s="1089"/>
      <c r="UMC2676" s="1531"/>
      <c r="UMD2676" s="1255"/>
      <c r="UME2676" s="18"/>
      <c r="UMF2676" s="1089"/>
      <c r="UMG2676" s="1531"/>
      <c r="UMH2676" s="1255"/>
      <c r="UMI2676" s="18"/>
      <c r="UMJ2676" s="1089"/>
      <c r="UMK2676" s="1531"/>
      <c r="UML2676" s="1255"/>
      <c r="UMM2676" s="18"/>
      <c r="UMN2676" s="1089"/>
      <c r="UMO2676" s="1531"/>
      <c r="UMP2676" s="1255"/>
      <c r="UMQ2676" s="18"/>
      <c r="UMR2676" s="1089"/>
      <c r="UMS2676" s="1531"/>
      <c r="UMT2676" s="1255"/>
      <c r="UMU2676" s="18"/>
      <c r="UMV2676" s="1089"/>
      <c r="UMW2676" s="1531"/>
      <c r="UMX2676" s="1255"/>
      <c r="UMY2676" s="18"/>
      <c r="UMZ2676" s="1089"/>
      <c r="UNA2676" s="1531"/>
      <c r="UNB2676" s="1255"/>
      <c r="UNC2676" s="18"/>
      <c r="UND2676" s="1089"/>
      <c r="UNE2676" s="1531"/>
      <c r="UNF2676" s="1255"/>
      <c r="UNG2676" s="18"/>
      <c r="UNH2676" s="1089"/>
      <c r="UNI2676" s="1531"/>
      <c r="UNJ2676" s="1255"/>
      <c r="UNK2676" s="18"/>
      <c r="UNL2676" s="1089"/>
      <c r="UNM2676" s="1531"/>
      <c r="UNN2676" s="1255"/>
      <c r="UNO2676" s="18"/>
      <c r="UNP2676" s="1089"/>
      <c r="UNQ2676" s="1531"/>
      <c r="UNR2676" s="1255"/>
      <c r="UNS2676" s="18"/>
      <c r="UNT2676" s="1089"/>
      <c r="UNU2676" s="1531"/>
      <c r="UNV2676" s="1255"/>
      <c r="UNW2676" s="18"/>
      <c r="UNX2676" s="1089"/>
      <c r="UNY2676" s="1531"/>
      <c r="UNZ2676" s="1255"/>
      <c r="UOA2676" s="18"/>
      <c r="UOB2676" s="1089"/>
      <c r="UOC2676" s="1531"/>
      <c r="UOD2676" s="1255"/>
      <c r="UOE2676" s="18"/>
      <c r="UOF2676" s="1089"/>
      <c r="UOG2676" s="1531"/>
      <c r="UOH2676" s="1255"/>
      <c r="UOI2676" s="18"/>
      <c r="UOJ2676" s="1089"/>
      <c r="UOK2676" s="1531"/>
      <c r="UOL2676" s="1255"/>
      <c r="UOM2676" s="18"/>
      <c r="UON2676" s="1089"/>
      <c r="UOO2676" s="1531"/>
      <c r="UOP2676" s="1255"/>
      <c r="UOQ2676" s="18"/>
      <c r="UOR2676" s="1089"/>
      <c r="UOS2676" s="1531"/>
      <c r="UOT2676" s="1255"/>
      <c r="UOU2676" s="18"/>
      <c r="UOV2676" s="1089"/>
      <c r="UOW2676" s="1531"/>
      <c r="UOX2676" s="1255"/>
      <c r="UOY2676" s="18"/>
      <c r="UOZ2676" s="1089"/>
      <c r="UPA2676" s="1531"/>
      <c r="UPB2676" s="1255"/>
      <c r="UPC2676" s="18"/>
      <c r="UPD2676" s="1089"/>
      <c r="UPE2676" s="1531"/>
      <c r="UPF2676" s="1255"/>
      <c r="UPG2676" s="18"/>
      <c r="UPH2676" s="1089"/>
      <c r="UPI2676" s="1531"/>
      <c r="UPJ2676" s="1255"/>
      <c r="UPK2676" s="18"/>
      <c r="UPL2676" s="1089"/>
      <c r="UPM2676" s="1531"/>
      <c r="UPN2676" s="1255"/>
      <c r="UPO2676" s="18"/>
      <c r="UPP2676" s="1089"/>
      <c r="UPQ2676" s="1531"/>
      <c r="UPR2676" s="1255"/>
      <c r="UPS2676" s="18"/>
      <c r="UPT2676" s="1089"/>
      <c r="UPU2676" s="1531"/>
      <c r="UPV2676" s="1255"/>
      <c r="UPW2676" s="18"/>
      <c r="UPX2676" s="1089"/>
      <c r="UPY2676" s="1531"/>
      <c r="UPZ2676" s="1255"/>
      <c r="UQA2676" s="18"/>
      <c r="UQB2676" s="1089"/>
      <c r="UQC2676" s="1531"/>
      <c r="UQD2676" s="1255"/>
      <c r="UQE2676" s="18"/>
      <c r="UQF2676" s="1089"/>
      <c r="UQG2676" s="1531"/>
      <c r="UQH2676" s="1255"/>
      <c r="UQI2676" s="18"/>
      <c r="UQJ2676" s="1089"/>
      <c r="UQK2676" s="1531"/>
      <c r="UQL2676" s="1255"/>
      <c r="UQM2676" s="18"/>
      <c r="UQN2676" s="1089"/>
      <c r="UQO2676" s="1531"/>
      <c r="UQP2676" s="1255"/>
      <c r="UQQ2676" s="18"/>
      <c r="UQR2676" s="1089"/>
      <c r="UQS2676" s="1531"/>
      <c r="UQT2676" s="1255"/>
      <c r="UQU2676" s="18"/>
      <c r="UQV2676" s="1089"/>
      <c r="UQW2676" s="1531"/>
      <c r="UQX2676" s="1255"/>
      <c r="UQY2676" s="18"/>
      <c r="UQZ2676" s="1089"/>
      <c r="URA2676" s="1531"/>
      <c r="URB2676" s="1255"/>
      <c r="URC2676" s="18"/>
      <c r="URD2676" s="1089"/>
      <c r="URE2676" s="1531"/>
      <c r="URF2676" s="1255"/>
      <c r="URG2676" s="18"/>
      <c r="URH2676" s="1089"/>
      <c r="URI2676" s="1531"/>
      <c r="URJ2676" s="1255"/>
      <c r="URK2676" s="18"/>
      <c r="URL2676" s="1089"/>
      <c r="URM2676" s="1531"/>
      <c r="URN2676" s="1255"/>
      <c r="URO2676" s="18"/>
      <c r="URP2676" s="1089"/>
      <c r="URQ2676" s="1531"/>
      <c r="URR2676" s="1255"/>
      <c r="URS2676" s="18"/>
      <c r="URT2676" s="1089"/>
      <c r="URU2676" s="1531"/>
      <c r="URV2676" s="1255"/>
      <c r="URW2676" s="18"/>
      <c r="URX2676" s="1089"/>
      <c r="URY2676" s="1531"/>
      <c r="URZ2676" s="1255"/>
      <c r="USA2676" s="18"/>
      <c r="USB2676" s="1089"/>
      <c r="USC2676" s="1531"/>
      <c r="USD2676" s="1255"/>
      <c r="USE2676" s="18"/>
      <c r="USF2676" s="1089"/>
      <c r="USG2676" s="1531"/>
      <c r="USH2676" s="1255"/>
      <c r="USI2676" s="18"/>
      <c r="USJ2676" s="1089"/>
      <c r="USK2676" s="1531"/>
      <c r="USL2676" s="1255"/>
      <c r="USM2676" s="18"/>
      <c r="USN2676" s="1089"/>
      <c r="USO2676" s="1531"/>
      <c r="USP2676" s="1255"/>
      <c r="USQ2676" s="18"/>
      <c r="USR2676" s="1089"/>
      <c r="USS2676" s="1531"/>
      <c r="UST2676" s="1255"/>
      <c r="USU2676" s="18"/>
      <c r="USV2676" s="1089"/>
      <c r="USW2676" s="1531"/>
      <c r="USX2676" s="1255"/>
      <c r="USY2676" s="18"/>
      <c r="USZ2676" s="1089"/>
      <c r="UTA2676" s="1531"/>
      <c r="UTB2676" s="1255"/>
      <c r="UTC2676" s="18"/>
      <c r="UTD2676" s="1089"/>
      <c r="UTE2676" s="1531"/>
      <c r="UTF2676" s="1255"/>
      <c r="UTG2676" s="18"/>
      <c r="UTH2676" s="1089"/>
      <c r="UTI2676" s="1531"/>
      <c r="UTJ2676" s="1255"/>
      <c r="UTK2676" s="18"/>
      <c r="UTL2676" s="1089"/>
      <c r="UTM2676" s="1531"/>
      <c r="UTN2676" s="1255"/>
      <c r="UTO2676" s="18"/>
      <c r="UTP2676" s="1089"/>
      <c r="UTQ2676" s="1531"/>
      <c r="UTR2676" s="1255"/>
      <c r="UTS2676" s="18"/>
      <c r="UTT2676" s="1089"/>
      <c r="UTU2676" s="1531"/>
      <c r="UTV2676" s="1255"/>
      <c r="UTW2676" s="18"/>
      <c r="UTX2676" s="1089"/>
      <c r="UTY2676" s="1531"/>
      <c r="UTZ2676" s="1255"/>
      <c r="UUA2676" s="18"/>
      <c r="UUB2676" s="1089"/>
      <c r="UUC2676" s="1531"/>
      <c r="UUD2676" s="1255"/>
      <c r="UUE2676" s="18"/>
      <c r="UUF2676" s="1089"/>
      <c r="UUG2676" s="1531"/>
      <c r="UUH2676" s="1255"/>
      <c r="UUI2676" s="18"/>
      <c r="UUJ2676" s="1089"/>
      <c r="UUK2676" s="1531"/>
      <c r="UUL2676" s="1255"/>
      <c r="UUM2676" s="18"/>
      <c r="UUN2676" s="1089"/>
      <c r="UUO2676" s="1531"/>
      <c r="UUP2676" s="1255"/>
      <c r="UUQ2676" s="18"/>
      <c r="UUR2676" s="1089"/>
      <c r="UUS2676" s="1531"/>
      <c r="UUT2676" s="1255"/>
      <c r="UUU2676" s="18"/>
      <c r="UUV2676" s="1089"/>
      <c r="UUW2676" s="1531"/>
      <c r="UUX2676" s="1255"/>
      <c r="UUY2676" s="18"/>
      <c r="UUZ2676" s="1089"/>
      <c r="UVA2676" s="1531"/>
      <c r="UVB2676" s="1255"/>
      <c r="UVC2676" s="18"/>
      <c r="UVD2676" s="1089"/>
      <c r="UVE2676" s="1531"/>
      <c r="UVF2676" s="1255"/>
      <c r="UVG2676" s="18"/>
      <c r="UVH2676" s="1089"/>
      <c r="UVI2676" s="1531"/>
      <c r="UVJ2676" s="1255"/>
      <c r="UVK2676" s="18"/>
      <c r="UVL2676" s="1089"/>
      <c r="UVM2676" s="1531"/>
      <c r="UVN2676" s="1255"/>
      <c r="UVO2676" s="18"/>
      <c r="UVP2676" s="1089"/>
      <c r="UVQ2676" s="1531"/>
      <c r="UVR2676" s="1255"/>
      <c r="UVS2676" s="18"/>
      <c r="UVT2676" s="1089"/>
      <c r="UVU2676" s="1531"/>
      <c r="UVV2676" s="1255"/>
      <c r="UVW2676" s="18"/>
      <c r="UVX2676" s="1089"/>
      <c r="UVY2676" s="1531"/>
      <c r="UVZ2676" s="1255"/>
      <c r="UWA2676" s="18"/>
      <c r="UWB2676" s="1089"/>
      <c r="UWC2676" s="1531"/>
      <c r="UWD2676" s="1255"/>
      <c r="UWE2676" s="18"/>
      <c r="UWF2676" s="1089"/>
      <c r="UWG2676" s="1531"/>
      <c r="UWH2676" s="1255"/>
      <c r="UWI2676" s="18"/>
      <c r="UWJ2676" s="1089"/>
      <c r="UWK2676" s="1531"/>
      <c r="UWL2676" s="1255"/>
      <c r="UWM2676" s="18"/>
      <c r="UWN2676" s="1089"/>
      <c r="UWO2676" s="1531"/>
      <c r="UWP2676" s="1255"/>
      <c r="UWQ2676" s="18"/>
      <c r="UWR2676" s="1089"/>
      <c r="UWS2676" s="1531"/>
      <c r="UWT2676" s="1255"/>
      <c r="UWU2676" s="18"/>
      <c r="UWV2676" s="1089"/>
      <c r="UWW2676" s="1531"/>
      <c r="UWX2676" s="1255"/>
      <c r="UWY2676" s="18"/>
      <c r="UWZ2676" s="1089"/>
      <c r="UXA2676" s="1531"/>
      <c r="UXB2676" s="1255"/>
      <c r="UXC2676" s="18"/>
      <c r="UXD2676" s="1089"/>
      <c r="UXE2676" s="1531"/>
      <c r="UXF2676" s="1255"/>
      <c r="UXG2676" s="18"/>
      <c r="UXH2676" s="1089"/>
      <c r="UXI2676" s="1531"/>
      <c r="UXJ2676" s="1255"/>
      <c r="UXK2676" s="18"/>
      <c r="UXL2676" s="1089"/>
      <c r="UXM2676" s="1531"/>
      <c r="UXN2676" s="1255"/>
      <c r="UXO2676" s="18"/>
      <c r="UXP2676" s="1089"/>
      <c r="UXQ2676" s="1531"/>
      <c r="UXR2676" s="1255"/>
      <c r="UXS2676" s="18"/>
      <c r="UXT2676" s="1089"/>
      <c r="UXU2676" s="1531"/>
      <c r="UXV2676" s="1255"/>
      <c r="UXW2676" s="18"/>
      <c r="UXX2676" s="1089"/>
      <c r="UXY2676" s="1531"/>
      <c r="UXZ2676" s="1255"/>
      <c r="UYA2676" s="18"/>
      <c r="UYB2676" s="1089"/>
      <c r="UYC2676" s="1531"/>
      <c r="UYD2676" s="1255"/>
      <c r="UYE2676" s="18"/>
      <c r="UYF2676" s="1089"/>
      <c r="UYG2676" s="1531"/>
      <c r="UYH2676" s="1255"/>
      <c r="UYI2676" s="18"/>
      <c r="UYJ2676" s="1089"/>
      <c r="UYK2676" s="1531"/>
      <c r="UYL2676" s="1255"/>
      <c r="UYM2676" s="18"/>
      <c r="UYN2676" s="1089"/>
      <c r="UYO2676" s="1531"/>
      <c r="UYP2676" s="1255"/>
      <c r="UYQ2676" s="18"/>
      <c r="UYR2676" s="1089"/>
      <c r="UYS2676" s="1531"/>
      <c r="UYT2676" s="1255"/>
      <c r="UYU2676" s="18"/>
      <c r="UYV2676" s="1089"/>
      <c r="UYW2676" s="1531"/>
      <c r="UYX2676" s="1255"/>
      <c r="UYY2676" s="18"/>
      <c r="UYZ2676" s="1089"/>
      <c r="UZA2676" s="1531"/>
      <c r="UZB2676" s="1255"/>
      <c r="UZC2676" s="18"/>
      <c r="UZD2676" s="1089"/>
      <c r="UZE2676" s="1531"/>
      <c r="UZF2676" s="1255"/>
      <c r="UZG2676" s="18"/>
      <c r="UZH2676" s="1089"/>
      <c r="UZI2676" s="1531"/>
      <c r="UZJ2676" s="1255"/>
      <c r="UZK2676" s="18"/>
      <c r="UZL2676" s="1089"/>
      <c r="UZM2676" s="1531"/>
      <c r="UZN2676" s="1255"/>
      <c r="UZO2676" s="18"/>
      <c r="UZP2676" s="1089"/>
      <c r="UZQ2676" s="1531"/>
      <c r="UZR2676" s="1255"/>
      <c r="UZS2676" s="18"/>
      <c r="UZT2676" s="1089"/>
      <c r="UZU2676" s="1531"/>
      <c r="UZV2676" s="1255"/>
      <c r="UZW2676" s="18"/>
      <c r="UZX2676" s="1089"/>
      <c r="UZY2676" s="1531"/>
      <c r="UZZ2676" s="1255"/>
      <c r="VAA2676" s="18"/>
      <c r="VAB2676" s="1089"/>
      <c r="VAC2676" s="1531"/>
      <c r="VAD2676" s="1255"/>
      <c r="VAE2676" s="18"/>
      <c r="VAF2676" s="1089"/>
      <c r="VAG2676" s="1531"/>
      <c r="VAH2676" s="1255"/>
      <c r="VAI2676" s="18"/>
      <c r="VAJ2676" s="1089"/>
      <c r="VAK2676" s="1531"/>
      <c r="VAL2676" s="1255"/>
      <c r="VAM2676" s="18"/>
      <c r="VAN2676" s="1089"/>
      <c r="VAO2676" s="1531"/>
      <c r="VAP2676" s="1255"/>
      <c r="VAQ2676" s="18"/>
      <c r="VAR2676" s="1089"/>
      <c r="VAS2676" s="1531"/>
      <c r="VAT2676" s="1255"/>
      <c r="VAU2676" s="18"/>
      <c r="VAV2676" s="1089"/>
      <c r="VAW2676" s="1531"/>
      <c r="VAX2676" s="1255"/>
      <c r="VAY2676" s="18"/>
      <c r="VAZ2676" s="1089"/>
      <c r="VBA2676" s="1531"/>
      <c r="VBB2676" s="1255"/>
      <c r="VBC2676" s="18"/>
      <c r="VBD2676" s="1089"/>
      <c r="VBE2676" s="1531"/>
      <c r="VBF2676" s="1255"/>
      <c r="VBG2676" s="18"/>
      <c r="VBH2676" s="1089"/>
      <c r="VBI2676" s="1531"/>
      <c r="VBJ2676" s="1255"/>
      <c r="VBK2676" s="18"/>
      <c r="VBL2676" s="1089"/>
      <c r="VBM2676" s="1531"/>
      <c r="VBN2676" s="1255"/>
      <c r="VBO2676" s="18"/>
      <c r="VBP2676" s="1089"/>
      <c r="VBQ2676" s="1531"/>
      <c r="VBR2676" s="1255"/>
      <c r="VBS2676" s="18"/>
      <c r="VBT2676" s="1089"/>
      <c r="VBU2676" s="1531"/>
      <c r="VBV2676" s="1255"/>
      <c r="VBW2676" s="18"/>
      <c r="VBX2676" s="1089"/>
      <c r="VBY2676" s="1531"/>
      <c r="VBZ2676" s="1255"/>
      <c r="VCA2676" s="18"/>
      <c r="VCB2676" s="1089"/>
      <c r="VCC2676" s="1531"/>
      <c r="VCD2676" s="1255"/>
      <c r="VCE2676" s="18"/>
      <c r="VCF2676" s="1089"/>
      <c r="VCG2676" s="1531"/>
      <c r="VCH2676" s="1255"/>
      <c r="VCI2676" s="18"/>
      <c r="VCJ2676" s="1089"/>
      <c r="VCK2676" s="1531"/>
      <c r="VCL2676" s="1255"/>
      <c r="VCM2676" s="18"/>
      <c r="VCN2676" s="1089"/>
      <c r="VCO2676" s="1531"/>
      <c r="VCP2676" s="1255"/>
      <c r="VCQ2676" s="18"/>
      <c r="VCR2676" s="1089"/>
      <c r="VCS2676" s="1531"/>
      <c r="VCT2676" s="1255"/>
      <c r="VCU2676" s="18"/>
      <c r="VCV2676" s="1089"/>
      <c r="VCW2676" s="1531"/>
      <c r="VCX2676" s="1255"/>
      <c r="VCY2676" s="18"/>
      <c r="VCZ2676" s="1089"/>
      <c r="VDA2676" s="1531"/>
      <c r="VDB2676" s="1255"/>
      <c r="VDC2676" s="18"/>
      <c r="VDD2676" s="1089"/>
      <c r="VDE2676" s="1531"/>
      <c r="VDF2676" s="1255"/>
      <c r="VDG2676" s="18"/>
      <c r="VDH2676" s="1089"/>
      <c r="VDI2676" s="1531"/>
      <c r="VDJ2676" s="1255"/>
      <c r="VDK2676" s="18"/>
      <c r="VDL2676" s="1089"/>
      <c r="VDM2676" s="1531"/>
      <c r="VDN2676" s="1255"/>
      <c r="VDO2676" s="18"/>
      <c r="VDP2676" s="1089"/>
      <c r="VDQ2676" s="1531"/>
      <c r="VDR2676" s="1255"/>
      <c r="VDS2676" s="18"/>
      <c r="VDT2676" s="1089"/>
      <c r="VDU2676" s="1531"/>
      <c r="VDV2676" s="1255"/>
      <c r="VDW2676" s="18"/>
      <c r="VDX2676" s="1089"/>
      <c r="VDY2676" s="1531"/>
      <c r="VDZ2676" s="1255"/>
      <c r="VEA2676" s="18"/>
      <c r="VEB2676" s="1089"/>
      <c r="VEC2676" s="1531"/>
      <c r="VED2676" s="1255"/>
      <c r="VEE2676" s="18"/>
      <c r="VEF2676" s="1089"/>
      <c r="VEG2676" s="1531"/>
      <c r="VEH2676" s="1255"/>
      <c r="VEI2676" s="18"/>
      <c r="VEJ2676" s="1089"/>
      <c r="VEK2676" s="1531"/>
      <c r="VEL2676" s="1255"/>
      <c r="VEM2676" s="18"/>
      <c r="VEN2676" s="1089"/>
      <c r="VEO2676" s="1531"/>
      <c r="VEP2676" s="1255"/>
      <c r="VEQ2676" s="18"/>
      <c r="VER2676" s="1089"/>
      <c r="VES2676" s="1531"/>
      <c r="VET2676" s="1255"/>
      <c r="VEU2676" s="18"/>
      <c r="VEV2676" s="1089"/>
      <c r="VEW2676" s="1531"/>
      <c r="VEX2676" s="1255"/>
      <c r="VEY2676" s="18"/>
      <c r="VEZ2676" s="1089"/>
      <c r="VFA2676" s="1531"/>
      <c r="VFB2676" s="1255"/>
      <c r="VFC2676" s="18"/>
      <c r="VFD2676" s="1089"/>
      <c r="VFE2676" s="1531"/>
      <c r="VFF2676" s="1255"/>
      <c r="VFG2676" s="18"/>
      <c r="VFH2676" s="1089"/>
      <c r="VFI2676" s="1531"/>
      <c r="VFJ2676" s="1255"/>
      <c r="VFK2676" s="18"/>
      <c r="VFL2676" s="1089"/>
      <c r="VFM2676" s="1531"/>
      <c r="VFN2676" s="1255"/>
      <c r="VFO2676" s="18"/>
      <c r="VFP2676" s="1089"/>
      <c r="VFQ2676" s="1531"/>
      <c r="VFR2676" s="1255"/>
      <c r="VFS2676" s="18"/>
      <c r="VFT2676" s="1089"/>
      <c r="VFU2676" s="1531"/>
      <c r="VFV2676" s="1255"/>
      <c r="VFW2676" s="18"/>
      <c r="VFX2676" s="1089"/>
      <c r="VFY2676" s="1531"/>
      <c r="VFZ2676" s="1255"/>
      <c r="VGA2676" s="18"/>
      <c r="VGB2676" s="1089"/>
      <c r="VGC2676" s="1531"/>
      <c r="VGD2676" s="1255"/>
      <c r="VGE2676" s="18"/>
      <c r="VGF2676" s="1089"/>
      <c r="VGG2676" s="1531"/>
      <c r="VGH2676" s="1255"/>
      <c r="VGI2676" s="18"/>
      <c r="VGJ2676" s="1089"/>
      <c r="VGK2676" s="1531"/>
      <c r="VGL2676" s="1255"/>
      <c r="VGM2676" s="18"/>
      <c r="VGN2676" s="1089"/>
      <c r="VGO2676" s="1531"/>
      <c r="VGP2676" s="1255"/>
      <c r="VGQ2676" s="18"/>
      <c r="VGR2676" s="1089"/>
      <c r="VGS2676" s="1531"/>
      <c r="VGT2676" s="1255"/>
      <c r="VGU2676" s="18"/>
      <c r="VGV2676" s="1089"/>
      <c r="VGW2676" s="1531"/>
      <c r="VGX2676" s="1255"/>
      <c r="VGY2676" s="18"/>
      <c r="VGZ2676" s="1089"/>
      <c r="VHA2676" s="1531"/>
      <c r="VHB2676" s="1255"/>
      <c r="VHC2676" s="18"/>
      <c r="VHD2676" s="1089"/>
      <c r="VHE2676" s="1531"/>
      <c r="VHF2676" s="1255"/>
      <c r="VHG2676" s="18"/>
      <c r="VHH2676" s="1089"/>
      <c r="VHI2676" s="1531"/>
      <c r="VHJ2676" s="1255"/>
      <c r="VHK2676" s="18"/>
      <c r="VHL2676" s="1089"/>
      <c r="VHM2676" s="1531"/>
      <c r="VHN2676" s="1255"/>
      <c r="VHO2676" s="18"/>
      <c r="VHP2676" s="1089"/>
      <c r="VHQ2676" s="1531"/>
      <c r="VHR2676" s="1255"/>
      <c r="VHS2676" s="18"/>
      <c r="VHT2676" s="1089"/>
      <c r="VHU2676" s="1531"/>
      <c r="VHV2676" s="1255"/>
      <c r="VHW2676" s="18"/>
      <c r="VHX2676" s="1089"/>
      <c r="VHY2676" s="1531"/>
      <c r="VHZ2676" s="1255"/>
      <c r="VIA2676" s="18"/>
      <c r="VIB2676" s="1089"/>
      <c r="VIC2676" s="1531"/>
      <c r="VID2676" s="1255"/>
      <c r="VIE2676" s="18"/>
      <c r="VIF2676" s="1089"/>
      <c r="VIG2676" s="1531"/>
      <c r="VIH2676" s="1255"/>
      <c r="VII2676" s="18"/>
      <c r="VIJ2676" s="1089"/>
      <c r="VIK2676" s="1531"/>
      <c r="VIL2676" s="1255"/>
      <c r="VIM2676" s="18"/>
      <c r="VIN2676" s="1089"/>
      <c r="VIO2676" s="1531"/>
      <c r="VIP2676" s="1255"/>
      <c r="VIQ2676" s="18"/>
      <c r="VIR2676" s="1089"/>
      <c r="VIS2676" s="1531"/>
      <c r="VIT2676" s="1255"/>
      <c r="VIU2676" s="18"/>
      <c r="VIV2676" s="1089"/>
      <c r="VIW2676" s="1531"/>
      <c r="VIX2676" s="1255"/>
      <c r="VIY2676" s="18"/>
      <c r="VIZ2676" s="1089"/>
      <c r="VJA2676" s="1531"/>
      <c r="VJB2676" s="1255"/>
      <c r="VJC2676" s="18"/>
      <c r="VJD2676" s="1089"/>
      <c r="VJE2676" s="1531"/>
      <c r="VJF2676" s="1255"/>
      <c r="VJG2676" s="18"/>
      <c r="VJH2676" s="1089"/>
      <c r="VJI2676" s="1531"/>
      <c r="VJJ2676" s="1255"/>
      <c r="VJK2676" s="18"/>
      <c r="VJL2676" s="1089"/>
      <c r="VJM2676" s="1531"/>
      <c r="VJN2676" s="1255"/>
      <c r="VJO2676" s="18"/>
      <c r="VJP2676" s="1089"/>
      <c r="VJQ2676" s="1531"/>
      <c r="VJR2676" s="1255"/>
      <c r="VJS2676" s="18"/>
      <c r="VJT2676" s="1089"/>
      <c r="VJU2676" s="1531"/>
      <c r="VJV2676" s="1255"/>
      <c r="VJW2676" s="18"/>
      <c r="VJX2676" s="1089"/>
      <c r="VJY2676" s="1531"/>
      <c r="VJZ2676" s="1255"/>
      <c r="VKA2676" s="18"/>
      <c r="VKB2676" s="1089"/>
      <c r="VKC2676" s="1531"/>
      <c r="VKD2676" s="1255"/>
      <c r="VKE2676" s="18"/>
      <c r="VKF2676" s="1089"/>
      <c r="VKG2676" s="1531"/>
      <c r="VKH2676" s="1255"/>
      <c r="VKI2676" s="18"/>
      <c r="VKJ2676" s="1089"/>
      <c r="VKK2676" s="1531"/>
      <c r="VKL2676" s="1255"/>
      <c r="VKM2676" s="18"/>
      <c r="VKN2676" s="1089"/>
      <c r="VKO2676" s="1531"/>
      <c r="VKP2676" s="1255"/>
      <c r="VKQ2676" s="18"/>
      <c r="VKR2676" s="1089"/>
      <c r="VKS2676" s="1531"/>
      <c r="VKT2676" s="1255"/>
      <c r="VKU2676" s="18"/>
      <c r="VKV2676" s="1089"/>
      <c r="VKW2676" s="1531"/>
      <c r="VKX2676" s="1255"/>
      <c r="VKY2676" s="18"/>
      <c r="VKZ2676" s="1089"/>
      <c r="VLA2676" s="1531"/>
      <c r="VLB2676" s="1255"/>
      <c r="VLC2676" s="18"/>
      <c r="VLD2676" s="1089"/>
      <c r="VLE2676" s="1531"/>
      <c r="VLF2676" s="1255"/>
      <c r="VLG2676" s="18"/>
      <c r="VLH2676" s="1089"/>
      <c r="VLI2676" s="1531"/>
      <c r="VLJ2676" s="1255"/>
      <c r="VLK2676" s="18"/>
      <c r="VLL2676" s="1089"/>
      <c r="VLM2676" s="1531"/>
      <c r="VLN2676" s="1255"/>
      <c r="VLO2676" s="18"/>
      <c r="VLP2676" s="1089"/>
      <c r="VLQ2676" s="1531"/>
      <c r="VLR2676" s="1255"/>
      <c r="VLS2676" s="18"/>
      <c r="VLT2676" s="1089"/>
      <c r="VLU2676" s="1531"/>
      <c r="VLV2676" s="1255"/>
      <c r="VLW2676" s="18"/>
      <c r="VLX2676" s="1089"/>
      <c r="VLY2676" s="1531"/>
      <c r="VLZ2676" s="1255"/>
      <c r="VMA2676" s="18"/>
      <c r="VMB2676" s="1089"/>
      <c r="VMC2676" s="1531"/>
      <c r="VMD2676" s="1255"/>
      <c r="VME2676" s="18"/>
      <c r="VMF2676" s="1089"/>
      <c r="VMG2676" s="1531"/>
      <c r="VMH2676" s="1255"/>
      <c r="VMI2676" s="18"/>
      <c r="VMJ2676" s="1089"/>
      <c r="VMK2676" s="1531"/>
      <c r="VML2676" s="1255"/>
      <c r="VMM2676" s="18"/>
      <c r="VMN2676" s="1089"/>
      <c r="VMO2676" s="1531"/>
      <c r="VMP2676" s="1255"/>
      <c r="VMQ2676" s="18"/>
      <c r="VMR2676" s="1089"/>
      <c r="VMS2676" s="1531"/>
      <c r="VMT2676" s="1255"/>
      <c r="VMU2676" s="18"/>
      <c r="VMV2676" s="1089"/>
      <c r="VMW2676" s="1531"/>
      <c r="VMX2676" s="1255"/>
      <c r="VMY2676" s="18"/>
      <c r="VMZ2676" s="1089"/>
      <c r="VNA2676" s="1531"/>
      <c r="VNB2676" s="1255"/>
      <c r="VNC2676" s="18"/>
      <c r="VND2676" s="1089"/>
      <c r="VNE2676" s="1531"/>
      <c r="VNF2676" s="1255"/>
      <c r="VNG2676" s="18"/>
      <c r="VNH2676" s="1089"/>
      <c r="VNI2676" s="1531"/>
      <c r="VNJ2676" s="1255"/>
      <c r="VNK2676" s="18"/>
      <c r="VNL2676" s="1089"/>
      <c r="VNM2676" s="1531"/>
      <c r="VNN2676" s="1255"/>
      <c r="VNO2676" s="18"/>
      <c r="VNP2676" s="1089"/>
      <c r="VNQ2676" s="1531"/>
      <c r="VNR2676" s="1255"/>
      <c r="VNS2676" s="18"/>
      <c r="VNT2676" s="1089"/>
      <c r="VNU2676" s="1531"/>
      <c r="VNV2676" s="1255"/>
      <c r="VNW2676" s="18"/>
      <c r="VNX2676" s="1089"/>
      <c r="VNY2676" s="1531"/>
      <c r="VNZ2676" s="1255"/>
      <c r="VOA2676" s="18"/>
      <c r="VOB2676" s="1089"/>
      <c r="VOC2676" s="1531"/>
      <c r="VOD2676" s="1255"/>
      <c r="VOE2676" s="18"/>
      <c r="VOF2676" s="1089"/>
      <c r="VOG2676" s="1531"/>
      <c r="VOH2676" s="1255"/>
      <c r="VOI2676" s="18"/>
      <c r="VOJ2676" s="1089"/>
      <c r="VOK2676" s="1531"/>
      <c r="VOL2676" s="1255"/>
      <c r="VOM2676" s="18"/>
      <c r="VON2676" s="1089"/>
      <c r="VOO2676" s="1531"/>
      <c r="VOP2676" s="1255"/>
      <c r="VOQ2676" s="18"/>
      <c r="VOR2676" s="1089"/>
      <c r="VOS2676" s="1531"/>
      <c r="VOT2676" s="1255"/>
      <c r="VOU2676" s="18"/>
      <c r="VOV2676" s="1089"/>
      <c r="VOW2676" s="1531"/>
      <c r="VOX2676" s="1255"/>
      <c r="VOY2676" s="18"/>
      <c r="VOZ2676" s="1089"/>
      <c r="VPA2676" s="1531"/>
      <c r="VPB2676" s="1255"/>
      <c r="VPC2676" s="18"/>
      <c r="VPD2676" s="1089"/>
      <c r="VPE2676" s="1531"/>
      <c r="VPF2676" s="1255"/>
      <c r="VPG2676" s="18"/>
      <c r="VPH2676" s="1089"/>
      <c r="VPI2676" s="1531"/>
      <c r="VPJ2676" s="1255"/>
      <c r="VPK2676" s="18"/>
      <c r="VPL2676" s="1089"/>
      <c r="VPM2676" s="1531"/>
      <c r="VPN2676" s="1255"/>
      <c r="VPO2676" s="18"/>
      <c r="VPP2676" s="1089"/>
      <c r="VPQ2676" s="1531"/>
      <c r="VPR2676" s="1255"/>
      <c r="VPS2676" s="18"/>
      <c r="VPT2676" s="1089"/>
      <c r="VPU2676" s="1531"/>
      <c r="VPV2676" s="1255"/>
      <c r="VPW2676" s="18"/>
      <c r="VPX2676" s="1089"/>
      <c r="VPY2676" s="1531"/>
      <c r="VPZ2676" s="1255"/>
      <c r="VQA2676" s="18"/>
      <c r="VQB2676" s="1089"/>
      <c r="VQC2676" s="1531"/>
      <c r="VQD2676" s="1255"/>
      <c r="VQE2676" s="18"/>
      <c r="VQF2676" s="1089"/>
      <c r="VQG2676" s="1531"/>
      <c r="VQH2676" s="1255"/>
      <c r="VQI2676" s="18"/>
      <c r="VQJ2676" s="1089"/>
      <c r="VQK2676" s="1531"/>
      <c r="VQL2676" s="1255"/>
      <c r="VQM2676" s="18"/>
      <c r="VQN2676" s="1089"/>
      <c r="VQO2676" s="1531"/>
      <c r="VQP2676" s="1255"/>
      <c r="VQQ2676" s="18"/>
      <c r="VQR2676" s="1089"/>
      <c r="VQS2676" s="1531"/>
      <c r="VQT2676" s="1255"/>
      <c r="VQU2676" s="18"/>
      <c r="VQV2676" s="1089"/>
      <c r="VQW2676" s="1531"/>
      <c r="VQX2676" s="1255"/>
      <c r="VQY2676" s="18"/>
      <c r="VQZ2676" s="1089"/>
      <c r="VRA2676" s="1531"/>
      <c r="VRB2676" s="1255"/>
      <c r="VRC2676" s="18"/>
      <c r="VRD2676" s="1089"/>
      <c r="VRE2676" s="1531"/>
      <c r="VRF2676" s="1255"/>
      <c r="VRG2676" s="18"/>
      <c r="VRH2676" s="1089"/>
      <c r="VRI2676" s="1531"/>
      <c r="VRJ2676" s="1255"/>
      <c r="VRK2676" s="18"/>
      <c r="VRL2676" s="1089"/>
      <c r="VRM2676" s="1531"/>
      <c r="VRN2676" s="1255"/>
      <c r="VRO2676" s="18"/>
      <c r="VRP2676" s="1089"/>
      <c r="VRQ2676" s="1531"/>
      <c r="VRR2676" s="1255"/>
      <c r="VRS2676" s="18"/>
      <c r="VRT2676" s="1089"/>
      <c r="VRU2676" s="1531"/>
      <c r="VRV2676" s="1255"/>
      <c r="VRW2676" s="18"/>
      <c r="VRX2676" s="1089"/>
      <c r="VRY2676" s="1531"/>
      <c r="VRZ2676" s="1255"/>
      <c r="VSA2676" s="18"/>
      <c r="VSB2676" s="1089"/>
      <c r="VSC2676" s="1531"/>
      <c r="VSD2676" s="1255"/>
      <c r="VSE2676" s="18"/>
      <c r="VSF2676" s="1089"/>
      <c r="VSG2676" s="1531"/>
      <c r="VSH2676" s="1255"/>
      <c r="VSI2676" s="18"/>
      <c r="VSJ2676" s="1089"/>
      <c r="VSK2676" s="1531"/>
      <c r="VSL2676" s="1255"/>
      <c r="VSM2676" s="18"/>
      <c r="VSN2676" s="1089"/>
      <c r="VSO2676" s="1531"/>
      <c r="VSP2676" s="1255"/>
      <c r="VSQ2676" s="18"/>
      <c r="VSR2676" s="1089"/>
      <c r="VSS2676" s="1531"/>
      <c r="VST2676" s="1255"/>
      <c r="VSU2676" s="18"/>
      <c r="VSV2676" s="1089"/>
      <c r="VSW2676" s="1531"/>
      <c r="VSX2676" s="1255"/>
      <c r="VSY2676" s="18"/>
      <c r="VSZ2676" s="1089"/>
      <c r="VTA2676" s="1531"/>
      <c r="VTB2676" s="1255"/>
      <c r="VTC2676" s="18"/>
      <c r="VTD2676" s="1089"/>
      <c r="VTE2676" s="1531"/>
      <c r="VTF2676" s="1255"/>
      <c r="VTG2676" s="18"/>
      <c r="VTH2676" s="1089"/>
      <c r="VTI2676" s="1531"/>
      <c r="VTJ2676" s="1255"/>
      <c r="VTK2676" s="18"/>
      <c r="VTL2676" s="1089"/>
      <c r="VTM2676" s="1531"/>
      <c r="VTN2676" s="1255"/>
      <c r="VTO2676" s="18"/>
      <c r="VTP2676" s="1089"/>
      <c r="VTQ2676" s="1531"/>
      <c r="VTR2676" s="1255"/>
      <c r="VTS2676" s="18"/>
      <c r="VTT2676" s="1089"/>
      <c r="VTU2676" s="1531"/>
      <c r="VTV2676" s="1255"/>
      <c r="VTW2676" s="18"/>
      <c r="VTX2676" s="1089"/>
      <c r="VTY2676" s="1531"/>
      <c r="VTZ2676" s="1255"/>
      <c r="VUA2676" s="18"/>
      <c r="VUB2676" s="1089"/>
      <c r="VUC2676" s="1531"/>
      <c r="VUD2676" s="1255"/>
      <c r="VUE2676" s="18"/>
      <c r="VUF2676" s="1089"/>
      <c r="VUG2676" s="1531"/>
      <c r="VUH2676" s="1255"/>
      <c r="VUI2676" s="18"/>
      <c r="VUJ2676" s="1089"/>
      <c r="VUK2676" s="1531"/>
      <c r="VUL2676" s="1255"/>
      <c r="VUM2676" s="18"/>
      <c r="VUN2676" s="1089"/>
      <c r="VUO2676" s="1531"/>
      <c r="VUP2676" s="1255"/>
      <c r="VUQ2676" s="18"/>
      <c r="VUR2676" s="1089"/>
      <c r="VUS2676" s="1531"/>
      <c r="VUT2676" s="1255"/>
      <c r="VUU2676" s="18"/>
      <c r="VUV2676" s="1089"/>
      <c r="VUW2676" s="1531"/>
      <c r="VUX2676" s="1255"/>
      <c r="VUY2676" s="18"/>
      <c r="VUZ2676" s="1089"/>
      <c r="VVA2676" s="1531"/>
      <c r="VVB2676" s="1255"/>
      <c r="VVC2676" s="18"/>
      <c r="VVD2676" s="1089"/>
      <c r="VVE2676" s="1531"/>
      <c r="VVF2676" s="1255"/>
      <c r="VVG2676" s="18"/>
      <c r="VVH2676" s="1089"/>
      <c r="VVI2676" s="1531"/>
      <c r="VVJ2676" s="1255"/>
      <c r="VVK2676" s="18"/>
      <c r="VVL2676" s="1089"/>
      <c r="VVM2676" s="1531"/>
      <c r="VVN2676" s="1255"/>
      <c r="VVO2676" s="18"/>
      <c r="VVP2676" s="1089"/>
      <c r="VVQ2676" s="1531"/>
      <c r="VVR2676" s="1255"/>
      <c r="VVS2676" s="18"/>
      <c r="VVT2676" s="1089"/>
      <c r="VVU2676" s="1531"/>
      <c r="VVV2676" s="1255"/>
      <c r="VVW2676" s="18"/>
      <c r="VVX2676" s="1089"/>
      <c r="VVY2676" s="1531"/>
      <c r="VVZ2676" s="1255"/>
      <c r="VWA2676" s="18"/>
      <c r="VWB2676" s="1089"/>
      <c r="VWC2676" s="1531"/>
      <c r="VWD2676" s="1255"/>
      <c r="VWE2676" s="18"/>
      <c r="VWF2676" s="1089"/>
      <c r="VWG2676" s="1531"/>
      <c r="VWH2676" s="1255"/>
      <c r="VWI2676" s="18"/>
      <c r="VWJ2676" s="1089"/>
      <c r="VWK2676" s="1531"/>
      <c r="VWL2676" s="1255"/>
      <c r="VWM2676" s="18"/>
      <c r="VWN2676" s="1089"/>
      <c r="VWO2676" s="1531"/>
      <c r="VWP2676" s="1255"/>
      <c r="VWQ2676" s="18"/>
      <c r="VWR2676" s="1089"/>
      <c r="VWS2676" s="1531"/>
      <c r="VWT2676" s="1255"/>
      <c r="VWU2676" s="18"/>
      <c r="VWV2676" s="1089"/>
      <c r="VWW2676" s="1531"/>
      <c r="VWX2676" s="1255"/>
      <c r="VWY2676" s="18"/>
      <c r="VWZ2676" s="1089"/>
      <c r="VXA2676" s="1531"/>
      <c r="VXB2676" s="1255"/>
      <c r="VXC2676" s="18"/>
      <c r="VXD2676" s="1089"/>
      <c r="VXE2676" s="1531"/>
      <c r="VXF2676" s="1255"/>
      <c r="VXG2676" s="18"/>
      <c r="VXH2676" s="1089"/>
      <c r="VXI2676" s="1531"/>
      <c r="VXJ2676" s="1255"/>
      <c r="VXK2676" s="18"/>
      <c r="VXL2676" s="1089"/>
      <c r="VXM2676" s="1531"/>
      <c r="VXN2676" s="1255"/>
      <c r="VXO2676" s="18"/>
      <c r="VXP2676" s="1089"/>
      <c r="VXQ2676" s="1531"/>
      <c r="VXR2676" s="1255"/>
      <c r="VXS2676" s="18"/>
      <c r="VXT2676" s="1089"/>
      <c r="VXU2676" s="1531"/>
      <c r="VXV2676" s="1255"/>
      <c r="VXW2676" s="18"/>
      <c r="VXX2676" s="1089"/>
      <c r="VXY2676" s="1531"/>
      <c r="VXZ2676" s="1255"/>
      <c r="VYA2676" s="18"/>
      <c r="VYB2676" s="1089"/>
      <c r="VYC2676" s="1531"/>
      <c r="VYD2676" s="1255"/>
      <c r="VYE2676" s="18"/>
      <c r="VYF2676" s="1089"/>
      <c r="VYG2676" s="1531"/>
      <c r="VYH2676" s="1255"/>
      <c r="VYI2676" s="18"/>
      <c r="VYJ2676" s="1089"/>
      <c r="VYK2676" s="1531"/>
      <c r="VYL2676" s="1255"/>
      <c r="VYM2676" s="18"/>
      <c r="VYN2676" s="1089"/>
      <c r="VYO2676" s="1531"/>
      <c r="VYP2676" s="1255"/>
      <c r="VYQ2676" s="18"/>
      <c r="VYR2676" s="1089"/>
      <c r="VYS2676" s="1531"/>
      <c r="VYT2676" s="1255"/>
      <c r="VYU2676" s="18"/>
      <c r="VYV2676" s="1089"/>
      <c r="VYW2676" s="1531"/>
      <c r="VYX2676" s="1255"/>
      <c r="VYY2676" s="18"/>
      <c r="VYZ2676" s="1089"/>
      <c r="VZA2676" s="1531"/>
      <c r="VZB2676" s="1255"/>
      <c r="VZC2676" s="18"/>
      <c r="VZD2676" s="1089"/>
      <c r="VZE2676" s="1531"/>
      <c r="VZF2676" s="1255"/>
      <c r="VZG2676" s="18"/>
      <c r="VZH2676" s="1089"/>
      <c r="VZI2676" s="1531"/>
      <c r="VZJ2676" s="1255"/>
      <c r="VZK2676" s="18"/>
      <c r="VZL2676" s="1089"/>
      <c r="VZM2676" s="1531"/>
      <c r="VZN2676" s="1255"/>
      <c r="VZO2676" s="18"/>
      <c r="VZP2676" s="1089"/>
      <c r="VZQ2676" s="1531"/>
      <c r="VZR2676" s="1255"/>
      <c r="VZS2676" s="18"/>
      <c r="VZT2676" s="1089"/>
      <c r="VZU2676" s="1531"/>
      <c r="VZV2676" s="1255"/>
      <c r="VZW2676" s="18"/>
      <c r="VZX2676" s="1089"/>
      <c r="VZY2676" s="1531"/>
      <c r="VZZ2676" s="1255"/>
      <c r="WAA2676" s="18"/>
      <c r="WAB2676" s="1089"/>
      <c r="WAC2676" s="1531"/>
      <c r="WAD2676" s="1255"/>
      <c r="WAE2676" s="18"/>
      <c r="WAF2676" s="1089"/>
      <c r="WAG2676" s="1531"/>
      <c r="WAH2676" s="1255"/>
      <c r="WAI2676" s="18"/>
      <c r="WAJ2676" s="1089"/>
      <c r="WAK2676" s="1531"/>
      <c r="WAL2676" s="1255"/>
      <c r="WAM2676" s="18"/>
      <c r="WAN2676" s="1089"/>
      <c r="WAO2676" s="1531"/>
      <c r="WAP2676" s="1255"/>
      <c r="WAQ2676" s="18"/>
      <c r="WAR2676" s="1089"/>
      <c r="WAS2676" s="1531"/>
      <c r="WAT2676" s="1255"/>
      <c r="WAU2676" s="18"/>
      <c r="WAV2676" s="1089"/>
      <c r="WAW2676" s="1531"/>
      <c r="WAX2676" s="1255"/>
      <c r="WAY2676" s="18"/>
      <c r="WAZ2676" s="1089"/>
      <c r="WBA2676" s="1531"/>
      <c r="WBB2676" s="1255"/>
      <c r="WBC2676" s="18"/>
      <c r="WBD2676" s="1089"/>
      <c r="WBE2676" s="1531"/>
      <c r="WBF2676" s="1255"/>
      <c r="WBG2676" s="18"/>
      <c r="WBH2676" s="1089"/>
      <c r="WBI2676" s="1531"/>
      <c r="WBJ2676" s="1255"/>
      <c r="WBK2676" s="18"/>
      <c r="WBL2676" s="1089"/>
      <c r="WBM2676" s="1531"/>
      <c r="WBN2676" s="1255"/>
      <c r="WBO2676" s="18"/>
      <c r="WBP2676" s="1089"/>
      <c r="WBQ2676" s="1531"/>
      <c r="WBR2676" s="1255"/>
      <c r="WBS2676" s="18"/>
      <c r="WBT2676" s="1089"/>
      <c r="WBU2676" s="1531"/>
      <c r="WBV2676" s="1255"/>
      <c r="WBW2676" s="18"/>
      <c r="WBX2676" s="1089"/>
      <c r="WBY2676" s="1531"/>
      <c r="WBZ2676" s="1255"/>
      <c r="WCA2676" s="18"/>
      <c r="WCB2676" s="1089"/>
      <c r="WCC2676" s="1531"/>
      <c r="WCD2676" s="1255"/>
      <c r="WCE2676" s="18"/>
      <c r="WCF2676" s="1089"/>
      <c r="WCG2676" s="1531"/>
      <c r="WCH2676" s="1255"/>
      <c r="WCI2676" s="18"/>
      <c r="WCJ2676" s="1089"/>
      <c r="WCK2676" s="1531"/>
      <c r="WCL2676" s="1255"/>
      <c r="WCM2676" s="18"/>
      <c r="WCN2676" s="1089"/>
      <c r="WCO2676" s="1531"/>
      <c r="WCP2676" s="1255"/>
      <c r="WCQ2676" s="18"/>
      <c r="WCR2676" s="1089"/>
      <c r="WCS2676" s="1531"/>
      <c r="WCT2676" s="1255"/>
      <c r="WCU2676" s="18"/>
      <c r="WCV2676" s="1089"/>
      <c r="WCW2676" s="1531"/>
      <c r="WCX2676" s="1255"/>
      <c r="WCY2676" s="18"/>
      <c r="WCZ2676" s="1089"/>
      <c r="WDA2676" s="1531"/>
      <c r="WDB2676" s="1255"/>
      <c r="WDC2676" s="18"/>
      <c r="WDD2676" s="1089"/>
      <c r="WDE2676" s="1531"/>
      <c r="WDF2676" s="1255"/>
      <c r="WDG2676" s="18"/>
      <c r="WDH2676" s="1089"/>
      <c r="WDI2676" s="1531"/>
      <c r="WDJ2676" s="1255"/>
      <c r="WDK2676" s="18"/>
      <c r="WDL2676" s="1089"/>
      <c r="WDM2676" s="1531"/>
      <c r="WDN2676" s="1255"/>
      <c r="WDO2676" s="18"/>
      <c r="WDP2676" s="1089"/>
      <c r="WDQ2676" s="1531"/>
      <c r="WDR2676" s="1255"/>
      <c r="WDS2676" s="18"/>
      <c r="WDT2676" s="1089"/>
      <c r="WDU2676" s="1531"/>
      <c r="WDV2676" s="1255"/>
      <c r="WDW2676" s="18"/>
      <c r="WDX2676" s="1089"/>
      <c r="WDY2676" s="1531"/>
      <c r="WDZ2676" s="1255"/>
      <c r="WEA2676" s="18"/>
      <c r="WEB2676" s="1089"/>
      <c r="WEC2676" s="1531"/>
      <c r="WED2676" s="1255"/>
      <c r="WEE2676" s="18"/>
      <c r="WEF2676" s="1089"/>
      <c r="WEG2676" s="1531"/>
      <c r="WEH2676" s="1255"/>
      <c r="WEI2676" s="18"/>
      <c r="WEJ2676" s="1089"/>
      <c r="WEK2676" s="1531"/>
      <c r="WEL2676" s="1255"/>
      <c r="WEM2676" s="18"/>
      <c r="WEN2676" s="1089"/>
      <c r="WEO2676" s="1531"/>
      <c r="WEP2676" s="1255"/>
      <c r="WEQ2676" s="18"/>
      <c r="WER2676" s="1089"/>
      <c r="WES2676" s="1531"/>
      <c r="WET2676" s="1255"/>
      <c r="WEU2676" s="18"/>
      <c r="WEV2676" s="1089"/>
      <c r="WEW2676" s="1531"/>
      <c r="WEX2676" s="1255"/>
      <c r="WEY2676" s="18"/>
      <c r="WEZ2676" s="1089"/>
      <c r="WFA2676" s="1531"/>
      <c r="WFB2676" s="1255"/>
      <c r="WFC2676" s="18"/>
      <c r="WFD2676" s="1089"/>
      <c r="WFE2676" s="1531"/>
      <c r="WFF2676" s="1255"/>
      <c r="WFG2676" s="18"/>
      <c r="WFH2676" s="1089"/>
      <c r="WFI2676" s="1531"/>
      <c r="WFJ2676" s="1255"/>
      <c r="WFK2676" s="18"/>
      <c r="WFL2676" s="1089"/>
      <c r="WFM2676" s="1531"/>
      <c r="WFN2676" s="1255"/>
      <c r="WFO2676" s="18"/>
      <c r="WFP2676" s="1089"/>
      <c r="WFQ2676" s="1531"/>
      <c r="WFR2676" s="1255"/>
      <c r="WFS2676" s="18"/>
      <c r="WFT2676" s="1089"/>
      <c r="WFU2676" s="1531"/>
      <c r="WFV2676" s="1255"/>
      <c r="WFW2676" s="18"/>
      <c r="WFX2676" s="1089"/>
      <c r="WFY2676" s="1531"/>
      <c r="WFZ2676" s="1255"/>
      <c r="WGA2676" s="18"/>
      <c r="WGB2676" s="1089"/>
      <c r="WGC2676" s="1531"/>
      <c r="WGD2676" s="1255"/>
      <c r="WGE2676" s="18"/>
      <c r="WGF2676" s="1089"/>
      <c r="WGG2676" s="1531"/>
      <c r="WGH2676" s="1255"/>
      <c r="WGI2676" s="18"/>
      <c r="WGJ2676" s="1089"/>
      <c r="WGK2676" s="1531"/>
      <c r="WGL2676" s="1255"/>
      <c r="WGM2676" s="18"/>
      <c r="WGN2676" s="1089"/>
      <c r="WGO2676" s="1531"/>
      <c r="WGP2676" s="1255"/>
      <c r="WGQ2676" s="18"/>
      <c r="WGR2676" s="1089"/>
      <c r="WGS2676" s="1531"/>
      <c r="WGT2676" s="1255"/>
      <c r="WGU2676" s="18"/>
      <c r="WGV2676" s="1089"/>
      <c r="WGW2676" s="1531"/>
      <c r="WGX2676" s="1255"/>
      <c r="WGY2676" s="18"/>
      <c r="WGZ2676" s="1089"/>
      <c r="WHA2676" s="1531"/>
      <c r="WHB2676" s="1255"/>
      <c r="WHC2676" s="18"/>
      <c r="WHD2676" s="1089"/>
      <c r="WHE2676" s="1531"/>
      <c r="WHF2676" s="1255"/>
      <c r="WHG2676" s="18"/>
      <c r="WHH2676" s="1089"/>
      <c r="WHI2676" s="1531"/>
      <c r="WHJ2676" s="1255"/>
      <c r="WHK2676" s="18"/>
      <c r="WHL2676" s="1089"/>
      <c r="WHM2676" s="1531"/>
      <c r="WHN2676" s="1255"/>
      <c r="WHO2676" s="18"/>
      <c r="WHP2676" s="1089"/>
      <c r="WHQ2676" s="1531"/>
      <c r="WHR2676" s="1255"/>
      <c r="WHS2676" s="18"/>
      <c r="WHT2676" s="1089"/>
      <c r="WHU2676" s="1531"/>
      <c r="WHV2676" s="1255"/>
      <c r="WHW2676" s="18"/>
      <c r="WHX2676" s="1089"/>
      <c r="WHY2676" s="1531"/>
      <c r="WHZ2676" s="1255"/>
      <c r="WIA2676" s="18"/>
      <c r="WIB2676" s="1089"/>
      <c r="WIC2676" s="1531"/>
      <c r="WID2676" s="1255"/>
      <c r="WIE2676" s="18"/>
      <c r="WIF2676" s="1089"/>
      <c r="WIG2676" s="1531"/>
      <c r="WIH2676" s="1255"/>
      <c r="WII2676" s="18"/>
      <c r="WIJ2676" s="1089"/>
      <c r="WIK2676" s="1531"/>
      <c r="WIL2676" s="1255"/>
      <c r="WIM2676" s="18"/>
      <c r="WIN2676" s="1089"/>
      <c r="WIO2676" s="1531"/>
      <c r="WIP2676" s="1255"/>
      <c r="WIQ2676" s="18"/>
      <c r="WIR2676" s="1089"/>
      <c r="WIS2676" s="1531"/>
      <c r="WIT2676" s="1255"/>
      <c r="WIU2676" s="18"/>
      <c r="WIV2676" s="1089"/>
      <c r="WIW2676" s="1531"/>
      <c r="WIX2676" s="1255"/>
      <c r="WIY2676" s="18"/>
      <c r="WIZ2676" s="1089"/>
      <c r="WJA2676" s="1531"/>
      <c r="WJB2676" s="1255"/>
      <c r="WJC2676" s="18"/>
      <c r="WJD2676" s="1089"/>
      <c r="WJE2676" s="1531"/>
      <c r="WJF2676" s="1255"/>
      <c r="WJG2676" s="18"/>
      <c r="WJH2676" s="1089"/>
      <c r="WJI2676" s="1531"/>
      <c r="WJJ2676" s="1255"/>
      <c r="WJK2676" s="18"/>
      <c r="WJL2676" s="1089"/>
      <c r="WJM2676" s="1531"/>
      <c r="WJN2676" s="1255"/>
      <c r="WJO2676" s="18"/>
      <c r="WJP2676" s="1089"/>
      <c r="WJQ2676" s="1531"/>
      <c r="WJR2676" s="1255"/>
      <c r="WJS2676" s="18"/>
      <c r="WJT2676" s="1089"/>
      <c r="WJU2676" s="1531"/>
      <c r="WJV2676" s="1255"/>
      <c r="WJW2676" s="18"/>
      <c r="WJX2676" s="1089"/>
      <c r="WJY2676" s="1531"/>
      <c r="WJZ2676" s="1255"/>
      <c r="WKA2676" s="18"/>
      <c r="WKB2676" s="1089"/>
      <c r="WKC2676" s="1531"/>
      <c r="WKD2676" s="1255"/>
      <c r="WKE2676" s="18"/>
      <c r="WKF2676" s="1089"/>
      <c r="WKG2676" s="1531"/>
      <c r="WKH2676" s="1255"/>
      <c r="WKI2676" s="18"/>
      <c r="WKJ2676" s="1089"/>
      <c r="WKK2676" s="1531"/>
      <c r="WKL2676" s="1255"/>
      <c r="WKM2676" s="18"/>
      <c r="WKN2676" s="1089"/>
      <c r="WKO2676" s="1531"/>
      <c r="WKP2676" s="1255"/>
      <c r="WKQ2676" s="18"/>
      <c r="WKR2676" s="1089"/>
      <c r="WKS2676" s="1531"/>
      <c r="WKT2676" s="1255"/>
      <c r="WKU2676" s="18"/>
      <c r="WKV2676" s="1089"/>
      <c r="WKW2676" s="1531"/>
      <c r="WKX2676" s="1255"/>
      <c r="WKY2676" s="18"/>
      <c r="WKZ2676" s="1089"/>
      <c r="WLA2676" s="1531"/>
      <c r="WLB2676" s="1255"/>
      <c r="WLC2676" s="18"/>
      <c r="WLD2676" s="1089"/>
      <c r="WLE2676" s="1531"/>
      <c r="WLF2676" s="1255"/>
      <c r="WLG2676" s="18"/>
      <c r="WLH2676" s="1089"/>
      <c r="WLI2676" s="1531"/>
      <c r="WLJ2676" s="1255"/>
      <c r="WLK2676" s="18"/>
      <c r="WLL2676" s="1089"/>
      <c r="WLM2676" s="1531"/>
      <c r="WLN2676" s="1255"/>
      <c r="WLO2676" s="18"/>
      <c r="WLP2676" s="1089"/>
      <c r="WLQ2676" s="1531"/>
      <c r="WLR2676" s="1255"/>
      <c r="WLS2676" s="18"/>
      <c r="WLT2676" s="1089"/>
      <c r="WLU2676" s="1531"/>
      <c r="WLV2676" s="1255"/>
      <c r="WLW2676" s="18"/>
      <c r="WLX2676" s="1089"/>
      <c r="WLY2676" s="1531"/>
      <c r="WLZ2676" s="1255"/>
      <c r="WMA2676" s="18"/>
      <c r="WMB2676" s="1089"/>
      <c r="WMC2676" s="1531"/>
      <c r="WMD2676" s="1255"/>
      <c r="WME2676" s="18"/>
      <c r="WMF2676" s="1089"/>
      <c r="WMG2676" s="1531"/>
      <c r="WMH2676" s="1255"/>
      <c r="WMI2676" s="18"/>
      <c r="WMJ2676" s="1089"/>
      <c r="WMK2676" s="1531"/>
      <c r="WML2676" s="1255"/>
      <c r="WMM2676" s="18"/>
      <c r="WMN2676" s="1089"/>
      <c r="WMO2676" s="1531"/>
      <c r="WMP2676" s="1255"/>
      <c r="WMQ2676" s="18"/>
      <c r="WMR2676" s="1089"/>
      <c r="WMS2676" s="1531"/>
      <c r="WMT2676" s="1255"/>
      <c r="WMU2676" s="18"/>
      <c r="WMV2676" s="1089"/>
      <c r="WMW2676" s="1531"/>
      <c r="WMX2676" s="1255"/>
      <c r="WMY2676" s="18"/>
      <c r="WMZ2676" s="1089"/>
      <c r="WNA2676" s="1531"/>
      <c r="WNB2676" s="1255"/>
      <c r="WNC2676" s="18"/>
      <c r="WND2676" s="1089"/>
      <c r="WNE2676" s="1531"/>
      <c r="WNF2676" s="1255"/>
      <c r="WNG2676" s="18"/>
      <c r="WNH2676" s="1089"/>
      <c r="WNI2676" s="1531"/>
      <c r="WNJ2676" s="1255"/>
      <c r="WNK2676" s="18"/>
      <c r="WNL2676" s="1089"/>
      <c r="WNM2676" s="1531"/>
      <c r="WNN2676" s="1255"/>
      <c r="WNO2676" s="18"/>
      <c r="WNP2676" s="1089"/>
      <c r="WNQ2676" s="1531"/>
      <c r="WNR2676" s="1255"/>
      <c r="WNS2676" s="18"/>
      <c r="WNT2676" s="1089"/>
      <c r="WNU2676" s="1531"/>
      <c r="WNV2676" s="1255"/>
      <c r="WNW2676" s="18"/>
      <c r="WNX2676" s="1089"/>
      <c r="WNY2676" s="1531"/>
      <c r="WNZ2676" s="1255"/>
      <c r="WOA2676" s="18"/>
      <c r="WOB2676" s="1089"/>
      <c r="WOC2676" s="1531"/>
      <c r="WOD2676" s="1255"/>
      <c r="WOE2676" s="18"/>
      <c r="WOF2676" s="1089"/>
      <c r="WOG2676" s="1531"/>
      <c r="WOH2676" s="1255"/>
      <c r="WOI2676" s="18"/>
      <c r="WOJ2676" s="1089"/>
      <c r="WOK2676" s="1531"/>
      <c r="WOL2676" s="1255"/>
      <c r="WOM2676" s="18"/>
      <c r="WON2676" s="1089"/>
      <c r="WOO2676" s="1531"/>
      <c r="WOP2676" s="1255"/>
      <c r="WOQ2676" s="18"/>
      <c r="WOR2676" s="1089"/>
      <c r="WOS2676" s="1531"/>
      <c r="WOT2676" s="1255"/>
      <c r="WOU2676" s="18"/>
      <c r="WOV2676" s="1089"/>
      <c r="WOW2676" s="1531"/>
      <c r="WOX2676" s="1255"/>
      <c r="WOY2676" s="18"/>
      <c r="WOZ2676" s="1089"/>
      <c r="WPA2676" s="1531"/>
      <c r="WPB2676" s="1255"/>
      <c r="WPC2676" s="18"/>
      <c r="WPD2676" s="1089"/>
      <c r="WPE2676" s="1531"/>
      <c r="WPF2676" s="1255"/>
      <c r="WPG2676" s="18"/>
      <c r="WPH2676" s="1089"/>
      <c r="WPI2676" s="1531"/>
      <c r="WPJ2676" s="1255"/>
      <c r="WPK2676" s="18"/>
      <c r="WPL2676" s="1089"/>
      <c r="WPM2676" s="1531"/>
      <c r="WPN2676" s="1255"/>
      <c r="WPO2676" s="18"/>
      <c r="WPP2676" s="1089"/>
      <c r="WPQ2676" s="1531"/>
      <c r="WPR2676" s="1255"/>
      <c r="WPS2676" s="18"/>
      <c r="WPT2676" s="1089"/>
      <c r="WPU2676" s="1531"/>
      <c r="WPV2676" s="1255"/>
      <c r="WPW2676" s="18"/>
      <c r="WPX2676" s="1089"/>
      <c r="WPY2676" s="1531"/>
      <c r="WPZ2676" s="1255"/>
      <c r="WQA2676" s="18"/>
      <c r="WQB2676" s="1089"/>
      <c r="WQC2676" s="1531"/>
      <c r="WQD2676" s="1255"/>
      <c r="WQE2676" s="18"/>
      <c r="WQF2676" s="1089"/>
      <c r="WQG2676" s="1531"/>
      <c r="WQH2676" s="1255"/>
      <c r="WQI2676" s="18"/>
      <c r="WQJ2676" s="1089"/>
      <c r="WQK2676" s="1531"/>
      <c r="WQL2676" s="1255"/>
      <c r="WQM2676" s="18"/>
      <c r="WQN2676" s="1089"/>
      <c r="WQO2676" s="1531"/>
      <c r="WQP2676" s="1255"/>
      <c r="WQQ2676" s="18"/>
      <c r="WQR2676" s="1089"/>
      <c r="WQS2676" s="1531"/>
      <c r="WQT2676" s="1255"/>
      <c r="WQU2676" s="18"/>
      <c r="WQV2676" s="1089"/>
      <c r="WQW2676" s="1531"/>
      <c r="WQX2676" s="1255"/>
      <c r="WQY2676" s="18"/>
      <c r="WQZ2676" s="1089"/>
      <c r="WRA2676" s="1531"/>
      <c r="WRB2676" s="1255"/>
      <c r="WRC2676" s="18"/>
      <c r="WRD2676" s="1089"/>
      <c r="WRE2676" s="1531"/>
      <c r="WRF2676" s="1255"/>
      <c r="WRG2676" s="18"/>
      <c r="WRH2676" s="1089"/>
      <c r="WRI2676" s="1531"/>
      <c r="WRJ2676" s="1255"/>
      <c r="WRK2676" s="18"/>
      <c r="WRL2676" s="1089"/>
      <c r="WRM2676" s="1531"/>
      <c r="WRN2676" s="1255"/>
      <c r="WRO2676" s="18"/>
      <c r="WRP2676" s="1089"/>
      <c r="WRQ2676" s="1531"/>
      <c r="WRR2676" s="1255"/>
      <c r="WRS2676" s="18"/>
      <c r="WRT2676" s="1089"/>
      <c r="WRU2676" s="1531"/>
      <c r="WRV2676" s="1255"/>
      <c r="WRW2676" s="18"/>
      <c r="WRX2676" s="1089"/>
      <c r="WRY2676" s="1531"/>
      <c r="WRZ2676" s="1255"/>
      <c r="WSA2676" s="18"/>
      <c r="WSB2676" s="1089"/>
      <c r="WSC2676" s="1531"/>
      <c r="WSD2676" s="1255"/>
      <c r="WSE2676" s="18"/>
      <c r="WSF2676" s="1089"/>
      <c r="WSG2676" s="1531"/>
      <c r="WSH2676" s="1255"/>
      <c r="WSI2676" s="18"/>
      <c r="WSJ2676" s="1089"/>
      <c r="WSK2676" s="1531"/>
      <c r="WSL2676" s="1255"/>
      <c r="WSM2676" s="18"/>
      <c r="WSN2676" s="1089"/>
      <c r="WSO2676" s="1531"/>
      <c r="WSP2676" s="1255"/>
      <c r="WSQ2676" s="18"/>
      <c r="WSR2676" s="1089"/>
      <c r="WSS2676" s="1531"/>
      <c r="WST2676" s="1255"/>
      <c r="WSU2676" s="18"/>
      <c r="WSV2676" s="1089"/>
      <c r="WSW2676" s="1531"/>
      <c r="WSX2676" s="1255"/>
      <c r="WSY2676" s="18"/>
      <c r="WSZ2676" s="1089"/>
      <c r="WTA2676" s="1531"/>
      <c r="WTB2676" s="1255"/>
      <c r="WTC2676" s="18"/>
      <c r="WTD2676" s="1089"/>
      <c r="WTE2676" s="1531"/>
      <c r="WTF2676" s="1255"/>
      <c r="WTG2676" s="18"/>
      <c r="WTH2676" s="1089"/>
      <c r="WTI2676" s="1531"/>
      <c r="WTJ2676" s="1255"/>
      <c r="WTK2676" s="18"/>
      <c r="WTL2676" s="1089"/>
      <c r="WTM2676" s="1531"/>
      <c r="WTN2676" s="1255"/>
      <c r="WTO2676" s="18"/>
      <c r="WTP2676" s="1089"/>
      <c r="WTQ2676" s="1531"/>
      <c r="WTR2676" s="1255"/>
      <c r="WTS2676" s="18"/>
      <c r="WTT2676" s="1089"/>
      <c r="WTU2676" s="1531"/>
      <c r="WTV2676" s="1255"/>
      <c r="WTW2676" s="18"/>
      <c r="WTX2676" s="1089"/>
      <c r="WTY2676" s="1531"/>
      <c r="WTZ2676" s="1255"/>
      <c r="WUA2676" s="18"/>
      <c r="WUB2676" s="1089"/>
      <c r="WUC2676" s="1531"/>
      <c r="WUD2676" s="1255"/>
      <c r="WUE2676" s="18"/>
      <c r="WUF2676" s="1089"/>
      <c r="WUG2676" s="1531"/>
      <c r="WUH2676" s="1255"/>
      <c r="WUI2676" s="18"/>
      <c r="WUJ2676" s="1089"/>
      <c r="WUK2676" s="1531"/>
      <c r="WUL2676" s="1255"/>
      <c r="WUM2676" s="18"/>
      <c r="WUN2676" s="1089"/>
      <c r="WUO2676" s="1531"/>
      <c r="WUP2676" s="1255"/>
      <c r="WUQ2676" s="18"/>
      <c r="WUR2676" s="1089"/>
      <c r="WUS2676" s="1531"/>
      <c r="WUT2676" s="1255"/>
      <c r="WUU2676" s="18"/>
      <c r="WUV2676" s="1089"/>
      <c r="WUW2676" s="1531"/>
      <c r="WUX2676" s="1255"/>
      <c r="WUY2676" s="18"/>
      <c r="WUZ2676" s="1089"/>
      <c r="WVA2676" s="1531"/>
      <c r="WVB2676" s="1255"/>
      <c r="WVC2676" s="18"/>
      <c r="WVD2676" s="1089"/>
      <c r="WVE2676" s="1531"/>
      <c r="WVF2676" s="1255"/>
      <c r="WVG2676" s="18"/>
      <c r="WVH2676" s="1089"/>
      <c r="WVI2676" s="1531"/>
      <c r="WVJ2676" s="1255"/>
      <c r="WVK2676" s="18"/>
      <c r="WVL2676" s="1089"/>
      <c r="WVM2676" s="1531"/>
      <c r="WVN2676" s="1255"/>
      <c r="WVO2676" s="18"/>
      <c r="WVP2676" s="1089"/>
      <c r="WVQ2676" s="1531"/>
      <c r="WVR2676" s="1255"/>
      <c r="WVS2676" s="18"/>
      <c r="WVT2676" s="1089"/>
      <c r="WVU2676" s="1531"/>
      <c r="WVV2676" s="1255"/>
      <c r="WVW2676" s="18"/>
      <c r="WVX2676" s="1089"/>
      <c r="WVY2676" s="1531"/>
      <c r="WVZ2676" s="1255"/>
      <c r="WWA2676" s="18"/>
      <c r="WWB2676" s="1089"/>
      <c r="WWC2676" s="1531"/>
      <c r="WWD2676" s="1255"/>
      <c r="WWE2676" s="18"/>
      <c r="WWF2676" s="1089"/>
      <c r="WWG2676" s="1531"/>
      <c r="WWH2676" s="1255"/>
      <c r="WWI2676" s="18"/>
      <c r="WWJ2676" s="1089"/>
      <c r="WWK2676" s="1531"/>
      <c r="WWL2676" s="1255"/>
      <c r="WWM2676" s="18"/>
      <c r="WWN2676" s="1089"/>
      <c r="WWO2676" s="1531"/>
      <c r="WWP2676" s="1255"/>
      <c r="WWQ2676" s="18"/>
      <c r="WWR2676" s="1089"/>
      <c r="WWS2676" s="1531"/>
      <c r="WWT2676" s="1255"/>
      <c r="WWU2676" s="18"/>
      <c r="WWV2676" s="1089"/>
      <c r="WWW2676" s="1531"/>
      <c r="WWX2676" s="1255"/>
      <c r="WWY2676" s="18"/>
      <c r="WWZ2676" s="1089"/>
      <c r="WXA2676" s="1531"/>
      <c r="WXB2676" s="1255"/>
      <c r="WXC2676" s="18"/>
      <c r="WXD2676" s="1089"/>
      <c r="WXE2676" s="1531"/>
      <c r="WXF2676" s="1255"/>
      <c r="WXG2676" s="18"/>
      <c r="WXH2676" s="1089"/>
      <c r="WXI2676" s="1531"/>
      <c r="WXJ2676" s="1255"/>
      <c r="WXK2676" s="18"/>
      <c r="WXL2676" s="1089"/>
      <c r="WXM2676" s="1531"/>
      <c r="WXN2676" s="1255"/>
      <c r="WXO2676" s="18"/>
      <c r="WXP2676" s="1089"/>
      <c r="WXQ2676" s="1531"/>
      <c r="WXR2676" s="1255"/>
      <c r="WXS2676" s="18"/>
      <c r="WXT2676" s="1089"/>
      <c r="WXU2676" s="1531"/>
      <c r="WXV2676" s="1255"/>
      <c r="WXW2676" s="18"/>
      <c r="WXX2676" s="1089"/>
      <c r="WXY2676" s="1531"/>
      <c r="WXZ2676" s="1255"/>
      <c r="WYA2676" s="18"/>
      <c r="WYB2676" s="1089"/>
      <c r="WYC2676" s="1531"/>
      <c r="WYD2676" s="1255"/>
      <c r="WYE2676" s="18"/>
      <c r="WYF2676" s="1089"/>
      <c r="WYG2676" s="1531"/>
      <c r="WYH2676" s="1255"/>
      <c r="WYI2676" s="18"/>
      <c r="WYJ2676" s="1089"/>
      <c r="WYK2676" s="1531"/>
      <c r="WYL2676" s="1255"/>
      <c r="WYM2676" s="18"/>
      <c r="WYN2676" s="1089"/>
      <c r="WYO2676" s="1531"/>
      <c r="WYP2676" s="1255"/>
      <c r="WYQ2676" s="18"/>
      <c r="WYR2676" s="1089"/>
      <c r="WYS2676" s="1531"/>
      <c r="WYT2676" s="1255"/>
      <c r="WYU2676" s="18"/>
      <c r="WYV2676" s="1089"/>
      <c r="WYW2676" s="1531"/>
      <c r="WYX2676" s="1255"/>
      <c r="WYY2676" s="18"/>
      <c r="WYZ2676" s="1089"/>
      <c r="WZA2676" s="1531"/>
      <c r="WZB2676" s="1255"/>
      <c r="WZC2676" s="18"/>
      <c r="WZD2676" s="1089"/>
      <c r="WZE2676" s="1531"/>
      <c r="WZF2676" s="1255"/>
      <c r="WZG2676" s="18"/>
      <c r="WZH2676" s="1089"/>
      <c r="WZI2676" s="1531"/>
      <c r="WZJ2676" s="1255"/>
      <c r="WZK2676" s="18"/>
      <c r="WZL2676" s="1089"/>
      <c r="WZM2676" s="1531"/>
      <c r="WZN2676" s="1255"/>
      <c r="WZO2676" s="18"/>
      <c r="WZP2676" s="1089"/>
      <c r="WZQ2676" s="1531"/>
      <c r="WZR2676" s="1255"/>
      <c r="WZS2676" s="18"/>
      <c r="WZT2676" s="1089"/>
      <c r="WZU2676" s="1531"/>
      <c r="WZV2676" s="1255"/>
      <c r="WZW2676" s="18"/>
      <c r="WZX2676" s="1089"/>
      <c r="WZY2676" s="1531"/>
      <c r="WZZ2676" s="1255"/>
      <c r="XAA2676" s="18"/>
      <c r="XAB2676" s="1089"/>
      <c r="XAC2676" s="1531"/>
      <c r="XAD2676" s="1255"/>
      <c r="XAE2676" s="18"/>
      <c r="XAF2676" s="1089"/>
      <c r="XAG2676" s="1531"/>
      <c r="XAH2676" s="1255"/>
      <c r="XAI2676" s="18"/>
      <c r="XAJ2676" s="1089"/>
      <c r="XAK2676" s="1531"/>
      <c r="XAL2676" s="1255"/>
      <c r="XAM2676" s="18"/>
      <c r="XAN2676" s="1089"/>
      <c r="XAO2676" s="1531"/>
      <c r="XAP2676" s="1255"/>
      <c r="XAQ2676" s="18"/>
      <c r="XAR2676" s="1089"/>
      <c r="XAS2676" s="1531"/>
      <c r="XAT2676" s="1255"/>
      <c r="XAU2676" s="18"/>
      <c r="XAV2676" s="1089"/>
      <c r="XAW2676" s="1531"/>
      <c r="XAX2676" s="1255"/>
      <c r="XAY2676" s="18"/>
      <c r="XAZ2676" s="1089"/>
      <c r="XBA2676" s="1531"/>
      <c r="XBB2676" s="1255"/>
      <c r="XBC2676" s="18"/>
      <c r="XBD2676" s="1089"/>
      <c r="XBE2676" s="1531"/>
      <c r="XBF2676" s="1255"/>
      <c r="XBG2676" s="18"/>
      <c r="XBH2676" s="1089"/>
      <c r="XBI2676" s="1531"/>
      <c r="XBJ2676" s="1255"/>
      <c r="XBK2676" s="18"/>
      <c r="XBL2676" s="1089"/>
      <c r="XBM2676" s="1531"/>
      <c r="XBN2676" s="1255"/>
      <c r="XBO2676" s="18"/>
      <c r="XBP2676" s="1089"/>
      <c r="XBQ2676" s="1531"/>
      <c r="XBR2676" s="1255"/>
      <c r="XBS2676" s="18"/>
      <c r="XBT2676" s="1089"/>
      <c r="XBU2676" s="1531"/>
      <c r="XBV2676" s="1255"/>
      <c r="XBW2676" s="18"/>
      <c r="XBX2676" s="1089"/>
      <c r="XBY2676" s="1531"/>
      <c r="XBZ2676" s="1255"/>
      <c r="XCA2676" s="18"/>
      <c r="XCB2676" s="1089"/>
      <c r="XCC2676" s="1531"/>
      <c r="XCD2676" s="1255"/>
      <c r="XCE2676" s="18"/>
      <c r="XCF2676" s="1089"/>
      <c r="XCG2676" s="1531"/>
      <c r="XCH2676" s="1255"/>
      <c r="XCI2676" s="18"/>
      <c r="XCJ2676" s="1089"/>
      <c r="XCK2676" s="1531"/>
      <c r="XCL2676" s="1255"/>
      <c r="XCM2676" s="18"/>
      <c r="XCN2676" s="1089"/>
      <c r="XCO2676" s="1531"/>
      <c r="XCP2676" s="1255"/>
      <c r="XCQ2676" s="18"/>
      <c r="XCR2676" s="1089"/>
      <c r="XCS2676" s="1531"/>
      <c r="XCT2676" s="1255"/>
      <c r="XCU2676" s="18"/>
      <c r="XCV2676" s="1089"/>
      <c r="XCW2676" s="1531"/>
      <c r="XCX2676" s="1255"/>
      <c r="XCY2676" s="18"/>
      <c r="XCZ2676" s="1089"/>
      <c r="XDA2676" s="1531"/>
      <c r="XDB2676" s="1255"/>
      <c r="XDC2676" s="18"/>
      <c r="XDD2676" s="1089"/>
      <c r="XDE2676" s="1531"/>
      <c r="XDF2676" s="1255"/>
      <c r="XDG2676" s="18"/>
      <c r="XDH2676" s="1089"/>
      <c r="XDI2676" s="1531"/>
      <c r="XDJ2676" s="1255"/>
      <c r="XDK2676" s="18"/>
      <c r="XDL2676" s="1089"/>
      <c r="XDM2676" s="1531"/>
      <c r="XDN2676" s="1255"/>
      <c r="XDO2676" s="18"/>
      <c r="XDP2676" s="1089"/>
      <c r="XDQ2676" s="1531"/>
      <c r="XDR2676" s="1255"/>
      <c r="XDS2676" s="18"/>
      <c r="XDT2676" s="1089"/>
      <c r="XDU2676" s="1531"/>
      <c r="XDV2676" s="1255"/>
      <c r="XDW2676" s="18"/>
      <c r="XDX2676" s="1089"/>
      <c r="XDY2676" s="1531"/>
      <c r="XDZ2676" s="1255"/>
      <c r="XEA2676" s="18"/>
      <c r="XEB2676" s="1089"/>
      <c r="XEC2676" s="1531"/>
      <c r="XED2676" s="1255"/>
      <c r="XEE2676" s="18"/>
      <c r="XEF2676" s="1089"/>
      <c r="XEG2676" s="1531"/>
      <c r="XEH2676" s="1255"/>
      <c r="XEI2676" s="18"/>
      <c r="XEJ2676" s="1089"/>
      <c r="XEK2676" s="1531"/>
      <c r="XEL2676" s="1255"/>
      <c r="XEM2676" s="18"/>
      <c r="XEN2676" s="1089"/>
      <c r="XEO2676" s="1531"/>
      <c r="XEP2676" s="1255"/>
      <c r="XEQ2676" s="18"/>
      <c r="XER2676" s="1089"/>
      <c r="XES2676" s="1531"/>
      <c r="XET2676" s="1255"/>
      <c r="XEU2676" s="18"/>
      <c r="XEV2676" s="1089"/>
      <c r="XEW2676" s="1531"/>
      <c r="XEX2676" s="1255"/>
      <c r="XEY2676" s="18"/>
      <c r="XEZ2676" s="1089"/>
      <c r="XFA2676" s="1531"/>
      <c r="XFB2676" s="1255"/>
      <c r="XFC2676" s="18"/>
      <c r="XFD2676" s="1089"/>
    </row>
    <row r="2677" spans="1:16384" ht="15">
      <c r="A2677" s="1504">
        <v>2883</v>
      </c>
      <c r="B2677" s="1086">
        <v>575</v>
      </c>
      <c r="C2677" s="1526" t="s">
        <v>4518</v>
      </c>
      <c r="D2677" s="1512">
        <v>8521.9629999999997</v>
      </c>
      <c r="E2677" s="1517"/>
      <c r="F2677" s="1518"/>
      <c r="G2677" s="1519"/>
      <c r="H2677" s="1174"/>
    </row>
    <row r="2678" spans="1:16384" ht="15">
      <c r="A2678" s="1085">
        <v>2884</v>
      </c>
      <c r="B2678" s="1108">
        <v>667</v>
      </c>
      <c r="C2678" s="1526" t="s">
        <v>4519</v>
      </c>
      <c r="D2678" s="1512">
        <v>8521.9629999999997</v>
      </c>
      <c r="E2678" s="1517"/>
      <c r="F2678" s="1518"/>
      <c r="G2678" s="1519"/>
      <c r="H2678" s="1174"/>
    </row>
    <row r="2679" spans="1:16384" ht="15">
      <c r="A2679" s="1504">
        <v>2885</v>
      </c>
      <c r="B2679" s="1384">
        <v>872</v>
      </c>
      <c r="C2679" s="1526" t="s">
        <v>4520</v>
      </c>
      <c r="D2679" s="1512">
        <v>8521.9629999999997</v>
      </c>
      <c r="E2679" s="1532"/>
      <c r="F2679" s="1529"/>
      <c r="G2679" s="1533"/>
      <c r="H2679" s="1165"/>
    </row>
    <row r="2680" spans="1:16384" s="3" customFormat="1" ht="16.5">
      <c r="A2680" s="1085">
        <v>2886</v>
      </c>
      <c r="B2680" s="1108">
        <v>826</v>
      </c>
      <c r="C2680" s="1526" t="s">
        <v>4521</v>
      </c>
      <c r="D2680" s="1512">
        <v>8521.9629999999997</v>
      </c>
      <c r="E2680" s="1534"/>
      <c r="F2680" s="1535"/>
      <c r="G2680" s="1536"/>
      <c r="H2680" s="1537"/>
      <c r="I2680" s="34"/>
    </row>
    <row r="2681" spans="1:16384" s="1097" customFormat="1" ht="15.75" thickBot="1">
      <c r="A2681" s="1504">
        <v>2887</v>
      </c>
      <c r="B2681" s="1333">
        <v>595</v>
      </c>
      <c r="C2681" s="1538" t="s">
        <v>4522</v>
      </c>
      <c r="D2681" s="1539">
        <v>8521.9629999999997</v>
      </c>
      <c r="E2681" s="1540"/>
      <c r="F2681" s="1541"/>
      <c r="G2681" s="1542"/>
      <c r="H2681" s="1165"/>
      <c r="I2681" s="1073"/>
      <c r="J2681" s="1073"/>
      <c r="K2681" s="1073"/>
      <c r="L2681" s="1073"/>
    </row>
    <row r="2682" spans="1:16384" s="1097" customFormat="1" ht="15">
      <c r="A2682" s="1085">
        <v>2888</v>
      </c>
      <c r="B2682" s="1543">
        <v>1672</v>
      </c>
      <c r="C2682" s="1544" t="s">
        <v>4523</v>
      </c>
      <c r="D2682" s="1545">
        <v>107281.44</v>
      </c>
      <c r="H2682" s="1165"/>
      <c r="I2682" s="1073"/>
      <c r="J2682" s="1073"/>
      <c r="K2682" s="1073"/>
      <c r="L2682" s="1073"/>
    </row>
    <row r="2683" spans="1:16384" s="1097" customFormat="1" ht="15">
      <c r="A2683" s="1504">
        <v>2889</v>
      </c>
      <c r="B2683" s="1546">
        <v>1673</v>
      </c>
      <c r="C2683" s="1526" t="s">
        <v>4524</v>
      </c>
      <c r="D2683" s="1547">
        <v>18808.240000000002</v>
      </c>
      <c r="H2683" s="1165"/>
      <c r="I2683" s="1073"/>
      <c r="J2683" s="1073"/>
      <c r="K2683" s="1073"/>
      <c r="L2683" s="1073"/>
    </row>
    <row r="2684" spans="1:16384" s="1097" customFormat="1" ht="15">
      <c r="A2684" s="1085">
        <v>2890</v>
      </c>
      <c r="B2684" s="1546">
        <v>1674</v>
      </c>
      <c r="C2684" s="1526" t="s">
        <v>4525</v>
      </c>
      <c r="D2684" s="1547">
        <v>23319.062000000002</v>
      </c>
      <c r="H2684" s="1165"/>
      <c r="I2684" s="1073"/>
      <c r="J2684" s="1073"/>
      <c r="K2684" s="1073"/>
      <c r="L2684" s="1073"/>
    </row>
    <row r="2685" spans="1:16384" s="1097" customFormat="1" ht="15">
      <c r="A2685" s="1504">
        <v>2891</v>
      </c>
      <c r="B2685" s="1546">
        <v>1675</v>
      </c>
      <c r="C2685" s="1526" t="s">
        <v>4526</v>
      </c>
      <c r="D2685" s="1547">
        <v>29545.200000000001</v>
      </c>
      <c r="H2685" s="1165"/>
      <c r="I2685" s="1073"/>
      <c r="J2685" s="1073"/>
      <c r="K2685" s="1073"/>
      <c r="L2685" s="1073"/>
    </row>
    <row r="2686" spans="1:16384" s="1097" customFormat="1" ht="15">
      <c r="A2686" s="1085">
        <v>2892</v>
      </c>
      <c r="B2686" s="1546">
        <v>1676</v>
      </c>
      <c r="C2686" s="1526" t="s">
        <v>4527</v>
      </c>
      <c r="D2686" s="1547">
        <v>53325.01</v>
      </c>
      <c r="H2686" s="1165"/>
      <c r="I2686" s="1073"/>
      <c r="J2686" s="1073"/>
      <c r="K2686" s="1073"/>
      <c r="L2686" s="1073"/>
    </row>
    <row r="2687" spans="1:16384" s="1097" customFormat="1">
      <c r="A2687" s="1504">
        <v>2893</v>
      </c>
      <c r="B2687" s="1546"/>
      <c r="C2687" s="1548" t="s">
        <v>4528</v>
      </c>
      <c r="D2687" s="1549">
        <v>20860.62</v>
      </c>
      <c r="H2687" s="1165" t="s">
        <v>2469</v>
      </c>
      <c r="I2687" s="1073"/>
      <c r="J2687" s="1073"/>
      <c r="K2687" s="1073"/>
      <c r="L2687" s="1073"/>
    </row>
    <row r="2688" spans="1:16384" s="1097" customFormat="1">
      <c r="A2688" s="1085">
        <v>2894</v>
      </c>
      <c r="B2688" s="1546"/>
      <c r="C2688" s="1548" t="s">
        <v>4529</v>
      </c>
      <c r="D2688" s="1549">
        <v>5363</v>
      </c>
      <c r="H2688" s="1165" t="s">
        <v>2410</v>
      </c>
      <c r="I2688" s="1073"/>
      <c r="J2688" s="1073"/>
      <c r="K2688" s="1073"/>
      <c r="L2688" s="1073"/>
    </row>
    <row r="2689" spans="1:12" s="1097" customFormat="1">
      <c r="A2689" s="1504">
        <v>2895</v>
      </c>
      <c r="B2689" s="1546"/>
      <c r="C2689" s="1548" t="s">
        <v>4530</v>
      </c>
      <c r="D2689" s="1549">
        <v>15370</v>
      </c>
      <c r="H2689" s="1165"/>
      <c r="I2689" s="1073"/>
      <c r="J2689" s="1073"/>
      <c r="K2689" s="1073"/>
      <c r="L2689" s="1073"/>
    </row>
    <row r="2690" spans="1:12" s="1097" customFormat="1">
      <c r="A2690" s="1085">
        <v>2896</v>
      </c>
      <c r="B2690" s="1546"/>
      <c r="C2690" s="1548" t="s">
        <v>4531</v>
      </c>
      <c r="D2690" s="1549">
        <v>3712</v>
      </c>
      <c r="H2690" s="1165"/>
      <c r="I2690" s="1073"/>
      <c r="J2690" s="1073"/>
      <c r="K2690" s="1073"/>
      <c r="L2690" s="1073"/>
    </row>
    <row r="2691" spans="1:12" s="1097" customFormat="1">
      <c r="A2691" s="1504">
        <v>2897</v>
      </c>
      <c r="B2691" s="1546"/>
      <c r="C2691" s="1550" t="s">
        <v>4532</v>
      </c>
      <c r="D2691" s="1549">
        <v>16238.84</v>
      </c>
      <c r="H2691" s="1165"/>
      <c r="I2691" s="1073"/>
      <c r="J2691" s="1073"/>
      <c r="K2691" s="1073"/>
      <c r="L2691" s="1073"/>
    </row>
    <row r="2692" spans="1:12" s="1097" customFormat="1">
      <c r="A2692" s="1085">
        <v>2898</v>
      </c>
      <c r="B2692" s="1546"/>
      <c r="C2692" s="1550" t="s">
        <v>4533</v>
      </c>
      <c r="D2692" s="1549">
        <v>7302.55</v>
      </c>
      <c r="H2692" s="1165"/>
      <c r="I2692" s="1073"/>
      <c r="J2692" s="1073"/>
      <c r="K2692" s="1073"/>
      <c r="L2692" s="1073"/>
    </row>
    <row r="2693" spans="1:12" s="1097" customFormat="1">
      <c r="A2693" s="1504">
        <v>2899</v>
      </c>
      <c r="B2693" s="1546"/>
      <c r="C2693" s="1550" t="s">
        <v>4534</v>
      </c>
      <c r="D2693" s="1549">
        <v>4486.9264000000003</v>
      </c>
      <c r="H2693" s="1165"/>
      <c r="I2693" s="1073"/>
      <c r="J2693" s="1073"/>
      <c r="K2693" s="1073"/>
      <c r="L2693" s="1073"/>
    </row>
    <row r="2694" spans="1:12" s="1097" customFormat="1">
      <c r="A2694" s="1085">
        <v>2900</v>
      </c>
      <c r="B2694" s="1546"/>
      <c r="C2694" s="1550" t="s">
        <v>4535</v>
      </c>
      <c r="D2694" s="1549">
        <v>11661.02</v>
      </c>
      <c r="H2694" s="1165"/>
      <c r="I2694" s="1073"/>
      <c r="J2694" s="1073"/>
      <c r="K2694" s="1073"/>
      <c r="L2694" s="1073"/>
    </row>
    <row r="2695" spans="1:12" s="1097" customFormat="1">
      <c r="A2695" s="1504">
        <v>2901</v>
      </c>
      <c r="B2695" s="1546"/>
      <c r="C2695" s="1551" t="s">
        <v>4536</v>
      </c>
      <c r="D2695" s="1549">
        <v>7500</v>
      </c>
      <c r="H2695" s="1165" t="s">
        <v>2410</v>
      </c>
      <c r="I2695" s="1073"/>
      <c r="J2695" s="1073"/>
      <c r="K2695" s="1073"/>
      <c r="L2695" s="1073"/>
    </row>
    <row r="2696" spans="1:12" s="1097" customFormat="1" ht="15" thickBot="1">
      <c r="A2696" s="1085">
        <v>2902</v>
      </c>
      <c r="B2696" s="1552"/>
      <c r="C2696" s="1553" t="s">
        <v>4536</v>
      </c>
      <c r="D2696" s="1554">
        <v>7500</v>
      </c>
      <c r="H2696" s="1165" t="s">
        <v>2410</v>
      </c>
      <c r="I2696" s="1073"/>
      <c r="J2696" s="1073"/>
      <c r="K2696" s="1073"/>
      <c r="L2696" s="1073"/>
    </row>
    <row r="2697" spans="1:12" s="1097" customFormat="1">
      <c r="A2697" s="1504">
        <v>2903</v>
      </c>
      <c r="B2697" s="1555"/>
      <c r="C2697" s="1556" t="s">
        <v>4537</v>
      </c>
      <c r="D2697" s="1557">
        <v>3340800</v>
      </c>
      <c r="H2697" s="1165"/>
    </row>
    <row r="2698" spans="1:12" s="1097" customFormat="1">
      <c r="A2698" s="1085">
        <v>2904</v>
      </c>
      <c r="B2698" s="1546"/>
      <c r="C2698" s="1551" t="s">
        <v>4538</v>
      </c>
      <c r="D2698" s="1558">
        <v>150800</v>
      </c>
      <c r="H2698" s="1165"/>
      <c r="I2698" s="1073"/>
      <c r="J2698" s="1073"/>
      <c r="K2698" s="1073"/>
      <c r="L2698" s="1073"/>
    </row>
    <row r="2699" spans="1:12" s="1097" customFormat="1" ht="45.75" customHeight="1">
      <c r="A2699" s="1504">
        <v>2905</v>
      </c>
      <c r="B2699" s="1546"/>
      <c r="C2699" s="1559" t="s">
        <v>4539</v>
      </c>
      <c r="D2699" s="1560">
        <v>1148400</v>
      </c>
      <c r="E2699" s="1561"/>
      <c r="H2699" s="1165"/>
    </row>
    <row r="2700" spans="1:12" s="1097" customFormat="1">
      <c r="A2700" s="1085">
        <v>2906</v>
      </c>
      <c r="B2700" s="1546"/>
      <c r="C2700" s="1559" t="s">
        <v>4540</v>
      </c>
      <c r="D2700" s="1560">
        <v>26680</v>
      </c>
      <c r="E2700" s="1561"/>
      <c r="H2700" s="1165"/>
    </row>
    <row r="2701" spans="1:12" s="1097" customFormat="1">
      <c r="A2701" s="1504">
        <v>2907</v>
      </c>
      <c r="B2701" s="1546"/>
      <c r="C2701" s="1559" t="s">
        <v>4541</v>
      </c>
      <c r="D2701" s="1560">
        <v>292320</v>
      </c>
      <c r="E2701" s="1561"/>
      <c r="H2701" s="1165"/>
    </row>
    <row r="2702" spans="1:12" s="1097" customFormat="1">
      <c r="A2702" s="1085">
        <v>2908</v>
      </c>
      <c r="B2702" s="1546"/>
      <c r="C2702" s="1559" t="s">
        <v>4542</v>
      </c>
      <c r="D2702" s="1560">
        <v>26100</v>
      </c>
      <c r="E2702" s="1561"/>
      <c r="H2702" s="1165"/>
    </row>
    <row r="2703" spans="1:12" s="1097" customFormat="1">
      <c r="A2703" s="1504">
        <v>2909</v>
      </c>
      <c r="B2703" s="1546"/>
      <c r="C2703" s="1559" t="s">
        <v>4543</v>
      </c>
      <c r="D2703" s="1560">
        <v>74240</v>
      </c>
      <c r="E2703" s="1561"/>
      <c r="H2703" s="1165"/>
    </row>
    <row r="2704" spans="1:12" s="1097" customFormat="1" ht="15" thickBot="1">
      <c r="A2704" s="1085">
        <v>2910</v>
      </c>
      <c r="B2704" s="1562"/>
      <c r="C2704" s="1563" t="s">
        <v>4544</v>
      </c>
      <c r="D2704" s="1564">
        <v>17400</v>
      </c>
      <c r="E2704" s="1561"/>
      <c r="H2704" s="1165"/>
    </row>
    <row r="2705" spans="1:11" s="1097" customFormat="1">
      <c r="A2705" s="1565"/>
      <c r="B2705" s="1566"/>
      <c r="C2705" s="1207"/>
      <c r="D2705" s="1122"/>
      <c r="E2705" s="1561"/>
      <c r="H2705" s="1165"/>
    </row>
    <row r="2706" spans="1:11" ht="15.75" thickBot="1">
      <c r="A2706" s="1097"/>
      <c r="B2706" s="1567"/>
      <c r="C2706" s="1097"/>
      <c r="D2706" s="1568">
        <f>SUM(D10:D2704)</f>
        <v>67789854.144399762</v>
      </c>
      <c r="E2706" s="1163"/>
      <c r="F2706" s="1069"/>
      <c r="G2706" s="1228"/>
      <c r="H2706" s="1196">
        <v>62713114.140000001</v>
      </c>
      <c r="I2706" s="1241"/>
      <c r="J2706" s="1241"/>
    </row>
    <row r="2707" spans="1:11" ht="15" thickBot="1">
      <c r="A2707" s="1569">
        <v>2737</v>
      </c>
      <c r="B2707" s="1082"/>
      <c r="C2707" s="1570" t="s">
        <v>826</v>
      </c>
      <c r="D2707" s="1571"/>
    </row>
    <row r="2708" spans="1:11" ht="22.5">
      <c r="A2708" s="1572">
        <v>2738</v>
      </c>
      <c r="B2708" s="1573">
        <v>86</v>
      </c>
      <c r="C2708" s="1574" t="s">
        <v>4545</v>
      </c>
      <c r="D2708" s="1575">
        <v>3970629</v>
      </c>
      <c r="F2708" s="1069"/>
    </row>
    <row r="2709" spans="1:11">
      <c r="A2709" s="1572">
        <v>2739</v>
      </c>
      <c r="B2709" s="1576">
        <v>297</v>
      </c>
      <c r="C2709" s="1577" t="s">
        <v>4546</v>
      </c>
      <c r="D2709" s="1578">
        <v>535474</v>
      </c>
      <c r="F2709" s="1131"/>
    </row>
    <row r="2710" spans="1:11">
      <c r="A2710" s="1572">
        <v>2740</v>
      </c>
      <c r="B2710" s="1576">
        <v>298</v>
      </c>
      <c r="C2710" s="1577" t="s">
        <v>4547</v>
      </c>
      <c r="D2710" s="1578">
        <v>94489.11</v>
      </c>
    </row>
    <row r="2711" spans="1:11">
      <c r="A2711" s="1572">
        <v>2741</v>
      </c>
      <c r="B2711" s="1576">
        <v>300</v>
      </c>
      <c r="C2711" s="1577" t="s">
        <v>4548</v>
      </c>
      <c r="D2711" s="1578">
        <v>1437347</v>
      </c>
    </row>
    <row r="2712" spans="1:11">
      <c r="A2712" s="1572">
        <v>2742</v>
      </c>
      <c r="B2712" s="1576">
        <v>302</v>
      </c>
      <c r="C2712" s="1577" t="s">
        <v>4549</v>
      </c>
      <c r="D2712" s="1578">
        <v>1717563</v>
      </c>
    </row>
    <row r="2713" spans="1:11">
      <c r="A2713" s="1572">
        <v>2743</v>
      </c>
      <c r="B2713" s="1576">
        <v>161</v>
      </c>
      <c r="C2713" s="1577" t="s">
        <v>4550</v>
      </c>
      <c r="D2713" s="1578">
        <v>3760943</v>
      </c>
    </row>
    <row r="2714" spans="1:11">
      <c r="A2714" s="1572">
        <v>2744</v>
      </c>
      <c r="B2714" s="1576">
        <v>247</v>
      </c>
      <c r="C2714" s="1577" t="s">
        <v>4551</v>
      </c>
      <c r="D2714" s="1578">
        <v>1114189</v>
      </c>
    </row>
    <row r="2715" spans="1:11">
      <c r="A2715" s="1572">
        <v>2745</v>
      </c>
      <c r="B2715" s="1576">
        <v>248</v>
      </c>
      <c r="C2715" s="1577" t="s">
        <v>4552</v>
      </c>
      <c r="D2715" s="1578">
        <v>181501</v>
      </c>
    </row>
    <row r="2716" spans="1:11">
      <c r="A2716" s="1572">
        <v>2746</v>
      </c>
      <c r="B2716" s="1576">
        <v>615</v>
      </c>
      <c r="C2716" s="1577" t="s">
        <v>4553</v>
      </c>
      <c r="D2716" s="1578">
        <v>779368.6</v>
      </c>
    </row>
    <row r="2717" spans="1:11" s="1097" customFormat="1">
      <c r="A2717" s="1572">
        <v>2747</v>
      </c>
      <c r="B2717" s="1576">
        <v>616</v>
      </c>
      <c r="C2717" s="1577" t="s">
        <v>4554</v>
      </c>
      <c r="D2717" s="1578">
        <v>1164023</v>
      </c>
      <c r="E2717" s="1069"/>
      <c r="F2717" s="1070"/>
      <c r="G2717" s="1071"/>
      <c r="H2717" s="1072"/>
      <c r="I2717" s="1073"/>
      <c r="J2717" s="1073"/>
      <c r="K2717" s="1073"/>
    </row>
    <row r="2718" spans="1:11" s="1097" customFormat="1">
      <c r="A2718" s="1572">
        <v>2748</v>
      </c>
      <c r="B2718" s="1576">
        <v>132</v>
      </c>
      <c r="C2718" s="1577" t="s">
        <v>4555</v>
      </c>
      <c r="D2718" s="1578">
        <v>705264.94000000006</v>
      </c>
      <c r="E2718" s="1069"/>
      <c r="F2718" s="1070"/>
      <c r="G2718" s="1071"/>
      <c r="H2718" s="1072"/>
      <c r="I2718" s="1073"/>
      <c r="J2718" s="1073"/>
      <c r="K2718" s="1073"/>
    </row>
    <row r="2719" spans="1:11" s="1097" customFormat="1">
      <c r="A2719" s="1572">
        <v>2749</v>
      </c>
      <c r="B2719" s="1576">
        <v>135</v>
      </c>
      <c r="C2719" s="1577" t="s">
        <v>4556</v>
      </c>
      <c r="D2719" s="1578">
        <v>1036013.4400000001</v>
      </c>
      <c r="E2719" s="1069"/>
      <c r="F2719" s="1070"/>
      <c r="G2719" s="1071"/>
      <c r="H2719" s="1072"/>
      <c r="I2719" s="1073"/>
      <c r="J2719" s="1073"/>
      <c r="K2719" s="1073"/>
    </row>
    <row r="2720" spans="1:11" s="1097" customFormat="1">
      <c r="A2720" s="1572">
        <v>2750</v>
      </c>
      <c r="B2720" s="1576">
        <v>149</v>
      </c>
      <c r="C2720" s="1577" t="s">
        <v>4557</v>
      </c>
      <c r="D2720" s="1578">
        <v>289465.39</v>
      </c>
      <c r="E2720" s="1069"/>
      <c r="F2720" s="1070"/>
      <c r="G2720" s="1071"/>
      <c r="H2720" s="1072"/>
      <c r="I2720" s="1073"/>
      <c r="J2720" s="1073"/>
      <c r="K2720" s="1073"/>
    </row>
    <row r="2721" spans="1:11" s="1097" customFormat="1">
      <c r="A2721" s="1572">
        <v>2751</v>
      </c>
      <c r="B2721" s="1576">
        <v>252</v>
      </c>
      <c r="C2721" s="1577" t="s">
        <v>4558</v>
      </c>
      <c r="D2721" s="1578">
        <v>435694.76</v>
      </c>
      <c r="E2721" s="1069"/>
      <c r="F2721" s="1070"/>
      <c r="G2721" s="1071"/>
      <c r="H2721" s="1072"/>
      <c r="I2721" s="1073"/>
      <c r="J2721" s="1073"/>
      <c r="K2721" s="1073"/>
    </row>
    <row r="2722" spans="1:11" s="1097" customFormat="1">
      <c r="A2722" s="1572">
        <v>2752</v>
      </c>
      <c r="B2722" s="1576">
        <v>369</v>
      </c>
      <c r="C2722" s="1577" t="s">
        <v>4559</v>
      </c>
      <c r="D2722" s="1578">
        <v>119908.79000000001</v>
      </c>
      <c r="E2722" s="1069"/>
      <c r="F2722" s="1070"/>
      <c r="G2722" s="1071"/>
      <c r="H2722" s="1072"/>
      <c r="I2722" s="1073"/>
      <c r="J2722" s="1073"/>
      <c r="K2722" s="1073"/>
    </row>
    <row r="2723" spans="1:11" s="1097" customFormat="1">
      <c r="A2723" s="1572">
        <v>2753</v>
      </c>
      <c r="B2723" s="1576">
        <v>370</v>
      </c>
      <c r="C2723" s="1577" t="s">
        <v>4560</v>
      </c>
      <c r="D2723" s="1578">
        <v>1106969.1000000001</v>
      </c>
      <c r="E2723" s="1069"/>
      <c r="F2723" s="1070"/>
      <c r="G2723" s="1071"/>
      <c r="H2723" s="1072"/>
      <c r="I2723" s="1073"/>
      <c r="J2723" s="1073"/>
      <c r="K2723" s="1073"/>
    </row>
    <row r="2724" spans="1:11" s="1097" customFormat="1">
      <c r="A2724" s="1572">
        <v>2754</v>
      </c>
      <c r="B2724" s="1576">
        <v>371</v>
      </c>
      <c r="C2724" s="1577" t="s">
        <v>4561</v>
      </c>
      <c r="D2724" s="1578">
        <v>1132002.82</v>
      </c>
      <c r="E2724" s="1069"/>
      <c r="F2724" s="1070"/>
      <c r="G2724" s="1071"/>
      <c r="H2724" s="1072"/>
      <c r="I2724" s="1073"/>
      <c r="J2724" s="1073"/>
      <c r="K2724" s="1073"/>
    </row>
    <row r="2725" spans="1:11" s="1097" customFormat="1">
      <c r="A2725" s="1572">
        <v>2755</v>
      </c>
      <c r="B2725" s="1576">
        <v>483</v>
      </c>
      <c r="C2725" s="1577" t="s">
        <v>4562</v>
      </c>
      <c r="D2725" s="1578">
        <v>135934.72</v>
      </c>
      <c r="E2725" s="1069"/>
      <c r="F2725" s="1070"/>
      <c r="G2725" s="1071"/>
      <c r="H2725" s="1072"/>
      <c r="I2725" s="1073"/>
      <c r="J2725" s="1073"/>
      <c r="K2725" s="1073"/>
    </row>
    <row r="2726" spans="1:11" s="1097" customFormat="1">
      <c r="A2726" s="1572">
        <v>2756</v>
      </c>
      <c r="B2726" s="1576">
        <v>485</v>
      </c>
      <c r="C2726" s="1577" t="s">
        <v>4563</v>
      </c>
      <c r="D2726" s="1578">
        <v>199829.82</v>
      </c>
      <c r="E2726" s="1069"/>
      <c r="F2726" s="1070"/>
      <c r="G2726" s="1071"/>
      <c r="H2726" s="1072"/>
      <c r="I2726" s="1073"/>
      <c r="J2726" s="1073"/>
      <c r="K2726" s="1073"/>
    </row>
    <row r="2727" spans="1:11" s="1097" customFormat="1">
      <c r="A2727" s="1572">
        <v>2757</v>
      </c>
      <c r="B2727" s="1576">
        <v>494</v>
      </c>
      <c r="C2727" s="1577" t="s">
        <v>4564</v>
      </c>
      <c r="D2727" s="1578">
        <v>60278.400000000001</v>
      </c>
      <c r="E2727" s="1069"/>
      <c r="F2727" s="1070"/>
      <c r="G2727" s="1071"/>
      <c r="H2727" s="1072"/>
      <c r="I2727" s="1073"/>
      <c r="J2727" s="1073"/>
      <c r="K2727" s="1073"/>
    </row>
    <row r="2728" spans="1:11" s="1097" customFormat="1">
      <c r="A2728" s="1572">
        <v>2758</v>
      </c>
      <c r="B2728" s="1576">
        <v>495</v>
      </c>
      <c r="C2728" s="1577" t="s">
        <v>4565</v>
      </c>
      <c r="D2728" s="1578">
        <v>13800</v>
      </c>
      <c r="E2728" s="1069"/>
      <c r="F2728" s="1070"/>
      <c r="G2728" s="1071"/>
      <c r="H2728" s="1072"/>
      <c r="I2728" s="1073"/>
      <c r="J2728" s="1073"/>
      <c r="K2728" s="1073"/>
    </row>
    <row r="2729" spans="1:11" s="1097" customFormat="1">
      <c r="A2729" s="1572">
        <v>2759</v>
      </c>
      <c r="B2729" s="1576">
        <v>496</v>
      </c>
      <c r="C2729" s="1577" t="s">
        <v>4566</v>
      </c>
      <c r="D2729" s="1578">
        <v>6210</v>
      </c>
      <c r="E2729" s="1069"/>
      <c r="F2729" s="1070"/>
      <c r="G2729" s="1071"/>
      <c r="H2729" s="1072"/>
      <c r="I2729" s="1073"/>
      <c r="J2729" s="1073"/>
      <c r="K2729" s="1073"/>
    </row>
    <row r="2730" spans="1:11">
      <c r="A2730" s="1572">
        <v>2760</v>
      </c>
      <c r="B2730" s="1576">
        <v>1309</v>
      </c>
      <c r="C2730" s="1577" t="s">
        <v>4567</v>
      </c>
      <c r="D2730" s="1578">
        <v>631413.66</v>
      </c>
    </row>
    <row r="2731" spans="1:11" s="3" customFormat="1" ht="16.5">
      <c r="A2731" s="1572">
        <v>2761</v>
      </c>
      <c r="B2731" s="1576">
        <v>1310</v>
      </c>
      <c r="C2731" s="1577" t="s">
        <v>4568</v>
      </c>
      <c r="D2731" s="1578">
        <v>116660.1</v>
      </c>
      <c r="E2731" s="1069"/>
      <c r="F2731" s="1070"/>
      <c r="G2731" s="1314"/>
      <c r="H2731" s="1312"/>
    </row>
    <row r="2732" spans="1:11" s="3" customFormat="1" ht="16.5">
      <c r="A2732" s="1572">
        <v>2762</v>
      </c>
      <c r="B2732" s="1576">
        <v>1311</v>
      </c>
      <c r="C2732" s="1577" t="s">
        <v>4569</v>
      </c>
      <c r="D2732" s="1578">
        <v>155618.26999999999</v>
      </c>
      <c r="E2732" s="1069"/>
      <c r="F2732" s="1070"/>
      <c r="G2732" s="1314"/>
      <c r="H2732" s="1312"/>
    </row>
    <row r="2733" spans="1:11">
      <c r="A2733" s="1572">
        <v>2763</v>
      </c>
      <c r="B2733" s="1576">
        <v>1312</v>
      </c>
      <c r="C2733" s="1577" t="s">
        <v>4570</v>
      </c>
      <c r="D2733" s="1578">
        <v>155618.28</v>
      </c>
    </row>
    <row r="2734" spans="1:11">
      <c r="A2734" s="1572">
        <v>2764</v>
      </c>
      <c r="B2734" s="1576">
        <v>1313</v>
      </c>
      <c r="C2734" s="1577" t="s">
        <v>4571</v>
      </c>
      <c r="D2734" s="1578">
        <v>233121.08000000002</v>
      </c>
    </row>
    <row r="2735" spans="1:11">
      <c r="A2735" s="1572">
        <v>2765</v>
      </c>
      <c r="B2735" s="1576">
        <v>464</v>
      </c>
      <c r="C2735" s="1577" t="s">
        <v>4572</v>
      </c>
      <c r="D2735" s="1578"/>
    </row>
    <row r="2736" spans="1:11">
      <c r="A2736" s="1572">
        <v>2766</v>
      </c>
      <c r="B2736" s="1576">
        <v>488</v>
      </c>
      <c r="C2736" s="1577" t="s">
        <v>4573</v>
      </c>
      <c r="D2736" s="1578">
        <v>818037.61</v>
      </c>
    </row>
    <row r="2737" spans="1:9">
      <c r="A2737" s="1572">
        <v>2767</v>
      </c>
      <c r="B2737" s="1576">
        <v>83</v>
      </c>
      <c r="C2737" s="1577" t="s">
        <v>4574</v>
      </c>
      <c r="D2737" s="1578">
        <v>2790527</v>
      </c>
    </row>
    <row r="2738" spans="1:9">
      <c r="A2738" s="1572">
        <v>2768</v>
      </c>
      <c r="B2738" s="1576">
        <v>399</v>
      </c>
      <c r="C2738" s="1577" t="s">
        <v>4575</v>
      </c>
      <c r="D2738" s="1578">
        <v>238455</v>
      </c>
    </row>
    <row r="2739" spans="1:9">
      <c r="A2739" s="1572">
        <v>2769</v>
      </c>
      <c r="B2739" s="1576">
        <v>333</v>
      </c>
      <c r="C2739" s="1577" t="s">
        <v>4576</v>
      </c>
      <c r="D2739" s="1578">
        <v>100</v>
      </c>
    </row>
    <row r="2740" spans="1:9">
      <c r="A2740" s="1572">
        <v>2770</v>
      </c>
      <c r="B2740" s="1576">
        <v>460</v>
      </c>
      <c r="C2740" s="1577" t="s">
        <v>4575</v>
      </c>
      <c r="D2740" s="1578">
        <v>882430</v>
      </c>
    </row>
    <row r="2741" spans="1:9">
      <c r="A2741" s="1572">
        <v>2771</v>
      </c>
      <c r="B2741" s="1576">
        <v>244</v>
      </c>
      <c r="C2741" s="1577" t="s">
        <v>4577</v>
      </c>
      <c r="D2741" s="1578">
        <v>229249</v>
      </c>
    </row>
    <row r="2742" spans="1:9">
      <c r="A2742" s="1572">
        <v>2772</v>
      </c>
      <c r="B2742" s="1576">
        <v>805</v>
      </c>
      <c r="C2742" s="1577" t="s">
        <v>4578</v>
      </c>
      <c r="D2742" s="1578">
        <v>100</v>
      </c>
    </row>
    <row r="2743" spans="1:9">
      <c r="A2743" s="1572">
        <v>2773</v>
      </c>
      <c r="B2743" s="1576">
        <v>975</v>
      </c>
      <c r="C2743" s="1577" t="s">
        <v>4575</v>
      </c>
      <c r="D2743" s="1578">
        <v>1939034</v>
      </c>
    </row>
    <row r="2744" spans="1:9">
      <c r="A2744" s="1572">
        <v>2774</v>
      </c>
      <c r="B2744" s="1576">
        <v>362</v>
      </c>
      <c r="C2744" s="1577" t="s">
        <v>4579</v>
      </c>
      <c r="D2744" s="1578">
        <v>1800000</v>
      </c>
    </row>
    <row r="2745" spans="1:9" ht="22.5">
      <c r="A2745" s="1572">
        <v>2775</v>
      </c>
      <c r="B2745" s="1576">
        <v>714</v>
      </c>
      <c r="C2745" s="1577" t="s">
        <v>4580</v>
      </c>
      <c r="D2745" s="1578">
        <v>5376620</v>
      </c>
    </row>
    <row r="2746" spans="1:9" ht="23.25" thickBot="1">
      <c r="A2746" s="1572">
        <v>2776</v>
      </c>
      <c r="B2746" s="1579">
        <v>775</v>
      </c>
      <c r="C2746" s="1580" t="s">
        <v>4581</v>
      </c>
      <c r="D2746" s="1581">
        <v>72000</v>
      </c>
    </row>
    <row r="2747" spans="1:9" ht="17.25" thickBot="1">
      <c r="A2747" s="7"/>
      <c r="C2747" s="1147"/>
      <c r="D2747" s="1582">
        <f>SUM(D2708:D2746)</f>
        <v>35435882.890000001</v>
      </c>
      <c r="E2747" s="18"/>
      <c r="F2747" s="1583"/>
    </row>
    <row r="2748" spans="1:9" ht="15.75" thickBot="1">
      <c r="A2748" s="1584"/>
      <c r="B2748" s="1585"/>
      <c r="C2748" s="1586" t="s">
        <v>4582</v>
      </c>
      <c r="D2748" s="1587"/>
    </row>
    <row r="2749" spans="1:9">
      <c r="A2749" s="1328">
        <v>2858</v>
      </c>
      <c r="B2749" s="1356"/>
      <c r="C2749" s="1509" t="s">
        <v>4583</v>
      </c>
      <c r="D2749" s="1507">
        <v>244093</v>
      </c>
      <c r="F2749" s="1089"/>
      <c r="G2749" s="1071" t="s">
        <v>4389</v>
      </c>
      <c r="H2749" s="1141"/>
    </row>
    <row r="2750" spans="1:9" ht="15" thickBot="1">
      <c r="A2750" s="1332">
        <v>2704</v>
      </c>
      <c r="B2750" s="1138"/>
      <c r="C2750" s="1514" t="s">
        <v>4584</v>
      </c>
      <c r="D2750" s="1512">
        <v>91885.01</v>
      </c>
      <c r="F2750" s="1432" t="s">
        <v>4135</v>
      </c>
      <c r="G2750" s="1588" t="s">
        <v>4389</v>
      </c>
      <c r="H2750" s="1589"/>
    </row>
    <row r="2751" spans="1:9" ht="15.75" customHeight="1">
      <c r="A2751" s="1332">
        <v>2750</v>
      </c>
      <c r="B2751" s="1138">
        <v>1639</v>
      </c>
      <c r="C2751" s="1511" t="s">
        <v>4585</v>
      </c>
      <c r="D2751" s="1512">
        <v>58000</v>
      </c>
      <c r="F2751" s="1089" t="s">
        <v>4135</v>
      </c>
      <c r="G2751" s="1445" t="s">
        <v>4427</v>
      </c>
      <c r="H2751" s="1141"/>
      <c r="I2751" s="1241"/>
    </row>
    <row r="2752" spans="1:9">
      <c r="A2752" s="1332">
        <v>2751</v>
      </c>
      <c r="B2752" s="1138">
        <v>1640</v>
      </c>
      <c r="C2752" s="1511" t="s">
        <v>4586</v>
      </c>
      <c r="D2752" s="1512">
        <v>265579</v>
      </c>
      <c r="F2752" s="1089" t="s">
        <v>4135</v>
      </c>
      <c r="G2752" s="1445" t="s">
        <v>4427</v>
      </c>
      <c r="H2752" s="1141"/>
    </row>
    <row r="2753" spans="1:8" ht="15" thickBot="1">
      <c r="A2753" s="1590">
        <v>2752</v>
      </c>
      <c r="B2753" s="1361">
        <v>1641</v>
      </c>
      <c r="C2753" s="1591" t="s">
        <v>4587</v>
      </c>
      <c r="D2753" s="1539">
        <v>92800</v>
      </c>
      <c r="F2753" s="1432" t="s">
        <v>4135</v>
      </c>
      <c r="G2753" s="1588" t="s">
        <v>4427</v>
      </c>
      <c r="H2753" s="1589"/>
    </row>
    <row r="2754" spans="1:8" ht="15">
      <c r="A2754" s="1565"/>
      <c r="B2754" s="1592"/>
      <c r="C2754" s="1089"/>
      <c r="D2754" s="1593">
        <f>SUM(D2749:D2753)</f>
        <v>752357.01</v>
      </c>
      <c r="F2754" s="1089"/>
      <c r="H2754" s="1141"/>
    </row>
    <row r="2755" spans="1:8">
      <c r="A2755" s="1565"/>
      <c r="B2755" s="1592"/>
      <c r="C2755" s="1089"/>
      <c r="D2755" s="1255"/>
      <c r="F2755" s="1089"/>
      <c r="H2755" s="1141"/>
    </row>
    <row r="2756" spans="1:8">
      <c r="A2756" s="1565"/>
      <c r="B2756" s="1592"/>
      <c r="C2756" s="1089"/>
      <c r="D2756" s="1255"/>
      <c r="F2756" s="1089"/>
      <c r="H2756" s="1141"/>
    </row>
    <row r="2757" spans="1:8">
      <c r="A2757" s="1073"/>
      <c r="B2757" s="1147"/>
      <c r="C2757" s="1594" t="s">
        <v>4588</v>
      </c>
      <c r="D2757" s="1255">
        <f>D2747+D2706+D2754</f>
        <v>103978094.04439977</v>
      </c>
    </row>
    <row r="2758" spans="1:8">
      <c r="A2758" s="1073"/>
      <c r="B2758" s="1147"/>
      <c r="C2758" s="1595"/>
      <c r="D2758" s="1596"/>
    </row>
    <row r="2759" spans="1:8">
      <c r="A2759" s="1073"/>
      <c r="B2759" s="1147"/>
      <c r="C2759" s="1594"/>
      <c r="D2759" s="1255"/>
    </row>
    <row r="2760" spans="1:8">
      <c r="D2760" s="1255"/>
    </row>
    <row r="2761" spans="1:8" s="1097" customFormat="1" ht="15" hidden="1">
      <c r="A2761" s="1565"/>
      <c r="B2761" s="1597"/>
      <c r="C2761" s="1598" t="s">
        <v>4589</v>
      </c>
      <c r="D2761" s="1255">
        <v>27427004</v>
      </c>
      <c r="E2761" s="1163"/>
      <c r="F2761" s="1164"/>
      <c r="G2761" s="1164"/>
      <c r="H2761" s="1165"/>
    </row>
    <row r="2762" spans="1:8" s="1097" customFormat="1" ht="15" hidden="1">
      <c r="A2762" s="1565"/>
      <c r="B2762" s="1597"/>
      <c r="C2762" s="1599" t="s">
        <v>4590</v>
      </c>
      <c r="D2762" s="1600" t="e">
        <f>D2761-#REF!</f>
        <v>#REF!</v>
      </c>
      <c r="E2762" s="1163"/>
      <c r="F2762" s="1131"/>
      <c r="G2762" s="1164"/>
      <c r="H2762" s="1165"/>
    </row>
    <row r="2763" spans="1:8" s="1097" customFormat="1" hidden="1">
      <c r="A2763" s="1565"/>
      <c r="B2763" s="1597"/>
      <c r="C2763" s="1599" t="s">
        <v>4591</v>
      </c>
      <c r="D2763" s="1255">
        <v>65613923.899999999</v>
      </c>
      <c r="E2763" s="1069"/>
      <c r="F2763" s="1131"/>
      <c r="G2763" s="1164"/>
      <c r="H2763" s="1165"/>
    </row>
    <row r="2764" spans="1:8" s="1097" customFormat="1" ht="15" hidden="1">
      <c r="A2764" s="1565"/>
      <c r="B2764" s="1597"/>
      <c r="C2764" s="1599" t="s">
        <v>4592</v>
      </c>
      <c r="D2764" s="1601" t="e">
        <f>#REF!-D2763</f>
        <v>#REF!</v>
      </c>
      <c r="E2764" s="1163"/>
      <c r="F2764" s="1131"/>
      <c r="G2764" s="1164"/>
      <c r="H2764" s="1165"/>
    </row>
    <row r="2765" spans="1:8">
      <c r="A2765" s="1073"/>
      <c r="B2765" s="1147"/>
      <c r="D2765" s="1144"/>
    </row>
    <row r="2766" spans="1:8" s="1129" customFormat="1" ht="16.5" hidden="1">
      <c r="A2766" s="1125"/>
      <c r="B2766" s="1282">
        <v>1628</v>
      </c>
      <c r="C2766" s="1486" t="s">
        <v>4593</v>
      </c>
      <c r="D2766" s="1255">
        <v>16820</v>
      </c>
      <c r="E2766" s="18"/>
      <c r="F2766" s="1089" t="s">
        <v>4135</v>
      </c>
      <c r="G2766" s="1071"/>
      <c r="H2766" s="1072"/>
    </row>
    <row r="2767" spans="1:8" s="1129" customFormat="1" ht="16.5" hidden="1">
      <c r="A2767" s="1085"/>
      <c r="B2767" s="1602">
        <v>847</v>
      </c>
      <c r="C2767" s="1603" t="s">
        <v>4594</v>
      </c>
      <c r="D2767" s="1255">
        <v>15080</v>
      </c>
      <c r="E2767" s="18"/>
      <c r="F2767" s="1089" t="s">
        <v>4112</v>
      </c>
      <c r="G2767" s="1121"/>
      <c r="H2767" s="1072"/>
    </row>
    <row r="2768" spans="1:8" ht="16.5" hidden="1">
      <c r="A2768" s="1085"/>
      <c r="B2768" s="1602">
        <v>848</v>
      </c>
      <c r="C2768" s="1603" t="s">
        <v>4594</v>
      </c>
      <c r="D2768" s="1255">
        <v>15080</v>
      </c>
      <c r="E2768" s="18"/>
      <c r="F2768" s="1089" t="s">
        <v>4112</v>
      </c>
      <c r="G2768" s="1228"/>
    </row>
    <row r="2769" spans="1:7" ht="16.5" hidden="1">
      <c r="A2769" s="1085"/>
      <c r="B2769" s="1602">
        <v>589</v>
      </c>
      <c r="C2769" s="1603" t="s">
        <v>4594</v>
      </c>
      <c r="D2769" s="1255">
        <v>15080</v>
      </c>
      <c r="E2769" s="18"/>
      <c r="F2769" s="1089" t="s">
        <v>4129</v>
      </c>
      <c r="G2769" s="1228"/>
    </row>
    <row r="2770" spans="1:7">
      <c r="A2770" s="1073"/>
      <c r="B2770" s="1147"/>
      <c r="D2770" s="1144"/>
    </row>
    <row r="2771" spans="1:7">
      <c r="A2771" s="1073"/>
      <c r="B2771" s="1147"/>
      <c r="D2771" s="1144"/>
    </row>
    <row r="2772" spans="1:7">
      <c r="A2772" s="1073"/>
      <c r="B2772" s="1147"/>
      <c r="D2772" s="1144"/>
    </row>
    <row r="2773" spans="1:7">
      <c r="A2773" s="1073"/>
      <c r="B2773" s="1147"/>
      <c r="D2773" s="1144"/>
    </row>
    <row r="2774" spans="1:7">
      <c r="A2774" s="1073"/>
      <c r="B2774" s="1147"/>
      <c r="D2774" s="1144"/>
    </row>
    <row r="2775" spans="1:7">
      <c r="A2775" s="1073"/>
      <c r="B2775" s="1147"/>
      <c r="D2775" s="1144"/>
    </row>
    <row r="2776" spans="1:7">
      <c r="D2776" s="1255"/>
    </row>
    <row r="2777" spans="1:7">
      <c r="D2777" s="1255"/>
    </row>
    <row r="2778" spans="1:7">
      <c r="D2778" s="1255"/>
    </row>
    <row r="2779" spans="1:7">
      <c r="D2779" s="1255"/>
    </row>
    <row r="2780" spans="1:7">
      <c r="D2780" s="1255"/>
    </row>
    <row r="2781" spans="1:7">
      <c r="D2781" s="1255"/>
    </row>
    <row r="2782" spans="1:7">
      <c r="D2782" s="1255"/>
    </row>
    <row r="2783" spans="1:7">
      <c r="D2783" s="1255"/>
    </row>
    <row r="2784" spans="1:7">
      <c r="D2784" s="1255"/>
    </row>
    <row r="2785" spans="4:4">
      <c r="D2785" s="1255"/>
    </row>
    <row r="2786" spans="4:4">
      <c r="D2786" s="1255"/>
    </row>
    <row r="2787" spans="4:4">
      <c r="D2787" s="1255"/>
    </row>
    <row r="2788" spans="4:4">
      <c r="D2788" s="1255"/>
    </row>
    <row r="2789" spans="4:4">
      <c r="D2789" s="1255"/>
    </row>
    <row r="2790" spans="4:4">
      <c r="D2790" s="1255"/>
    </row>
    <row r="2791" spans="4:4">
      <c r="D2791" s="1255"/>
    </row>
    <row r="2792" spans="4:4">
      <c r="D2792" s="1255"/>
    </row>
    <row r="2793" spans="4:4">
      <c r="D2793" s="1255"/>
    </row>
    <row r="2794" spans="4:4">
      <c r="D2794" s="1255"/>
    </row>
    <row r="2795" spans="4:4">
      <c r="D2795" s="1255"/>
    </row>
    <row r="2796" spans="4:4">
      <c r="D2796" s="1255"/>
    </row>
    <row r="2797" spans="4:4">
      <c r="D2797" s="1255"/>
    </row>
    <row r="2798" spans="4:4">
      <c r="D2798" s="1255"/>
    </row>
    <row r="2799" spans="4:4">
      <c r="D2799" s="1255"/>
    </row>
    <row r="2800" spans="4:4">
      <c r="D2800" s="1255"/>
    </row>
    <row r="2801" spans="4:4">
      <c r="D2801" s="1255"/>
    </row>
    <row r="2802" spans="4:4">
      <c r="D2802" s="1255"/>
    </row>
    <row r="2803" spans="4:4">
      <c r="D2803" s="1255"/>
    </row>
    <row r="2804" spans="4:4">
      <c r="D2804" s="1255"/>
    </row>
    <row r="2805" spans="4:4">
      <c r="D2805" s="1255"/>
    </row>
    <row r="2806" spans="4:4">
      <c r="D2806" s="1255"/>
    </row>
    <row r="2807" spans="4:4">
      <c r="D2807" s="1255"/>
    </row>
    <row r="2808" spans="4:4">
      <c r="D2808" s="1255"/>
    </row>
    <row r="2809" spans="4:4">
      <c r="D2809" s="1255"/>
    </row>
    <row r="2810" spans="4:4">
      <c r="D2810" s="1255"/>
    </row>
    <row r="2811" spans="4:4">
      <c r="D2811" s="1255"/>
    </row>
    <row r="2812" spans="4:4">
      <c r="D2812" s="1255"/>
    </row>
    <row r="2813" spans="4:4">
      <c r="D2813" s="1255"/>
    </row>
    <row r="2814" spans="4:4">
      <c r="D2814" s="1255"/>
    </row>
    <row r="2815" spans="4:4">
      <c r="D2815" s="1255"/>
    </row>
    <row r="2816" spans="4:4">
      <c r="D2816" s="1255"/>
    </row>
    <row r="2817" spans="4:4">
      <c r="D2817" s="1255"/>
    </row>
    <row r="2818" spans="4:4">
      <c r="D2818" s="1255"/>
    </row>
    <row r="2819" spans="4:4">
      <c r="D2819" s="1255"/>
    </row>
    <row r="2820" spans="4:4">
      <c r="D2820" s="1255"/>
    </row>
    <row r="2821" spans="4:4">
      <c r="D2821" s="1255"/>
    </row>
    <row r="2822" spans="4:4">
      <c r="D2822" s="1255"/>
    </row>
    <row r="2823" spans="4:4">
      <c r="D2823" s="1255"/>
    </row>
    <row r="2824" spans="4:4">
      <c r="D2824" s="1255"/>
    </row>
    <row r="2825" spans="4:4">
      <c r="D2825" s="1255"/>
    </row>
    <row r="2826" spans="4:4">
      <c r="D2826" s="1255"/>
    </row>
    <row r="2827" spans="4:4">
      <c r="D2827" s="1255"/>
    </row>
    <row r="2828" spans="4:4">
      <c r="D2828" s="1255"/>
    </row>
    <row r="2829" spans="4:4">
      <c r="D2829" s="1255"/>
    </row>
    <row r="2830" spans="4:4">
      <c r="D2830" s="1255"/>
    </row>
    <row r="2831" spans="4:4">
      <c r="D2831" s="1255"/>
    </row>
    <row r="2832" spans="4:4">
      <c r="D2832" s="1255"/>
    </row>
    <row r="2833" spans="4:4">
      <c r="D2833" s="1255"/>
    </row>
    <row r="2834" spans="4:4">
      <c r="D2834" s="1255"/>
    </row>
    <row r="2835" spans="4:4">
      <c r="D2835" s="1255"/>
    </row>
    <row r="2836" spans="4:4">
      <c r="D2836" s="1255"/>
    </row>
    <row r="2837" spans="4:4">
      <c r="D2837" s="1255"/>
    </row>
    <row r="2838" spans="4:4">
      <c r="D2838" s="1255"/>
    </row>
    <row r="2839" spans="4:4">
      <c r="D2839" s="1255"/>
    </row>
    <row r="2840" spans="4:4">
      <c r="D2840" s="1255"/>
    </row>
    <row r="2841" spans="4:4">
      <c r="D2841" s="1255"/>
    </row>
    <row r="2842" spans="4:4">
      <c r="D2842" s="1255"/>
    </row>
    <row r="2843" spans="4:4">
      <c r="D2843" s="1255"/>
    </row>
    <row r="2844" spans="4:4">
      <c r="D2844" s="1255"/>
    </row>
    <row r="2845" spans="4:4">
      <c r="D2845" s="1255"/>
    </row>
    <row r="2846" spans="4:4">
      <c r="D2846" s="1255"/>
    </row>
    <row r="2847" spans="4:4">
      <c r="D2847" s="1255"/>
    </row>
    <row r="2848" spans="4:4">
      <c r="D2848" s="1255"/>
    </row>
    <row r="2849" spans="4:4">
      <c r="D2849" s="1255"/>
    </row>
    <row r="2850" spans="4:4">
      <c r="D2850" s="1255"/>
    </row>
    <row r="2851" spans="4:4">
      <c r="D2851" s="1255"/>
    </row>
    <row r="2852" spans="4:4">
      <c r="D2852" s="1255"/>
    </row>
    <row r="2853" spans="4:4">
      <c r="D2853" s="1255"/>
    </row>
    <row r="2854" spans="4:4">
      <c r="D2854" s="1255"/>
    </row>
    <row r="2855" spans="4:4">
      <c r="D2855" s="1255"/>
    </row>
    <row r="2856" spans="4:4">
      <c r="D2856" s="1255"/>
    </row>
    <row r="2857" spans="4:4">
      <c r="D2857" s="1255"/>
    </row>
    <row r="2858" spans="4:4">
      <c r="D2858" s="1255"/>
    </row>
    <row r="2859" spans="4:4">
      <c r="D2859" s="1255"/>
    </row>
    <row r="2860" spans="4:4">
      <c r="D2860" s="1255"/>
    </row>
    <row r="2861" spans="4:4">
      <c r="D2861" s="1255"/>
    </row>
    <row r="2862" spans="4:4">
      <c r="D2862" s="1255"/>
    </row>
    <row r="2863" spans="4:4">
      <c r="D2863" s="1255"/>
    </row>
    <row r="2864" spans="4:4">
      <c r="D2864" s="1255"/>
    </row>
    <row r="2865" spans="4:4">
      <c r="D2865" s="1255"/>
    </row>
    <row r="2866" spans="4:4">
      <c r="D2866" s="1255"/>
    </row>
    <row r="2867" spans="4:4">
      <c r="D2867" s="1255"/>
    </row>
    <row r="2868" spans="4:4">
      <c r="D2868" s="1255"/>
    </row>
    <row r="2869" spans="4:4">
      <c r="D2869" s="1255"/>
    </row>
    <row r="2870" spans="4:4">
      <c r="D2870" s="1255"/>
    </row>
    <row r="2871" spans="4:4">
      <c r="D2871" s="1255"/>
    </row>
    <row r="2872" spans="4:4">
      <c r="D2872" s="1255"/>
    </row>
    <row r="2873" spans="4:4">
      <c r="D2873" s="1255"/>
    </row>
    <row r="2874" spans="4:4">
      <c r="D2874" s="1255"/>
    </row>
    <row r="2875" spans="4:4">
      <c r="D2875" s="1255"/>
    </row>
    <row r="2876" spans="4:4">
      <c r="D2876" s="1255"/>
    </row>
    <row r="2877" spans="4:4">
      <c r="D2877" s="1255"/>
    </row>
    <row r="2878" spans="4:4">
      <c r="D2878" s="1255"/>
    </row>
    <row r="2879" spans="4:4">
      <c r="D2879" s="1255"/>
    </row>
    <row r="2880" spans="4:4">
      <c r="D2880" s="1255"/>
    </row>
    <row r="2881" spans="4:4">
      <c r="D2881" s="1255"/>
    </row>
    <row r="2882" spans="4:4">
      <c r="D2882" s="1255"/>
    </row>
    <row r="2883" spans="4:4">
      <c r="D2883" s="1255"/>
    </row>
    <row r="2884" spans="4:4">
      <c r="D2884" s="1255"/>
    </row>
    <row r="2885" spans="4:4">
      <c r="D2885" s="1255"/>
    </row>
    <row r="2886" spans="4:4">
      <c r="D2886" s="1255"/>
    </row>
    <row r="2887" spans="4:4">
      <c r="D2887" s="1255"/>
    </row>
    <row r="2888" spans="4:4">
      <c r="D2888" s="1255"/>
    </row>
    <row r="2889" spans="4:4">
      <c r="D2889" s="1255"/>
    </row>
    <row r="2890" spans="4:4">
      <c r="D2890" s="1255"/>
    </row>
    <row r="2891" spans="4:4">
      <c r="D2891" s="1255"/>
    </row>
    <row r="2892" spans="4:4">
      <c r="D2892" s="1255"/>
    </row>
    <row r="2893" spans="4:4">
      <c r="D2893" s="1255"/>
    </row>
    <row r="2894" spans="4:4">
      <c r="D2894" s="1255"/>
    </row>
    <row r="2895" spans="4:4">
      <c r="D2895" s="1255"/>
    </row>
    <row r="2896" spans="4:4">
      <c r="D2896" s="1255"/>
    </row>
    <row r="2897" spans="4:4">
      <c r="D2897" s="1255"/>
    </row>
    <row r="2898" spans="4:4">
      <c r="D2898" s="1255"/>
    </row>
    <row r="2899" spans="4:4">
      <c r="D2899" s="1255"/>
    </row>
    <row r="2900" spans="4:4">
      <c r="D2900" s="1255"/>
    </row>
    <row r="2901" spans="4:4">
      <c r="D2901" s="1255"/>
    </row>
    <row r="2902" spans="4:4">
      <c r="D2902" s="1255"/>
    </row>
    <row r="2903" spans="4:4">
      <c r="D2903" s="1255"/>
    </row>
    <row r="2904" spans="4:4">
      <c r="D2904" s="1255"/>
    </row>
    <row r="2905" spans="4:4">
      <c r="D2905" s="1255"/>
    </row>
    <row r="2906" spans="4:4">
      <c r="D2906" s="1255"/>
    </row>
    <row r="2907" spans="4:4">
      <c r="D2907" s="1255"/>
    </row>
    <row r="2908" spans="4:4">
      <c r="D2908" s="1255"/>
    </row>
    <row r="2909" spans="4:4">
      <c r="D2909" s="1255"/>
    </row>
    <row r="2910" spans="4:4">
      <c r="D2910" s="1255"/>
    </row>
    <row r="2911" spans="4:4">
      <c r="D2911" s="1255"/>
    </row>
    <row r="2912" spans="4:4">
      <c r="D2912" s="1255"/>
    </row>
    <row r="2913" spans="4:4">
      <c r="D2913" s="1255"/>
    </row>
    <row r="2914" spans="4:4">
      <c r="D2914" s="1255"/>
    </row>
    <row r="2915" spans="4:4">
      <c r="D2915" s="1255"/>
    </row>
    <row r="2916" spans="4:4">
      <c r="D2916" s="1255"/>
    </row>
    <row r="2917" spans="4:4">
      <c r="D2917" s="1255"/>
    </row>
    <row r="2918" spans="4:4">
      <c r="D2918" s="1255"/>
    </row>
    <row r="2919" spans="4:4">
      <c r="D2919" s="1255"/>
    </row>
    <row r="2920" spans="4:4">
      <c r="D2920" s="1255"/>
    </row>
    <row r="2921" spans="4:4">
      <c r="D2921" s="1255"/>
    </row>
    <row r="2922" spans="4:4">
      <c r="D2922" s="1255"/>
    </row>
    <row r="2923" spans="4:4">
      <c r="D2923" s="1255"/>
    </row>
    <row r="2924" spans="4:4">
      <c r="D2924" s="1255"/>
    </row>
    <row r="2925" spans="4:4">
      <c r="D2925" s="1255"/>
    </row>
    <row r="2926" spans="4:4">
      <c r="D2926" s="1255"/>
    </row>
    <row r="2927" spans="4:4">
      <c r="D2927" s="1255"/>
    </row>
    <row r="2928" spans="4:4">
      <c r="D2928" s="1255"/>
    </row>
    <row r="2929" spans="4:4">
      <c r="D2929" s="1255"/>
    </row>
    <row r="2930" spans="4:4">
      <c r="D2930" s="1255"/>
    </row>
    <row r="2931" spans="4:4">
      <c r="D2931" s="1255"/>
    </row>
    <row r="2932" spans="4:4">
      <c r="D2932" s="1255"/>
    </row>
    <row r="2933" spans="4:4">
      <c r="D2933" s="1255"/>
    </row>
    <row r="2934" spans="4:4">
      <c r="D2934" s="1255"/>
    </row>
    <row r="2935" spans="4:4">
      <c r="D2935" s="1255"/>
    </row>
    <row r="2936" spans="4:4">
      <c r="D2936" s="1255"/>
    </row>
    <row r="2937" spans="4:4">
      <c r="D2937" s="1255"/>
    </row>
    <row r="2938" spans="4:4">
      <c r="D2938" s="1255"/>
    </row>
    <row r="2939" spans="4:4">
      <c r="D2939" s="1255"/>
    </row>
    <row r="2940" spans="4:4">
      <c r="D2940" s="1255"/>
    </row>
    <row r="2941" spans="4:4">
      <c r="D2941" s="1255"/>
    </row>
    <row r="2942" spans="4:4">
      <c r="D2942" s="1255"/>
    </row>
    <row r="2943" spans="4:4">
      <c r="D2943" s="1255"/>
    </row>
    <row r="2944" spans="4:4">
      <c r="D2944" s="1255"/>
    </row>
    <row r="2945" spans="4:4">
      <c r="D2945" s="1255"/>
    </row>
    <row r="2946" spans="4:4">
      <c r="D2946" s="1255"/>
    </row>
    <row r="2947" spans="4:4">
      <c r="D2947" s="1255"/>
    </row>
    <row r="2948" spans="4:4">
      <c r="D2948" s="1255"/>
    </row>
    <row r="2949" spans="4:4">
      <c r="D2949" s="1255"/>
    </row>
    <row r="2950" spans="4:4">
      <c r="D2950" s="1255"/>
    </row>
    <row r="2951" spans="4:4">
      <c r="D2951" s="1255"/>
    </row>
    <row r="2952" spans="4:4">
      <c r="D2952" s="1255"/>
    </row>
    <row r="2953" spans="4:4">
      <c r="D2953" s="1255"/>
    </row>
    <row r="2954" spans="4:4">
      <c r="D2954" s="1255"/>
    </row>
    <row r="2955" spans="4:4">
      <c r="D2955" s="1255"/>
    </row>
    <row r="2956" spans="4:4">
      <c r="D2956" s="1255"/>
    </row>
    <row r="2957" spans="4:4">
      <c r="D2957" s="1255"/>
    </row>
    <row r="2958" spans="4:4">
      <c r="D2958" s="1255"/>
    </row>
    <row r="2959" spans="4:4">
      <c r="D2959" s="1255"/>
    </row>
    <row r="2960" spans="4:4">
      <c r="D2960" s="1255"/>
    </row>
    <row r="2961" spans="4:4">
      <c r="D2961" s="1255"/>
    </row>
    <row r="2962" spans="4:4">
      <c r="D2962" s="1255"/>
    </row>
    <row r="2963" spans="4:4">
      <c r="D2963" s="1255"/>
    </row>
    <row r="2964" spans="4:4">
      <c r="D2964" s="1255"/>
    </row>
    <row r="2965" spans="4:4">
      <c r="D2965" s="1255"/>
    </row>
    <row r="2966" spans="4:4">
      <c r="D2966" s="1255"/>
    </row>
    <row r="2967" spans="4:4">
      <c r="D2967" s="1255"/>
    </row>
    <row r="2968" spans="4:4">
      <c r="D2968" s="1255"/>
    </row>
    <row r="2969" spans="4:4">
      <c r="D2969" s="1255"/>
    </row>
    <row r="2970" spans="4:4">
      <c r="D2970" s="1255"/>
    </row>
    <row r="2971" spans="4:4">
      <c r="D2971" s="1255"/>
    </row>
    <row r="2972" spans="4:4">
      <c r="D2972" s="1255"/>
    </row>
    <row r="2973" spans="4:4">
      <c r="D2973" s="1255"/>
    </row>
    <row r="2974" spans="4:4">
      <c r="D2974" s="1255"/>
    </row>
    <row r="2975" spans="4:4">
      <c r="D2975" s="1255"/>
    </row>
    <row r="2976" spans="4:4">
      <c r="D2976" s="1255"/>
    </row>
    <row r="2977" spans="4:4">
      <c r="D2977" s="1255"/>
    </row>
    <row r="2978" spans="4:4">
      <c r="D2978" s="1255"/>
    </row>
    <row r="2979" spans="4:4">
      <c r="D2979" s="1255"/>
    </row>
    <row r="2980" spans="4:4">
      <c r="D2980" s="1255"/>
    </row>
    <row r="2981" spans="4:4">
      <c r="D2981" s="1255"/>
    </row>
    <row r="2982" spans="4:4">
      <c r="D2982" s="1255"/>
    </row>
    <row r="2983" spans="4:4">
      <c r="D2983" s="1255"/>
    </row>
    <row r="2984" spans="4:4">
      <c r="D2984" s="1255"/>
    </row>
    <row r="2985" spans="4:4">
      <c r="D2985" s="1255"/>
    </row>
    <row r="2986" spans="4:4">
      <c r="D2986" s="1255"/>
    </row>
    <row r="2987" spans="4:4">
      <c r="D2987" s="1255"/>
    </row>
    <row r="2988" spans="4:4">
      <c r="D2988" s="1255"/>
    </row>
    <row r="2989" spans="4:4">
      <c r="D2989" s="1255"/>
    </row>
    <row r="2990" spans="4:4">
      <c r="D2990" s="1255"/>
    </row>
    <row r="2991" spans="4:4">
      <c r="D2991" s="1255"/>
    </row>
    <row r="2992" spans="4:4">
      <c r="D2992" s="1255"/>
    </row>
    <row r="2993" spans="4:4">
      <c r="D2993" s="1255"/>
    </row>
    <row r="2994" spans="4:4">
      <c r="D2994" s="1255"/>
    </row>
    <row r="2995" spans="4:4">
      <c r="D2995" s="1255"/>
    </row>
    <row r="2996" spans="4:4">
      <c r="D2996" s="1255"/>
    </row>
    <row r="2997" spans="4:4">
      <c r="D2997" s="1255"/>
    </row>
    <row r="2998" spans="4:4">
      <c r="D2998" s="1255"/>
    </row>
    <row r="2999" spans="4:4">
      <c r="D2999" s="1255"/>
    </row>
    <row r="3000" spans="4:4">
      <c r="D3000" s="1255"/>
    </row>
    <row r="3001" spans="4:4">
      <c r="D3001" s="1255"/>
    </row>
    <row r="3002" spans="4:4">
      <c r="D3002" s="1255"/>
    </row>
    <row r="3003" spans="4:4">
      <c r="D3003" s="1255"/>
    </row>
    <row r="3004" spans="4:4">
      <c r="D3004" s="1255"/>
    </row>
    <row r="3005" spans="4:4">
      <c r="D3005" s="1255"/>
    </row>
    <row r="3006" spans="4:4">
      <c r="D3006" s="1255"/>
    </row>
    <row r="3007" spans="4:4">
      <c r="D3007" s="1255"/>
    </row>
    <row r="3008" spans="4:4">
      <c r="D3008" s="1255"/>
    </row>
    <row r="3009" spans="4:4">
      <c r="D3009" s="1255"/>
    </row>
    <row r="3010" spans="4:4">
      <c r="D3010" s="1255"/>
    </row>
    <row r="3011" spans="4:4">
      <c r="D3011" s="1255"/>
    </row>
    <row r="3012" spans="4:4">
      <c r="D3012" s="1255"/>
    </row>
    <row r="3013" spans="4:4">
      <c r="D3013" s="1255"/>
    </row>
    <row r="3014" spans="4:4">
      <c r="D3014" s="1255"/>
    </row>
    <row r="3015" spans="4:4">
      <c r="D3015" s="1255"/>
    </row>
    <row r="3016" spans="4:4">
      <c r="D3016" s="1255"/>
    </row>
    <row r="3017" spans="4:4">
      <c r="D3017" s="1255"/>
    </row>
    <row r="3018" spans="4:4">
      <c r="D3018" s="1255"/>
    </row>
    <row r="3019" spans="4:4">
      <c r="D3019" s="1255"/>
    </row>
    <row r="3020" spans="4:4">
      <c r="D3020" s="1255"/>
    </row>
    <row r="3021" spans="4:4">
      <c r="D3021" s="1255"/>
    </row>
    <row r="3022" spans="4:4">
      <c r="D3022" s="1255"/>
    </row>
    <row r="3023" spans="4:4">
      <c r="D3023" s="1255"/>
    </row>
    <row r="3024" spans="4:4">
      <c r="D3024" s="1255"/>
    </row>
    <row r="3025" spans="4:4">
      <c r="D3025" s="1255"/>
    </row>
    <row r="3026" spans="4:4">
      <c r="D3026" s="1255"/>
    </row>
    <row r="3027" spans="4:4">
      <c r="D3027" s="1255"/>
    </row>
    <row r="3028" spans="4:4">
      <c r="D3028" s="1255"/>
    </row>
    <row r="3029" spans="4:4">
      <c r="D3029" s="1255"/>
    </row>
    <row r="3030" spans="4:4">
      <c r="D3030" s="1255"/>
    </row>
    <row r="3031" spans="4:4">
      <c r="D3031" s="1255"/>
    </row>
    <row r="3032" spans="4:4">
      <c r="D3032" s="1255"/>
    </row>
    <row r="3033" spans="4:4">
      <c r="D3033" s="1255"/>
    </row>
    <row r="3034" spans="4:4">
      <c r="D3034" s="1255"/>
    </row>
    <row r="3035" spans="4:4">
      <c r="D3035" s="1255"/>
    </row>
    <row r="3036" spans="4:4">
      <c r="D3036" s="1255"/>
    </row>
    <row r="3037" spans="4:4">
      <c r="D3037" s="1255"/>
    </row>
    <row r="3038" spans="4:4">
      <c r="D3038" s="1255"/>
    </row>
    <row r="3039" spans="4:4">
      <c r="D3039" s="1255"/>
    </row>
    <row r="3040" spans="4:4">
      <c r="D3040" s="1255"/>
    </row>
    <row r="3041" spans="4:4">
      <c r="D3041" s="1255"/>
    </row>
    <row r="3042" spans="4:4">
      <c r="D3042" s="1255"/>
    </row>
    <row r="3043" spans="4:4">
      <c r="D3043" s="1255"/>
    </row>
    <row r="3044" spans="4:4">
      <c r="D3044" s="1255"/>
    </row>
    <row r="3045" spans="4:4">
      <c r="D3045" s="1255"/>
    </row>
    <row r="3046" spans="4:4">
      <c r="D3046" s="1255"/>
    </row>
    <row r="3047" spans="4:4">
      <c r="D3047" s="1255"/>
    </row>
    <row r="3048" spans="4:4">
      <c r="D3048" s="1255"/>
    </row>
    <row r="3049" spans="4:4">
      <c r="D3049" s="1255"/>
    </row>
    <row r="3050" spans="4:4">
      <c r="D3050" s="1255"/>
    </row>
    <row r="3051" spans="4:4">
      <c r="D3051" s="1255"/>
    </row>
    <row r="3052" spans="4:4">
      <c r="D3052" s="1255"/>
    </row>
    <row r="3053" spans="4:4">
      <c r="D3053" s="1255"/>
    </row>
    <row r="3054" spans="4:4">
      <c r="D3054" s="1255"/>
    </row>
    <row r="3055" spans="4:4">
      <c r="D3055" s="1255"/>
    </row>
    <row r="3056" spans="4:4">
      <c r="D3056" s="1255"/>
    </row>
    <row r="3057" spans="4:4">
      <c r="D3057" s="1255"/>
    </row>
    <row r="3058" spans="4:4">
      <c r="D3058" s="1255"/>
    </row>
    <row r="3059" spans="4:4">
      <c r="D3059" s="1255"/>
    </row>
    <row r="3060" spans="4:4">
      <c r="D3060" s="1255"/>
    </row>
    <row r="3061" spans="4:4">
      <c r="D3061" s="1255"/>
    </row>
    <row r="3062" spans="4:4">
      <c r="D3062" s="1255"/>
    </row>
    <row r="3063" spans="4:4">
      <c r="D3063" s="1255"/>
    </row>
    <row r="3064" spans="4:4">
      <c r="D3064" s="1255"/>
    </row>
    <row r="3065" spans="4:4">
      <c r="D3065" s="1255"/>
    </row>
    <row r="3066" spans="4:4">
      <c r="D3066" s="1255"/>
    </row>
    <row r="3067" spans="4:4">
      <c r="D3067" s="1255"/>
    </row>
    <row r="3068" spans="4:4">
      <c r="D3068" s="1255"/>
    </row>
    <row r="3069" spans="4:4">
      <c r="D3069" s="1255"/>
    </row>
    <row r="3070" spans="4:4">
      <c r="D3070" s="1255"/>
    </row>
    <row r="3071" spans="4:4">
      <c r="D3071" s="1255"/>
    </row>
    <row r="3072" spans="4:4">
      <c r="D3072" s="1255"/>
    </row>
    <row r="3073" spans="4:4">
      <c r="D3073" s="1255"/>
    </row>
    <row r="3074" spans="4:4">
      <c r="D3074" s="1255"/>
    </row>
    <row r="3075" spans="4:4">
      <c r="D3075" s="1255"/>
    </row>
    <row r="3076" spans="4:4">
      <c r="D3076" s="1255"/>
    </row>
    <row r="3077" spans="4:4">
      <c r="D3077" s="1255"/>
    </row>
    <row r="3078" spans="4:4">
      <c r="D3078" s="1255"/>
    </row>
    <row r="3079" spans="4:4">
      <c r="D3079" s="1255"/>
    </row>
    <row r="3080" spans="4:4">
      <c r="D3080" s="1255"/>
    </row>
    <row r="3081" spans="4:4">
      <c r="D3081" s="1255"/>
    </row>
    <row r="3082" spans="4:4">
      <c r="D3082" s="1255"/>
    </row>
    <row r="3083" spans="4:4">
      <c r="D3083" s="1255"/>
    </row>
    <row r="3084" spans="4:4">
      <c r="D3084" s="1255"/>
    </row>
    <row r="3085" spans="4:4">
      <c r="D3085" s="1255"/>
    </row>
    <row r="3086" spans="4:4">
      <c r="D3086" s="1255"/>
    </row>
    <row r="3087" spans="4:4">
      <c r="D3087" s="1255"/>
    </row>
    <row r="3088" spans="4:4">
      <c r="D3088" s="1255"/>
    </row>
    <row r="3089" spans="4:4">
      <c r="D3089" s="1255"/>
    </row>
    <row r="3090" spans="4:4">
      <c r="D3090" s="1255"/>
    </row>
    <row r="3091" spans="4:4">
      <c r="D3091" s="1255"/>
    </row>
    <row r="3092" spans="4:4">
      <c r="D3092" s="1255"/>
    </row>
    <row r="3093" spans="4:4">
      <c r="D3093" s="1255"/>
    </row>
    <row r="3094" spans="4:4">
      <c r="D3094" s="1255"/>
    </row>
    <row r="3095" spans="4:4">
      <c r="D3095" s="1255"/>
    </row>
    <row r="3096" spans="4:4">
      <c r="D3096" s="1255"/>
    </row>
    <row r="3097" spans="4:4">
      <c r="D3097" s="1255"/>
    </row>
    <row r="3098" spans="4:4">
      <c r="D3098" s="1255"/>
    </row>
    <row r="3099" spans="4:4">
      <c r="D3099" s="1255"/>
    </row>
    <row r="3100" spans="4:4">
      <c r="D3100" s="1255"/>
    </row>
    <row r="3101" spans="4:4">
      <c r="D3101" s="1255"/>
    </row>
    <row r="3102" spans="4:4">
      <c r="D3102" s="1255"/>
    </row>
    <row r="3103" spans="4:4">
      <c r="D3103" s="1255"/>
    </row>
    <row r="3104" spans="4:4">
      <c r="D3104" s="1255"/>
    </row>
    <row r="3105" spans="4:4">
      <c r="D3105" s="1255"/>
    </row>
    <row r="3106" spans="4:4">
      <c r="D3106" s="1255"/>
    </row>
    <row r="3107" spans="4:4">
      <c r="D3107" s="1255"/>
    </row>
    <row r="3108" spans="4:4">
      <c r="D3108" s="1255"/>
    </row>
    <row r="3109" spans="4:4">
      <c r="D3109" s="1255"/>
    </row>
    <row r="3110" spans="4:4">
      <c r="D3110" s="1255"/>
    </row>
    <row r="3111" spans="4:4">
      <c r="D3111" s="1255"/>
    </row>
    <row r="3112" spans="4:4">
      <c r="D3112" s="1255"/>
    </row>
    <row r="3113" spans="4:4">
      <c r="D3113" s="1255"/>
    </row>
    <row r="3114" spans="4:4">
      <c r="D3114" s="1255"/>
    </row>
    <row r="3115" spans="4:4">
      <c r="D3115" s="1255"/>
    </row>
    <row r="3116" spans="4:4">
      <c r="D3116" s="1255"/>
    </row>
    <row r="3117" spans="4:4">
      <c r="D3117" s="1255"/>
    </row>
    <row r="3118" spans="4:4">
      <c r="D3118" s="1255"/>
    </row>
    <row r="3119" spans="4:4">
      <c r="D3119" s="1255"/>
    </row>
    <row r="3120" spans="4:4">
      <c r="D3120" s="1255"/>
    </row>
    <row r="3121" spans="4:4">
      <c r="D3121" s="1255"/>
    </row>
    <row r="3122" spans="4:4">
      <c r="D3122" s="1255"/>
    </row>
    <row r="3123" spans="4:4">
      <c r="D3123" s="1255"/>
    </row>
    <row r="3124" spans="4:4">
      <c r="D3124" s="1255"/>
    </row>
    <row r="3125" spans="4:4">
      <c r="D3125" s="1255"/>
    </row>
    <row r="3126" spans="4:4">
      <c r="D3126" s="1255"/>
    </row>
    <row r="3127" spans="4:4">
      <c r="D3127" s="1255"/>
    </row>
    <row r="3128" spans="4:4">
      <c r="D3128" s="1255"/>
    </row>
    <row r="3129" spans="4:4">
      <c r="D3129" s="1255"/>
    </row>
    <row r="3130" spans="4:4">
      <c r="D3130" s="1255"/>
    </row>
    <row r="3131" spans="4:4">
      <c r="D3131" s="1255"/>
    </row>
    <row r="3132" spans="4:4">
      <c r="D3132" s="1255"/>
    </row>
    <row r="3133" spans="4:4">
      <c r="D3133" s="1255"/>
    </row>
    <row r="3134" spans="4:4">
      <c r="D3134" s="1255"/>
    </row>
    <row r="3135" spans="4:4">
      <c r="D3135" s="1255"/>
    </row>
    <row r="3136" spans="4:4">
      <c r="D3136" s="1255"/>
    </row>
    <row r="3137" spans="4:4">
      <c r="D3137" s="1255"/>
    </row>
    <row r="3138" spans="4:4">
      <c r="D3138" s="1255"/>
    </row>
    <row r="3139" spans="4:4">
      <c r="D3139" s="1255"/>
    </row>
    <row r="3140" spans="4:4">
      <c r="D3140" s="1255"/>
    </row>
    <row r="3141" spans="4:4">
      <c r="D3141" s="1255"/>
    </row>
    <row r="3142" spans="4:4">
      <c r="D3142" s="1255"/>
    </row>
    <row r="3143" spans="4:4">
      <c r="D3143" s="1255"/>
    </row>
    <row r="3144" spans="4:4">
      <c r="D3144" s="1255"/>
    </row>
    <row r="3145" spans="4:4">
      <c r="D3145" s="1255"/>
    </row>
    <row r="3146" spans="4:4">
      <c r="D3146" s="1255"/>
    </row>
    <row r="3147" spans="4:4">
      <c r="D3147" s="1255"/>
    </row>
    <row r="3148" spans="4:4">
      <c r="D3148" s="1255"/>
    </row>
    <row r="3149" spans="4:4">
      <c r="D3149" s="1255"/>
    </row>
    <row r="3150" spans="4:4">
      <c r="D3150" s="1255"/>
    </row>
    <row r="3151" spans="4:4">
      <c r="D3151" s="1255"/>
    </row>
    <row r="3152" spans="4:4">
      <c r="D3152" s="1255"/>
    </row>
    <row r="3153" spans="4:4">
      <c r="D3153" s="1255"/>
    </row>
    <row r="3154" spans="4:4">
      <c r="D3154" s="1255"/>
    </row>
    <row r="3155" spans="4:4">
      <c r="D3155" s="1255"/>
    </row>
    <row r="3156" spans="4:4">
      <c r="D3156" s="1255"/>
    </row>
    <row r="3157" spans="4:4">
      <c r="D3157" s="1255"/>
    </row>
    <row r="3158" spans="4:4">
      <c r="D3158" s="1255"/>
    </row>
    <row r="3159" spans="4:4">
      <c r="D3159" s="1255"/>
    </row>
    <row r="3160" spans="4:4">
      <c r="D3160" s="1255"/>
    </row>
    <row r="3161" spans="4:4">
      <c r="D3161" s="1255"/>
    </row>
    <row r="3162" spans="4:4">
      <c r="D3162" s="1255"/>
    </row>
    <row r="3163" spans="4:4">
      <c r="D3163" s="1255"/>
    </row>
    <row r="3164" spans="4:4">
      <c r="D3164" s="1255"/>
    </row>
    <row r="3165" spans="4:4">
      <c r="D3165" s="1255"/>
    </row>
    <row r="3166" spans="4:4">
      <c r="D3166" s="1255"/>
    </row>
    <row r="3167" spans="4:4">
      <c r="D3167" s="1255"/>
    </row>
    <row r="3168" spans="4:4">
      <c r="D3168" s="1255"/>
    </row>
    <row r="3169" spans="4:4">
      <c r="D3169" s="1255"/>
    </row>
    <row r="3170" spans="4:4">
      <c r="D3170" s="1255"/>
    </row>
    <row r="3171" spans="4:4">
      <c r="D3171" s="1255"/>
    </row>
    <row r="3172" spans="4:4">
      <c r="D3172" s="1255"/>
    </row>
    <row r="3173" spans="4:4">
      <c r="D3173" s="1255"/>
    </row>
    <row r="3174" spans="4:4">
      <c r="D3174" s="1255"/>
    </row>
    <row r="3175" spans="4:4">
      <c r="D3175" s="1255"/>
    </row>
    <row r="3176" spans="4:4">
      <c r="D3176" s="1255"/>
    </row>
    <row r="3177" spans="4:4">
      <c r="D3177" s="1255"/>
    </row>
    <row r="3178" spans="4:4">
      <c r="D3178" s="1255"/>
    </row>
    <row r="3179" spans="4:4">
      <c r="D3179" s="1255"/>
    </row>
    <row r="3180" spans="4:4">
      <c r="D3180" s="1255"/>
    </row>
    <row r="3181" spans="4:4">
      <c r="D3181" s="1255"/>
    </row>
    <row r="3182" spans="4:4">
      <c r="D3182" s="1255"/>
    </row>
    <row r="3183" spans="4:4">
      <c r="D3183" s="1255"/>
    </row>
    <row r="3184" spans="4:4">
      <c r="D3184" s="1255"/>
    </row>
    <row r="3185" spans="4:4">
      <c r="D3185" s="1255"/>
    </row>
    <row r="3186" spans="4:4">
      <c r="D3186" s="1255"/>
    </row>
    <row r="3187" spans="4:4">
      <c r="D3187" s="1255"/>
    </row>
    <row r="3188" spans="4:4">
      <c r="D3188" s="1255"/>
    </row>
    <row r="3189" spans="4:4">
      <c r="D3189" s="1255"/>
    </row>
    <row r="3190" spans="4:4">
      <c r="D3190" s="1255"/>
    </row>
    <row r="3191" spans="4:4">
      <c r="D3191" s="1255"/>
    </row>
    <row r="3192" spans="4:4">
      <c r="D3192" s="1255"/>
    </row>
    <row r="3193" spans="4:4">
      <c r="D3193" s="1255"/>
    </row>
    <row r="3194" spans="4:4">
      <c r="D3194" s="1255"/>
    </row>
    <row r="3195" spans="4:4">
      <c r="D3195" s="1255"/>
    </row>
    <row r="3196" spans="4:4">
      <c r="D3196" s="1255"/>
    </row>
    <row r="3197" spans="4:4">
      <c r="D3197" s="1255"/>
    </row>
    <row r="3198" spans="4:4">
      <c r="D3198" s="1255"/>
    </row>
    <row r="3199" spans="4:4">
      <c r="D3199" s="1255"/>
    </row>
    <row r="3200" spans="4:4">
      <c r="D3200" s="1255"/>
    </row>
    <row r="3201" spans="4:4">
      <c r="D3201" s="1255"/>
    </row>
    <row r="3202" spans="4:4">
      <c r="D3202" s="1255"/>
    </row>
    <row r="3203" spans="4:4">
      <c r="D3203" s="1255"/>
    </row>
    <row r="3204" spans="4:4">
      <c r="D3204" s="1255"/>
    </row>
    <row r="3205" spans="4:4">
      <c r="D3205" s="1255"/>
    </row>
    <row r="3206" spans="4:4">
      <c r="D3206" s="1255"/>
    </row>
    <row r="3207" spans="4:4">
      <c r="D3207" s="1255"/>
    </row>
    <row r="3208" spans="4:4">
      <c r="D3208" s="1255"/>
    </row>
    <row r="3209" spans="4:4">
      <c r="D3209" s="1255"/>
    </row>
    <row r="3210" spans="4:4">
      <c r="D3210" s="1255"/>
    </row>
    <row r="3211" spans="4:4">
      <c r="D3211" s="1255"/>
    </row>
    <row r="3212" spans="4:4">
      <c r="D3212" s="1255"/>
    </row>
    <row r="3213" spans="4:4">
      <c r="D3213" s="1255"/>
    </row>
    <row r="3214" spans="4:4">
      <c r="D3214" s="1255"/>
    </row>
    <row r="3215" spans="4:4">
      <c r="D3215" s="1255"/>
    </row>
    <row r="3216" spans="4:4">
      <c r="D3216" s="1255"/>
    </row>
    <row r="3217" spans="4:4">
      <c r="D3217" s="1255"/>
    </row>
    <row r="3218" spans="4:4">
      <c r="D3218" s="1255"/>
    </row>
    <row r="3219" spans="4:4">
      <c r="D3219" s="1255"/>
    </row>
    <row r="3220" spans="4:4">
      <c r="D3220" s="1255"/>
    </row>
    <row r="3221" spans="4:4">
      <c r="D3221" s="1255"/>
    </row>
    <row r="3222" spans="4:4">
      <c r="D3222" s="1255"/>
    </row>
    <row r="3223" spans="4:4">
      <c r="D3223" s="1255"/>
    </row>
    <row r="3224" spans="4:4">
      <c r="D3224" s="1255"/>
    </row>
    <row r="3225" spans="4:4">
      <c r="D3225" s="1255"/>
    </row>
    <row r="3226" spans="4:4">
      <c r="D3226" s="1255"/>
    </row>
    <row r="3227" spans="4:4">
      <c r="D3227" s="1255"/>
    </row>
    <row r="3228" spans="4:4">
      <c r="D3228" s="1255"/>
    </row>
    <row r="3229" spans="4:4">
      <c r="D3229" s="1255"/>
    </row>
    <row r="3230" spans="4:4">
      <c r="D3230" s="1255"/>
    </row>
    <row r="3231" spans="4:4">
      <c r="D3231" s="1255"/>
    </row>
    <row r="3232" spans="4:4">
      <c r="D3232" s="1255"/>
    </row>
    <row r="3233" spans="4:4">
      <c r="D3233" s="1255"/>
    </row>
    <row r="3234" spans="4:4">
      <c r="D3234" s="1255"/>
    </row>
    <row r="3235" spans="4:4">
      <c r="D3235" s="1255"/>
    </row>
    <row r="3236" spans="4:4">
      <c r="D3236" s="1255"/>
    </row>
    <row r="3237" spans="4:4">
      <c r="D3237" s="1255"/>
    </row>
    <row r="3238" spans="4:4">
      <c r="D3238" s="1255"/>
    </row>
    <row r="3239" spans="4:4">
      <c r="D3239" s="1255"/>
    </row>
    <row r="3240" spans="4:4">
      <c r="D3240" s="1255"/>
    </row>
    <row r="3241" spans="4:4">
      <c r="D3241" s="1255"/>
    </row>
    <row r="3242" spans="4:4">
      <c r="D3242" s="1255"/>
    </row>
    <row r="3243" spans="4:4">
      <c r="D3243" s="1255"/>
    </row>
    <row r="3244" spans="4:4">
      <c r="D3244" s="1255"/>
    </row>
    <row r="3245" spans="4:4">
      <c r="D3245" s="1255"/>
    </row>
    <row r="3246" spans="4:4">
      <c r="D3246" s="1255"/>
    </row>
    <row r="3247" spans="4:4">
      <c r="D3247" s="1255"/>
    </row>
    <row r="3248" spans="4:4">
      <c r="D3248" s="1255"/>
    </row>
    <row r="3249" spans="4:4">
      <c r="D3249" s="1255"/>
    </row>
    <row r="3250" spans="4:4">
      <c r="D3250" s="1255"/>
    </row>
    <row r="3251" spans="4:4">
      <c r="D3251" s="1255"/>
    </row>
    <row r="3252" spans="4:4">
      <c r="D3252" s="1255"/>
    </row>
    <row r="3253" spans="4:4">
      <c r="D3253" s="1255"/>
    </row>
    <row r="3254" spans="4:4">
      <c r="D3254" s="1255"/>
    </row>
    <row r="3255" spans="4:4">
      <c r="D3255" s="1255"/>
    </row>
    <row r="3256" spans="4:4">
      <c r="D3256" s="1255"/>
    </row>
    <row r="3257" spans="4:4">
      <c r="D3257" s="1255"/>
    </row>
    <row r="3258" spans="4:4">
      <c r="D3258" s="1255"/>
    </row>
    <row r="3259" spans="4:4">
      <c r="D3259" s="1255"/>
    </row>
    <row r="3260" spans="4:4">
      <c r="D3260" s="1255"/>
    </row>
    <row r="3261" spans="4:4">
      <c r="D3261" s="1255"/>
    </row>
    <row r="3262" spans="4:4">
      <c r="D3262" s="1255"/>
    </row>
    <row r="3263" spans="4:4">
      <c r="D3263" s="1255"/>
    </row>
    <row r="3264" spans="4:4">
      <c r="D3264" s="1255"/>
    </row>
    <row r="3265" spans="4:4">
      <c r="D3265" s="1255"/>
    </row>
    <row r="3266" spans="4:4">
      <c r="D3266" s="1255"/>
    </row>
    <row r="3267" spans="4:4">
      <c r="D3267" s="1255"/>
    </row>
    <row r="3268" spans="4:4">
      <c r="D3268" s="1255"/>
    </row>
    <row r="3269" spans="4:4">
      <c r="D3269" s="1255"/>
    </row>
    <row r="3270" spans="4:4">
      <c r="D3270" s="1255"/>
    </row>
    <row r="3271" spans="4:4">
      <c r="D3271" s="1255"/>
    </row>
    <row r="3272" spans="4:4">
      <c r="D3272" s="1255"/>
    </row>
    <row r="3273" spans="4:4">
      <c r="D3273" s="1255"/>
    </row>
    <row r="3274" spans="4:4">
      <c r="D3274" s="1255"/>
    </row>
    <row r="3275" spans="4:4">
      <c r="D3275" s="1255"/>
    </row>
    <row r="3276" spans="4:4">
      <c r="D3276" s="1255"/>
    </row>
    <row r="3277" spans="4:4">
      <c r="D3277" s="1255"/>
    </row>
    <row r="3278" spans="4:4">
      <c r="D3278" s="1255"/>
    </row>
    <row r="3279" spans="4:4">
      <c r="D3279" s="1255"/>
    </row>
    <row r="3280" spans="4:4">
      <c r="D3280" s="1255"/>
    </row>
    <row r="3281" spans="4:4">
      <c r="D3281" s="1255"/>
    </row>
    <row r="3282" spans="4:4">
      <c r="D3282" s="1255"/>
    </row>
    <row r="3283" spans="4:4">
      <c r="D3283" s="1255"/>
    </row>
    <row r="3284" spans="4:4">
      <c r="D3284" s="1255"/>
    </row>
    <row r="3285" spans="4:4">
      <c r="D3285" s="1255"/>
    </row>
    <row r="3286" spans="4:4">
      <c r="D3286" s="1255"/>
    </row>
    <row r="3287" spans="4:4">
      <c r="D3287" s="1255"/>
    </row>
    <row r="3288" spans="4:4">
      <c r="D3288" s="1255"/>
    </row>
    <row r="3289" spans="4:4">
      <c r="D3289" s="1255"/>
    </row>
    <row r="3290" spans="4:4">
      <c r="D3290" s="1255"/>
    </row>
    <row r="3291" spans="4:4">
      <c r="D3291" s="1255"/>
    </row>
    <row r="3292" spans="4:4">
      <c r="D3292" s="1255"/>
    </row>
    <row r="3293" spans="4:4">
      <c r="D3293" s="1255"/>
    </row>
    <row r="3294" spans="4:4">
      <c r="D3294" s="1255"/>
    </row>
    <row r="3295" spans="4:4">
      <c r="D3295" s="1255"/>
    </row>
    <row r="3296" spans="4:4">
      <c r="D3296" s="1255"/>
    </row>
    <row r="3297" spans="4:4">
      <c r="D3297" s="1255"/>
    </row>
    <row r="3298" spans="4:4">
      <c r="D3298" s="1255"/>
    </row>
    <row r="3299" spans="4:4">
      <c r="D3299" s="1255"/>
    </row>
    <row r="3300" spans="4:4">
      <c r="D3300" s="1255"/>
    </row>
    <row r="3301" spans="4:4">
      <c r="D3301" s="1255"/>
    </row>
    <row r="3302" spans="4:4">
      <c r="D3302" s="1255"/>
    </row>
    <row r="3303" spans="4:4">
      <c r="D3303" s="1255"/>
    </row>
    <row r="3304" spans="4:4">
      <c r="D3304" s="1255"/>
    </row>
    <row r="3305" spans="4:4">
      <c r="D3305" s="1255"/>
    </row>
    <row r="3306" spans="4:4">
      <c r="D3306" s="1255"/>
    </row>
    <row r="3307" spans="4:4">
      <c r="D3307" s="1255"/>
    </row>
    <row r="3308" spans="4:4">
      <c r="D3308" s="1255"/>
    </row>
    <row r="3309" spans="4:4">
      <c r="D3309" s="1255"/>
    </row>
    <row r="3310" spans="4:4">
      <c r="D3310" s="1255"/>
    </row>
    <row r="3311" spans="4:4">
      <c r="D3311" s="1255"/>
    </row>
    <row r="3312" spans="4:4">
      <c r="D3312" s="1255"/>
    </row>
    <row r="3313" spans="4:4">
      <c r="D3313" s="1255"/>
    </row>
    <row r="3314" spans="4:4">
      <c r="D3314" s="1255"/>
    </row>
    <row r="3315" spans="4:4">
      <c r="D3315" s="1255"/>
    </row>
    <row r="3316" spans="4:4">
      <c r="D3316" s="1255"/>
    </row>
    <row r="3317" spans="4:4">
      <c r="D3317" s="1255"/>
    </row>
    <row r="3318" spans="4:4">
      <c r="D3318" s="1255"/>
    </row>
    <row r="3319" spans="4:4">
      <c r="D3319" s="1255"/>
    </row>
    <row r="3320" spans="4:4">
      <c r="D3320" s="1255"/>
    </row>
    <row r="3321" spans="4:4">
      <c r="D3321" s="1255"/>
    </row>
    <row r="3322" spans="4:4">
      <c r="D3322" s="1255"/>
    </row>
    <row r="3323" spans="4:4">
      <c r="D3323" s="1255"/>
    </row>
    <row r="3324" spans="4:4">
      <c r="D3324" s="1255"/>
    </row>
    <row r="3325" spans="4:4">
      <c r="D3325" s="1255"/>
    </row>
    <row r="3326" spans="4:4">
      <c r="D3326" s="1255"/>
    </row>
    <row r="3327" spans="4:4">
      <c r="D3327" s="1255"/>
    </row>
    <row r="3328" spans="4:4">
      <c r="D3328" s="1255"/>
    </row>
    <row r="3329" spans="4:4">
      <c r="D3329" s="1255"/>
    </row>
    <row r="3330" spans="4:4">
      <c r="D3330" s="1255"/>
    </row>
    <row r="3331" spans="4:4">
      <c r="D3331" s="1255"/>
    </row>
    <row r="3332" spans="4:4">
      <c r="D3332" s="1255"/>
    </row>
    <row r="3333" spans="4:4">
      <c r="D3333" s="1255"/>
    </row>
    <row r="3334" spans="4:4">
      <c r="D3334" s="1255"/>
    </row>
    <row r="3335" spans="4:4">
      <c r="D3335" s="1255"/>
    </row>
    <row r="3336" spans="4:4">
      <c r="D3336" s="1255"/>
    </row>
    <row r="3337" spans="4:4">
      <c r="D3337" s="1255"/>
    </row>
    <row r="3338" spans="4:4">
      <c r="D3338" s="1255"/>
    </row>
    <row r="3339" spans="4:4">
      <c r="D3339" s="1255"/>
    </row>
    <row r="3340" spans="4:4">
      <c r="D3340" s="1255"/>
    </row>
    <row r="3341" spans="4:4">
      <c r="D3341" s="1255"/>
    </row>
    <row r="3342" spans="4:4">
      <c r="D3342" s="1255"/>
    </row>
    <row r="3343" spans="4:4">
      <c r="D3343" s="1255"/>
    </row>
    <row r="3344" spans="4:4">
      <c r="D3344" s="1255"/>
    </row>
    <row r="3345" spans="4:4">
      <c r="D3345" s="1255"/>
    </row>
    <row r="3346" spans="4:4">
      <c r="D3346" s="1255"/>
    </row>
    <row r="3347" spans="4:4">
      <c r="D3347" s="1255"/>
    </row>
    <row r="3348" spans="4:4">
      <c r="D3348" s="1255"/>
    </row>
    <row r="3349" spans="4:4">
      <c r="D3349" s="1255"/>
    </row>
    <row r="3350" spans="4:4">
      <c r="D3350" s="1255"/>
    </row>
    <row r="3351" spans="4:4">
      <c r="D3351" s="1255"/>
    </row>
    <row r="3352" spans="4:4">
      <c r="D3352" s="1255"/>
    </row>
    <row r="3353" spans="4:4">
      <c r="D3353" s="1255"/>
    </row>
    <row r="3354" spans="4:4">
      <c r="D3354" s="1255"/>
    </row>
    <row r="3355" spans="4:4">
      <c r="D3355" s="1255"/>
    </row>
    <row r="3356" spans="4:4">
      <c r="D3356" s="1255"/>
    </row>
    <row r="3357" spans="4:4">
      <c r="D3357" s="1255"/>
    </row>
    <row r="3358" spans="4:4">
      <c r="D3358" s="1255"/>
    </row>
    <row r="3359" spans="4:4">
      <c r="D3359" s="1255"/>
    </row>
    <row r="3360" spans="4:4">
      <c r="D3360" s="1255"/>
    </row>
    <row r="3361" spans="4:4">
      <c r="D3361" s="1255"/>
    </row>
    <row r="3362" spans="4:4">
      <c r="D3362" s="1255"/>
    </row>
    <row r="3363" spans="4:4">
      <c r="D3363" s="1255"/>
    </row>
    <row r="3364" spans="4:4">
      <c r="D3364" s="1255"/>
    </row>
    <row r="3365" spans="4:4">
      <c r="D3365" s="1255"/>
    </row>
    <row r="3366" spans="4:4">
      <c r="D3366" s="1255"/>
    </row>
    <row r="3367" spans="4:4">
      <c r="D3367" s="1255"/>
    </row>
    <row r="3368" spans="4:4">
      <c r="D3368" s="1255"/>
    </row>
    <row r="3369" spans="4:4">
      <c r="D3369" s="1255"/>
    </row>
    <row r="3370" spans="4:4">
      <c r="D3370" s="1255"/>
    </row>
    <row r="3371" spans="4:4">
      <c r="D3371" s="1255"/>
    </row>
    <row r="3372" spans="4:4">
      <c r="D3372" s="1255"/>
    </row>
    <row r="3373" spans="4:4">
      <c r="D3373" s="1255"/>
    </row>
    <row r="3374" spans="4:4">
      <c r="D3374" s="1255"/>
    </row>
    <row r="3375" spans="4:4">
      <c r="D3375" s="1255"/>
    </row>
    <row r="3376" spans="4:4">
      <c r="D3376" s="1255"/>
    </row>
    <row r="3377" spans="4:4">
      <c r="D3377" s="1255"/>
    </row>
    <row r="3378" spans="4:4">
      <c r="D3378" s="1255"/>
    </row>
    <row r="3379" spans="4:4">
      <c r="D3379" s="1255"/>
    </row>
    <row r="3380" spans="4:4">
      <c r="D3380" s="1255"/>
    </row>
    <row r="3381" spans="4:4">
      <c r="D3381" s="1255"/>
    </row>
    <row r="3382" spans="4:4">
      <c r="D3382" s="1255"/>
    </row>
    <row r="3383" spans="4:4">
      <c r="D3383" s="1255"/>
    </row>
    <row r="3384" spans="4:4">
      <c r="D3384" s="1255"/>
    </row>
    <row r="3385" spans="4:4">
      <c r="D3385" s="1255"/>
    </row>
    <row r="3386" spans="4:4">
      <c r="D3386" s="1255"/>
    </row>
    <row r="3387" spans="4:4">
      <c r="D3387" s="1255"/>
    </row>
    <row r="3388" spans="4:4">
      <c r="D3388" s="1255"/>
    </row>
    <row r="3389" spans="4:4">
      <c r="D3389" s="1255"/>
    </row>
    <row r="3390" spans="4:4">
      <c r="D3390" s="1255"/>
    </row>
    <row r="3391" spans="4:4">
      <c r="D3391" s="1255"/>
    </row>
    <row r="3392" spans="4:4">
      <c r="D3392" s="1255"/>
    </row>
    <row r="3393" spans="4:4">
      <c r="D3393" s="1255"/>
    </row>
    <row r="3394" spans="4:4">
      <c r="D3394" s="1255"/>
    </row>
    <row r="3395" spans="4:4">
      <c r="D3395" s="1255"/>
    </row>
    <row r="3396" spans="4:4">
      <c r="D3396" s="1255"/>
    </row>
    <row r="3397" spans="4:4">
      <c r="D3397" s="1255"/>
    </row>
    <row r="3398" spans="4:4">
      <c r="D3398" s="1255"/>
    </row>
    <row r="3399" spans="4:4">
      <c r="D3399" s="1255"/>
    </row>
    <row r="3400" spans="4:4">
      <c r="D3400" s="1255"/>
    </row>
    <row r="3401" spans="4:4">
      <c r="D3401" s="1255"/>
    </row>
    <row r="3402" spans="4:4">
      <c r="D3402" s="1255"/>
    </row>
    <row r="3403" spans="4:4">
      <c r="D3403" s="1255"/>
    </row>
    <row r="3404" spans="4:4">
      <c r="D3404" s="1255"/>
    </row>
    <row r="3405" spans="4:4">
      <c r="D3405" s="1255"/>
    </row>
    <row r="3406" spans="4:4">
      <c r="D3406" s="1255"/>
    </row>
    <row r="3407" spans="4:4">
      <c r="D3407" s="1255"/>
    </row>
    <row r="3408" spans="4:4">
      <c r="D3408" s="1255"/>
    </row>
    <row r="3409" spans="4:4">
      <c r="D3409" s="1255"/>
    </row>
    <row r="3410" spans="4:4">
      <c r="D3410" s="1255"/>
    </row>
    <row r="3411" spans="4:4">
      <c r="D3411" s="1255"/>
    </row>
    <row r="3412" spans="4:4">
      <c r="D3412" s="1255"/>
    </row>
    <row r="3413" spans="4:4">
      <c r="D3413" s="1255"/>
    </row>
    <row r="3414" spans="4:4">
      <c r="D3414" s="1255"/>
    </row>
    <row r="3415" spans="4:4">
      <c r="D3415" s="1255"/>
    </row>
    <row r="3416" spans="4:4">
      <c r="D3416" s="1255"/>
    </row>
    <row r="3417" spans="4:4">
      <c r="D3417" s="1255"/>
    </row>
    <row r="3418" spans="4:4">
      <c r="D3418" s="1255"/>
    </row>
    <row r="3419" spans="4:4">
      <c r="D3419" s="1255"/>
    </row>
    <row r="3420" spans="4:4">
      <c r="D3420" s="1255"/>
    </row>
    <row r="3421" spans="4:4">
      <c r="D3421" s="1255"/>
    </row>
    <row r="3422" spans="4:4">
      <c r="D3422" s="1255"/>
    </row>
    <row r="3423" spans="4:4">
      <c r="D3423" s="1255"/>
    </row>
    <row r="3424" spans="4:4">
      <c r="D3424" s="1255"/>
    </row>
    <row r="3425" spans="4:4">
      <c r="D3425" s="1255"/>
    </row>
    <row r="3426" spans="4:4">
      <c r="D3426" s="1255"/>
    </row>
    <row r="3427" spans="4:4">
      <c r="D3427" s="1255"/>
    </row>
    <row r="3428" spans="4:4">
      <c r="D3428" s="1255"/>
    </row>
    <row r="3429" spans="4:4">
      <c r="D3429" s="1255"/>
    </row>
    <row r="3430" spans="4:4">
      <c r="D3430" s="1255"/>
    </row>
    <row r="3431" spans="4:4">
      <c r="D3431" s="1255"/>
    </row>
    <row r="3432" spans="4:4">
      <c r="D3432" s="1255"/>
    </row>
    <row r="3433" spans="4:4">
      <c r="D3433" s="1255"/>
    </row>
    <row r="3434" spans="4:4">
      <c r="D3434" s="1255"/>
    </row>
    <row r="3435" spans="4:4">
      <c r="D3435" s="1255"/>
    </row>
    <row r="3436" spans="4:4">
      <c r="D3436" s="1255"/>
    </row>
    <row r="3437" spans="4:4">
      <c r="D3437" s="1255"/>
    </row>
    <row r="3438" spans="4:4">
      <c r="D3438" s="1255"/>
    </row>
    <row r="3439" spans="4:4">
      <c r="D3439" s="1255"/>
    </row>
    <row r="3440" spans="4:4">
      <c r="D3440" s="1255"/>
    </row>
    <row r="3441" spans="4:4">
      <c r="D3441" s="1255"/>
    </row>
    <row r="3442" spans="4:4">
      <c r="D3442" s="1255"/>
    </row>
    <row r="3443" spans="4:4">
      <c r="D3443" s="1255"/>
    </row>
    <row r="3444" spans="4:4">
      <c r="D3444" s="1255"/>
    </row>
    <row r="3445" spans="4:4">
      <c r="D3445" s="1255"/>
    </row>
    <row r="3446" spans="4:4">
      <c r="D3446" s="1255"/>
    </row>
    <row r="3447" spans="4:4">
      <c r="D3447" s="1255"/>
    </row>
    <row r="3448" spans="4:4">
      <c r="D3448" s="1255"/>
    </row>
    <row r="3449" spans="4:4">
      <c r="D3449" s="1255"/>
    </row>
    <row r="3450" spans="4:4">
      <c r="D3450" s="1255"/>
    </row>
    <row r="3451" spans="4:4">
      <c r="D3451" s="1255"/>
    </row>
    <row r="3452" spans="4:4">
      <c r="D3452" s="1255"/>
    </row>
    <row r="3453" spans="4:4">
      <c r="D3453" s="1255"/>
    </row>
    <row r="3454" spans="4:4">
      <c r="D3454" s="1255"/>
    </row>
    <row r="3455" spans="4:4">
      <c r="D3455" s="1255"/>
    </row>
    <row r="3456" spans="4:4">
      <c r="D3456" s="1255"/>
    </row>
    <row r="3457" spans="4:4">
      <c r="D3457" s="1255"/>
    </row>
    <row r="3458" spans="4:4">
      <c r="D3458" s="1255"/>
    </row>
    <row r="3459" spans="4:4">
      <c r="D3459" s="1255"/>
    </row>
    <row r="3460" spans="4:4">
      <c r="D3460" s="1255"/>
    </row>
    <row r="3461" spans="4:4">
      <c r="D3461" s="1255"/>
    </row>
    <row r="3462" spans="4:4">
      <c r="D3462" s="1255"/>
    </row>
    <row r="3463" spans="4:4">
      <c r="D3463" s="1255"/>
    </row>
    <row r="3464" spans="4:4">
      <c r="D3464" s="1255"/>
    </row>
    <row r="3465" spans="4:4">
      <c r="D3465" s="1255"/>
    </row>
    <row r="3466" spans="4:4">
      <c r="D3466" s="1255"/>
    </row>
    <row r="3467" spans="4:4">
      <c r="D3467" s="1255"/>
    </row>
    <row r="3468" spans="4:4">
      <c r="D3468" s="1255"/>
    </row>
    <row r="3469" spans="4:4">
      <c r="D3469" s="1255"/>
    </row>
    <row r="3470" spans="4:4">
      <c r="D3470" s="1255"/>
    </row>
    <row r="3471" spans="4:4">
      <c r="D3471" s="1255"/>
    </row>
    <row r="3472" spans="4:4">
      <c r="D3472" s="1255"/>
    </row>
  </sheetData>
  <mergeCells count="27">
    <mergeCell ref="A7:B8"/>
    <mergeCell ref="C7:C8"/>
    <mergeCell ref="D7:D8"/>
    <mergeCell ref="A1:D1"/>
    <mergeCell ref="A2:D2"/>
    <mergeCell ref="A3:D3"/>
    <mergeCell ref="A4:D4"/>
    <mergeCell ref="A5:D5"/>
    <mergeCell ref="G2313:G2314"/>
    <mergeCell ref="E14:E54"/>
    <mergeCell ref="E55:E63"/>
    <mergeCell ref="E64:E69"/>
    <mergeCell ref="E70:E77"/>
    <mergeCell ref="E78:E83"/>
    <mergeCell ref="E85:E96"/>
    <mergeCell ref="E97:E117"/>
    <mergeCell ref="E118:E119"/>
    <mergeCell ref="F2282:F2287"/>
    <mergeCell ref="F2289:F2290"/>
    <mergeCell ref="F2299:F2303"/>
    <mergeCell ref="G2573:G2574"/>
    <mergeCell ref="G2547:G2549"/>
    <mergeCell ref="G2558:G2559"/>
    <mergeCell ref="G2560:G2562"/>
    <mergeCell ref="G2563:G2566"/>
    <mergeCell ref="G2567:G2568"/>
    <mergeCell ref="G2569:G2571"/>
  </mergeCells>
  <printOptions horizontalCentered="1"/>
  <pageMargins left="0.15748031496062992" right="0.15748031496062992" top="0.15748031496062992" bottom="0.15748031496062992" header="0.31496062992125984" footer="0.31496062992125984"/>
  <pageSetup scale="80" orientation="portrait" r:id="rId1"/>
  <headerFooter>
    <oddFooter>&amp;R&amp;P de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508"/>
  <sheetViews>
    <sheetView view="pageBreakPreview" topLeftCell="A25" zoomScale="110" zoomScaleNormal="100" zoomScaleSheetLayoutView="110" workbookViewId="0">
      <selection activeCell="D11" sqref="D11"/>
    </sheetView>
  </sheetViews>
  <sheetFormatPr baseColWidth="10" defaultRowHeight="15"/>
  <cols>
    <col min="1" max="1" width="16.5703125" customWidth="1"/>
    <col min="2" max="2" width="38.5703125" customWidth="1"/>
    <col min="3" max="3" width="38.140625" style="785" customWidth="1"/>
  </cols>
  <sheetData>
    <row r="1" spans="1:4" ht="15.75">
      <c r="A1" s="1981" t="str">
        <f>'CPCA-I-01'!A1:G1</f>
        <v>Instituto de Capacitación par el Trabajo del Estado de Sonora</v>
      </c>
      <c r="B1" s="1981">
        <f>'[5]ETCA-I-01'!A1:G1</f>
        <v>0</v>
      </c>
      <c r="C1" s="1981"/>
    </row>
    <row r="2" spans="1:4" ht="15.75">
      <c r="A2" s="1981" t="s">
        <v>1008</v>
      </c>
      <c r="B2" s="1981"/>
      <c r="C2" s="1981"/>
    </row>
    <row r="3" spans="1:4" ht="15.75">
      <c r="A3" s="1981" t="str">
        <f>'CPCA-I-01'!A3:G3</f>
        <v>Al 31 de Diciembre de 2020</v>
      </c>
      <c r="B3" s="1981"/>
      <c r="C3" s="1981"/>
    </row>
    <row r="4" spans="1:4" ht="15.75" thickBot="1"/>
    <row r="5" spans="1:4">
      <c r="A5" s="2026" t="s">
        <v>823</v>
      </c>
      <c r="B5" s="2026" t="s">
        <v>241</v>
      </c>
      <c r="C5" s="786"/>
    </row>
    <row r="6" spans="1:4">
      <c r="A6" s="2027"/>
      <c r="B6" s="2027"/>
      <c r="C6" s="787"/>
    </row>
    <row r="7" spans="1:4" s="790" customFormat="1">
      <c r="A7" s="788">
        <v>1</v>
      </c>
      <c r="B7" s="788" t="s">
        <v>1009</v>
      </c>
      <c r="C7" s="789">
        <f>+C9+C81</f>
        <v>150171196.94</v>
      </c>
    </row>
    <row r="8" spans="1:4">
      <c r="A8" s="776"/>
      <c r="B8" s="776"/>
      <c r="C8" s="791"/>
    </row>
    <row r="9" spans="1:4">
      <c r="A9" s="776">
        <v>1.1000000000000001</v>
      </c>
      <c r="B9" s="776" t="s">
        <v>1010</v>
      </c>
      <c r="C9" s="791">
        <f>+C11+C34+C40+C42+C47+C55+C60+C64+C79</f>
        <v>150171196.94</v>
      </c>
    </row>
    <row r="10" spans="1:4">
      <c r="A10" s="776"/>
      <c r="B10" s="776"/>
      <c r="C10" s="791"/>
    </row>
    <row r="11" spans="1:4">
      <c r="A11" s="776" t="s">
        <v>1011</v>
      </c>
      <c r="B11" s="776" t="s">
        <v>193</v>
      </c>
      <c r="C11" s="791">
        <f>+C12+C18+C20+C21+C26+C29+C30+C31+C32</f>
        <v>0</v>
      </c>
    </row>
    <row r="12" spans="1:4" ht="24">
      <c r="A12" s="776" t="s">
        <v>1012</v>
      </c>
      <c r="B12" s="776" t="s">
        <v>1013</v>
      </c>
      <c r="C12" s="792">
        <f>+C13+C15+C17</f>
        <v>0</v>
      </c>
      <c r="D12" s="1067"/>
    </row>
    <row r="13" spans="1:4">
      <c r="A13" s="779" t="s">
        <v>1014</v>
      </c>
      <c r="B13" s="777" t="s">
        <v>1015</v>
      </c>
      <c r="C13" s="791">
        <f>+C14</f>
        <v>0</v>
      </c>
    </row>
    <row r="14" spans="1:4">
      <c r="A14" s="779" t="s">
        <v>1016</v>
      </c>
      <c r="B14" s="779" t="s">
        <v>1017</v>
      </c>
      <c r="C14" s="791">
        <v>0</v>
      </c>
    </row>
    <row r="15" spans="1:4" ht="24">
      <c r="A15" s="779" t="s">
        <v>1018</v>
      </c>
      <c r="B15" s="777" t="s">
        <v>1019</v>
      </c>
      <c r="C15" s="791">
        <f>+C16</f>
        <v>0</v>
      </c>
    </row>
    <row r="16" spans="1:4">
      <c r="A16" s="779" t="s">
        <v>1020</v>
      </c>
      <c r="B16" s="779" t="s">
        <v>1017</v>
      </c>
      <c r="C16" s="791">
        <v>0</v>
      </c>
    </row>
    <row r="17" spans="1:3">
      <c r="A17" s="779" t="s">
        <v>1021</v>
      </c>
      <c r="B17" s="777" t="s">
        <v>1022</v>
      </c>
      <c r="C17" s="791">
        <v>0</v>
      </c>
    </row>
    <row r="18" spans="1:3" ht="24">
      <c r="A18" s="776" t="s">
        <v>1023</v>
      </c>
      <c r="B18" s="776" t="s">
        <v>1024</v>
      </c>
      <c r="C18" s="792">
        <f>+C19</f>
        <v>0</v>
      </c>
    </row>
    <row r="19" spans="1:3">
      <c r="A19" s="779" t="s">
        <v>1025</v>
      </c>
      <c r="B19" s="779" t="s">
        <v>1026</v>
      </c>
      <c r="C19" s="791">
        <v>0</v>
      </c>
    </row>
    <row r="20" spans="1:3">
      <c r="A20" s="776" t="s">
        <v>1027</v>
      </c>
      <c r="B20" s="776" t="s">
        <v>1028</v>
      </c>
      <c r="C20" s="791"/>
    </row>
    <row r="21" spans="1:3">
      <c r="A21" s="776" t="s">
        <v>1029</v>
      </c>
      <c r="B21" s="776" t="s">
        <v>1030</v>
      </c>
      <c r="C21" s="792">
        <f>+C22</f>
        <v>0</v>
      </c>
    </row>
    <row r="22" spans="1:3" ht="24">
      <c r="A22" s="779" t="s">
        <v>1031</v>
      </c>
      <c r="B22" s="779" t="s">
        <v>1032</v>
      </c>
      <c r="C22" s="793">
        <f>+C23+C24+C25</f>
        <v>0</v>
      </c>
    </row>
    <row r="23" spans="1:3">
      <c r="A23" s="779" t="s">
        <v>1033</v>
      </c>
      <c r="B23" s="779" t="s">
        <v>1034</v>
      </c>
      <c r="C23" s="791">
        <v>0</v>
      </c>
    </row>
    <row r="24" spans="1:3" ht="24">
      <c r="A24" s="779" t="s">
        <v>1035</v>
      </c>
      <c r="B24" s="779" t="s">
        <v>1036</v>
      </c>
      <c r="C24" s="791">
        <v>0</v>
      </c>
    </row>
    <row r="25" spans="1:3">
      <c r="A25" s="779" t="s">
        <v>1037</v>
      </c>
      <c r="B25" s="779" t="s">
        <v>1038</v>
      </c>
      <c r="C25" s="791">
        <v>0</v>
      </c>
    </row>
    <row r="26" spans="1:3" ht="36">
      <c r="A26" s="776" t="s">
        <v>1039</v>
      </c>
      <c r="B26" s="776" t="s">
        <v>1040</v>
      </c>
      <c r="C26" s="792">
        <f>+C27+C28</f>
        <v>0</v>
      </c>
    </row>
    <row r="27" spans="1:3">
      <c r="A27" s="779" t="s">
        <v>1041</v>
      </c>
      <c r="B27" s="779" t="s">
        <v>1042</v>
      </c>
      <c r="C27" s="791">
        <v>0</v>
      </c>
    </row>
    <row r="28" spans="1:3">
      <c r="A28" s="779" t="s">
        <v>1043</v>
      </c>
      <c r="B28" s="779" t="s">
        <v>1044</v>
      </c>
      <c r="C28" s="791">
        <v>0</v>
      </c>
    </row>
    <row r="29" spans="1:3">
      <c r="A29" s="776" t="s">
        <v>1045</v>
      </c>
      <c r="B29" s="776" t="s">
        <v>1046</v>
      </c>
      <c r="C29" s="791">
        <v>0</v>
      </c>
    </row>
    <row r="30" spans="1:3">
      <c r="A30" s="776" t="s">
        <v>1047</v>
      </c>
      <c r="B30" s="776" t="s">
        <v>1048</v>
      </c>
      <c r="C30" s="791">
        <v>0</v>
      </c>
    </row>
    <row r="31" spans="1:3">
      <c r="A31" s="776" t="s">
        <v>1049</v>
      </c>
      <c r="B31" s="776" t="s">
        <v>1050</v>
      </c>
      <c r="C31" s="791">
        <v>0</v>
      </c>
    </row>
    <row r="32" spans="1:3">
      <c r="A32" s="776" t="s">
        <v>1051</v>
      </c>
      <c r="B32" s="776" t="s">
        <v>1052</v>
      </c>
      <c r="C32" s="791">
        <v>0</v>
      </c>
    </row>
    <row r="33" spans="1:3">
      <c r="A33" s="776"/>
      <c r="B33" s="776"/>
      <c r="C33" s="791"/>
    </row>
    <row r="34" spans="1:3">
      <c r="A34" s="776" t="s">
        <v>1053</v>
      </c>
      <c r="B34" s="776" t="s">
        <v>1054</v>
      </c>
      <c r="C34" s="791">
        <f>+C35+C36+C38+C37</f>
        <v>0</v>
      </c>
    </row>
    <row r="35" spans="1:3">
      <c r="A35" s="779" t="s">
        <v>1055</v>
      </c>
      <c r="B35" s="779" t="s">
        <v>1056</v>
      </c>
      <c r="C35" s="791">
        <v>0</v>
      </c>
    </row>
    <row r="36" spans="1:3">
      <c r="A36" s="779" t="s">
        <v>1057</v>
      </c>
      <c r="B36" s="779" t="s">
        <v>1058</v>
      </c>
      <c r="C36" s="791">
        <v>0</v>
      </c>
    </row>
    <row r="37" spans="1:3" ht="24">
      <c r="A37" s="779" t="s">
        <v>1059</v>
      </c>
      <c r="B37" s="779" t="s">
        <v>1060</v>
      </c>
      <c r="C37" s="791">
        <v>0</v>
      </c>
    </row>
    <row r="38" spans="1:3">
      <c r="A38" s="779" t="s">
        <v>1061</v>
      </c>
      <c r="B38" s="779" t="s">
        <v>1062</v>
      </c>
      <c r="C38" s="791">
        <v>0</v>
      </c>
    </row>
    <row r="39" spans="1:3">
      <c r="A39" s="779"/>
      <c r="B39" s="779"/>
      <c r="C39" s="791"/>
    </row>
    <row r="40" spans="1:3">
      <c r="A40" s="776" t="s">
        <v>1063</v>
      </c>
      <c r="B40" s="776" t="s">
        <v>365</v>
      </c>
      <c r="C40" s="791">
        <v>0</v>
      </c>
    </row>
    <row r="41" spans="1:3">
      <c r="A41" s="776"/>
      <c r="B41" s="776"/>
      <c r="C41" s="791"/>
    </row>
    <row r="42" spans="1:3" ht="24">
      <c r="A42" s="776" t="s">
        <v>1064</v>
      </c>
      <c r="B42" s="776" t="s">
        <v>1065</v>
      </c>
      <c r="C42" s="791">
        <f>+C43+C44+C45</f>
        <v>11285914.42</v>
      </c>
    </row>
    <row r="43" spans="1:3">
      <c r="A43" s="779" t="s">
        <v>1066</v>
      </c>
      <c r="B43" s="779" t="s">
        <v>1067</v>
      </c>
      <c r="C43" s="791">
        <v>11285914.42</v>
      </c>
    </row>
    <row r="44" spans="1:3" ht="24">
      <c r="A44" s="779" t="s">
        <v>1068</v>
      </c>
      <c r="B44" s="779" t="s">
        <v>1069</v>
      </c>
      <c r="C44" s="791">
        <v>0</v>
      </c>
    </row>
    <row r="45" spans="1:3" ht="24">
      <c r="A45" s="779" t="s">
        <v>1070</v>
      </c>
      <c r="B45" s="779" t="s">
        <v>1071</v>
      </c>
      <c r="C45" s="791">
        <v>0</v>
      </c>
    </row>
    <row r="46" spans="1:3">
      <c r="A46" s="779"/>
      <c r="B46" s="779"/>
      <c r="C46" s="791"/>
    </row>
    <row r="47" spans="1:3">
      <c r="A47" s="776" t="s">
        <v>1072</v>
      </c>
      <c r="B47" s="776" t="s">
        <v>1073</v>
      </c>
      <c r="C47" s="791">
        <f>+C48+C51+C52+C53</f>
        <v>0</v>
      </c>
    </row>
    <row r="48" spans="1:3">
      <c r="A48" s="779" t="s">
        <v>1074</v>
      </c>
      <c r="B48" s="779" t="s">
        <v>1075</v>
      </c>
      <c r="C48" s="791">
        <f>+C49+C50</f>
        <v>0</v>
      </c>
    </row>
    <row r="49" spans="1:3">
      <c r="A49" s="779" t="s">
        <v>1076</v>
      </c>
      <c r="B49" s="779" t="s">
        <v>1077</v>
      </c>
      <c r="C49" s="791">
        <v>0</v>
      </c>
    </row>
    <row r="50" spans="1:3">
      <c r="A50" s="779" t="s">
        <v>1078</v>
      </c>
      <c r="B50" s="779" t="s">
        <v>1079</v>
      </c>
      <c r="C50" s="791">
        <v>0</v>
      </c>
    </row>
    <row r="51" spans="1:3">
      <c r="A51" s="779" t="s">
        <v>1080</v>
      </c>
      <c r="B51" s="779" t="s">
        <v>1081</v>
      </c>
      <c r="C51" s="791">
        <v>0</v>
      </c>
    </row>
    <row r="52" spans="1:3">
      <c r="A52" s="779" t="s">
        <v>1082</v>
      </c>
      <c r="B52" s="779" t="s">
        <v>1083</v>
      </c>
      <c r="C52" s="791">
        <v>0</v>
      </c>
    </row>
    <row r="53" spans="1:3">
      <c r="A53" s="779" t="s">
        <v>1084</v>
      </c>
      <c r="B53" s="779" t="s">
        <v>1085</v>
      </c>
      <c r="C53" s="791">
        <v>0</v>
      </c>
    </row>
    <row r="54" spans="1:3">
      <c r="A54" s="779"/>
      <c r="B54" s="779"/>
      <c r="C54" s="791"/>
    </row>
    <row r="55" spans="1:3" ht="36">
      <c r="A55" s="776" t="s">
        <v>1086</v>
      </c>
      <c r="B55" s="776" t="s">
        <v>1087</v>
      </c>
      <c r="C55" s="792">
        <f>+C56+C57+C58</f>
        <v>0</v>
      </c>
    </row>
    <row r="56" spans="1:3">
      <c r="A56" s="779" t="s">
        <v>1088</v>
      </c>
      <c r="B56" s="779" t="s">
        <v>1089</v>
      </c>
      <c r="C56" s="791">
        <v>0</v>
      </c>
    </row>
    <row r="57" spans="1:3">
      <c r="A57" s="779" t="s">
        <v>1090</v>
      </c>
      <c r="B57" s="779" t="s">
        <v>1091</v>
      </c>
      <c r="C57" s="791">
        <v>0</v>
      </c>
    </row>
    <row r="58" spans="1:3">
      <c r="A58" s="779" t="s">
        <v>1092</v>
      </c>
      <c r="B58" s="779" t="s">
        <v>1093</v>
      </c>
      <c r="C58" s="793">
        <v>0</v>
      </c>
    </row>
    <row r="59" spans="1:3">
      <c r="A59" s="779"/>
      <c r="B59" s="779"/>
      <c r="C59" s="793"/>
    </row>
    <row r="60" spans="1:3" ht="24">
      <c r="A60" s="776" t="s">
        <v>1094</v>
      </c>
      <c r="B60" s="776" t="s">
        <v>1095</v>
      </c>
      <c r="C60" s="792">
        <f>+C61+C62</f>
        <v>42383683.789999999</v>
      </c>
    </row>
    <row r="61" spans="1:3" ht="36">
      <c r="A61" s="779" t="s">
        <v>1096</v>
      </c>
      <c r="B61" s="779" t="s">
        <v>1097</v>
      </c>
      <c r="C61" s="791">
        <v>42383683.789999999</v>
      </c>
    </row>
    <row r="62" spans="1:3" ht="36">
      <c r="A62" s="779" t="s">
        <v>1098</v>
      </c>
      <c r="B62" s="779" t="s">
        <v>1099</v>
      </c>
      <c r="C62" s="791">
        <v>0</v>
      </c>
    </row>
    <row r="63" spans="1:3">
      <c r="A63" s="779"/>
      <c r="B63" s="779"/>
      <c r="C63" s="791"/>
    </row>
    <row r="64" spans="1:3" ht="24">
      <c r="A64" s="776" t="s">
        <v>1100</v>
      </c>
      <c r="B64" s="776" t="s">
        <v>1101</v>
      </c>
      <c r="C64" s="792">
        <f>+C65+C66+C74</f>
        <v>96501598.730000004</v>
      </c>
    </row>
    <row r="65" spans="1:3">
      <c r="A65" s="779" t="s">
        <v>1102</v>
      </c>
      <c r="B65" s="779" t="s">
        <v>1103</v>
      </c>
      <c r="C65" s="793">
        <v>0</v>
      </c>
    </row>
    <row r="66" spans="1:3">
      <c r="A66" s="779" t="s">
        <v>1104</v>
      </c>
      <c r="B66" s="779" t="s">
        <v>1105</v>
      </c>
      <c r="C66" s="791">
        <f>+C67+C72+C73</f>
        <v>96501598.730000004</v>
      </c>
    </row>
    <row r="67" spans="1:3">
      <c r="A67" s="779" t="s">
        <v>1106</v>
      </c>
      <c r="B67" s="779" t="s">
        <v>1107</v>
      </c>
      <c r="C67" s="1058">
        <v>96501598.730000004</v>
      </c>
    </row>
    <row r="68" spans="1:3">
      <c r="A68" s="779" t="s">
        <v>1108</v>
      </c>
      <c r="B68" s="779" t="s">
        <v>1109</v>
      </c>
      <c r="C68" s="791">
        <v>0</v>
      </c>
    </row>
    <row r="69" spans="1:3">
      <c r="A69" s="779" t="s">
        <v>1110</v>
      </c>
      <c r="B69" s="779" t="s">
        <v>1111</v>
      </c>
      <c r="C69" s="791">
        <v>0</v>
      </c>
    </row>
    <row r="70" spans="1:3">
      <c r="A70" s="779" t="s">
        <v>1112</v>
      </c>
      <c r="B70" s="779" t="s">
        <v>214</v>
      </c>
      <c r="C70" s="791">
        <v>0</v>
      </c>
    </row>
    <row r="71" spans="1:3" ht="24">
      <c r="A71" s="779" t="s">
        <v>1113</v>
      </c>
      <c r="B71" s="779" t="s">
        <v>1114</v>
      </c>
      <c r="C71" s="791">
        <v>0</v>
      </c>
    </row>
    <row r="72" spans="1:3">
      <c r="A72" s="779" t="s">
        <v>1115</v>
      </c>
      <c r="B72" s="779" t="s">
        <v>1116</v>
      </c>
      <c r="C72" s="794">
        <v>0</v>
      </c>
    </row>
    <row r="73" spans="1:3">
      <c r="A73" s="779" t="s">
        <v>1117</v>
      </c>
      <c r="B73" s="779" t="s">
        <v>1118</v>
      </c>
      <c r="C73" s="791">
        <v>0</v>
      </c>
    </row>
    <row r="74" spans="1:3">
      <c r="A74" s="779" t="s">
        <v>1119</v>
      </c>
      <c r="B74" s="779" t="s">
        <v>1120</v>
      </c>
      <c r="C74" s="791">
        <f>+C75+C76+C77</f>
        <v>0</v>
      </c>
    </row>
    <row r="75" spans="1:3">
      <c r="A75" s="779" t="s">
        <v>1121</v>
      </c>
      <c r="B75" s="779" t="s">
        <v>1122</v>
      </c>
      <c r="C75" s="791">
        <v>0</v>
      </c>
    </row>
    <row r="76" spans="1:3">
      <c r="A76" s="779" t="s">
        <v>1123</v>
      </c>
      <c r="B76" s="779" t="s">
        <v>1124</v>
      </c>
      <c r="C76" s="791">
        <v>0</v>
      </c>
    </row>
    <row r="77" spans="1:3">
      <c r="A77" s="779" t="s">
        <v>1125</v>
      </c>
      <c r="B77" s="779" t="s">
        <v>1126</v>
      </c>
      <c r="C77" s="791">
        <v>0</v>
      </c>
    </row>
    <row r="78" spans="1:3">
      <c r="A78" s="779"/>
      <c r="B78" s="779"/>
      <c r="C78" s="791"/>
    </row>
    <row r="79" spans="1:3">
      <c r="A79" s="776" t="s">
        <v>1127</v>
      </c>
      <c r="B79" s="776" t="s">
        <v>220</v>
      </c>
      <c r="C79" s="791">
        <v>0</v>
      </c>
    </row>
    <row r="80" spans="1:3">
      <c r="A80" s="779"/>
      <c r="B80" s="779"/>
      <c r="C80" s="791"/>
    </row>
    <row r="81" spans="1:3">
      <c r="A81" s="776">
        <v>1.2</v>
      </c>
      <c r="B81" s="776" t="s">
        <v>1128</v>
      </c>
      <c r="C81" s="791">
        <f>+C83+C88+C98+C104+C120</f>
        <v>0</v>
      </c>
    </row>
    <row r="82" spans="1:3">
      <c r="A82" s="776"/>
      <c r="B82" s="776"/>
      <c r="C82" s="791"/>
    </row>
    <row r="83" spans="1:3">
      <c r="A83" s="776" t="s">
        <v>1129</v>
      </c>
      <c r="B83" s="776" t="s">
        <v>1130</v>
      </c>
      <c r="C83" s="791">
        <f>+C84+C85+C86</f>
        <v>0</v>
      </c>
    </row>
    <row r="84" spans="1:3">
      <c r="A84" s="779" t="s">
        <v>1131</v>
      </c>
      <c r="B84" s="779" t="s">
        <v>1132</v>
      </c>
      <c r="C84" s="791">
        <v>0</v>
      </c>
    </row>
    <row r="85" spans="1:3">
      <c r="A85" s="779" t="s">
        <v>1133</v>
      </c>
      <c r="B85" s="779" t="s">
        <v>1134</v>
      </c>
      <c r="C85" s="791">
        <v>0</v>
      </c>
    </row>
    <row r="86" spans="1:3">
      <c r="A86" s="779" t="s">
        <v>1135</v>
      </c>
      <c r="B86" s="779" t="s">
        <v>1136</v>
      </c>
      <c r="C86" s="791">
        <v>0</v>
      </c>
    </row>
    <row r="87" spans="1:3">
      <c r="A87" s="776"/>
      <c r="B87" s="776"/>
      <c r="C87" s="792"/>
    </row>
    <row r="88" spans="1:3">
      <c r="A88" s="776" t="s">
        <v>1137</v>
      </c>
      <c r="B88" s="776" t="s">
        <v>1138</v>
      </c>
      <c r="C88" s="795">
        <f>+C89+C90+C91+C92+C93+C94+C95</f>
        <v>0</v>
      </c>
    </row>
    <row r="89" spans="1:3">
      <c r="A89" s="779" t="s">
        <v>1139</v>
      </c>
      <c r="B89" s="779" t="s">
        <v>208</v>
      </c>
      <c r="C89" s="791">
        <v>0</v>
      </c>
    </row>
    <row r="90" spans="1:3">
      <c r="A90" s="779" t="s">
        <v>1140</v>
      </c>
      <c r="B90" s="779" t="s">
        <v>1141</v>
      </c>
      <c r="C90" s="791">
        <v>0</v>
      </c>
    </row>
    <row r="91" spans="1:3">
      <c r="A91" s="779" t="s">
        <v>1142</v>
      </c>
      <c r="B91" s="779" t="s">
        <v>1143</v>
      </c>
      <c r="C91" s="791">
        <v>0</v>
      </c>
    </row>
    <row r="92" spans="1:3">
      <c r="A92" s="779" t="s">
        <v>1144</v>
      </c>
      <c r="B92" s="779" t="s">
        <v>1145</v>
      </c>
      <c r="C92" s="791">
        <v>0</v>
      </c>
    </row>
    <row r="93" spans="1:3">
      <c r="A93" s="779" t="s">
        <v>1146</v>
      </c>
      <c r="B93" s="779" t="s">
        <v>1147</v>
      </c>
      <c r="C93" s="791">
        <v>0</v>
      </c>
    </row>
    <row r="94" spans="1:3">
      <c r="A94" s="779" t="s">
        <v>1148</v>
      </c>
      <c r="B94" s="779" t="s">
        <v>1149</v>
      </c>
      <c r="C94" s="791">
        <v>0</v>
      </c>
    </row>
    <row r="95" spans="1:3">
      <c r="A95" s="2025" t="s">
        <v>1150</v>
      </c>
      <c r="B95" s="2025" t="s">
        <v>1151</v>
      </c>
      <c r="C95" s="791">
        <v>0</v>
      </c>
    </row>
    <row r="96" spans="1:3">
      <c r="A96" s="2025"/>
      <c r="B96" s="2025"/>
      <c r="C96" s="791"/>
    </row>
    <row r="97" spans="1:3">
      <c r="A97" s="776"/>
      <c r="B97" s="776"/>
      <c r="C97" s="792"/>
    </row>
    <row r="98" spans="1:3" ht="24">
      <c r="A98" s="776" t="s">
        <v>1152</v>
      </c>
      <c r="B98" s="776" t="s">
        <v>1153</v>
      </c>
      <c r="C98" s="796">
        <f>+C99+C100+C101+C102</f>
        <v>0</v>
      </c>
    </row>
    <row r="99" spans="1:3">
      <c r="A99" s="779" t="s">
        <v>1154</v>
      </c>
      <c r="B99" s="779" t="s">
        <v>1155</v>
      </c>
      <c r="C99" s="794">
        <v>0</v>
      </c>
    </row>
    <row r="100" spans="1:3">
      <c r="A100" s="779" t="s">
        <v>1156</v>
      </c>
      <c r="B100" s="779" t="s">
        <v>1157</v>
      </c>
      <c r="C100" s="791">
        <v>0</v>
      </c>
    </row>
    <row r="101" spans="1:3">
      <c r="A101" s="779" t="s">
        <v>1158</v>
      </c>
      <c r="B101" s="779" t="s">
        <v>1159</v>
      </c>
      <c r="C101" s="791">
        <v>0</v>
      </c>
    </row>
    <row r="102" spans="1:3">
      <c r="A102" s="779" t="s">
        <v>1160</v>
      </c>
      <c r="B102" s="779" t="s">
        <v>230</v>
      </c>
      <c r="C102" s="791">
        <v>0</v>
      </c>
    </row>
    <row r="103" spans="1:3">
      <c r="A103" s="779"/>
      <c r="B103" s="779"/>
      <c r="C103" s="791"/>
    </row>
    <row r="104" spans="1:3" ht="24">
      <c r="A104" s="776" t="s">
        <v>1161</v>
      </c>
      <c r="B104" s="776" t="s">
        <v>1162</v>
      </c>
      <c r="C104" s="792">
        <f>+C105+C107+C115</f>
        <v>0</v>
      </c>
    </row>
    <row r="105" spans="1:3">
      <c r="A105" s="2025" t="s">
        <v>1163</v>
      </c>
      <c r="B105" s="2025" t="s">
        <v>1103</v>
      </c>
      <c r="C105" s="793">
        <v>0</v>
      </c>
    </row>
    <row r="106" spans="1:3">
      <c r="A106" s="2025"/>
      <c r="B106" s="2025"/>
      <c r="C106" s="791">
        <v>0</v>
      </c>
    </row>
    <row r="107" spans="1:3">
      <c r="A107" s="779" t="s">
        <v>1164</v>
      </c>
      <c r="B107" s="779" t="s">
        <v>1105</v>
      </c>
      <c r="C107" s="791">
        <f>+C108+C113+C114</f>
        <v>0</v>
      </c>
    </row>
    <row r="108" spans="1:3">
      <c r="A108" s="779" t="s">
        <v>1165</v>
      </c>
      <c r="B108" s="779" t="s">
        <v>1166</v>
      </c>
      <c r="C108" s="791">
        <f>+C109+C110+C111+C112</f>
        <v>0</v>
      </c>
    </row>
    <row r="109" spans="1:3">
      <c r="A109" s="779" t="s">
        <v>1167</v>
      </c>
      <c r="B109" s="779" t="s">
        <v>1109</v>
      </c>
      <c r="C109" s="791">
        <v>0</v>
      </c>
    </row>
    <row r="110" spans="1:3">
      <c r="A110" s="779" t="s">
        <v>1168</v>
      </c>
      <c r="B110" s="779" t="s">
        <v>1111</v>
      </c>
      <c r="C110" s="791">
        <v>0</v>
      </c>
    </row>
    <row r="111" spans="1:3">
      <c r="A111" s="779" t="s">
        <v>1169</v>
      </c>
      <c r="B111" s="779" t="s">
        <v>214</v>
      </c>
      <c r="C111" s="791">
        <v>0</v>
      </c>
    </row>
    <row r="112" spans="1:3" ht="24">
      <c r="A112" s="779" t="s">
        <v>1170</v>
      </c>
      <c r="B112" s="779" t="s">
        <v>1114</v>
      </c>
      <c r="C112" s="791">
        <v>0</v>
      </c>
    </row>
    <row r="113" spans="1:3">
      <c r="A113" s="779" t="s">
        <v>1171</v>
      </c>
      <c r="B113" s="779" t="s">
        <v>1116</v>
      </c>
      <c r="C113" s="791">
        <v>0</v>
      </c>
    </row>
    <row r="114" spans="1:3">
      <c r="A114" s="779" t="s">
        <v>1172</v>
      </c>
      <c r="B114" s="779" t="s">
        <v>1118</v>
      </c>
      <c r="C114" s="791">
        <v>0</v>
      </c>
    </row>
    <row r="115" spans="1:3">
      <c r="A115" s="779" t="s">
        <v>1173</v>
      </c>
      <c r="B115" s="779" t="s">
        <v>1120</v>
      </c>
      <c r="C115" s="791">
        <f>+C116+C117+C118</f>
        <v>0</v>
      </c>
    </row>
    <row r="116" spans="1:3">
      <c r="A116" s="779" t="s">
        <v>1174</v>
      </c>
      <c r="B116" s="779" t="s">
        <v>1122</v>
      </c>
      <c r="C116" s="791">
        <v>0</v>
      </c>
    </row>
    <row r="117" spans="1:3">
      <c r="A117" s="779" t="s">
        <v>1175</v>
      </c>
      <c r="B117" s="779" t="s">
        <v>1124</v>
      </c>
      <c r="C117" s="791">
        <v>0</v>
      </c>
    </row>
    <row r="118" spans="1:3">
      <c r="A118" s="779" t="s">
        <v>1176</v>
      </c>
      <c r="B118" s="779" t="s">
        <v>1126</v>
      </c>
      <c r="C118" s="791">
        <v>0</v>
      </c>
    </row>
    <row r="119" spans="1:3">
      <c r="A119" s="776"/>
      <c r="B119" s="776"/>
      <c r="C119" s="792"/>
    </row>
    <row r="120" spans="1:3" ht="24">
      <c r="A120" s="776" t="s">
        <v>1177</v>
      </c>
      <c r="B120" s="776" t="s">
        <v>1178</v>
      </c>
      <c r="C120" s="791">
        <f>+C121+C122+C123+C124</f>
        <v>0</v>
      </c>
    </row>
    <row r="121" spans="1:3" ht="24">
      <c r="A121" s="779" t="s">
        <v>1179</v>
      </c>
      <c r="B121" s="779" t="s">
        <v>1180</v>
      </c>
      <c r="C121" s="791">
        <v>0</v>
      </c>
    </row>
    <row r="122" spans="1:3" ht="24">
      <c r="A122" s="779" t="s">
        <v>1181</v>
      </c>
      <c r="B122" s="779" t="s">
        <v>1182</v>
      </c>
      <c r="C122" s="791">
        <v>0</v>
      </c>
    </row>
    <row r="123" spans="1:3" ht="24">
      <c r="A123" s="779" t="s">
        <v>1183</v>
      </c>
      <c r="B123" s="779" t="s">
        <v>1184</v>
      </c>
      <c r="C123" s="791">
        <v>0</v>
      </c>
    </row>
    <row r="124" spans="1:3" ht="24">
      <c r="A124" s="779" t="s">
        <v>1185</v>
      </c>
      <c r="B124" s="779" t="s">
        <v>1186</v>
      </c>
      <c r="C124" s="791">
        <v>0</v>
      </c>
    </row>
    <row r="125" spans="1:3">
      <c r="A125" s="776"/>
      <c r="B125" s="776"/>
      <c r="C125" s="792"/>
    </row>
    <row r="126" spans="1:3">
      <c r="A126" s="776"/>
      <c r="B126" s="776" t="s">
        <v>1187</v>
      </c>
      <c r="C126" s="791">
        <f>+C7</f>
        <v>150171196.94</v>
      </c>
    </row>
    <row r="127" spans="1:3">
      <c r="A127" s="776"/>
      <c r="B127" s="776"/>
      <c r="C127" s="792"/>
    </row>
    <row r="128" spans="1:3" s="790" customFormat="1">
      <c r="A128" s="788">
        <v>2</v>
      </c>
      <c r="B128" s="788" t="s">
        <v>1188</v>
      </c>
      <c r="C128" s="797">
        <f>+C130+C192</f>
        <v>145730052.29000002</v>
      </c>
    </row>
    <row r="129" spans="1:3">
      <c r="A129" s="776"/>
      <c r="B129" s="776"/>
      <c r="C129" s="792"/>
    </row>
    <row r="130" spans="1:3">
      <c r="A130" s="776">
        <v>2.1</v>
      </c>
      <c r="B130" s="776" t="s">
        <v>1189</v>
      </c>
      <c r="C130" s="792">
        <f>+C131+C142+C144+C152+C160+C182+C184+C186</f>
        <v>140553317.33000001</v>
      </c>
    </row>
    <row r="131" spans="1:3" ht="36">
      <c r="A131" s="776" t="s">
        <v>1190</v>
      </c>
      <c r="B131" s="776" t="s">
        <v>1191</v>
      </c>
      <c r="C131" s="792">
        <f>+C132+C136+C137+C138+C139+C140+C133+C134+C135</f>
        <v>140553317.33000001</v>
      </c>
    </row>
    <row r="132" spans="1:3">
      <c r="A132" s="779" t="s">
        <v>1192</v>
      </c>
      <c r="B132" s="779" t="s">
        <v>1193</v>
      </c>
      <c r="C132" s="1059">
        <v>6536252.9399999995</v>
      </c>
    </row>
    <row r="133" spans="1:3">
      <c r="A133" s="779" t="s">
        <v>1194</v>
      </c>
      <c r="B133" s="779" t="s">
        <v>1195</v>
      </c>
      <c r="C133" s="1059">
        <v>97947671.190000013</v>
      </c>
    </row>
    <row r="134" spans="1:3">
      <c r="A134" s="779" t="s">
        <v>1196</v>
      </c>
      <c r="B134" s="779" t="s">
        <v>1197</v>
      </c>
      <c r="C134" s="1059">
        <v>20829333.73</v>
      </c>
    </row>
    <row r="135" spans="1:3">
      <c r="A135" s="779" t="s">
        <v>1198</v>
      </c>
      <c r="B135" s="779" t="s">
        <v>1199</v>
      </c>
      <c r="C135" s="1059">
        <v>2160069</v>
      </c>
    </row>
    <row r="136" spans="1:3">
      <c r="A136" s="779" t="s">
        <v>1200</v>
      </c>
      <c r="B136" s="779" t="s">
        <v>1201</v>
      </c>
      <c r="C136" s="1059">
        <v>13079990.470000003</v>
      </c>
    </row>
    <row r="137" spans="1:3" ht="24">
      <c r="A137" s="779" t="s">
        <v>1202</v>
      </c>
      <c r="B137" s="779" t="s">
        <v>1203</v>
      </c>
      <c r="C137" s="791">
        <v>0</v>
      </c>
    </row>
    <row r="138" spans="1:3">
      <c r="A138" s="779" t="s">
        <v>1204</v>
      </c>
      <c r="B138" s="779" t="s">
        <v>1155</v>
      </c>
      <c r="C138" s="791">
        <v>0</v>
      </c>
    </row>
    <row r="139" spans="1:3">
      <c r="A139" s="779" t="s">
        <v>1205</v>
      </c>
      <c r="B139" s="779" t="s">
        <v>1157</v>
      </c>
      <c r="C139" s="791"/>
    </row>
    <row r="140" spans="1:3" ht="36">
      <c r="A140" s="779" t="s">
        <v>1206</v>
      </c>
      <c r="B140" s="779" t="s">
        <v>1207</v>
      </c>
      <c r="C140" s="791">
        <v>0</v>
      </c>
    </row>
    <row r="141" spans="1:3">
      <c r="A141" s="776"/>
      <c r="B141" s="776"/>
      <c r="C141" s="792"/>
    </row>
    <row r="142" spans="1:3" ht="24">
      <c r="A142" s="776" t="s">
        <v>1208</v>
      </c>
      <c r="B142" s="776" t="s">
        <v>1209</v>
      </c>
      <c r="C142" s="792"/>
    </row>
    <row r="143" spans="1:3">
      <c r="A143" s="776"/>
      <c r="B143" s="776"/>
      <c r="C143" s="792"/>
    </row>
    <row r="144" spans="1:3">
      <c r="A144" s="776" t="s">
        <v>1210</v>
      </c>
      <c r="B144" s="776" t="s">
        <v>1211</v>
      </c>
      <c r="C144" s="792">
        <f>+C145+C148</f>
        <v>0</v>
      </c>
    </row>
    <row r="145" spans="1:3">
      <c r="A145" s="779" t="s">
        <v>1212</v>
      </c>
      <c r="B145" s="779" t="s">
        <v>1075</v>
      </c>
      <c r="C145" s="791">
        <f>+C146+C147</f>
        <v>0</v>
      </c>
    </row>
    <row r="146" spans="1:3">
      <c r="A146" s="779" t="s">
        <v>1213</v>
      </c>
      <c r="B146" s="779" t="s">
        <v>1214</v>
      </c>
      <c r="C146" s="791">
        <v>0</v>
      </c>
    </row>
    <row r="147" spans="1:3">
      <c r="A147" s="779" t="s">
        <v>1215</v>
      </c>
      <c r="B147" s="779" t="s">
        <v>1216</v>
      </c>
      <c r="C147" s="791">
        <v>0</v>
      </c>
    </row>
    <row r="148" spans="1:3">
      <c r="A148" s="779" t="s">
        <v>1217</v>
      </c>
      <c r="B148" s="779" t="s">
        <v>1218</v>
      </c>
      <c r="C148" s="791">
        <f>+C149+C150</f>
        <v>0</v>
      </c>
    </row>
    <row r="149" spans="1:3">
      <c r="A149" s="779" t="s">
        <v>1219</v>
      </c>
      <c r="B149" s="779" t="s">
        <v>1081</v>
      </c>
      <c r="C149" s="791"/>
    </row>
    <row r="150" spans="1:3" ht="24">
      <c r="A150" s="779" t="s">
        <v>1220</v>
      </c>
      <c r="B150" s="779" t="s">
        <v>1221</v>
      </c>
      <c r="C150" s="791"/>
    </row>
    <row r="151" spans="1:3">
      <c r="A151" s="776"/>
      <c r="B151" s="776"/>
      <c r="C151" s="792"/>
    </row>
    <row r="152" spans="1:3" ht="24">
      <c r="A152" s="776" t="s">
        <v>1222</v>
      </c>
      <c r="B152" s="776" t="s">
        <v>1223</v>
      </c>
      <c r="C152" s="792">
        <f>+C153+C156</f>
        <v>0</v>
      </c>
    </row>
    <row r="153" spans="1:3">
      <c r="A153" s="779" t="s">
        <v>1224</v>
      </c>
      <c r="B153" s="779" t="s">
        <v>1225</v>
      </c>
      <c r="C153" s="791">
        <f>+C154+C155</f>
        <v>0</v>
      </c>
    </row>
    <row r="154" spans="1:3">
      <c r="A154" s="779" t="s">
        <v>1226</v>
      </c>
      <c r="B154" s="779" t="s">
        <v>1227</v>
      </c>
      <c r="C154" s="791">
        <v>0</v>
      </c>
    </row>
    <row r="155" spans="1:3">
      <c r="A155" s="779" t="s">
        <v>1228</v>
      </c>
      <c r="B155" s="779" t="s">
        <v>1229</v>
      </c>
      <c r="C155" s="791">
        <v>0</v>
      </c>
    </row>
    <row r="156" spans="1:3">
      <c r="A156" s="779" t="s">
        <v>1230</v>
      </c>
      <c r="B156" s="779" t="s">
        <v>1231</v>
      </c>
      <c r="C156" s="791">
        <f>+C157+C158</f>
        <v>0</v>
      </c>
    </row>
    <row r="157" spans="1:3">
      <c r="A157" s="779" t="s">
        <v>1232</v>
      </c>
      <c r="B157" s="779" t="s">
        <v>1233</v>
      </c>
      <c r="C157" s="791">
        <v>0</v>
      </c>
    </row>
    <row r="158" spans="1:3">
      <c r="A158" s="779" t="s">
        <v>1234</v>
      </c>
      <c r="B158" s="779" t="s">
        <v>1229</v>
      </c>
      <c r="C158" s="791">
        <v>0</v>
      </c>
    </row>
    <row r="159" spans="1:3">
      <c r="A159" s="776"/>
      <c r="B159" s="776"/>
      <c r="C159" s="792"/>
    </row>
    <row r="160" spans="1:3" ht="24">
      <c r="A160" s="776" t="s">
        <v>1235</v>
      </c>
      <c r="B160" s="776" t="s">
        <v>1236</v>
      </c>
      <c r="C160" s="792">
        <f>+C161+C169+C177</f>
        <v>0</v>
      </c>
    </row>
    <row r="161" spans="1:3">
      <c r="A161" s="776" t="s">
        <v>1237</v>
      </c>
      <c r="B161" s="776" t="s">
        <v>1238</v>
      </c>
      <c r="C161" s="792">
        <f>+C162+C163+C164+C165+C166+C167+C168</f>
        <v>0</v>
      </c>
    </row>
    <row r="162" spans="1:3">
      <c r="A162" s="779" t="s">
        <v>1239</v>
      </c>
      <c r="B162" s="779" t="s">
        <v>1240</v>
      </c>
      <c r="C162" s="791"/>
    </row>
    <row r="163" spans="1:3">
      <c r="A163" s="779" t="s">
        <v>1241</v>
      </c>
      <c r="B163" s="779" t="s">
        <v>1242</v>
      </c>
      <c r="C163" s="791"/>
    </row>
    <row r="164" spans="1:3">
      <c r="A164" s="779" t="s">
        <v>1243</v>
      </c>
      <c r="B164" s="779" t="s">
        <v>1244</v>
      </c>
      <c r="C164" s="791"/>
    </row>
    <row r="165" spans="1:3">
      <c r="A165" s="779" t="s">
        <v>1245</v>
      </c>
      <c r="B165" s="779" t="s">
        <v>1246</v>
      </c>
      <c r="C165" s="791"/>
    </row>
    <row r="166" spans="1:3">
      <c r="A166" s="779" t="s">
        <v>1247</v>
      </c>
      <c r="B166" s="779" t="s">
        <v>744</v>
      </c>
      <c r="C166" s="791"/>
    </row>
    <row r="167" spans="1:3">
      <c r="A167" s="779" t="s">
        <v>1248</v>
      </c>
      <c r="B167" s="779" t="s">
        <v>1249</v>
      </c>
      <c r="C167" s="791"/>
    </row>
    <row r="168" spans="1:3">
      <c r="A168" s="779" t="s">
        <v>1250</v>
      </c>
      <c r="B168" s="779" t="s">
        <v>1251</v>
      </c>
      <c r="C168" s="791"/>
    </row>
    <row r="169" spans="1:3">
      <c r="A169" s="776" t="s">
        <v>1252</v>
      </c>
      <c r="B169" s="776" t="s">
        <v>1253</v>
      </c>
      <c r="C169" s="792">
        <f>+C170+C175+C176</f>
        <v>0</v>
      </c>
    </row>
    <row r="170" spans="1:3">
      <c r="A170" s="779" t="s">
        <v>1254</v>
      </c>
      <c r="B170" s="779" t="s">
        <v>1255</v>
      </c>
      <c r="C170" s="791">
        <f>+C171+C172+C173+C174</f>
        <v>0</v>
      </c>
    </row>
    <row r="171" spans="1:3">
      <c r="A171" s="779" t="s">
        <v>1256</v>
      </c>
      <c r="B171" s="779" t="s">
        <v>1109</v>
      </c>
      <c r="C171" s="791"/>
    </row>
    <row r="172" spans="1:3">
      <c r="A172" s="779" t="s">
        <v>1257</v>
      </c>
      <c r="B172" s="779" t="s">
        <v>1111</v>
      </c>
      <c r="C172" s="791"/>
    </row>
    <row r="173" spans="1:3">
      <c r="A173" s="779" t="s">
        <v>1258</v>
      </c>
      <c r="B173" s="779" t="s">
        <v>1259</v>
      </c>
      <c r="C173" s="791"/>
    </row>
    <row r="174" spans="1:3" ht="24">
      <c r="A174" s="779" t="s">
        <v>1260</v>
      </c>
      <c r="B174" s="779" t="s">
        <v>1114</v>
      </c>
      <c r="C174" s="791"/>
    </row>
    <row r="175" spans="1:3">
      <c r="A175" s="779" t="s">
        <v>1261</v>
      </c>
      <c r="B175" s="779" t="s">
        <v>1262</v>
      </c>
      <c r="C175" s="791"/>
    </row>
    <row r="176" spans="1:3">
      <c r="A176" s="779" t="s">
        <v>1263</v>
      </c>
      <c r="B176" s="779" t="s">
        <v>1264</v>
      </c>
      <c r="C176" s="791"/>
    </row>
    <row r="177" spans="1:3" s="605" customFormat="1">
      <c r="A177" s="776" t="s">
        <v>1265</v>
      </c>
      <c r="B177" s="776" t="s">
        <v>1266</v>
      </c>
      <c r="C177" s="792">
        <f>+C178+C179+C180</f>
        <v>0</v>
      </c>
    </row>
    <row r="178" spans="1:3">
      <c r="A178" s="779" t="s">
        <v>1267</v>
      </c>
      <c r="B178" s="779" t="s">
        <v>1268</v>
      </c>
      <c r="C178" s="791"/>
    </row>
    <row r="179" spans="1:3">
      <c r="A179" s="779" t="s">
        <v>1269</v>
      </c>
      <c r="B179" s="779" t="s">
        <v>1270</v>
      </c>
      <c r="C179" s="791"/>
    </row>
    <row r="180" spans="1:3">
      <c r="A180" s="779" t="s">
        <v>1271</v>
      </c>
      <c r="B180" s="779" t="s">
        <v>1272</v>
      </c>
      <c r="C180" s="791"/>
    </row>
    <row r="181" spans="1:3">
      <c r="A181" s="776"/>
      <c r="B181" s="776"/>
      <c r="C181" s="792"/>
    </row>
    <row r="182" spans="1:3" ht="36">
      <c r="A182" s="776" t="s">
        <v>1273</v>
      </c>
      <c r="B182" s="776" t="s">
        <v>1274</v>
      </c>
      <c r="C182" s="792"/>
    </row>
    <row r="183" spans="1:3">
      <c r="A183" s="776"/>
      <c r="B183" s="776"/>
      <c r="C183" s="792"/>
    </row>
    <row r="184" spans="1:3">
      <c r="A184" s="776" t="s">
        <v>1275</v>
      </c>
      <c r="B184" s="776" t="s">
        <v>220</v>
      </c>
      <c r="C184" s="792"/>
    </row>
    <row r="185" spans="1:3">
      <c r="A185" s="776"/>
      <c r="B185" s="776"/>
      <c r="C185" s="792"/>
    </row>
    <row r="186" spans="1:3">
      <c r="A186" s="776" t="s">
        <v>1276</v>
      </c>
      <c r="B186" s="776" t="s">
        <v>1277</v>
      </c>
      <c r="C186" s="792">
        <f>+C187+C188+C189+C190</f>
        <v>0</v>
      </c>
    </row>
    <row r="187" spans="1:3">
      <c r="A187" s="779" t="s">
        <v>1278</v>
      </c>
      <c r="B187" s="779" t="s">
        <v>40</v>
      </c>
      <c r="C187" s="791"/>
    </row>
    <row r="188" spans="1:3">
      <c r="A188" s="779" t="s">
        <v>1279</v>
      </c>
      <c r="B188" s="779" t="s">
        <v>57</v>
      </c>
      <c r="C188" s="791"/>
    </row>
    <row r="189" spans="1:3" ht="24">
      <c r="A189" s="779" t="s">
        <v>1280</v>
      </c>
      <c r="B189" s="779" t="s">
        <v>1281</v>
      </c>
      <c r="C189" s="791"/>
    </row>
    <row r="190" spans="1:3" ht="24">
      <c r="A190" s="779" t="s">
        <v>1282</v>
      </c>
      <c r="B190" s="779" t="s">
        <v>1283</v>
      </c>
      <c r="C190" s="791"/>
    </row>
    <row r="191" spans="1:3">
      <c r="A191" s="776"/>
      <c r="B191" s="776"/>
      <c r="C191" s="792"/>
    </row>
    <row r="192" spans="1:3">
      <c r="A192" s="776">
        <v>2.2000000000000002</v>
      </c>
      <c r="B192" s="776" t="s">
        <v>1284</v>
      </c>
      <c r="C192" s="792">
        <f>+C194+C195+C215+C224+C229+C242+C260</f>
        <v>5176734.96</v>
      </c>
    </row>
    <row r="193" spans="1:3">
      <c r="A193" s="776"/>
      <c r="B193" s="776"/>
      <c r="C193" s="792"/>
    </row>
    <row r="194" spans="1:3">
      <c r="A194" s="776" t="s">
        <v>1285</v>
      </c>
      <c r="B194" s="776" t="s">
        <v>1286</v>
      </c>
      <c r="C194" s="792"/>
    </row>
    <row r="195" spans="1:3">
      <c r="A195" s="776" t="s">
        <v>1287</v>
      </c>
      <c r="B195" s="776" t="s">
        <v>1288</v>
      </c>
      <c r="C195" s="792">
        <f>+C196+C200+C204+C205+C208+C201+C202+C203</f>
        <v>5176734.96</v>
      </c>
    </row>
    <row r="196" spans="1:3">
      <c r="A196" s="779" t="s">
        <v>1289</v>
      </c>
      <c r="B196" s="779" t="s">
        <v>1290</v>
      </c>
      <c r="C196" s="791">
        <f>+C197+C198+C199</f>
        <v>0</v>
      </c>
    </row>
    <row r="197" spans="1:3">
      <c r="A197" s="779" t="s">
        <v>1291</v>
      </c>
      <c r="B197" s="779" t="s">
        <v>1292</v>
      </c>
      <c r="C197" s="791"/>
    </row>
    <row r="198" spans="1:3">
      <c r="A198" s="779" t="s">
        <v>1293</v>
      </c>
      <c r="B198" s="779" t="s">
        <v>1294</v>
      </c>
      <c r="C198" s="791"/>
    </row>
    <row r="199" spans="1:3">
      <c r="A199" s="779" t="s">
        <v>1295</v>
      </c>
      <c r="B199" s="779" t="s">
        <v>1296</v>
      </c>
      <c r="C199" s="791"/>
    </row>
    <row r="200" spans="1:3">
      <c r="A200" s="779" t="s">
        <v>1297</v>
      </c>
      <c r="B200" s="779" t="s">
        <v>1298</v>
      </c>
      <c r="C200" s="791">
        <v>122642.55</v>
      </c>
    </row>
    <row r="201" spans="1:3">
      <c r="A201" s="779" t="s">
        <v>1299</v>
      </c>
      <c r="B201" s="779" t="s">
        <v>1300</v>
      </c>
      <c r="C201" s="791">
        <v>3340800</v>
      </c>
    </row>
    <row r="202" spans="1:3" ht="24">
      <c r="A202" s="779" t="s">
        <v>1301</v>
      </c>
      <c r="B202" s="779" t="s">
        <v>1302</v>
      </c>
      <c r="C202" s="791">
        <f>1488260.62+4486.93</f>
        <v>1492747.55</v>
      </c>
    </row>
    <row r="203" spans="1:3">
      <c r="A203" s="779" t="s">
        <v>1303</v>
      </c>
      <c r="B203" s="779" t="s">
        <v>1304</v>
      </c>
      <c r="C203" s="791">
        <f>208883.84+11661.02</f>
        <v>220544.86</v>
      </c>
    </row>
    <row r="204" spans="1:3">
      <c r="A204" s="779" t="s">
        <v>1305</v>
      </c>
      <c r="B204" s="779" t="s">
        <v>1306</v>
      </c>
      <c r="C204" s="791"/>
    </row>
    <row r="205" spans="1:3">
      <c r="A205" s="779" t="s">
        <v>1307</v>
      </c>
      <c r="B205" s="779" t="s">
        <v>1308</v>
      </c>
      <c r="C205" s="791">
        <f>+C206+C207</f>
        <v>0</v>
      </c>
    </row>
    <row r="206" spans="1:3" ht="24">
      <c r="A206" s="779" t="s">
        <v>1309</v>
      </c>
      <c r="B206" s="779" t="s">
        <v>1310</v>
      </c>
      <c r="C206" s="791"/>
    </row>
    <row r="207" spans="1:3" ht="24">
      <c r="A207" s="779" t="s">
        <v>1311</v>
      </c>
      <c r="B207" s="779" t="s">
        <v>1312</v>
      </c>
      <c r="C207" s="791"/>
    </row>
    <row r="208" spans="1:3">
      <c r="A208" s="779" t="s">
        <v>1313</v>
      </c>
      <c r="B208" s="779" t="s">
        <v>1314</v>
      </c>
      <c r="C208" s="791"/>
    </row>
    <row r="209" spans="1:3">
      <c r="A209" s="779" t="s">
        <v>1315</v>
      </c>
      <c r="B209" s="779" t="s">
        <v>1316</v>
      </c>
      <c r="C209" s="791"/>
    </row>
    <row r="210" spans="1:3">
      <c r="A210" s="779" t="s">
        <v>1317</v>
      </c>
      <c r="B210" s="779" t="s">
        <v>1318</v>
      </c>
      <c r="C210" s="791"/>
    </row>
    <row r="211" spans="1:3">
      <c r="A211" s="779" t="s">
        <v>1319</v>
      </c>
      <c r="B211" s="779" t="s">
        <v>1320</v>
      </c>
      <c r="C211" s="791"/>
    </row>
    <row r="212" spans="1:3" ht="24">
      <c r="A212" s="779" t="s">
        <v>1321</v>
      </c>
      <c r="B212" s="779" t="s">
        <v>1322</v>
      </c>
      <c r="C212" s="791"/>
    </row>
    <row r="213" spans="1:3">
      <c r="A213" s="779" t="s">
        <v>1323</v>
      </c>
      <c r="B213" s="779" t="s">
        <v>1324</v>
      </c>
      <c r="C213" s="791"/>
    </row>
    <row r="214" spans="1:3">
      <c r="A214" s="776"/>
      <c r="B214" s="776"/>
      <c r="C214" s="792"/>
    </row>
    <row r="215" spans="1:3">
      <c r="A215" s="779" t="s">
        <v>1325</v>
      </c>
      <c r="B215" s="776" t="s">
        <v>1326</v>
      </c>
      <c r="C215" s="792">
        <f>+C216+C217+C218+C219+C220+C221+C222</f>
        <v>0</v>
      </c>
    </row>
    <row r="216" spans="1:3">
      <c r="A216" s="779" t="s">
        <v>1327</v>
      </c>
      <c r="B216" s="779" t="s">
        <v>208</v>
      </c>
      <c r="C216" s="791"/>
    </row>
    <row r="217" spans="1:3">
      <c r="A217" s="779" t="s">
        <v>1328</v>
      </c>
      <c r="B217" s="779" t="s">
        <v>1141</v>
      </c>
      <c r="C217" s="791"/>
    </row>
    <row r="218" spans="1:3">
      <c r="A218" s="779" t="s">
        <v>1329</v>
      </c>
      <c r="B218" s="779" t="s">
        <v>1143</v>
      </c>
      <c r="C218" s="791"/>
    </row>
    <row r="219" spans="1:3">
      <c r="A219" s="779" t="s">
        <v>1330</v>
      </c>
      <c r="B219" s="779" t="s">
        <v>1145</v>
      </c>
      <c r="C219" s="791"/>
    </row>
    <row r="220" spans="1:3">
      <c r="A220" s="779" t="s">
        <v>1331</v>
      </c>
      <c r="B220" s="779" t="s">
        <v>1332</v>
      </c>
      <c r="C220" s="791"/>
    </row>
    <row r="221" spans="1:3">
      <c r="A221" s="779" t="s">
        <v>1333</v>
      </c>
      <c r="B221" s="779" t="s">
        <v>1334</v>
      </c>
      <c r="C221" s="791"/>
    </row>
    <row r="222" spans="1:3" ht="24">
      <c r="A222" s="779" t="s">
        <v>1335</v>
      </c>
      <c r="B222" s="779" t="s">
        <v>1336</v>
      </c>
      <c r="C222" s="791"/>
    </row>
    <row r="223" spans="1:3">
      <c r="A223" s="776"/>
      <c r="B223" s="776"/>
      <c r="C223" s="792"/>
    </row>
    <row r="224" spans="1:3">
      <c r="A224" s="776" t="s">
        <v>1337</v>
      </c>
      <c r="B224" s="776" t="s">
        <v>1338</v>
      </c>
      <c r="C224" s="792">
        <f>+C225+C226+C227</f>
        <v>0</v>
      </c>
    </row>
    <row r="225" spans="1:3">
      <c r="A225" s="779" t="s">
        <v>1339</v>
      </c>
      <c r="B225" s="779" t="s">
        <v>1340</v>
      </c>
      <c r="C225" s="791"/>
    </row>
    <row r="226" spans="1:3">
      <c r="A226" s="779" t="s">
        <v>1341</v>
      </c>
      <c r="B226" s="779" t="s">
        <v>1342</v>
      </c>
      <c r="C226" s="791"/>
    </row>
    <row r="227" spans="1:3">
      <c r="A227" s="779" t="s">
        <v>1343</v>
      </c>
      <c r="B227" s="779" t="s">
        <v>1344</v>
      </c>
      <c r="C227" s="791"/>
    </row>
    <row r="228" spans="1:3">
      <c r="A228" s="776"/>
      <c r="B228" s="776"/>
      <c r="C228" s="792"/>
    </row>
    <row r="229" spans="1:3">
      <c r="A229" s="776" t="s">
        <v>1345</v>
      </c>
      <c r="B229" s="776" t="s">
        <v>1346</v>
      </c>
      <c r="C229" s="792">
        <f>+C230+C236</f>
        <v>0</v>
      </c>
    </row>
    <row r="230" spans="1:3" ht="24">
      <c r="A230" s="779" t="s">
        <v>1347</v>
      </c>
      <c r="B230" s="779" t="s">
        <v>1348</v>
      </c>
      <c r="C230" s="791">
        <f>+C231+C232+C233+C234+C235</f>
        <v>0</v>
      </c>
    </row>
    <row r="231" spans="1:3">
      <c r="A231" s="779" t="s">
        <v>1349</v>
      </c>
      <c r="B231" s="779" t="s">
        <v>1350</v>
      </c>
      <c r="C231" s="791"/>
    </row>
    <row r="232" spans="1:3">
      <c r="A232" s="779" t="s">
        <v>1351</v>
      </c>
      <c r="B232" s="779" t="s">
        <v>1352</v>
      </c>
      <c r="C232" s="791"/>
    </row>
    <row r="233" spans="1:3">
      <c r="A233" s="779" t="s">
        <v>1353</v>
      </c>
      <c r="B233" s="779" t="s">
        <v>1354</v>
      </c>
      <c r="C233" s="791"/>
    </row>
    <row r="234" spans="1:3">
      <c r="A234" s="779" t="s">
        <v>1355</v>
      </c>
      <c r="B234" s="779" t="s">
        <v>1356</v>
      </c>
      <c r="C234" s="791"/>
    </row>
    <row r="235" spans="1:3">
      <c r="A235" s="779" t="s">
        <v>1357</v>
      </c>
      <c r="B235" s="779" t="s">
        <v>1358</v>
      </c>
      <c r="C235" s="791"/>
    </row>
    <row r="236" spans="1:3" ht="24">
      <c r="A236" s="779" t="s">
        <v>1359</v>
      </c>
      <c r="B236" s="779" t="s">
        <v>1360</v>
      </c>
      <c r="C236" s="791">
        <f>+C237+C238+C239+C240</f>
        <v>0</v>
      </c>
    </row>
    <row r="237" spans="1:3">
      <c r="A237" s="779" t="s">
        <v>1361</v>
      </c>
      <c r="B237" s="779" t="s">
        <v>1362</v>
      </c>
      <c r="C237" s="791"/>
    </row>
    <row r="238" spans="1:3">
      <c r="A238" s="779" t="s">
        <v>1363</v>
      </c>
      <c r="B238" s="779" t="s">
        <v>1364</v>
      </c>
      <c r="C238" s="791"/>
    </row>
    <row r="239" spans="1:3">
      <c r="A239" s="779" t="s">
        <v>1365</v>
      </c>
      <c r="B239" s="779" t="s">
        <v>1366</v>
      </c>
      <c r="C239" s="791"/>
    </row>
    <row r="240" spans="1:3">
      <c r="A240" s="779" t="s">
        <v>1367</v>
      </c>
      <c r="B240" s="779" t="s">
        <v>1368</v>
      </c>
      <c r="C240" s="791"/>
    </row>
    <row r="241" spans="1:3">
      <c r="A241" s="776"/>
      <c r="B241" s="776"/>
      <c r="C241" s="792"/>
    </row>
    <row r="242" spans="1:3" ht="24">
      <c r="A242" s="776" t="s">
        <v>1369</v>
      </c>
      <c r="B242" s="776" t="s">
        <v>1370</v>
      </c>
      <c r="C242" s="792">
        <f>+C243+C248+C255</f>
        <v>0</v>
      </c>
    </row>
    <row r="243" spans="1:3">
      <c r="A243" s="779" t="s">
        <v>1371</v>
      </c>
      <c r="B243" s="779" t="s">
        <v>1238</v>
      </c>
      <c r="C243" s="791">
        <f>+C244+C245+C246+C247</f>
        <v>0</v>
      </c>
    </row>
    <row r="244" spans="1:3">
      <c r="A244" s="779" t="s">
        <v>1372</v>
      </c>
      <c r="B244" s="779" t="s">
        <v>1240</v>
      </c>
      <c r="C244" s="791"/>
    </row>
    <row r="245" spans="1:3">
      <c r="A245" s="779" t="s">
        <v>1373</v>
      </c>
      <c r="B245" s="779" t="s">
        <v>1244</v>
      </c>
      <c r="C245" s="791"/>
    </row>
    <row r="246" spans="1:3">
      <c r="A246" s="779" t="s">
        <v>1374</v>
      </c>
      <c r="B246" s="779" t="s">
        <v>1246</v>
      </c>
      <c r="C246" s="791"/>
    </row>
    <row r="247" spans="1:3">
      <c r="A247" s="779" t="s">
        <v>1375</v>
      </c>
      <c r="B247" s="779" t="s">
        <v>744</v>
      </c>
      <c r="C247" s="791"/>
    </row>
    <row r="248" spans="1:3">
      <c r="A248" s="779" t="s">
        <v>1376</v>
      </c>
      <c r="B248" s="779" t="s">
        <v>1253</v>
      </c>
      <c r="C248" s="791">
        <f>+C249+C253+C254</f>
        <v>0</v>
      </c>
    </row>
    <row r="249" spans="1:3">
      <c r="A249" s="779" t="s">
        <v>1377</v>
      </c>
      <c r="B249" s="779" t="s">
        <v>1255</v>
      </c>
      <c r="C249" s="791">
        <f>+C250+C251+C252</f>
        <v>0</v>
      </c>
    </row>
    <row r="250" spans="1:3">
      <c r="A250" s="779" t="s">
        <v>1378</v>
      </c>
      <c r="B250" s="779" t="s">
        <v>1109</v>
      </c>
      <c r="C250" s="791"/>
    </row>
    <row r="251" spans="1:3">
      <c r="A251" s="779" t="s">
        <v>1379</v>
      </c>
      <c r="B251" s="779" t="s">
        <v>1380</v>
      </c>
      <c r="C251" s="791"/>
    </row>
    <row r="252" spans="1:3" ht="24">
      <c r="A252" s="779" t="s">
        <v>1381</v>
      </c>
      <c r="B252" s="779" t="s">
        <v>1382</v>
      </c>
      <c r="C252" s="791"/>
    </row>
    <row r="253" spans="1:3">
      <c r="A253" s="779" t="s">
        <v>1383</v>
      </c>
      <c r="B253" s="779" t="s">
        <v>1262</v>
      </c>
      <c r="C253" s="791"/>
    </row>
    <row r="254" spans="1:3">
      <c r="A254" s="779" t="s">
        <v>1384</v>
      </c>
      <c r="B254" s="779" t="s">
        <v>1264</v>
      </c>
      <c r="C254" s="791"/>
    </row>
    <row r="255" spans="1:3">
      <c r="A255" s="779" t="s">
        <v>1385</v>
      </c>
      <c r="B255" s="779" t="s">
        <v>1266</v>
      </c>
      <c r="C255" s="791">
        <f>+C256+C257+C258</f>
        <v>0</v>
      </c>
    </row>
    <row r="256" spans="1:3">
      <c r="A256" s="779" t="s">
        <v>1386</v>
      </c>
      <c r="B256" s="779" t="s">
        <v>1268</v>
      </c>
      <c r="C256" s="791"/>
    </row>
    <row r="257" spans="1:3">
      <c r="A257" s="779" t="s">
        <v>1387</v>
      </c>
      <c r="B257" s="779" t="s">
        <v>1270</v>
      </c>
      <c r="C257" s="791"/>
    </row>
    <row r="258" spans="1:3">
      <c r="A258" s="779" t="s">
        <v>1388</v>
      </c>
      <c r="B258" s="779" t="s">
        <v>1272</v>
      </c>
      <c r="C258" s="791"/>
    </row>
    <row r="259" spans="1:3">
      <c r="A259" s="776"/>
      <c r="B259" s="776"/>
      <c r="C259" s="792"/>
    </row>
    <row r="260" spans="1:3" ht="24">
      <c r="A260" s="776" t="s">
        <v>1389</v>
      </c>
      <c r="B260" s="776" t="s">
        <v>1390</v>
      </c>
      <c r="C260" s="792">
        <f>+C261+C266+C267+C268</f>
        <v>0</v>
      </c>
    </row>
    <row r="261" spans="1:3">
      <c r="A261" s="779" t="s">
        <v>1391</v>
      </c>
      <c r="B261" s="779" t="s">
        <v>491</v>
      </c>
      <c r="C261" s="791">
        <f>+C262+C265</f>
        <v>0</v>
      </c>
    </row>
    <row r="262" spans="1:3">
      <c r="A262" s="779" t="s">
        <v>1392</v>
      </c>
      <c r="B262" s="779" t="s">
        <v>1393</v>
      </c>
      <c r="C262" s="791">
        <f>+C263+C264</f>
        <v>0</v>
      </c>
    </row>
    <row r="263" spans="1:3">
      <c r="A263" s="779" t="s">
        <v>1394</v>
      </c>
      <c r="B263" s="779" t="s">
        <v>1395</v>
      </c>
      <c r="C263" s="791"/>
    </row>
    <row r="264" spans="1:3">
      <c r="A264" s="779" t="s">
        <v>1396</v>
      </c>
      <c r="B264" s="779" t="s">
        <v>1397</v>
      </c>
      <c r="C264" s="791"/>
    </row>
    <row r="265" spans="1:3">
      <c r="A265" s="779" t="s">
        <v>1398</v>
      </c>
      <c r="B265" s="779" t="s">
        <v>1399</v>
      </c>
      <c r="C265" s="791"/>
    </row>
    <row r="266" spans="1:3" ht="24">
      <c r="A266" s="779" t="s">
        <v>1400</v>
      </c>
      <c r="B266" s="779" t="s">
        <v>1401</v>
      </c>
      <c r="C266" s="791"/>
    </row>
    <row r="267" spans="1:3" ht="24">
      <c r="A267" s="779" t="s">
        <v>1402</v>
      </c>
      <c r="B267" s="779" t="s">
        <v>1403</v>
      </c>
      <c r="C267" s="791"/>
    </row>
    <row r="268" spans="1:3">
      <c r="A268" s="779" t="s">
        <v>1404</v>
      </c>
      <c r="B268" s="779" t="s">
        <v>493</v>
      </c>
      <c r="C268" s="791">
        <f>+C269+C272</f>
        <v>0</v>
      </c>
    </row>
    <row r="269" spans="1:3">
      <c r="A269" s="779" t="s">
        <v>1405</v>
      </c>
      <c r="B269" s="779" t="s">
        <v>1393</v>
      </c>
      <c r="C269" s="791">
        <f>+C270+C271</f>
        <v>0</v>
      </c>
    </row>
    <row r="270" spans="1:3">
      <c r="A270" s="779" t="s">
        <v>1406</v>
      </c>
      <c r="B270" s="779" t="s">
        <v>1395</v>
      </c>
      <c r="C270" s="791"/>
    </row>
    <row r="271" spans="1:3">
      <c r="A271" s="779" t="s">
        <v>1407</v>
      </c>
      <c r="B271" s="779" t="s">
        <v>1397</v>
      </c>
      <c r="C271" s="791"/>
    </row>
    <row r="272" spans="1:3">
      <c r="A272" s="779" t="s">
        <v>1408</v>
      </c>
      <c r="B272" s="779" t="s">
        <v>1399</v>
      </c>
      <c r="C272" s="791"/>
    </row>
    <row r="273" spans="1:3">
      <c r="A273" s="776"/>
      <c r="B273" s="776"/>
      <c r="C273" s="792"/>
    </row>
    <row r="274" spans="1:3">
      <c r="A274" s="776"/>
      <c r="B274" s="776" t="s">
        <v>1409</v>
      </c>
      <c r="C274" s="792">
        <f>+C128</f>
        <v>145730052.29000002</v>
      </c>
    </row>
    <row r="275" spans="1:3">
      <c r="A275" s="776"/>
      <c r="B275" s="776"/>
      <c r="C275" s="792"/>
    </row>
    <row r="276" spans="1:3">
      <c r="A276" s="776"/>
      <c r="B276" s="776"/>
      <c r="C276" s="792"/>
    </row>
    <row r="277" spans="1:3">
      <c r="A277" s="776"/>
      <c r="B277" s="776"/>
      <c r="C277" s="792"/>
    </row>
    <row r="278" spans="1:3" s="790" customFormat="1">
      <c r="A278" s="788">
        <v>3</v>
      </c>
      <c r="B278" s="788" t="s">
        <v>1410</v>
      </c>
      <c r="C278" s="797">
        <f>+C280+C398</f>
        <v>89734801.900000021</v>
      </c>
    </row>
    <row r="279" spans="1:3">
      <c r="A279" s="776"/>
      <c r="B279" s="776"/>
      <c r="C279" s="792"/>
    </row>
    <row r="280" spans="1:3">
      <c r="A280" s="776">
        <v>3.1</v>
      </c>
      <c r="B280" s="776" t="s">
        <v>1411</v>
      </c>
      <c r="C280" s="792">
        <f>+C282+C335+C393</f>
        <v>44890189.20000001</v>
      </c>
    </row>
    <row r="281" spans="1:3">
      <c r="A281" s="776"/>
      <c r="B281" s="776"/>
      <c r="C281" s="792"/>
    </row>
    <row r="282" spans="1:3">
      <c r="A282" s="776" t="s">
        <v>1412</v>
      </c>
      <c r="B282" s="776" t="s">
        <v>1413</v>
      </c>
      <c r="C282" s="792">
        <f>+C283+C316</f>
        <v>26509439.170000006</v>
      </c>
    </row>
    <row r="283" spans="1:3" ht="24">
      <c r="A283" s="779" t="s">
        <v>1414</v>
      </c>
      <c r="B283" s="779" t="s">
        <v>1415</v>
      </c>
      <c r="C283" s="791">
        <f>+C284+C292+C297+C303+C306+C307</f>
        <v>26180173.170000006</v>
      </c>
    </row>
    <row r="284" spans="1:3" ht="42.75" customHeight="1">
      <c r="A284" s="779" t="s">
        <v>1416</v>
      </c>
      <c r="B284" s="779" t="s">
        <v>1417</v>
      </c>
      <c r="C284" s="791">
        <f>SUM(C285:C291)</f>
        <v>22668113.970000003</v>
      </c>
    </row>
    <row r="285" spans="1:3">
      <c r="A285" s="779" t="s">
        <v>1418</v>
      </c>
      <c r="B285" s="779" t="s">
        <v>1419</v>
      </c>
      <c r="C285" s="791">
        <v>844.1</v>
      </c>
    </row>
    <row r="286" spans="1:3">
      <c r="A286" s="779" t="s">
        <v>1420</v>
      </c>
      <c r="B286" s="779" t="s">
        <v>1421</v>
      </c>
      <c r="C286" s="791">
        <v>22667269.870000001</v>
      </c>
    </row>
    <row r="287" spans="1:3">
      <c r="A287" s="779" t="s">
        <v>1422</v>
      </c>
      <c r="B287" s="779" t="s">
        <v>1423</v>
      </c>
      <c r="C287" s="791">
        <v>0</v>
      </c>
    </row>
    <row r="288" spans="1:3">
      <c r="A288" s="779" t="s">
        <v>1424</v>
      </c>
      <c r="B288" s="779" t="s">
        <v>1425</v>
      </c>
      <c r="C288" s="791">
        <v>0</v>
      </c>
    </row>
    <row r="289" spans="1:3">
      <c r="A289" s="779" t="s">
        <v>1426</v>
      </c>
      <c r="B289" s="779" t="s">
        <v>1427</v>
      </c>
      <c r="C289" s="791">
        <v>0</v>
      </c>
    </row>
    <row r="290" spans="1:3" ht="24">
      <c r="A290" s="779" t="s">
        <v>1428</v>
      </c>
      <c r="B290" s="779" t="s">
        <v>1429</v>
      </c>
      <c r="C290" s="791">
        <v>0</v>
      </c>
    </row>
    <row r="291" spans="1:3">
      <c r="A291" s="779" t="s">
        <v>1430</v>
      </c>
      <c r="B291" s="779" t="s">
        <v>1431</v>
      </c>
      <c r="C291" s="791"/>
    </row>
    <row r="292" spans="1:3">
      <c r="A292" s="2025" t="s">
        <v>1432</v>
      </c>
      <c r="B292" s="2025" t="s">
        <v>1433</v>
      </c>
      <c r="C292" s="791">
        <f>SUM(C294:C296)</f>
        <v>0</v>
      </c>
    </row>
    <row r="293" spans="1:3">
      <c r="A293" s="2025"/>
      <c r="B293" s="2025"/>
      <c r="C293" s="791"/>
    </row>
    <row r="294" spans="1:3">
      <c r="A294" s="779" t="s">
        <v>1434</v>
      </c>
      <c r="B294" s="779" t="s">
        <v>287</v>
      </c>
      <c r="C294" s="791"/>
    </row>
    <row r="295" spans="1:3">
      <c r="A295" s="779" t="s">
        <v>1435</v>
      </c>
      <c r="B295" s="779" t="s">
        <v>1436</v>
      </c>
      <c r="C295" s="791"/>
    </row>
    <row r="296" spans="1:3">
      <c r="A296" s="779" t="s">
        <v>1437</v>
      </c>
      <c r="B296" s="779" t="s">
        <v>495</v>
      </c>
      <c r="C296" s="791"/>
    </row>
    <row r="297" spans="1:3">
      <c r="A297" s="2025" t="s">
        <v>1438</v>
      </c>
      <c r="B297" s="2025" t="s">
        <v>1439</v>
      </c>
      <c r="C297" s="791">
        <f>SUM(C299:C302)</f>
        <v>3480039.53</v>
      </c>
    </row>
    <row r="298" spans="1:3">
      <c r="A298" s="2025"/>
      <c r="B298" s="2025"/>
      <c r="C298" s="791"/>
    </row>
    <row r="299" spans="1:3">
      <c r="A299" s="779" t="s">
        <v>1440</v>
      </c>
      <c r="B299" s="779" t="s">
        <v>1441</v>
      </c>
      <c r="C299" s="791">
        <v>3480039.53</v>
      </c>
    </row>
    <row r="300" spans="1:3">
      <c r="A300" s="779" t="s">
        <v>1442</v>
      </c>
      <c r="B300" s="779" t="s">
        <v>1443</v>
      </c>
      <c r="C300" s="791"/>
    </row>
    <row r="301" spans="1:3">
      <c r="A301" s="779" t="s">
        <v>1444</v>
      </c>
      <c r="B301" s="779" t="s">
        <v>1445</v>
      </c>
      <c r="C301" s="791"/>
    </row>
    <row r="302" spans="1:3">
      <c r="A302" s="779" t="s">
        <v>1446</v>
      </c>
      <c r="B302" s="779" t="s">
        <v>1447</v>
      </c>
      <c r="C302" s="791"/>
    </row>
    <row r="303" spans="1:3">
      <c r="A303" s="2025" t="s">
        <v>1448</v>
      </c>
      <c r="B303" s="2025" t="s">
        <v>1449</v>
      </c>
      <c r="C303" s="791">
        <f>+C305</f>
        <v>32019.67</v>
      </c>
    </row>
    <row r="304" spans="1:3">
      <c r="A304" s="2025"/>
      <c r="B304" s="2025"/>
      <c r="C304" s="791"/>
    </row>
    <row r="305" spans="1:3" ht="24">
      <c r="A305" s="779" t="s">
        <v>1450</v>
      </c>
      <c r="B305" s="779" t="s">
        <v>1451</v>
      </c>
      <c r="C305" s="791">
        <v>32019.67</v>
      </c>
    </row>
    <row r="306" spans="1:3" ht="24">
      <c r="A306" s="779" t="s">
        <v>1452</v>
      </c>
      <c r="B306" s="779" t="s">
        <v>1453</v>
      </c>
      <c r="C306" s="791"/>
    </row>
    <row r="307" spans="1:3">
      <c r="A307" s="2025" t="s">
        <v>1454</v>
      </c>
      <c r="B307" s="2025" t="s">
        <v>1455</v>
      </c>
      <c r="C307" s="791">
        <f>+C310+C311+C312+C313+C314+C315</f>
        <v>0</v>
      </c>
    </row>
    <row r="308" spans="1:3">
      <c r="A308" s="2025"/>
      <c r="B308" s="2025"/>
      <c r="C308" s="791"/>
    </row>
    <row r="309" spans="1:3">
      <c r="A309" s="2025"/>
      <c r="B309" s="2025"/>
      <c r="C309" s="791"/>
    </row>
    <row r="310" spans="1:3" ht="24">
      <c r="A310" s="779" t="s">
        <v>1456</v>
      </c>
      <c r="B310" s="779" t="s">
        <v>1457</v>
      </c>
      <c r="C310" s="791"/>
    </row>
    <row r="311" spans="1:3" ht="24">
      <c r="A311" s="779" t="s">
        <v>1458</v>
      </c>
      <c r="B311" s="779" t="s">
        <v>1459</v>
      </c>
      <c r="C311" s="791"/>
    </row>
    <row r="312" spans="1:3" ht="24">
      <c r="A312" s="779" t="s">
        <v>1460</v>
      </c>
      <c r="B312" s="779" t="s">
        <v>1461</v>
      </c>
      <c r="C312" s="791"/>
    </row>
    <row r="313" spans="1:3">
      <c r="A313" s="779" t="s">
        <v>1462</v>
      </c>
      <c r="B313" s="779" t="s">
        <v>1463</v>
      </c>
      <c r="C313" s="791"/>
    </row>
    <row r="314" spans="1:3">
      <c r="A314" s="779" t="s">
        <v>1464</v>
      </c>
      <c r="B314" s="779" t="s">
        <v>1465</v>
      </c>
      <c r="C314" s="791"/>
    </row>
    <row r="315" spans="1:3">
      <c r="A315" s="779" t="s">
        <v>1466</v>
      </c>
      <c r="B315" s="779" t="s">
        <v>1467</v>
      </c>
      <c r="C315" s="791"/>
    </row>
    <row r="316" spans="1:3" ht="24">
      <c r="A316" s="779" t="s">
        <v>1468</v>
      </c>
      <c r="B316" s="779" t="s">
        <v>1469</v>
      </c>
      <c r="C316" s="791">
        <f>+C317+C326</f>
        <v>329266</v>
      </c>
    </row>
    <row r="317" spans="1:3" ht="24">
      <c r="A317" s="779" t="s">
        <v>1470</v>
      </c>
      <c r="B317" s="779" t="s">
        <v>1471</v>
      </c>
      <c r="C317" s="791">
        <f>+C318+C321+C322+C323</f>
        <v>0</v>
      </c>
    </row>
    <row r="318" spans="1:3">
      <c r="A318" s="779" t="s">
        <v>1472</v>
      </c>
      <c r="B318" s="779" t="s">
        <v>1473</v>
      </c>
      <c r="C318" s="791">
        <f>+C319+C320</f>
        <v>0</v>
      </c>
    </row>
    <row r="319" spans="1:3">
      <c r="A319" s="779" t="s">
        <v>1474</v>
      </c>
      <c r="B319" s="779" t="s">
        <v>1077</v>
      </c>
      <c r="C319" s="791"/>
    </row>
    <row r="320" spans="1:3">
      <c r="A320" s="779" t="s">
        <v>1475</v>
      </c>
      <c r="B320" s="779" t="s">
        <v>1079</v>
      </c>
      <c r="C320" s="791"/>
    </row>
    <row r="321" spans="1:3" ht="24">
      <c r="A321" s="779" t="s">
        <v>1476</v>
      </c>
      <c r="B321" s="779" t="s">
        <v>1477</v>
      </c>
      <c r="C321" s="791"/>
    </row>
    <row r="322" spans="1:3">
      <c r="A322" s="779" t="s">
        <v>1478</v>
      </c>
      <c r="B322" s="779" t="s">
        <v>1479</v>
      </c>
      <c r="C322" s="791"/>
    </row>
    <row r="323" spans="1:3">
      <c r="A323" s="779" t="s">
        <v>1480</v>
      </c>
      <c r="B323" s="779" t="s">
        <v>1481</v>
      </c>
      <c r="C323" s="791">
        <f>+C324+C325</f>
        <v>0</v>
      </c>
    </row>
    <row r="324" spans="1:3">
      <c r="A324" s="779" t="s">
        <v>1482</v>
      </c>
      <c r="B324" s="779" t="s">
        <v>1077</v>
      </c>
      <c r="C324" s="791"/>
    </row>
    <row r="325" spans="1:3">
      <c r="A325" s="779" t="s">
        <v>1483</v>
      </c>
      <c r="B325" s="779" t="s">
        <v>1079</v>
      </c>
      <c r="C325" s="791"/>
    </row>
    <row r="326" spans="1:3">
      <c r="A326" s="2025" t="s">
        <v>1484</v>
      </c>
      <c r="B326" s="2025" t="s">
        <v>1485</v>
      </c>
      <c r="C326" s="791">
        <f>+C328+C329+C330+C331+C332</f>
        <v>329266</v>
      </c>
    </row>
    <row r="327" spans="1:3">
      <c r="A327" s="2025"/>
      <c r="B327" s="2025"/>
      <c r="C327" s="791"/>
    </row>
    <row r="328" spans="1:3">
      <c r="A328" s="779" t="s">
        <v>1486</v>
      </c>
      <c r="B328" s="779" t="s">
        <v>1487</v>
      </c>
      <c r="C328" s="791"/>
    </row>
    <row r="329" spans="1:3">
      <c r="A329" s="779" t="s">
        <v>1488</v>
      </c>
      <c r="B329" s="779" t="s">
        <v>1489</v>
      </c>
      <c r="C329" s="791">
        <v>0</v>
      </c>
    </row>
    <row r="330" spans="1:3" ht="24">
      <c r="A330" s="779" t="s">
        <v>1490</v>
      </c>
      <c r="B330" s="779" t="s">
        <v>1451</v>
      </c>
      <c r="C330" s="791">
        <v>0</v>
      </c>
    </row>
    <row r="331" spans="1:3">
      <c r="A331" s="779" t="s">
        <v>1491</v>
      </c>
      <c r="B331" s="779" t="s">
        <v>58</v>
      </c>
      <c r="C331" s="791">
        <v>329266</v>
      </c>
    </row>
    <row r="332" spans="1:3">
      <c r="A332" s="779" t="s">
        <v>1492</v>
      </c>
      <c r="B332" s="779" t="s">
        <v>1493</v>
      </c>
      <c r="C332" s="791"/>
    </row>
    <row r="333" spans="1:3">
      <c r="A333" s="779"/>
      <c r="B333" s="779"/>
      <c r="C333" s="791"/>
    </row>
    <row r="334" spans="1:3">
      <c r="A334" s="776"/>
      <c r="B334" s="776"/>
      <c r="C334" s="792"/>
    </row>
    <row r="335" spans="1:3">
      <c r="A335" s="776" t="s">
        <v>1494</v>
      </c>
      <c r="B335" s="776" t="s">
        <v>1495</v>
      </c>
      <c r="C335" s="792">
        <f>+C336+C368</f>
        <v>18380750.030000005</v>
      </c>
    </row>
    <row r="336" spans="1:3">
      <c r="A336" s="779" t="s">
        <v>1496</v>
      </c>
      <c r="B336" s="779" t="s">
        <v>1497</v>
      </c>
      <c r="C336" s="791">
        <f>+C337+C348+C355+C362</f>
        <v>18380750.030000005</v>
      </c>
    </row>
    <row r="337" spans="1:3">
      <c r="A337" s="2025" t="s">
        <v>1498</v>
      </c>
      <c r="B337" s="2025" t="s">
        <v>1499</v>
      </c>
      <c r="C337" s="791">
        <f>SUM(C339:C347)</f>
        <v>18380750.030000005</v>
      </c>
    </row>
    <row r="338" spans="1:3">
      <c r="A338" s="2025"/>
      <c r="B338" s="2025"/>
      <c r="C338" s="791"/>
    </row>
    <row r="339" spans="1:3">
      <c r="A339" s="779" t="s">
        <v>1500</v>
      </c>
      <c r="B339" s="779" t="s">
        <v>207</v>
      </c>
      <c r="C339" s="791">
        <v>6007595.9400000004</v>
      </c>
    </row>
    <row r="340" spans="1:3">
      <c r="A340" s="779" t="s">
        <v>1501</v>
      </c>
      <c r="B340" s="779" t="s">
        <v>1502</v>
      </c>
      <c r="C340" s="791">
        <v>7030990.9100000001</v>
      </c>
    </row>
    <row r="341" spans="1:3">
      <c r="A341" s="779" t="s">
        <v>1503</v>
      </c>
      <c r="B341" s="779" t="s">
        <v>1504</v>
      </c>
      <c r="C341" s="791"/>
    </row>
    <row r="342" spans="1:3">
      <c r="A342" s="779" t="s">
        <v>1505</v>
      </c>
      <c r="B342" s="779" t="s">
        <v>1506</v>
      </c>
      <c r="C342" s="791"/>
    </row>
    <row r="343" spans="1:3">
      <c r="A343" s="779" t="s">
        <v>1507</v>
      </c>
      <c r="B343" s="779" t="s">
        <v>1508</v>
      </c>
      <c r="C343" s="791"/>
    </row>
    <row r="344" spans="1:3">
      <c r="A344" s="779" t="s">
        <v>1509</v>
      </c>
      <c r="B344" s="779" t="s">
        <v>1510</v>
      </c>
      <c r="C344" s="791"/>
    </row>
    <row r="345" spans="1:3">
      <c r="A345" s="779" t="s">
        <v>1511</v>
      </c>
      <c r="B345" s="779" t="s">
        <v>1512</v>
      </c>
      <c r="C345" s="791">
        <v>5139591.99</v>
      </c>
    </row>
    <row r="346" spans="1:3">
      <c r="A346" s="779" t="s">
        <v>1513</v>
      </c>
      <c r="B346" s="779" t="s">
        <v>1514</v>
      </c>
      <c r="C346" s="791"/>
    </row>
    <row r="347" spans="1:3">
      <c r="A347" s="779" t="s">
        <v>1515</v>
      </c>
      <c r="B347" s="779" t="s">
        <v>1516</v>
      </c>
      <c r="C347" s="791">
        <v>202571.19</v>
      </c>
    </row>
    <row r="348" spans="1:3">
      <c r="A348" s="2025" t="s">
        <v>1517</v>
      </c>
      <c r="B348" s="2025" t="s">
        <v>1518</v>
      </c>
      <c r="C348" s="791">
        <f>SUM(C350:C354)</f>
        <v>0</v>
      </c>
    </row>
    <row r="349" spans="1:3">
      <c r="A349" s="2025"/>
      <c r="B349" s="2025"/>
      <c r="C349" s="791"/>
    </row>
    <row r="350" spans="1:3">
      <c r="A350" s="779" t="s">
        <v>1519</v>
      </c>
      <c r="B350" s="779" t="s">
        <v>1520</v>
      </c>
      <c r="C350" s="791"/>
    </row>
    <row r="351" spans="1:3" ht="24">
      <c r="A351" s="779" t="s">
        <v>1521</v>
      </c>
      <c r="B351" s="779" t="s">
        <v>1522</v>
      </c>
      <c r="C351" s="791"/>
    </row>
    <row r="352" spans="1:3">
      <c r="A352" s="779" t="s">
        <v>1523</v>
      </c>
      <c r="B352" s="779" t="s">
        <v>1524</v>
      </c>
      <c r="C352" s="791"/>
    </row>
    <row r="353" spans="1:3">
      <c r="A353" s="779" t="s">
        <v>1525</v>
      </c>
      <c r="B353" s="779" t="s">
        <v>1526</v>
      </c>
      <c r="C353" s="791"/>
    </row>
    <row r="354" spans="1:3">
      <c r="A354" s="779" t="s">
        <v>1527</v>
      </c>
      <c r="B354" s="779" t="s">
        <v>1528</v>
      </c>
      <c r="C354" s="791"/>
    </row>
    <row r="355" spans="1:3" ht="24">
      <c r="A355" s="779" t="s">
        <v>1529</v>
      </c>
      <c r="B355" s="779" t="s">
        <v>1530</v>
      </c>
      <c r="C355" s="791">
        <f>+C356+C359</f>
        <v>0</v>
      </c>
    </row>
    <row r="356" spans="1:3" ht="24">
      <c r="A356" s="779" t="s">
        <v>1531</v>
      </c>
      <c r="B356" s="779" t="s">
        <v>1532</v>
      </c>
      <c r="C356" s="791">
        <f>+C357+C358</f>
        <v>0</v>
      </c>
    </row>
    <row r="357" spans="1:3" ht="24">
      <c r="A357" s="779" t="s">
        <v>1533</v>
      </c>
      <c r="B357" s="779" t="s">
        <v>1534</v>
      </c>
      <c r="C357" s="791"/>
    </row>
    <row r="358" spans="1:3" ht="24">
      <c r="A358" s="779" t="s">
        <v>1535</v>
      </c>
      <c r="B358" s="779" t="s">
        <v>1536</v>
      </c>
      <c r="C358" s="791"/>
    </row>
    <row r="359" spans="1:3" ht="24">
      <c r="A359" s="779" t="s">
        <v>1537</v>
      </c>
      <c r="B359" s="779" t="s">
        <v>1538</v>
      </c>
      <c r="C359" s="791">
        <f>+C360+C361</f>
        <v>0</v>
      </c>
    </row>
    <row r="360" spans="1:3" ht="24">
      <c r="A360" s="779" t="s">
        <v>1539</v>
      </c>
      <c r="B360" s="779" t="s">
        <v>1540</v>
      </c>
      <c r="C360" s="791"/>
    </row>
    <row r="361" spans="1:3" ht="24">
      <c r="A361" s="779" t="s">
        <v>1541</v>
      </c>
      <c r="B361" s="779" t="s">
        <v>1542</v>
      </c>
      <c r="C361" s="791"/>
    </row>
    <row r="362" spans="1:3">
      <c r="A362" s="2025" t="s">
        <v>1543</v>
      </c>
      <c r="B362" s="2025" t="s">
        <v>1544</v>
      </c>
      <c r="C362" s="791">
        <f>+C364+C365+C366</f>
        <v>0</v>
      </c>
    </row>
    <row r="363" spans="1:3">
      <c r="A363" s="2025"/>
      <c r="B363" s="2025"/>
      <c r="C363" s="791"/>
    </row>
    <row r="364" spans="1:3">
      <c r="A364" s="779" t="s">
        <v>1545</v>
      </c>
      <c r="B364" s="779" t="s">
        <v>1546</v>
      </c>
      <c r="C364" s="791"/>
    </row>
    <row r="365" spans="1:3">
      <c r="A365" s="779" t="s">
        <v>1547</v>
      </c>
      <c r="B365" s="779" t="s">
        <v>1548</v>
      </c>
      <c r="C365" s="791"/>
    </row>
    <row r="366" spans="1:3">
      <c r="A366" s="779" t="s">
        <v>1549</v>
      </c>
      <c r="B366" s="779" t="s">
        <v>295</v>
      </c>
      <c r="C366" s="791"/>
    </row>
    <row r="367" spans="1:3">
      <c r="A367" s="779"/>
      <c r="B367" s="779"/>
      <c r="C367" s="791"/>
    </row>
    <row r="368" spans="1:3">
      <c r="A368" s="779" t="s">
        <v>1550</v>
      </c>
      <c r="B368" s="779" t="s">
        <v>1551</v>
      </c>
      <c r="C368" s="791">
        <f>+C370+C374+C380+C383+C387</f>
        <v>0</v>
      </c>
    </row>
    <row r="369" spans="1:3">
      <c r="A369" s="779"/>
      <c r="B369" s="779"/>
      <c r="C369" s="791"/>
    </row>
    <row r="370" spans="1:3">
      <c r="A370" s="2025" t="s">
        <v>1552</v>
      </c>
      <c r="B370" s="2025" t="s">
        <v>1553</v>
      </c>
      <c r="C370" s="791">
        <f>+C372+C373</f>
        <v>0</v>
      </c>
    </row>
    <row r="371" spans="1:3">
      <c r="A371" s="2025"/>
      <c r="B371" s="2025"/>
      <c r="C371" s="791"/>
    </row>
    <row r="372" spans="1:3">
      <c r="A372" s="779" t="s">
        <v>1554</v>
      </c>
      <c r="B372" s="779" t="s">
        <v>1555</v>
      </c>
      <c r="C372" s="791"/>
    </row>
    <row r="373" spans="1:3">
      <c r="A373" s="779" t="s">
        <v>1556</v>
      </c>
      <c r="B373" s="779" t="s">
        <v>1504</v>
      </c>
      <c r="C373" s="791"/>
    </row>
    <row r="374" spans="1:3">
      <c r="A374" s="2025" t="s">
        <v>1557</v>
      </c>
      <c r="B374" s="2025" t="s">
        <v>1558</v>
      </c>
      <c r="C374" s="791">
        <f>+C376+C377+C378</f>
        <v>0</v>
      </c>
    </row>
    <row r="375" spans="1:3">
      <c r="A375" s="2025"/>
      <c r="B375" s="2025"/>
      <c r="C375" s="791"/>
    </row>
    <row r="376" spans="1:3">
      <c r="A376" s="779" t="s">
        <v>1559</v>
      </c>
      <c r="B376" s="779" t="s">
        <v>1520</v>
      </c>
      <c r="C376" s="791"/>
    </row>
    <row r="377" spans="1:3" ht="24">
      <c r="A377" s="779" t="s">
        <v>1560</v>
      </c>
      <c r="B377" s="779" t="s">
        <v>1522</v>
      </c>
      <c r="C377" s="791"/>
    </row>
    <row r="378" spans="1:3">
      <c r="A378" s="779" t="s">
        <v>1561</v>
      </c>
      <c r="B378" s="779" t="s">
        <v>1562</v>
      </c>
      <c r="C378" s="791"/>
    </row>
    <row r="379" spans="1:3">
      <c r="A379" s="779"/>
      <c r="B379" s="779"/>
      <c r="C379" s="791"/>
    </row>
    <row r="380" spans="1:3">
      <c r="A380" s="779" t="s">
        <v>1563</v>
      </c>
      <c r="B380" s="779" t="s">
        <v>1564</v>
      </c>
      <c r="C380" s="791">
        <f>+C381+C382</f>
        <v>0</v>
      </c>
    </row>
    <row r="381" spans="1:3" ht="24">
      <c r="A381" s="779" t="s">
        <v>1565</v>
      </c>
      <c r="B381" s="779" t="s">
        <v>1566</v>
      </c>
      <c r="C381" s="791"/>
    </row>
    <row r="382" spans="1:3" ht="24">
      <c r="A382" s="779" t="s">
        <v>1567</v>
      </c>
      <c r="B382" s="779" t="s">
        <v>1568</v>
      </c>
      <c r="C382" s="791"/>
    </row>
    <row r="383" spans="1:3" ht="24">
      <c r="A383" s="779" t="s">
        <v>1569</v>
      </c>
      <c r="B383" s="779" t="s">
        <v>1570</v>
      </c>
      <c r="C383" s="791">
        <f>+C384+C385</f>
        <v>0</v>
      </c>
    </row>
    <row r="384" spans="1:3">
      <c r="A384" s="779" t="s">
        <v>1571</v>
      </c>
      <c r="B384" s="779" t="s">
        <v>1572</v>
      </c>
      <c r="C384" s="791"/>
    </row>
    <row r="385" spans="1:3">
      <c r="A385" s="779" t="s">
        <v>1573</v>
      </c>
      <c r="B385" s="779" t="s">
        <v>1574</v>
      </c>
      <c r="C385" s="791"/>
    </row>
    <row r="386" spans="1:3">
      <c r="A386" s="779"/>
      <c r="B386" s="779"/>
      <c r="C386" s="791"/>
    </row>
    <row r="387" spans="1:3">
      <c r="A387" s="2025" t="s">
        <v>1575</v>
      </c>
      <c r="B387" s="2025" t="s">
        <v>1576</v>
      </c>
      <c r="C387" s="791">
        <f>+C389+C390+C391</f>
        <v>0</v>
      </c>
    </row>
    <row r="388" spans="1:3">
      <c r="A388" s="2025"/>
      <c r="B388" s="2025"/>
      <c r="C388" s="791"/>
    </row>
    <row r="389" spans="1:3">
      <c r="A389" s="779" t="s">
        <v>1577</v>
      </c>
      <c r="B389" s="779" t="s">
        <v>1546</v>
      </c>
      <c r="C389" s="791"/>
    </row>
    <row r="390" spans="1:3">
      <c r="A390" s="779" t="s">
        <v>1578</v>
      </c>
      <c r="B390" s="779" t="s">
        <v>1548</v>
      </c>
      <c r="C390" s="791"/>
    </row>
    <row r="391" spans="1:3">
      <c r="A391" s="779" t="s">
        <v>1579</v>
      </c>
      <c r="B391" s="779" t="s">
        <v>295</v>
      </c>
      <c r="C391" s="791"/>
    </row>
    <row r="392" spans="1:3">
      <c r="A392" s="779"/>
      <c r="B392" s="779"/>
      <c r="C392" s="791"/>
    </row>
    <row r="393" spans="1:3">
      <c r="A393" s="776" t="s">
        <v>1580</v>
      </c>
      <c r="B393" s="776" t="s">
        <v>1581</v>
      </c>
      <c r="C393" s="792"/>
    </row>
    <row r="394" spans="1:3">
      <c r="A394" s="779"/>
      <c r="B394" s="776"/>
      <c r="C394" s="792"/>
    </row>
    <row r="395" spans="1:3">
      <c r="A395" s="779"/>
      <c r="B395" s="776" t="s">
        <v>1582</v>
      </c>
      <c r="C395" s="792">
        <f>+C280</f>
        <v>44890189.20000001</v>
      </c>
    </row>
    <row r="396" spans="1:3">
      <c r="A396" s="779"/>
      <c r="B396" s="779"/>
      <c r="C396" s="791"/>
    </row>
    <row r="397" spans="1:3">
      <c r="A397" s="776"/>
      <c r="B397" s="776"/>
      <c r="C397" s="792"/>
    </row>
    <row r="398" spans="1:3">
      <c r="A398" s="776">
        <v>3.2</v>
      </c>
      <c r="B398" s="776" t="s">
        <v>1583</v>
      </c>
      <c r="C398" s="792">
        <f>+C400+C452+C504</f>
        <v>44844612.70000001</v>
      </c>
    </row>
    <row r="399" spans="1:3">
      <c r="A399" s="776"/>
      <c r="B399" s="776"/>
      <c r="C399" s="792"/>
    </row>
    <row r="400" spans="1:3">
      <c r="A400" s="776" t="s">
        <v>1584</v>
      </c>
      <c r="B400" s="776" t="s">
        <v>1585</v>
      </c>
      <c r="C400" s="792">
        <f>+C401+C434</f>
        <v>26463862.670000006</v>
      </c>
    </row>
    <row r="401" spans="1:3" ht="24">
      <c r="A401" s="779" t="s">
        <v>1586</v>
      </c>
      <c r="B401" s="779" t="s">
        <v>1587</v>
      </c>
      <c r="C401" s="791">
        <f>+C402+C411+C422+C425+C426</f>
        <v>26148153.500000004</v>
      </c>
    </row>
    <row r="402" spans="1:3">
      <c r="A402" s="2025" t="s">
        <v>1588</v>
      </c>
      <c r="B402" s="2025" t="s">
        <v>1589</v>
      </c>
      <c r="C402" s="791">
        <f>SUM(C404:C410)</f>
        <v>22668113.970000003</v>
      </c>
    </row>
    <row r="403" spans="1:3">
      <c r="A403" s="2025"/>
      <c r="B403" s="2025"/>
      <c r="C403" s="791"/>
    </row>
    <row r="404" spans="1:3">
      <c r="A404" s="779" t="s">
        <v>1590</v>
      </c>
      <c r="B404" s="779" t="s">
        <v>1419</v>
      </c>
      <c r="C404" s="791">
        <v>844.1</v>
      </c>
    </row>
    <row r="405" spans="1:3">
      <c r="A405" s="779" t="s">
        <v>1591</v>
      </c>
      <c r="B405" s="779" t="s">
        <v>1421</v>
      </c>
      <c r="C405" s="791">
        <v>22667269.870000001</v>
      </c>
    </row>
    <row r="406" spans="1:3">
      <c r="A406" s="779" t="s">
        <v>1592</v>
      </c>
      <c r="B406" s="779" t="s">
        <v>1423</v>
      </c>
      <c r="C406" s="791"/>
    </row>
    <row r="407" spans="1:3">
      <c r="A407" s="779" t="s">
        <v>1593</v>
      </c>
      <c r="B407" s="779" t="s">
        <v>1594</v>
      </c>
      <c r="C407" s="791"/>
    </row>
    <row r="408" spans="1:3">
      <c r="A408" s="779" t="s">
        <v>1595</v>
      </c>
      <c r="B408" s="779" t="s">
        <v>1427</v>
      </c>
      <c r="C408" s="791"/>
    </row>
    <row r="409" spans="1:3" ht="24">
      <c r="A409" s="779" t="s">
        <v>1596</v>
      </c>
      <c r="B409" s="779" t="s">
        <v>1597</v>
      </c>
      <c r="C409" s="791"/>
    </row>
    <row r="410" spans="1:3">
      <c r="A410" s="779" t="s">
        <v>1598</v>
      </c>
      <c r="B410" s="779" t="s">
        <v>1431</v>
      </c>
      <c r="C410" s="791"/>
    </row>
    <row r="411" spans="1:3">
      <c r="A411" s="2025" t="s">
        <v>1599</v>
      </c>
      <c r="B411" s="2025" t="s">
        <v>1600</v>
      </c>
      <c r="C411" s="791">
        <f>SUM(C413:C415)</f>
        <v>0</v>
      </c>
    </row>
    <row r="412" spans="1:3">
      <c r="A412" s="2025"/>
      <c r="B412" s="2025"/>
      <c r="C412" s="791"/>
    </row>
    <row r="413" spans="1:3">
      <c r="A413" s="779" t="s">
        <v>1601</v>
      </c>
      <c r="B413" s="779" t="s">
        <v>287</v>
      </c>
      <c r="C413" s="791"/>
    </row>
    <row r="414" spans="1:3">
      <c r="A414" s="779" t="s">
        <v>1602</v>
      </c>
      <c r="B414" s="779" t="s">
        <v>491</v>
      </c>
      <c r="C414" s="791"/>
    </row>
    <row r="415" spans="1:3">
      <c r="A415" s="779" t="s">
        <v>1603</v>
      </c>
      <c r="B415" s="779" t="s">
        <v>495</v>
      </c>
      <c r="C415" s="791"/>
    </row>
    <row r="416" spans="1:3">
      <c r="A416" s="2025" t="s">
        <v>1604</v>
      </c>
      <c r="B416" s="2025" t="s">
        <v>1605</v>
      </c>
      <c r="C416" s="791">
        <f>SUM(C418:C421)</f>
        <v>32019.67</v>
      </c>
    </row>
    <row r="417" spans="1:3">
      <c r="A417" s="2025"/>
      <c r="B417" s="2025"/>
      <c r="C417" s="791"/>
    </row>
    <row r="418" spans="1:3">
      <c r="A418" s="779" t="s">
        <v>1606</v>
      </c>
      <c r="B418" s="779" t="s">
        <v>1441</v>
      </c>
      <c r="C418" s="791"/>
    </row>
    <row r="419" spans="1:3">
      <c r="A419" s="779" t="s">
        <v>1607</v>
      </c>
      <c r="B419" s="779" t="s">
        <v>1443</v>
      </c>
      <c r="C419" s="791">
        <v>32019.67</v>
      </c>
    </row>
    <row r="420" spans="1:3">
      <c r="A420" s="779" t="s">
        <v>1608</v>
      </c>
      <c r="B420" s="779" t="s">
        <v>1445</v>
      </c>
      <c r="C420" s="791"/>
    </row>
    <row r="421" spans="1:3">
      <c r="A421" s="779" t="s">
        <v>1609</v>
      </c>
      <c r="B421" s="779" t="s">
        <v>1610</v>
      </c>
      <c r="C421" s="791"/>
    </row>
    <row r="422" spans="1:3">
      <c r="A422" s="2025" t="s">
        <v>1611</v>
      </c>
      <c r="B422" s="2025" t="s">
        <v>1612</v>
      </c>
      <c r="C422" s="791">
        <f>+C424</f>
        <v>3480039.53</v>
      </c>
    </row>
    <row r="423" spans="1:3">
      <c r="A423" s="2025"/>
      <c r="B423" s="2025"/>
      <c r="C423" s="791"/>
    </row>
    <row r="424" spans="1:3" ht="24">
      <c r="A424" s="779" t="s">
        <v>1613</v>
      </c>
      <c r="B424" s="779" t="s">
        <v>1451</v>
      </c>
      <c r="C424" s="791">
        <v>3480039.53</v>
      </c>
    </row>
    <row r="425" spans="1:3">
      <c r="A425" s="779" t="s">
        <v>1614</v>
      </c>
      <c r="B425" s="779" t="s">
        <v>1615</v>
      </c>
      <c r="C425" s="791"/>
    </row>
    <row r="426" spans="1:3">
      <c r="A426" s="2025" t="s">
        <v>1616</v>
      </c>
      <c r="B426" s="2025" t="s">
        <v>1617</v>
      </c>
      <c r="C426" s="791">
        <f>SUM(C428:C433)</f>
        <v>0</v>
      </c>
    </row>
    <row r="427" spans="1:3">
      <c r="A427" s="2025"/>
      <c r="B427" s="2025"/>
      <c r="C427" s="791"/>
    </row>
    <row r="428" spans="1:3" ht="24">
      <c r="A428" s="779" t="s">
        <v>1618</v>
      </c>
      <c r="B428" s="779" t="s">
        <v>1457</v>
      </c>
      <c r="C428" s="791"/>
    </row>
    <row r="429" spans="1:3" ht="24">
      <c r="A429" s="779" t="s">
        <v>1619</v>
      </c>
      <c r="B429" s="779" t="s">
        <v>1459</v>
      </c>
      <c r="C429" s="791"/>
    </row>
    <row r="430" spans="1:3" ht="24">
      <c r="A430" s="779" t="s">
        <v>1620</v>
      </c>
      <c r="B430" s="779" t="s">
        <v>1461</v>
      </c>
      <c r="C430" s="791"/>
    </row>
    <row r="431" spans="1:3">
      <c r="A431" s="779" t="s">
        <v>1621</v>
      </c>
      <c r="B431" s="779" t="s">
        <v>1463</v>
      </c>
      <c r="C431" s="791"/>
    </row>
    <row r="432" spans="1:3">
      <c r="A432" s="779" t="s">
        <v>1622</v>
      </c>
      <c r="B432" s="779" t="s">
        <v>1623</v>
      </c>
      <c r="C432" s="791"/>
    </row>
    <row r="433" spans="1:3">
      <c r="A433" s="779" t="s">
        <v>1624</v>
      </c>
      <c r="B433" s="779" t="s">
        <v>39</v>
      </c>
      <c r="C433" s="791"/>
    </row>
    <row r="434" spans="1:3" ht="18" customHeight="1">
      <c r="A434" s="779" t="s">
        <v>1625</v>
      </c>
      <c r="B434" s="779" t="s">
        <v>1626</v>
      </c>
      <c r="C434" s="791">
        <f>+C435+C444</f>
        <v>315709.17</v>
      </c>
    </row>
    <row r="435" spans="1:3" ht="24">
      <c r="A435" s="779" t="s">
        <v>1627</v>
      </c>
      <c r="B435" s="779" t="s">
        <v>1628</v>
      </c>
      <c r="C435" s="791">
        <f>+C436+C439+C440+C441</f>
        <v>0</v>
      </c>
    </row>
    <row r="436" spans="1:3" ht="24">
      <c r="A436" s="779" t="s">
        <v>1629</v>
      </c>
      <c r="B436" s="779" t="s">
        <v>1630</v>
      </c>
      <c r="C436" s="791">
        <f>+C437+C438</f>
        <v>0</v>
      </c>
    </row>
    <row r="437" spans="1:3">
      <c r="A437" s="779" t="s">
        <v>1631</v>
      </c>
      <c r="B437" s="779" t="s">
        <v>1077</v>
      </c>
      <c r="C437" s="791"/>
    </row>
    <row r="438" spans="1:3">
      <c r="A438" s="779" t="s">
        <v>1632</v>
      </c>
      <c r="B438" s="779" t="s">
        <v>1079</v>
      </c>
      <c r="C438" s="791"/>
    </row>
    <row r="439" spans="1:3" ht="24">
      <c r="A439" s="779" t="s">
        <v>1633</v>
      </c>
      <c r="B439" s="779" t="s">
        <v>1634</v>
      </c>
      <c r="C439" s="791"/>
    </row>
    <row r="440" spans="1:3">
      <c r="A440" s="779" t="s">
        <v>1635</v>
      </c>
      <c r="B440" s="779" t="s">
        <v>1636</v>
      </c>
      <c r="C440" s="791"/>
    </row>
    <row r="441" spans="1:3">
      <c r="A441" s="779" t="s">
        <v>1637</v>
      </c>
      <c r="B441" s="779" t="s">
        <v>493</v>
      </c>
      <c r="C441" s="791">
        <f>+C442+C443</f>
        <v>0</v>
      </c>
    </row>
    <row r="442" spans="1:3">
      <c r="A442" s="779" t="s">
        <v>1638</v>
      </c>
      <c r="B442" s="779" t="s">
        <v>1077</v>
      </c>
      <c r="C442" s="791"/>
    </row>
    <row r="443" spans="1:3">
      <c r="A443" s="779" t="s">
        <v>1639</v>
      </c>
      <c r="B443" s="779" t="s">
        <v>1079</v>
      </c>
      <c r="C443" s="791"/>
    </row>
    <row r="444" spans="1:3">
      <c r="A444" s="2025" t="s">
        <v>1640</v>
      </c>
      <c r="B444" s="2025" t="s">
        <v>1641</v>
      </c>
      <c r="C444" s="791">
        <f>+C446+C447+C448+C449+C450</f>
        <v>315709.17</v>
      </c>
    </row>
    <row r="445" spans="1:3">
      <c r="A445" s="2025"/>
      <c r="B445" s="2025"/>
      <c r="C445" s="791"/>
    </row>
    <row r="446" spans="1:3">
      <c r="A446" s="779" t="s">
        <v>1642</v>
      </c>
      <c r="B446" s="779" t="s">
        <v>1487</v>
      </c>
      <c r="C446" s="791"/>
    </row>
    <row r="447" spans="1:3">
      <c r="A447" s="779" t="s">
        <v>1643</v>
      </c>
      <c r="B447" s="779" t="s">
        <v>1489</v>
      </c>
      <c r="C447" s="791"/>
    </row>
    <row r="448" spans="1:3" ht="24">
      <c r="A448" s="779" t="s">
        <v>1644</v>
      </c>
      <c r="B448" s="779" t="s">
        <v>1645</v>
      </c>
      <c r="C448" s="791"/>
    </row>
    <row r="449" spans="1:3">
      <c r="A449" s="779" t="s">
        <v>1646</v>
      </c>
      <c r="B449" s="779" t="s">
        <v>58</v>
      </c>
      <c r="C449" s="791">
        <v>315709.17</v>
      </c>
    </row>
    <row r="450" spans="1:3">
      <c r="A450" s="779" t="s">
        <v>1647</v>
      </c>
      <c r="B450" s="779" t="s">
        <v>1493</v>
      </c>
      <c r="C450" s="791"/>
    </row>
    <row r="451" spans="1:3">
      <c r="A451" s="779"/>
      <c r="B451" s="779"/>
      <c r="C451" s="791"/>
    </row>
    <row r="452" spans="1:3">
      <c r="A452" s="776" t="s">
        <v>1648</v>
      </c>
      <c r="B452" s="776" t="s">
        <v>1649</v>
      </c>
      <c r="C452" s="792">
        <f>+C453+C484</f>
        <v>18380750.030000005</v>
      </c>
    </row>
    <row r="453" spans="1:3">
      <c r="A453" s="779" t="s">
        <v>1650</v>
      </c>
      <c r="B453" s="779" t="s">
        <v>1651</v>
      </c>
      <c r="C453" s="791">
        <f>+C454+C465+C472+C479</f>
        <v>18380750.030000005</v>
      </c>
    </row>
    <row r="454" spans="1:3">
      <c r="A454" s="2025" t="s">
        <v>1652</v>
      </c>
      <c r="B454" s="2025" t="s">
        <v>1653</v>
      </c>
      <c r="C454" s="791">
        <f>SUM(C456:C464)</f>
        <v>18380750.030000005</v>
      </c>
    </row>
    <row r="455" spans="1:3">
      <c r="A455" s="2025"/>
      <c r="B455" s="2025"/>
      <c r="C455" s="791"/>
    </row>
    <row r="456" spans="1:3">
      <c r="A456" s="779" t="s">
        <v>1654</v>
      </c>
      <c r="B456" s="779" t="s">
        <v>1655</v>
      </c>
      <c r="C456" s="791">
        <v>6007595.9400000004</v>
      </c>
    </row>
    <row r="457" spans="1:3">
      <c r="A457" s="779" t="s">
        <v>1656</v>
      </c>
      <c r="B457" s="779" t="s">
        <v>1502</v>
      </c>
      <c r="C457" s="791">
        <v>7030990.9100000001</v>
      </c>
    </row>
    <row r="458" spans="1:3">
      <c r="A458" s="779" t="s">
        <v>1657</v>
      </c>
      <c r="B458" s="779" t="s">
        <v>1504</v>
      </c>
      <c r="C458" s="791"/>
    </row>
    <row r="459" spans="1:3">
      <c r="A459" s="779" t="s">
        <v>1658</v>
      </c>
      <c r="B459" s="779" t="s">
        <v>1506</v>
      </c>
      <c r="C459" s="791"/>
    </row>
    <row r="460" spans="1:3">
      <c r="A460" s="779" t="s">
        <v>1659</v>
      </c>
      <c r="B460" s="779" t="s">
        <v>1508</v>
      </c>
      <c r="C460" s="791"/>
    </row>
    <row r="461" spans="1:3" ht="24">
      <c r="A461" s="779" t="s">
        <v>1660</v>
      </c>
      <c r="B461" s="779" t="s">
        <v>1661</v>
      </c>
      <c r="C461" s="791"/>
    </row>
    <row r="462" spans="1:3">
      <c r="A462" s="779" t="s">
        <v>1662</v>
      </c>
      <c r="B462" s="779" t="s">
        <v>1512</v>
      </c>
      <c r="C462" s="791">
        <v>5139591.99</v>
      </c>
    </row>
    <row r="463" spans="1:3">
      <c r="A463" s="779" t="s">
        <v>1663</v>
      </c>
      <c r="B463" s="779" t="s">
        <v>1664</v>
      </c>
      <c r="C463" s="791"/>
    </row>
    <row r="464" spans="1:3">
      <c r="A464" s="779" t="s">
        <v>1665</v>
      </c>
      <c r="B464" s="779" t="s">
        <v>1516</v>
      </c>
      <c r="C464" s="791">
        <v>202571.19</v>
      </c>
    </row>
    <row r="465" spans="1:3">
      <c r="A465" s="2025" t="s">
        <v>1666</v>
      </c>
      <c r="B465" s="2025" t="s">
        <v>1667</v>
      </c>
      <c r="C465" s="791">
        <f>+C467+C468+C469+C470+C471</f>
        <v>0</v>
      </c>
    </row>
    <row r="466" spans="1:3">
      <c r="A466" s="2025"/>
      <c r="B466" s="2025"/>
      <c r="C466" s="791"/>
    </row>
    <row r="467" spans="1:3">
      <c r="A467" s="779" t="s">
        <v>1668</v>
      </c>
      <c r="B467" s="779" t="s">
        <v>1520</v>
      </c>
      <c r="C467" s="791"/>
    </row>
    <row r="468" spans="1:3" ht="24">
      <c r="A468" s="779" t="s">
        <v>1669</v>
      </c>
      <c r="B468" s="779" t="s">
        <v>1522</v>
      </c>
      <c r="C468" s="791"/>
    </row>
    <row r="469" spans="1:3">
      <c r="A469" s="779" t="s">
        <v>1670</v>
      </c>
      <c r="B469" s="779" t="s">
        <v>1524</v>
      </c>
      <c r="C469" s="791"/>
    </row>
    <row r="470" spans="1:3">
      <c r="A470" s="779" t="s">
        <v>1671</v>
      </c>
      <c r="B470" s="779" t="s">
        <v>1526</v>
      </c>
      <c r="C470" s="791"/>
    </row>
    <row r="471" spans="1:3">
      <c r="A471" s="779" t="s">
        <v>1672</v>
      </c>
      <c r="B471" s="779" t="s">
        <v>1528</v>
      </c>
      <c r="C471" s="791"/>
    </row>
    <row r="472" spans="1:3" ht="24">
      <c r="A472" s="779" t="s">
        <v>1673</v>
      </c>
      <c r="B472" s="779" t="s">
        <v>1674</v>
      </c>
      <c r="C472" s="791">
        <f>+C473+C476</f>
        <v>0</v>
      </c>
    </row>
    <row r="473" spans="1:3" ht="24">
      <c r="A473" s="779" t="s">
        <v>1675</v>
      </c>
      <c r="B473" s="779" t="s">
        <v>1676</v>
      </c>
      <c r="C473" s="791">
        <f>+C474+C475</f>
        <v>0</v>
      </c>
    </row>
    <row r="474" spans="1:3" ht="36">
      <c r="A474" s="779" t="s">
        <v>1677</v>
      </c>
      <c r="B474" s="779" t="s">
        <v>1678</v>
      </c>
      <c r="C474" s="791"/>
    </row>
    <row r="475" spans="1:3" ht="24">
      <c r="A475" s="779" t="s">
        <v>1679</v>
      </c>
      <c r="B475" s="779" t="s">
        <v>1680</v>
      </c>
      <c r="C475" s="791"/>
    </row>
    <row r="476" spans="1:3" ht="24">
      <c r="A476" s="779" t="s">
        <v>1681</v>
      </c>
      <c r="B476" s="779" t="s">
        <v>1682</v>
      </c>
      <c r="C476" s="791">
        <f>+C477+C478</f>
        <v>0</v>
      </c>
    </row>
    <row r="477" spans="1:3" ht="24">
      <c r="A477" s="779" t="s">
        <v>1683</v>
      </c>
      <c r="B477" s="779" t="s">
        <v>1684</v>
      </c>
      <c r="C477" s="791"/>
    </row>
    <row r="478" spans="1:3" ht="24">
      <c r="A478" s="779" t="s">
        <v>1685</v>
      </c>
      <c r="B478" s="779" t="s">
        <v>1686</v>
      </c>
      <c r="C478" s="791"/>
    </row>
    <row r="479" spans="1:3">
      <c r="A479" s="779" t="s">
        <v>1687</v>
      </c>
      <c r="B479" s="779" t="s">
        <v>1688</v>
      </c>
      <c r="C479" s="791">
        <f>+C480+C481+C482</f>
        <v>0</v>
      </c>
    </row>
    <row r="480" spans="1:3">
      <c r="A480" s="779" t="s">
        <v>1689</v>
      </c>
      <c r="B480" s="779" t="s">
        <v>1546</v>
      </c>
      <c r="C480" s="791"/>
    </row>
    <row r="481" spans="1:3" ht="24">
      <c r="A481" s="779" t="s">
        <v>1690</v>
      </c>
      <c r="B481" s="779" t="s">
        <v>1691</v>
      </c>
      <c r="C481" s="791"/>
    </row>
    <row r="482" spans="1:3">
      <c r="A482" s="779" t="s">
        <v>1692</v>
      </c>
      <c r="B482" s="779" t="s">
        <v>295</v>
      </c>
      <c r="C482" s="791"/>
    </row>
    <row r="483" spans="1:3" ht="9.75" customHeight="1">
      <c r="A483" s="779"/>
      <c r="B483" s="779"/>
      <c r="C483" s="791"/>
    </row>
    <row r="484" spans="1:3">
      <c r="A484" s="779" t="s">
        <v>1693</v>
      </c>
      <c r="B484" s="779" t="s">
        <v>1694</v>
      </c>
      <c r="C484" s="791">
        <f>+C485+C488+C492+C499</f>
        <v>0</v>
      </c>
    </row>
    <row r="485" spans="1:3" ht="24">
      <c r="A485" s="779" t="s">
        <v>1695</v>
      </c>
      <c r="B485" s="779" t="s">
        <v>1696</v>
      </c>
      <c r="C485" s="791">
        <f>+C486+C487</f>
        <v>0</v>
      </c>
    </row>
    <row r="486" spans="1:3">
      <c r="A486" s="779" t="s">
        <v>1697</v>
      </c>
      <c r="B486" s="779" t="s">
        <v>1502</v>
      </c>
      <c r="C486" s="791"/>
    </row>
    <row r="487" spans="1:3">
      <c r="A487" s="779" t="s">
        <v>1698</v>
      </c>
      <c r="B487" s="779" t="s">
        <v>1504</v>
      </c>
      <c r="C487" s="791"/>
    </row>
    <row r="488" spans="1:3" ht="24">
      <c r="A488" s="779" t="s">
        <v>1699</v>
      </c>
      <c r="B488" s="779" t="s">
        <v>1700</v>
      </c>
      <c r="C488" s="791">
        <f>+C489+C490+C491</f>
        <v>0</v>
      </c>
    </row>
    <row r="489" spans="1:3">
      <c r="A489" s="779" t="s">
        <v>1701</v>
      </c>
      <c r="B489" s="779" t="s">
        <v>1520</v>
      </c>
      <c r="C489" s="791"/>
    </row>
    <row r="490" spans="1:3" ht="24">
      <c r="A490" s="779" t="s">
        <v>1702</v>
      </c>
      <c r="B490" s="779" t="s">
        <v>1522</v>
      </c>
      <c r="C490" s="791"/>
    </row>
    <row r="491" spans="1:3">
      <c r="A491" s="779" t="s">
        <v>1703</v>
      </c>
      <c r="B491" s="779" t="s">
        <v>1524</v>
      </c>
      <c r="C491" s="791"/>
    </row>
    <row r="492" spans="1:3" ht="24">
      <c r="A492" s="779" t="s">
        <v>1704</v>
      </c>
      <c r="B492" s="779" t="s">
        <v>1705</v>
      </c>
      <c r="C492" s="791">
        <f>+C493+C496</f>
        <v>0</v>
      </c>
    </row>
    <row r="493" spans="1:3" ht="24">
      <c r="A493" s="779" t="s">
        <v>1706</v>
      </c>
      <c r="B493" s="779" t="s">
        <v>1707</v>
      </c>
      <c r="C493" s="791">
        <f>+C494+C495</f>
        <v>0</v>
      </c>
    </row>
    <row r="494" spans="1:3" ht="24">
      <c r="A494" s="779" t="s">
        <v>1708</v>
      </c>
      <c r="B494" s="779" t="s">
        <v>1709</v>
      </c>
      <c r="C494" s="791"/>
    </row>
    <row r="495" spans="1:3" ht="24">
      <c r="A495" s="779" t="s">
        <v>1710</v>
      </c>
      <c r="B495" s="779" t="s">
        <v>1711</v>
      </c>
      <c r="C495" s="791"/>
    </row>
    <row r="496" spans="1:3" ht="24">
      <c r="A496" s="779" t="s">
        <v>1712</v>
      </c>
      <c r="B496" s="779" t="s">
        <v>1538</v>
      </c>
      <c r="C496" s="791">
        <f>+C497+C498</f>
        <v>0</v>
      </c>
    </row>
    <row r="497" spans="1:3" ht="24">
      <c r="A497" s="779" t="s">
        <v>1713</v>
      </c>
      <c r="B497" s="779" t="s">
        <v>1714</v>
      </c>
      <c r="C497" s="791"/>
    </row>
    <row r="498" spans="1:3" ht="24">
      <c r="A498" s="779" t="s">
        <v>1715</v>
      </c>
      <c r="B498" s="779" t="s">
        <v>1716</v>
      </c>
      <c r="C498" s="791"/>
    </row>
    <row r="499" spans="1:3">
      <c r="A499" s="779" t="s">
        <v>1717</v>
      </c>
      <c r="B499" s="779" t="s">
        <v>1718</v>
      </c>
      <c r="C499" s="791">
        <f>+C500+C501+C502</f>
        <v>0</v>
      </c>
    </row>
    <row r="500" spans="1:3">
      <c r="A500" s="779" t="s">
        <v>1719</v>
      </c>
      <c r="B500" s="779" t="s">
        <v>1546</v>
      </c>
      <c r="C500" s="791"/>
    </row>
    <row r="501" spans="1:3" ht="24">
      <c r="A501" s="779" t="s">
        <v>1720</v>
      </c>
      <c r="B501" s="779" t="s">
        <v>1691</v>
      </c>
      <c r="C501" s="791"/>
    </row>
    <row r="502" spans="1:3">
      <c r="A502" s="779" t="s">
        <v>1721</v>
      </c>
      <c r="B502" s="779" t="s">
        <v>295</v>
      </c>
      <c r="C502" s="791"/>
    </row>
    <row r="503" spans="1:3">
      <c r="A503" s="779"/>
      <c r="B503" s="779"/>
      <c r="C503" s="791"/>
    </row>
    <row r="504" spans="1:3">
      <c r="A504" s="776" t="s">
        <v>1722</v>
      </c>
      <c r="B504" s="776" t="s">
        <v>1723</v>
      </c>
      <c r="C504" s="792"/>
    </row>
    <row r="505" spans="1:3">
      <c r="A505" s="776"/>
      <c r="B505" s="776"/>
      <c r="C505" s="792"/>
    </row>
    <row r="506" spans="1:3">
      <c r="A506" s="776"/>
      <c r="B506" s="776" t="s">
        <v>1724</v>
      </c>
      <c r="C506" s="792">
        <f>+C398</f>
        <v>44844612.70000001</v>
      </c>
    </row>
    <row r="507" spans="1:3" ht="31.5" customHeight="1">
      <c r="A507" s="2028" t="s">
        <v>1725</v>
      </c>
      <c r="B507" s="2028"/>
      <c r="C507" s="2028"/>
    </row>
    <row r="508" spans="1:3" ht="33.75" customHeight="1">
      <c r="A508" s="2028" t="s">
        <v>1726</v>
      </c>
      <c r="B508" s="2028"/>
      <c r="C508" s="2028"/>
    </row>
  </sheetData>
  <mergeCells count="49">
    <mergeCell ref="A508:C508"/>
    <mergeCell ref="A422:A423"/>
    <mergeCell ref="B422:B423"/>
    <mergeCell ref="A426:A427"/>
    <mergeCell ref="B426:B427"/>
    <mergeCell ref="A444:A445"/>
    <mergeCell ref="B444:B445"/>
    <mergeCell ref="A454:A455"/>
    <mergeCell ref="B454:B455"/>
    <mergeCell ref="A465:A466"/>
    <mergeCell ref="B465:B466"/>
    <mergeCell ref="A507:C507"/>
    <mergeCell ref="A402:A403"/>
    <mergeCell ref="B402:B403"/>
    <mergeCell ref="A411:A412"/>
    <mergeCell ref="B411:B412"/>
    <mergeCell ref="A416:A417"/>
    <mergeCell ref="B416:B417"/>
    <mergeCell ref="A370:A371"/>
    <mergeCell ref="B370:B371"/>
    <mergeCell ref="A374:A375"/>
    <mergeCell ref="B374:B375"/>
    <mergeCell ref="A387:A388"/>
    <mergeCell ref="B387:B388"/>
    <mergeCell ref="A337:A338"/>
    <mergeCell ref="B337:B338"/>
    <mergeCell ref="A348:A349"/>
    <mergeCell ref="B348:B349"/>
    <mergeCell ref="A362:A363"/>
    <mergeCell ref="B362:B363"/>
    <mergeCell ref="A303:A304"/>
    <mergeCell ref="B303:B304"/>
    <mergeCell ref="A307:A309"/>
    <mergeCell ref="B307:B309"/>
    <mergeCell ref="A326:A327"/>
    <mergeCell ref="B326:B327"/>
    <mergeCell ref="A105:A106"/>
    <mergeCell ref="B105:B106"/>
    <mergeCell ref="A292:A293"/>
    <mergeCell ref="B292:B293"/>
    <mergeCell ref="A297:A298"/>
    <mergeCell ref="B297:B298"/>
    <mergeCell ref="A95:A96"/>
    <mergeCell ref="B95:B96"/>
    <mergeCell ref="A1:C1"/>
    <mergeCell ref="A2:C2"/>
    <mergeCell ref="A3:C3"/>
    <mergeCell ref="A5:A6"/>
    <mergeCell ref="B5:B6"/>
  </mergeCells>
  <hyperlinks>
    <hyperlink ref="C22" location="_ftn1" display="_ftn1"/>
  </hyperlinks>
  <pageMargins left="0.70866141732283472" right="0.70866141732283472" top="0.15748031496062992" bottom="0" header="0.31496062992125984" footer="0.31496062992125984"/>
  <pageSetup scale="7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50"/>
    <pageSetUpPr fitToPage="1"/>
  </sheetPr>
  <dimension ref="A1:G70"/>
  <sheetViews>
    <sheetView view="pageBreakPreview" topLeftCell="A37" zoomScale="110" zoomScaleNormal="100" zoomScaleSheetLayoutView="110" workbookViewId="0">
      <selection activeCell="D21" sqref="D21"/>
    </sheetView>
  </sheetViews>
  <sheetFormatPr baseColWidth="10" defaultColWidth="11.28515625" defaultRowHeight="16.5"/>
  <cols>
    <col min="1" max="1" width="1.7109375" style="94" customWidth="1"/>
    <col min="2" max="2" width="101.7109375" style="94" bestFit="1" customWidth="1"/>
    <col min="3" max="3" width="18.28515625" style="94" customWidth="1"/>
    <col min="4" max="4" width="18" style="419" customWidth="1"/>
    <col min="5" max="5" width="59.28515625" style="93" customWidth="1"/>
    <col min="6" max="6" width="22.7109375" style="93" customWidth="1"/>
    <col min="7" max="16384" width="11.28515625" style="93"/>
  </cols>
  <sheetData>
    <row r="1" spans="1:7" s="92" customFormat="1" ht="20.25">
      <c r="A1" s="1648" t="str">
        <f>'CPCA-I-01'!A1</f>
        <v>Instituto de Capacitación par el Trabajo del Estado de Sonora</v>
      </c>
      <c r="B1" s="1648"/>
      <c r="C1" s="1648"/>
      <c r="D1" s="1648"/>
      <c r="E1" s="407"/>
      <c r="G1" s="40"/>
    </row>
    <row r="2" spans="1:7" ht="15.75">
      <c r="A2" s="1637" t="s">
        <v>1</v>
      </c>
      <c r="B2" s="1637"/>
      <c r="C2" s="1637"/>
      <c r="D2" s="1637"/>
    </row>
    <row r="3" spans="1:7">
      <c r="A3" s="1638" t="s">
        <v>1770</v>
      </c>
      <c r="B3" s="1638"/>
      <c r="C3" s="1638"/>
      <c r="D3" s="1638"/>
    </row>
    <row r="4" spans="1:7" s="94" customFormat="1" ht="17.25" thickBot="1">
      <c r="A4" s="1649" t="s">
        <v>937</v>
      </c>
      <c r="B4" s="1649"/>
      <c r="C4" s="40"/>
      <c r="D4" s="415"/>
    </row>
    <row r="5" spans="1:7" ht="27.75" customHeight="1" thickBot="1">
      <c r="A5" s="1652"/>
      <c r="B5" s="1653"/>
      <c r="C5" s="657">
        <v>2020</v>
      </c>
      <c r="D5" s="657">
        <v>2019</v>
      </c>
    </row>
    <row r="6" spans="1:7" ht="17.25" thickTop="1">
      <c r="A6" s="95" t="s">
        <v>192</v>
      </c>
      <c r="B6" s="96"/>
      <c r="C6" s="97"/>
      <c r="D6" s="570"/>
    </row>
    <row r="7" spans="1:7">
      <c r="A7" s="98" t="s">
        <v>876</v>
      </c>
      <c r="B7" s="99"/>
      <c r="C7" s="516">
        <f>SUM(C8:C14)</f>
        <v>11285914.42</v>
      </c>
      <c r="D7" s="517">
        <f>SUM(D8:D14)</f>
        <v>16157716.67</v>
      </c>
    </row>
    <row r="8" spans="1:7">
      <c r="A8" s="100"/>
      <c r="B8" s="101" t="s">
        <v>193</v>
      </c>
      <c r="C8" s="518">
        <v>0</v>
      </c>
      <c r="D8" s="519">
        <v>0</v>
      </c>
    </row>
    <row r="9" spans="1:7">
      <c r="A9" s="100"/>
      <c r="B9" s="101" t="s">
        <v>194</v>
      </c>
      <c r="C9" s="518">
        <v>0</v>
      </c>
      <c r="D9" s="519">
        <v>0</v>
      </c>
    </row>
    <row r="10" spans="1:7">
      <c r="A10" s="100"/>
      <c r="B10" s="101" t="s">
        <v>195</v>
      </c>
      <c r="C10" s="518">
        <v>0</v>
      </c>
      <c r="D10" s="519">
        <v>0</v>
      </c>
    </row>
    <row r="11" spans="1:7">
      <c r="A11" s="100"/>
      <c r="B11" s="101" t="s">
        <v>196</v>
      </c>
      <c r="C11" s="518">
        <v>0</v>
      </c>
      <c r="D11" s="519">
        <v>0</v>
      </c>
    </row>
    <row r="12" spans="1:7">
      <c r="A12" s="100"/>
      <c r="B12" s="101" t="s">
        <v>861</v>
      </c>
      <c r="C12" s="518">
        <v>1448.5</v>
      </c>
      <c r="D12" s="519">
        <v>0</v>
      </c>
    </row>
    <row r="13" spans="1:7">
      <c r="A13" s="100"/>
      <c r="B13" s="101" t="s">
        <v>862</v>
      </c>
      <c r="C13" s="518">
        <v>0</v>
      </c>
      <c r="D13" s="519">
        <v>0</v>
      </c>
    </row>
    <row r="14" spans="1:7">
      <c r="A14" s="100"/>
      <c r="B14" s="101" t="s">
        <v>877</v>
      </c>
      <c r="C14" s="518">
        <v>11284465.92</v>
      </c>
      <c r="D14" s="519">
        <v>16157716.67</v>
      </c>
    </row>
    <row r="15" spans="1:7" ht="33" customHeight="1">
      <c r="A15" s="1650" t="s">
        <v>863</v>
      </c>
      <c r="B15" s="1651"/>
      <c r="C15" s="516">
        <f>SUM(C16:C17)</f>
        <v>138885282.52000001</v>
      </c>
      <c r="D15" s="517">
        <f>SUM(D16:D17)</f>
        <v>127716888.62</v>
      </c>
    </row>
    <row r="16" spans="1:7">
      <c r="A16" s="100"/>
      <c r="B16" s="101" t="s">
        <v>879</v>
      </c>
      <c r="C16" s="518">
        <v>96501598.730000004</v>
      </c>
      <c r="D16" s="518">
        <v>84955733.810000002</v>
      </c>
    </row>
    <row r="17" spans="1:4">
      <c r="A17" s="100"/>
      <c r="B17" s="101" t="s">
        <v>878</v>
      </c>
      <c r="C17" s="518">
        <v>42383683.789999999</v>
      </c>
      <c r="D17" s="518">
        <v>42761154.810000002</v>
      </c>
    </row>
    <row r="18" spans="1:4">
      <c r="A18" s="98" t="s">
        <v>198</v>
      </c>
      <c r="B18" s="99"/>
      <c r="C18" s="516">
        <f>SUM(C19:C23)</f>
        <v>0</v>
      </c>
      <c r="D18" s="517">
        <f>SUM(D19:D23)</f>
        <v>35342.92</v>
      </c>
    </row>
    <row r="19" spans="1:4">
      <c r="A19" s="100"/>
      <c r="B19" s="101" t="s">
        <v>199</v>
      </c>
      <c r="C19" s="518">
        <v>0</v>
      </c>
      <c r="D19" s="519">
        <v>35342.92</v>
      </c>
    </row>
    <row r="20" spans="1:4">
      <c r="A20" s="100"/>
      <c r="B20" s="101" t="s">
        <v>200</v>
      </c>
      <c r="C20" s="518">
        <v>0</v>
      </c>
      <c r="D20" s="519">
        <v>0</v>
      </c>
    </row>
    <row r="21" spans="1:4">
      <c r="A21" s="100"/>
      <c r="B21" s="101" t="s">
        <v>201</v>
      </c>
      <c r="C21" s="518">
        <v>0</v>
      </c>
      <c r="D21" s="519">
        <v>0</v>
      </c>
    </row>
    <row r="22" spans="1:4">
      <c r="A22" s="100"/>
      <c r="B22" s="101" t="s">
        <v>202</v>
      </c>
      <c r="C22" s="518">
        <v>0</v>
      </c>
      <c r="D22" s="519">
        <v>0</v>
      </c>
    </row>
    <row r="23" spans="1:4">
      <c r="A23" s="100"/>
      <c r="B23" s="101" t="s">
        <v>203</v>
      </c>
      <c r="C23" s="518">
        <v>0</v>
      </c>
      <c r="D23" s="519">
        <v>0</v>
      </c>
    </row>
    <row r="24" spans="1:4">
      <c r="A24" s="102" t="s">
        <v>204</v>
      </c>
      <c r="B24" s="103"/>
      <c r="C24" s="520">
        <f>C18+C15+C7</f>
        <v>150171196.94</v>
      </c>
      <c r="D24" s="521">
        <f>D18+D15+D7</f>
        <v>143909948.21000001</v>
      </c>
    </row>
    <row r="25" spans="1:4">
      <c r="A25" s="100"/>
      <c r="B25" s="97"/>
      <c r="C25" s="518"/>
      <c r="D25" s="519"/>
    </row>
    <row r="26" spans="1:4">
      <c r="A26" s="95" t="s">
        <v>205</v>
      </c>
      <c r="B26" s="96"/>
      <c r="C26" s="518"/>
      <c r="D26" s="519"/>
    </row>
    <row r="27" spans="1:4">
      <c r="A27" s="98" t="s">
        <v>206</v>
      </c>
      <c r="B27" s="99"/>
      <c r="C27" s="516">
        <f>SUM(C28:C30)</f>
        <v>140553317.32999998</v>
      </c>
      <c r="D27" s="517">
        <f>SUM(D28:D30)</f>
        <v>136634833.55000001</v>
      </c>
    </row>
    <row r="28" spans="1:4">
      <c r="A28" s="100"/>
      <c r="B28" s="101" t="s">
        <v>207</v>
      </c>
      <c r="C28" s="518">
        <v>125313257.86</v>
      </c>
      <c r="D28" s="518">
        <v>119798861.95</v>
      </c>
    </row>
    <row r="29" spans="1:4">
      <c r="A29" s="100"/>
      <c r="B29" s="101" t="s">
        <v>208</v>
      </c>
      <c r="C29" s="518">
        <v>3809060.1</v>
      </c>
      <c r="D29" s="518">
        <v>5210826.46</v>
      </c>
    </row>
    <row r="30" spans="1:4">
      <c r="A30" s="100"/>
      <c r="B30" s="101" t="s">
        <v>209</v>
      </c>
      <c r="C30" s="518">
        <v>11430999.369999999</v>
      </c>
      <c r="D30" s="518">
        <v>11625145.140000001</v>
      </c>
    </row>
    <row r="31" spans="1:4">
      <c r="A31" s="98" t="s">
        <v>371</v>
      </c>
      <c r="B31" s="99"/>
      <c r="C31" s="516">
        <f>SUM(C32:C40)</f>
        <v>0</v>
      </c>
      <c r="D31" s="517">
        <f>SUM(D32:D40)</f>
        <v>0</v>
      </c>
    </row>
    <row r="32" spans="1:4">
      <c r="A32" s="100"/>
      <c r="B32" s="101" t="s">
        <v>210</v>
      </c>
      <c r="C32" s="518">
        <v>0</v>
      </c>
      <c r="D32" s="519">
        <v>0</v>
      </c>
    </row>
    <row r="33" spans="1:4">
      <c r="A33" s="100"/>
      <c r="B33" s="101" t="s">
        <v>211</v>
      </c>
      <c r="C33" s="518">
        <v>0</v>
      </c>
      <c r="D33" s="519">
        <v>0</v>
      </c>
    </row>
    <row r="34" spans="1:4">
      <c r="A34" s="100"/>
      <c r="B34" s="101" t="s">
        <v>212</v>
      </c>
      <c r="C34" s="518">
        <v>0</v>
      </c>
      <c r="D34" s="519">
        <v>0</v>
      </c>
    </row>
    <row r="35" spans="1:4">
      <c r="A35" s="100"/>
      <c r="B35" s="101" t="s">
        <v>213</v>
      </c>
      <c r="C35" s="518">
        <v>0</v>
      </c>
      <c r="D35" s="519">
        <v>0</v>
      </c>
    </row>
    <row r="36" spans="1:4">
      <c r="A36" s="100"/>
      <c r="B36" s="101" t="s">
        <v>214</v>
      </c>
      <c r="C36" s="518">
        <v>0</v>
      </c>
      <c r="D36" s="519">
        <v>0</v>
      </c>
    </row>
    <row r="37" spans="1:4">
      <c r="A37" s="100"/>
      <c r="B37" s="101" t="s">
        <v>215</v>
      </c>
      <c r="C37" s="518">
        <v>0</v>
      </c>
      <c r="D37" s="519">
        <v>0</v>
      </c>
    </row>
    <row r="38" spans="1:4">
      <c r="A38" s="100"/>
      <c r="B38" s="101" t="s">
        <v>216</v>
      </c>
      <c r="C38" s="518">
        <v>0</v>
      </c>
      <c r="D38" s="519">
        <v>0</v>
      </c>
    </row>
    <row r="39" spans="1:4">
      <c r="A39" s="100"/>
      <c r="B39" s="101" t="s">
        <v>217</v>
      </c>
      <c r="C39" s="518">
        <v>0</v>
      </c>
      <c r="D39" s="519">
        <v>0</v>
      </c>
    </row>
    <row r="40" spans="1:4">
      <c r="A40" s="100"/>
      <c r="B40" s="101" t="s">
        <v>218</v>
      </c>
      <c r="C40" s="518">
        <v>0</v>
      </c>
      <c r="D40" s="519">
        <v>0</v>
      </c>
    </row>
    <row r="41" spans="1:4">
      <c r="A41" s="98" t="s">
        <v>219</v>
      </c>
      <c r="B41" s="99"/>
      <c r="C41" s="516">
        <f>SUM(C42:C44)</f>
        <v>0</v>
      </c>
      <c r="D41" s="517">
        <f>SUM(D42:D44)</f>
        <v>0</v>
      </c>
    </row>
    <row r="42" spans="1:4">
      <c r="A42" s="100"/>
      <c r="B42" s="101" t="s">
        <v>220</v>
      </c>
      <c r="C42" s="518">
        <v>0</v>
      </c>
      <c r="D42" s="519">
        <v>0</v>
      </c>
    </row>
    <row r="43" spans="1:4">
      <c r="A43" s="100"/>
      <c r="B43" s="101" t="s">
        <v>67</v>
      </c>
      <c r="C43" s="518">
        <v>0</v>
      </c>
      <c r="D43" s="519">
        <v>0</v>
      </c>
    </row>
    <row r="44" spans="1:4">
      <c r="A44" s="100"/>
      <c r="B44" s="101" t="s">
        <v>221</v>
      </c>
      <c r="C44" s="518">
        <v>0</v>
      </c>
      <c r="D44" s="519">
        <v>0</v>
      </c>
    </row>
    <row r="45" spans="1:4">
      <c r="A45" s="98" t="s">
        <v>222</v>
      </c>
      <c r="B45" s="99"/>
      <c r="C45" s="516">
        <f>SUM(C46:C50)</f>
        <v>0</v>
      </c>
      <c r="D45" s="517">
        <f>SUM(D46:D50)</f>
        <v>0</v>
      </c>
    </row>
    <row r="46" spans="1:4">
      <c r="A46" s="100"/>
      <c r="B46" s="101" t="s">
        <v>223</v>
      </c>
      <c r="C46" s="518">
        <v>0</v>
      </c>
      <c r="D46" s="519">
        <v>0</v>
      </c>
    </row>
    <row r="47" spans="1:4">
      <c r="A47" s="100"/>
      <c r="B47" s="101" t="s">
        <v>224</v>
      </c>
      <c r="C47" s="518">
        <v>0</v>
      </c>
      <c r="D47" s="519">
        <v>0</v>
      </c>
    </row>
    <row r="48" spans="1:4">
      <c r="A48" s="100"/>
      <c r="B48" s="101" t="s">
        <v>225</v>
      </c>
      <c r="C48" s="518">
        <v>0</v>
      </c>
      <c r="D48" s="519">
        <v>0</v>
      </c>
    </row>
    <row r="49" spans="1:5">
      <c r="A49" s="100"/>
      <c r="B49" s="101" t="s">
        <v>226</v>
      </c>
      <c r="C49" s="518">
        <v>0</v>
      </c>
      <c r="D49" s="519">
        <v>0</v>
      </c>
    </row>
    <row r="50" spans="1:5">
      <c r="A50" s="100"/>
      <c r="B50" s="101" t="s">
        <v>227</v>
      </c>
      <c r="C50" s="518">
        <v>0</v>
      </c>
      <c r="D50" s="519">
        <v>0</v>
      </c>
    </row>
    <row r="51" spans="1:5">
      <c r="A51" s="98" t="s">
        <v>228</v>
      </c>
      <c r="B51" s="99"/>
      <c r="C51" s="520">
        <f>SUM(C52:C57)</f>
        <v>9221779.0099999998</v>
      </c>
      <c r="D51" s="521">
        <f>SUM(D52:D57)</f>
        <v>5741154.2400000002</v>
      </c>
    </row>
    <row r="52" spans="1:5">
      <c r="A52" s="100"/>
      <c r="B52" s="101" t="s">
        <v>229</v>
      </c>
      <c r="C52" s="518">
        <v>9221779.0099999998</v>
      </c>
      <c r="D52" s="518">
        <v>5741154.2400000002</v>
      </c>
    </row>
    <row r="53" spans="1:5">
      <c r="A53" s="100"/>
      <c r="B53" s="101" t="s">
        <v>230</v>
      </c>
      <c r="C53" s="518">
        <v>0</v>
      </c>
      <c r="D53" s="519">
        <v>0</v>
      </c>
    </row>
    <row r="54" spans="1:5">
      <c r="A54" s="100"/>
      <c r="B54" s="101" t="s">
        <v>231</v>
      </c>
      <c r="C54" s="518">
        <v>0</v>
      </c>
      <c r="D54" s="519">
        <v>0</v>
      </c>
    </row>
    <row r="55" spans="1:5">
      <c r="A55" s="100"/>
      <c r="B55" s="101" t="s">
        <v>880</v>
      </c>
      <c r="C55" s="518">
        <v>0</v>
      </c>
      <c r="D55" s="519">
        <v>0</v>
      </c>
    </row>
    <row r="56" spans="1:5">
      <c r="A56" s="100"/>
      <c r="B56" s="101" t="s">
        <v>232</v>
      </c>
      <c r="C56" s="518">
        <v>0</v>
      </c>
      <c r="D56" s="519">
        <v>0</v>
      </c>
    </row>
    <row r="57" spans="1:5">
      <c r="A57" s="100"/>
      <c r="B57" s="101" t="s">
        <v>233</v>
      </c>
      <c r="C57" s="518">
        <v>0</v>
      </c>
      <c r="D57" s="519">
        <v>0</v>
      </c>
    </row>
    <row r="58" spans="1:5">
      <c r="A58" s="98" t="s">
        <v>234</v>
      </c>
      <c r="B58" s="99"/>
      <c r="C58" s="520">
        <f>C59</f>
        <v>0</v>
      </c>
      <c r="D58" s="521">
        <f>D59</f>
        <v>0</v>
      </c>
    </row>
    <row r="59" spans="1:5">
      <c r="A59" s="100"/>
      <c r="B59" s="101" t="s">
        <v>235</v>
      </c>
      <c r="C59" s="518">
        <v>0</v>
      </c>
      <c r="D59" s="519">
        <v>0</v>
      </c>
    </row>
    <row r="60" spans="1:5">
      <c r="A60" s="100"/>
      <c r="B60" s="104"/>
      <c r="C60" s="518"/>
      <c r="D60" s="519"/>
    </row>
    <row r="61" spans="1:5">
      <c r="A61" s="98" t="s">
        <v>236</v>
      </c>
      <c r="B61" s="99"/>
      <c r="C61" s="520">
        <f>C58+C51+C45+C31+C27+C41</f>
        <v>149775096.33999997</v>
      </c>
      <c r="D61" s="521">
        <f>D58+D51+D45+D31+D27+D41</f>
        <v>142375987.79000002</v>
      </c>
    </row>
    <row r="62" spans="1:5">
      <c r="A62" s="100"/>
      <c r="B62" s="104"/>
      <c r="C62" s="518"/>
      <c r="D62" s="519"/>
    </row>
    <row r="63" spans="1:5" ht="20.25">
      <c r="A63" s="98" t="s">
        <v>237</v>
      </c>
      <c r="B63" s="99"/>
      <c r="C63" s="520">
        <f>C24-C61</f>
        <v>396100.60000002384</v>
      </c>
      <c r="D63" s="521">
        <f>D24-D61</f>
        <v>1533960.4199999869</v>
      </c>
      <c r="E63" s="420" t="str">
        <f>IF((C63-'CPCA-I-01'!F39)&gt;0.9,"ERROR!!!, NO COINCIDEN LOS MONTOS CON LO REPORTADO EN EL FORMATO ETCA-I-01","")</f>
        <v/>
      </c>
    </row>
    <row r="64" spans="1:5" ht="21" thickBot="1">
      <c r="A64" s="105"/>
      <c r="B64" s="106"/>
      <c r="C64" s="106"/>
      <c r="D64" s="416"/>
      <c r="E64" s="420" t="str">
        <f>IF((D63-'CPCA-I-01'!G39)&gt;0.9,"ERROR!!!, NO COINCIDEN LOS MONTOS CON LO REPORTADO EN EL FORMATO ETCA-I-01","")</f>
        <v/>
      </c>
    </row>
    <row r="65" spans="1:4" s="409" customFormat="1" ht="16.5" customHeight="1">
      <c r="A65" s="104"/>
      <c r="B65" s="475" t="s">
        <v>238</v>
      </c>
      <c r="C65" s="104"/>
      <c r="D65" s="476"/>
    </row>
    <row r="66" spans="1:4" s="409" customFormat="1" ht="16.5" customHeight="1">
      <c r="A66" s="104"/>
      <c r="B66" s="104"/>
      <c r="C66" s="104" t="s">
        <v>239</v>
      </c>
      <c r="D66" s="476"/>
    </row>
    <row r="67" spans="1:4" s="409" customFormat="1" ht="16.5" customHeight="1">
      <c r="A67" s="104"/>
      <c r="B67" s="104" t="s">
        <v>239</v>
      </c>
      <c r="C67" s="104" t="s">
        <v>239</v>
      </c>
      <c r="D67" s="476"/>
    </row>
    <row r="68" spans="1:4" s="409" customFormat="1" ht="16.5" customHeight="1">
      <c r="A68" s="104"/>
      <c r="B68" s="104"/>
      <c r="C68" s="104"/>
      <c r="D68" s="476"/>
    </row>
    <row r="69" spans="1:4" s="409" customFormat="1" ht="16.5" customHeight="1">
      <c r="A69" s="408"/>
      <c r="B69" s="39" t="s">
        <v>239</v>
      </c>
      <c r="C69" s="408"/>
      <c r="D69" s="417"/>
    </row>
    <row r="70" spans="1:4">
      <c r="C70" s="86"/>
      <c r="D70" s="418" t="s">
        <v>82</v>
      </c>
    </row>
  </sheetData>
  <sheetProtection password="C115" sheet="1" formatColumns="0" formatRows="0" insertHyperlinks="0"/>
  <mergeCells count="6">
    <mergeCell ref="A1:D1"/>
    <mergeCell ref="A4:B4"/>
    <mergeCell ref="A15:B15"/>
    <mergeCell ref="A5:B5"/>
    <mergeCell ref="A2:D2"/>
    <mergeCell ref="A3:D3"/>
  </mergeCells>
  <printOptions horizontalCentered="1"/>
  <pageMargins left="0.47244094488188981" right="0.19685039370078741" top="0.39370078740157483" bottom="0.19685039370078741" header="0.31496062992125984" footer="0.19685039370078741"/>
  <pageSetup scale="62"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154" zoomScaleNormal="100" zoomScaleSheetLayoutView="154" workbookViewId="0">
      <selection activeCell="G8" sqref="G8"/>
    </sheetView>
  </sheetViews>
  <sheetFormatPr baseColWidth="10" defaultRowHeight="15"/>
  <sheetData/>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80"/>
  <sheetViews>
    <sheetView view="pageBreakPreview" zoomScaleNormal="100" zoomScaleSheetLayoutView="100" workbookViewId="0">
      <selection activeCell="E4" sqref="E4"/>
    </sheetView>
  </sheetViews>
  <sheetFormatPr baseColWidth="10" defaultColWidth="11.28515625" defaultRowHeight="16.5"/>
  <cols>
    <col min="1" max="1" width="6.7109375" style="7" customWidth="1"/>
    <col min="2" max="2" width="25.7109375" style="7" customWidth="1"/>
    <col min="3" max="3" width="23.7109375" style="3" customWidth="1"/>
    <col min="4" max="4" width="23.28515625" style="3" customWidth="1"/>
    <col min="5" max="5" width="23" style="3" customWidth="1"/>
    <col min="6" max="6" width="168.85546875" style="3" customWidth="1"/>
    <col min="7" max="16384" width="11.28515625" style="3"/>
  </cols>
  <sheetData>
    <row r="1" spans="1:5">
      <c r="A1" s="1981" t="str">
        <f>'[3]ETCA-I-01'!A1:G1</f>
        <v>INSTITUTO DE CAPACITACIÓN PARA EL TRABAJO DEL ESTADO DE SONORA</v>
      </c>
      <c r="B1" s="1981"/>
      <c r="C1" s="1981"/>
      <c r="D1" s="1981"/>
      <c r="E1" s="1981"/>
    </row>
    <row r="2" spans="1:5">
      <c r="A2" s="1918" t="s">
        <v>924</v>
      </c>
      <c r="B2" s="1918"/>
      <c r="C2" s="1918"/>
      <c r="D2" s="1918"/>
      <c r="E2" s="1918"/>
    </row>
    <row r="3" spans="1:5">
      <c r="A3" s="1982" t="str">
        <f>'[3]ETCA-IV-04'!A3:D3</f>
        <v>Al 31 de Diciembre de 2020</v>
      </c>
      <c r="B3" s="1982"/>
      <c r="C3" s="1982"/>
      <c r="D3" s="1982"/>
      <c r="E3" s="1982"/>
    </row>
    <row r="4" spans="1:5">
      <c r="A4" s="27"/>
      <c r="B4" s="2031" t="s">
        <v>817</v>
      </c>
      <c r="C4" s="2031"/>
      <c r="D4" s="2031"/>
      <c r="E4" s="36"/>
    </row>
    <row r="5" spans="1:5">
      <c r="A5" s="27"/>
      <c r="B5" s="799"/>
      <c r="C5" s="799"/>
      <c r="D5" s="799"/>
      <c r="E5" s="36"/>
    </row>
    <row r="6" spans="1:5" ht="33" customHeight="1">
      <c r="A6" s="2032" t="s">
        <v>925</v>
      </c>
      <c r="B6" s="2033"/>
      <c r="C6" s="2033"/>
      <c r="D6" s="2033"/>
      <c r="E6" s="2034"/>
    </row>
    <row r="7" spans="1:5" ht="32.25" customHeight="1">
      <c r="A7" s="2029" t="s">
        <v>819</v>
      </c>
      <c r="B7" s="2029"/>
      <c r="C7" s="2029"/>
      <c r="D7" s="2029"/>
      <c r="E7" s="2030" t="s">
        <v>923</v>
      </c>
    </row>
    <row r="8" spans="1:5">
      <c r="A8" s="732"/>
      <c r="B8" s="731" t="s">
        <v>820</v>
      </c>
      <c r="C8" s="731" t="s">
        <v>821</v>
      </c>
      <c r="D8" s="731" t="s">
        <v>298</v>
      </c>
      <c r="E8" s="2030"/>
    </row>
    <row r="9" spans="1:5" s="21" customFormat="1" ht="31.5" customHeight="1">
      <c r="A9" s="24">
        <v>1</v>
      </c>
      <c r="B9" s="25" t="s">
        <v>2345</v>
      </c>
      <c r="C9" s="942">
        <v>142407264</v>
      </c>
      <c r="D9" s="1060">
        <v>1630037.21</v>
      </c>
      <c r="E9" s="942" t="s">
        <v>2344</v>
      </c>
    </row>
    <row r="10" spans="1:5" s="21" customFormat="1" ht="31.5" customHeight="1">
      <c r="A10" s="24">
        <v>2</v>
      </c>
      <c r="B10" s="25" t="s">
        <v>2345</v>
      </c>
      <c r="C10" s="942">
        <v>136718019</v>
      </c>
      <c r="D10" s="1060">
        <v>309439.27</v>
      </c>
      <c r="E10" s="942" t="s">
        <v>2346</v>
      </c>
    </row>
    <row r="11" spans="1:5" s="21" customFormat="1" ht="31.5" customHeight="1">
      <c r="A11" s="24">
        <v>3</v>
      </c>
      <c r="B11" s="25" t="s">
        <v>2345</v>
      </c>
      <c r="C11" s="942">
        <v>148934789</v>
      </c>
      <c r="D11" s="1060">
        <v>809845.34</v>
      </c>
      <c r="E11" s="942" t="s">
        <v>2392</v>
      </c>
    </row>
    <row r="12" spans="1:5" s="21" customFormat="1" ht="31.5" customHeight="1">
      <c r="A12" s="24">
        <v>4</v>
      </c>
      <c r="B12" s="25" t="s">
        <v>2345</v>
      </c>
      <c r="C12" s="942">
        <v>111600168</v>
      </c>
      <c r="D12" s="1060">
        <v>54918.94</v>
      </c>
      <c r="E12" s="942" t="s">
        <v>2348</v>
      </c>
    </row>
    <row r="13" spans="1:5" s="21" customFormat="1" ht="31.5" customHeight="1">
      <c r="A13" s="24">
        <v>5</v>
      </c>
      <c r="B13" s="25" t="s">
        <v>2345</v>
      </c>
      <c r="C13" s="942">
        <v>114100816</v>
      </c>
      <c r="D13" s="1060">
        <v>1474957.12</v>
      </c>
      <c r="E13" s="942" t="s">
        <v>2393</v>
      </c>
    </row>
    <row r="14" spans="1:5" s="21" customFormat="1" ht="31.5" customHeight="1">
      <c r="A14" s="24">
        <v>6</v>
      </c>
      <c r="B14" s="25" t="s">
        <v>2345</v>
      </c>
      <c r="C14" s="942">
        <v>114625641</v>
      </c>
      <c r="D14" s="1060">
        <v>2518928.23</v>
      </c>
      <c r="E14" s="942" t="s">
        <v>2350</v>
      </c>
    </row>
    <row r="15" spans="1:5" s="21" customFormat="1" ht="31.5" customHeight="1">
      <c r="A15" s="24">
        <v>7</v>
      </c>
      <c r="B15" s="25" t="s">
        <v>2345</v>
      </c>
      <c r="C15" s="942">
        <v>114625692</v>
      </c>
      <c r="D15" s="1060">
        <v>806255.36</v>
      </c>
      <c r="E15" s="942" t="s">
        <v>2351</v>
      </c>
    </row>
    <row r="16" spans="1:5" s="21" customFormat="1" ht="31.5" customHeight="1">
      <c r="A16" s="24">
        <v>8</v>
      </c>
      <c r="B16" s="25" t="s">
        <v>2345</v>
      </c>
      <c r="C16" s="942">
        <v>114625706</v>
      </c>
      <c r="D16" s="1060">
        <v>6727415.0999999996</v>
      </c>
      <c r="E16" s="942" t="s">
        <v>2352</v>
      </c>
    </row>
    <row r="17" spans="1:6" s="21" customFormat="1" ht="31.5" customHeight="1">
      <c r="A17" s="24">
        <v>9</v>
      </c>
      <c r="B17" s="25" t="s">
        <v>2353</v>
      </c>
      <c r="C17" s="942">
        <v>4065460198</v>
      </c>
      <c r="D17" s="1060">
        <v>8335473.2999999998</v>
      </c>
      <c r="E17" s="942" t="s">
        <v>2393</v>
      </c>
    </row>
    <row r="18" spans="1:6" s="21" customFormat="1" ht="31.5" customHeight="1">
      <c r="A18" s="24">
        <v>10</v>
      </c>
      <c r="B18" s="338"/>
      <c r="C18" s="338"/>
      <c r="D18" s="338"/>
      <c r="E18" s="338"/>
    </row>
    <row r="19" spans="1:6" s="21" customFormat="1" ht="31.5" customHeight="1">
      <c r="A19" s="24">
        <v>11</v>
      </c>
      <c r="B19" s="338"/>
      <c r="C19" s="338"/>
      <c r="D19" s="338"/>
      <c r="E19" s="338"/>
    </row>
    <row r="20" spans="1:6" s="21" customFormat="1" ht="31.5" customHeight="1">
      <c r="A20" s="24">
        <v>12</v>
      </c>
      <c r="B20" s="338"/>
      <c r="C20" s="338"/>
      <c r="D20" s="338"/>
      <c r="E20" s="338"/>
    </row>
    <row r="21" spans="1:6" s="21" customFormat="1" ht="31.5" customHeight="1">
      <c r="A21" s="24">
        <v>13</v>
      </c>
      <c r="B21" s="338"/>
      <c r="C21" s="338"/>
      <c r="D21" s="338"/>
      <c r="E21" s="338"/>
    </row>
    <row r="22" spans="1:6" s="21" customFormat="1" ht="31.5" customHeight="1">
      <c r="A22" s="24">
        <v>14</v>
      </c>
      <c r="B22" s="338"/>
      <c r="C22" s="338"/>
      <c r="D22" s="338"/>
      <c r="E22" s="338"/>
    </row>
    <row r="23" spans="1:6" s="21" customFormat="1" ht="31.5" customHeight="1">
      <c r="A23" s="24">
        <v>15</v>
      </c>
      <c r="B23" s="338"/>
      <c r="C23" s="338"/>
      <c r="D23" s="338"/>
      <c r="E23" s="338"/>
    </row>
    <row r="24" spans="1:6" s="21" customFormat="1" ht="31.5" customHeight="1">
      <c r="A24" s="24">
        <v>16</v>
      </c>
      <c r="B24" s="338"/>
      <c r="C24" s="338"/>
      <c r="D24" s="338"/>
      <c r="E24" s="338"/>
    </row>
    <row r="25" spans="1:6" s="21" customFormat="1" ht="31.5" customHeight="1">
      <c r="A25" s="24">
        <v>17</v>
      </c>
      <c r="B25" s="338"/>
      <c r="C25" s="338"/>
      <c r="D25" s="338"/>
      <c r="E25" s="338"/>
    </row>
    <row r="26" spans="1:6" s="21" customFormat="1" ht="31.5" customHeight="1">
      <c r="A26" s="24">
        <v>18</v>
      </c>
      <c r="B26" s="338"/>
      <c r="C26" s="338"/>
      <c r="D26" s="338"/>
      <c r="E26" s="338"/>
    </row>
    <row r="27" spans="1:6" s="21" customFormat="1" ht="31.5" customHeight="1">
      <c r="A27" s="24">
        <v>19</v>
      </c>
      <c r="B27" s="338"/>
      <c r="C27" s="338"/>
      <c r="D27" s="338"/>
      <c r="E27" s="338"/>
    </row>
    <row r="28" spans="1:6" s="21" customFormat="1" ht="31.5" customHeight="1">
      <c r="A28" s="24">
        <v>20</v>
      </c>
      <c r="B28" s="338"/>
      <c r="C28" s="338"/>
      <c r="D28" s="338"/>
      <c r="E28" s="338"/>
    </row>
    <row r="29" spans="1:6" s="21" customFormat="1" ht="18.75" customHeight="1">
      <c r="A29" s="733"/>
      <c r="B29" s="734"/>
      <c r="C29" s="737" t="s">
        <v>718</v>
      </c>
      <c r="D29" s="734">
        <f>SUM(D9:D28)</f>
        <v>22667269.870000001</v>
      </c>
      <c r="E29" s="735"/>
      <c r="F29" s="736" t="e">
        <f>IF(D29=#REF!,"","VALOR INCORRECTO, DEBE SER IGUAL A LO REPORTADO EN ETCA-I-02 EN LA CUENTA a2) BANCOS/TESORERÍA")</f>
        <v>#REF!</v>
      </c>
    </row>
    <row r="30" spans="1:6" s="425" customFormat="1" ht="15" customHeight="1">
      <c r="A30" s="738" t="s">
        <v>81</v>
      </c>
    </row>
    <row r="31" spans="1:6">
      <c r="A31" s="738" t="s">
        <v>930</v>
      </c>
    </row>
    <row r="32" spans="1:6" s="425" customFormat="1" ht="12.75">
      <c r="A32" s="738" t="s">
        <v>929</v>
      </c>
    </row>
    <row r="33" spans="1:6">
      <c r="A33" s="3"/>
      <c r="B33" s="3"/>
    </row>
    <row r="34" spans="1:6" ht="33" customHeight="1">
      <c r="A34" s="2032" t="s">
        <v>926</v>
      </c>
      <c r="B34" s="2033"/>
      <c r="C34" s="2033"/>
      <c r="D34" s="2033"/>
      <c r="E34" s="2034"/>
    </row>
    <row r="35" spans="1:6" ht="18">
      <c r="A35" s="2029" t="s">
        <v>819</v>
      </c>
      <c r="B35" s="2029"/>
      <c r="C35" s="2029"/>
      <c r="D35" s="2029"/>
      <c r="E35" s="2030" t="s">
        <v>923</v>
      </c>
    </row>
    <row r="36" spans="1:6">
      <c r="A36" s="732"/>
      <c r="B36" s="731" t="s">
        <v>820</v>
      </c>
      <c r="C36" s="731" t="s">
        <v>821</v>
      </c>
      <c r="D36" s="731" t="s">
        <v>298</v>
      </c>
      <c r="E36" s="2030"/>
    </row>
    <row r="37" spans="1:6">
      <c r="A37" s="24">
        <v>1</v>
      </c>
      <c r="B37" s="338"/>
      <c r="C37" s="338"/>
      <c r="D37" s="338"/>
      <c r="E37" s="338"/>
    </row>
    <row r="38" spans="1:6">
      <c r="A38" s="24">
        <v>2</v>
      </c>
      <c r="B38" s="338"/>
      <c r="C38" s="338"/>
      <c r="D38" s="338"/>
      <c r="E38" s="338"/>
    </row>
    <row r="39" spans="1:6">
      <c r="A39" s="24">
        <v>3</v>
      </c>
      <c r="B39" s="338"/>
      <c r="C39" s="338"/>
      <c r="D39" s="338"/>
      <c r="E39" s="338"/>
    </row>
    <row r="40" spans="1:6">
      <c r="A40" s="24">
        <v>4</v>
      </c>
      <c r="B40" s="338"/>
      <c r="C40" s="338"/>
      <c r="D40" s="338"/>
      <c r="E40" s="338"/>
    </row>
    <row r="41" spans="1:6">
      <c r="A41" s="24">
        <v>5</v>
      </c>
      <c r="B41" s="338"/>
      <c r="C41" s="338"/>
      <c r="D41" s="338"/>
      <c r="E41" s="338"/>
    </row>
    <row r="42" spans="1:6">
      <c r="A42" s="24">
        <v>6</v>
      </c>
      <c r="B42" s="338"/>
      <c r="C42" s="338"/>
      <c r="D42" s="338"/>
      <c r="E42" s="338"/>
    </row>
    <row r="43" spans="1:6">
      <c r="A43" s="24">
        <v>7</v>
      </c>
      <c r="B43" s="338"/>
      <c r="C43" s="338"/>
      <c r="D43" s="338"/>
      <c r="E43" s="338"/>
    </row>
    <row r="44" spans="1:6">
      <c r="A44" s="24">
        <v>8</v>
      </c>
      <c r="B44" s="338"/>
      <c r="C44" s="338"/>
      <c r="D44" s="338"/>
      <c r="E44" s="338"/>
    </row>
    <row r="45" spans="1:6">
      <c r="A45" s="24">
        <v>9</v>
      </c>
      <c r="B45" s="338"/>
      <c r="C45" s="338"/>
      <c r="D45" s="338"/>
      <c r="E45" s="338"/>
    </row>
    <row r="46" spans="1:6" ht="18.75">
      <c r="A46" s="733"/>
      <c r="B46" s="734"/>
      <c r="C46" s="737" t="s">
        <v>718</v>
      </c>
      <c r="D46" s="734">
        <f>SUM(D37:D45)</f>
        <v>0</v>
      </c>
      <c r="E46" s="735"/>
      <c r="F46" s="736" t="e">
        <f>IF(D46=#REF!,"","VALOR INCORRECTO, DEBE SER IGUAL A LO REPORTADO EN ETCA-I-02 EN LA CUENTA a4) INVERSIONES TEMPORALES (HASTA 3 MESES)")</f>
        <v>#REF!</v>
      </c>
    </row>
    <row r="48" spans="1:6" ht="33.75" customHeight="1">
      <c r="A48" s="2032" t="s">
        <v>927</v>
      </c>
      <c r="B48" s="2033"/>
      <c r="C48" s="2033"/>
      <c r="D48" s="2033"/>
      <c r="E48" s="2034"/>
    </row>
    <row r="49" spans="1:6" ht="18" customHeight="1">
      <c r="A49" s="2029" t="s">
        <v>819</v>
      </c>
      <c r="B49" s="2029"/>
      <c r="C49" s="2029"/>
      <c r="D49" s="2029"/>
      <c r="E49" s="2030" t="s">
        <v>923</v>
      </c>
    </row>
    <row r="50" spans="1:6">
      <c r="A50" s="732"/>
      <c r="B50" s="731" t="s">
        <v>820</v>
      </c>
      <c r="C50" s="731" t="s">
        <v>821</v>
      </c>
      <c r="D50" s="731" t="s">
        <v>298</v>
      </c>
      <c r="E50" s="2030"/>
    </row>
    <row r="51" spans="1:6">
      <c r="A51" s="24">
        <v>1</v>
      </c>
      <c r="B51" s="338"/>
      <c r="C51" s="338"/>
      <c r="D51" s="338"/>
      <c r="E51" s="338"/>
    </row>
    <row r="52" spans="1:6">
      <c r="A52" s="24">
        <v>2</v>
      </c>
      <c r="B52" s="338"/>
      <c r="C52" s="338"/>
      <c r="D52" s="338"/>
      <c r="E52" s="338"/>
    </row>
    <row r="53" spans="1:6">
      <c r="A53" s="24">
        <v>3</v>
      </c>
      <c r="B53" s="338"/>
      <c r="C53" s="338"/>
      <c r="D53" s="338"/>
      <c r="E53" s="338"/>
    </row>
    <row r="54" spans="1:6">
      <c r="A54" s="24">
        <v>4</v>
      </c>
      <c r="B54" s="338"/>
      <c r="C54" s="338"/>
      <c r="D54" s="338"/>
      <c r="E54" s="338"/>
    </row>
    <row r="55" spans="1:6">
      <c r="A55" s="24">
        <v>5</v>
      </c>
      <c r="B55" s="338"/>
      <c r="C55" s="338"/>
      <c r="D55" s="338"/>
      <c r="E55" s="338"/>
    </row>
    <row r="56" spans="1:6">
      <c r="A56" s="24">
        <v>6</v>
      </c>
      <c r="B56" s="338"/>
      <c r="C56" s="338"/>
      <c r="D56" s="338"/>
      <c r="E56" s="338"/>
    </row>
    <row r="57" spans="1:6">
      <c r="A57" s="24">
        <v>7</v>
      </c>
      <c r="B57" s="338"/>
      <c r="C57" s="338"/>
      <c r="D57" s="338"/>
      <c r="E57" s="338"/>
    </row>
    <row r="58" spans="1:6">
      <c r="A58" s="24">
        <v>8</v>
      </c>
      <c r="B58" s="338"/>
      <c r="C58" s="338"/>
      <c r="D58" s="338"/>
      <c r="E58" s="338"/>
    </row>
    <row r="59" spans="1:6">
      <c r="A59" s="24">
        <v>9</v>
      </c>
      <c r="B59" s="338"/>
      <c r="C59" s="338"/>
      <c r="D59" s="338"/>
      <c r="E59" s="338"/>
    </row>
    <row r="60" spans="1:6" ht="18.75">
      <c r="A60" s="733"/>
      <c r="B60" s="734"/>
      <c r="C60" s="737" t="s">
        <v>718</v>
      </c>
      <c r="D60" s="734">
        <f>SUM(D51:D59)</f>
        <v>0</v>
      </c>
      <c r="E60" s="735"/>
      <c r="F60" s="736" t="e">
        <f>IF(D60=#REF!,"","VALOR INCORRECTO, DEBE SER IGUAL A LO REPORTADO EN ETCA-I-02 EN LA CUENTA b1) INVERSIONES FINANCIERAS DE CORTO PLAZO")</f>
        <v>#REF!</v>
      </c>
    </row>
    <row r="62" spans="1:6" ht="33.75" customHeight="1">
      <c r="A62" s="2032" t="s">
        <v>928</v>
      </c>
      <c r="B62" s="2033"/>
      <c r="C62" s="2033"/>
      <c r="D62" s="2033"/>
      <c r="E62" s="2034"/>
    </row>
    <row r="63" spans="1:6" ht="18">
      <c r="A63" s="2029" t="s">
        <v>819</v>
      </c>
      <c r="B63" s="2029"/>
      <c r="C63" s="2029"/>
      <c r="D63" s="2029"/>
      <c r="E63" s="2030" t="s">
        <v>923</v>
      </c>
    </row>
    <row r="64" spans="1:6">
      <c r="A64" s="732"/>
      <c r="B64" s="731" t="s">
        <v>820</v>
      </c>
      <c r="C64" s="731" t="s">
        <v>821</v>
      </c>
      <c r="D64" s="731" t="s">
        <v>298</v>
      </c>
      <c r="E64" s="2030"/>
    </row>
    <row r="65" spans="1:6">
      <c r="A65" s="24">
        <v>1</v>
      </c>
      <c r="B65" s="338"/>
      <c r="C65" s="338"/>
      <c r="D65" s="338"/>
      <c r="E65" s="338"/>
    </row>
    <row r="66" spans="1:6">
      <c r="A66" s="24">
        <v>2</v>
      </c>
      <c r="B66" s="338"/>
      <c r="C66" s="338"/>
      <c r="D66" s="338"/>
      <c r="E66" s="338"/>
    </row>
    <row r="67" spans="1:6">
      <c r="A67" s="24">
        <v>3</v>
      </c>
      <c r="B67" s="338"/>
      <c r="C67" s="338"/>
      <c r="D67" s="338"/>
      <c r="E67" s="338"/>
    </row>
    <row r="68" spans="1:6">
      <c r="A68" s="24">
        <v>4</v>
      </c>
      <c r="B68" s="338"/>
      <c r="C68" s="338"/>
      <c r="D68" s="338"/>
      <c r="E68" s="338"/>
    </row>
    <row r="69" spans="1:6">
      <c r="A69" s="24">
        <v>5</v>
      </c>
      <c r="B69" s="338"/>
      <c r="C69" s="338"/>
      <c r="D69" s="338"/>
      <c r="E69" s="338"/>
    </row>
    <row r="70" spans="1:6">
      <c r="A70" s="24">
        <v>6</v>
      </c>
      <c r="B70" s="338"/>
      <c r="C70" s="338"/>
      <c r="D70" s="338"/>
      <c r="E70" s="338"/>
    </row>
    <row r="71" spans="1:6">
      <c r="A71" s="24">
        <v>7</v>
      </c>
      <c r="B71" s="338"/>
      <c r="C71" s="338"/>
      <c r="D71" s="338"/>
      <c r="E71" s="338"/>
    </row>
    <row r="72" spans="1:6">
      <c r="A72" s="24">
        <v>8</v>
      </c>
      <c r="B72" s="338"/>
      <c r="C72" s="338"/>
      <c r="D72" s="338"/>
      <c r="E72" s="338"/>
    </row>
    <row r="73" spans="1:6">
      <c r="A73" s="24">
        <v>9</v>
      </c>
      <c r="B73" s="338"/>
      <c r="C73" s="338"/>
      <c r="D73" s="338"/>
      <c r="E73" s="338"/>
    </row>
    <row r="74" spans="1:6" ht="18.75">
      <c r="A74" s="733"/>
      <c r="B74" s="734"/>
      <c r="C74" s="737" t="s">
        <v>718</v>
      </c>
      <c r="D74" s="734">
        <f>SUM(D65:D73)</f>
        <v>0</v>
      </c>
      <c r="E74" s="735"/>
      <c r="F74" s="736" t="e">
        <f>IF(D74=#REF!,"","VALOR INCORRECTO, DEBE SER IGUAL A LO REPORTADO EN ETCA-I-02 EN LA CUENTA a) INVERSIONES FINANCIERAS A LARGO PLAZO")</f>
        <v>#REF!</v>
      </c>
    </row>
    <row r="75" spans="1:6">
      <c r="A75" s="738" t="s">
        <v>81</v>
      </c>
      <c r="B75" s="425"/>
      <c r="C75" s="34"/>
    </row>
    <row r="76" spans="1:6">
      <c r="A76" s="738" t="s">
        <v>930</v>
      </c>
      <c r="B76" s="425"/>
      <c r="C76" s="34"/>
    </row>
    <row r="77" spans="1:6">
      <c r="A77" s="738" t="s">
        <v>929</v>
      </c>
      <c r="B77" s="425"/>
      <c r="C77" s="425"/>
      <c r="D77" s="425"/>
      <c r="E77" s="425"/>
    </row>
    <row r="78" spans="1:6">
      <c r="A78" s="425"/>
      <c r="B78" s="425"/>
      <c r="C78" s="425"/>
      <c r="D78" s="425"/>
      <c r="E78" s="425"/>
    </row>
    <row r="79" spans="1:6" ht="39" customHeight="1">
      <c r="A79" s="798"/>
      <c r="B79" s="798"/>
      <c r="C79" s="798"/>
      <c r="D79" s="798"/>
      <c r="E79" s="798"/>
    </row>
    <row r="80" spans="1:6" ht="15.75" customHeight="1">
      <c r="A80" s="798"/>
      <c r="B80" s="798"/>
      <c r="C80" s="798"/>
      <c r="D80" s="798"/>
      <c r="E80" s="798"/>
    </row>
  </sheetData>
  <mergeCells count="16">
    <mergeCell ref="A62:E62"/>
    <mergeCell ref="A63:D63"/>
    <mergeCell ref="E63:E64"/>
    <mergeCell ref="A34:E34"/>
    <mergeCell ref="A35:D35"/>
    <mergeCell ref="E35:E36"/>
    <mergeCell ref="A48:E48"/>
    <mergeCell ref="A49:D49"/>
    <mergeCell ref="E49:E50"/>
    <mergeCell ref="A7:D7"/>
    <mergeCell ref="E7:E8"/>
    <mergeCell ref="A1:E1"/>
    <mergeCell ref="A2:E2"/>
    <mergeCell ref="A3:E3"/>
    <mergeCell ref="B4:D4"/>
    <mergeCell ref="A6:E6"/>
  </mergeCells>
  <printOptions horizontalCentered="1"/>
  <pageMargins left="0.39370078740157483" right="0.39370078740157483" top="0.74803149606299213" bottom="0.74803149606299213" header="0.31496062992125984" footer="0.31496062992125984"/>
  <pageSetup scale="8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V4829"/>
  <sheetViews>
    <sheetView topLeftCell="A4801" zoomScaleNormal="100" workbookViewId="0">
      <selection activeCell="Q4831" sqref="Q4831"/>
    </sheetView>
  </sheetViews>
  <sheetFormatPr baseColWidth="10" defaultRowHeight="15"/>
  <cols>
    <col min="1" max="1" width="15.7109375" customWidth="1"/>
    <col min="2" max="4" width="4.5703125" customWidth="1"/>
    <col min="5" max="5" width="13" customWidth="1"/>
    <col min="6" max="6" width="7.7109375" customWidth="1"/>
    <col min="7" max="8" width="6.42578125" customWidth="1"/>
    <col min="9" max="9" width="12" customWidth="1"/>
    <col min="10" max="10" width="6" customWidth="1"/>
    <col min="11" max="11" width="6.42578125" customWidth="1"/>
    <col min="12" max="12" width="6.42578125" style="1064" customWidth="1"/>
    <col min="13" max="13" width="7.85546875" customWidth="1"/>
    <col min="14" max="14" width="8.85546875" style="1064" customWidth="1"/>
    <col min="15" max="15" width="7.5703125" customWidth="1"/>
    <col min="16" max="22" width="16.28515625" customWidth="1"/>
  </cols>
  <sheetData>
    <row r="1" spans="1:22" ht="24.75" customHeight="1">
      <c r="A1" s="800" t="s">
        <v>922</v>
      </c>
      <c r="B1" s="2035" t="s">
        <v>921</v>
      </c>
      <c r="C1" s="2036"/>
      <c r="D1" s="2036"/>
      <c r="E1" s="2036"/>
      <c r="F1" s="2036"/>
      <c r="G1" s="2036"/>
      <c r="H1" s="2037"/>
      <c r="I1" s="2038" t="s">
        <v>920</v>
      </c>
      <c r="J1" s="2039"/>
      <c r="K1" s="2035" t="s">
        <v>919</v>
      </c>
      <c r="L1" s="2036"/>
      <c r="M1" s="2036"/>
      <c r="N1" s="2036"/>
      <c r="O1" s="2037"/>
      <c r="P1" s="2035" t="s">
        <v>918</v>
      </c>
      <c r="Q1" s="2036"/>
      <c r="R1" s="2036"/>
      <c r="S1" s="2036"/>
      <c r="T1" s="2036"/>
      <c r="U1" s="2036"/>
      <c r="V1" s="2037"/>
    </row>
    <row r="2" spans="1:22" ht="168" customHeight="1" thickBot="1">
      <c r="A2" s="730" t="s">
        <v>917</v>
      </c>
      <c r="B2" s="729" t="s">
        <v>916</v>
      </c>
      <c r="C2" s="728" t="s">
        <v>915</v>
      </c>
      <c r="D2" s="728" t="s">
        <v>914</v>
      </c>
      <c r="E2" s="727" t="s">
        <v>913</v>
      </c>
      <c r="F2" s="726" t="s">
        <v>912</v>
      </c>
      <c r="G2" s="726" t="s">
        <v>911</v>
      </c>
      <c r="H2" s="726" t="s">
        <v>910</v>
      </c>
      <c r="I2" s="725" t="s">
        <v>909</v>
      </c>
      <c r="J2" s="724" t="s">
        <v>908</v>
      </c>
      <c r="K2" s="723" t="s">
        <v>907</v>
      </c>
      <c r="L2" s="722" t="s">
        <v>906</v>
      </c>
      <c r="M2" s="722" t="s">
        <v>905</v>
      </c>
      <c r="N2" s="722" t="s">
        <v>904</v>
      </c>
      <c r="O2" s="721" t="s">
        <v>903</v>
      </c>
      <c r="P2" s="720" t="s">
        <v>902</v>
      </c>
      <c r="Q2" s="719" t="s">
        <v>901</v>
      </c>
      <c r="R2" s="719" t="s">
        <v>900</v>
      </c>
      <c r="S2" s="718" t="s">
        <v>899</v>
      </c>
      <c r="T2" s="718" t="s">
        <v>898</v>
      </c>
      <c r="U2" s="718" t="s">
        <v>897</v>
      </c>
      <c r="V2" s="717" t="s">
        <v>896</v>
      </c>
    </row>
    <row r="3" spans="1:22" ht="15.75" thickBot="1">
      <c r="A3" s="716">
        <v>10</v>
      </c>
      <c r="B3" s="716">
        <v>1</v>
      </c>
      <c r="C3" s="716">
        <v>1</v>
      </c>
      <c r="D3" s="716">
        <v>2</v>
      </c>
      <c r="E3" s="716">
        <v>7</v>
      </c>
      <c r="F3" s="716">
        <v>3</v>
      </c>
      <c r="G3" s="716">
        <v>1</v>
      </c>
      <c r="H3" s="716">
        <v>1</v>
      </c>
      <c r="I3" s="716">
        <v>5</v>
      </c>
      <c r="J3" s="716">
        <v>1</v>
      </c>
      <c r="K3" s="716">
        <v>2</v>
      </c>
      <c r="L3" s="716">
        <v>1</v>
      </c>
      <c r="M3" s="715">
        <v>1</v>
      </c>
      <c r="N3" s="715">
        <v>2</v>
      </c>
      <c r="O3" s="715">
        <v>2</v>
      </c>
      <c r="P3" s="715"/>
      <c r="Q3" s="715"/>
      <c r="R3" s="715"/>
      <c r="S3" s="715"/>
      <c r="T3" s="715"/>
      <c r="U3" s="715"/>
      <c r="V3" s="715"/>
    </row>
    <row r="4" spans="1:22">
      <c r="A4">
        <v>4088200100</v>
      </c>
      <c r="B4" s="1061">
        <v>2</v>
      </c>
      <c r="C4" s="1061">
        <v>5</v>
      </c>
      <c r="D4" s="1062">
        <v>2</v>
      </c>
      <c r="E4" s="1061" t="s">
        <v>2394</v>
      </c>
      <c r="F4" s="1061">
        <v>143</v>
      </c>
      <c r="G4" s="1061" t="s">
        <v>711</v>
      </c>
      <c r="H4" s="1063">
        <v>1</v>
      </c>
      <c r="I4" s="1064">
        <v>11301</v>
      </c>
      <c r="J4" s="1064">
        <v>1</v>
      </c>
      <c r="K4">
        <v>2020</v>
      </c>
      <c r="L4" s="1064">
        <v>1</v>
      </c>
      <c r="M4" s="1064">
        <v>3</v>
      </c>
      <c r="N4" s="1064" t="s">
        <v>2395</v>
      </c>
      <c r="O4">
        <v>13</v>
      </c>
      <c r="P4" s="1065">
        <v>589527.51</v>
      </c>
      <c r="Q4" s="1065">
        <v>-50131.1</v>
      </c>
      <c r="R4" s="1066">
        <f>P4+Q4</f>
        <v>539396.41</v>
      </c>
      <c r="S4" s="1065">
        <v>539396.41</v>
      </c>
      <c r="T4" s="1065">
        <v>539396.41</v>
      </c>
      <c r="U4" s="1065">
        <v>539396.41</v>
      </c>
      <c r="V4" s="1065">
        <v>539396.41</v>
      </c>
    </row>
    <row r="5" spans="1:22">
      <c r="A5">
        <v>4088200100</v>
      </c>
      <c r="B5" s="1061">
        <v>2</v>
      </c>
      <c r="C5" s="1061">
        <v>5</v>
      </c>
      <c r="D5" s="1062">
        <v>2</v>
      </c>
      <c r="E5" s="1061" t="s">
        <v>2394</v>
      </c>
      <c r="F5" s="1061">
        <v>143</v>
      </c>
      <c r="G5" s="1061" t="s">
        <v>711</v>
      </c>
      <c r="H5" s="1063">
        <v>1</v>
      </c>
      <c r="I5" s="1064">
        <v>11301</v>
      </c>
      <c r="J5" s="1064">
        <v>1</v>
      </c>
      <c r="K5">
        <v>2020</v>
      </c>
      <c r="L5" s="1064">
        <v>1</v>
      </c>
      <c r="M5" s="1064">
        <v>3</v>
      </c>
      <c r="N5" s="1064" t="s">
        <v>2395</v>
      </c>
      <c r="O5">
        <v>13</v>
      </c>
      <c r="P5" s="1065">
        <v>90986.51</v>
      </c>
      <c r="Q5" s="1065">
        <v>-52.7</v>
      </c>
      <c r="R5" s="1066">
        <f t="shared" ref="R5:R68" si="0">P5+Q5</f>
        <v>90933.81</v>
      </c>
      <c r="S5" s="1065">
        <v>90933.81</v>
      </c>
      <c r="T5" s="1065">
        <v>90933.81</v>
      </c>
      <c r="U5" s="1065">
        <v>90933.81</v>
      </c>
      <c r="V5" s="1065">
        <v>90933.81</v>
      </c>
    </row>
    <row r="6" spans="1:22">
      <c r="A6">
        <v>4088200100</v>
      </c>
      <c r="B6" s="1061">
        <v>2</v>
      </c>
      <c r="C6" s="1061">
        <v>5</v>
      </c>
      <c r="D6" s="1062">
        <v>2</v>
      </c>
      <c r="E6" s="1061" t="s">
        <v>2394</v>
      </c>
      <c r="F6" s="1061">
        <v>143</v>
      </c>
      <c r="G6" s="1061" t="s">
        <v>711</v>
      </c>
      <c r="H6" s="1063">
        <v>1</v>
      </c>
      <c r="I6" s="1064">
        <v>11301</v>
      </c>
      <c r="J6" s="1064">
        <v>1</v>
      </c>
      <c r="K6">
        <v>2020</v>
      </c>
      <c r="L6" s="1064">
        <v>2</v>
      </c>
      <c r="M6" s="1064">
        <v>2</v>
      </c>
      <c r="N6" s="1064" t="s">
        <v>2396</v>
      </c>
      <c r="O6">
        <v>13</v>
      </c>
      <c r="P6" s="1065">
        <v>0</v>
      </c>
      <c r="Q6" s="1065">
        <v>0</v>
      </c>
      <c r="R6" s="1066">
        <f t="shared" si="0"/>
        <v>0</v>
      </c>
      <c r="S6" s="1065">
        <v>0</v>
      </c>
      <c r="T6" s="1065">
        <v>0</v>
      </c>
      <c r="U6" s="1065">
        <v>0</v>
      </c>
      <c r="V6" s="1065">
        <v>0</v>
      </c>
    </row>
    <row r="7" spans="1:22">
      <c r="A7">
        <v>4088200100</v>
      </c>
      <c r="B7" s="1061">
        <v>2</v>
      </c>
      <c r="C7" s="1061">
        <v>5</v>
      </c>
      <c r="D7" s="1062">
        <v>2</v>
      </c>
      <c r="E7" s="1061" t="s">
        <v>2394</v>
      </c>
      <c r="F7" s="1061">
        <v>143</v>
      </c>
      <c r="G7" s="1061" t="s">
        <v>711</v>
      </c>
      <c r="H7" s="1063">
        <v>1</v>
      </c>
      <c r="I7" s="1064">
        <v>11301</v>
      </c>
      <c r="J7" s="1064">
        <v>1</v>
      </c>
      <c r="K7">
        <v>2020</v>
      </c>
      <c r="L7" s="1064">
        <v>2</v>
      </c>
      <c r="M7" s="1064">
        <v>2</v>
      </c>
      <c r="N7" s="1064" t="s">
        <v>2396</v>
      </c>
      <c r="O7">
        <v>13</v>
      </c>
      <c r="P7" s="1065">
        <v>0</v>
      </c>
      <c r="Q7" s="1065">
        <v>0</v>
      </c>
      <c r="R7" s="1066">
        <f t="shared" si="0"/>
        <v>0</v>
      </c>
      <c r="S7" s="1065">
        <v>0</v>
      </c>
      <c r="T7" s="1065">
        <v>0</v>
      </c>
      <c r="U7" s="1065">
        <v>37847.67</v>
      </c>
      <c r="V7" s="1065">
        <v>37847.67</v>
      </c>
    </row>
    <row r="8" spans="1:22">
      <c r="A8">
        <v>4088200100</v>
      </c>
      <c r="B8" s="1061">
        <v>2</v>
      </c>
      <c r="C8" s="1061">
        <v>5</v>
      </c>
      <c r="D8" s="1062">
        <v>2</v>
      </c>
      <c r="E8" s="1061" t="s">
        <v>2394</v>
      </c>
      <c r="F8" s="1061">
        <v>143</v>
      </c>
      <c r="G8" s="1061" t="s">
        <v>711</v>
      </c>
      <c r="H8" s="1063">
        <v>1</v>
      </c>
      <c r="I8" s="1064">
        <v>11301</v>
      </c>
      <c r="J8" s="1064">
        <v>1</v>
      </c>
      <c r="K8">
        <v>2020</v>
      </c>
      <c r="L8" s="1064">
        <v>2</v>
      </c>
      <c r="M8" s="1064">
        <v>2</v>
      </c>
      <c r="N8" s="1064" t="s">
        <v>2396</v>
      </c>
      <c r="O8">
        <v>13</v>
      </c>
      <c r="P8" s="1065">
        <v>0</v>
      </c>
      <c r="Q8" s="1065">
        <v>0</v>
      </c>
      <c r="R8" s="1066">
        <f t="shared" si="0"/>
        <v>0</v>
      </c>
      <c r="S8" s="1065">
        <v>0</v>
      </c>
      <c r="T8" s="1065">
        <v>0</v>
      </c>
      <c r="U8" s="1065">
        <v>0</v>
      </c>
      <c r="V8" s="1065">
        <v>0</v>
      </c>
    </row>
    <row r="9" spans="1:22">
      <c r="A9">
        <v>4088200100</v>
      </c>
      <c r="B9" s="1061">
        <v>2</v>
      </c>
      <c r="C9" s="1061">
        <v>5</v>
      </c>
      <c r="D9" s="1062">
        <v>2</v>
      </c>
      <c r="E9" s="1061" t="s">
        <v>2394</v>
      </c>
      <c r="F9" s="1061">
        <v>143</v>
      </c>
      <c r="G9" s="1061" t="s">
        <v>711</v>
      </c>
      <c r="H9" s="1063">
        <v>1</v>
      </c>
      <c r="I9" s="1064">
        <v>11301</v>
      </c>
      <c r="J9" s="1064">
        <v>1</v>
      </c>
      <c r="K9">
        <v>2020</v>
      </c>
      <c r="L9" s="1064">
        <v>2</v>
      </c>
      <c r="M9" s="1064">
        <v>2</v>
      </c>
      <c r="N9" s="1064" t="s">
        <v>2396</v>
      </c>
      <c r="O9">
        <v>13</v>
      </c>
      <c r="P9" s="1065">
        <v>0</v>
      </c>
      <c r="Q9" s="1065">
        <v>0</v>
      </c>
      <c r="R9" s="1066">
        <f t="shared" si="0"/>
        <v>0</v>
      </c>
      <c r="S9" s="1065">
        <v>0</v>
      </c>
      <c r="T9" s="1065">
        <v>0</v>
      </c>
      <c r="U9" s="1065">
        <v>0</v>
      </c>
      <c r="V9" s="1065">
        <v>0</v>
      </c>
    </row>
    <row r="10" spans="1:22">
      <c r="A10">
        <v>4088200100</v>
      </c>
      <c r="B10" s="1061">
        <v>2</v>
      </c>
      <c r="C10" s="1061">
        <v>5</v>
      </c>
      <c r="D10" s="1062">
        <v>2</v>
      </c>
      <c r="E10" s="1061" t="s">
        <v>2394</v>
      </c>
      <c r="F10" s="1061">
        <v>143</v>
      </c>
      <c r="G10" s="1061" t="s">
        <v>711</v>
      </c>
      <c r="H10" s="1063">
        <v>1</v>
      </c>
      <c r="I10" s="1064">
        <v>11301</v>
      </c>
      <c r="J10" s="1064">
        <v>1</v>
      </c>
      <c r="K10">
        <v>2020</v>
      </c>
      <c r="L10" s="1064">
        <v>2</v>
      </c>
      <c r="M10" s="1064">
        <v>2</v>
      </c>
      <c r="N10" s="1064" t="s">
        <v>2396</v>
      </c>
      <c r="O10">
        <v>13</v>
      </c>
      <c r="P10" s="1065">
        <v>0</v>
      </c>
      <c r="Q10" s="1065">
        <v>0</v>
      </c>
      <c r="R10" s="1066">
        <f t="shared" si="0"/>
        <v>0</v>
      </c>
      <c r="S10" s="1065">
        <v>48443.41</v>
      </c>
      <c r="T10" s="1065">
        <v>48443.41</v>
      </c>
      <c r="U10" s="1065">
        <v>0</v>
      </c>
      <c r="V10" s="1065">
        <v>0</v>
      </c>
    </row>
    <row r="11" spans="1:22">
      <c r="A11">
        <v>4088200100</v>
      </c>
      <c r="B11" s="1061">
        <v>2</v>
      </c>
      <c r="C11" s="1061">
        <v>5</v>
      </c>
      <c r="D11" s="1062">
        <v>2</v>
      </c>
      <c r="E11" s="1061" t="s">
        <v>2394</v>
      </c>
      <c r="F11" s="1061">
        <v>143</v>
      </c>
      <c r="G11" s="1061" t="s">
        <v>711</v>
      </c>
      <c r="H11" s="1063">
        <v>1</v>
      </c>
      <c r="I11" s="1064">
        <v>11301</v>
      </c>
      <c r="J11" s="1064">
        <v>1</v>
      </c>
      <c r="K11">
        <v>2020</v>
      </c>
      <c r="L11" s="1064">
        <v>2</v>
      </c>
      <c r="M11" s="1064">
        <v>2</v>
      </c>
      <c r="N11" s="1064" t="s">
        <v>2396</v>
      </c>
      <c r="O11">
        <v>13</v>
      </c>
      <c r="P11" s="1065">
        <v>0</v>
      </c>
      <c r="Q11" s="1065">
        <v>50463.58</v>
      </c>
      <c r="R11" s="1066">
        <f t="shared" si="0"/>
        <v>50463.58</v>
      </c>
      <c r="S11" s="1065">
        <v>0</v>
      </c>
      <c r="T11" s="1065">
        <v>0</v>
      </c>
      <c r="U11" s="1065">
        <v>0</v>
      </c>
      <c r="V11" s="1065">
        <v>0</v>
      </c>
    </row>
    <row r="12" spans="1:22">
      <c r="A12">
        <v>4088200100</v>
      </c>
      <c r="B12" s="1061">
        <v>2</v>
      </c>
      <c r="C12" s="1061">
        <v>5</v>
      </c>
      <c r="D12" s="1062">
        <v>2</v>
      </c>
      <c r="E12" s="1061" t="s">
        <v>2394</v>
      </c>
      <c r="F12" s="1061">
        <v>143</v>
      </c>
      <c r="G12" s="1061" t="s">
        <v>711</v>
      </c>
      <c r="H12" s="1063">
        <v>1</v>
      </c>
      <c r="I12" s="1064">
        <v>11301</v>
      </c>
      <c r="J12" s="1064">
        <v>1</v>
      </c>
      <c r="K12">
        <v>2020</v>
      </c>
      <c r="L12" s="1064">
        <v>2</v>
      </c>
      <c r="M12" s="1064">
        <v>2</v>
      </c>
      <c r="N12" s="1064" t="s">
        <v>2396</v>
      </c>
      <c r="O12">
        <v>13</v>
      </c>
      <c r="P12" s="1065">
        <v>0</v>
      </c>
      <c r="Q12" s="1065">
        <v>0</v>
      </c>
      <c r="R12" s="1066">
        <f t="shared" si="0"/>
        <v>0</v>
      </c>
      <c r="S12" s="1065">
        <v>0</v>
      </c>
      <c r="T12" s="1065">
        <v>0</v>
      </c>
      <c r="U12" s="1065">
        <v>0</v>
      </c>
      <c r="V12" s="1065">
        <v>0</v>
      </c>
    </row>
    <row r="13" spans="1:22">
      <c r="A13">
        <v>4088200100</v>
      </c>
      <c r="B13" s="1061">
        <v>2</v>
      </c>
      <c r="C13" s="1061">
        <v>5</v>
      </c>
      <c r="D13" s="1062">
        <v>2</v>
      </c>
      <c r="E13" s="1061" t="s">
        <v>2394</v>
      </c>
      <c r="F13" s="1061">
        <v>143</v>
      </c>
      <c r="G13" s="1061" t="s">
        <v>711</v>
      </c>
      <c r="H13" s="1063">
        <v>1</v>
      </c>
      <c r="I13" s="1064">
        <v>11301</v>
      </c>
      <c r="J13" s="1064">
        <v>1</v>
      </c>
      <c r="K13">
        <v>2020</v>
      </c>
      <c r="L13" s="1064">
        <v>2</v>
      </c>
      <c r="M13" s="1064">
        <v>2</v>
      </c>
      <c r="N13" s="1064" t="s">
        <v>2396</v>
      </c>
      <c r="O13">
        <v>13</v>
      </c>
      <c r="P13" s="1065">
        <v>0</v>
      </c>
      <c r="Q13" s="1065">
        <v>0</v>
      </c>
      <c r="R13" s="1066">
        <f t="shared" si="0"/>
        <v>0</v>
      </c>
      <c r="S13" s="1065">
        <v>0</v>
      </c>
      <c r="T13" s="1065">
        <v>0</v>
      </c>
      <c r="U13" s="1065">
        <v>46678.23</v>
      </c>
      <c r="V13" s="1065">
        <v>46678.23</v>
      </c>
    </row>
    <row r="14" spans="1:22">
      <c r="A14">
        <v>4088200100</v>
      </c>
      <c r="B14" s="1061">
        <v>2</v>
      </c>
      <c r="C14" s="1061">
        <v>5</v>
      </c>
      <c r="D14" s="1062">
        <v>2</v>
      </c>
      <c r="E14" s="1061" t="s">
        <v>2394</v>
      </c>
      <c r="F14" s="1061">
        <v>143</v>
      </c>
      <c r="G14" s="1061" t="s">
        <v>711</v>
      </c>
      <c r="H14" s="1063">
        <v>1</v>
      </c>
      <c r="I14" s="1064">
        <v>11301</v>
      </c>
      <c r="J14" s="1064">
        <v>1</v>
      </c>
      <c r="K14">
        <v>2020</v>
      </c>
      <c r="L14" s="1064">
        <v>2</v>
      </c>
      <c r="M14" s="1064">
        <v>2</v>
      </c>
      <c r="N14" s="1064" t="s">
        <v>2396</v>
      </c>
      <c r="O14">
        <v>13</v>
      </c>
      <c r="P14" s="1065">
        <v>0</v>
      </c>
      <c r="Q14" s="1065">
        <v>0</v>
      </c>
      <c r="R14" s="1066">
        <f t="shared" si="0"/>
        <v>0</v>
      </c>
      <c r="S14" s="1065">
        <v>0</v>
      </c>
      <c r="T14" s="1065">
        <v>0</v>
      </c>
      <c r="U14" s="1065">
        <v>0</v>
      </c>
      <c r="V14" s="1065">
        <v>0</v>
      </c>
    </row>
    <row r="15" spans="1:22">
      <c r="A15">
        <v>4088200100</v>
      </c>
      <c r="B15" s="1061">
        <v>2</v>
      </c>
      <c r="C15" s="1061">
        <v>5</v>
      </c>
      <c r="D15" s="1062">
        <v>2</v>
      </c>
      <c r="E15" s="1061" t="s">
        <v>2394</v>
      </c>
      <c r="F15" s="1061">
        <v>143</v>
      </c>
      <c r="G15" s="1061" t="s">
        <v>711</v>
      </c>
      <c r="H15" s="1063">
        <v>1</v>
      </c>
      <c r="I15" s="1064">
        <v>11301</v>
      </c>
      <c r="J15" s="1064">
        <v>1</v>
      </c>
      <c r="K15">
        <v>2020</v>
      </c>
      <c r="L15" s="1064">
        <v>2</v>
      </c>
      <c r="M15" s="1064">
        <v>2</v>
      </c>
      <c r="N15" s="1064" t="s">
        <v>2396</v>
      </c>
      <c r="O15">
        <v>13</v>
      </c>
      <c r="P15" s="1065">
        <v>0</v>
      </c>
      <c r="Q15" s="1065">
        <v>0</v>
      </c>
      <c r="R15" s="1066">
        <f t="shared" si="0"/>
        <v>0</v>
      </c>
      <c r="S15" s="1065">
        <v>0</v>
      </c>
      <c r="T15" s="1065">
        <v>0</v>
      </c>
      <c r="U15" s="1065">
        <v>0</v>
      </c>
      <c r="V15" s="1065">
        <v>0</v>
      </c>
    </row>
    <row r="16" spans="1:22">
      <c r="A16">
        <v>4088200100</v>
      </c>
      <c r="B16" s="1061">
        <v>2</v>
      </c>
      <c r="C16" s="1061">
        <v>5</v>
      </c>
      <c r="D16" s="1062">
        <v>2</v>
      </c>
      <c r="E16" s="1061" t="s">
        <v>2394</v>
      </c>
      <c r="F16" s="1061">
        <v>143</v>
      </c>
      <c r="G16" s="1061" t="s">
        <v>711</v>
      </c>
      <c r="H16" s="1063">
        <v>1</v>
      </c>
      <c r="I16" s="1064">
        <v>11301</v>
      </c>
      <c r="J16" s="1064">
        <v>1</v>
      </c>
      <c r="K16">
        <v>2020</v>
      </c>
      <c r="L16" s="1064">
        <v>2</v>
      </c>
      <c r="M16" s="1064">
        <v>2</v>
      </c>
      <c r="N16" s="1064" t="s">
        <v>2396</v>
      </c>
      <c r="O16">
        <v>13</v>
      </c>
      <c r="P16" s="1065">
        <v>0</v>
      </c>
      <c r="Q16" s="1065">
        <v>0</v>
      </c>
      <c r="R16" s="1066">
        <f t="shared" si="0"/>
        <v>0</v>
      </c>
      <c r="S16" s="1065">
        <v>56199.39</v>
      </c>
      <c r="T16" s="1065">
        <v>56199.39</v>
      </c>
      <c r="U16" s="1065">
        <v>0</v>
      </c>
      <c r="V16" s="1065">
        <v>0</v>
      </c>
    </row>
    <row r="17" spans="1:22">
      <c r="A17">
        <v>4088200100</v>
      </c>
      <c r="B17" s="1061">
        <v>2</v>
      </c>
      <c r="C17" s="1061">
        <v>5</v>
      </c>
      <c r="D17" s="1062">
        <v>2</v>
      </c>
      <c r="E17" s="1061" t="s">
        <v>2394</v>
      </c>
      <c r="F17" s="1061">
        <v>143</v>
      </c>
      <c r="G17" s="1061" t="s">
        <v>711</v>
      </c>
      <c r="H17" s="1063">
        <v>1</v>
      </c>
      <c r="I17" s="1064">
        <v>11301</v>
      </c>
      <c r="J17" s="1064">
        <v>1</v>
      </c>
      <c r="K17">
        <v>2020</v>
      </c>
      <c r="L17" s="1064">
        <v>2</v>
      </c>
      <c r="M17" s="1064">
        <v>2</v>
      </c>
      <c r="N17" s="1064" t="s">
        <v>2396</v>
      </c>
      <c r="O17">
        <v>13</v>
      </c>
      <c r="P17" s="1065">
        <v>0</v>
      </c>
      <c r="Q17" s="1065">
        <v>62237.64</v>
      </c>
      <c r="R17" s="1066">
        <f t="shared" si="0"/>
        <v>62237.64</v>
      </c>
      <c r="S17" s="1065">
        <v>0</v>
      </c>
      <c r="T17" s="1065">
        <v>0</v>
      </c>
      <c r="U17" s="1065">
        <v>0</v>
      </c>
      <c r="V17" s="1065">
        <v>0</v>
      </c>
    </row>
    <row r="18" spans="1:22">
      <c r="A18">
        <v>4088200100</v>
      </c>
      <c r="B18" s="1061">
        <v>2</v>
      </c>
      <c r="C18" s="1061">
        <v>5</v>
      </c>
      <c r="D18" s="1062">
        <v>2</v>
      </c>
      <c r="E18" s="1061" t="s">
        <v>2394</v>
      </c>
      <c r="F18" s="1061">
        <v>143</v>
      </c>
      <c r="G18" s="1061" t="s">
        <v>711</v>
      </c>
      <c r="H18" s="1063">
        <v>1</v>
      </c>
      <c r="I18" s="1064">
        <v>11301</v>
      </c>
      <c r="J18" s="1064">
        <v>1</v>
      </c>
      <c r="K18">
        <v>2020</v>
      </c>
      <c r="L18" s="1064">
        <v>1</v>
      </c>
      <c r="M18" s="1064">
        <v>3</v>
      </c>
      <c r="N18" s="1064" t="s">
        <v>2395</v>
      </c>
      <c r="O18">
        <v>13</v>
      </c>
      <c r="P18" s="1065">
        <v>222293.31</v>
      </c>
      <c r="Q18" s="1065">
        <v>4113.18</v>
      </c>
      <c r="R18" s="1066">
        <f t="shared" si="0"/>
        <v>226406.49</v>
      </c>
      <c r="S18" s="1065">
        <v>226406.49</v>
      </c>
      <c r="T18" s="1065">
        <v>226406.49</v>
      </c>
      <c r="U18" s="1065">
        <v>226406.49</v>
      </c>
      <c r="V18" s="1065">
        <v>226406.49</v>
      </c>
    </row>
    <row r="19" spans="1:22">
      <c r="A19">
        <v>4088200100</v>
      </c>
      <c r="B19" s="1061">
        <v>2</v>
      </c>
      <c r="C19" s="1061">
        <v>5</v>
      </c>
      <c r="D19" s="1062">
        <v>2</v>
      </c>
      <c r="E19" s="1061" t="s">
        <v>2394</v>
      </c>
      <c r="F19" s="1061">
        <v>143</v>
      </c>
      <c r="G19" s="1061" t="s">
        <v>711</v>
      </c>
      <c r="H19" s="1063">
        <v>1</v>
      </c>
      <c r="I19" s="1064">
        <v>11301</v>
      </c>
      <c r="J19" s="1064">
        <v>1</v>
      </c>
      <c r="K19">
        <v>2020</v>
      </c>
      <c r="L19" s="1064">
        <v>2</v>
      </c>
      <c r="M19" s="1064">
        <v>2</v>
      </c>
      <c r="N19" s="1064" t="s">
        <v>2396</v>
      </c>
      <c r="O19">
        <v>13</v>
      </c>
      <c r="P19" s="1065">
        <v>0</v>
      </c>
      <c r="Q19" s="1065">
        <v>0</v>
      </c>
      <c r="R19" s="1066">
        <f t="shared" si="0"/>
        <v>0</v>
      </c>
      <c r="S19" s="1065">
        <v>0</v>
      </c>
      <c r="T19" s="1065">
        <v>0</v>
      </c>
      <c r="U19" s="1065">
        <v>0</v>
      </c>
      <c r="V19" s="1065">
        <v>0</v>
      </c>
    </row>
    <row r="20" spans="1:22">
      <c r="A20">
        <v>4088200100</v>
      </c>
      <c r="B20" s="1061">
        <v>2</v>
      </c>
      <c r="C20" s="1061">
        <v>5</v>
      </c>
      <c r="D20" s="1062">
        <v>2</v>
      </c>
      <c r="E20" s="1061" t="s">
        <v>2394</v>
      </c>
      <c r="F20" s="1061">
        <v>143</v>
      </c>
      <c r="G20" s="1061" t="s">
        <v>711</v>
      </c>
      <c r="H20" s="1063">
        <v>1</v>
      </c>
      <c r="I20" s="1064">
        <v>11301</v>
      </c>
      <c r="J20" s="1064">
        <v>1</v>
      </c>
      <c r="K20">
        <v>2020</v>
      </c>
      <c r="L20" s="1064">
        <v>2</v>
      </c>
      <c r="M20" s="1064">
        <v>2</v>
      </c>
      <c r="N20" s="1064" t="s">
        <v>2396</v>
      </c>
      <c r="O20">
        <v>13</v>
      </c>
      <c r="P20" s="1065">
        <v>0</v>
      </c>
      <c r="Q20" s="1065">
        <v>0</v>
      </c>
      <c r="R20" s="1066">
        <f t="shared" si="0"/>
        <v>0</v>
      </c>
      <c r="S20" s="1065">
        <v>0</v>
      </c>
      <c r="T20" s="1065">
        <v>0</v>
      </c>
      <c r="U20" s="1065">
        <v>176965.5</v>
      </c>
      <c r="V20" s="1065">
        <v>176965.5</v>
      </c>
    </row>
    <row r="21" spans="1:22">
      <c r="A21">
        <v>4088200100</v>
      </c>
      <c r="B21" s="1061">
        <v>2</v>
      </c>
      <c r="C21" s="1061">
        <v>5</v>
      </c>
      <c r="D21" s="1062">
        <v>2</v>
      </c>
      <c r="E21" s="1061" t="s">
        <v>2394</v>
      </c>
      <c r="F21" s="1061">
        <v>143</v>
      </c>
      <c r="G21" s="1061" t="s">
        <v>711</v>
      </c>
      <c r="H21" s="1063">
        <v>1</v>
      </c>
      <c r="I21" s="1064">
        <v>11301</v>
      </c>
      <c r="J21" s="1064">
        <v>1</v>
      </c>
      <c r="K21">
        <v>2020</v>
      </c>
      <c r="L21" s="1064">
        <v>2</v>
      </c>
      <c r="M21" s="1064">
        <v>2</v>
      </c>
      <c r="N21" s="1064" t="s">
        <v>2396</v>
      </c>
      <c r="O21">
        <v>13</v>
      </c>
      <c r="P21" s="1065">
        <v>0</v>
      </c>
      <c r="Q21" s="1065">
        <v>0</v>
      </c>
      <c r="R21" s="1066">
        <f t="shared" si="0"/>
        <v>0</v>
      </c>
      <c r="S21" s="1065">
        <v>0</v>
      </c>
      <c r="T21" s="1065">
        <v>0</v>
      </c>
      <c r="U21" s="1065">
        <v>0</v>
      </c>
      <c r="V21" s="1065">
        <v>0</v>
      </c>
    </row>
    <row r="22" spans="1:22">
      <c r="A22">
        <v>4088200100</v>
      </c>
      <c r="B22" s="1061">
        <v>2</v>
      </c>
      <c r="C22" s="1061">
        <v>5</v>
      </c>
      <c r="D22" s="1062">
        <v>2</v>
      </c>
      <c r="E22" s="1061" t="s">
        <v>2394</v>
      </c>
      <c r="F22" s="1061">
        <v>143</v>
      </c>
      <c r="G22" s="1061" t="s">
        <v>711</v>
      </c>
      <c r="H22" s="1063">
        <v>1</v>
      </c>
      <c r="I22" s="1064">
        <v>11301</v>
      </c>
      <c r="J22" s="1064">
        <v>1</v>
      </c>
      <c r="K22">
        <v>2020</v>
      </c>
      <c r="L22" s="1064">
        <v>2</v>
      </c>
      <c r="M22" s="1064">
        <v>2</v>
      </c>
      <c r="N22" s="1064" t="s">
        <v>2396</v>
      </c>
      <c r="O22">
        <v>13</v>
      </c>
      <c r="P22" s="1065">
        <v>0</v>
      </c>
      <c r="Q22" s="1065">
        <v>0</v>
      </c>
      <c r="R22" s="1066">
        <f t="shared" si="0"/>
        <v>0</v>
      </c>
      <c r="S22" s="1065">
        <v>0</v>
      </c>
      <c r="T22" s="1065">
        <v>0</v>
      </c>
      <c r="U22" s="1065">
        <v>0</v>
      </c>
      <c r="V22" s="1065">
        <v>0</v>
      </c>
    </row>
    <row r="23" spans="1:22">
      <c r="A23">
        <v>4088200100</v>
      </c>
      <c r="B23" s="1061">
        <v>2</v>
      </c>
      <c r="C23" s="1061">
        <v>5</v>
      </c>
      <c r="D23" s="1062">
        <v>2</v>
      </c>
      <c r="E23" s="1061" t="s">
        <v>2394</v>
      </c>
      <c r="F23" s="1061">
        <v>143</v>
      </c>
      <c r="G23" s="1061" t="s">
        <v>711</v>
      </c>
      <c r="H23" s="1063">
        <v>1</v>
      </c>
      <c r="I23" s="1064">
        <v>11301</v>
      </c>
      <c r="J23" s="1064">
        <v>1</v>
      </c>
      <c r="K23">
        <v>2020</v>
      </c>
      <c r="L23" s="1064">
        <v>2</v>
      </c>
      <c r="M23" s="1064">
        <v>2</v>
      </c>
      <c r="N23" s="1064" t="s">
        <v>2396</v>
      </c>
      <c r="O23">
        <v>13</v>
      </c>
      <c r="P23" s="1065">
        <v>0</v>
      </c>
      <c r="Q23" s="1065">
        <v>0</v>
      </c>
      <c r="R23" s="1066">
        <f t="shared" si="0"/>
        <v>0</v>
      </c>
      <c r="S23" s="1065">
        <v>219656.31</v>
      </c>
      <c r="T23" s="1065">
        <v>219656.31</v>
      </c>
      <c r="U23" s="1065">
        <v>0</v>
      </c>
      <c r="V23" s="1065">
        <v>0</v>
      </c>
    </row>
    <row r="24" spans="1:22">
      <c r="A24">
        <v>4088200100</v>
      </c>
      <c r="B24" s="1061">
        <v>2</v>
      </c>
      <c r="C24" s="1061">
        <v>5</v>
      </c>
      <c r="D24" s="1062">
        <v>2</v>
      </c>
      <c r="E24" s="1061" t="s">
        <v>2394</v>
      </c>
      <c r="F24" s="1061">
        <v>143</v>
      </c>
      <c r="G24" s="1061" t="s">
        <v>711</v>
      </c>
      <c r="H24" s="1063">
        <v>1</v>
      </c>
      <c r="I24" s="1064">
        <v>11301</v>
      </c>
      <c r="J24" s="1064">
        <v>1</v>
      </c>
      <c r="K24">
        <v>2020</v>
      </c>
      <c r="L24" s="1064">
        <v>2</v>
      </c>
      <c r="M24" s="1064">
        <v>2</v>
      </c>
      <c r="N24" s="1064" t="s">
        <v>2396</v>
      </c>
      <c r="O24">
        <v>13</v>
      </c>
      <c r="P24" s="1065">
        <v>0</v>
      </c>
      <c r="Q24" s="1065">
        <v>235954</v>
      </c>
      <c r="R24" s="1066">
        <f t="shared" si="0"/>
        <v>235954</v>
      </c>
      <c r="S24" s="1065">
        <v>0</v>
      </c>
      <c r="T24" s="1065">
        <v>0</v>
      </c>
      <c r="U24" s="1065">
        <v>0</v>
      </c>
      <c r="V24" s="1065">
        <v>0</v>
      </c>
    </row>
    <row r="25" spans="1:22">
      <c r="A25">
        <v>4088200100</v>
      </c>
      <c r="B25" s="1061">
        <v>2</v>
      </c>
      <c r="C25" s="1061">
        <v>5</v>
      </c>
      <c r="D25" s="1062">
        <v>2</v>
      </c>
      <c r="E25" s="1061" t="s">
        <v>2394</v>
      </c>
      <c r="F25" s="1061">
        <v>143</v>
      </c>
      <c r="G25" s="1061" t="s">
        <v>711</v>
      </c>
      <c r="H25" s="1063">
        <v>1</v>
      </c>
      <c r="I25" s="1064">
        <v>11301</v>
      </c>
      <c r="J25" s="1064">
        <v>1</v>
      </c>
      <c r="K25">
        <v>2020</v>
      </c>
      <c r="L25" s="1064">
        <v>2</v>
      </c>
      <c r="M25" s="1064">
        <v>2</v>
      </c>
      <c r="N25" s="1064" t="s">
        <v>2396</v>
      </c>
      <c r="O25">
        <v>13</v>
      </c>
      <c r="P25" s="1065">
        <v>0</v>
      </c>
      <c r="Q25" s="1065">
        <v>0</v>
      </c>
      <c r="R25" s="1066">
        <f t="shared" si="0"/>
        <v>0</v>
      </c>
      <c r="S25" s="1065">
        <v>0</v>
      </c>
      <c r="T25" s="1065">
        <v>0</v>
      </c>
      <c r="U25" s="1065">
        <v>0</v>
      </c>
      <c r="V25" s="1065">
        <v>0</v>
      </c>
    </row>
    <row r="26" spans="1:22">
      <c r="A26">
        <v>4088200100</v>
      </c>
      <c r="B26" s="1061">
        <v>2</v>
      </c>
      <c r="C26" s="1061">
        <v>5</v>
      </c>
      <c r="D26" s="1062">
        <v>2</v>
      </c>
      <c r="E26" s="1061" t="s">
        <v>2394</v>
      </c>
      <c r="F26" s="1061">
        <v>143</v>
      </c>
      <c r="G26" s="1061" t="s">
        <v>711</v>
      </c>
      <c r="H26" s="1063">
        <v>1</v>
      </c>
      <c r="I26" s="1064">
        <v>11301</v>
      </c>
      <c r="J26" s="1064">
        <v>1</v>
      </c>
      <c r="K26">
        <v>2020</v>
      </c>
      <c r="L26" s="1064">
        <v>2</v>
      </c>
      <c r="M26" s="1064">
        <v>2</v>
      </c>
      <c r="N26" s="1064" t="s">
        <v>2396</v>
      </c>
      <c r="O26">
        <v>13</v>
      </c>
      <c r="P26" s="1065">
        <v>0</v>
      </c>
      <c r="Q26" s="1065">
        <v>0</v>
      </c>
      <c r="R26" s="1066">
        <f t="shared" si="0"/>
        <v>0</v>
      </c>
      <c r="S26" s="1065">
        <v>0</v>
      </c>
      <c r="T26" s="1065">
        <v>0</v>
      </c>
      <c r="U26" s="1065">
        <v>33047.040000000001</v>
      </c>
      <c r="V26" s="1065">
        <v>33047.040000000001</v>
      </c>
    </row>
    <row r="27" spans="1:22">
      <c r="A27">
        <v>4088200100</v>
      </c>
      <c r="B27" s="1061">
        <v>2</v>
      </c>
      <c r="C27" s="1061">
        <v>5</v>
      </c>
      <c r="D27" s="1062">
        <v>2</v>
      </c>
      <c r="E27" s="1061" t="s">
        <v>2394</v>
      </c>
      <c r="F27" s="1061">
        <v>143</v>
      </c>
      <c r="G27" s="1061" t="s">
        <v>711</v>
      </c>
      <c r="H27" s="1063">
        <v>1</v>
      </c>
      <c r="I27" s="1064">
        <v>11301</v>
      </c>
      <c r="J27" s="1064">
        <v>1</v>
      </c>
      <c r="K27">
        <v>2020</v>
      </c>
      <c r="L27" s="1064">
        <v>2</v>
      </c>
      <c r="M27" s="1064">
        <v>2</v>
      </c>
      <c r="N27" s="1064" t="s">
        <v>2396</v>
      </c>
      <c r="O27">
        <v>13</v>
      </c>
      <c r="P27" s="1065">
        <v>0</v>
      </c>
      <c r="Q27" s="1065">
        <v>0</v>
      </c>
      <c r="R27" s="1066">
        <f t="shared" si="0"/>
        <v>0</v>
      </c>
      <c r="S27" s="1065">
        <v>0</v>
      </c>
      <c r="T27" s="1065">
        <v>0</v>
      </c>
      <c r="U27" s="1065">
        <v>0</v>
      </c>
      <c r="V27" s="1065">
        <v>0</v>
      </c>
    </row>
    <row r="28" spans="1:22">
      <c r="A28">
        <v>4088200100</v>
      </c>
      <c r="B28" s="1061">
        <v>2</v>
      </c>
      <c r="C28" s="1061">
        <v>5</v>
      </c>
      <c r="D28" s="1062">
        <v>2</v>
      </c>
      <c r="E28" s="1061" t="s">
        <v>2394</v>
      </c>
      <c r="F28" s="1061">
        <v>143</v>
      </c>
      <c r="G28" s="1061" t="s">
        <v>711</v>
      </c>
      <c r="H28" s="1063">
        <v>1</v>
      </c>
      <c r="I28" s="1064">
        <v>11301</v>
      </c>
      <c r="J28" s="1064">
        <v>1</v>
      </c>
      <c r="K28">
        <v>2020</v>
      </c>
      <c r="L28" s="1064">
        <v>2</v>
      </c>
      <c r="M28" s="1064">
        <v>2</v>
      </c>
      <c r="N28" s="1064" t="s">
        <v>2396</v>
      </c>
      <c r="O28">
        <v>13</v>
      </c>
      <c r="P28" s="1065">
        <v>0</v>
      </c>
      <c r="Q28" s="1065">
        <v>0</v>
      </c>
      <c r="R28" s="1066">
        <f t="shared" si="0"/>
        <v>0</v>
      </c>
      <c r="S28" s="1065">
        <v>0</v>
      </c>
      <c r="T28" s="1065">
        <v>0</v>
      </c>
      <c r="U28" s="1065">
        <v>0</v>
      </c>
      <c r="V28" s="1065">
        <v>0</v>
      </c>
    </row>
    <row r="29" spans="1:22">
      <c r="A29">
        <v>4088200100</v>
      </c>
      <c r="B29" s="1061">
        <v>2</v>
      </c>
      <c r="C29" s="1061">
        <v>5</v>
      </c>
      <c r="D29" s="1062">
        <v>2</v>
      </c>
      <c r="E29" s="1061" t="s">
        <v>2394</v>
      </c>
      <c r="F29" s="1061">
        <v>143</v>
      </c>
      <c r="G29" s="1061" t="s">
        <v>711</v>
      </c>
      <c r="H29" s="1063">
        <v>1</v>
      </c>
      <c r="I29" s="1064">
        <v>11301</v>
      </c>
      <c r="J29" s="1064">
        <v>1</v>
      </c>
      <c r="K29">
        <v>2020</v>
      </c>
      <c r="L29" s="1064">
        <v>2</v>
      </c>
      <c r="M29" s="1064">
        <v>2</v>
      </c>
      <c r="N29" s="1064" t="s">
        <v>2396</v>
      </c>
      <c r="O29">
        <v>13</v>
      </c>
      <c r="P29" s="1065">
        <v>0</v>
      </c>
      <c r="Q29" s="1065">
        <v>0</v>
      </c>
      <c r="R29" s="1066">
        <f t="shared" si="0"/>
        <v>0</v>
      </c>
      <c r="S29" s="1065">
        <v>40773.46</v>
      </c>
      <c r="T29" s="1065">
        <v>40773.46</v>
      </c>
      <c r="U29" s="1065">
        <v>0</v>
      </c>
      <c r="V29" s="1065">
        <v>0</v>
      </c>
    </row>
    <row r="30" spans="1:22">
      <c r="A30">
        <v>4088200100</v>
      </c>
      <c r="B30" s="1061">
        <v>2</v>
      </c>
      <c r="C30" s="1061">
        <v>5</v>
      </c>
      <c r="D30" s="1062">
        <v>2</v>
      </c>
      <c r="E30" s="1061" t="s">
        <v>2394</v>
      </c>
      <c r="F30" s="1061">
        <v>143</v>
      </c>
      <c r="G30" s="1061" t="s">
        <v>711</v>
      </c>
      <c r="H30" s="1063">
        <v>1</v>
      </c>
      <c r="I30" s="1064">
        <v>11301</v>
      </c>
      <c r="J30" s="1064">
        <v>1</v>
      </c>
      <c r="K30">
        <v>2020</v>
      </c>
      <c r="L30" s="1064">
        <v>2</v>
      </c>
      <c r="M30" s="1064">
        <v>2</v>
      </c>
      <c r="N30" s="1064" t="s">
        <v>2396</v>
      </c>
      <c r="O30">
        <v>13</v>
      </c>
      <c r="P30" s="1065">
        <v>0</v>
      </c>
      <c r="Q30" s="1065">
        <v>44062.720000000001</v>
      </c>
      <c r="R30" s="1066">
        <f t="shared" si="0"/>
        <v>44062.720000000001</v>
      </c>
      <c r="S30" s="1065">
        <v>0</v>
      </c>
      <c r="T30" s="1065">
        <v>0</v>
      </c>
      <c r="U30" s="1065">
        <v>0</v>
      </c>
      <c r="V30" s="1065">
        <v>0</v>
      </c>
    </row>
    <row r="31" spans="1:22">
      <c r="A31">
        <v>4088200100</v>
      </c>
      <c r="B31" s="1061">
        <v>2</v>
      </c>
      <c r="C31" s="1061">
        <v>5</v>
      </c>
      <c r="D31" s="1062">
        <v>2</v>
      </c>
      <c r="E31" s="1061" t="s">
        <v>2394</v>
      </c>
      <c r="F31" s="1061">
        <v>143</v>
      </c>
      <c r="G31" s="1061" t="s">
        <v>711</v>
      </c>
      <c r="H31" s="1063">
        <v>1</v>
      </c>
      <c r="I31" s="1064">
        <v>11301</v>
      </c>
      <c r="J31" s="1064">
        <v>1</v>
      </c>
      <c r="K31">
        <v>2020</v>
      </c>
      <c r="L31" s="1064">
        <v>1</v>
      </c>
      <c r="M31" s="1064">
        <v>3</v>
      </c>
      <c r="N31" s="1064" t="s">
        <v>2395</v>
      </c>
      <c r="O31">
        <v>13</v>
      </c>
      <c r="P31" s="1065">
        <v>0</v>
      </c>
      <c r="Q31" s="1065">
        <v>0</v>
      </c>
      <c r="R31" s="1066">
        <f t="shared" si="0"/>
        <v>0</v>
      </c>
      <c r="S31" s="1065">
        <v>0</v>
      </c>
      <c r="T31" s="1065">
        <v>0</v>
      </c>
      <c r="U31" s="1065">
        <v>0</v>
      </c>
      <c r="V31" s="1065">
        <v>0</v>
      </c>
    </row>
    <row r="32" spans="1:22">
      <c r="A32">
        <v>4088200100</v>
      </c>
      <c r="B32" s="1061">
        <v>2</v>
      </c>
      <c r="C32" s="1061">
        <v>5</v>
      </c>
      <c r="D32" s="1062">
        <v>2</v>
      </c>
      <c r="E32" s="1061" t="s">
        <v>2394</v>
      </c>
      <c r="F32" s="1061">
        <v>143</v>
      </c>
      <c r="G32" s="1061" t="s">
        <v>711</v>
      </c>
      <c r="H32" s="1063">
        <v>1</v>
      </c>
      <c r="I32" s="1064">
        <v>11301</v>
      </c>
      <c r="J32" s="1064">
        <v>1</v>
      </c>
      <c r="K32">
        <v>2020</v>
      </c>
      <c r="L32" s="1064">
        <v>1</v>
      </c>
      <c r="M32" s="1064">
        <v>3</v>
      </c>
      <c r="N32" s="1064" t="s">
        <v>2395</v>
      </c>
      <c r="O32">
        <v>13</v>
      </c>
      <c r="P32" s="1065">
        <v>0</v>
      </c>
      <c r="Q32" s="1065">
        <v>0</v>
      </c>
      <c r="R32" s="1066">
        <f t="shared" si="0"/>
        <v>0</v>
      </c>
      <c r="S32" s="1065">
        <v>0</v>
      </c>
      <c r="T32" s="1065">
        <v>0</v>
      </c>
      <c r="U32" s="1065">
        <v>86388.68</v>
      </c>
      <c r="V32" s="1065">
        <v>86388.68</v>
      </c>
    </row>
    <row r="33" spans="1:22">
      <c r="A33">
        <v>4088200100</v>
      </c>
      <c r="B33" s="1061">
        <v>2</v>
      </c>
      <c r="C33" s="1061">
        <v>5</v>
      </c>
      <c r="D33" s="1062">
        <v>2</v>
      </c>
      <c r="E33" s="1061" t="s">
        <v>2394</v>
      </c>
      <c r="F33" s="1061">
        <v>143</v>
      </c>
      <c r="G33" s="1061" t="s">
        <v>711</v>
      </c>
      <c r="H33" s="1063">
        <v>1</v>
      </c>
      <c r="I33" s="1064">
        <v>11301</v>
      </c>
      <c r="J33" s="1064">
        <v>1</v>
      </c>
      <c r="K33">
        <v>2020</v>
      </c>
      <c r="L33" s="1064">
        <v>1</v>
      </c>
      <c r="M33" s="1064">
        <v>3</v>
      </c>
      <c r="N33" s="1064" t="s">
        <v>2395</v>
      </c>
      <c r="O33">
        <v>13</v>
      </c>
      <c r="P33" s="1065">
        <v>0</v>
      </c>
      <c r="Q33" s="1065">
        <v>0</v>
      </c>
      <c r="R33" s="1066">
        <f t="shared" si="0"/>
        <v>0</v>
      </c>
      <c r="S33" s="1065">
        <v>0</v>
      </c>
      <c r="T33" s="1065">
        <v>0</v>
      </c>
      <c r="U33" s="1065">
        <v>0</v>
      </c>
      <c r="V33" s="1065">
        <v>0</v>
      </c>
    </row>
    <row r="34" spans="1:22">
      <c r="A34">
        <v>4088200100</v>
      </c>
      <c r="B34" s="1061">
        <v>2</v>
      </c>
      <c r="C34" s="1061">
        <v>5</v>
      </c>
      <c r="D34" s="1062">
        <v>2</v>
      </c>
      <c r="E34" s="1061" t="s">
        <v>2394</v>
      </c>
      <c r="F34" s="1061">
        <v>143</v>
      </c>
      <c r="G34" s="1061" t="s">
        <v>711</v>
      </c>
      <c r="H34" s="1063">
        <v>1</v>
      </c>
      <c r="I34" s="1064">
        <v>11301</v>
      </c>
      <c r="J34" s="1064">
        <v>1</v>
      </c>
      <c r="K34">
        <v>2020</v>
      </c>
      <c r="L34" s="1064">
        <v>1</v>
      </c>
      <c r="M34" s="1064">
        <v>3</v>
      </c>
      <c r="N34" s="1064" t="s">
        <v>2395</v>
      </c>
      <c r="O34">
        <v>13</v>
      </c>
      <c r="P34" s="1065">
        <v>0</v>
      </c>
      <c r="Q34" s="1065">
        <v>0</v>
      </c>
      <c r="R34" s="1066">
        <f t="shared" si="0"/>
        <v>0</v>
      </c>
      <c r="S34" s="1065">
        <v>0</v>
      </c>
      <c r="T34" s="1065">
        <v>0</v>
      </c>
      <c r="U34" s="1065">
        <v>0</v>
      </c>
      <c r="V34" s="1065">
        <v>0</v>
      </c>
    </row>
    <row r="35" spans="1:22">
      <c r="A35">
        <v>4088200100</v>
      </c>
      <c r="B35" s="1061">
        <v>2</v>
      </c>
      <c r="C35" s="1061">
        <v>5</v>
      </c>
      <c r="D35" s="1062">
        <v>2</v>
      </c>
      <c r="E35" s="1061" t="s">
        <v>2394</v>
      </c>
      <c r="F35" s="1061">
        <v>143</v>
      </c>
      <c r="G35" s="1061" t="s">
        <v>711</v>
      </c>
      <c r="H35" s="1063">
        <v>1</v>
      </c>
      <c r="I35" s="1064">
        <v>11301</v>
      </c>
      <c r="J35" s="1064">
        <v>1</v>
      </c>
      <c r="K35">
        <v>2020</v>
      </c>
      <c r="L35" s="1064">
        <v>1</v>
      </c>
      <c r="M35" s="1064">
        <v>3</v>
      </c>
      <c r="N35" s="1064" t="s">
        <v>2395</v>
      </c>
      <c r="O35">
        <v>13</v>
      </c>
      <c r="P35" s="1065">
        <v>0</v>
      </c>
      <c r="Q35" s="1065">
        <v>0</v>
      </c>
      <c r="R35" s="1066">
        <f t="shared" si="0"/>
        <v>0</v>
      </c>
      <c r="S35" s="1065">
        <v>86388.68</v>
      </c>
      <c r="T35" s="1065">
        <v>86388.68</v>
      </c>
      <c r="U35" s="1065">
        <v>0</v>
      </c>
      <c r="V35" s="1065">
        <v>0</v>
      </c>
    </row>
    <row r="36" spans="1:22">
      <c r="A36">
        <v>4088200100</v>
      </c>
      <c r="B36" s="1061">
        <v>2</v>
      </c>
      <c r="C36" s="1061">
        <v>5</v>
      </c>
      <c r="D36" s="1062">
        <v>2</v>
      </c>
      <c r="E36" s="1061" t="s">
        <v>2394</v>
      </c>
      <c r="F36" s="1061">
        <v>143</v>
      </c>
      <c r="G36" s="1061" t="s">
        <v>711</v>
      </c>
      <c r="H36" s="1063">
        <v>1</v>
      </c>
      <c r="I36" s="1064">
        <v>11301</v>
      </c>
      <c r="J36" s="1064">
        <v>1</v>
      </c>
      <c r="K36">
        <v>2020</v>
      </c>
      <c r="L36" s="1064">
        <v>1</v>
      </c>
      <c r="M36" s="1064">
        <v>3</v>
      </c>
      <c r="N36" s="1064" t="s">
        <v>2395</v>
      </c>
      <c r="O36">
        <v>13</v>
      </c>
      <c r="P36" s="1065">
        <v>0</v>
      </c>
      <c r="Q36" s="1065">
        <v>86388.68</v>
      </c>
      <c r="R36" s="1066">
        <f t="shared" si="0"/>
        <v>86388.68</v>
      </c>
      <c r="S36" s="1065">
        <v>0</v>
      </c>
      <c r="T36" s="1065">
        <v>0</v>
      </c>
      <c r="U36" s="1065">
        <v>0</v>
      </c>
      <c r="V36" s="1065">
        <v>0</v>
      </c>
    </row>
    <row r="37" spans="1:22">
      <c r="A37">
        <v>4088200100</v>
      </c>
      <c r="B37" s="1061">
        <v>2</v>
      </c>
      <c r="C37" s="1061">
        <v>5</v>
      </c>
      <c r="D37" s="1062">
        <v>2</v>
      </c>
      <c r="E37" s="1061" t="s">
        <v>2394</v>
      </c>
      <c r="F37" s="1061">
        <v>143</v>
      </c>
      <c r="G37" s="1061" t="s">
        <v>711</v>
      </c>
      <c r="H37" s="1063">
        <v>1</v>
      </c>
      <c r="I37" s="1064">
        <v>11301</v>
      </c>
      <c r="J37" s="1064">
        <v>1</v>
      </c>
      <c r="K37">
        <v>2020</v>
      </c>
      <c r="L37" s="1064">
        <v>2</v>
      </c>
      <c r="M37" s="1064">
        <v>2</v>
      </c>
      <c r="N37" s="1064" t="s">
        <v>2396</v>
      </c>
      <c r="O37">
        <v>13</v>
      </c>
      <c r="P37" s="1065">
        <v>0</v>
      </c>
      <c r="Q37" s="1065">
        <v>0</v>
      </c>
      <c r="R37" s="1066">
        <f t="shared" si="0"/>
        <v>0</v>
      </c>
      <c r="S37" s="1065">
        <v>0</v>
      </c>
      <c r="T37" s="1065">
        <v>0</v>
      </c>
      <c r="U37" s="1065">
        <v>0</v>
      </c>
      <c r="V37" s="1065">
        <v>0</v>
      </c>
    </row>
    <row r="38" spans="1:22">
      <c r="A38">
        <v>4088200100</v>
      </c>
      <c r="B38" s="1061">
        <v>2</v>
      </c>
      <c r="C38" s="1061">
        <v>5</v>
      </c>
      <c r="D38" s="1062">
        <v>2</v>
      </c>
      <c r="E38" s="1061" t="s">
        <v>2394</v>
      </c>
      <c r="F38" s="1061">
        <v>143</v>
      </c>
      <c r="G38" s="1061" t="s">
        <v>711</v>
      </c>
      <c r="H38" s="1063">
        <v>1</v>
      </c>
      <c r="I38" s="1064">
        <v>11301</v>
      </c>
      <c r="J38" s="1064">
        <v>1</v>
      </c>
      <c r="K38">
        <v>2020</v>
      </c>
      <c r="L38" s="1064">
        <v>2</v>
      </c>
      <c r="M38" s="1064">
        <v>2</v>
      </c>
      <c r="N38" s="1064" t="s">
        <v>2396</v>
      </c>
      <c r="O38">
        <v>13</v>
      </c>
      <c r="P38" s="1065">
        <v>0</v>
      </c>
      <c r="Q38" s="1065">
        <v>0</v>
      </c>
      <c r="R38" s="1066">
        <f t="shared" si="0"/>
        <v>0</v>
      </c>
      <c r="S38" s="1065">
        <v>0</v>
      </c>
      <c r="T38" s="1065">
        <v>0</v>
      </c>
      <c r="U38" s="1065">
        <v>516520.78</v>
      </c>
      <c r="V38" s="1065">
        <v>516520.78</v>
      </c>
    </row>
    <row r="39" spans="1:22">
      <c r="A39">
        <v>4088200100</v>
      </c>
      <c r="B39" s="1061">
        <v>2</v>
      </c>
      <c r="C39" s="1061">
        <v>5</v>
      </c>
      <c r="D39" s="1062">
        <v>2</v>
      </c>
      <c r="E39" s="1061" t="s">
        <v>2394</v>
      </c>
      <c r="F39" s="1061">
        <v>143</v>
      </c>
      <c r="G39" s="1061" t="s">
        <v>711</v>
      </c>
      <c r="H39" s="1063">
        <v>1</v>
      </c>
      <c r="I39" s="1064">
        <v>11301</v>
      </c>
      <c r="J39" s="1064">
        <v>1</v>
      </c>
      <c r="K39">
        <v>2020</v>
      </c>
      <c r="L39" s="1064">
        <v>2</v>
      </c>
      <c r="M39" s="1064">
        <v>2</v>
      </c>
      <c r="N39" s="1064" t="s">
        <v>2396</v>
      </c>
      <c r="O39">
        <v>13</v>
      </c>
      <c r="P39" s="1065">
        <v>0</v>
      </c>
      <c r="Q39" s="1065">
        <v>0</v>
      </c>
      <c r="R39" s="1066">
        <f t="shared" si="0"/>
        <v>0</v>
      </c>
      <c r="S39" s="1065">
        <v>0</v>
      </c>
      <c r="T39" s="1065">
        <v>0</v>
      </c>
      <c r="U39" s="1065">
        <v>0</v>
      </c>
      <c r="V39" s="1065">
        <v>0</v>
      </c>
    </row>
    <row r="40" spans="1:22">
      <c r="A40">
        <v>4088200100</v>
      </c>
      <c r="B40" s="1061">
        <v>2</v>
      </c>
      <c r="C40" s="1061">
        <v>5</v>
      </c>
      <c r="D40" s="1062">
        <v>2</v>
      </c>
      <c r="E40" s="1061" t="s">
        <v>2394</v>
      </c>
      <c r="F40" s="1061">
        <v>143</v>
      </c>
      <c r="G40" s="1061" t="s">
        <v>711</v>
      </c>
      <c r="H40" s="1063">
        <v>1</v>
      </c>
      <c r="I40" s="1064">
        <v>11301</v>
      </c>
      <c r="J40" s="1064">
        <v>1</v>
      </c>
      <c r="K40">
        <v>2020</v>
      </c>
      <c r="L40" s="1064">
        <v>2</v>
      </c>
      <c r="M40" s="1064">
        <v>2</v>
      </c>
      <c r="N40" s="1064" t="s">
        <v>2396</v>
      </c>
      <c r="O40">
        <v>13</v>
      </c>
      <c r="P40" s="1065">
        <v>0</v>
      </c>
      <c r="Q40" s="1065">
        <v>0</v>
      </c>
      <c r="R40" s="1066">
        <f t="shared" si="0"/>
        <v>0</v>
      </c>
      <c r="S40" s="1065">
        <v>0</v>
      </c>
      <c r="T40" s="1065">
        <v>0</v>
      </c>
      <c r="U40" s="1065">
        <v>0</v>
      </c>
      <c r="V40" s="1065">
        <v>0</v>
      </c>
    </row>
    <row r="41" spans="1:22">
      <c r="A41">
        <v>4088200100</v>
      </c>
      <c r="B41" s="1061">
        <v>2</v>
      </c>
      <c r="C41" s="1061">
        <v>5</v>
      </c>
      <c r="D41" s="1062">
        <v>2</v>
      </c>
      <c r="E41" s="1061" t="s">
        <v>2394</v>
      </c>
      <c r="F41" s="1061">
        <v>143</v>
      </c>
      <c r="G41" s="1061" t="s">
        <v>711</v>
      </c>
      <c r="H41" s="1063">
        <v>1</v>
      </c>
      <c r="I41" s="1064">
        <v>11301</v>
      </c>
      <c r="J41" s="1064">
        <v>1</v>
      </c>
      <c r="K41">
        <v>2020</v>
      </c>
      <c r="L41" s="1064">
        <v>2</v>
      </c>
      <c r="M41" s="1064">
        <v>2</v>
      </c>
      <c r="N41" s="1064" t="s">
        <v>2396</v>
      </c>
      <c r="O41">
        <v>13</v>
      </c>
      <c r="P41" s="1065">
        <v>0</v>
      </c>
      <c r="Q41" s="1065">
        <v>0</v>
      </c>
      <c r="R41" s="1066">
        <f t="shared" si="0"/>
        <v>0</v>
      </c>
      <c r="S41" s="1065">
        <v>643550.43999999994</v>
      </c>
      <c r="T41" s="1065">
        <v>643550.43999999994</v>
      </c>
      <c r="U41" s="1065">
        <v>0</v>
      </c>
      <c r="V41" s="1065">
        <v>0</v>
      </c>
    </row>
    <row r="42" spans="1:22">
      <c r="A42">
        <v>4088200100</v>
      </c>
      <c r="B42" s="1061">
        <v>2</v>
      </c>
      <c r="C42" s="1061">
        <v>5</v>
      </c>
      <c r="D42" s="1062">
        <v>2</v>
      </c>
      <c r="E42" s="1061" t="s">
        <v>2394</v>
      </c>
      <c r="F42" s="1061">
        <v>143</v>
      </c>
      <c r="G42" s="1061" t="s">
        <v>711</v>
      </c>
      <c r="H42" s="1063">
        <v>1</v>
      </c>
      <c r="I42" s="1064">
        <v>11301</v>
      </c>
      <c r="J42" s="1064">
        <v>1</v>
      </c>
      <c r="K42">
        <v>2020</v>
      </c>
      <c r="L42" s="1064">
        <v>2</v>
      </c>
      <c r="M42" s="1064">
        <v>2</v>
      </c>
      <c r="N42" s="1064" t="s">
        <v>2396</v>
      </c>
      <c r="O42">
        <v>13</v>
      </c>
      <c r="P42" s="1065">
        <v>0</v>
      </c>
      <c r="Q42" s="1065">
        <v>687417.06</v>
      </c>
      <c r="R42" s="1066">
        <f t="shared" si="0"/>
        <v>687417.06</v>
      </c>
      <c r="S42" s="1065">
        <v>0</v>
      </c>
      <c r="T42" s="1065">
        <v>0</v>
      </c>
      <c r="U42" s="1065">
        <v>0</v>
      </c>
      <c r="V42" s="1065">
        <v>0</v>
      </c>
    </row>
    <row r="43" spans="1:22">
      <c r="A43">
        <v>4088200100</v>
      </c>
      <c r="B43" s="1061">
        <v>2</v>
      </c>
      <c r="C43" s="1061">
        <v>5</v>
      </c>
      <c r="D43" s="1062">
        <v>2</v>
      </c>
      <c r="E43" s="1061" t="s">
        <v>2394</v>
      </c>
      <c r="F43" s="1061">
        <v>143</v>
      </c>
      <c r="G43" s="1061" t="s">
        <v>711</v>
      </c>
      <c r="H43" s="1063">
        <v>1</v>
      </c>
      <c r="I43" s="1064">
        <v>11301</v>
      </c>
      <c r="J43" s="1064">
        <v>1</v>
      </c>
      <c r="K43">
        <v>2020</v>
      </c>
      <c r="L43" s="1064">
        <v>1</v>
      </c>
      <c r="M43" s="1064">
        <v>3</v>
      </c>
      <c r="N43" s="1064" t="s">
        <v>2395</v>
      </c>
      <c r="O43">
        <v>13</v>
      </c>
      <c r="P43" s="1065">
        <v>0</v>
      </c>
      <c r="Q43" s="1065">
        <v>0</v>
      </c>
      <c r="R43" s="1066">
        <f t="shared" si="0"/>
        <v>0</v>
      </c>
      <c r="S43" s="1065">
        <v>0</v>
      </c>
      <c r="T43" s="1065">
        <v>0</v>
      </c>
      <c r="U43" s="1065">
        <v>0</v>
      </c>
      <c r="V43" s="1065">
        <v>0</v>
      </c>
    </row>
    <row r="44" spans="1:22">
      <c r="A44">
        <v>4088200100</v>
      </c>
      <c r="B44" s="1061">
        <v>2</v>
      </c>
      <c r="C44" s="1061">
        <v>5</v>
      </c>
      <c r="D44" s="1062">
        <v>2</v>
      </c>
      <c r="E44" s="1061" t="s">
        <v>2394</v>
      </c>
      <c r="F44" s="1061">
        <v>143</v>
      </c>
      <c r="G44" s="1061" t="s">
        <v>711</v>
      </c>
      <c r="H44" s="1063">
        <v>1</v>
      </c>
      <c r="I44" s="1064">
        <v>11301</v>
      </c>
      <c r="J44" s="1064">
        <v>1</v>
      </c>
      <c r="K44">
        <v>2020</v>
      </c>
      <c r="L44" s="1064">
        <v>1</v>
      </c>
      <c r="M44" s="1064">
        <v>3</v>
      </c>
      <c r="N44" s="1064" t="s">
        <v>2395</v>
      </c>
      <c r="O44">
        <v>13</v>
      </c>
      <c r="P44" s="1065">
        <v>0</v>
      </c>
      <c r="Q44" s="1065">
        <v>0</v>
      </c>
      <c r="R44" s="1066">
        <f t="shared" si="0"/>
        <v>0</v>
      </c>
      <c r="S44" s="1065">
        <v>0</v>
      </c>
      <c r="T44" s="1065">
        <v>0</v>
      </c>
      <c r="U44" s="1065">
        <v>116875.95</v>
      </c>
      <c r="V44" s="1065">
        <v>116875.95</v>
      </c>
    </row>
    <row r="45" spans="1:22">
      <c r="A45">
        <v>4088200100</v>
      </c>
      <c r="B45" s="1061">
        <v>2</v>
      </c>
      <c r="C45" s="1061">
        <v>5</v>
      </c>
      <c r="D45" s="1062">
        <v>2</v>
      </c>
      <c r="E45" s="1061" t="s">
        <v>2394</v>
      </c>
      <c r="F45" s="1061">
        <v>143</v>
      </c>
      <c r="G45" s="1061" t="s">
        <v>711</v>
      </c>
      <c r="H45" s="1063">
        <v>1</v>
      </c>
      <c r="I45" s="1064">
        <v>11301</v>
      </c>
      <c r="J45" s="1064">
        <v>1</v>
      </c>
      <c r="K45">
        <v>2020</v>
      </c>
      <c r="L45" s="1064">
        <v>1</v>
      </c>
      <c r="M45" s="1064">
        <v>3</v>
      </c>
      <c r="N45" s="1064" t="s">
        <v>2395</v>
      </c>
      <c r="O45">
        <v>13</v>
      </c>
      <c r="P45" s="1065">
        <v>0</v>
      </c>
      <c r="Q45" s="1065">
        <v>0</v>
      </c>
      <c r="R45" s="1066">
        <f t="shared" si="0"/>
        <v>0</v>
      </c>
      <c r="S45" s="1065">
        <v>0</v>
      </c>
      <c r="T45" s="1065">
        <v>0</v>
      </c>
      <c r="U45" s="1065">
        <v>0</v>
      </c>
      <c r="V45" s="1065">
        <v>0</v>
      </c>
    </row>
    <row r="46" spans="1:22">
      <c r="A46">
        <v>4088200100</v>
      </c>
      <c r="B46" s="1061">
        <v>2</v>
      </c>
      <c r="C46" s="1061">
        <v>5</v>
      </c>
      <c r="D46" s="1062">
        <v>2</v>
      </c>
      <c r="E46" s="1061" t="s">
        <v>2394</v>
      </c>
      <c r="F46" s="1061">
        <v>143</v>
      </c>
      <c r="G46" s="1061" t="s">
        <v>711</v>
      </c>
      <c r="H46" s="1063">
        <v>1</v>
      </c>
      <c r="I46" s="1064">
        <v>11301</v>
      </c>
      <c r="J46" s="1064">
        <v>1</v>
      </c>
      <c r="K46">
        <v>2020</v>
      </c>
      <c r="L46" s="1064">
        <v>1</v>
      </c>
      <c r="M46" s="1064">
        <v>3</v>
      </c>
      <c r="N46" s="1064" t="s">
        <v>2395</v>
      </c>
      <c r="O46">
        <v>13</v>
      </c>
      <c r="P46" s="1065">
        <v>0</v>
      </c>
      <c r="Q46" s="1065">
        <v>0</v>
      </c>
      <c r="R46" s="1066">
        <f t="shared" si="0"/>
        <v>0</v>
      </c>
      <c r="S46" s="1065">
        <v>0</v>
      </c>
      <c r="T46" s="1065">
        <v>0</v>
      </c>
      <c r="U46" s="1065">
        <v>0</v>
      </c>
      <c r="V46" s="1065">
        <v>0</v>
      </c>
    </row>
    <row r="47" spans="1:22">
      <c r="A47">
        <v>4088200100</v>
      </c>
      <c r="B47" s="1061">
        <v>2</v>
      </c>
      <c r="C47" s="1061">
        <v>5</v>
      </c>
      <c r="D47" s="1062">
        <v>2</v>
      </c>
      <c r="E47" s="1061" t="s">
        <v>2394</v>
      </c>
      <c r="F47" s="1061">
        <v>143</v>
      </c>
      <c r="G47" s="1061" t="s">
        <v>711</v>
      </c>
      <c r="H47" s="1063">
        <v>1</v>
      </c>
      <c r="I47" s="1064">
        <v>11301</v>
      </c>
      <c r="J47" s="1064">
        <v>1</v>
      </c>
      <c r="K47">
        <v>2020</v>
      </c>
      <c r="L47" s="1064">
        <v>1</v>
      </c>
      <c r="M47" s="1064">
        <v>3</v>
      </c>
      <c r="N47" s="1064" t="s">
        <v>2395</v>
      </c>
      <c r="O47">
        <v>13</v>
      </c>
      <c r="P47" s="1065">
        <v>0</v>
      </c>
      <c r="Q47" s="1065">
        <v>0</v>
      </c>
      <c r="R47" s="1066">
        <f t="shared" si="0"/>
        <v>0</v>
      </c>
      <c r="S47" s="1065">
        <v>116875.95</v>
      </c>
      <c r="T47" s="1065">
        <v>116875.95</v>
      </c>
      <c r="U47" s="1065">
        <v>0</v>
      </c>
      <c r="V47" s="1065">
        <v>0</v>
      </c>
    </row>
    <row r="48" spans="1:22">
      <c r="A48">
        <v>4088200100</v>
      </c>
      <c r="B48" s="1061">
        <v>2</v>
      </c>
      <c r="C48" s="1061">
        <v>5</v>
      </c>
      <c r="D48" s="1062">
        <v>2</v>
      </c>
      <c r="E48" s="1061" t="s">
        <v>2394</v>
      </c>
      <c r="F48" s="1061">
        <v>143</v>
      </c>
      <c r="G48" s="1061" t="s">
        <v>711</v>
      </c>
      <c r="H48" s="1063">
        <v>1</v>
      </c>
      <c r="I48" s="1064">
        <v>11301</v>
      </c>
      <c r="J48" s="1064">
        <v>1</v>
      </c>
      <c r="K48">
        <v>2020</v>
      </c>
      <c r="L48" s="1064">
        <v>1</v>
      </c>
      <c r="M48" s="1064">
        <v>3</v>
      </c>
      <c r="N48" s="1064" t="s">
        <v>2395</v>
      </c>
      <c r="O48">
        <v>13</v>
      </c>
      <c r="P48" s="1065">
        <v>0</v>
      </c>
      <c r="Q48" s="1065">
        <v>116875.95</v>
      </c>
      <c r="R48" s="1066">
        <f t="shared" si="0"/>
        <v>116875.95</v>
      </c>
      <c r="S48" s="1065">
        <v>0</v>
      </c>
      <c r="T48" s="1065">
        <v>0</v>
      </c>
      <c r="U48" s="1065">
        <v>0</v>
      </c>
      <c r="V48" s="1065">
        <v>0</v>
      </c>
    </row>
    <row r="49" spans="1:22">
      <c r="A49">
        <v>4088200100</v>
      </c>
      <c r="B49" s="1061">
        <v>2</v>
      </c>
      <c r="C49" s="1061">
        <v>5</v>
      </c>
      <c r="D49" s="1062">
        <v>2</v>
      </c>
      <c r="E49" s="1061" t="s">
        <v>2394</v>
      </c>
      <c r="F49" s="1061">
        <v>143</v>
      </c>
      <c r="G49" s="1061" t="s">
        <v>711</v>
      </c>
      <c r="H49" s="1063">
        <v>1</v>
      </c>
      <c r="I49" s="1064">
        <v>11301</v>
      </c>
      <c r="J49" s="1064">
        <v>1</v>
      </c>
      <c r="K49">
        <v>2020</v>
      </c>
      <c r="L49" s="1064">
        <v>2</v>
      </c>
      <c r="M49" s="1064">
        <v>2</v>
      </c>
      <c r="N49" s="1064" t="s">
        <v>2396</v>
      </c>
      <c r="O49">
        <v>13</v>
      </c>
      <c r="P49" s="1065">
        <v>2509398.25</v>
      </c>
      <c r="Q49" s="1065">
        <v>205531.73</v>
      </c>
      <c r="R49" s="1066">
        <f t="shared" si="0"/>
        <v>2714929.98</v>
      </c>
      <c r="S49" s="1065">
        <v>2697701.07</v>
      </c>
      <c r="T49" s="1065">
        <v>2697701.07</v>
      </c>
      <c r="U49" s="1065">
        <v>2613303.4300000002</v>
      </c>
      <c r="V49" s="1065">
        <v>2613303.4300000002</v>
      </c>
    </row>
    <row r="50" spans="1:22">
      <c r="A50">
        <v>4088200100</v>
      </c>
      <c r="B50" s="1061">
        <v>2</v>
      </c>
      <c r="C50" s="1061">
        <v>5</v>
      </c>
      <c r="D50" s="1062">
        <v>2</v>
      </c>
      <c r="E50" s="1061" t="s">
        <v>2394</v>
      </c>
      <c r="F50" s="1061">
        <v>143</v>
      </c>
      <c r="G50" s="1061" t="s">
        <v>711</v>
      </c>
      <c r="H50" s="1063">
        <v>1</v>
      </c>
      <c r="I50" s="1064">
        <v>11301</v>
      </c>
      <c r="J50" s="1064">
        <v>1</v>
      </c>
      <c r="K50">
        <v>2020</v>
      </c>
      <c r="L50" s="1064">
        <v>1</v>
      </c>
      <c r="M50" s="1064">
        <v>3</v>
      </c>
      <c r="N50" s="1064" t="s">
        <v>2395</v>
      </c>
      <c r="O50">
        <v>13</v>
      </c>
      <c r="P50" s="1065">
        <v>156367.69</v>
      </c>
      <c r="Q50" s="1065">
        <v>37.619999999999997</v>
      </c>
      <c r="R50" s="1066">
        <f t="shared" si="0"/>
        <v>156405.31</v>
      </c>
      <c r="S50" s="1065">
        <v>156405.31</v>
      </c>
      <c r="T50" s="1065">
        <v>156405.31</v>
      </c>
      <c r="U50" s="1065">
        <v>156405.31</v>
      </c>
      <c r="V50" s="1065">
        <v>156405.31</v>
      </c>
    </row>
    <row r="51" spans="1:22">
      <c r="A51">
        <v>4088200100</v>
      </c>
      <c r="B51" s="1061">
        <v>2</v>
      </c>
      <c r="C51" s="1061">
        <v>5</v>
      </c>
      <c r="D51" s="1062">
        <v>2</v>
      </c>
      <c r="E51" s="1061" t="s">
        <v>2394</v>
      </c>
      <c r="F51" s="1061">
        <v>143</v>
      </c>
      <c r="G51" s="1061" t="s">
        <v>711</v>
      </c>
      <c r="H51" s="1063">
        <v>1</v>
      </c>
      <c r="I51" s="1064">
        <v>11301</v>
      </c>
      <c r="J51" s="1064">
        <v>1</v>
      </c>
      <c r="K51">
        <v>2020</v>
      </c>
      <c r="L51" s="1064">
        <v>2</v>
      </c>
      <c r="M51" s="1064">
        <v>2</v>
      </c>
      <c r="N51" s="1064" t="s">
        <v>2396</v>
      </c>
      <c r="O51">
        <v>13</v>
      </c>
      <c r="P51" s="1065">
        <v>0</v>
      </c>
      <c r="Q51" s="1065">
        <v>0</v>
      </c>
      <c r="R51" s="1066">
        <f t="shared" si="0"/>
        <v>0</v>
      </c>
      <c r="S51" s="1065">
        <v>0</v>
      </c>
      <c r="T51" s="1065">
        <v>0</v>
      </c>
      <c r="U51" s="1065">
        <v>0</v>
      </c>
      <c r="V51" s="1065">
        <v>0</v>
      </c>
    </row>
    <row r="52" spans="1:22">
      <c r="A52">
        <v>4088200100</v>
      </c>
      <c r="B52" s="1061">
        <v>2</v>
      </c>
      <c r="C52" s="1061">
        <v>5</v>
      </c>
      <c r="D52" s="1062">
        <v>2</v>
      </c>
      <c r="E52" s="1061" t="s">
        <v>2394</v>
      </c>
      <c r="F52" s="1061">
        <v>143</v>
      </c>
      <c r="G52" s="1061" t="s">
        <v>711</v>
      </c>
      <c r="H52" s="1063">
        <v>1</v>
      </c>
      <c r="I52" s="1064">
        <v>11301</v>
      </c>
      <c r="J52" s="1064">
        <v>1</v>
      </c>
      <c r="K52">
        <v>2020</v>
      </c>
      <c r="L52" s="1064">
        <v>2</v>
      </c>
      <c r="M52" s="1064">
        <v>2</v>
      </c>
      <c r="N52" s="1064" t="s">
        <v>2396</v>
      </c>
      <c r="O52">
        <v>13</v>
      </c>
      <c r="P52" s="1065">
        <v>0</v>
      </c>
      <c r="Q52" s="1065">
        <v>0</v>
      </c>
      <c r="R52" s="1066">
        <f t="shared" si="0"/>
        <v>0</v>
      </c>
      <c r="S52" s="1065">
        <v>0</v>
      </c>
      <c r="T52" s="1065">
        <v>0</v>
      </c>
      <c r="U52" s="1065">
        <v>190790.01</v>
      </c>
      <c r="V52" s="1065">
        <v>190790.01</v>
      </c>
    </row>
    <row r="53" spans="1:22">
      <c r="A53">
        <v>4088200100</v>
      </c>
      <c r="B53" s="1061">
        <v>2</v>
      </c>
      <c r="C53" s="1061">
        <v>5</v>
      </c>
      <c r="D53" s="1062">
        <v>2</v>
      </c>
      <c r="E53" s="1061" t="s">
        <v>2394</v>
      </c>
      <c r="F53" s="1061">
        <v>143</v>
      </c>
      <c r="G53" s="1061" t="s">
        <v>711</v>
      </c>
      <c r="H53" s="1063">
        <v>1</v>
      </c>
      <c r="I53" s="1064">
        <v>11301</v>
      </c>
      <c r="J53" s="1064">
        <v>1</v>
      </c>
      <c r="K53">
        <v>2020</v>
      </c>
      <c r="L53" s="1064">
        <v>2</v>
      </c>
      <c r="M53" s="1064">
        <v>2</v>
      </c>
      <c r="N53" s="1064" t="s">
        <v>2396</v>
      </c>
      <c r="O53">
        <v>13</v>
      </c>
      <c r="P53" s="1065">
        <v>0</v>
      </c>
      <c r="Q53" s="1065">
        <v>0</v>
      </c>
      <c r="R53" s="1066">
        <f t="shared" si="0"/>
        <v>0</v>
      </c>
      <c r="S53" s="1065">
        <v>0</v>
      </c>
      <c r="T53" s="1065">
        <v>0</v>
      </c>
      <c r="U53" s="1065">
        <v>0</v>
      </c>
      <c r="V53" s="1065">
        <v>0</v>
      </c>
    </row>
    <row r="54" spans="1:22">
      <c r="A54">
        <v>4088200100</v>
      </c>
      <c r="B54" s="1061">
        <v>2</v>
      </c>
      <c r="C54" s="1061">
        <v>5</v>
      </c>
      <c r="D54" s="1062">
        <v>2</v>
      </c>
      <c r="E54" s="1061" t="s">
        <v>2394</v>
      </c>
      <c r="F54" s="1061">
        <v>143</v>
      </c>
      <c r="G54" s="1061" t="s">
        <v>711</v>
      </c>
      <c r="H54" s="1063">
        <v>1</v>
      </c>
      <c r="I54" s="1064">
        <v>11301</v>
      </c>
      <c r="J54" s="1064">
        <v>1</v>
      </c>
      <c r="K54">
        <v>2020</v>
      </c>
      <c r="L54" s="1064">
        <v>2</v>
      </c>
      <c r="M54" s="1064">
        <v>2</v>
      </c>
      <c r="N54" s="1064" t="s">
        <v>2396</v>
      </c>
      <c r="O54">
        <v>13</v>
      </c>
      <c r="P54" s="1065">
        <v>0</v>
      </c>
      <c r="Q54" s="1065">
        <v>0</v>
      </c>
      <c r="R54" s="1066">
        <f t="shared" si="0"/>
        <v>0</v>
      </c>
      <c r="S54" s="1065">
        <v>0</v>
      </c>
      <c r="T54" s="1065">
        <v>0</v>
      </c>
      <c r="U54" s="1065">
        <v>0</v>
      </c>
      <c r="V54" s="1065">
        <v>0</v>
      </c>
    </row>
    <row r="55" spans="1:22">
      <c r="A55">
        <v>4088200100</v>
      </c>
      <c r="B55" s="1061">
        <v>2</v>
      </c>
      <c r="C55" s="1061">
        <v>5</v>
      </c>
      <c r="D55" s="1062">
        <v>2</v>
      </c>
      <c r="E55" s="1061" t="s">
        <v>2394</v>
      </c>
      <c r="F55" s="1061">
        <v>143</v>
      </c>
      <c r="G55" s="1061" t="s">
        <v>711</v>
      </c>
      <c r="H55" s="1063">
        <v>1</v>
      </c>
      <c r="I55" s="1064">
        <v>11301</v>
      </c>
      <c r="J55" s="1064">
        <v>1</v>
      </c>
      <c r="K55">
        <v>2020</v>
      </c>
      <c r="L55" s="1064">
        <v>2</v>
      </c>
      <c r="M55" s="1064">
        <v>2</v>
      </c>
      <c r="N55" s="1064" t="s">
        <v>2396</v>
      </c>
      <c r="O55">
        <v>13</v>
      </c>
      <c r="P55" s="1065">
        <v>0</v>
      </c>
      <c r="Q55" s="1065">
        <v>0</v>
      </c>
      <c r="R55" s="1066">
        <f t="shared" si="0"/>
        <v>0</v>
      </c>
      <c r="S55" s="1065">
        <v>235044.47</v>
      </c>
      <c r="T55" s="1065">
        <v>235044.47</v>
      </c>
      <c r="U55" s="1065">
        <v>0</v>
      </c>
      <c r="V55" s="1065">
        <v>0</v>
      </c>
    </row>
    <row r="56" spans="1:22">
      <c r="A56">
        <v>4088200100</v>
      </c>
      <c r="B56" s="1061">
        <v>2</v>
      </c>
      <c r="C56" s="1061">
        <v>5</v>
      </c>
      <c r="D56" s="1062">
        <v>2</v>
      </c>
      <c r="E56" s="1061" t="s">
        <v>2394</v>
      </c>
      <c r="F56" s="1061">
        <v>143</v>
      </c>
      <c r="G56" s="1061" t="s">
        <v>711</v>
      </c>
      <c r="H56" s="1063">
        <v>1</v>
      </c>
      <c r="I56" s="1064">
        <v>11301</v>
      </c>
      <c r="J56" s="1064">
        <v>1</v>
      </c>
      <c r="K56">
        <v>2020</v>
      </c>
      <c r="L56" s="1064">
        <v>2</v>
      </c>
      <c r="M56" s="1064">
        <v>2</v>
      </c>
      <c r="N56" s="1064" t="s">
        <v>2396</v>
      </c>
      <c r="O56">
        <v>13</v>
      </c>
      <c r="P56" s="1065">
        <v>0</v>
      </c>
      <c r="Q56" s="1065">
        <v>254386.68</v>
      </c>
      <c r="R56" s="1066">
        <f t="shared" si="0"/>
        <v>254386.68</v>
      </c>
      <c r="S56" s="1065">
        <v>0</v>
      </c>
      <c r="T56" s="1065">
        <v>0</v>
      </c>
      <c r="U56" s="1065">
        <v>0</v>
      </c>
      <c r="V56" s="1065">
        <v>0</v>
      </c>
    </row>
    <row r="57" spans="1:22">
      <c r="A57">
        <v>4088200100</v>
      </c>
      <c r="B57" s="1061">
        <v>2</v>
      </c>
      <c r="C57" s="1061">
        <v>5</v>
      </c>
      <c r="D57" s="1062">
        <v>2</v>
      </c>
      <c r="E57" s="1061" t="s">
        <v>2394</v>
      </c>
      <c r="F57" s="1061">
        <v>143</v>
      </c>
      <c r="G57" s="1061" t="s">
        <v>711</v>
      </c>
      <c r="H57" s="1063">
        <v>1</v>
      </c>
      <c r="I57" s="1064">
        <v>11301</v>
      </c>
      <c r="J57" s="1064">
        <v>1</v>
      </c>
      <c r="K57">
        <v>2020</v>
      </c>
      <c r="L57" s="1064">
        <v>2</v>
      </c>
      <c r="M57" s="1064">
        <v>2</v>
      </c>
      <c r="N57" s="1064" t="s">
        <v>2396</v>
      </c>
      <c r="O57">
        <v>13</v>
      </c>
      <c r="P57" s="1065">
        <v>0</v>
      </c>
      <c r="Q57" s="1065">
        <v>0</v>
      </c>
      <c r="R57" s="1066">
        <f t="shared" si="0"/>
        <v>0</v>
      </c>
      <c r="S57" s="1065">
        <v>0</v>
      </c>
      <c r="T57" s="1065">
        <v>0</v>
      </c>
      <c r="U57" s="1065">
        <v>0</v>
      </c>
      <c r="V57" s="1065">
        <v>0</v>
      </c>
    </row>
    <row r="58" spans="1:22">
      <c r="A58">
        <v>4088200100</v>
      </c>
      <c r="B58" s="1061">
        <v>2</v>
      </c>
      <c r="C58" s="1061">
        <v>5</v>
      </c>
      <c r="D58" s="1062">
        <v>2</v>
      </c>
      <c r="E58" s="1061" t="s">
        <v>2394</v>
      </c>
      <c r="F58" s="1061">
        <v>143</v>
      </c>
      <c r="G58" s="1061" t="s">
        <v>711</v>
      </c>
      <c r="H58" s="1063">
        <v>1</v>
      </c>
      <c r="I58" s="1064">
        <v>11301</v>
      </c>
      <c r="J58" s="1064">
        <v>1</v>
      </c>
      <c r="K58">
        <v>2020</v>
      </c>
      <c r="L58" s="1064">
        <v>2</v>
      </c>
      <c r="M58" s="1064">
        <v>2</v>
      </c>
      <c r="N58" s="1064" t="s">
        <v>2396</v>
      </c>
      <c r="O58">
        <v>13</v>
      </c>
      <c r="P58" s="1065">
        <v>0</v>
      </c>
      <c r="Q58" s="1065">
        <v>0</v>
      </c>
      <c r="R58" s="1066">
        <f t="shared" si="0"/>
        <v>0</v>
      </c>
      <c r="S58" s="1065">
        <v>0</v>
      </c>
      <c r="T58" s="1065">
        <v>0</v>
      </c>
      <c r="U58" s="1065">
        <v>124045.8</v>
      </c>
      <c r="V58" s="1065">
        <v>124045.8</v>
      </c>
    </row>
    <row r="59" spans="1:22">
      <c r="A59">
        <v>4088200100</v>
      </c>
      <c r="B59" s="1061">
        <v>2</v>
      </c>
      <c r="C59" s="1061">
        <v>5</v>
      </c>
      <c r="D59" s="1062">
        <v>2</v>
      </c>
      <c r="E59" s="1061" t="s">
        <v>2394</v>
      </c>
      <c r="F59" s="1061">
        <v>143</v>
      </c>
      <c r="G59" s="1061" t="s">
        <v>711</v>
      </c>
      <c r="H59" s="1063">
        <v>1</v>
      </c>
      <c r="I59" s="1064">
        <v>11301</v>
      </c>
      <c r="J59" s="1064">
        <v>1</v>
      </c>
      <c r="K59">
        <v>2020</v>
      </c>
      <c r="L59" s="1064">
        <v>2</v>
      </c>
      <c r="M59" s="1064">
        <v>2</v>
      </c>
      <c r="N59" s="1064" t="s">
        <v>2396</v>
      </c>
      <c r="O59">
        <v>13</v>
      </c>
      <c r="P59" s="1065">
        <v>0</v>
      </c>
      <c r="Q59" s="1065">
        <v>165394.4</v>
      </c>
      <c r="R59" s="1066">
        <f t="shared" si="0"/>
        <v>165394.4</v>
      </c>
      <c r="S59" s="1065">
        <v>0</v>
      </c>
      <c r="T59" s="1065">
        <v>0</v>
      </c>
      <c r="U59" s="1065">
        <v>0</v>
      </c>
      <c r="V59" s="1065">
        <v>0</v>
      </c>
    </row>
    <row r="60" spans="1:22">
      <c r="A60">
        <v>4088200100</v>
      </c>
      <c r="B60" s="1061">
        <v>2</v>
      </c>
      <c r="C60" s="1061">
        <v>5</v>
      </c>
      <c r="D60" s="1062">
        <v>2</v>
      </c>
      <c r="E60" s="1061" t="s">
        <v>2394</v>
      </c>
      <c r="F60" s="1061">
        <v>143</v>
      </c>
      <c r="G60" s="1061" t="s">
        <v>711</v>
      </c>
      <c r="H60" s="1063">
        <v>1</v>
      </c>
      <c r="I60" s="1064">
        <v>11301</v>
      </c>
      <c r="J60" s="1064">
        <v>1</v>
      </c>
      <c r="K60">
        <v>2020</v>
      </c>
      <c r="L60" s="1064">
        <v>2</v>
      </c>
      <c r="M60" s="1064">
        <v>2</v>
      </c>
      <c r="N60" s="1064" t="s">
        <v>2396</v>
      </c>
      <c r="O60">
        <v>13</v>
      </c>
      <c r="P60" s="1065">
        <v>0</v>
      </c>
      <c r="Q60" s="1065">
        <v>0</v>
      </c>
      <c r="R60" s="1066">
        <f t="shared" si="0"/>
        <v>0</v>
      </c>
      <c r="S60" s="1065">
        <v>0</v>
      </c>
      <c r="T60" s="1065">
        <v>0</v>
      </c>
      <c r="U60" s="1065">
        <v>0</v>
      </c>
      <c r="V60" s="1065">
        <v>0</v>
      </c>
    </row>
    <row r="61" spans="1:22">
      <c r="A61">
        <v>4088200100</v>
      </c>
      <c r="B61" s="1061">
        <v>2</v>
      </c>
      <c r="C61" s="1061">
        <v>5</v>
      </c>
      <c r="D61" s="1062">
        <v>2</v>
      </c>
      <c r="E61" s="1061" t="s">
        <v>2394</v>
      </c>
      <c r="F61" s="1061">
        <v>143</v>
      </c>
      <c r="G61" s="1061" t="s">
        <v>711</v>
      </c>
      <c r="H61" s="1063">
        <v>1</v>
      </c>
      <c r="I61" s="1064">
        <v>11301</v>
      </c>
      <c r="J61" s="1064">
        <v>1</v>
      </c>
      <c r="K61">
        <v>2020</v>
      </c>
      <c r="L61" s="1064">
        <v>2</v>
      </c>
      <c r="M61" s="1064">
        <v>2</v>
      </c>
      <c r="N61" s="1064" t="s">
        <v>2396</v>
      </c>
      <c r="O61">
        <v>13</v>
      </c>
      <c r="P61" s="1065">
        <v>0</v>
      </c>
      <c r="Q61" s="1065">
        <v>0</v>
      </c>
      <c r="R61" s="1066">
        <f t="shared" si="0"/>
        <v>0</v>
      </c>
      <c r="S61" s="1065">
        <v>155538.26</v>
      </c>
      <c r="T61" s="1065">
        <v>155538.26</v>
      </c>
      <c r="U61" s="1065">
        <v>0</v>
      </c>
      <c r="V61" s="1065">
        <v>0</v>
      </c>
    </row>
    <row r="62" spans="1:22">
      <c r="A62">
        <v>4088200100</v>
      </c>
      <c r="B62" s="1061">
        <v>2</v>
      </c>
      <c r="C62" s="1061">
        <v>5</v>
      </c>
      <c r="D62" s="1062">
        <v>2</v>
      </c>
      <c r="E62" s="1061" t="s">
        <v>2394</v>
      </c>
      <c r="F62" s="1061">
        <v>143</v>
      </c>
      <c r="G62" s="1061" t="s">
        <v>711</v>
      </c>
      <c r="H62" s="1063">
        <v>1</v>
      </c>
      <c r="I62" s="1064">
        <v>11301</v>
      </c>
      <c r="J62" s="1064">
        <v>1</v>
      </c>
      <c r="K62">
        <v>2020</v>
      </c>
      <c r="L62" s="1064">
        <v>2</v>
      </c>
      <c r="M62" s="1064">
        <v>2</v>
      </c>
      <c r="N62" s="1064" t="s">
        <v>2396</v>
      </c>
      <c r="O62">
        <v>13</v>
      </c>
      <c r="P62" s="1065">
        <v>0</v>
      </c>
      <c r="Q62" s="1065">
        <v>0</v>
      </c>
      <c r="R62" s="1066">
        <f t="shared" si="0"/>
        <v>0</v>
      </c>
      <c r="S62" s="1065">
        <v>0</v>
      </c>
      <c r="T62" s="1065">
        <v>0</v>
      </c>
      <c r="U62" s="1065">
        <v>0</v>
      </c>
      <c r="V62" s="1065">
        <v>0</v>
      </c>
    </row>
    <row r="63" spans="1:22">
      <c r="A63">
        <v>4088200100</v>
      </c>
      <c r="B63" s="1061">
        <v>2</v>
      </c>
      <c r="C63" s="1061">
        <v>5</v>
      </c>
      <c r="D63" s="1062">
        <v>2</v>
      </c>
      <c r="E63" s="1061" t="s">
        <v>2394</v>
      </c>
      <c r="F63" s="1061">
        <v>143</v>
      </c>
      <c r="G63" s="1061" t="s">
        <v>711</v>
      </c>
      <c r="H63" s="1063">
        <v>1</v>
      </c>
      <c r="I63" s="1064">
        <v>11301</v>
      </c>
      <c r="J63" s="1064">
        <v>1</v>
      </c>
      <c r="K63">
        <v>2020</v>
      </c>
      <c r="L63" s="1064">
        <v>2</v>
      </c>
      <c r="M63" s="1064">
        <v>2</v>
      </c>
      <c r="N63" s="1064" t="s">
        <v>2396</v>
      </c>
      <c r="O63">
        <v>13</v>
      </c>
      <c r="P63" s="1065">
        <v>0</v>
      </c>
      <c r="Q63" s="1065">
        <v>0</v>
      </c>
      <c r="R63" s="1066">
        <f t="shared" si="0"/>
        <v>0</v>
      </c>
      <c r="S63" s="1065">
        <v>0</v>
      </c>
      <c r="T63" s="1065">
        <v>0</v>
      </c>
      <c r="U63" s="1065">
        <v>0</v>
      </c>
      <c r="V63" s="1065">
        <v>0</v>
      </c>
    </row>
    <row r="64" spans="1:22">
      <c r="A64">
        <v>4088200100</v>
      </c>
      <c r="B64" s="1061">
        <v>2</v>
      </c>
      <c r="C64" s="1061">
        <v>5</v>
      </c>
      <c r="D64" s="1062">
        <v>2</v>
      </c>
      <c r="E64" s="1061" t="s">
        <v>2394</v>
      </c>
      <c r="F64" s="1061">
        <v>143</v>
      </c>
      <c r="G64" s="1061" t="s">
        <v>711</v>
      </c>
      <c r="H64" s="1063">
        <v>1</v>
      </c>
      <c r="I64" s="1064">
        <v>11301</v>
      </c>
      <c r="J64" s="1064">
        <v>1</v>
      </c>
      <c r="K64">
        <v>2020</v>
      </c>
      <c r="L64" s="1064">
        <v>2</v>
      </c>
      <c r="M64" s="1064">
        <v>2</v>
      </c>
      <c r="N64" s="1064" t="s">
        <v>2396</v>
      </c>
      <c r="O64">
        <v>13</v>
      </c>
      <c r="P64" s="1065">
        <v>0</v>
      </c>
      <c r="Q64" s="1065">
        <v>0</v>
      </c>
      <c r="R64" s="1066">
        <f t="shared" si="0"/>
        <v>0</v>
      </c>
      <c r="S64" s="1065">
        <v>0</v>
      </c>
      <c r="T64" s="1065">
        <v>0</v>
      </c>
      <c r="U64" s="1065">
        <v>23150.73</v>
      </c>
      <c r="V64" s="1065">
        <v>23150.73</v>
      </c>
    </row>
    <row r="65" spans="1:22">
      <c r="A65">
        <v>4088200100</v>
      </c>
      <c r="B65" s="1061">
        <v>2</v>
      </c>
      <c r="C65" s="1061">
        <v>5</v>
      </c>
      <c r="D65" s="1062">
        <v>2</v>
      </c>
      <c r="E65" s="1061" t="s">
        <v>2394</v>
      </c>
      <c r="F65" s="1061">
        <v>143</v>
      </c>
      <c r="G65" s="1061" t="s">
        <v>711</v>
      </c>
      <c r="H65" s="1063">
        <v>1</v>
      </c>
      <c r="I65" s="1064">
        <v>11301</v>
      </c>
      <c r="J65" s="1064">
        <v>1</v>
      </c>
      <c r="K65">
        <v>2020</v>
      </c>
      <c r="L65" s="1064">
        <v>2</v>
      </c>
      <c r="M65" s="1064">
        <v>2</v>
      </c>
      <c r="N65" s="1064" t="s">
        <v>2396</v>
      </c>
      <c r="O65">
        <v>13</v>
      </c>
      <c r="P65" s="1065">
        <v>0</v>
      </c>
      <c r="Q65" s="1065">
        <v>0</v>
      </c>
      <c r="R65" s="1066">
        <f t="shared" si="0"/>
        <v>0</v>
      </c>
      <c r="S65" s="1065">
        <v>0</v>
      </c>
      <c r="T65" s="1065">
        <v>0</v>
      </c>
      <c r="U65" s="1065">
        <v>0</v>
      </c>
      <c r="V65" s="1065">
        <v>0</v>
      </c>
    </row>
    <row r="66" spans="1:22">
      <c r="A66">
        <v>4088200100</v>
      </c>
      <c r="B66" s="1061">
        <v>2</v>
      </c>
      <c r="C66" s="1061">
        <v>5</v>
      </c>
      <c r="D66" s="1062">
        <v>2</v>
      </c>
      <c r="E66" s="1061" t="s">
        <v>2394</v>
      </c>
      <c r="F66" s="1061">
        <v>143</v>
      </c>
      <c r="G66" s="1061" t="s">
        <v>711</v>
      </c>
      <c r="H66" s="1063">
        <v>1</v>
      </c>
      <c r="I66" s="1064">
        <v>11301</v>
      </c>
      <c r="J66" s="1064">
        <v>1</v>
      </c>
      <c r="K66">
        <v>2020</v>
      </c>
      <c r="L66" s="1064">
        <v>2</v>
      </c>
      <c r="M66" s="1064">
        <v>2</v>
      </c>
      <c r="N66" s="1064" t="s">
        <v>2396</v>
      </c>
      <c r="O66">
        <v>13</v>
      </c>
      <c r="P66" s="1065">
        <v>0</v>
      </c>
      <c r="Q66" s="1065">
        <v>0</v>
      </c>
      <c r="R66" s="1066">
        <f t="shared" si="0"/>
        <v>0</v>
      </c>
      <c r="S66" s="1065">
        <v>0</v>
      </c>
      <c r="T66" s="1065">
        <v>0</v>
      </c>
      <c r="U66" s="1065">
        <v>0</v>
      </c>
      <c r="V66" s="1065">
        <v>0</v>
      </c>
    </row>
    <row r="67" spans="1:22">
      <c r="A67">
        <v>4088200100</v>
      </c>
      <c r="B67" s="1061">
        <v>2</v>
      </c>
      <c r="C67" s="1061">
        <v>5</v>
      </c>
      <c r="D67" s="1062">
        <v>2</v>
      </c>
      <c r="E67" s="1061" t="s">
        <v>2394</v>
      </c>
      <c r="F67" s="1061">
        <v>143</v>
      </c>
      <c r="G67" s="1061" t="s">
        <v>711</v>
      </c>
      <c r="H67" s="1063">
        <v>1</v>
      </c>
      <c r="I67" s="1064">
        <v>11301</v>
      </c>
      <c r="J67" s="1064">
        <v>1</v>
      </c>
      <c r="K67">
        <v>2020</v>
      </c>
      <c r="L67" s="1064">
        <v>2</v>
      </c>
      <c r="M67" s="1064">
        <v>2</v>
      </c>
      <c r="N67" s="1064" t="s">
        <v>2396</v>
      </c>
      <c r="O67">
        <v>13</v>
      </c>
      <c r="P67" s="1065">
        <v>0</v>
      </c>
      <c r="Q67" s="1065">
        <v>0</v>
      </c>
      <c r="R67" s="1066">
        <f t="shared" si="0"/>
        <v>0</v>
      </c>
      <c r="S67" s="1065">
        <v>29210.07</v>
      </c>
      <c r="T67" s="1065">
        <v>29210.07</v>
      </c>
      <c r="U67" s="1065">
        <v>0</v>
      </c>
      <c r="V67" s="1065">
        <v>0</v>
      </c>
    </row>
    <row r="68" spans="1:22">
      <c r="A68">
        <v>4088200100</v>
      </c>
      <c r="B68" s="1061">
        <v>2</v>
      </c>
      <c r="C68" s="1061">
        <v>5</v>
      </c>
      <c r="D68" s="1062">
        <v>2</v>
      </c>
      <c r="E68" s="1061" t="s">
        <v>2394</v>
      </c>
      <c r="F68" s="1061">
        <v>143</v>
      </c>
      <c r="G68" s="1061" t="s">
        <v>711</v>
      </c>
      <c r="H68" s="1063">
        <v>1</v>
      </c>
      <c r="I68" s="1064">
        <v>11301</v>
      </c>
      <c r="J68" s="1064">
        <v>1</v>
      </c>
      <c r="K68">
        <v>2020</v>
      </c>
      <c r="L68" s="1064">
        <v>2</v>
      </c>
      <c r="M68" s="1064">
        <v>2</v>
      </c>
      <c r="N68" s="1064" t="s">
        <v>2396</v>
      </c>
      <c r="O68">
        <v>13</v>
      </c>
      <c r="P68" s="1065">
        <v>0</v>
      </c>
      <c r="Q68" s="1065">
        <v>30867.64</v>
      </c>
      <c r="R68" s="1066">
        <f t="shared" si="0"/>
        <v>30867.64</v>
      </c>
      <c r="S68" s="1065">
        <v>0</v>
      </c>
      <c r="T68" s="1065">
        <v>0</v>
      </c>
      <c r="U68" s="1065">
        <v>0</v>
      </c>
      <c r="V68" s="1065">
        <v>0</v>
      </c>
    </row>
    <row r="69" spans="1:22">
      <c r="A69">
        <v>4088200100</v>
      </c>
      <c r="B69" s="1061">
        <v>2</v>
      </c>
      <c r="C69" s="1061">
        <v>5</v>
      </c>
      <c r="D69" s="1062">
        <v>2</v>
      </c>
      <c r="E69" s="1061" t="s">
        <v>2394</v>
      </c>
      <c r="F69" s="1061">
        <v>143</v>
      </c>
      <c r="G69" s="1061" t="s">
        <v>711</v>
      </c>
      <c r="H69" s="1063">
        <v>1</v>
      </c>
      <c r="I69" s="1064">
        <v>11301</v>
      </c>
      <c r="J69" s="1064">
        <v>1</v>
      </c>
      <c r="K69">
        <v>2020</v>
      </c>
      <c r="L69" s="1064">
        <v>1</v>
      </c>
      <c r="M69" s="1064">
        <v>3</v>
      </c>
      <c r="N69" s="1064" t="s">
        <v>2395</v>
      </c>
      <c r="O69">
        <v>13</v>
      </c>
      <c r="P69" s="1065">
        <v>152493.32</v>
      </c>
      <c r="Q69" s="1065">
        <v>62099.46</v>
      </c>
      <c r="R69" s="1066">
        <f t="shared" ref="R69:R132" si="1">P69+Q69</f>
        <v>214592.78</v>
      </c>
      <c r="S69" s="1065">
        <v>214592.78</v>
      </c>
      <c r="T69" s="1065">
        <v>214592.78</v>
      </c>
      <c r="U69" s="1065">
        <v>214592.78</v>
      </c>
      <c r="V69" s="1065">
        <v>214592.78</v>
      </c>
    </row>
    <row r="70" spans="1:22">
      <c r="A70">
        <v>4088200100</v>
      </c>
      <c r="B70" s="1061">
        <v>2</v>
      </c>
      <c r="C70" s="1061">
        <v>5</v>
      </c>
      <c r="D70" s="1062">
        <v>2</v>
      </c>
      <c r="E70" s="1061" t="s">
        <v>2394</v>
      </c>
      <c r="F70" s="1061">
        <v>143</v>
      </c>
      <c r="G70" s="1061" t="s">
        <v>711</v>
      </c>
      <c r="H70" s="1063">
        <v>1</v>
      </c>
      <c r="I70" s="1064">
        <v>11301</v>
      </c>
      <c r="J70" s="1064">
        <v>1</v>
      </c>
      <c r="K70">
        <v>2020</v>
      </c>
      <c r="L70" s="1064">
        <v>1</v>
      </c>
      <c r="M70" s="1064">
        <v>3</v>
      </c>
      <c r="N70" s="1064" t="s">
        <v>2395</v>
      </c>
      <c r="O70">
        <v>13</v>
      </c>
      <c r="P70" s="1065">
        <v>298123</v>
      </c>
      <c r="Q70" s="1065">
        <v>44.79</v>
      </c>
      <c r="R70" s="1066">
        <f t="shared" si="1"/>
        <v>298167.78999999998</v>
      </c>
      <c r="S70" s="1065">
        <v>298167.59999999998</v>
      </c>
      <c r="T70" s="1065">
        <v>298167.59999999998</v>
      </c>
      <c r="U70" s="1065">
        <v>298167.59999999998</v>
      </c>
      <c r="V70" s="1065">
        <v>298167.59999999998</v>
      </c>
    </row>
    <row r="71" spans="1:22">
      <c r="A71">
        <v>4088200100</v>
      </c>
      <c r="B71" s="1061">
        <v>2</v>
      </c>
      <c r="C71" s="1061">
        <v>5</v>
      </c>
      <c r="D71" s="1062">
        <v>2</v>
      </c>
      <c r="E71" s="1061" t="s">
        <v>2394</v>
      </c>
      <c r="F71" s="1061">
        <v>143</v>
      </c>
      <c r="G71" s="1061" t="s">
        <v>711</v>
      </c>
      <c r="H71" s="1063">
        <v>1</v>
      </c>
      <c r="I71" s="1064">
        <v>11301</v>
      </c>
      <c r="J71" s="1064">
        <v>1</v>
      </c>
      <c r="K71">
        <v>2020</v>
      </c>
      <c r="L71" s="1064">
        <v>1</v>
      </c>
      <c r="M71" s="1064">
        <v>3</v>
      </c>
      <c r="N71" s="1064" t="s">
        <v>2395</v>
      </c>
      <c r="O71">
        <v>13</v>
      </c>
      <c r="P71" s="1065">
        <v>505300.94</v>
      </c>
      <c r="Q71" s="1065">
        <v>597618.11</v>
      </c>
      <c r="R71" s="1066">
        <f t="shared" si="1"/>
        <v>1102919.05</v>
      </c>
      <c r="S71" s="1065">
        <v>1102919.05</v>
      </c>
      <c r="T71" s="1065">
        <v>1102919.05</v>
      </c>
      <c r="U71" s="1065">
        <v>1102919.05</v>
      </c>
      <c r="V71" s="1065">
        <v>1102919.05</v>
      </c>
    </row>
    <row r="72" spans="1:22">
      <c r="A72">
        <v>4088200100</v>
      </c>
      <c r="B72" s="1061">
        <v>2</v>
      </c>
      <c r="C72" s="1061">
        <v>5</v>
      </c>
      <c r="D72" s="1062">
        <v>2</v>
      </c>
      <c r="E72" s="1061" t="s">
        <v>2394</v>
      </c>
      <c r="F72" s="1061">
        <v>143</v>
      </c>
      <c r="G72" s="1061" t="s">
        <v>711</v>
      </c>
      <c r="H72" s="1063">
        <v>1</v>
      </c>
      <c r="I72" s="1064">
        <v>11301</v>
      </c>
      <c r="J72" s="1064">
        <v>1</v>
      </c>
      <c r="K72">
        <v>2020</v>
      </c>
      <c r="L72" s="1064">
        <v>2</v>
      </c>
      <c r="M72" s="1064">
        <v>2</v>
      </c>
      <c r="N72" s="1064" t="s">
        <v>2396</v>
      </c>
      <c r="O72">
        <v>13</v>
      </c>
      <c r="P72" s="1065">
        <v>0</v>
      </c>
      <c r="Q72" s="1065">
        <v>0</v>
      </c>
      <c r="R72" s="1066">
        <f t="shared" si="1"/>
        <v>0</v>
      </c>
      <c r="S72" s="1065">
        <v>0</v>
      </c>
      <c r="T72" s="1065">
        <v>0</v>
      </c>
      <c r="U72" s="1065">
        <v>0</v>
      </c>
      <c r="V72" s="1065">
        <v>0</v>
      </c>
    </row>
    <row r="73" spans="1:22">
      <c r="A73">
        <v>4088200100</v>
      </c>
      <c r="B73" s="1061">
        <v>2</v>
      </c>
      <c r="C73" s="1061">
        <v>5</v>
      </c>
      <c r="D73" s="1062">
        <v>2</v>
      </c>
      <c r="E73" s="1061" t="s">
        <v>2394</v>
      </c>
      <c r="F73" s="1061">
        <v>143</v>
      </c>
      <c r="G73" s="1061" t="s">
        <v>711</v>
      </c>
      <c r="H73" s="1063">
        <v>1</v>
      </c>
      <c r="I73" s="1064">
        <v>11301</v>
      </c>
      <c r="J73" s="1064">
        <v>1</v>
      </c>
      <c r="K73">
        <v>2020</v>
      </c>
      <c r="L73" s="1064">
        <v>2</v>
      </c>
      <c r="M73" s="1064">
        <v>2</v>
      </c>
      <c r="N73" s="1064" t="s">
        <v>2396</v>
      </c>
      <c r="O73">
        <v>13</v>
      </c>
      <c r="P73" s="1065">
        <v>0</v>
      </c>
      <c r="Q73" s="1065">
        <v>0</v>
      </c>
      <c r="R73" s="1066">
        <f t="shared" si="1"/>
        <v>0</v>
      </c>
      <c r="S73" s="1065">
        <v>0</v>
      </c>
      <c r="T73" s="1065">
        <v>0</v>
      </c>
      <c r="U73" s="1065">
        <v>86100.72</v>
      </c>
      <c r="V73" s="1065">
        <v>86100.72</v>
      </c>
    </row>
    <row r="74" spans="1:22">
      <c r="A74">
        <v>4088200100</v>
      </c>
      <c r="B74" s="1061">
        <v>2</v>
      </c>
      <c r="C74" s="1061">
        <v>5</v>
      </c>
      <c r="D74" s="1062">
        <v>2</v>
      </c>
      <c r="E74" s="1061" t="s">
        <v>2394</v>
      </c>
      <c r="F74" s="1061">
        <v>143</v>
      </c>
      <c r="G74" s="1061" t="s">
        <v>711</v>
      </c>
      <c r="H74" s="1063">
        <v>1</v>
      </c>
      <c r="I74" s="1064">
        <v>11301</v>
      </c>
      <c r="J74" s="1064">
        <v>1</v>
      </c>
      <c r="K74">
        <v>2020</v>
      </c>
      <c r="L74" s="1064">
        <v>2</v>
      </c>
      <c r="M74" s="1064">
        <v>2</v>
      </c>
      <c r="N74" s="1064" t="s">
        <v>2396</v>
      </c>
      <c r="O74">
        <v>13</v>
      </c>
      <c r="P74" s="1065">
        <v>0</v>
      </c>
      <c r="Q74" s="1065">
        <v>0</v>
      </c>
      <c r="R74" s="1066">
        <f t="shared" si="1"/>
        <v>0</v>
      </c>
      <c r="S74" s="1065">
        <v>0</v>
      </c>
      <c r="T74" s="1065">
        <v>0</v>
      </c>
      <c r="U74" s="1065">
        <v>0</v>
      </c>
      <c r="V74" s="1065">
        <v>0</v>
      </c>
    </row>
    <row r="75" spans="1:22">
      <c r="A75">
        <v>4088200100</v>
      </c>
      <c r="B75" s="1061">
        <v>2</v>
      </c>
      <c r="C75" s="1061">
        <v>5</v>
      </c>
      <c r="D75" s="1062">
        <v>2</v>
      </c>
      <c r="E75" s="1061" t="s">
        <v>2394</v>
      </c>
      <c r="F75" s="1061">
        <v>143</v>
      </c>
      <c r="G75" s="1061" t="s">
        <v>711</v>
      </c>
      <c r="H75" s="1063">
        <v>1</v>
      </c>
      <c r="I75" s="1064">
        <v>11301</v>
      </c>
      <c r="J75" s="1064">
        <v>1</v>
      </c>
      <c r="K75">
        <v>2020</v>
      </c>
      <c r="L75" s="1064">
        <v>2</v>
      </c>
      <c r="M75" s="1064">
        <v>2</v>
      </c>
      <c r="N75" s="1064" t="s">
        <v>2396</v>
      </c>
      <c r="O75">
        <v>13</v>
      </c>
      <c r="P75" s="1065">
        <v>0</v>
      </c>
      <c r="Q75" s="1065">
        <v>0</v>
      </c>
      <c r="R75" s="1066">
        <f t="shared" si="1"/>
        <v>0</v>
      </c>
      <c r="S75" s="1065">
        <v>0</v>
      </c>
      <c r="T75" s="1065">
        <v>0</v>
      </c>
      <c r="U75" s="1065">
        <v>0</v>
      </c>
      <c r="V75" s="1065">
        <v>0</v>
      </c>
    </row>
    <row r="76" spans="1:22">
      <c r="A76">
        <v>4088200100</v>
      </c>
      <c r="B76" s="1061">
        <v>2</v>
      </c>
      <c r="C76" s="1061">
        <v>5</v>
      </c>
      <c r="D76" s="1062">
        <v>2</v>
      </c>
      <c r="E76" s="1061" t="s">
        <v>2394</v>
      </c>
      <c r="F76" s="1061">
        <v>143</v>
      </c>
      <c r="G76" s="1061" t="s">
        <v>711</v>
      </c>
      <c r="H76" s="1063">
        <v>1</v>
      </c>
      <c r="I76" s="1064">
        <v>11301</v>
      </c>
      <c r="J76" s="1064">
        <v>1</v>
      </c>
      <c r="K76">
        <v>2020</v>
      </c>
      <c r="L76" s="1064">
        <v>2</v>
      </c>
      <c r="M76" s="1064">
        <v>2</v>
      </c>
      <c r="N76" s="1064" t="s">
        <v>2396</v>
      </c>
      <c r="O76">
        <v>13</v>
      </c>
      <c r="P76" s="1065">
        <v>0</v>
      </c>
      <c r="Q76" s="1065">
        <v>0</v>
      </c>
      <c r="R76" s="1066">
        <f t="shared" si="1"/>
        <v>0</v>
      </c>
      <c r="S76" s="1065">
        <v>106301.82</v>
      </c>
      <c r="T76" s="1065">
        <v>106301.82</v>
      </c>
      <c r="U76" s="1065">
        <v>0</v>
      </c>
      <c r="V76" s="1065">
        <v>0</v>
      </c>
    </row>
    <row r="77" spans="1:22">
      <c r="A77">
        <v>4088200100</v>
      </c>
      <c r="B77" s="1061">
        <v>2</v>
      </c>
      <c r="C77" s="1061">
        <v>5</v>
      </c>
      <c r="D77" s="1062">
        <v>2</v>
      </c>
      <c r="E77" s="1061" t="s">
        <v>2394</v>
      </c>
      <c r="F77" s="1061">
        <v>143</v>
      </c>
      <c r="G77" s="1061" t="s">
        <v>711</v>
      </c>
      <c r="H77" s="1063">
        <v>1</v>
      </c>
      <c r="I77" s="1064">
        <v>11301</v>
      </c>
      <c r="J77" s="1064">
        <v>1</v>
      </c>
      <c r="K77">
        <v>2020</v>
      </c>
      <c r="L77" s="1064">
        <v>2</v>
      </c>
      <c r="M77" s="1064">
        <v>2</v>
      </c>
      <c r="N77" s="1064" t="s">
        <v>2396</v>
      </c>
      <c r="O77">
        <v>13</v>
      </c>
      <c r="P77" s="1065">
        <v>0</v>
      </c>
      <c r="Q77" s="1065">
        <v>114800.98</v>
      </c>
      <c r="R77" s="1066">
        <f t="shared" si="1"/>
        <v>114800.98</v>
      </c>
      <c r="S77" s="1065">
        <v>0</v>
      </c>
      <c r="T77" s="1065">
        <v>0</v>
      </c>
      <c r="U77" s="1065">
        <v>0</v>
      </c>
      <c r="V77" s="1065">
        <v>0</v>
      </c>
    </row>
    <row r="78" spans="1:22">
      <c r="A78">
        <v>4088200100</v>
      </c>
      <c r="B78" s="1061">
        <v>2</v>
      </c>
      <c r="C78" s="1061">
        <v>5</v>
      </c>
      <c r="D78" s="1062">
        <v>2</v>
      </c>
      <c r="E78" s="1061" t="s">
        <v>2394</v>
      </c>
      <c r="F78" s="1061">
        <v>143</v>
      </c>
      <c r="G78" s="1061" t="s">
        <v>711</v>
      </c>
      <c r="H78" s="1063">
        <v>1</v>
      </c>
      <c r="I78" s="1064">
        <v>11301</v>
      </c>
      <c r="J78" s="1064">
        <v>1</v>
      </c>
      <c r="K78">
        <v>2020</v>
      </c>
      <c r="L78" s="1064">
        <v>1</v>
      </c>
      <c r="M78" s="1064">
        <v>3</v>
      </c>
      <c r="N78" s="1064" t="s">
        <v>2395</v>
      </c>
      <c r="O78">
        <v>13</v>
      </c>
      <c r="P78" s="1065">
        <v>541153.04</v>
      </c>
      <c r="Q78" s="1065">
        <v>42139.6</v>
      </c>
      <c r="R78" s="1066">
        <f t="shared" si="1"/>
        <v>583292.64</v>
      </c>
      <c r="S78" s="1065">
        <v>583292.64</v>
      </c>
      <c r="T78" s="1065">
        <v>583292.64</v>
      </c>
      <c r="U78" s="1065">
        <v>583292.64</v>
      </c>
      <c r="V78" s="1065">
        <v>583292.64</v>
      </c>
    </row>
    <row r="79" spans="1:22">
      <c r="A79">
        <v>4088200100</v>
      </c>
      <c r="B79" s="1061">
        <v>2</v>
      </c>
      <c r="C79" s="1061">
        <v>5</v>
      </c>
      <c r="D79" s="1062">
        <v>2</v>
      </c>
      <c r="E79" s="1061" t="s">
        <v>2394</v>
      </c>
      <c r="F79" s="1061">
        <v>143</v>
      </c>
      <c r="G79" s="1061" t="s">
        <v>711</v>
      </c>
      <c r="H79" s="1063">
        <v>1</v>
      </c>
      <c r="I79" s="1064">
        <v>11301</v>
      </c>
      <c r="J79" s="1064">
        <v>1</v>
      </c>
      <c r="K79">
        <v>2020</v>
      </c>
      <c r="L79" s="1064">
        <v>1</v>
      </c>
      <c r="M79" s="1064">
        <v>3</v>
      </c>
      <c r="N79" s="1064" t="s">
        <v>2395</v>
      </c>
      <c r="O79">
        <v>13</v>
      </c>
      <c r="P79" s="1065">
        <v>315148.31</v>
      </c>
      <c r="Q79" s="1065">
        <v>5029.3100000000004</v>
      </c>
      <c r="R79" s="1066">
        <f t="shared" si="1"/>
        <v>320177.62</v>
      </c>
      <c r="S79" s="1065">
        <v>320177.62</v>
      </c>
      <c r="T79" s="1065">
        <v>320177.62</v>
      </c>
      <c r="U79" s="1065">
        <v>320177.62</v>
      </c>
      <c r="V79" s="1065">
        <v>320177.62</v>
      </c>
    </row>
    <row r="80" spans="1:22">
      <c r="A80">
        <v>4088200100</v>
      </c>
      <c r="B80" s="1061">
        <v>2</v>
      </c>
      <c r="C80" s="1061">
        <v>5</v>
      </c>
      <c r="D80" s="1062">
        <v>2</v>
      </c>
      <c r="E80" s="1061" t="s">
        <v>2394</v>
      </c>
      <c r="F80" s="1061">
        <v>143</v>
      </c>
      <c r="G80" s="1061" t="s">
        <v>711</v>
      </c>
      <c r="H80" s="1063">
        <v>1</v>
      </c>
      <c r="I80" s="1064">
        <v>11301</v>
      </c>
      <c r="J80" s="1064">
        <v>1</v>
      </c>
      <c r="K80">
        <v>2020</v>
      </c>
      <c r="L80" s="1064">
        <v>2</v>
      </c>
      <c r="M80" s="1064">
        <v>2</v>
      </c>
      <c r="N80" s="1064" t="s">
        <v>2396</v>
      </c>
      <c r="O80">
        <v>13</v>
      </c>
      <c r="P80" s="1065">
        <v>0</v>
      </c>
      <c r="Q80" s="1065">
        <v>0</v>
      </c>
      <c r="R80" s="1066">
        <f t="shared" si="1"/>
        <v>0</v>
      </c>
      <c r="S80" s="1065">
        <v>0</v>
      </c>
      <c r="T80" s="1065">
        <v>0</v>
      </c>
      <c r="U80" s="1065">
        <v>0</v>
      </c>
      <c r="V80" s="1065">
        <v>0</v>
      </c>
    </row>
    <row r="81" spans="1:22">
      <c r="A81">
        <v>4088200100</v>
      </c>
      <c r="B81" s="1061">
        <v>2</v>
      </c>
      <c r="C81" s="1061">
        <v>5</v>
      </c>
      <c r="D81" s="1062">
        <v>2</v>
      </c>
      <c r="E81" s="1061" t="s">
        <v>2394</v>
      </c>
      <c r="F81" s="1061">
        <v>143</v>
      </c>
      <c r="G81" s="1061" t="s">
        <v>711</v>
      </c>
      <c r="H81" s="1063">
        <v>1</v>
      </c>
      <c r="I81" s="1064">
        <v>11301</v>
      </c>
      <c r="J81" s="1064">
        <v>1</v>
      </c>
      <c r="K81">
        <v>2020</v>
      </c>
      <c r="L81" s="1064">
        <v>2</v>
      </c>
      <c r="M81" s="1064">
        <v>2</v>
      </c>
      <c r="N81" s="1064" t="s">
        <v>2396</v>
      </c>
      <c r="O81">
        <v>13</v>
      </c>
      <c r="P81" s="1065">
        <v>0</v>
      </c>
      <c r="Q81" s="1065">
        <v>0</v>
      </c>
      <c r="R81" s="1066">
        <f t="shared" si="1"/>
        <v>0</v>
      </c>
      <c r="S81" s="1065">
        <v>0</v>
      </c>
      <c r="T81" s="1065">
        <v>0</v>
      </c>
      <c r="U81" s="1065">
        <v>33894.21</v>
      </c>
      <c r="V81" s="1065">
        <v>33894.21</v>
      </c>
    </row>
    <row r="82" spans="1:22">
      <c r="A82">
        <v>4088200100</v>
      </c>
      <c r="B82" s="1061">
        <v>2</v>
      </c>
      <c r="C82" s="1061">
        <v>5</v>
      </c>
      <c r="D82" s="1062">
        <v>2</v>
      </c>
      <c r="E82" s="1061" t="s">
        <v>2394</v>
      </c>
      <c r="F82" s="1061">
        <v>143</v>
      </c>
      <c r="G82" s="1061" t="s">
        <v>711</v>
      </c>
      <c r="H82" s="1063">
        <v>1</v>
      </c>
      <c r="I82" s="1064">
        <v>11301</v>
      </c>
      <c r="J82" s="1064">
        <v>1</v>
      </c>
      <c r="K82">
        <v>2020</v>
      </c>
      <c r="L82" s="1064">
        <v>2</v>
      </c>
      <c r="M82" s="1064">
        <v>2</v>
      </c>
      <c r="N82" s="1064" t="s">
        <v>2396</v>
      </c>
      <c r="O82">
        <v>13</v>
      </c>
      <c r="P82" s="1065">
        <v>0</v>
      </c>
      <c r="Q82" s="1065">
        <v>0</v>
      </c>
      <c r="R82" s="1066">
        <f t="shared" si="1"/>
        <v>0</v>
      </c>
      <c r="S82" s="1065">
        <v>0</v>
      </c>
      <c r="T82" s="1065">
        <v>0</v>
      </c>
      <c r="U82" s="1065">
        <v>0</v>
      </c>
      <c r="V82" s="1065">
        <v>0</v>
      </c>
    </row>
    <row r="83" spans="1:22">
      <c r="A83">
        <v>4088200100</v>
      </c>
      <c r="B83" s="1061">
        <v>2</v>
      </c>
      <c r="C83" s="1061">
        <v>5</v>
      </c>
      <c r="D83" s="1062">
        <v>2</v>
      </c>
      <c r="E83" s="1061" t="s">
        <v>2394</v>
      </c>
      <c r="F83" s="1061">
        <v>143</v>
      </c>
      <c r="G83" s="1061" t="s">
        <v>711</v>
      </c>
      <c r="H83" s="1063">
        <v>1</v>
      </c>
      <c r="I83" s="1064">
        <v>11301</v>
      </c>
      <c r="J83" s="1064">
        <v>1</v>
      </c>
      <c r="K83">
        <v>2020</v>
      </c>
      <c r="L83" s="1064">
        <v>2</v>
      </c>
      <c r="M83" s="1064">
        <v>2</v>
      </c>
      <c r="N83" s="1064" t="s">
        <v>2396</v>
      </c>
      <c r="O83">
        <v>13</v>
      </c>
      <c r="P83" s="1065">
        <v>0</v>
      </c>
      <c r="Q83" s="1065">
        <v>0</v>
      </c>
      <c r="R83" s="1066">
        <f t="shared" si="1"/>
        <v>0</v>
      </c>
      <c r="S83" s="1065">
        <v>0</v>
      </c>
      <c r="T83" s="1065">
        <v>0</v>
      </c>
      <c r="U83" s="1065">
        <v>0</v>
      </c>
      <c r="V83" s="1065">
        <v>0</v>
      </c>
    </row>
    <row r="84" spans="1:22">
      <c r="A84">
        <v>4088200100</v>
      </c>
      <c r="B84" s="1061">
        <v>2</v>
      </c>
      <c r="C84" s="1061">
        <v>5</v>
      </c>
      <c r="D84" s="1062">
        <v>2</v>
      </c>
      <c r="E84" s="1061" t="s">
        <v>2394</v>
      </c>
      <c r="F84" s="1061">
        <v>143</v>
      </c>
      <c r="G84" s="1061" t="s">
        <v>711</v>
      </c>
      <c r="H84" s="1063">
        <v>1</v>
      </c>
      <c r="I84" s="1064">
        <v>11301</v>
      </c>
      <c r="J84" s="1064">
        <v>1</v>
      </c>
      <c r="K84">
        <v>2020</v>
      </c>
      <c r="L84" s="1064">
        <v>2</v>
      </c>
      <c r="M84" s="1064">
        <v>2</v>
      </c>
      <c r="N84" s="1064" t="s">
        <v>2396</v>
      </c>
      <c r="O84">
        <v>13</v>
      </c>
      <c r="P84" s="1065">
        <v>0</v>
      </c>
      <c r="Q84" s="1065">
        <v>0</v>
      </c>
      <c r="R84" s="1066">
        <f t="shared" si="1"/>
        <v>0</v>
      </c>
      <c r="S84" s="1065">
        <v>42372.77</v>
      </c>
      <c r="T84" s="1065">
        <v>42372.77</v>
      </c>
      <c r="U84" s="1065">
        <v>0</v>
      </c>
      <c r="V84" s="1065">
        <v>0</v>
      </c>
    </row>
    <row r="85" spans="1:22">
      <c r="A85">
        <v>4088200100</v>
      </c>
      <c r="B85" s="1061">
        <v>2</v>
      </c>
      <c r="C85" s="1061">
        <v>5</v>
      </c>
      <c r="D85" s="1062">
        <v>2</v>
      </c>
      <c r="E85" s="1061" t="s">
        <v>2394</v>
      </c>
      <c r="F85" s="1061">
        <v>143</v>
      </c>
      <c r="G85" s="1061" t="s">
        <v>711</v>
      </c>
      <c r="H85" s="1063">
        <v>1</v>
      </c>
      <c r="I85" s="1064">
        <v>11301</v>
      </c>
      <c r="J85" s="1064">
        <v>1</v>
      </c>
      <c r="K85">
        <v>2020</v>
      </c>
      <c r="L85" s="1064">
        <v>2</v>
      </c>
      <c r="M85" s="1064">
        <v>2</v>
      </c>
      <c r="N85" s="1064" t="s">
        <v>2396</v>
      </c>
      <c r="O85">
        <v>13</v>
      </c>
      <c r="P85" s="1065">
        <v>0</v>
      </c>
      <c r="Q85" s="1065">
        <v>45192.28</v>
      </c>
      <c r="R85" s="1066">
        <f t="shared" si="1"/>
        <v>45192.28</v>
      </c>
      <c r="S85" s="1065">
        <v>0</v>
      </c>
      <c r="T85" s="1065">
        <v>0</v>
      </c>
      <c r="U85" s="1065">
        <v>0</v>
      </c>
      <c r="V85" s="1065">
        <v>0</v>
      </c>
    </row>
    <row r="86" spans="1:22">
      <c r="A86">
        <v>4088200100</v>
      </c>
      <c r="B86" s="1061">
        <v>2</v>
      </c>
      <c r="C86" s="1061">
        <v>5</v>
      </c>
      <c r="D86" s="1062">
        <v>2</v>
      </c>
      <c r="E86" s="1061" t="s">
        <v>2394</v>
      </c>
      <c r="F86" s="1061">
        <v>143</v>
      </c>
      <c r="G86" s="1061" t="s">
        <v>711</v>
      </c>
      <c r="H86" s="1063">
        <v>1</v>
      </c>
      <c r="I86" s="1064">
        <v>11301</v>
      </c>
      <c r="J86" s="1064">
        <v>1</v>
      </c>
      <c r="K86">
        <v>2020</v>
      </c>
      <c r="L86" s="1064">
        <v>1</v>
      </c>
      <c r="M86" s="1064">
        <v>3</v>
      </c>
      <c r="N86" s="1064" t="s">
        <v>2395</v>
      </c>
      <c r="O86">
        <v>13</v>
      </c>
      <c r="P86" s="1065">
        <v>222974.77</v>
      </c>
      <c r="Q86" s="1065">
        <v>9922.8700000000008</v>
      </c>
      <c r="R86" s="1066">
        <f t="shared" si="1"/>
        <v>232897.63999999998</v>
      </c>
      <c r="S86" s="1065">
        <v>232897.64</v>
      </c>
      <c r="T86" s="1065">
        <v>232897.64</v>
      </c>
      <c r="U86" s="1065">
        <v>232897.64</v>
      </c>
      <c r="V86" s="1065">
        <v>232897.64</v>
      </c>
    </row>
    <row r="87" spans="1:22">
      <c r="A87">
        <v>4088200100</v>
      </c>
      <c r="B87" s="1061">
        <v>2</v>
      </c>
      <c r="C87" s="1061">
        <v>5</v>
      </c>
      <c r="D87" s="1062">
        <v>2</v>
      </c>
      <c r="E87" s="1061" t="s">
        <v>2394</v>
      </c>
      <c r="F87" s="1061">
        <v>143</v>
      </c>
      <c r="G87" s="1061" t="s">
        <v>711</v>
      </c>
      <c r="H87" s="1063">
        <v>1</v>
      </c>
      <c r="I87" s="1064">
        <v>11301</v>
      </c>
      <c r="J87" s="1064">
        <v>1</v>
      </c>
      <c r="K87">
        <v>2020</v>
      </c>
      <c r="L87" s="1064">
        <v>1</v>
      </c>
      <c r="M87" s="1064">
        <v>3</v>
      </c>
      <c r="N87" s="1064" t="s">
        <v>2395</v>
      </c>
      <c r="O87">
        <v>13</v>
      </c>
      <c r="P87" s="1065">
        <v>606439.49</v>
      </c>
      <c r="Q87" s="1065">
        <v>188427.72</v>
      </c>
      <c r="R87" s="1066">
        <f t="shared" si="1"/>
        <v>794867.21</v>
      </c>
      <c r="S87" s="1065">
        <v>760759.26</v>
      </c>
      <c r="T87" s="1065">
        <v>760759.26</v>
      </c>
      <c r="U87" s="1065">
        <v>760759.26</v>
      </c>
      <c r="V87" s="1065">
        <v>760759.26</v>
      </c>
    </row>
    <row r="88" spans="1:22">
      <c r="A88">
        <v>4088200100</v>
      </c>
      <c r="B88" s="1061">
        <v>2</v>
      </c>
      <c r="C88" s="1061">
        <v>5</v>
      </c>
      <c r="D88" s="1062">
        <v>2</v>
      </c>
      <c r="E88" s="1061" t="s">
        <v>2394</v>
      </c>
      <c r="F88" s="1061">
        <v>143</v>
      </c>
      <c r="G88" s="1061" t="s">
        <v>711</v>
      </c>
      <c r="H88" s="1063">
        <v>1</v>
      </c>
      <c r="I88" s="1064">
        <v>11301</v>
      </c>
      <c r="J88" s="1064">
        <v>1</v>
      </c>
      <c r="K88">
        <v>2020</v>
      </c>
      <c r="L88" s="1064">
        <v>2</v>
      </c>
      <c r="M88" s="1064">
        <v>2</v>
      </c>
      <c r="N88" s="1064" t="s">
        <v>2396</v>
      </c>
      <c r="O88">
        <v>13</v>
      </c>
      <c r="P88" s="1065">
        <v>0</v>
      </c>
      <c r="Q88" s="1065">
        <v>0</v>
      </c>
      <c r="R88" s="1066">
        <f t="shared" si="1"/>
        <v>0</v>
      </c>
      <c r="S88" s="1065">
        <v>0</v>
      </c>
      <c r="T88" s="1065">
        <v>0</v>
      </c>
      <c r="U88" s="1065">
        <v>0</v>
      </c>
      <c r="V88" s="1065">
        <v>0</v>
      </c>
    </row>
    <row r="89" spans="1:22">
      <c r="A89">
        <v>4088200100</v>
      </c>
      <c r="B89" s="1061">
        <v>2</v>
      </c>
      <c r="C89" s="1061">
        <v>5</v>
      </c>
      <c r="D89" s="1062">
        <v>2</v>
      </c>
      <c r="E89" s="1061" t="s">
        <v>2394</v>
      </c>
      <c r="F89" s="1061">
        <v>143</v>
      </c>
      <c r="G89" s="1061" t="s">
        <v>711</v>
      </c>
      <c r="H89" s="1063">
        <v>1</v>
      </c>
      <c r="I89" s="1064">
        <v>11301</v>
      </c>
      <c r="J89" s="1064">
        <v>1</v>
      </c>
      <c r="K89">
        <v>2020</v>
      </c>
      <c r="L89" s="1064">
        <v>2</v>
      </c>
      <c r="M89" s="1064">
        <v>2</v>
      </c>
      <c r="N89" s="1064" t="s">
        <v>2396</v>
      </c>
      <c r="O89">
        <v>13</v>
      </c>
      <c r="P89" s="1065">
        <v>0</v>
      </c>
      <c r="Q89" s="1065">
        <v>0</v>
      </c>
      <c r="R89" s="1066">
        <f t="shared" si="1"/>
        <v>0</v>
      </c>
      <c r="S89" s="1065">
        <v>0</v>
      </c>
      <c r="T89" s="1065">
        <v>0</v>
      </c>
      <c r="U89" s="1065">
        <v>156870.01999999999</v>
      </c>
      <c r="V89" s="1065">
        <v>156870.01999999999</v>
      </c>
    </row>
    <row r="90" spans="1:22">
      <c r="A90">
        <v>4088200100</v>
      </c>
      <c r="B90" s="1061">
        <v>2</v>
      </c>
      <c r="C90" s="1061">
        <v>5</v>
      </c>
      <c r="D90" s="1062">
        <v>2</v>
      </c>
      <c r="E90" s="1061" t="s">
        <v>2394</v>
      </c>
      <c r="F90" s="1061">
        <v>143</v>
      </c>
      <c r="G90" s="1061" t="s">
        <v>711</v>
      </c>
      <c r="H90" s="1063">
        <v>1</v>
      </c>
      <c r="I90" s="1064">
        <v>11301</v>
      </c>
      <c r="J90" s="1064">
        <v>1</v>
      </c>
      <c r="K90">
        <v>2020</v>
      </c>
      <c r="L90" s="1064">
        <v>2</v>
      </c>
      <c r="M90" s="1064">
        <v>2</v>
      </c>
      <c r="N90" s="1064" t="s">
        <v>2396</v>
      </c>
      <c r="O90">
        <v>13</v>
      </c>
      <c r="P90" s="1065">
        <v>0</v>
      </c>
      <c r="Q90" s="1065">
        <v>0</v>
      </c>
      <c r="R90" s="1066">
        <f t="shared" si="1"/>
        <v>0</v>
      </c>
      <c r="S90" s="1065">
        <v>0</v>
      </c>
      <c r="T90" s="1065">
        <v>0</v>
      </c>
      <c r="U90" s="1065">
        <v>0</v>
      </c>
      <c r="V90" s="1065">
        <v>0</v>
      </c>
    </row>
    <row r="91" spans="1:22">
      <c r="A91">
        <v>4088200100</v>
      </c>
      <c r="B91" s="1061">
        <v>2</v>
      </c>
      <c r="C91" s="1061">
        <v>5</v>
      </c>
      <c r="D91" s="1062">
        <v>2</v>
      </c>
      <c r="E91" s="1061" t="s">
        <v>2394</v>
      </c>
      <c r="F91" s="1061">
        <v>143</v>
      </c>
      <c r="G91" s="1061" t="s">
        <v>711</v>
      </c>
      <c r="H91" s="1063">
        <v>1</v>
      </c>
      <c r="I91" s="1064">
        <v>11301</v>
      </c>
      <c r="J91" s="1064">
        <v>1</v>
      </c>
      <c r="K91">
        <v>2020</v>
      </c>
      <c r="L91" s="1064">
        <v>2</v>
      </c>
      <c r="M91" s="1064">
        <v>2</v>
      </c>
      <c r="N91" s="1064" t="s">
        <v>2396</v>
      </c>
      <c r="O91">
        <v>13</v>
      </c>
      <c r="P91" s="1065">
        <v>0</v>
      </c>
      <c r="Q91" s="1065">
        <v>0</v>
      </c>
      <c r="R91" s="1066">
        <f t="shared" si="1"/>
        <v>0</v>
      </c>
      <c r="S91" s="1065">
        <v>0</v>
      </c>
      <c r="T91" s="1065">
        <v>0</v>
      </c>
      <c r="U91" s="1065">
        <v>0</v>
      </c>
      <c r="V91" s="1065">
        <v>0</v>
      </c>
    </row>
    <row r="92" spans="1:22">
      <c r="A92">
        <v>4088200100</v>
      </c>
      <c r="B92" s="1061">
        <v>2</v>
      </c>
      <c r="C92" s="1061">
        <v>5</v>
      </c>
      <c r="D92" s="1062">
        <v>2</v>
      </c>
      <c r="E92" s="1061" t="s">
        <v>2394</v>
      </c>
      <c r="F92" s="1061">
        <v>143</v>
      </c>
      <c r="G92" s="1061" t="s">
        <v>711</v>
      </c>
      <c r="H92" s="1063">
        <v>1</v>
      </c>
      <c r="I92" s="1064">
        <v>11301</v>
      </c>
      <c r="J92" s="1064">
        <v>1</v>
      </c>
      <c r="K92">
        <v>2020</v>
      </c>
      <c r="L92" s="1064">
        <v>2</v>
      </c>
      <c r="M92" s="1064">
        <v>2</v>
      </c>
      <c r="N92" s="1064" t="s">
        <v>2396</v>
      </c>
      <c r="O92">
        <v>13</v>
      </c>
      <c r="P92" s="1065">
        <v>0</v>
      </c>
      <c r="Q92" s="1065">
        <v>0</v>
      </c>
      <c r="R92" s="1066">
        <f t="shared" si="1"/>
        <v>0</v>
      </c>
      <c r="S92" s="1065">
        <v>218959.65</v>
      </c>
      <c r="T92" s="1065">
        <v>218959.65</v>
      </c>
      <c r="U92" s="1065">
        <v>0</v>
      </c>
      <c r="V92" s="1065">
        <v>0</v>
      </c>
    </row>
    <row r="93" spans="1:22">
      <c r="A93">
        <v>4088200100</v>
      </c>
      <c r="B93" s="1061">
        <v>2</v>
      </c>
      <c r="C93" s="1061">
        <v>5</v>
      </c>
      <c r="D93" s="1062">
        <v>2</v>
      </c>
      <c r="E93" s="1061" t="s">
        <v>2394</v>
      </c>
      <c r="F93" s="1061">
        <v>143</v>
      </c>
      <c r="G93" s="1061" t="s">
        <v>711</v>
      </c>
      <c r="H93" s="1063">
        <v>1</v>
      </c>
      <c r="I93" s="1064">
        <v>11301</v>
      </c>
      <c r="J93" s="1064">
        <v>1</v>
      </c>
      <c r="K93">
        <v>2020</v>
      </c>
      <c r="L93" s="1064">
        <v>2</v>
      </c>
      <c r="M93" s="1064">
        <v>2</v>
      </c>
      <c r="N93" s="1064" t="s">
        <v>2396</v>
      </c>
      <c r="O93">
        <v>13</v>
      </c>
      <c r="P93" s="1065">
        <v>0</v>
      </c>
      <c r="Q93" s="1065">
        <v>259076.64</v>
      </c>
      <c r="R93" s="1066">
        <f t="shared" si="1"/>
        <v>259076.64</v>
      </c>
      <c r="S93" s="1065">
        <v>0</v>
      </c>
      <c r="T93" s="1065">
        <v>0</v>
      </c>
      <c r="U93" s="1065">
        <v>0</v>
      </c>
      <c r="V93" s="1065">
        <v>0</v>
      </c>
    </row>
    <row r="94" spans="1:22">
      <c r="A94">
        <v>4088200100</v>
      </c>
      <c r="B94" s="1061">
        <v>2</v>
      </c>
      <c r="C94" s="1061">
        <v>5</v>
      </c>
      <c r="D94" s="1062">
        <v>2</v>
      </c>
      <c r="E94" s="1061" t="s">
        <v>2394</v>
      </c>
      <c r="F94" s="1061">
        <v>143</v>
      </c>
      <c r="G94" s="1061" t="s">
        <v>711</v>
      </c>
      <c r="H94" s="1063">
        <v>1</v>
      </c>
      <c r="I94" s="1064">
        <v>11301</v>
      </c>
      <c r="J94" s="1064">
        <v>1</v>
      </c>
      <c r="K94">
        <v>2020</v>
      </c>
      <c r="L94" s="1064">
        <v>2</v>
      </c>
      <c r="M94" s="1064">
        <v>2</v>
      </c>
      <c r="N94" s="1064" t="s">
        <v>2396</v>
      </c>
      <c r="O94">
        <v>13</v>
      </c>
      <c r="P94" s="1065">
        <v>1507410.69</v>
      </c>
      <c r="Q94" s="1065">
        <v>399473.58</v>
      </c>
      <c r="R94" s="1066">
        <f t="shared" si="1"/>
        <v>1906884.27</v>
      </c>
      <c r="S94" s="1065">
        <v>1878098.37</v>
      </c>
      <c r="T94" s="1065">
        <v>1878098.37</v>
      </c>
      <c r="U94" s="1065">
        <v>1820495.59</v>
      </c>
      <c r="V94" s="1065">
        <v>1820495.59</v>
      </c>
    </row>
    <row r="95" spans="1:22">
      <c r="A95">
        <v>4088200100</v>
      </c>
      <c r="B95" s="1061">
        <v>2</v>
      </c>
      <c r="C95" s="1061">
        <v>5</v>
      </c>
      <c r="D95" s="1062">
        <v>2</v>
      </c>
      <c r="E95" s="1061" t="s">
        <v>2394</v>
      </c>
      <c r="F95" s="1061">
        <v>143</v>
      </c>
      <c r="G95" s="1061" t="s">
        <v>711</v>
      </c>
      <c r="H95" s="1063">
        <v>1</v>
      </c>
      <c r="I95" s="1064">
        <v>11301</v>
      </c>
      <c r="J95" s="1064">
        <v>1</v>
      </c>
      <c r="K95">
        <v>2020</v>
      </c>
      <c r="L95" s="1064">
        <v>1</v>
      </c>
      <c r="M95" s="1064">
        <v>3</v>
      </c>
      <c r="N95" s="1064" t="s">
        <v>2395</v>
      </c>
      <c r="O95">
        <v>13</v>
      </c>
      <c r="P95" s="1065">
        <v>78749</v>
      </c>
      <c r="Q95" s="1065">
        <v>3837.54</v>
      </c>
      <c r="R95" s="1066">
        <f t="shared" si="1"/>
        <v>82586.539999999994</v>
      </c>
      <c r="S95" s="1065">
        <v>82586.539999999994</v>
      </c>
      <c r="T95" s="1065">
        <v>82586.539999999994</v>
      </c>
      <c r="U95" s="1065">
        <v>82586.539999999994</v>
      </c>
      <c r="V95" s="1065">
        <v>82586.539999999994</v>
      </c>
    </row>
    <row r="96" spans="1:22">
      <c r="A96">
        <v>4088200100</v>
      </c>
      <c r="B96" s="1061">
        <v>2</v>
      </c>
      <c r="C96" s="1061">
        <v>5</v>
      </c>
      <c r="D96" s="1062">
        <v>2</v>
      </c>
      <c r="E96" s="1061" t="s">
        <v>2394</v>
      </c>
      <c r="F96" s="1061">
        <v>143</v>
      </c>
      <c r="G96" s="1061" t="s">
        <v>711</v>
      </c>
      <c r="H96" s="1063">
        <v>1</v>
      </c>
      <c r="I96" s="1064">
        <v>11301</v>
      </c>
      <c r="J96" s="1064">
        <v>1</v>
      </c>
      <c r="K96">
        <v>2020</v>
      </c>
      <c r="L96" s="1064">
        <v>2</v>
      </c>
      <c r="M96" s="1064">
        <v>2</v>
      </c>
      <c r="N96" s="1064" t="s">
        <v>2396</v>
      </c>
      <c r="O96">
        <v>13</v>
      </c>
      <c r="P96" s="1065">
        <v>0</v>
      </c>
      <c r="Q96" s="1065">
        <v>0</v>
      </c>
      <c r="R96" s="1066">
        <f t="shared" si="1"/>
        <v>0</v>
      </c>
      <c r="S96" s="1065">
        <v>0</v>
      </c>
      <c r="T96" s="1065">
        <v>0</v>
      </c>
      <c r="U96" s="1065">
        <v>0</v>
      </c>
      <c r="V96" s="1065">
        <v>0</v>
      </c>
    </row>
    <row r="97" spans="1:22">
      <c r="A97">
        <v>4088200100</v>
      </c>
      <c r="B97" s="1061">
        <v>2</v>
      </c>
      <c r="C97" s="1061">
        <v>5</v>
      </c>
      <c r="D97" s="1062">
        <v>2</v>
      </c>
      <c r="E97" s="1061" t="s">
        <v>2394</v>
      </c>
      <c r="F97" s="1061">
        <v>143</v>
      </c>
      <c r="G97" s="1061" t="s">
        <v>711</v>
      </c>
      <c r="H97" s="1063">
        <v>1</v>
      </c>
      <c r="I97" s="1064">
        <v>11301</v>
      </c>
      <c r="J97" s="1064">
        <v>1</v>
      </c>
      <c r="K97">
        <v>2020</v>
      </c>
      <c r="L97" s="1064">
        <v>2</v>
      </c>
      <c r="M97" s="1064">
        <v>2</v>
      </c>
      <c r="N97" s="1064" t="s">
        <v>2396</v>
      </c>
      <c r="O97">
        <v>13</v>
      </c>
      <c r="P97" s="1065">
        <v>0</v>
      </c>
      <c r="Q97" s="1065">
        <v>0</v>
      </c>
      <c r="R97" s="1066">
        <f t="shared" si="1"/>
        <v>0</v>
      </c>
      <c r="S97" s="1065">
        <v>0</v>
      </c>
      <c r="T97" s="1065">
        <v>0</v>
      </c>
      <c r="U97" s="1065">
        <v>31359.69</v>
      </c>
      <c r="V97" s="1065">
        <v>31359.69</v>
      </c>
    </row>
    <row r="98" spans="1:22">
      <c r="A98">
        <v>4088200100</v>
      </c>
      <c r="B98" s="1061">
        <v>2</v>
      </c>
      <c r="C98" s="1061">
        <v>5</v>
      </c>
      <c r="D98" s="1062">
        <v>2</v>
      </c>
      <c r="E98" s="1061" t="s">
        <v>2394</v>
      </c>
      <c r="F98" s="1061">
        <v>143</v>
      </c>
      <c r="G98" s="1061" t="s">
        <v>711</v>
      </c>
      <c r="H98" s="1063">
        <v>1</v>
      </c>
      <c r="I98" s="1064">
        <v>11301</v>
      </c>
      <c r="J98" s="1064">
        <v>1</v>
      </c>
      <c r="K98">
        <v>2020</v>
      </c>
      <c r="L98" s="1064">
        <v>2</v>
      </c>
      <c r="M98" s="1064">
        <v>2</v>
      </c>
      <c r="N98" s="1064" t="s">
        <v>2396</v>
      </c>
      <c r="O98">
        <v>13</v>
      </c>
      <c r="P98" s="1065">
        <v>0</v>
      </c>
      <c r="Q98" s="1065">
        <v>0</v>
      </c>
      <c r="R98" s="1066">
        <f t="shared" si="1"/>
        <v>0</v>
      </c>
      <c r="S98" s="1065">
        <v>0</v>
      </c>
      <c r="T98" s="1065">
        <v>0</v>
      </c>
      <c r="U98" s="1065">
        <v>0</v>
      </c>
      <c r="V98" s="1065">
        <v>0</v>
      </c>
    </row>
    <row r="99" spans="1:22">
      <c r="A99">
        <v>4088200100</v>
      </c>
      <c r="B99" s="1061">
        <v>2</v>
      </c>
      <c r="C99" s="1061">
        <v>5</v>
      </c>
      <c r="D99" s="1062">
        <v>2</v>
      </c>
      <c r="E99" s="1061" t="s">
        <v>2394</v>
      </c>
      <c r="F99" s="1061">
        <v>143</v>
      </c>
      <c r="G99" s="1061" t="s">
        <v>711</v>
      </c>
      <c r="H99" s="1063">
        <v>1</v>
      </c>
      <c r="I99" s="1064">
        <v>11301</v>
      </c>
      <c r="J99" s="1064">
        <v>1</v>
      </c>
      <c r="K99">
        <v>2020</v>
      </c>
      <c r="L99" s="1064">
        <v>2</v>
      </c>
      <c r="M99" s="1064">
        <v>2</v>
      </c>
      <c r="N99" s="1064" t="s">
        <v>2396</v>
      </c>
      <c r="O99">
        <v>13</v>
      </c>
      <c r="P99" s="1065">
        <v>0</v>
      </c>
      <c r="Q99" s="1065">
        <v>0</v>
      </c>
      <c r="R99" s="1066">
        <f t="shared" si="1"/>
        <v>0</v>
      </c>
      <c r="S99" s="1065">
        <v>0</v>
      </c>
      <c r="T99" s="1065">
        <v>0</v>
      </c>
      <c r="U99" s="1065">
        <v>0</v>
      </c>
      <c r="V99" s="1065">
        <v>0</v>
      </c>
    </row>
    <row r="100" spans="1:22">
      <c r="A100">
        <v>4088200100</v>
      </c>
      <c r="B100" s="1061">
        <v>2</v>
      </c>
      <c r="C100" s="1061">
        <v>5</v>
      </c>
      <c r="D100" s="1062">
        <v>2</v>
      </c>
      <c r="E100" s="1061" t="s">
        <v>2394</v>
      </c>
      <c r="F100" s="1061">
        <v>143</v>
      </c>
      <c r="G100" s="1061" t="s">
        <v>711</v>
      </c>
      <c r="H100" s="1063">
        <v>1</v>
      </c>
      <c r="I100" s="1064">
        <v>11301</v>
      </c>
      <c r="J100" s="1064">
        <v>1</v>
      </c>
      <c r="K100">
        <v>2020</v>
      </c>
      <c r="L100" s="1064">
        <v>2</v>
      </c>
      <c r="M100" s="1064">
        <v>2</v>
      </c>
      <c r="N100" s="1064" t="s">
        <v>2396</v>
      </c>
      <c r="O100">
        <v>13</v>
      </c>
      <c r="P100" s="1065">
        <v>0</v>
      </c>
      <c r="Q100" s="1065">
        <v>0</v>
      </c>
      <c r="R100" s="1066">
        <f t="shared" si="1"/>
        <v>0</v>
      </c>
      <c r="S100" s="1065">
        <v>38834.68</v>
      </c>
      <c r="T100" s="1065">
        <v>38834.68</v>
      </c>
      <c r="U100" s="1065">
        <v>0</v>
      </c>
      <c r="V100" s="1065">
        <v>0</v>
      </c>
    </row>
    <row r="101" spans="1:22">
      <c r="A101">
        <v>4088200100</v>
      </c>
      <c r="B101" s="1061">
        <v>2</v>
      </c>
      <c r="C101" s="1061">
        <v>5</v>
      </c>
      <c r="D101" s="1062">
        <v>2</v>
      </c>
      <c r="E101" s="1061" t="s">
        <v>2394</v>
      </c>
      <c r="F101" s="1061">
        <v>143</v>
      </c>
      <c r="G101" s="1061" t="s">
        <v>711</v>
      </c>
      <c r="H101" s="1063">
        <v>1</v>
      </c>
      <c r="I101" s="1064">
        <v>11301</v>
      </c>
      <c r="J101" s="1064">
        <v>1</v>
      </c>
      <c r="K101">
        <v>2020</v>
      </c>
      <c r="L101" s="1064">
        <v>2</v>
      </c>
      <c r="M101" s="1064">
        <v>2</v>
      </c>
      <c r="N101" s="1064" t="s">
        <v>2396</v>
      </c>
      <c r="O101">
        <v>13</v>
      </c>
      <c r="P101" s="1065">
        <v>0</v>
      </c>
      <c r="Q101" s="1065">
        <v>41812.92</v>
      </c>
      <c r="R101" s="1066">
        <f t="shared" si="1"/>
        <v>41812.92</v>
      </c>
      <c r="S101" s="1065">
        <v>0</v>
      </c>
      <c r="T101" s="1065">
        <v>0</v>
      </c>
      <c r="U101" s="1065">
        <v>0</v>
      </c>
      <c r="V101" s="1065">
        <v>0</v>
      </c>
    </row>
    <row r="102" spans="1:22">
      <c r="A102">
        <v>4088200100</v>
      </c>
      <c r="B102" s="1061">
        <v>2</v>
      </c>
      <c r="C102" s="1061">
        <v>5</v>
      </c>
      <c r="D102" s="1062">
        <v>2</v>
      </c>
      <c r="E102" s="1061" t="s">
        <v>2394</v>
      </c>
      <c r="F102" s="1061">
        <v>143</v>
      </c>
      <c r="G102" s="1061" t="s">
        <v>711</v>
      </c>
      <c r="H102" s="1063">
        <v>1</v>
      </c>
      <c r="I102" s="1064">
        <v>11301</v>
      </c>
      <c r="J102" s="1064">
        <v>1</v>
      </c>
      <c r="K102">
        <v>2020</v>
      </c>
      <c r="L102" s="1064">
        <v>1</v>
      </c>
      <c r="M102" s="1064">
        <v>3</v>
      </c>
      <c r="N102" s="1064" t="s">
        <v>2395</v>
      </c>
      <c r="O102">
        <v>13</v>
      </c>
      <c r="P102" s="1065">
        <v>3844191.22</v>
      </c>
      <c r="Q102" s="1065">
        <v>-262134.52</v>
      </c>
      <c r="R102" s="1066">
        <f t="shared" si="1"/>
        <v>3582056.7</v>
      </c>
      <c r="S102" s="1065">
        <v>3582056.7</v>
      </c>
      <c r="T102" s="1065">
        <v>3582056.7</v>
      </c>
      <c r="U102" s="1065">
        <v>3582056.7</v>
      </c>
      <c r="V102" s="1065">
        <v>3582056.7</v>
      </c>
    </row>
    <row r="103" spans="1:22">
      <c r="A103">
        <v>4088200100</v>
      </c>
      <c r="B103" s="1061">
        <v>2</v>
      </c>
      <c r="C103" s="1061">
        <v>5</v>
      </c>
      <c r="D103" s="1062">
        <v>2</v>
      </c>
      <c r="E103" s="1061" t="s">
        <v>2394</v>
      </c>
      <c r="F103" s="1061">
        <v>143</v>
      </c>
      <c r="G103" s="1061" t="s">
        <v>711</v>
      </c>
      <c r="H103" s="1063">
        <v>1</v>
      </c>
      <c r="I103" s="1064">
        <v>11301</v>
      </c>
      <c r="J103" s="1064">
        <v>1</v>
      </c>
      <c r="K103">
        <v>2020</v>
      </c>
      <c r="L103" s="1064">
        <v>1</v>
      </c>
      <c r="M103" s="1064">
        <v>3</v>
      </c>
      <c r="N103" s="1064" t="s">
        <v>2395</v>
      </c>
      <c r="O103">
        <v>13</v>
      </c>
      <c r="P103" s="1065">
        <v>199150.98</v>
      </c>
      <c r="Q103" s="1065">
        <v>-22832.17</v>
      </c>
      <c r="R103" s="1066">
        <f t="shared" si="1"/>
        <v>176318.81</v>
      </c>
      <c r="S103" s="1065">
        <v>176318.81</v>
      </c>
      <c r="T103" s="1065">
        <v>176318.81</v>
      </c>
      <c r="U103" s="1065">
        <v>176318.81</v>
      </c>
      <c r="V103" s="1065">
        <v>176318.81</v>
      </c>
    </row>
    <row r="104" spans="1:22">
      <c r="A104">
        <v>4088200100</v>
      </c>
      <c r="B104" s="1061">
        <v>2</v>
      </c>
      <c r="C104" s="1061">
        <v>5</v>
      </c>
      <c r="D104" s="1062">
        <v>2</v>
      </c>
      <c r="E104" s="1061" t="s">
        <v>2394</v>
      </c>
      <c r="F104" s="1061">
        <v>143</v>
      </c>
      <c r="G104" s="1061" t="s">
        <v>711</v>
      </c>
      <c r="H104" s="1063">
        <v>1</v>
      </c>
      <c r="I104" s="1064">
        <v>11301</v>
      </c>
      <c r="J104" s="1064">
        <v>1</v>
      </c>
      <c r="K104">
        <v>2020</v>
      </c>
      <c r="L104" s="1064">
        <v>1</v>
      </c>
      <c r="M104" s="1064">
        <v>3</v>
      </c>
      <c r="N104" s="1064" t="s">
        <v>2395</v>
      </c>
      <c r="O104">
        <v>13</v>
      </c>
      <c r="P104" s="1065">
        <v>1008396.88</v>
      </c>
      <c r="Q104" s="1065">
        <v>-230084.17</v>
      </c>
      <c r="R104" s="1066">
        <f t="shared" si="1"/>
        <v>778312.71</v>
      </c>
      <c r="S104" s="1065">
        <v>778312.71</v>
      </c>
      <c r="T104" s="1065">
        <v>778312.71</v>
      </c>
      <c r="U104" s="1065">
        <v>778312.71</v>
      </c>
      <c r="V104" s="1065">
        <v>778312.71</v>
      </c>
    </row>
    <row r="105" spans="1:22">
      <c r="A105">
        <v>4088200100</v>
      </c>
      <c r="B105" s="1061">
        <v>2</v>
      </c>
      <c r="C105" s="1061">
        <v>5</v>
      </c>
      <c r="D105" s="1062">
        <v>2</v>
      </c>
      <c r="E105" s="1061" t="s">
        <v>2394</v>
      </c>
      <c r="F105" s="1061">
        <v>143</v>
      </c>
      <c r="G105" s="1061" t="s">
        <v>711</v>
      </c>
      <c r="H105" s="1063">
        <v>1</v>
      </c>
      <c r="I105" s="1064">
        <v>11301</v>
      </c>
      <c r="J105" s="1064">
        <v>1</v>
      </c>
      <c r="K105">
        <v>2020</v>
      </c>
      <c r="L105" s="1064">
        <v>2</v>
      </c>
      <c r="M105" s="1064">
        <v>2</v>
      </c>
      <c r="N105" s="1064" t="s">
        <v>2396</v>
      </c>
      <c r="O105">
        <v>13</v>
      </c>
      <c r="P105" s="1065">
        <v>0</v>
      </c>
      <c r="Q105" s="1065">
        <v>0</v>
      </c>
      <c r="R105" s="1066">
        <f t="shared" si="1"/>
        <v>0</v>
      </c>
      <c r="S105" s="1065">
        <v>0</v>
      </c>
      <c r="T105" s="1065">
        <v>0</v>
      </c>
      <c r="U105" s="1065">
        <v>0</v>
      </c>
      <c r="V105" s="1065">
        <v>0</v>
      </c>
    </row>
    <row r="106" spans="1:22">
      <c r="A106">
        <v>4088200100</v>
      </c>
      <c r="B106" s="1061">
        <v>2</v>
      </c>
      <c r="C106" s="1061">
        <v>5</v>
      </c>
      <c r="D106" s="1062">
        <v>2</v>
      </c>
      <c r="E106" s="1061" t="s">
        <v>2394</v>
      </c>
      <c r="F106" s="1061">
        <v>143</v>
      </c>
      <c r="G106" s="1061" t="s">
        <v>711</v>
      </c>
      <c r="H106" s="1063">
        <v>1</v>
      </c>
      <c r="I106" s="1064">
        <v>11301</v>
      </c>
      <c r="J106" s="1064">
        <v>1</v>
      </c>
      <c r="K106">
        <v>2020</v>
      </c>
      <c r="L106" s="1064">
        <v>2</v>
      </c>
      <c r="M106" s="1064">
        <v>2</v>
      </c>
      <c r="N106" s="1064" t="s">
        <v>2396</v>
      </c>
      <c r="O106">
        <v>13</v>
      </c>
      <c r="P106" s="1065">
        <v>0</v>
      </c>
      <c r="Q106" s="1065">
        <v>0</v>
      </c>
      <c r="R106" s="1066">
        <f t="shared" si="1"/>
        <v>0</v>
      </c>
      <c r="S106" s="1065">
        <v>0</v>
      </c>
      <c r="T106" s="1065">
        <v>0</v>
      </c>
      <c r="U106" s="1065">
        <v>34731.42</v>
      </c>
      <c r="V106" s="1065">
        <v>34731.42</v>
      </c>
    </row>
    <row r="107" spans="1:22">
      <c r="A107">
        <v>4088200100</v>
      </c>
      <c r="B107" s="1061">
        <v>2</v>
      </c>
      <c r="C107" s="1061">
        <v>5</v>
      </c>
      <c r="D107" s="1062">
        <v>2</v>
      </c>
      <c r="E107" s="1061" t="s">
        <v>2394</v>
      </c>
      <c r="F107" s="1061">
        <v>143</v>
      </c>
      <c r="G107" s="1061" t="s">
        <v>711</v>
      </c>
      <c r="H107" s="1063">
        <v>1</v>
      </c>
      <c r="I107" s="1064">
        <v>11301</v>
      </c>
      <c r="J107" s="1064">
        <v>1</v>
      </c>
      <c r="K107">
        <v>2020</v>
      </c>
      <c r="L107" s="1064">
        <v>2</v>
      </c>
      <c r="M107" s="1064">
        <v>2</v>
      </c>
      <c r="N107" s="1064" t="s">
        <v>2396</v>
      </c>
      <c r="O107">
        <v>13</v>
      </c>
      <c r="P107" s="1065">
        <v>0</v>
      </c>
      <c r="Q107" s="1065">
        <v>0</v>
      </c>
      <c r="R107" s="1066">
        <f t="shared" si="1"/>
        <v>0</v>
      </c>
      <c r="S107" s="1065">
        <v>0</v>
      </c>
      <c r="T107" s="1065">
        <v>0</v>
      </c>
      <c r="U107" s="1065">
        <v>0</v>
      </c>
      <c r="V107" s="1065">
        <v>0</v>
      </c>
    </row>
    <row r="108" spans="1:22">
      <c r="A108">
        <v>4088200100</v>
      </c>
      <c r="B108" s="1061">
        <v>2</v>
      </c>
      <c r="C108" s="1061">
        <v>5</v>
      </c>
      <c r="D108" s="1062">
        <v>2</v>
      </c>
      <c r="E108" s="1061" t="s">
        <v>2394</v>
      </c>
      <c r="F108" s="1061">
        <v>143</v>
      </c>
      <c r="G108" s="1061" t="s">
        <v>711</v>
      </c>
      <c r="H108" s="1063">
        <v>1</v>
      </c>
      <c r="I108" s="1064">
        <v>11301</v>
      </c>
      <c r="J108" s="1064">
        <v>1</v>
      </c>
      <c r="K108">
        <v>2020</v>
      </c>
      <c r="L108" s="1064">
        <v>2</v>
      </c>
      <c r="M108" s="1064">
        <v>2</v>
      </c>
      <c r="N108" s="1064" t="s">
        <v>2396</v>
      </c>
      <c r="O108">
        <v>13</v>
      </c>
      <c r="P108" s="1065">
        <v>0</v>
      </c>
      <c r="Q108" s="1065">
        <v>0</v>
      </c>
      <c r="R108" s="1066">
        <f t="shared" si="1"/>
        <v>0</v>
      </c>
      <c r="S108" s="1065">
        <v>0</v>
      </c>
      <c r="T108" s="1065">
        <v>0</v>
      </c>
      <c r="U108" s="1065">
        <v>0</v>
      </c>
      <c r="V108" s="1065">
        <v>0</v>
      </c>
    </row>
    <row r="109" spans="1:22">
      <c r="A109">
        <v>4088200100</v>
      </c>
      <c r="B109" s="1061">
        <v>2</v>
      </c>
      <c r="C109" s="1061">
        <v>5</v>
      </c>
      <c r="D109" s="1062">
        <v>2</v>
      </c>
      <c r="E109" s="1061" t="s">
        <v>2394</v>
      </c>
      <c r="F109" s="1061">
        <v>143</v>
      </c>
      <c r="G109" s="1061" t="s">
        <v>711</v>
      </c>
      <c r="H109" s="1063">
        <v>1</v>
      </c>
      <c r="I109" s="1064">
        <v>11301</v>
      </c>
      <c r="J109" s="1064">
        <v>1</v>
      </c>
      <c r="K109">
        <v>2020</v>
      </c>
      <c r="L109" s="1064">
        <v>2</v>
      </c>
      <c r="M109" s="1064">
        <v>2</v>
      </c>
      <c r="N109" s="1064" t="s">
        <v>2396</v>
      </c>
      <c r="O109">
        <v>13</v>
      </c>
      <c r="P109" s="1065">
        <v>0</v>
      </c>
      <c r="Q109" s="1065">
        <v>0</v>
      </c>
      <c r="R109" s="1066">
        <f t="shared" si="1"/>
        <v>0</v>
      </c>
      <c r="S109" s="1065">
        <v>43762.54</v>
      </c>
      <c r="T109" s="1065">
        <v>43762.54</v>
      </c>
      <c r="U109" s="1065">
        <v>0</v>
      </c>
      <c r="V109" s="1065">
        <v>0</v>
      </c>
    </row>
    <row r="110" spans="1:22">
      <c r="A110">
        <v>4088200100</v>
      </c>
      <c r="B110" s="1061">
        <v>2</v>
      </c>
      <c r="C110" s="1061">
        <v>5</v>
      </c>
      <c r="D110" s="1062">
        <v>2</v>
      </c>
      <c r="E110" s="1061" t="s">
        <v>2394</v>
      </c>
      <c r="F110" s="1061">
        <v>143</v>
      </c>
      <c r="G110" s="1061" t="s">
        <v>711</v>
      </c>
      <c r="H110" s="1063">
        <v>1</v>
      </c>
      <c r="I110" s="1064">
        <v>11301</v>
      </c>
      <c r="J110" s="1064">
        <v>1</v>
      </c>
      <c r="K110">
        <v>2020</v>
      </c>
      <c r="L110" s="1064">
        <v>2</v>
      </c>
      <c r="M110" s="1064">
        <v>2</v>
      </c>
      <c r="N110" s="1064" t="s">
        <v>2396</v>
      </c>
      <c r="O110">
        <v>13</v>
      </c>
      <c r="P110" s="1065">
        <v>0</v>
      </c>
      <c r="Q110" s="1065">
        <v>46308.56</v>
      </c>
      <c r="R110" s="1066">
        <f t="shared" si="1"/>
        <v>46308.56</v>
      </c>
      <c r="S110" s="1065">
        <v>0</v>
      </c>
      <c r="T110" s="1065">
        <v>0</v>
      </c>
      <c r="U110" s="1065">
        <v>0</v>
      </c>
      <c r="V110" s="1065">
        <v>0</v>
      </c>
    </row>
    <row r="111" spans="1:22">
      <c r="A111">
        <v>4088200100</v>
      </c>
      <c r="B111" s="1061">
        <v>2</v>
      </c>
      <c r="C111" s="1061">
        <v>5</v>
      </c>
      <c r="D111" s="1062">
        <v>2</v>
      </c>
      <c r="E111" s="1061" t="s">
        <v>2394</v>
      </c>
      <c r="F111" s="1061">
        <v>143</v>
      </c>
      <c r="G111" s="1061" t="s">
        <v>711</v>
      </c>
      <c r="H111" s="1063">
        <v>1</v>
      </c>
      <c r="I111" s="1064">
        <v>11301</v>
      </c>
      <c r="J111" s="1064">
        <v>1</v>
      </c>
      <c r="K111">
        <v>2020</v>
      </c>
      <c r="L111" s="1064">
        <v>2</v>
      </c>
      <c r="M111" s="1064">
        <v>2</v>
      </c>
      <c r="N111" s="1064" t="s">
        <v>2396</v>
      </c>
      <c r="O111">
        <v>13</v>
      </c>
      <c r="P111" s="1065">
        <v>0</v>
      </c>
      <c r="Q111" s="1065">
        <v>0</v>
      </c>
      <c r="R111" s="1066">
        <f t="shared" si="1"/>
        <v>0</v>
      </c>
      <c r="S111" s="1065">
        <v>0</v>
      </c>
      <c r="T111" s="1065">
        <v>0</v>
      </c>
      <c r="U111" s="1065">
        <v>0</v>
      </c>
      <c r="V111" s="1065">
        <v>0</v>
      </c>
    </row>
    <row r="112" spans="1:22">
      <c r="A112">
        <v>4088200100</v>
      </c>
      <c r="B112" s="1061">
        <v>2</v>
      </c>
      <c r="C112" s="1061">
        <v>5</v>
      </c>
      <c r="D112" s="1062">
        <v>2</v>
      </c>
      <c r="E112" s="1061" t="s">
        <v>2394</v>
      </c>
      <c r="F112" s="1061">
        <v>143</v>
      </c>
      <c r="G112" s="1061" t="s">
        <v>711</v>
      </c>
      <c r="H112" s="1063">
        <v>1</v>
      </c>
      <c r="I112" s="1064">
        <v>11301</v>
      </c>
      <c r="J112" s="1064">
        <v>1</v>
      </c>
      <c r="K112">
        <v>2020</v>
      </c>
      <c r="L112" s="1064">
        <v>2</v>
      </c>
      <c r="M112" s="1064">
        <v>2</v>
      </c>
      <c r="N112" s="1064" t="s">
        <v>2396</v>
      </c>
      <c r="O112">
        <v>13</v>
      </c>
      <c r="P112" s="1065">
        <v>0</v>
      </c>
      <c r="Q112" s="1065">
        <v>0</v>
      </c>
      <c r="R112" s="1066">
        <f t="shared" si="1"/>
        <v>0</v>
      </c>
      <c r="S112" s="1065">
        <v>0</v>
      </c>
      <c r="T112" s="1065">
        <v>0</v>
      </c>
      <c r="U112" s="1065">
        <v>7766.34</v>
      </c>
      <c r="V112" s="1065">
        <v>7766.34</v>
      </c>
    </row>
    <row r="113" spans="1:22">
      <c r="A113">
        <v>4088200100</v>
      </c>
      <c r="B113" s="1061">
        <v>2</v>
      </c>
      <c r="C113" s="1061">
        <v>5</v>
      </c>
      <c r="D113" s="1062">
        <v>2</v>
      </c>
      <c r="E113" s="1061" t="s">
        <v>2394</v>
      </c>
      <c r="F113" s="1061">
        <v>143</v>
      </c>
      <c r="G113" s="1061" t="s">
        <v>711</v>
      </c>
      <c r="H113" s="1063">
        <v>1</v>
      </c>
      <c r="I113" s="1064">
        <v>11301</v>
      </c>
      <c r="J113" s="1064">
        <v>1</v>
      </c>
      <c r="K113">
        <v>2020</v>
      </c>
      <c r="L113" s="1064">
        <v>2</v>
      </c>
      <c r="M113" s="1064">
        <v>2</v>
      </c>
      <c r="N113" s="1064" t="s">
        <v>2396</v>
      </c>
      <c r="O113">
        <v>13</v>
      </c>
      <c r="P113" s="1065">
        <v>0</v>
      </c>
      <c r="Q113" s="1065">
        <v>0</v>
      </c>
      <c r="R113" s="1066">
        <f t="shared" si="1"/>
        <v>0</v>
      </c>
      <c r="S113" s="1065">
        <v>0</v>
      </c>
      <c r="T113" s="1065">
        <v>0</v>
      </c>
      <c r="U113" s="1065">
        <v>0</v>
      </c>
      <c r="V113" s="1065">
        <v>0</v>
      </c>
    </row>
    <row r="114" spans="1:22">
      <c r="A114">
        <v>4088200100</v>
      </c>
      <c r="B114" s="1061">
        <v>2</v>
      </c>
      <c r="C114" s="1061">
        <v>5</v>
      </c>
      <c r="D114" s="1062">
        <v>2</v>
      </c>
      <c r="E114" s="1061" t="s">
        <v>2394</v>
      </c>
      <c r="F114" s="1061">
        <v>143</v>
      </c>
      <c r="G114" s="1061" t="s">
        <v>711</v>
      </c>
      <c r="H114" s="1063">
        <v>1</v>
      </c>
      <c r="I114" s="1064">
        <v>11301</v>
      </c>
      <c r="J114" s="1064">
        <v>1</v>
      </c>
      <c r="K114">
        <v>2020</v>
      </c>
      <c r="L114" s="1064">
        <v>2</v>
      </c>
      <c r="M114" s="1064">
        <v>2</v>
      </c>
      <c r="N114" s="1064" t="s">
        <v>2396</v>
      </c>
      <c r="O114">
        <v>13</v>
      </c>
      <c r="P114" s="1065">
        <v>0</v>
      </c>
      <c r="Q114" s="1065">
        <v>0</v>
      </c>
      <c r="R114" s="1066">
        <f t="shared" si="1"/>
        <v>0</v>
      </c>
      <c r="S114" s="1065">
        <v>0</v>
      </c>
      <c r="T114" s="1065">
        <v>0</v>
      </c>
      <c r="U114" s="1065">
        <v>0</v>
      </c>
      <c r="V114" s="1065">
        <v>0</v>
      </c>
    </row>
    <row r="115" spans="1:22">
      <c r="A115">
        <v>4088200100</v>
      </c>
      <c r="B115" s="1061">
        <v>2</v>
      </c>
      <c r="C115" s="1061">
        <v>5</v>
      </c>
      <c r="D115" s="1062">
        <v>2</v>
      </c>
      <c r="E115" s="1061" t="s">
        <v>2394</v>
      </c>
      <c r="F115" s="1061">
        <v>143</v>
      </c>
      <c r="G115" s="1061" t="s">
        <v>711</v>
      </c>
      <c r="H115" s="1063">
        <v>1</v>
      </c>
      <c r="I115" s="1064">
        <v>11301</v>
      </c>
      <c r="J115" s="1064">
        <v>1</v>
      </c>
      <c r="K115">
        <v>2020</v>
      </c>
      <c r="L115" s="1064">
        <v>2</v>
      </c>
      <c r="M115" s="1064">
        <v>2</v>
      </c>
      <c r="N115" s="1064" t="s">
        <v>2396</v>
      </c>
      <c r="O115">
        <v>13</v>
      </c>
      <c r="P115" s="1065">
        <v>0</v>
      </c>
      <c r="Q115" s="1065">
        <v>0</v>
      </c>
      <c r="R115" s="1066">
        <f t="shared" si="1"/>
        <v>0</v>
      </c>
      <c r="S115" s="1065">
        <v>10604.48</v>
      </c>
      <c r="T115" s="1065">
        <v>10604.48</v>
      </c>
      <c r="U115" s="1065">
        <v>0</v>
      </c>
      <c r="V115" s="1065">
        <v>0</v>
      </c>
    </row>
    <row r="116" spans="1:22">
      <c r="A116">
        <v>4088200100</v>
      </c>
      <c r="B116" s="1061">
        <v>2</v>
      </c>
      <c r="C116" s="1061">
        <v>5</v>
      </c>
      <c r="D116" s="1062">
        <v>2</v>
      </c>
      <c r="E116" s="1061" t="s">
        <v>2394</v>
      </c>
      <c r="F116" s="1061">
        <v>143</v>
      </c>
      <c r="G116" s="1061" t="s">
        <v>711</v>
      </c>
      <c r="H116" s="1063">
        <v>1</v>
      </c>
      <c r="I116" s="1064">
        <v>11301</v>
      </c>
      <c r="J116" s="1064">
        <v>1</v>
      </c>
      <c r="K116">
        <v>2020</v>
      </c>
      <c r="L116" s="1064">
        <v>2</v>
      </c>
      <c r="M116" s="1064">
        <v>2</v>
      </c>
      <c r="N116" s="1064" t="s">
        <v>2396</v>
      </c>
      <c r="O116">
        <v>13</v>
      </c>
      <c r="P116" s="1065">
        <v>0</v>
      </c>
      <c r="Q116" s="1065">
        <v>15532.68</v>
      </c>
      <c r="R116" s="1066">
        <f t="shared" si="1"/>
        <v>15532.68</v>
      </c>
      <c r="S116" s="1065">
        <v>0</v>
      </c>
      <c r="T116" s="1065">
        <v>0</v>
      </c>
      <c r="U116" s="1065">
        <v>0</v>
      </c>
      <c r="V116" s="1065">
        <v>0</v>
      </c>
    </row>
    <row r="117" spans="1:22">
      <c r="A117">
        <v>4088200100</v>
      </c>
      <c r="B117" s="1061">
        <v>2</v>
      </c>
      <c r="C117" s="1061">
        <v>5</v>
      </c>
      <c r="D117" s="1062">
        <v>2</v>
      </c>
      <c r="E117" s="1061" t="s">
        <v>2394</v>
      </c>
      <c r="F117" s="1061">
        <v>143</v>
      </c>
      <c r="G117" s="1061" t="s">
        <v>711</v>
      </c>
      <c r="H117" s="1063">
        <v>1</v>
      </c>
      <c r="I117" s="1064">
        <v>11301</v>
      </c>
      <c r="J117" s="1064">
        <v>1</v>
      </c>
      <c r="K117">
        <v>2020</v>
      </c>
      <c r="L117" s="1064">
        <v>2</v>
      </c>
      <c r="M117" s="1064">
        <v>2</v>
      </c>
      <c r="N117" s="1064" t="s">
        <v>2396</v>
      </c>
      <c r="O117">
        <v>13</v>
      </c>
      <c r="P117" s="1065">
        <v>0</v>
      </c>
      <c r="Q117" s="1065">
        <v>0</v>
      </c>
      <c r="R117" s="1066">
        <f t="shared" si="1"/>
        <v>0</v>
      </c>
      <c r="S117" s="1065">
        <v>0</v>
      </c>
      <c r="T117" s="1065">
        <v>0</v>
      </c>
      <c r="U117" s="1065">
        <v>0</v>
      </c>
      <c r="V117" s="1065">
        <v>0</v>
      </c>
    </row>
    <row r="118" spans="1:22">
      <c r="A118">
        <v>4088200100</v>
      </c>
      <c r="B118" s="1061">
        <v>2</v>
      </c>
      <c r="C118" s="1061">
        <v>5</v>
      </c>
      <c r="D118" s="1062">
        <v>2</v>
      </c>
      <c r="E118" s="1061" t="s">
        <v>2394</v>
      </c>
      <c r="F118" s="1061">
        <v>143</v>
      </c>
      <c r="G118" s="1061" t="s">
        <v>711</v>
      </c>
      <c r="H118" s="1063">
        <v>1</v>
      </c>
      <c r="I118" s="1064">
        <v>11301</v>
      </c>
      <c r="J118" s="1064">
        <v>1</v>
      </c>
      <c r="K118">
        <v>2020</v>
      </c>
      <c r="L118" s="1064">
        <v>2</v>
      </c>
      <c r="M118" s="1064">
        <v>2</v>
      </c>
      <c r="N118" s="1064" t="s">
        <v>2396</v>
      </c>
      <c r="O118">
        <v>13</v>
      </c>
      <c r="P118" s="1065">
        <v>0</v>
      </c>
      <c r="Q118" s="1065">
        <v>0</v>
      </c>
      <c r="R118" s="1066">
        <f t="shared" si="1"/>
        <v>0</v>
      </c>
      <c r="S118" s="1065">
        <v>0</v>
      </c>
      <c r="T118" s="1065">
        <v>0</v>
      </c>
      <c r="U118" s="1065">
        <v>44134.17</v>
      </c>
      <c r="V118" s="1065">
        <v>44134.17</v>
      </c>
    </row>
    <row r="119" spans="1:22">
      <c r="A119">
        <v>4088200100</v>
      </c>
      <c r="B119" s="1061">
        <v>2</v>
      </c>
      <c r="C119" s="1061">
        <v>5</v>
      </c>
      <c r="D119" s="1062">
        <v>2</v>
      </c>
      <c r="E119" s="1061" t="s">
        <v>2394</v>
      </c>
      <c r="F119" s="1061">
        <v>143</v>
      </c>
      <c r="G119" s="1061" t="s">
        <v>711</v>
      </c>
      <c r="H119" s="1063">
        <v>1</v>
      </c>
      <c r="I119" s="1064">
        <v>11301</v>
      </c>
      <c r="J119" s="1064">
        <v>1</v>
      </c>
      <c r="K119">
        <v>2020</v>
      </c>
      <c r="L119" s="1064">
        <v>2</v>
      </c>
      <c r="M119" s="1064">
        <v>2</v>
      </c>
      <c r="N119" s="1064" t="s">
        <v>2396</v>
      </c>
      <c r="O119">
        <v>13</v>
      </c>
      <c r="P119" s="1065">
        <v>0</v>
      </c>
      <c r="Q119" s="1065">
        <v>0</v>
      </c>
      <c r="R119" s="1066">
        <f t="shared" si="1"/>
        <v>0</v>
      </c>
      <c r="S119" s="1065">
        <v>0</v>
      </c>
      <c r="T119" s="1065">
        <v>0</v>
      </c>
      <c r="U119" s="1065">
        <v>0</v>
      </c>
      <c r="V119" s="1065">
        <v>0</v>
      </c>
    </row>
    <row r="120" spans="1:22">
      <c r="A120">
        <v>4088200100</v>
      </c>
      <c r="B120" s="1061">
        <v>2</v>
      </c>
      <c r="C120" s="1061">
        <v>5</v>
      </c>
      <c r="D120" s="1062">
        <v>2</v>
      </c>
      <c r="E120" s="1061" t="s">
        <v>2394</v>
      </c>
      <c r="F120" s="1061">
        <v>143</v>
      </c>
      <c r="G120" s="1061" t="s">
        <v>711</v>
      </c>
      <c r="H120" s="1063">
        <v>1</v>
      </c>
      <c r="I120" s="1064">
        <v>11301</v>
      </c>
      <c r="J120" s="1064">
        <v>1</v>
      </c>
      <c r="K120">
        <v>2020</v>
      </c>
      <c r="L120" s="1064">
        <v>2</v>
      </c>
      <c r="M120" s="1064">
        <v>2</v>
      </c>
      <c r="N120" s="1064" t="s">
        <v>2396</v>
      </c>
      <c r="O120">
        <v>13</v>
      </c>
      <c r="P120" s="1065">
        <v>0</v>
      </c>
      <c r="Q120" s="1065">
        <v>0</v>
      </c>
      <c r="R120" s="1066">
        <f t="shared" si="1"/>
        <v>0</v>
      </c>
      <c r="S120" s="1065">
        <v>0</v>
      </c>
      <c r="T120" s="1065">
        <v>0</v>
      </c>
      <c r="U120" s="1065">
        <v>0</v>
      </c>
      <c r="V120" s="1065">
        <v>0</v>
      </c>
    </row>
    <row r="121" spans="1:22">
      <c r="A121">
        <v>4088200100</v>
      </c>
      <c r="B121" s="1061">
        <v>2</v>
      </c>
      <c r="C121" s="1061">
        <v>5</v>
      </c>
      <c r="D121" s="1062">
        <v>2</v>
      </c>
      <c r="E121" s="1061" t="s">
        <v>2394</v>
      </c>
      <c r="F121" s="1061">
        <v>143</v>
      </c>
      <c r="G121" s="1061" t="s">
        <v>711</v>
      </c>
      <c r="H121" s="1063">
        <v>1</v>
      </c>
      <c r="I121" s="1064">
        <v>11301</v>
      </c>
      <c r="J121" s="1064">
        <v>1</v>
      </c>
      <c r="K121">
        <v>2020</v>
      </c>
      <c r="L121" s="1064">
        <v>2</v>
      </c>
      <c r="M121" s="1064">
        <v>2</v>
      </c>
      <c r="N121" s="1064" t="s">
        <v>2396</v>
      </c>
      <c r="O121">
        <v>13</v>
      </c>
      <c r="P121" s="1065">
        <v>0</v>
      </c>
      <c r="Q121" s="1065">
        <v>0</v>
      </c>
      <c r="R121" s="1066">
        <f t="shared" si="1"/>
        <v>0</v>
      </c>
      <c r="S121" s="1065">
        <v>55533.42</v>
      </c>
      <c r="T121" s="1065">
        <v>55533.42</v>
      </c>
      <c r="U121" s="1065">
        <v>0</v>
      </c>
      <c r="V121" s="1065">
        <v>0</v>
      </c>
    </row>
    <row r="122" spans="1:22">
      <c r="A122">
        <v>4088200100</v>
      </c>
      <c r="B122" s="1061">
        <v>2</v>
      </c>
      <c r="C122" s="1061">
        <v>5</v>
      </c>
      <c r="D122" s="1062">
        <v>2</v>
      </c>
      <c r="E122" s="1061" t="s">
        <v>2394</v>
      </c>
      <c r="F122" s="1061">
        <v>143</v>
      </c>
      <c r="G122" s="1061" t="s">
        <v>711</v>
      </c>
      <c r="H122" s="1063">
        <v>1</v>
      </c>
      <c r="I122" s="1064">
        <v>11301</v>
      </c>
      <c r="J122" s="1064">
        <v>1</v>
      </c>
      <c r="K122">
        <v>2020</v>
      </c>
      <c r="L122" s="1064">
        <v>2</v>
      </c>
      <c r="M122" s="1064">
        <v>2</v>
      </c>
      <c r="N122" s="1064" t="s">
        <v>2396</v>
      </c>
      <c r="O122">
        <v>13</v>
      </c>
      <c r="P122" s="1065">
        <v>0</v>
      </c>
      <c r="Q122" s="1065">
        <v>58845.56</v>
      </c>
      <c r="R122" s="1066">
        <f t="shared" si="1"/>
        <v>58845.56</v>
      </c>
      <c r="S122" s="1065">
        <v>0</v>
      </c>
      <c r="T122" s="1065">
        <v>0</v>
      </c>
      <c r="U122" s="1065">
        <v>0</v>
      </c>
      <c r="V122" s="1065">
        <v>0</v>
      </c>
    </row>
    <row r="123" spans="1:22">
      <c r="A123">
        <v>4088200100</v>
      </c>
      <c r="B123" s="1061">
        <v>2</v>
      </c>
      <c r="C123" s="1061">
        <v>5</v>
      </c>
      <c r="D123" s="1062">
        <v>2</v>
      </c>
      <c r="E123" s="1061" t="s">
        <v>2394</v>
      </c>
      <c r="F123" s="1061">
        <v>143</v>
      </c>
      <c r="G123" s="1061" t="s">
        <v>711</v>
      </c>
      <c r="H123" s="1063">
        <v>1</v>
      </c>
      <c r="I123" s="1064">
        <v>11301</v>
      </c>
      <c r="J123" s="1064">
        <v>1</v>
      </c>
      <c r="K123">
        <v>2020</v>
      </c>
      <c r="L123" s="1064">
        <v>2</v>
      </c>
      <c r="M123" s="1064">
        <v>2</v>
      </c>
      <c r="N123" s="1064" t="s">
        <v>2396</v>
      </c>
      <c r="O123">
        <v>13</v>
      </c>
      <c r="P123" s="1065">
        <v>0</v>
      </c>
      <c r="Q123" s="1065">
        <v>0</v>
      </c>
      <c r="R123" s="1066">
        <f t="shared" si="1"/>
        <v>0</v>
      </c>
      <c r="S123" s="1065">
        <v>0</v>
      </c>
      <c r="T123" s="1065">
        <v>0</v>
      </c>
      <c r="U123" s="1065">
        <v>0</v>
      </c>
      <c r="V123" s="1065">
        <v>0</v>
      </c>
    </row>
    <row r="124" spans="1:22">
      <c r="A124">
        <v>4088200100</v>
      </c>
      <c r="B124" s="1061">
        <v>2</v>
      </c>
      <c r="C124" s="1061">
        <v>5</v>
      </c>
      <c r="D124" s="1062">
        <v>2</v>
      </c>
      <c r="E124" s="1061" t="s">
        <v>2394</v>
      </c>
      <c r="F124" s="1061">
        <v>143</v>
      </c>
      <c r="G124" s="1061" t="s">
        <v>711</v>
      </c>
      <c r="H124" s="1063">
        <v>1</v>
      </c>
      <c r="I124" s="1064">
        <v>11301</v>
      </c>
      <c r="J124" s="1064">
        <v>1</v>
      </c>
      <c r="K124">
        <v>2020</v>
      </c>
      <c r="L124" s="1064">
        <v>2</v>
      </c>
      <c r="M124" s="1064">
        <v>2</v>
      </c>
      <c r="N124" s="1064" t="s">
        <v>2396</v>
      </c>
      <c r="O124">
        <v>13</v>
      </c>
      <c r="P124" s="1065">
        <v>0</v>
      </c>
      <c r="Q124" s="1065">
        <v>0</v>
      </c>
      <c r="R124" s="1066">
        <f t="shared" si="1"/>
        <v>0</v>
      </c>
      <c r="S124" s="1065">
        <v>0</v>
      </c>
      <c r="T124" s="1065">
        <v>0</v>
      </c>
      <c r="U124" s="1065">
        <v>151909.64000000001</v>
      </c>
      <c r="V124" s="1065">
        <v>151909.64000000001</v>
      </c>
    </row>
    <row r="125" spans="1:22">
      <c r="A125">
        <v>4088200100</v>
      </c>
      <c r="B125" s="1061">
        <v>2</v>
      </c>
      <c r="C125" s="1061">
        <v>5</v>
      </c>
      <c r="D125" s="1062">
        <v>2</v>
      </c>
      <c r="E125" s="1061" t="s">
        <v>2394</v>
      </c>
      <c r="F125" s="1061">
        <v>143</v>
      </c>
      <c r="G125" s="1061" t="s">
        <v>711</v>
      </c>
      <c r="H125" s="1063">
        <v>1</v>
      </c>
      <c r="I125" s="1064">
        <v>11301</v>
      </c>
      <c r="J125" s="1064">
        <v>1</v>
      </c>
      <c r="K125">
        <v>2020</v>
      </c>
      <c r="L125" s="1064">
        <v>2</v>
      </c>
      <c r="M125" s="1064">
        <v>2</v>
      </c>
      <c r="N125" s="1064" t="s">
        <v>2396</v>
      </c>
      <c r="O125">
        <v>13</v>
      </c>
      <c r="P125" s="1065">
        <v>0</v>
      </c>
      <c r="Q125" s="1065">
        <v>0</v>
      </c>
      <c r="R125" s="1066">
        <f t="shared" si="1"/>
        <v>0</v>
      </c>
      <c r="S125" s="1065">
        <v>0</v>
      </c>
      <c r="T125" s="1065">
        <v>0</v>
      </c>
      <c r="U125" s="1065">
        <v>0</v>
      </c>
      <c r="V125" s="1065">
        <v>0</v>
      </c>
    </row>
    <row r="126" spans="1:22">
      <c r="A126">
        <v>4088200100</v>
      </c>
      <c r="B126" s="1061">
        <v>2</v>
      </c>
      <c r="C126" s="1061">
        <v>5</v>
      </c>
      <c r="D126" s="1062">
        <v>2</v>
      </c>
      <c r="E126" s="1061" t="s">
        <v>2394</v>
      </c>
      <c r="F126" s="1061">
        <v>143</v>
      </c>
      <c r="G126" s="1061" t="s">
        <v>711</v>
      </c>
      <c r="H126" s="1063">
        <v>1</v>
      </c>
      <c r="I126" s="1064">
        <v>11301</v>
      </c>
      <c r="J126" s="1064">
        <v>1</v>
      </c>
      <c r="K126">
        <v>2020</v>
      </c>
      <c r="L126" s="1064">
        <v>2</v>
      </c>
      <c r="M126" s="1064">
        <v>2</v>
      </c>
      <c r="N126" s="1064" t="s">
        <v>2396</v>
      </c>
      <c r="O126">
        <v>13</v>
      </c>
      <c r="P126" s="1065">
        <v>0</v>
      </c>
      <c r="Q126" s="1065">
        <v>0</v>
      </c>
      <c r="R126" s="1066">
        <f t="shared" si="1"/>
        <v>0</v>
      </c>
      <c r="S126" s="1065">
        <v>0</v>
      </c>
      <c r="T126" s="1065">
        <v>0</v>
      </c>
      <c r="U126" s="1065">
        <v>0</v>
      </c>
      <c r="V126" s="1065">
        <v>0</v>
      </c>
    </row>
    <row r="127" spans="1:22">
      <c r="A127">
        <v>4088200100</v>
      </c>
      <c r="B127" s="1061">
        <v>2</v>
      </c>
      <c r="C127" s="1061">
        <v>5</v>
      </c>
      <c r="D127" s="1062">
        <v>2</v>
      </c>
      <c r="E127" s="1061" t="s">
        <v>2394</v>
      </c>
      <c r="F127" s="1061">
        <v>143</v>
      </c>
      <c r="G127" s="1061" t="s">
        <v>711</v>
      </c>
      <c r="H127" s="1063">
        <v>1</v>
      </c>
      <c r="I127" s="1064">
        <v>11301</v>
      </c>
      <c r="J127" s="1064">
        <v>1</v>
      </c>
      <c r="K127">
        <v>2020</v>
      </c>
      <c r="L127" s="1064">
        <v>2</v>
      </c>
      <c r="M127" s="1064">
        <v>2</v>
      </c>
      <c r="N127" s="1064" t="s">
        <v>2396</v>
      </c>
      <c r="O127">
        <v>13</v>
      </c>
      <c r="P127" s="1065">
        <v>0</v>
      </c>
      <c r="Q127" s="1065">
        <v>0</v>
      </c>
      <c r="R127" s="1066">
        <f t="shared" si="1"/>
        <v>0</v>
      </c>
      <c r="S127" s="1065">
        <v>181732.3</v>
      </c>
      <c r="T127" s="1065">
        <v>181732.3</v>
      </c>
      <c r="U127" s="1065">
        <v>0</v>
      </c>
      <c r="V127" s="1065">
        <v>0</v>
      </c>
    </row>
    <row r="128" spans="1:22">
      <c r="A128">
        <v>4088200100</v>
      </c>
      <c r="B128" s="1061">
        <v>2</v>
      </c>
      <c r="C128" s="1061">
        <v>5</v>
      </c>
      <c r="D128" s="1062">
        <v>2</v>
      </c>
      <c r="E128" s="1061" t="s">
        <v>2394</v>
      </c>
      <c r="F128" s="1061">
        <v>143</v>
      </c>
      <c r="G128" s="1061" t="s">
        <v>711</v>
      </c>
      <c r="H128" s="1063">
        <v>1</v>
      </c>
      <c r="I128" s="1064">
        <v>11301</v>
      </c>
      <c r="J128" s="1064">
        <v>1</v>
      </c>
      <c r="K128">
        <v>2020</v>
      </c>
      <c r="L128" s="1064">
        <v>2</v>
      </c>
      <c r="M128" s="1064">
        <v>2</v>
      </c>
      <c r="N128" s="1064" t="s">
        <v>2396</v>
      </c>
      <c r="O128">
        <v>13</v>
      </c>
      <c r="P128" s="1065">
        <v>0</v>
      </c>
      <c r="Q128" s="1065">
        <v>181732.34</v>
      </c>
      <c r="R128" s="1066">
        <f t="shared" si="1"/>
        <v>181732.34</v>
      </c>
      <c r="S128" s="1065">
        <v>0</v>
      </c>
      <c r="T128" s="1065">
        <v>0</v>
      </c>
      <c r="U128" s="1065">
        <v>0</v>
      </c>
      <c r="V128" s="1065">
        <v>0</v>
      </c>
    </row>
    <row r="129" spans="1:22">
      <c r="A129">
        <v>4088200100</v>
      </c>
      <c r="B129" s="1061">
        <v>2</v>
      </c>
      <c r="C129" s="1061">
        <v>5</v>
      </c>
      <c r="D129" s="1062">
        <v>2</v>
      </c>
      <c r="E129" s="1061" t="s">
        <v>2394</v>
      </c>
      <c r="F129" s="1061">
        <v>143</v>
      </c>
      <c r="G129" s="1061" t="s">
        <v>711</v>
      </c>
      <c r="H129" s="1063">
        <v>1</v>
      </c>
      <c r="I129" s="1064">
        <v>11301</v>
      </c>
      <c r="J129" s="1064">
        <v>1</v>
      </c>
      <c r="K129">
        <v>2020</v>
      </c>
      <c r="L129" s="1064">
        <v>1</v>
      </c>
      <c r="M129" s="1064">
        <v>3</v>
      </c>
      <c r="N129" s="1064" t="s">
        <v>2395</v>
      </c>
      <c r="O129">
        <v>13</v>
      </c>
      <c r="P129" s="1065">
        <v>1656380.78</v>
      </c>
      <c r="Q129" s="1065">
        <v>101661.93</v>
      </c>
      <c r="R129" s="1066">
        <f t="shared" si="1"/>
        <v>1758042.71</v>
      </c>
      <c r="S129" s="1065">
        <v>1758042.71</v>
      </c>
      <c r="T129" s="1065">
        <v>1758042.71</v>
      </c>
      <c r="U129" s="1065">
        <v>1758042.71</v>
      </c>
      <c r="V129" s="1065">
        <v>1758042.71</v>
      </c>
    </row>
    <row r="130" spans="1:22">
      <c r="A130">
        <v>4088200100</v>
      </c>
      <c r="B130" s="1061">
        <v>2</v>
      </c>
      <c r="C130" s="1061">
        <v>5</v>
      </c>
      <c r="D130" s="1062">
        <v>2</v>
      </c>
      <c r="E130" s="1061" t="s">
        <v>2394</v>
      </c>
      <c r="F130" s="1061">
        <v>143</v>
      </c>
      <c r="G130" s="1061" t="s">
        <v>711</v>
      </c>
      <c r="H130" s="1063">
        <v>1</v>
      </c>
      <c r="I130" s="1064">
        <v>11301</v>
      </c>
      <c r="J130" s="1064">
        <v>1</v>
      </c>
      <c r="K130">
        <v>2020</v>
      </c>
      <c r="L130" s="1064">
        <v>1</v>
      </c>
      <c r="M130" s="1064">
        <v>3</v>
      </c>
      <c r="N130" s="1064" t="s">
        <v>2395</v>
      </c>
      <c r="O130">
        <v>13</v>
      </c>
      <c r="P130" s="1065">
        <v>1836555.09</v>
      </c>
      <c r="Q130" s="1065">
        <v>-117243.83</v>
      </c>
      <c r="R130" s="1066">
        <f t="shared" si="1"/>
        <v>1719311.26</v>
      </c>
      <c r="S130" s="1065">
        <v>1719251.26</v>
      </c>
      <c r="T130" s="1065">
        <v>1719251.26</v>
      </c>
      <c r="U130" s="1065">
        <v>1719251.26</v>
      </c>
      <c r="V130" s="1065">
        <v>1719251.26</v>
      </c>
    </row>
    <row r="131" spans="1:22">
      <c r="A131">
        <v>4088200100</v>
      </c>
      <c r="B131" s="1061">
        <v>2</v>
      </c>
      <c r="C131" s="1061">
        <v>5</v>
      </c>
      <c r="D131" s="1062">
        <v>2</v>
      </c>
      <c r="E131" s="1061" t="s">
        <v>2394</v>
      </c>
      <c r="F131" s="1061">
        <v>143</v>
      </c>
      <c r="G131" s="1061" t="s">
        <v>711</v>
      </c>
      <c r="H131" s="1063">
        <v>1</v>
      </c>
      <c r="I131" s="1064">
        <v>11301</v>
      </c>
      <c r="J131" s="1064">
        <v>1</v>
      </c>
      <c r="K131">
        <v>2020</v>
      </c>
      <c r="L131" s="1064">
        <v>2</v>
      </c>
      <c r="M131" s="1064">
        <v>2</v>
      </c>
      <c r="N131" s="1064" t="s">
        <v>2396</v>
      </c>
      <c r="O131">
        <v>13</v>
      </c>
      <c r="P131" s="1065">
        <v>0</v>
      </c>
      <c r="Q131" s="1065">
        <v>0</v>
      </c>
      <c r="R131" s="1066">
        <f t="shared" si="1"/>
        <v>0</v>
      </c>
      <c r="S131" s="1065">
        <v>0</v>
      </c>
      <c r="T131" s="1065">
        <v>0</v>
      </c>
      <c r="U131" s="1065">
        <v>0</v>
      </c>
      <c r="V131" s="1065">
        <v>0</v>
      </c>
    </row>
    <row r="132" spans="1:22">
      <c r="A132">
        <v>4088200100</v>
      </c>
      <c r="B132" s="1061">
        <v>2</v>
      </c>
      <c r="C132" s="1061">
        <v>5</v>
      </c>
      <c r="D132" s="1062">
        <v>2</v>
      </c>
      <c r="E132" s="1061" t="s">
        <v>2394</v>
      </c>
      <c r="F132" s="1061">
        <v>143</v>
      </c>
      <c r="G132" s="1061" t="s">
        <v>711</v>
      </c>
      <c r="H132" s="1063">
        <v>1</v>
      </c>
      <c r="I132" s="1064">
        <v>11301</v>
      </c>
      <c r="J132" s="1064">
        <v>1</v>
      </c>
      <c r="K132">
        <v>2020</v>
      </c>
      <c r="L132" s="1064">
        <v>2</v>
      </c>
      <c r="M132" s="1064">
        <v>2</v>
      </c>
      <c r="N132" s="1064" t="s">
        <v>2396</v>
      </c>
      <c r="O132">
        <v>13</v>
      </c>
      <c r="P132" s="1065">
        <v>0</v>
      </c>
      <c r="Q132" s="1065">
        <v>0</v>
      </c>
      <c r="R132" s="1066">
        <f t="shared" si="1"/>
        <v>0</v>
      </c>
      <c r="S132" s="1065">
        <v>0</v>
      </c>
      <c r="T132" s="1065">
        <v>0</v>
      </c>
      <c r="U132" s="1065">
        <v>13459.83</v>
      </c>
      <c r="V132" s="1065">
        <v>13459.83</v>
      </c>
    </row>
    <row r="133" spans="1:22">
      <c r="A133">
        <v>4088200100</v>
      </c>
      <c r="B133" s="1061">
        <v>2</v>
      </c>
      <c r="C133" s="1061">
        <v>5</v>
      </c>
      <c r="D133" s="1062">
        <v>2</v>
      </c>
      <c r="E133" s="1061" t="s">
        <v>2394</v>
      </c>
      <c r="F133" s="1061">
        <v>143</v>
      </c>
      <c r="G133" s="1061" t="s">
        <v>711</v>
      </c>
      <c r="H133" s="1063">
        <v>1</v>
      </c>
      <c r="I133" s="1064">
        <v>11301</v>
      </c>
      <c r="J133" s="1064">
        <v>1</v>
      </c>
      <c r="K133">
        <v>2020</v>
      </c>
      <c r="L133" s="1064">
        <v>2</v>
      </c>
      <c r="M133" s="1064">
        <v>2</v>
      </c>
      <c r="N133" s="1064" t="s">
        <v>2396</v>
      </c>
      <c r="O133">
        <v>13</v>
      </c>
      <c r="P133" s="1065">
        <v>0</v>
      </c>
      <c r="Q133" s="1065">
        <v>0</v>
      </c>
      <c r="R133" s="1066">
        <f t="shared" ref="R133:R196" si="2">P133+Q133</f>
        <v>0</v>
      </c>
      <c r="S133" s="1065">
        <v>0</v>
      </c>
      <c r="T133" s="1065">
        <v>0</v>
      </c>
      <c r="U133" s="1065">
        <v>0</v>
      </c>
      <c r="V133" s="1065">
        <v>0</v>
      </c>
    </row>
    <row r="134" spans="1:22">
      <c r="A134">
        <v>4088200100</v>
      </c>
      <c r="B134" s="1061">
        <v>2</v>
      </c>
      <c r="C134" s="1061">
        <v>5</v>
      </c>
      <c r="D134" s="1062">
        <v>2</v>
      </c>
      <c r="E134" s="1061" t="s">
        <v>2394</v>
      </c>
      <c r="F134" s="1061">
        <v>143</v>
      </c>
      <c r="G134" s="1061" t="s">
        <v>711</v>
      </c>
      <c r="H134" s="1063">
        <v>1</v>
      </c>
      <c r="I134" s="1064">
        <v>11301</v>
      </c>
      <c r="J134" s="1064">
        <v>1</v>
      </c>
      <c r="K134">
        <v>2020</v>
      </c>
      <c r="L134" s="1064">
        <v>2</v>
      </c>
      <c r="M134" s="1064">
        <v>2</v>
      </c>
      <c r="N134" s="1064" t="s">
        <v>2396</v>
      </c>
      <c r="O134">
        <v>13</v>
      </c>
      <c r="P134" s="1065">
        <v>0</v>
      </c>
      <c r="Q134" s="1065">
        <v>0</v>
      </c>
      <c r="R134" s="1066">
        <f t="shared" si="2"/>
        <v>0</v>
      </c>
      <c r="S134" s="1065">
        <v>0</v>
      </c>
      <c r="T134" s="1065">
        <v>0</v>
      </c>
      <c r="U134" s="1065">
        <v>0</v>
      </c>
      <c r="V134" s="1065">
        <v>0</v>
      </c>
    </row>
    <row r="135" spans="1:22">
      <c r="A135">
        <v>4088200100</v>
      </c>
      <c r="B135" s="1061">
        <v>2</v>
      </c>
      <c r="C135" s="1061">
        <v>5</v>
      </c>
      <c r="D135" s="1062">
        <v>2</v>
      </c>
      <c r="E135" s="1061" t="s">
        <v>2394</v>
      </c>
      <c r="F135" s="1061">
        <v>143</v>
      </c>
      <c r="G135" s="1061" t="s">
        <v>711</v>
      </c>
      <c r="H135" s="1063">
        <v>1</v>
      </c>
      <c r="I135" s="1064">
        <v>11301</v>
      </c>
      <c r="J135" s="1064">
        <v>1</v>
      </c>
      <c r="K135">
        <v>2020</v>
      </c>
      <c r="L135" s="1064">
        <v>2</v>
      </c>
      <c r="M135" s="1064">
        <v>2</v>
      </c>
      <c r="N135" s="1064" t="s">
        <v>2396</v>
      </c>
      <c r="O135">
        <v>13</v>
      </c>
      <c r="P135" s="1065">
        <v>0</v>
      </c>
      <c r="Q135" s="1065">
        <v>0</v>
      </c>
      <c r="R135" s="1066">
        <f t="shared" si="2"/>
        <v>0</v>
      </c>
      <c r="S135" s="1065">
        <v>16667.23</v>
      </c>
      <c r="T135" s="1065">
        <v>16667.23</v>
      </c>
      <c r="U135" s="1065">
        <v>0</v>
      </c>
      <c r="V135" s="1065">
        <v>0</v>
      </c>
    </row>
    <row r="136" spans="1:22">
      <c r="A136">
        <v>4088200100</v>
      </c>
      <c r="B136" s="1061">
        <v>2</v>
      </c>
      <c r="C136" s="1061">
        <v>5</v>
      </c>
      <c r="D136" s="1062">
        <v>2</v>
      </c>
      <c r="E136" s="1061" t="s">
        <v>2394</v>
      </c>
      <c r="F136" s="1061">
        <v>143</v>
      </c>
      <c r="G136" s="1061" t="s">
        <v>711</v>
      </c>
      <c r="H136" s="1063">
        <v>1</v>
      </c>
      <c r="I136" s="1064">
        <v>11301</v>
      </c>
      <c r="J136" s="1064">
        <v>1</v>
      </c>
      <c r="K136">
        <v>2020</v>
      </c>
      <c r="L136" s="1064">
        <v>2</v>
      </c>
      <c r="M136" s="1064">
        <v>2</v>
      </c>
      <c r="N136" s="1064" t="s">
        <v>2396</v>
      </c>
      <c r="O136">
        <v>13</v>
      </c>
      <c r="P136" s="1065">
        <v>0</v>
      </c>
      <c r="Q136" s="1065">
        <v>17946.439999999999</v>
      </c>
      <c r="R136" s="1066">
        <f t="shared" si="2"/>
        <v>17946.439999999999</v>
      </c>
      <c r="S136" s="1065">
        <v>0</v>
      </c>
      <c r="T136" s="1065">
        <v>0</v>
      </c>
      <c r="U136" s="1065">
        <v>0</v>
      </c>
      <c r="V136" s="1065">
        <v>0</v>
      </c>
    </row>
    <row r="137" spans="1:22">
      <c r="A137">
        <v>4088200100</v>
      </c>
      <c r="B137" s="1061">
        <v>2</v>
      </c>
      <c r="C137" s="1061">
        <v>5</v>
      </c>
      <c r="D137" s="1062">
        <v>2</v>
      </c>
      <c r="E137" s="1061" t="s">
        <v>2394</v>
      </c>
      <c r="F137" s="1061">
        <v>143</v>
      </c>
      <c r="G137" s="1061" t="s">
        <v>711</v>
      </c>
      <c r="H137" s="1063">
        <v>1</v>
      </c>
      <c r="I137" s="1064">
        <v>11301</v>
      </c>
      <c r="J137" s="1064">
        <v>1</v>
      </c>
      <c r="K137">
        <v>2020</v>
      </c>
      <c r="L137" s="1064">
        <v>1</v>
      </c>
      <c r="M137" s="1064">
        <v>3</v>
      </c>
      <c r="N137" s="1064" t="s">
        <v>2395</v>
      </c>
      <c r="O137">
        <v>13</v>
      </c>
      <c r="P137" s="1065">
        <v>255572.95</v>
      </c>
      <c r="Q137" s="1065">
        <v>3485.14</v>
      </c>
      <c r="R137" s="1066">
        <f t="shared" si="2"/>
        <v>259058.09000000003</v>
      </c>
      <c r="S137" s="1065">
        <v>259058.09</v>
      </c>
      <c r="T137" s="1065">
        <v>259058.09</v>
      </c>
      <c r="U137" s="1065">
        <v>259058.09</v>
      </c>
      <c r="V137" s="1065">
        <v>259058.09</v>
      </c>
    </row>
    <row r="138" spans="1:22">
      <c r="A138">
        <v>4088200100</v>
      </c>
      <c r="B138" s="1061">
        <v>2</v>
      </c>
      <c r="C138" s="1061">
        <v>5</v>
      </c>
      <c r="D138" s="1062">
        <v>2</v>
      </c>
      <c r="E138" s="1061" t="s">
        <v>2394</v>
      </c>
      <c r="F138" s="1061">
        <v>143</v>
      </c>
      <c r="G138" s="1061" t="s">
        <v>711</v>
      </c>
      <c r="H138" s="1063">
        <v>1</v>
      </c>
      <c r="I138" s="1064">
        <v>11301</v>
      </c>
      <c r="J138" s="1064">
        <v>1</v>
      </c>
      <c r="K138">
        <v>2020</v>
      </c>
      <c r="L138" s="1064">
        <v>2</v>
      </c>
      <c r="M138" s="1064">
        <v>2</v>
      </c>
      <c r="N138" s="1064" t="s">
        <v>2396</v>
      </c>
      <c r="O138">
        <v>13</v>
      </c>
      <c r="P138" s="1065">
        <v>0</v>
      </c>
      <c r="Q138" s="1065">
        <v>0</v>
      </c>
      <c r="R138" s="1066">
        <f t="shared" si="2"/>
        <v>0</v>
      </c>
      <c r="S138" s="1065">
        <v>0</v>
      </c>
      <c r="T138" s="1065">
        <v>0</v>
      </c>
      <c r="U138" s="1065">
        <v>0</v>
      </c>
      <c r="V138" s="1065">
        <v>0</v>
      </c>
    </row>
    <row r="139" spans="1:22">
      <c r="A139">
        <v>4088200100</v>
      </c>
      <c r="B139" s="1061">
        <v>2</v>
      </c>
      <c r="C139" s="1061">
        <v>5</v>
      </c>
      <c r="D139" s="1062">
        <v>2</v>
      </c>
      <c r="E139" s="1061" t="s">
        <v>2394</v>
      </c>
      <c r="F139" s="1061">
        <v>143</v>
      </c>
      <c r="G139" s="1061" t="s">
        <v>711</v>
      </c>
      <c r="H139" s="1063">
        <v>1</v>
      </c>
      <c r="I139" s="1064">
        <v>11301</v>
      </c>
      <c r="J139" s="1064">
        <v>1</v>
      </c>
      <c r="K139">
        <v>2020</v>
      </c>
      <c r="L139" s="1064">
        <v>2</v>
      </c>
      <c r="M139" s="1064">
        <v>2</v>
      </c>
      <c r="N139" s="1064" t="s">
        <v>2396</v>
      </c>
      <c r="O139">
        <v>13</v>
      </c>
      <c r="P139" s="1065">
        <v>0</v>
      </c>
      <c r="Q139" s="1065">
        <v>0</v>
      </c>
      <c r="R139" s="1066">
        <f t="shared" si="2"/>
        <v>0</v>
      </c>
      <c r="S139" s="1065">
        <v>0</v>
      </c>
      <c r="T139" s="1065">
        <v>0</v>
      </c>
      <c r="U139" s="1065">
        <v>74701.679999999993</v>
      </c>
      <c r="V139" s="1065">
        <v>74701.679999999993</v>
      </c>
    </row>
    <row r="140" spans="1:22">
      <c r="A140">
        <v>4088200100</v>
      </c>
      <c r="B140" s="1061">
        <v>2</v>
      </c>
      <c r="C140" s="1061">
        <v>5</v>
      </c>
      <c r="D140" s="1062">
        <v>2</v>
      </c>
      <c r="E140" s="1061" t="s">
        <v>2394</v>
      </c>
      <c r="F140" s="1061">
        <v>143</v>
      </c>
      <c r="G140" s="1061" t="s">
        <v>711</v>
      </c>
      <c r="H140" s="1063">
        <v>1</v>
      </c>
      <c r="I140" s="1064">
        <v>11301</v>
      </c>
      <c r="J140" s="1064">
        <v>1</v>
      </c>
      <c r="K140">
        <v>2020</v>
      </c>
      <c r="L140" s="1064">
        <v>2</v>
      </c>
      <c r="M140" s="1064">
        <v>2</v>
      </c>
      <c r="N140" s="1064" t="s">
        <v>2396</v>
      </c>
      <c r="O140">
        <v>13</v>
      </c>
      <c r="P140" s="1065">
        <v>0</v>
      </c>
      <c r="Q140" s="1065">
        <v>0</v>
      </c>
      <c r="R140" s="1066">
        <f t="shared" si="2"/>
        <v>0</v>
      </c>
      <c r="S140" s="1065">
        <v>0</v>
      </c>
      <c r="T140" s="1065">
        <v>0</v>
      </c>
      <c r="U140" s="1065">
        <v>0</v>
      </c>
      <c r="V140" s="1065">
        <v>0</v>
      </c>
    </row>
    <row r="141" spans="1:22">
      <c r="A141">
        <v>4088200100</v>
      </c>
      <c r="B141" s="1061">
        <v>2</v>
      </c>
      <c r="C141" s="1061">
        <v>5</v>
      </c>
      <c r="D141" s="1062">
        <v>2</v>
      </c>
      <c r="E141" s="1061" t="s">
        <v>2394</v>
      </c>
      <c r="F141" s="1061">
        <v>143</v>
      </c>
      <c r="G141" s="1061" t="s">
        <v>711</v>
      </c>
      <c r="H141" s="1063">
        <v>1</v>
      </c>
      <c r="I141" s="1064">
        <v>11301</v>
      </c>
      <c r="J141" s="1064">
        <v>1</v>
      </c>
      <c r="K141">
        <v>2020</v>
      </c>
      <c r="L141" s="1064">
        <v>2</v>
      </c>
      <c r="M141" s="1064">
        <v>2</v>
      </c>
      <c r="N141" s="1064" t="s">
        <v>2396</v>
      </c>
      <c r="O141">
        <v>13</v>
      </c>
      <c r="P141" s="1065">
        <v>0</v>
      </c>
      <c r="Q141" s="1065">
        <v>0</v>
      </c>
      <c r="R141" s="1066">
        <f t="shared" si="2"/>
        <v>0</v>
      </c>
      <c r="S141" s="1065">
        <v>0</v>
      </c>
      <c r="T141" s="1065">
        <v>0</v>
      </c>
      <c r="U141" s="1065">
        <v>0</v>
      </c>
      <c r="V141" s="1065">
        <v>0</v>
      </c>
    </row>
    <row r="142" spans="1:22">
      <c r="A142">
        <v>4088200100</v>
      </c>
      <c r="B142" s="1061">
        <v>2</v>
      </c>
      <c r="C142" s="1061">
        <v>5</v>
      </c>
      <c r="D142" s="1062">
        <v>2</v>
      </c>
      <c r="E142" s="1061" t="s">
        <v>2394</v>
      </c>
      <c r="F142" s="1061">
        <v>143</v>
      </c>
      <c r="G142" s="1061" t="s">
        <v>711</v>
      </c>
      <c r="H142" s="1063">
        <v>1</v>
      </c>
      <c r="I142" s="1064">
        <v>11301</v>
      </c>
      <c r="J142" s="1064">
        <v>1</v>
      </c>
      <c r="K142">
        <v>2020</v>
      </c>
      <c r="L142" s="1064">
        <v>2</v>
      </c>
      <c r="M142" s="1064">
        <v>2</v>
      </c>
      <c r="N142" s="1064" t="s">
        <v>2396</v>
      </c>
      <c r="O142">
        <v>13</v>
      </c>
      <c r="P142" s="1065">
        <v>0</v>
      </c>
      <c r="Q142" s="1065">
        <v>0</v>
      </c>
      <c r="R142" s="1066">
        <f t="shared" si="2"/>
        <v>0</v>
      </c>
      <c r="S142" s="1065">
        <v>92547.520000000004</v>
      </c>
      <c r="T142" s="1065">
        <v>92547.520000000004</v>
      </c>
      <c r="U142" s="1065">
        <v>0</v>
      </c>
      <c r="V142" s="1065">
        <v>0</v>
      </c>
    </row>
    <row r="143" spans="1:22">
      <c r="A143">
        <v>4088200100</v>
      </c>
      <c r="B143" s="1061">
        <v>2</v>
      </c>
      <c r="C143" s="1061">
        <v>5</v>
      </c>
      <c r="D143" s="1062">
        <v>2</v>
      </c>
      <c r="E143" s="1061" t="s">
        <v>2394</v>
      </c>
      <c r="F143" s="1061">
        <v>143</v>
      </c>
      <c r="G143" s="1061" t="s">
        <v>711</v>
      </c>
      <c r="H143" s="1063">
        <v>1</v>
      </c>
      <c r="I143" s="1064">
        <v>11301</v>
      </c>
      <c r="J143" s="1064">
        <v>1</v>
      </c>
      <c r="K143">
        <v>2020</v>
      </c>
      <c r="L143" s="1064">
        <v>2</v>
      </c>
      <c r="M143" s="1064">
        <v>2</v>
      </c>
      <c r="N143" s="1064" t="s">
        <v>2396</v>
      </c>
      <c r="O143">
        <v>13</v>
      </c>
      <c r="P143" s="1065">
        <v>0</v>
      </c>
      <c r="Q143" s="1065">
        <v>99602.240000000005</v>
      </c>
      <c r="R143" s="1066">
        <f t="shared" si="2"/>
        <v>99602.240000000005</v>
      </c>
      <c r="S143" s="1065">
        <v>0</v>
      </c>
      <c r="T143" s="1065">
        <v>0</v>
      </c>
      <c r="U143" s="1065">
        <v>0</v>
      </c>
      <c r="V143" s="1065">
        <v>0</v>
      </c>
    </row>
    <row r="144" spans="1:22">
      <c r="A144">
        <v>4088200100</v>
      </c>
      <c r="B144" s="1061">
        <v>2</v>
      </c>
      <c r="C144" s="1061">
        <v>5</v>
      </c>
      <c r="D144" s="1062">
        <v>2</v>
      </c>
      <c r="E144" s="1061" t="s">
        <v>2394</v>
      </c>
      <c r="F144" s="1061">
        <v>143</v>
      </c>
      <c r="G144" s="1061" t="s">
        <v>711</v>
      </c>
      <c r="H144" s="1063">
        <v>1</v>
      </c>
      <c r="I144" s="1064">
        <v>11301</v>
      </c>
      <c r="J144" s="1064">
        <v>1</v>
      </c>
      <c r="K144">
        <v>2020</v>
      </c>
      <c r="L144" s="1064">
        <v>2</v>
      </c>
      <c r="M144" s="1064">
        <v>2</v>
      </c>
      <c r="N144" s="1064" t="s">
        <v>2396</v>
      </c>
      <c r="O144">
        <v>13</v>
      </c>
      <c r="P144" s="1065">
        <v>0</v>
      </c>
      <c r="Q144" s="1065">
        <v>0</v>
      </c>
      <c r="R144" s="1066">
        <f t="shared" si="2"/>
        <v>0</v>
      </c>
      <c r="S144" s="1065">
        <v>0</v>
      </c>
      <c r="T144" s="1065">
        <v>0</v>
      </c>
      <c r="U144" s="1065">
        <v>0</v>
      </c>
      <c r="V144" s="1065">
        <v>0</v>
      </c>
    </row>
    <row r="145" spans="1:22">
      <c r="A145">
        <v>4088200100</v>
      </c>
      <c r="B145" s="1061">
        <v>2</v>
      </c>
      <c r="C145" s="1061">
        <v>5</v>
      </c>
      <c r="D145" s="1062">
        <v>2</v>
      </c>
      <c r="E145" s="1061" t="s">
        <v>2394</v>
      </c>
      <c r="F145" s="1061">
        <v>143</v>
      </c>
      <c r="G145" s="1061" t="s">
        <v>711</v>
      </c>
      <c r="H145" s="1063">
        <v>1</v>
      </c>
      <c r="I145" s="1064">
        <v>11301</v>
      </c>
      <c r="J145" s="1064">
        <v>1</v>
      </c>
      <c r="K145">
        <v>2020</v>
      </c>
      <c r="L145" s="1064">
        <v>2</v>
      </c>
      <c r="M145" s="1064">
        <v>2</v>
      </c>
      <c r="N145" s="1064" t="s">
        <v>2396</v>
      </c>
      <c r="O145">
        <v>13</v>
      </c>
      <c r="P145" s="1065">
        <v>0</v>
      </c>
      <c r="Q145" s="1065">
        <v>0</v>
      </c>
      <c r="R145" s="1066">
        <f t="shared" si="2"/>
        <v>0</v>
      </c>
      <c r="S145" s="1065">
        <v>0</v>
      </c>
      <c r="T145" s="1065">
        <v>0</v>
      </c>
      <c r="U145" s="1065">
        <v>24506.13</v>
      </c>
      <c r="V145" s="1065">
        <v>24506.13</v>
      </c>
    </row>
    <row r="146" spans="1:22">
      <c r="A146">
        <v>4088200100</v>
      </c>
      <c r="B146" s="1061">
        <v>2</v>
      </c>
      <c r="C146" s="1061">
        <v>5</v>
      </c>
      <c r="D146" s="1062">
        <v>2</v>
      </c>
      <c r="E146" s="1061" t="s">
        <v>2394</v>
      </c>
      <c r="F146" s="1061">
        <v>143</v>
      </c>
      <c r="G146" s="1061" t="s">
        <v>711</v>
      </c>
      <c r="H146" s="1063">
        <v>1</v>
      </c>
      <c r="I146" s="1064">
        <v>11301</v>
      </c>
      <c r="J146" s="1064">
        <v>1</v>
      </c>
      <c r="K146">
        <v>2020</v>
      </c>
      <c r="L146" s="1064">
        <v>2</v>
      </c>
      <c r="M146" s="1064">
        <v>2</v>
      </c>
      <c r="N146" s="1064" t="s">
        <v>2396</v>
      </c>
      <c r="O146">
        <v>13</v>
      </c>
      <c r="P146" s="1065">
        <v>0</v>
      </c>
      <c r="Q146" s="1065">
        <v>0</v>
      </c>
      <c r="R146" s="1066">
        <f t="shared" si="2"/>
        <v>0</v>
      </c>
      <c r="S146" s="1065">
        <v>0</v>
      </c>
      <c r="T146" s="1065">
        <v>0</v>
      </c>
      <c r="U146" s="1065">
        <v>0</v>
      </c>
      <c r="V146" s="1065">
        <v>0</v>
      </c>
    </row>
    <row r="147" spans="1:22">
      <c r="A147">
        <v>4088200100</v>
      </c>
      <c r="B147" s="1061">
        <v>2</v>
      </c>
      <c r="C147" s="1061">
        <v>5</v>
      </c>
      <c r="D147" s="1062">
        <v>2</v>
      </c>
      <c r="E147" s="1061" t="s">
        <v>2394</v>
      </c>
      <c r="F147" s="1061">
        <v>143</v>
      </c>
      <c r="G147" s="1061" t="s">
        <v>711</v>
      </c>
      <c r="H147" s="1063">
        <v>1</v>
      </c>
      <c r="I147" s="1064">
        <v>11301</v>
      </c>
      <c r="J147" s="1064">
        <v>1</v>
      </c>
      <c r="K147">
        <v>2020</v>
      </c>
      <c r="L147" s="1064">
        <v>2</v>
      </c>
      <c r="M147" s="1064">
        <v>2</v>
      </c>
      <c r="N147" s="1064" t="s">
        <v>2396</v>
      </c>
      <c r="O147">
        <v>13</v>
      </c>
      <c r="P147" s="1065">
        <v>0</v>
      </c>
      <c r="Q147" s="1065">
        <v>0</v>
      </c>
      <c r="R147" s="1066">
        <f t="shared" si="2"/>
        <v>0</v>
      </c>
      <c r="S147" s="1065">
        <v>0</v>
      </c>
      <c r="T147" s="1065">
        <v>0</v>
      </c>
      <c r="U147" s="1065">
        <v>0</v>
      </c>
      <c r="V147" s="1065">
        <v>0</v>
      </c>
    </row>
    <row r="148" spans="1:22">
      <c r="A148">
        <v>4088200100</v>
      </c>
      <c r="B148" s="1061">
        <v>2</v>
      </c>
      <c r="C148" s="1061">
        <v>5</v>
      </c>
      <c r="D148" s="1062">
        <v>2</v>
      </c>
      <c r="E148" s="1061" t="s">
        <v>2394</v>
      </c>
      <c r="F148" s="1061">
        <v>143</v>
      </c>
      <c r="G148" s="1061" t="s">
        <v>711</v>
      </c>
      <c r="H148" s="1063">
        <v>1</v>
      </c>
      <c r="I148" s="1064">
        <v>11301</v>
      </c>
      <c r="J148" s="1064">
        <v>1</v>
      </c>
      <c r="K148">
        <v>2020</v>
      </c>
      <c r="L148" s="1064">
        <v>2</v>
      </c>
      <c r="M148" s="1064">
        <v>2</v>
      </c>
      <c r="N148" s="1064" t="s">
        <v>2396</v>
      </c>
      <c r="O148">
        <v>13</v>
      </c>
      <c r="P148" s="1065">
        <v>0</v>
      </c>
      <c r="Q148" s="1065">
        <v>0</v>
      </c>
      <c r="R148" s="1066">
        <f t="shared" si="2"/>
        <v>0</v>
      </c>
      <c r="S148" s="1065">
        <v>31215.46</v>
      </c>
      <c r="T148" s="1065">
        <v>31215.46</v>
      </c>
      <c r="U148" s="1065">
        <v>0</v>
      </c>
      <c r="V148" s="1065">
        <v>0</v>
      </c>
    </row>
    <row r="149" spans="1:22">
      <c r="A149">
        <v>4088200100</v>
      </c>
      <c r="B149" s="1061">
        <v>2</v>
      </c>
      <c r="C149" s="1061">
        <v>5</v>
      </c>
      <c r="D149" s="1062">
        <v>2</v>
      </c>
      <c r="E149" s="1061" t="s">
        <v>2394</v>
      </c>
      <c r="F149" s="1061">
        <v>143</v>
      </c>
      <c r="G149" s="1061" t="s">
        <v>711</v>
      </c>
      <c r="H149" s="1063">
        <v>1</v>
      </c>
      <c r="I149" s="1064">
        <v>11301</v>
      </c>
      <c r="J149" s="1064">
        <v>1</v>
      </c>
      <c r="K149">
        <v>2020</v>
      </c>
      <c r="L149" s="1064">
        <v>2</v>
      </c>
      <c r="M149" s="1064">
        <v>2</v>
      </c>
      <c r="N149" s="1064" t="s">
        <v>2396</v>
      </c>
      <c r="O149">
        <v>13</v>
      </c>
      <c r="P149" s="1065">
        <v>0</v>
      </c>
      <c r="Q149" s="1065">
        <v>32674.86</v>
      </c>
      <c r="R149" s="1066">
        <f t="shared" si="2"/>
        <v>32674.86</v>
      </c>
      <c r="S149" s="1065">
        <v>0</v>
      </c>
      <c r="T149" s="1065">
        <v>0</v>
      </c>
      <c r="U149" s="1065">
        <v>0</v>
      </c>
      <c r="V149" s="1065">
        <v>0</v>
      </c>
    </row>
    <row r="150" spans="1:22">
      <c r="A150">
        <v>4088200100</v>
      </c>
      <c r="B150" s="1061">
        <v>2</v>
      </c>
      <c r="C150" s="1061">
        <v>5</v>
      </c>
      <c r="D150" s="1062">
        <v>2</v>
      </c>
      <c r="E150" s="1061" t="s">
        <v>2394</v>
      </c>
      <c r="F150" s="1061">
        <v>143</v>
      </c>
      <c r="G150" s="1061" t="s">
        <v>711</v>
      </c>
      <c r="H150" s="1063">
        <v>1</v>
      </c>
      <c r="I150" s="1064">
        <v>11301</v>
      </c>
      <c r="J150" s="1064">
        <v>1</v>
      </c>
      <c r="K150">
        <v>2020</v>
      </c>
      <c r="L150" s="1064">
        <v>1</v>
      </c>
      <c r="M150" s="1064">
        <v>3</v>
      </c>
      <c r="N150" s="1064" t="s">
        <v>2395</v>
      </c>
      <c r="O150">
        <v>13</v>
      </c>
      <c r="P150" s="1065">
        <v>992929.46</v>
      </c>
      <c r="Q150" s="1065">
        <v>-63954.15</v>
      </c>
      <c r="R150" s="1066">
        <f t="shared" si="2"/>
        <v>928975.30999999994</v>
      </c>
      <c r="S150" s="1065">
        <v>928975.31</v>
      </c>
      <c r="T150" s="1065">
        <v>928975.31</v>
      </c>
      <c r="U150" s="1065">
        <v>928975.31</v>
      </c>
      <c r="V150" s="1065">
        <v>928975.31</v>
      </c>
    </row>
    <row r="151" spans="1:22">
      <c r="A151">
        <v>4088200100</v>
      </c>
      <c r="B151" s="1061">
        <v>2</v>
      </c>
      <c r="C151" s="1061">
        <v>5</v>
      </c>
      <c r="D151" s="1062">
        <v>2</v>
      </c>
      <c r="E151" s="1061" t="s">
        <v>2394</v>
      </c>
      <c r="F151" s="1061">
        <v>143</v>
      </c>
      <c r="G151" s="1061" t="s">
        <v>711</v>
      </c>
      <c r="H151" s="1063">
        <v>1</v>
      </c>
      <c r="I151" s="1064">
        <v>11301</v>
      </c>
      <c r="J151" s="1064">
        <v>1</v>
      </c>
      <c r="K151">
        <v>2020</v>
      </c>
      <c r="L151" s="1064">
        <v>2</v>
      </c>
      <c r="M151" s="1064">
        <v>2</v>
      </c>
      <c r="N151" s="1064" t="s">
        <v>2396</v>
      </c>
      <c r="O151">
        <v>13</v>
      </c>
      <c r="P151" s="1065">
        <v>0</v>
      </c>
      <c r="Q151" s="1065">
        <v>0</v>
      </c>
      <c r="R151" s="1066">
        <f t="shared" si="2"/>
        <v>0</v>
      </c>
      <c r="S151" s="1065">
        <v>0</v>
      </c>
      <c r="T151" s="1065">
        <v>0</v>
      </c>
      <c r="U151" s="1065">
        <v>0</v>
      </c>
      <c r="V151" s="1065">
        <v>0</v>
      </c>
    </row>
    <row r="152" spans="1:22">
      <c r="A152">
        <v>4088200100</v>
      </c>
      <c r="B152" s="1061">
        <v>2</v>
      </c>
      <c r="C152" s="1061">
        <v>5</v>
      </c>
      <c r="D152" s="1062">
        <v>2</v>
      </c>
      <c r="E152" s="1061" t="s">
        <v>2394</v>
      </c>
      <c r="F152" s="1061">
        <v>143</v>
      </c>
      <c r="G152" s="1061" t="s">
        <v>711</v>
      </c>
      <c r="H152" s="1063">
        <v>1</v>
      </c>
      <c r="I152" s="1064">
        <v>11301</v>
      </c>
      <c r="J152" s="1064">
        <v>1</v>
      </c>
      <c r="K152">
        <v>2020</v>
      </c>
      <c r="L152" s="1064">
        <v>2</v>
      </c>
      <c r="M152" s="1064">
        <v>2</v>
      </c>
      <c r="N152" s="1064" t="s">
        <v>2396</v>
      </c>
      <c r="O152">
        <v>13</v>
      </c>
      <c r="P152" s="1065">
        <v>0</v>
      </c>
      <c r="Q152" s="1065">
        <v>0</v>
      </c>
      <c r="R152" s="1066">
        <f t="shared" si="2"/>
        <v>0</v>
      </c>
      <c r="S152" s="1065">
        <v>0</v>
      </c>
      <c r="T152" s="1065">
        <v>0</v>
      </c>
      <c r="U152" s="1065">
        <v>258507.94</v>
      </c>
      <c r="V152" s="1065">
        <v>258507.94</v>
      </c>
    </row>
    <row r="153" spans="1:22">
      <c r="A153">
        <v>4088200100</v>
      </c>
      <c r="B153" s="1061">
        <v>2</v>
      </c>
      <c r="C153" s="1061">
        <v>5</v>
      </c>
      <c r="D153" s="1062">
        <v>2</v>
      </c>
      <c r="E153" s="1061" t="s">
        <v>2394</v>
      </c>
      <c r="F153" s="1061">
        <v>143</v>
      </c>
      <c r="G153" s="1061" t="s">
        <v>711</v>
      </c>
      <c r="H153" s="1063">
        <v>1</v>
      </c>
      <c r="I153" s="1064">
        <v>11301</v>
      </c>
      <c r="J153" s="1064">
        <v>1</v>
      </c>
      <c r="K153">
        <v>2020</v>
      </c>
      <c r="L153" s="1064">
        <v>2</v>
      </c>
      <c r="M153" s="1064">
        <v>2</v>
      </c>
      <c r="N153" s="1064" t="s">
        <v>2396</v>
      </c>
      <c r="O153">
        <v>13</v>
      </c>
      <c r="P153" s="1065">
        <v>0</v>
      </c>
      <c r="Q153" s="1065">
        <v>0</v>
      </c>
      <c r="R153" s="1066">
        <f t="shared" si="2"/>
        <v>0</v>
      </c>
      <c r="S153" s="1065">
        <v>0</v>
      </c>
      <c r="T153" s="1065">
        <v>0</v>
      </c>
      <c r="U153" s="1065">
        <v>0</v>
      </c>
      <c r="V153" s="1065">
        <v>0</v>
      </c>
    </row>
    <row r="154" spans="1:22">
      <c r="A154">
        <v>4088200100</v>
      </c>
      <c r="B154" s="1061">
        <v>2</v>
      </c>
      <c r="C154" s="1061">
        <v>5</v>
      </c>
      <c r="D154" s="1062">
        <v>2</v>
      </c>
      <c r="E154" s="1061" t="s">
        <v>2394</v>
      </c>
      <c r="F154" s="1061">
        <v>143</v>
      </c>
      <c r="G154" s="1061" t="s">
        <v>711</v>
      </c>
      <c r="H154" s="1063">
        <v>1</v>
      </c>
      <c r="I154" s="1064">
        <v>11301</v>
      </c>
      <c r="J154" s="1064">
        <v>1</v>
      </c>
      <c r="K154">
        <v>2020</v>
      </c>
      <c r="L154" s="1064">
        <v>2</v>
      </c>
      <c r="M154" s="1064">
        <v>2</v>
      </c>
      <c r="N154" s="1064" t="s">
        <v>2396</v>
      </c>
      <c r="O154">
        <v>13</v>
      </c>
      <c r="P154" s="1065">
        <v>0</v>
      </c>
      <c r="Q154" s="1065">
        <v>0</v>
      </c>
      <c r="R154" s="1066">
        <f t="shared" si="2"/>
        <v>0</v>
      </c>
      <c r="S154" s="1065">
        <v>0</v>
      </c>
      <c r="T154" s="1065">
        <v>0</v>
      </c>
      <c r="U154" s="1065">
        <v>0</v>
      </c>
      <c r="V154" s="1065">
        <v>0</v>
      </c>
    </row>
    <row r="155" spans="1:22">
      <c r="A155">
        <v>4088200100</v>
      </c>
      <c r="B155" s="1061">
        <v>2</v>
      </c>
      <c r="C155" s="1061">
        <v>5</v>
      </c>
      <c r="D155" s="1062">
        <v>2</v>
      </c>
      <c r="E155" s="1061" t="s">
        <v>2394</v>
      </c>
      <c r="F155" s="1061">
        <v>143</v>
      </c>
      <c r="G155" s="1061" t="s">
        <v>711</v>
      </c>
      <c r="H155" s="1063">
        <v>1</v>
      </c>
      <c r="I155" s="1064">
        <v>11301</v>
      </c>
      <c r="J155" s="1064">
        <v>1</v>
      </c>
      <c r="K155">
        <v>2020</v>
      </c>
      <c r="L155" s="1064">
        <v>2</v>
      </c>
      <c r="M155" s="1064">
        <v>2</v>
      </c>
      <c r="N155" s="1064" t="s">
        <v>2396</v>
      </c>
      <c r="O155">
        <v>13</v>
      </c>
      <c r="P155" s="1065">
        <v>0</v>
      </c>
      <c r="Q155" s="1065">
        <v>0</v>
      </c>
      <c r="R155" s="1066">
        <f t="shared" si="2"/>
        <v>0</v>
      </c>
      <c r="S155" s="1065">
        <v>316347.86</v>
      </c>
      <c r="T155" s="1065">
        <v>316347.86</v>
      </c>
      <c r="U155" s="1065">
        <v>0</v>
      </c>
      <c r="V155" s="1065">
        <v>0</v>
      </c>
    </row>
    <row r="156" spans="1:22">
      <c r="A156">
        <v>4088200100</v>
      </c>
      <c r="B156" s="1061">
        <v>2</v>
      </c>
      <c r="C156" s="1061">
        <v>5</v>
      </c>
      <c r="D156" s="1062">
        <v>2</v>
      </c>
      <c r="E156" s="1061" t="s">
        <v>2394</v>
      </c>
      <c r="F156" s="1061">
        <v>143</v>
      </c>
      <c r="G156" s="1061" t="s">
        <v>711</v>
      </c>
      <c r="H156" s="1063">
        <v>1</v>
      </c>
      <c r="I156" s="1064">
        <v>11301</v>
      </c>
      <c r="J156" s="1064">
        <v>1</v>
      </c>
      <c r="K156">
        <v>2020</v>
      </c>
      <c r="L156" s="1064">
        <v>2</v>
      </c>
      <c r="M156" s="1064">
        <v>2</v>
      </c>
      <c r="N156" s="1064" t="s">
        <v>2396</v>
      </c>
      <c r="O156">
        <v>13</v>
      </c>
      <c r="P156" s="1065">
        <v>0</v>
      </c>
      <c r="Q156" s="1065">
        <v>347825.2</v>
      </c>
      <c r="R156" s="1066">
        <f t="shared" si="2"/>
        <v>347825.2</v>
      </c>
      <c r="S156" s="1065">
        <v>0</v>
      </c>
      <c r="T156" s="1065">
        <v>0</v>
      </c>
      <c r="U156" s="1065">
        <v>0</v>
      </c>
      <c r="V156" s="1065">
        <v>0</v>
      </c>
    </row>
    <row r="157" spans="1:22">
      <c r="A157">
        <v>4088200100</v>
      </c>
      <c r="B157" s="1061">
        <v>2</v>
      </c>
      <c r="C157" s="1061">
        <v>5</v>
      </c>
      <c r="D157" s="1062">
        <v>2</v>
      </c>
      <c r="E157" s="1061" t="s">
        <v>2394</v>
      </c>
      <c r="F157" s="1061">
        <v>143</v>
      </c>
      <c r="G157" s="1061" t="s">
        <v>711</v>
      </c>
      <c r="H157" s="1063">
        <v>1</v>
      </c>
      <c r="I157" s="1064">
        <v>11301</v>
      </c>
      <c r="J157" s="1064">
        <v>1</v>
      </c>
      <c r="K157">
        <v>2020</v>
      </c>
      <c r="L157" s="1064">
        <v>1</v>
      </c>
      <c r="M157" s="1064">
        <v>3</v>
      </c>
      <c r="N157" s="1064" t="s">
        <v>2395</v>
      </c>
      <c r="O157">
        <v>13</v>
      </c>
      <c r="P157" s="1065">
        <v>1185920.58</v>
      </c>
      <c r="Q157" s="1065">
        <v>109192.26</v>
      </c>
      <c r="R157" s="1066">
        <f t="shared" si="2"/>
        <v>1295112.8400000001</v>
      </c>
      <c r="S157" s="1065">
        <v>1295112.8400000001</v>
      </c>
      <c r="T157" s="1065">
        <v>1295112.8400000001</v>
      </c>
      <c r="U157" s="1065">
        <v>1295112.8400000001</v>
      </c>
      <c r="V157" s="1065">
        <v>1295112.8400000001</v>
      </c>
    </row>
    <row r="158" spans="1:22">
      <c r="A158">
        <v>4088200100</v>
      </c>
      <c r="B158" s="1061">
        <v>2</v>
      </c>
      <c r="C158" s="1061">
        <v>5</v>
      </c>
      <c r="D158" s="1062">
        <v>2</v>
      </c>
      <c r="E158" s="1061" t="s">
        <v>2394</v>
      </c>
      <c r="F158" s="1061">
        <v>143</v>
      </c>
      <c r="G158" s="1061" t="s">
        <v>711</v>
      </c>
      <c r="H158" s="1063">
        <v>1</v>
      </c>
      <c r="I158" s="1064">
        <v>11301</v>
      </c>
      <c r="J158" s="1064">
        <v>1</v>
      </c>
      <c r="K158">
        <v>2020</v>
      </c>
      <c r="L158" s="1064">
        <v>1</v>
      </c>
      <c r="M158" s="1064">
        <v>3</v>
      </c>
      <c r="N158" s="1064" t="s">
        <v>2395</v>
      </c>
      <c r="O158">
        <v>13</v>
      </c>
      <c r="P158" s="1065">
        <v>228100.62</v>
      </c>
      <c r="Q158" s="1065">
        <v>886.85</v>
      </c>
      <c r="R158" s="1066">
        <f t="shared" si="2"/>
        <v>228987.47</v>
      </c>
      <c r="S158" s="1065">
        <v>228987.47</v>
      </c>
      <c r="T158" s="1065">
        <v>228987.47</v>
      </c>
      <c r="U158" s="1065">
        <v>228987.47</v>
      </c>
      <c r="V158" s="1065">
        <v>228987.47</v>
      </c>
    </row>
    <row r="159" spans="1:22">
      <c r="A159">
        <v>4088200100</v>
      </c>
      <c r="B159" s="1061">
        <v>2</v>
      </c>
      <c r="C159" s="1061">
        <v>5</v>
      </c>
      <c r="D159" s="1062">
        <v>2</v>
      </c>
      <c r="E159" s="1061" t="s">
        <v>2394</v>
      </c>
      <c r="F159" s="1061">
        <v>143</v>
      </c>
      <c r="G159" s="1061" t="s">
        <v>711</v>
      </c>
      <c r="H159" s="1063">
        <v>1</v>
      </c>
      <c r="I159" s="1064">
        <v>11301</v>
      </c>
      <c r="J159" s="1064">
        <v>1</v>
      </c>
      <c r="K159">
        <v>2020</v>
      </c>
      <c r="L159" s="1064">
        <v>2</v>
      </c>
      <c r="M159" s="1064">
        <v>2</v>
      </c>
      <c r="N159" s="1064" t="s">
        <v>2396</v>
      </c>
      <c r="O159">
        <v>13</v>
      </c>
      <c r="P159" s="1065">
        <v>0</v>
      </c>
      <c r="Q159" s="1065">
        <v>0</v>
      </c>
      <c r="R159" s="1066">
        <f t="shared" si="2"/>
        <v>0</v>
      </c>
      <c r="S159" s="1065">
        <v>0</v>
      </c>
      <c r="T159" s="1065">
        <v>0</v>
      </c>
      <c r="U159" s="1065">
        <v>0</v>
      </c>
      <c r="V159" s="1065">
        <v>0</v>
      </c>
    </row>
    <row r="160" spans="1:22">
      <c r="A160">
        <v>4088200100</v>
      </c>
      <c r="B160" s="1061">
        <v>2</v>
      </c>
      <c r="C160" s="1061">
        <v>5</v>
      </c>
      <c r="D160" s="1062">
        <v>2</v>
      </c>
      <c r="E160" s="1061" t="s">
        <v>2394</v>
      </c>
      <c r="F160" s="1061">
        <v>143</v>
      </c>
      <c r="G160" s="1061" t="s">
        <v>711</v>
      </c>
      <c r="H160" s="1063">
        <v>1</v>
      </c>
      <c r="I160" s="1064">
        <v>11301</v>
      </c>
      <c r="J160" s="1064">
        <v>1</v>
      </c>
      <c r="K160">
        <v>2020</v>
      </c>
      <c r="L160" s="1064">
        <v>2</v>
      </c>
      <c r="M160" s="1064">
        <v>2</v>
      </c>
      <c r="N160" s="1064" t="s">
        <v>2396</v>
      </c>
      <c r="O160">
        <v>13</v>
      </c>
      <c r="P160" s="1065">
        <v>0</v>
      </c>
      <c r="Q160" s="1065">
        <v>0</v>
      </c>
      <c r="R160" s="1066">
        <f t="shared" si="2"/>
        <v>0</v>
      </c>
      <c r="S160" s="1065">
        <v>0</v>
      </c>
      <c r="T160" s="1065">
        <v>0</v>
      </c>
      <c r="U160" s="1065">
        <v>136683.96</v>
      </c>
      <c r="V160" s="1065">
        <v>136683.96</v>
      </c>
    </row>
    <row r="161" spans="1:22">
      <c r="A161">
        <v>4088200100</v>
      </c>
      <c r="B161" s="1061">
        <v>2</v>
      </c>
      <c r="C161" s="1061">
        <v>5</v>
      </c>
      <c r="D161" s="1062">
        <v>2</v>
      </c>
      <c r="E161" s="1061" t="s">
        <v>2394</v>
      </c>
      <c r="F161" s="1061">
        <v>143</v>
      </c>
      <c r="G161" s="1061" t="s">
        <v>711</v>
      </c>
      <c r="H161" s="1063">
        <v>1</v>
      </c>
      <c r="I161" s="1064">
        <v>11301</v>
      </c>
      <c r="J161" s="1064">
        <v>1</v>
      </c>
      <c r="K161">
        <v>2020</v>
      </c>
      <c r="L161" s="1064">
        <v>2</v>
      </c>
      <c r="M161" s="1064">
        <v>2</v>
      </c>
      <c r="N161" s="1064" t="s">
        <v>2396</v>
      </c>
      <c r="O161">
        <v>13</v>
      </c>
      <c r="P161" s="1065">
        <v>0</v>
      </c>
      <c r="Q161" s="1065">
        <v>0</v>
      </c>
      <c r="R161" s="1066">
        <f t="shared" si="2"/>
        <v>0</v>
      </c>
      <c r="S161" s="1065">
        <v>0</v>
      </c>
      <c r="T161" s="1065">
        <v>0</v>
      </c>
      <c r="U161" s="1065">
        <v>0</v>
      </c>
      <c r="V161" s="1065">
        <v>0</v>
      </c>
    </row>
    <row r="162" spans="1:22">
      <c r="A162">
        <v>4088200100</v>
      </c>
      <c r="B162" s="1061">
        <v>2</v>
      </c>
      <c r="C162" s="1061">
        <v>5</v>
      </c>
      <c r="D162" s="1062">
        <v>2</v>
      </c>
      <c r="E162" s="1061" t="s">
        <v>2394</v>
      </c>
      <c r="F162" s="1061">
        <v>143</v>
      </c>
      <c r="G162" s="1061" t="s">
        <v>711</v>
      </c>
      <c r="H162" s="1063">
        <v>1</v>
      </c>
      <c r="I162" s="1064">
        <v>11301</v>
      </c>
      <c r="J162" s="1064">
        <v>1</v>
      </c>
      <c r="K162">
        <v>2020</v>
      </c>
      <c r="L162" s="1064">
        <v>2</v>
      </c>
      <c r="M162" s="1064">
        <v>2</v>
      </c>
      <c r="N162" s="1064" t="s">
        <v>2396</v>
      </c>
      <c r="O162">
        <v>13</v>
      </c>
      <c r="P162" s="1065">
        <v>0</v>
      </c>
      <c r="Q162" s="1065">
        <v>0</v>
      </c>
      <c r="R162" s="1066">
        <f t="shared" si="2"/>
        <v>0</v>
      </c>
      <c r="S162" s="1065">
        <v>0</v>
      </c>
      <c r="T162" s="1065">
        <v>0</v>
      </c>
      <c r="U162" s="1065">
        <v>0</v>
      </c>
      <c r="V162" s="1065">
        <v>0</v>
      </c>
    </row>
    <row r="163" spans="1:22">
      <c r="A163">
        <v>4088200100</v>
      </c>
      <c r="B163" s="1061">
        <v>2</v>
      </c>
      <c r="C163" s="1061">
        <v>5</v>
      </c>
      <c r="D163" s="1062">
        <v>2</v>
      </c>
      <c r="E163" s="1061" t="s">
        <v>2394</v>
      </c>
      <c r="F163" s="1061">
        <v>143</v>
      </c>
      <c r="G163" s="1061" t="s">
        <v>711</v>
      </c>
      <c r="H163" s="1063">
        <v>1</v>
      </c>
      <c r="I163" s="1064">
        <v>11301</v>
      </c>
      <c r="J163" s="1064">
        <v>1</v>
      </c>
      <c r="K163">
        <v>2020</v>
      </c>
      <c r="L163" s="1064">
        <v>2</v>
      </c>
      <c r="M163" s="1064">
        <v>2</v>
      </c>
      <c r="N163" s="1064" t="s">
        <v>2396</v>
      </c>
      <c r="O163">
        <v>13</v>
      </c>
      <c r="P163" s="1065">
        <v>0</v>
      </c>
      <c r="Q163" s="1065">
        <v>0</v>
      </c>
      <c r="R163" s="1066">
        <f t="shared" si="2"/>
        <v>0</v>
      </c>
      <c r="S163" s="1065">
        <v>171051.02</v>
      </c>
      <c r="T163" s="1065">
        <v>171051.02</v>
      </c>
      <c r="U163" s="1065">
        <v>0</v>
      </c>
      <c r="V163" s="1065">
        <v>0</v>
      </c>
    </row>
    <row r="164" spans="1:22">
      <c r="A164">
        <v>4088200100</v>
      </c>
      <c r="B164" s="1061">
        <v>2</v>
      </c>
      <c r="C164" s="1061">
        <v>5</v>
      </c>
      <c r="D164" s="1062">
        <v>2</v>
      </c>
      <c r="E164" s="1061" t="s">
        <v>2394</v>
      </c>
      <c r="F164" s="1061">
        <v>143</v>
      </c>
      <c r="G164" s="1061" t="s">
        <v>711</v>
      </c>
      <c r="H164" s="1063">
        <v>1</v>
      </c>
      <c r="I164" s="1064">
        <v>11301</v>
      </c>
      <c r="J164" s="1064">
        <v>1</v>
      </c>
      <c r="K164">
        <v>2020</v>
      </c>
      <c r="L164" s="1064">
        <v>2</v>
      </c>
      <c r="M164" s="1064">
        <v>2</v>
      </c>
      <c r="N164" s="1064" t="s">
        <v>2396</v>
      </c>
      <c r="O164">
        <v>13</v>
      </c>
      <c r="P164" s="1065">
        <v>0</v>
      </c>
      <c r="Q164" s="1065">
        <v>172429.75</v>
      </c>
      <c r="R164" s="1066">
        <f t="shared" si="2"/>
        <v>172429.75</v>
      </c>
      <c r="S164" s="1065">
        <v>0</v>
      </c>
      <c r="T164" s="1065">
        <v>0</v>
      </c>
      <c r="U164" s="1065">
        <v>0</v>
      </c>
      <c r="V164" s="1065">
        <v>0</v>
      </c>
    </row>
    <row r="165" spans="1:22">
      <c r="A165">
        <v>4088200100</v>
      </c>
      <c r="B165" s="1061">
        <v>2</v>
      </c>
      <c r="C165" s="1061">
        <v>5</v>
      </c>
      <c r="D165" s="1062">
        <v>2</v>
      </c>
      <c r="E165" s="1061" t="s">
        <v>2394</v>
      </c>
      <c r="F165" s="1061">
        <v>143</v>
      </c>
      <c r="G165" s="1061" t="s">
        <v>711</v>
      </c>
      <c r="H165" s="1063">
        <v>1</v>
      </c>
      <c r="I165" s="1064">
        <v>11303</v>
      </c>
      <c r="J165" s="1064">
        <v>1</v>
      </c>
      <c r="K165">
        <v>2020</v>
      </c>
      <c r="L165" s="1064">
        <v>1</v>
      </c>
      <c r="M165" s="1064">
        <v>3</v>
      </c>
      <c r="N165" s="1064" t="s">
        <v>2395</v>
      </c>
      <c r="O165">
        <v>13</v>
      </c>
      <c r="P165" s="1065">
        <v>0</v>
      </c>
      <c r="Q165" s="1065">
        <v>0</v>
      </c>
      <c r="R165" s="1066">
        <f t="shared" si="2"/>
        <v>0</v>
      </c>
      <c r="S165" s="1065">
        <v>0</v>
      </c>
      <c r="T165" s="1065">
        <v>0</v>
      </c>
      <c r="U165" s="1065">
        <v>0</v>
      </c>
      <c r="V165" s="1065">
        <v>0</v>
      </c>
    </row>
    <row r="166" spans="1:22">
      <c r="A166">
        <v>4088200100</v>
      </c>
      <c r="B166" s="1061">
        <v>2</v>
      </c>
      <c r="C166" s="1061">
        <v>5</v>
      </c>
      <c r="D166" s="1062">
        <v>2</v>
      </c>
      <c r="E166" s="1061" t="s">
        <v>2394</v>
      </c>
      <c r="F166" s="1061">
        <v>143</v>
      </c>
      <c r="G166" s="1061" t="s">
        <v>711</v>
      </c>
      <c r="H166" s="1063">
        <v>1</v>
      </c>
      <c r="I166" s="1064">
        <v>11303</v>
      </c>
      <c r="J166" s="1064">
        <v>1</v>
      </c>
      <c r="K166">
        <v>2020</v>
      </c>
      <c r="L166" s="1064">
        <v>1</v>
      </c>
      <c r="M166" s="1064">
        <v>3</v>
      </c>
      <c r="N166" s="1064" t="s">
        <v>2395</v>
      </c>
      <c r="O166">
        <v>13</v>
      </c>
      <c r="P166" s="1065">
        <v>0</v>
      </c>
      <c r="Q166" s="1065">
        <v>0</v>
      </c>
      <c r="R166" s="1066">
        <f t="shared" si="2"/>
        <v>0</v>
      </c>
      <c r="S166" s="1065">
        <v>0</v>
      </c>
      <c r="T166" s="1065">
        <v>0</v>
      </c>
      <c r="U166" s="1065">
        <v>5450.06</v>
      </c>
      <c r="V166" s="1065">
        <v>5450.06</v>
      </c>
    </row>
    <row r="167" spans="1:22">
      <c r="A167">
        <v>4088200100</v>
      </c>
      <c r="B167" s="1061">
        <v>2</v>
      </c>
      <c r="C167" s="1061">
        <v>5</v>
      </c>
      <c r="D167" s="1062">
        <v>2</v>
      </c>
      <c r="E167" s="1061" t="s">
        <v>2394</v>
      </c>
      <c r="F167" s="1061">
        <v>143</v>
      </c>
      <c r="G167" s="1061" t="s">
        <v>711</v>
      </c>
      <c r="H167" s="1063">
        <v>1</v>
      </c>
      <c r="I167" s="1064">
        <v>11303</v>
      </c>
      <c r="J167" s="1064">
        <v>1</v>
      </c>
      <c r="K167">
        <v>2020</v>
      </c>
      <c r="L167" s="1064">
        <v>1</v>
      </c>
      <c r="M167" s="1064">
        <v>3</v>
      </c>
      <c r="N167" s="1064" t="s">
        <v>2395</v>
      </c>
      <c r="O167">
        <v>13</v>
      </c>
      <c r="P167" s="1065">
        <v>0</v>
      </c>
      <c r="Q167" s="1065">
        <v>5450.06</v>
      </c>
      <c r="R167" s="1066">
        <f t="shared" si="2"/>
        <v>5450.06</v>
      </c>
      <c r="S167" s="1065">
        <v>0</v>
      </c>
      <c r="T167" s="1065">
        <v>0</v>
      </c>
      <c r="U167" s="1065">
        <v>0</v>
      </c>
      <c r="V167" s="1065">
        <v>0</v>
      </c>
    </row>
    <row r="168" spans="1:22">
      <c r="A168">
        <v>4088200100</v>
      </c>
      <c r="B168" s="1061">
        <v>2</v>
      </c>
      <c r="C168" s="1061">
        <v>5</v>
      </c>
      <c r="D168" s="1062">
        <v>2</v>
      </c>
      <c r="E168" s="1061" t="s">
        <v>2394</v>
      </c>
      <c r="F168" s="1061">
        <v>143</v>
      </c>
      <c r="G168" s="1061" t="s">
        <v>711</v>
      </c>
      <c r="H168" s="1063">
        <v>1</v>
      </c>
      <c r="I168" s="1064">
        <v>11303</v>
      </c>
      <c r="J168" s="1064">
        <v>1</v>
      </c>
      <c r="K168">
        <v>2020</v>
      </c>
      <c r="L168" s="1064">
        <v>1</v>
      </c>
      <c r="M168" s="1064">
        <v>3</v>
      </c>
      <c r="N168" s="1064" t="s">
        <v>2395</v>
      </c>
      <c r="O168">
        <v>13</v>
      </c>
      <c r="P168" s="1065">
        <v>0</v>
      </c>
      <c r="Q168" s="1065">
        <v>0</v>
      </c>
      <c r="R168" s="1066">
        <f t="shared" si="2"/>
        <v>0</v>
      </c>
      <c r="S168" s="1065">
        <v>0</v>
      </c>
      <c r="T168" s="1065">
        <v>0</v>
      </c>
      <c r="U168" s="1065">
        <v>0</v>
      </c>
      <c r="V168" s="1065">
        <v>0</v>
      </c>
    </row>
    <row r="169" spans="1:22">
      <c r="A169">
        <v>4088200100</v>
      </c>
      <c r="B169" s="1061">
        <v>2</v>
      </c>
      <c r="C169" s="1061">
        <v>5</v>
      </c>
      <c r="D169" s="1062">
        <v>2</v>
      </c>
      <c r="E169" s="1061" t="s">
        <v>2394</v>
      </c>
      <c r="F169" s="1061">
        <v>143</v>
      </c>
      <c r="G169" s="1061" t="s">
        <v>711</v>
      </c>
      <c r="H169" s="1063">
        <v>1</v>
      </c>
      <c r="I169" s="1064">
        <v>11303</v>
      </c>
      <c r="J169" s="1064">
        <v>1</v>
      </c>
      <c r="K169">
        <v>2020</v>
      </c>
      <c r="L169" s="1064">
        <v>1</v>
      </c>
      <c r="M169" s="1064">
        <v>3</v>
      </c>
      <c r="N169" s="1064" t="s">
        <v>2395</v>
      </c>
      <c r="O169">
        <v>13</v>
      </c>
      <c r="P169" s="1065">
        <v>0</v>
      </c>
      <c r="Q169" s="1065">
        <v>0</v>
      </c>
      <c r="R169" s="1066">
        <f t="shared" si="2"/>
        <v>0</v>
      </c>
      <c r="S169" s="1065">
        <v>5450.06</v>
      </c>
      <c r="T169" s="1065">
        <v>5450.06</v>
      </c>
      <c r="U169" s="1065">
        <v>0</v>
      </c>
      <c r="V169" s="1065">
        <v>0</v>
      </c>
    </row>
    <row r="170" spans="1:22">
      <c r="A170">
        <v>4088200100</v>
      </c>
      <c r="B170" s="1061">
        <v>2</v>
      </c>
      <c r="C170" s="1061">
        <v>5</v>
      </c>
      <c r="D170" s="1062">
        <v>2</v>
      </c>
      <c r="E170" s="1061" t="s">
        <v>2394</v>
      </c>
      <c r="F170" s="1061">
        <v>143</v>
      </c>
      <c r="G170" s="1061" t="s">
        <v>711</v>
      </c>
      <c r="H170" s="1063">
        <v>1</v>
      </c>
      <c r="I170" s="1064">
        <v>11303</v>
      </c>
      <c r="J170" s="1064">
        <v>1</v>
      </c>
      <c r="K170">
        <v>2020</v>
      </c>
      <c r="L170" s="1064">
        <v>1</v>
      </c>
      <c r="M170" s="1064">
        <v>3</v>
      </c>
      <c r="N170" s="1064" t="s">
        <v>2395</v>
      </c>
      <c r="O170">
        <v>13</v>
      </c>
      <c r="P170" s="1065">
        <v>0</v>
      </c>
      <c r="Q170" s="1065">
        <v>0</v>
      </c>
      <c r="R170" s="1066">
        <f t="shared" si="2"/>
        <v>0</v>
      </c>
      <c r="S170" s="1065">
        <v>0</v>
      </c>
      <c r="T170" s="1065">
        <v>0</v>
      </c>
      <c r="U170" s="1065">
        <v>0</v>
      </c>
      <c r="V170" s="1065">
        <v>0</v>
      </c>
    </row>
    <row r="171" spans="1:22">
      <c r="A171">
        <v>4088200100</v>
      </c>
      <c r="B171" s="1061">
        <v>2</v>
      </c>
      <c r="C171" s="1061">
        <v>5</v>
      </c>
      <c r="D171" s="1062">
        <v>2</v>
      </c>
      <c r="E171" s="1061" t="s">
        <v>2394</v>
      </c>
      <c r="F171" s="1061">
        <v>143</v>
      </c>
      <c r="G171" s="1061" t="s">
        <v>711</v>
      </c>
      <c r="H171" s="1063">
        <v>1</v>
      </c>
      <c r="I171" s="1064">
        <v>11303</v>
      </c>
      <c r="J171" s="1064">
        <v>1</v>
      </c>
      <c r="K171">
        <v>2020</v>
      </c>
      <c r="L171" s="1064">
        <v>1</v>
      </c>
      <c r="M171" s="1064">
        <v>3</v>
      </c>
      <c r="N171" s="1064" t="s">
        <v>2395</v>
      </c>
      <c r="O171">
        <v>13</v>
      </c>
      <c r="P171" s="1065">
        <v>28117.37</v>
      </c>
      <c r="Q171" s="1065">
        <v>9227.2000000000007</v>
      </c>
      <c r="R171" s="1066">
        <f t="shared" si="2"/>
        <v>37344.57</v>
      </c>
      <c r="S171" s="1065">
        <v>37344.57</v>
      </c>
      <c r="T171" s="1065">
        <v>37344.57</v>
      </c>
      <c r="U171" s="1065">
        <v>37344.57</v>
      </c>
      <c r="V171" s="1065">
        <v>37344.57</v>
      </c>
    </row>
    <row r="172" spans="1:22">
      <c r="A172">
        <v>4088200100</v>
      </c>
      <c r="B172" s="1061">
        <v>2</v>
      </c>
      <c r="C172" s="1061">
        <v>5</v>
      </c>
      <c r="D172" s="1062">
        <v>2</v>
      </c>
      <c r="E172" s="1061" t="s">
        <v>2394</v>
      </c>
      <c r="F172" s="1061">
        <v>143</v>
      </c>
      <c r="G172" s="1061" t="s">
        <v>711</v>
      </c>
      <c r="H172" s="1063">
        <v>1</v>
      </c>
      <c r="I172" s="1064">
        <v>11303</v>
      </c>
      <c r="J172" s="1064">
        <v>1</v>
      </c>
      <c r="K172">
        <v>2020</v>
      </c>
      <c r="L172" s="1064">
        <v>1</v>
      </c>
      <c r="M172" s="1064">
        <v>3</v>
      </c>
      <c r="N172" s="1064" t="s">
        <v>2395</v>
      </c>
      <c r="O172">
        <v>13</v>
      </c>
      <c r="P172" s="1065">
        <v>46005.42</v>
      </c>
      <c r="Q172" s="1065">
        <v>8895.2099999999991</v>
      </c>
      <c r="R172" s="1066">
        <f t="shared" si="2"/>
        <v>54900.63</v>
      </c>
      <c r="S172" s="1065">
        <v>54900.63</v>
      </c>
      <c r="T172" s="1065">
        <v>54900.63</v>
      </c>
      <c r="U172" s="1065">
        <v>54900.63</v>
      </c>
      <c r="V172" s="1065">
        <v>54900.63</v>
      </c>
    </row>
    <row r="173" spans="1:22">
      <c r="A173">
        <v>4088200100</v>
      </c>
      <c r="B173" s="1061">
        <v>2</v>
      </c>
      <c r="C173" s="1061">
        <v>5</v>
      </c>
      <c r="D173" s="1062">
        <v>2</v>
      </c>
      <c r="E173" s="1061" t="s">
        <v>2394</v>
      </c>
      <c r="F173" s="1061">
        <v>143</v>
      </c>
      <c r="G173" s="1061" t="s">
        <v>711</v>
      </c>
      <c r="H173" s="1063">
        <v>1</v>
      </c>
      <c r="I173" s="1064">
        <v>11303</v>
      </c>
      <c r="J173" s="1064">
        <v>1</v>
      </c>
      <c r="K173">
        <v>2020</v>
      </c>
      <c r="L173" s="1064">
        <v>1</v>
      </c>
      <c r="M173" s="1064">
        <v>3</v>
      </c>
      <c r="N173" s="1064" t="s">
        <v>2395</v>
      </c>
      <c r="O173">
        <v>13</v>
      </c>
      <c r="P173" s="1065">
        <v>182552.68</v>
      </c>
      <c r="Q173" s="1065">
        <v>-6088.66</v>
      </c>
      <c r="R173" s="1066">
        <f t="shared" si="2"/>
        <v>176464.02</v>
      </c>
      <c r="S173" s="1065">
        <v>176464.02</v>
      </c>
      <c r="T173" s="1065">
        <v>176464.02</v>
      </c>
      <c r="U173" s="1065">
        <v>176464.02</v>
      </c>
      <c r="V173" s="1065">
        <v>176464.02</v>
      </c>
    </row>
    <row r="174" spans="1:22">
      <c r="A174">
        <v>4088200100</v>
      </c>
      <c r="B174" s="1061">
        <v>2</v>
      </c>
      <c r="C174" s="1061">
        <v>5</v>
      </c>
      <c r="D174" s="1062">
        <v>2</v>
      </c>
      <c r="E174" s="1061" t="s">
        <v>2394</v>
      </c>
      <c r="F174" s="1061">
        <v>143</v>
      </c>
      <c r="G174" s="1061" t="s">
        <v>711</v>
      </c>
      <c r="H174" s="1063">
        <v>1</v>
      </c>
      <c r="I174" s="1064">
        <v>11303</v>
      </c>
      <c r="J174" s="1064">
        <v>1</v>
      </c>
      <c r="K174">
        <v>2020</v>
      </c>
      <c r="L174" s="1064">
        <v>2</v>
      </c>
      <c r="M174" s="1064">
        <v>2</v>
      </c>
      <c r="N174" s="1064" t="s">
        <v>2396</v>
      </c>
      <c r="O174">
        <v>13</v>
      </c>
      <c r="P174" s="1065">
        <v>208414.23</v>
      </c>
      <c r="Q174" s="1065">
        <v>0</v>
      </c>
      <c r="R174" s="1066">
        <f t="shared" si="2"/>
        <v>208414.23</v>
      </c>
      <c r="S174" s="1065">
        <v>109450.37</v>
      </c>
      <c r="T174" s="1065">
        <v>109450.37</v>
      </c>
      <c r="U174" s="1065">
        <v>109450.37</v>
      </c>
      <c r="V174" s="1065">
        <v>109450.37</v>
      </c>
    </row>
    <row r="175" spans="1:22">
      <c r="A175">
        <v>4088200100</v>
      </c>
      <c r="B175" s="1061">
        <v>2</v>
      </c>
      <c r="C175" s="1061">
        <v>5</v>
      </c>
      <c r="D175" s="1062">
        <v>2</v>
      </c>
      <c r="E175" s="1061" t="s">
        <v>2394</v>
      </c>
      <c r="F175" s="1061">
        <v>143</v>
      </c>
      <c r="G175" s="1061" t="s">
        <v>711</v>
      </c>
      <c r="H175" s="1063">
        <v>1</v>
      </c>
      <c r="I175" s="1064">
        <v>11303</v>
      </c>
      <c r="J175" s="1064">
        <v>1</v>
      </c>
      <c r="K175">
        <v>2020</v>
      </c>
      <c r="L175" s="1064">
        <v>1</v>
      </c>
      <c r="M175" s="1064">
        <v>3</v>
      </c>
      <c r="N175" s="1064" t="s">
        <v>2395</v>
      </c>
      <c r="O175">
        <v>13</v>
      </c>
      <c r="P175" s="1065">
        <v>340131.46</v>
      </c>
      <c r="Q175" s="1065">
        <v>-146251.32999999999</v>
      </c>
      <c r="R175" s="1066">
        <f t="shared" si="2"/>
        <v>193880.13000000003</v>
      </c>
      <c r="S175" s="1065">
        <v>193880.13</v>
      </c>
      <c r="T175" s="1065">
        <v>193880.13</v>
      </c>
      <c r="U175" s="1065">
        <v>193880.13</v>
      </c>
      <c r="V175" s="1065">
        <v>193880.13</v>
      </c>
    </row>
    <row r="176" spans="1:22">
      <c r="A176">
        <v>4088200100</v>
      </c>
      <c r="B176" s="1061">
        <v>2</v>
      </c>
      <c r="C176" s="1061">
        <v>5</v>
      </c>
      <c r="D176" s="1062">
        <v>2</v>
      </c>
      <c r="E176" s="1061" t="s">
        <v>2394</v>
      </c>
      <c r="F176" s="1061">
        <v>143</v>
      </c>
      <c r="G176" s="1061" t="s">
        <v>711</v>
      </c>
      <c r="H176" s="1063">
        <v>1</v>
      </c>
      <c r="I176" s="1064">
        <v>11303</v>
      </c>
      <c r="J176" s="1064">
        <v>1</v>
      </c>
      <c r="K176">
        <v>2020</v>
      </c>
      <c r="L176" s="1064">
        <v>1</v>
      </c>
      <c r="M176" s="1064">
        <v>3</v>
      </c>
      <c r="N176" s="1064" t="s">
        <v>2395</v>
      </c>
      <c r="O176">
        <v>13</v>
      </c>
      <c r="P176" s="1065">
        <v>274084.11</v>
      </c>
      <c r="Q176" s="1065">
        <v>19572.09</v>
      </c>
      <c r="R176" s="1066">
        <f t="shared" si="2"/>
        <v>293656.2</v>
      </c>
      <c r="S176" s="1065">
        <v>293656.2</v>
      </c>
      <c r="T176" s="1065">
        <v>293656.2</v>
      </c>
      <c r="U176" s="1065">
        <v>293656.2</v>
      </c>
      <c r="V176" s="1065">
        <v>293656.2</v>
      </c>
    </row>
    <row r="177" spans="1:22">
      <c r="A177">
        <v>4088200100</v>
      </c>
      <c r="B177" s="1061">
        <v>2</v>
      </c>
      <c r="C177" s="1061">
        <v>5</v>
      </c>
      <c r="D177" s="1062">
        <v>2</v>
      </c>
      <c r="E177" s="1061" t="s">
        <v>2394</v>
      </c>
      <c r="F177" s="1061">
        <v>143</v>
      </c>
      <c r="G177" s="1061" t="s">
        <v>711</v>
      </c>
      <c r="H177" s="1063">
        <v>1</v>
      </c>
      <c r="I177" s="1064">
        <v>11303</v>
      </c>
      <c r="J177" s="1064">
        <v>1</v>
      </c>
      <c r="K177">
        <v>2020</v>
      </c>
      <c r="L177" s="1064">
        <v>1</v>
      </c>
      <c r="M177" s="1064">
        <v>3</v>
      </c>
      <c r="N177" s="1064" t="s">
        <v>2395</v>
      </c>
      <c r="O177">
        <v>13</v>
      </c>
      <c r="P177" s="1065">
        <v>516793.4</v>
      </c>
      <c r="Q177" s="1065">
        <v>105214.26</v>
      </c>
      <c r="R177" s="1066">
        <f t="shared" si="2"/>
        <v>622007.66</v>
      </c>
      <c r="S177" s="1065">
        <v>622007.66</v>
      </c>
      <c r="T177" s="1065">
        <v>622007.66</v>
      </c>
      <c r="U177" s="1065">
        <v>622007.66</v>
      </c>
      <c r="V177" s="1065">
        <v>622007.66</v>
      </c>
    </row>
    <row r="178" spans="1:22">
      <c r="A178">
        <v>4088200100</v>
      </c>
      <c r="B178" s="1061">
        <v>2</v>
      </c>
      <c r="C178" s="1061">
        <v>5</v>
      </c>
      <c r="D178" s="1062">
        <v>2</v>
      </c>
      <c r="E178" s="1061" t="s">
        <v>2394</v>
      </c>
      <c r="F178" s="1061">
        <v>143</v>
      </c>
      <c r="G178" s="1061" t="s">
        <v>711</v>
      </c>
      <c r="H178" s="1063">
        <v>1</v>
      </c>
      <c r="I178" s="1064">
        <v>11303</v>
      </c>
      <c r="J178" s="1064">
        <v>1</v>
      </c>
      <c r="K178">
        <v>2020</v>
      </c>
      <c r="L178" s="1064">
        <v>1</v>
      </c>
      <c r="M178" s="1064">
        <v>3</v>
      </c>
      <c r="N178" s="1064" t="s">
        <v>2395</v>
      </c>
      <c r="O178">
        <v>13</v>
      </c>
      <c r="P178" s="1065">
        <v>20086.52</v>
      </c>
      <c r="Q178" s="1065">
        <v>4837.62</v>
      </c>
      <c r="R178" s="1066">
        <f t="shared" si="2"/>
        <v>24924.14</v>
      </c>
      <c r="S178" s="1065">
        <v>24924.14</v>
      </c>
      <c r="T178" s="1065">
        <v>24924.14</v>
      </c>
      <c r="U178" s="1065">
        <v>24924.14</v>
      </c>
      <c r="V178" s="1065">
        <v>24924.14</v>
      </c>
    </row>
    <row r="179" spans="1:22">
      <c r="A179">
        <v>4088200100</v>
      </c>
      <c r="B179" s="1061">
        <v>2</v>
      </c>
      <c r="C179" s="1061">
        <v>5</v>
      </c>
      <c r="D179" s="1062">
        <v>2</v>
      </c>
      <c r="E179" s="1061" t="s">
        <v>2394</v>
      </c>
      <c r="F179" s="1061">
        <v>143</v>
      </c>
      <c r="G179" s="1061" t="s">
        <v>711</v>
      </c>
      <c r="H179" s="1063">
        <v>1</v>
      </c>
      <c r="I179" s="1064">
        <v>11303</v>
      </c>
      <c r="J179" s="1064">
        <v>1</v>
      </c>
      <c r="K179">
        <v>2020</v>
      </c>
      <c r="L179" s="1064">
        <v>1</v>
      </c>
      <c r="M179" s="1064">
        <v>3</v>
      </c>
      <c r="N179" s="1064" t="s">
        <v>2395</v>
      </c>
      <c r="O179">
        <v>13</v>
      </c>
      <c r="P179" s="1065">
        <v>129686.76</v>
      </c>
      <c r="Q179" s="1065">
        <v>-11268.62</v>
      </c>
      <c r="R179" s="1066">
        <f t="shared" si="2"/>
        <v>118418.14</v>
      </c>
      <c r="S179" s="1065">
        <v>118418.14</v>
      </c>
      <c r="T179" s="1065">
        <v>118418.14</v>
      </c>
      <c r="U179" s="1065">
        <v>118418.14</v>
      </c>
      <c r="V179" s="1065">
        <v>118418.14</v>
      </c>
    </row>
    <row r="180" spans="1:22">
      <c r="A180">
        <v>4088200100</v>
      </c>
      <c r="B180" s="1061">
        <v>2</v>
      </c>
      <c r="C180" s="1061">
        <v>5</v>
      </c>
      <c r="D180" s="1062">
        <v>2</v>
      </c>
      <c r="E180" s="1061" t="s">
        <v>2394</v>
      </c>
      <c r="F180" s="1061">
        <v>143</v>
      </c>
      <c r="G180" s="1061" t="s">
        <v>711</v>
      </c>
      <c r="H180" s="1063">
        <v>1</v>
      </c>
      <c r="I180" s="1064">
        <v>11303</v>
      </c>
      <c r="J180" s="1064">
        <v>1</v>
      </c>
      <c r="K180">
        <v>2020</v>
      </c>
      <c r="L180" s="1064">
        <v>1</v>
      </c>
      <c r="M180" s="1064">
        <v>3</v>
      </c>
      <c r="N180" s="1064" t="s">
        <v>2395</v>
      </c>
      <c r="O180">
        <v>13</v>
      </c>
      <c r="P180" s="1065">
        <v>258540.98</v>
      </c>
      <c r="Q180" s="1065">
        <v>54174.18</v>
      </c>
      <c r="R180" s="1066">
        <f t="shared" si="2"/>
        <v>312715.16000000003</v>
      </c>
      <c r="S180" s="1065">
        <v>312715.15999999997</v>
      </c>
      <c r="T180" s="1065">
        <v>312715.15999999997</v>
      </c>
      <c r="U180" s="1065">
        <v>312715.15999999997</v>
      </c>
      <c r="V180" s="1065">
        <v>312715.15999999997</v>
      </c>
    </row>
    <row r="181" spans="1:22">
      <c r="A181">
        <v>4088200100</v>
      </c>
      <c r="B181" s="1061">
        <v>2</v>
      </c>
      <c r="C181" s="1061">
        <v>5</v>
      </c>
      <c r="D181" s="1062">
        <v>2</v>
      </c>
      <c r="E181" s="1061" t="s">
        <v>2394</v>
      </c>
      <c r="F181" s="1061">
        <v>143</v>
      </c>
      <c r="G181" s="1061" t="s">
        <v>711</v>
      </c>
      <c r="H181" s="1063">
        <v>1</v>
      </c>
      <c r="I181" s="1064">
        <v>11303</v>
      </c>
      <c r="J181" s="1064">
        <v>1</v>
      </c>
      <c r="K181">
        <v>2020</v>
      </c>
      <c r="L181" s="1064">
        <v>1</v>
      </c>
      <c r="M181" s="1064">
        <v>3</v>
      </c>
      <c r="N181" s="1064" t="s">
        <v>2395</v>
      </c>
      <c r="O181">
        <v>13</v>
      </c>
      <c r="P181" s="1065">
        <v>13293.45</v>
      </c>
      <c r="Q181" s="1065">
        <v>8805.68</v>
      </c>
      <c r="R181" s="1066">
        <f t="shared" si="2"/>
        <v>22099.13</v>
      </c>
      <c r="S181" s="1065">
        <v>22099.13</v>
      </c>
      <c r="T181" s="1065">
        <v>22099.13</v>
      </c>
      <c r="U181" s="1065">
        <v>22099.13</v>
      </c>
      <c r="V181" s="1065">
        <v>22099.13</v>
      </c>
    </row>
    <row r="182" spans="1:22">
      <c r="A182">
        <v>4088200100</v>
      </c>
      <c r="B182" s="1061">
        <v>2</v>
      </c>
      <c r="C182" s="1061">
        <v>5</v>
      </c>
      <c r="D182" s="1062">
        <v>2</v>
      </c>
      <c r="E182" s="1061" t="s">
        <v>2394</v>
      </c>
      <c r="F182" s="1061">
        <v>143</v>
      </c>
      <c r="G182" s="1061" t="s">
        <v>711</v>
      </c>
      <c r="H182" s="1063">
        <v>1</v>
      </c>
      <c r="I182" s="1064">
        <v>11303</v>
      </c>
      <c r="J182" s="1064">
        <v>1</v>
      </c>
      <c r="K182">
        <v>2020</v>
      </c>
      <c r="L182" s="1064">
        <v>1</v>
      </c>
      <c r="M182" s="1064">
        <v>3</v>
      </c>
      <c r="N182" s="1064" t="s">
        <v>2395</v>
      </c>
      <c r="O182">
        <v>13</v>
      </c>
      <c r="P182" s="1065">
        <v>42040.24</v>
      </c>
      <c r="Q182" s="1065">
        <v>7421.11</v>
      </c>
      <c r="R182" s="1066">
        <f t="shared" si="2"/>
        <v>49461.35</v>
      </c>
      <c r="S182" s="1065">
        <v>49461.35</v>
      </c>
      <c r="T182" s="1065">
        <v>49461.35</v>
      </c>
      <c r="U182" s="1065">
        <v>49461.35</v>
      </c>
      <c r="V182" s="1065">
        <v>49461.35</v>
      </c>
    </row>
    <row r="183" spans="1:22">
      <c r="A183">
        <v>4088200100</v>
      </c>
      <c r="B183" s="1061">
        <v>2</v>
      </c>
      <c r="C183" s="1061">
        <v>5</v>
      </c>
      <c r="D183" s="1062">
        <v>2</v>
      </c>
      <c r="E183" s="1061" t="s">
        <v>2394</v>
      </c>
      <c r="F183" s="1061">
        <v>143</v>
      </c>
      <c r="G183" s="1061" t="s">
        <v>711</v>
      </c>
      <c r="H183" s="1063">
        <v>1</v>
      </c>
      <c r="I183" s="1064">
        <v>11303</v>
      </c>
      <c r="J183" s="1064">
        <v>1</v>
      </c>
      <c r="K183">
        <v>2020</v>
      </c>
      <c r="L183" s="1064">
        <v>1</v>
      </c>
      <c r="M183" s="1064">
        <v>3</v>
      </c>
      <c r="N183" s="1064" t="s">
        <v>2395</v>
      </c>
      <c r="O183">
        <v>13</v>
      </c>
      <c r="P183" s="1065">
        <v>97871.79</v>
      </c>
      <c r="Q183" s="1065">
        <v>27415.1</v>
      </c>
      <c r="R183" s="1066">
        <f t="shared" si="2"/>
        <v>125286.88999999998</v>
      </c>
      <c r="S183" s="1065">
        <v>125286.89</v>
      </c>
      <c r="T183" s="1065">
        <v>125286.89</v>
      </c>
      <c r="U183" s="1065">
        <v>125286.89</v>
      </c>
      <c r="V183" s="1065">
        <v>125286.89</v>
      </c>
    </row>
    <row r="184" spans="1:22">
      <c r="A184">
        <v>4088200100</v>
      </c>
      <c r="B184" s="1061">
        <v>2</v>
      </c>
      <c r="C184" s="1061">
        <v>5</v>
      </c>
      <c r="D184" s="1062">
        <v>2</v>
      </c>
      <c r="E184" s="1061" t="s">
        <v>2394</v>
      </c>
      <c r="F184" s="1061">
        <v>143</v>
      </c>
      <c r="G184" s="1061" t="s">
        <v>711</v>
      </c>
      <c r="H184" s="1063">
        <v>1</v>
      </c>
      <c r="I184" s="1064">
        <v>11303</v>
      </c>
      <c r="J184" s="1064">
        <v>1</v>
      </c>
      <c r="K184">
        <v>2020</v>
      </c>
      <c r="L184" s="1064">
        <v>1</v>
      </c>
      <c r="M184" s="1064">
        <v>3</v>
      </c>
      <c r="N184" s="1064" t="s">
        <v>2395</v>
      </c>
      <c r="O184">
        <v>13</v>
      </c>
      <c r="P184" s="1065">
        <v>36569.620000000003</v>
      </c>
      <c r="Q184" s="1065">
        <v>5480.73</v>
      </c>
      <c r="R184" s="1066">
        <f t="shared" si="2"/>
        <v>42050.350000000006</v>
      </c>
      <c r="S184" s="1065">
        <v>42050.35</v>
      </c>
      <c r="T184" s="1065">
        <v>42050.35</v>
      </c>
      <c r="U184" s="1065">
        <v>42050.35</v>
      </c>
      <c r="V184" s="1065">
        <v>42050.35</v>
      </c>
    </row>
    <row r="185" spans="1:22">
      <c r="A185">
        <v>4088200100</v>
      </c>
      <c r="B185" s="1061">
        <v>2</v>
      </c>
      <c r="C185" s="1061">
        <v>5</v>
      </c>
      <c r="D185" s="1062">
        <v>2</v>
      </c>
      <c r="E185" s="1061" t="s">
        <v>2394</v>
      </c>
      <c r="F185" s="1061">
        <v>143</v>
      </c>
      <c r="G185" s="1061" t="s">
        <v>711</v>
      </c>
      <c r="H185" s="1063">
        <v>1</v>
      </c>
      <c r="I185" s="1064">
        <v>11303</v>
      </c>
      <c r="J185" s="1064">
        <v>1</v>
      </c>
      <c r="K185">
        <v>2020</v>
      </c>
      <c r="L185" s="1064">
        <v>1</v>
      </c>
      <c r="M185" s="1064">
        <v>3</v>
      </c>
      <c r="N185" s="1064" t="s">
        <v>2395</v>
      </c>
      <c r="O185">
        <v>13</v>
      </c>
      <c r="P185" s="1065">
        <v>573184.61</v>
      </c>
      <c r="Q185" s="1065">
        <v>-25127.78</v>
      </c>
      <c r="R185" s="1066">
        <f t="shared" si="2"/>
        <v>548056.82999999996</v>
      </c>
      <c r="S185" s="1065">
        <v>547697.13</v>
      </c>
      <c r="T185" s="1065">
        <v>547697.13</v>
      </c>
      <c r="U185" s="1065">
        <v>547697.13</v>
      </c>
      <c r="V185" s="1065">
        <v>547697.13</v>
      </c>
    </row>
    <row r="186" spans="1:22">
      <c r="A186">
        <v>4088200100</v>
      </c>
      <c r="B186" s="1061">
        <v>2</v>
      </c>
      <c r="C186" s="1061">
        <v>5</v>
      </c>
      <c r="D186" s="1062">
        <v>2</v>
      </c>
      <c r="E186" s="1061" t="s">
        <v>2394</v>
      </c>
      <c r="F186" s="1061">
        <v>143</v>
      </c>
      <c r="G186" s="1061" t="s">
        <v>711</v>
      </c>
      <c r="H186" s="1063">
        <v>1</v>
      </c>
      <c r="I186" s="1064">
        <v>11303</v>
      </c>
      <c r="J186" s="1064">
        <v>1</v>
      </c>
      <c r="K186">
        <v>2020</v>
      </c>
      <c r="L186" s="1064">
        <v>1</v>
      </c>
      <c r="M186" s="1064">
        <v>3</v>
      </c>
      <c r="N186" s="1064" t="s">
        <v>2395</v>
      </c>
      <c r="O186">
        <v>13</v>
      </c>
      <c r="P186" s="1065">
        <v>18768.77</v>
      </c>
      <c r="Q186" s="1065">
        <v>15413.9</v>
      </c>
      <c r="R186" s="1066">
        <f t="shared" si="2"/>
        <v>34182.67</v>
      </c>
      <c r="S186" s="1065">
        <v>34182.67</v>
      </c>
      <c r="T186" s="1065">
        <v>34182.67</v>
      </c>
      <c r="U186" s="1065">
        <v>34182.67</v>
      </c>
      <c r="V186" s="1065">
        <v>34182.67</v>
      </c>
    </row>
    <row r="187" spans="1:22">
      <c r="A187">
        <v>4088200100</v>
      </c>
      <c r="B187" s="1061">
        <v>2</v>
      </c>
      <c r="C187" s="1061">
        <v>5</v>
      </c>
      <c r="D187" s="1062">
        <v>2</v>
      </c>
      <c r="E187" s="1061" t="s">
        <v>2394</v>
      </c>
      <c r="F187" s="1061">
        <v>143</v>
      </c>
      <c r="G187" s="1061" t="s">
        <v>711</v>
      </c>
      <c r="H187" s="1063">
        <v>1</v>
      </c>
      <c r="I187" s="1064">
        <v>11303</v>
      </c>
      <c r="J187" s="1064">
        <v>1</v>
      </c>
      <c r="K187">
        <v>2020</v>
      </c>
      <c r="L187" s="1064">
        <v>1</v>
      </c>
      <c r="M187" s="1064">
        <v>3</v>
      </c>
      <c r="N187" s="1064" t="s">
        <v>2395</v>
      </c>
      <c r="O187">
        <v>13</v>
      </c>
      <c r="P187" s="1065">
        <v>225328.64000000001</v>
      </c>
      <c r="Q187" s="1065">
        <v>7442.03</v>
      </c>
      <c r="R187" s="1066">
        <f t="shared" si="2"/>
        <v>232770.67</v>
      </c>
      <c r="S187" s="1065">
        <v>232770.67</v>
      </c>
      <c r="T187" s="1065">
        <v>232770.67</v>
      </c>
      <c r="U187" s="1065">
        <v>232770.67</v>
      </c>
      <c r="V187" s="1065">
        <v>232770.67</v>
      </c>
    </row>
    <row r="188" spans="1:22">
      <c r="A188">
        <v>4088200100</v>
      </c>
      <c r="B188" s="1061">
        <v>2</v>
      </c>
      <c r="C188" s="1061">
        <v>5</v>
      </c>
      <c r="D188" s="1062">
        <v>2</v>
      </c>
      <c r="E188" s="1061" t="s">
        <v>2394</v>
      </c>
      <c r="F188" s="1061">
        <v>143</v>
      </c>
      <c r="G188" s="1061" t="s">
        <v>711</v>
      </c>
      <c r="H188" s="1063">
        <v>1</v>
      </c>
      <c r="I188" s="1064">
        <v>11303</v>
      </c>
      <c r="J188" s="1064">
        <v>1</v>
      </c>
      <c r="K188">
        <v>2020</v>
      </c>
      <c r="L188" s="1064">
        <v>1</v>
      </c>
      <c r="M188" s="1064">
        <v>3</v>
      </c>
      <c r="N188" s="1064" t="s">
        <v>2395</v>
      </c>
      <c r="O188">
        <v>13</v>
      </c>
      <c r="P188" s="1065">
        <v>205481.93</v>
      </c>
      <c r="Q188" s="1065">
        <v>149123.56</v>
      </c>
      <c r="R188" s="1066">
        <f t="shared" si="2"/>
        <v>354605.49</v>
      </c>
      <c r="S188" s="1065">
        <v>354605.49</v>
      </c>
      <c r="T188" s="1065">
        <v>354605.49</v>
      </c>
      <c r="U188" s="1065">
        <v>354605.49</v>
      </c>
      <c r="V188" s="1065">
        <v>354605.49</v>
      </c>
    </row>
    <row r="189" spans="1:22">
      <c r="A189">
        <v>4088200100</v>
      </c>
      <c r="B189" s="1061">
        <v>2</v>
      </c>
      <c r="C189" s="1061">
        <v>5</v>
      </c>
      <c r="D189" s="1062">
        <v>2</v>
      </c>
      <c r="E189" s="1061" t="s">
        <v>2394</v>
      </c>
      <c r="F189" s="1061">
        <v>143</v>
      </c>
      <c r="G189" s="1061" t="s">
        <v>711</v>
      </c>
      <c r="H189" s="1063">
        <v>1</v>
      </c>
      <c r="I189" s="1064">
        <v>11303</v>
      </c>
      <c r="J189" s="1064">
        <v>1</v>
      </c>
      <c r="K189">
        <v>2020</v>
      </c>
      <c r="L189" s="1064">
        <v>1</v>
      </c>
      <c r="M189" s="1064">
        <v>3</v>
      </c>
      <c r="N189" s="1064" t="s">
        <v>2395</v>
      </c>
      <c r="O189">
        <v>13</v>
      </c>
      <c r="P189" s="1065">
        <v>0</v>
      </c>
      <c r="Q189" s="1065">
        <v>0</v>
      </c>
      <c r="R189" s="1066">
        <f t="shared" si="2"/>
        <v>0</v>
      </c>
      <c r="S189" s="1065">
        <v>0</v>
      </c>
      <c r="T189" s="1065">
        <v>0</v>
      </c>
      <c r="U189" s="1065">
        <v>0</v>
      </c>
      <c r="V189" s="1065">
        <v>0</v>
      </c>
    </row>
    <row r="190" spans="1:22">
      <c r="A190">
        <v>4088200100</v>
      </c>
      <c r="B190" s="1061">
        <v>2</v>
      </c>
      <c r="C190" s="1061">
        <v>5</v>
      </c>
      <c r="D190" s="1062">
        <v>2</v>
      </c>
      <c r="E190" s="1061" t="s">
        <v>2394</v>
      </c>
      <c r="F190" s="1061">
        <v>143</v>
      </c>
      <c r="G190" s="1061" t="s">
        <v>711</v>
      </c>
      <c r="H190" s="1063">
        <v>1</v>
      </c>
      <c r="I190" s="1064">
        <v>11303</v>
      </c>
      <c r="J190" s="1064">
        <v>1</v>
      </c>
      <c r="K190">
        <v>2020</v>
      </c>
      <c r="L190" s="1064">
        <v>1</v>
      </c>
      <c r="M190" s="1064">
        <v>3</v>
      </c>
      <c r="N190" s="1064" t="s">
        <v>2395</v>
      </c>
      <c r="O190">
        <v>13</v>
      </c>
      <c r="P190" s="1065">
        <v>0</v>
      </c>
      <c r="Q190" s="1065">
        <v>0</v>
      </c>
      <c r="R190" s="1066">
        <f t="shared" si="2"/>
        <v>0</v>
      </c>
      <c r="S190" s="1065">
        <v>0</v>
      </c>
      <c r="T190" s="1065">
        <v>0</v>
      </c>
      <c r="U190" s="1065">
        <v>87040.16</v>
      </c>
      <c r="V190" s="1065">
        <v>87040.16</v>
      </c>
    </row>
    <row r="191" spans="1:22">
      <c r="A191">
        <v>4088200100</v>
      </c>
      <c r="B191" s="1061">
        <v>2</v>
      </c>
      <c r="C191" s="1061">
        <v>5</v>
      </c>
      <c r="D191" s="1062">
        <v>2</v>
      </c>
      <c r="E191" s="1061" t="s">
        <v>2394</v>
      </c>
      <c r="F191" s="1061">
        <v>143</v>
      </c>
      <c r="G191" s="1061" t="s">
        <v>711</v>
      </c>
      <c r="H191" s="1063">
        <v>1</v>
      </c>
      <c r="I191" s="1064">
        <v>11303</v>
      </c>
      <c r="J191" s="1064">
        <v>1</v>
      </c>
      <c r="K191">
        <v>2020</v>
      </c>
      <c r="L191" s="1064">
        <v>1</v>
      </c>
      <c r="M191" s="1064">
        <v>3</v>
      </c>
      <c r="N191" s="1064" t="s">
        <v>2395</v>
      </c>
      <c r="O191">
        <v>13</v>
      </c>
      <c r="P191" s="1065">
        <v>0</v>
      </c>
      <c r="Q191" s="1065">
        <v>0</v>
      </c>
      <c r="R191" s="1066">
        <f t="shared" si="2"/>
        <v>0</v>
      </c>
      <c r="S191" s="1065">
        <v>0</v>
      </c>
      <c r="T191" s="1065">
        <v>0</v>
      </c>
      <c r="U191" s="1065">
        <v>0</v>
      </c>
      <c r="V191" s="1065">
        <v>0</v>
      </c>
    </row>
    <row r="192" spans="1:22">
      <c r="A192">
        <v>4088200100</v>
      </c>
      <c r="B192" s="1061">
        <v>2</v>
      </c>
      <c r="C192" s="1061">
        <v>5</v>
      </c>
      <c r="D192" s="1062">
        <v>2</v>
      </c>
      <c r="E192" s="1061" t="s">
        <v>2394</v>
      </c>
      <c r="F192" s="1061">
        <v>143</v>
      </c>
      <c r="G192" s="1061" t="s">
        <v>711</v>
      </c>
      <c r="H192" s="1063">
        <v>1</v>
      </c>
      <c r="I192" s="1064">
        <v>11303</v>
      </c>
      <c r="J192" s="1064">
        <v>1</v>
      </c>
      <c r="K192">
        <v>2020</v>
      </c>
      <c r="L192" s="1064">
        <v>1</v>
      </c>
      <c r="M192" s="1064">
        <v>3</v>
      </c>
      <c r="N192" s="1064" t="s">
        <v>2395</v>
      </c>
      <c r="O192">
        <v>13</v>
      </c>
      <c r="P192" s="1065">
        <v>0</v>
      </c>
      <c r="Q192" s="1065">
        <v>0</v>
      </c>
      <c r="R192" s="1066">
        <f t="shared" si="2"/>
        <v>0</v>
      </c>
      <c r="S192" s="1065">
        <v>0</v>
      </c>
      <c r="T192" s="1065">
        <v>0</v>
      </c>
      <c r="U192" s="1065">
        <v>0</v>
      </c>
      <c r="V192" s="1065">
        <v>0</v>
      </c>
    </row>
    <row r="193" spans="1:22">
      <c r="A193">
        <v>4088200100</v>
      </c>
      <c r="B193" s="1061">
        <v>2</v>
      </c>
      <c r="C193" s="1061">
        <v>5</v>
      </c>
      <c r="D193" s="1062">
        <v>2</v>
      </c>
      <c r="E193" s="1061" t="s">
        <v>2394</v>
      </c>
      <c r="F193" s="1061">
        <v>143</v>
      </c>
      <c r="G193" s="1061" t="s">
        <v>711</v>
      </c>
      <c r="H193" s="1063">
        <v>1</v>
      </c>
      <c r="I193" s="1064">
        <v>11303</v>
      </c>
      <c r="J193" s="1064">
        <v>1</v>
      </c>
      <c r="K193">
        <v>2020</v>
      </c>
      <c r="L193" s="1064">
        <v>1</v>
      </c>
      <c r="M193" s="1064">
        <v>3</v>
      </c>
      <c r="N193" s="1064" t="s">
        <v>2395</v>
      </c>
      <c r="O193">
        <v>13</v>
      </c>
      <c r="P193" s="1065">
        <v>0</v>
      </c>
      <c r="Q193" s="1065">
        <v>0</v>
      </c>
      <c r="R193" s="1066">
        <f t="shared" si="2"/>
        <v>0</v>
      </c>
      <c r="S193" s="1065">
        <v>87040.16</v>
      </c>
      <c r="T193" s="1065">
        <v>87040.16</v>
      </c>
      <c r="U193" s="1065">
        <v>0</v>
      </c>
      <c r="V193" s="1065">
        <v>0</v>
      </c>
    </row>
    <row r="194" spans="1:22">
      <c r="A194">
        <v>4088200100</v>
      </c>
      <c r="B194" s="1061">
        <v>2</v>
      </c>
      <c r="C194" s="1061">
        <v>5</v>
      </c>
      <c r="D194" s="1062">
        <v>2</v>
      </c>
      <c r="E194" s="1061" t="s">
        <v>2394</v>
      </c>
      <c r="F194" s="1061">
        <v>143</v>
      </c>
      <c r="G194" s="1061" t="s">
        <v>711</v>
      </c>
      <c r="H194" s="1063">
        <v>1</v>
      </c>
      <c r="I194" s="1064">
        <v>11303</v>
      </c>
      <c r="J194" s="1064">
        <v>1</v>
      </c>
      <c r="K194">
        <v>2020</v>
      </c>
      <c r="L194" s="1064">
        <v>1</v>
      </c>
      <c r="M194" s="1064">
        <v>3</v>
      </c>
      <c r="N194" s="1064" t="s">
        <v>2395</v>
      </c>
      <c r="O194">
        <v>13</v>
      </c>
      <c r="P194" s="1065">
        <v>0</v>
      </c>
      <c r="Q194" s="1065">
        <v>87040.16</v>
      </c>
      <c r="R194" s="1066">
        <f t="shared" si="2"/>
        <v>87040.16</v>
      </c>
      <c r="S194" s="1065">
        <v>0</v>
      </c>
      <c r="T194" s="1065">
        <v>0</v>
      </c>
      <c r="U194" s="1065">
        <v>0</v>
      </c>
      <c r="V194" s="1065">
        <v>0</v>
      </c>
    </row>
    <row r="195" spans="1:22">
      <c r="A195">
        <v>4088200100</v>
      </c>
      <c r="B195" s="1061">
        <v>2</v>
      </c>
      <c r="C195" s="1061">
        <v>5</v>
      </c>
      <c r="D195" s="1062">
        <v>2</v>
      </c>
      <c r="E195" s="1061" t="s">
        <v>2394</v>
      </c>
      <c r="F195" s="1061">
        <v>143</v>
      </c>
      <c r="G195" s="1061" t="s">
        <v>711</v>
      </c>
      <c r="H195" s="1063">
        <v>1</v>
      </c>
      <c r="I195" s="1064">
        <v>11303</v>
      </c>
      <c r="J195" s="1064">
        <v>1</v>
      </c>
      <c r="K195">
        <v>2020</v>
      </c>
      <c r="L195" s="1064">
        <v>1</v>
      </c>
      <c r="M195" s="1064">
        <v>3</v>
      </c>
      <c r="N195" s="1064" t="s">
        <v>2395</v>
      </c>
      <c r="O195">
        <v>13</v>
      </c>
      <c r="P195" s="1065">
        <v>0</v>
      </c>
      <c r="Q195" s="1065">
        <v>0</v>
      </c>
      <c r="R195" s="1066">
        <f t="shared" si="2"/>
        <v>0</v>
      </c>
      <c r="S195" s="1065">
        <v>0</v>
      </c>
      <c r="T195" s="1065">
        <v>0</v>
      </c>
      <c r="U195" s="1065">
        <v>0</v>
      </c>
      <c r="V195" s="1065">
        <v>0</v>
      </c>
    </row>
    <row r="196" spans="1:22">
      <c r="A196">
        <v>4088200100</v>
      </c>
      <c r="B196" s="1061">
        <v>2</v>
      </c>
      <c r="C196" s="1061">
        <v>5</v>
      </c>
      <c r="D196" s="1062">
        <v>2</v>
      </c>
      <c r="E196" s="1061" t="s">
        <v>2394</v>
      </c>
      <c r="F196" s="1061">
        <v>143</v>
      </c>
      <c r="G196" s="1061" t="s">
        <v>711</v>
      </c>
      <c r="H196" s="1063">
        <v>1</v>
      </c>
      <c r="I196" s="1064">
        <v>11303</v>
      </c>
      <c r="J196" s="1064">
        <v>1</v>
      </c>
      <c r="K196">
        <v>2020</v>
      </c>
      <c r="L196" s="1064">
        <v>1</v>
      </c>
      <c r="M196" s="1064">
        <v>3</v>
      </c>
      <c r="N196" s="1064" t="s">
        <v>2395</v>
      </c>
      <c r="O196">
        <v>13</v>
      </c>
      <c r="P196" s="1065">
        <v>0</v>
      </c>
      <c r="Q196" s="1065">
        <v>0</v>
      </c>
      <c r="R196" s="1066">
        <f t="shared" si="2"/>
        <v>0</v>
      </c>
      <c r="S196" s="1065">
        <v>0</v>
      </c>
      <c r="T196" s="1065">
        <v>0</v>
      </c>
      <c r="U196" s="1065">
        <v>6296.99</v>
      </c>
      <c r="V196" s="1065">
        <v>6296.99</v>
      </c>
    </row>
    <row r="197" spans="1:22">
      <c r="A197">
        <v>4088200100</v>
      </c>
      <c r="B197" s="1061">
        <v>2</v>
      </c>
      <c r="C197" s="1061">
        <v>5</v>
      </c>
      <c r="D197" s="1062">
        <v>2</v>
      </c>
      <c r="E197" s="1061" t="s">
        <v>2394</v>
      </c>
      <c r="F197" s="1061">
        <v>143</v>
      </c>
      <c r="G197" s="1061" t="s">
        <v>711</v>
      </c>
      <c r="H197" s="1063">
        <v>1</v>
      </c>
      <c r="I197" s="1064">
        <v>11303</v>
      </c>
      <c r="J197" s="1064">
        <v>1</v>
      </c>
      <c r="K197">
        <v>2020</v>
      </c>
      <c r="L197" s="1064">
        <v>1</v>
      </c>
      <c r="M197" s="1064">
        <v>3</v>
      </c>
      <c r="N197" s="1064" t="s">
        <v>2395</v>
      </c>
      <c r="O197">
        <v>13</v>
      </c>
      <c r="P197" s="1065">
        <v>0</v>
      </c>
      <c r="Q197" s="1065">
        <v>0</v>
      </c>
      <c r="R197" s="1066">
        <f t="shared" ref="R197:R260" si="3">P197+Q197</f>
        <v>0</v>
      </c>
      <c r="S197" s="1065">
        <v>0</v>
      </c>
      <c r="T197" s="1065">
        <v>0</v>
      </c>
      <c r="U197" s="1065">
        <v>0</v>
      </c>
      <c r="V197" s="1065">
        <v>0</v>
      </c>
    </row>
    <row r="198" spans="1:22">
      <c r="A198">
        <v>4088200100</v>
      </c>
      <c r="B198" s="1061">
        <v>2</v>
      </c>
      <c r="C198" s="1061">
        <v>5</v>
      </c>
      <c r="D198" s="1062">
        <v>2</v>
      </c>
      <c r="E198" s="1061" t="s">
        <v>2394</v>
      </c>
      <c r="F198" s="1061">
        <v>143</v>
      </c>
      <c r="G198" s="1061" t="s">
        <v>711</v>
      </c>
      <c r="H198" s="1063">
        <v>1</v>
      </c>
      <c r="I198" s="1064">
        <v>11303</v>
      </c>
      <c r="J198" s="1064">
        <v>1</v>
      </c>
      <c r="K198">
        <v>2020</v>
      </c>
      <c r="L198" s="1064">
        <v>1</v>
      </c>
      <c r="M198" s="1064">
        <v>3</v>
      </c>
      <c r="N198" s="1064" t="s">
        <v>2395</v>
      </c>
      <c r="O198">
        <v>13</v>
      </c>
      <c r="P198" s="1065">
        <v>0</v>
      </c>
      <c r="Q198" s="1065">
        <v>0</v>
      </c>
      <c r="R198" s="1066">
        <f t="shared" si="3"/>
        <v>0</v>
      </c>
      <c r="S198" s="1065">
        <v>0</v>
      </c>
      <c r="T198" s="1065">
        <v>0</v>
      </c>
      <c r="U198" s="1065">
        <v>0</v>
      </c>
      <c r="V198" s="1065">
        <v>0</v>
      </c>
    </row>
    <row r="199" spans="1:22">
      <c r="A199">
        <v>4088200100</v>
      </c>
      <c r="B199" s="1061">
        <v>2</v>
      </c>
      <c r="C199" s="1061">
        <v>5</v>
      </c>
      <c r="D199" s="1062">
        <v>2</v>
      </c>
      <c r="E199" s="1061" t="s">
        <v>2394</v>
      </c>
      <c r="F199" s="1061">
        <v>143</v>
      </c>
      <c r="G199" s="1061" t="s">
        <v>711</v>
      </c>
      <c r="H199" s="1063">
        <v>1</v>
      </c>
      <c r="I199" s="1064">
        <v>11303</v>
      </c>
      <c r="J199" s="1064">
        <v>1</v>
      </c>
      <c r="K199">
        <v>2020</v>
      </c>
      <c r="L199" s="1064">
        <v>1</v>
      </c>
      <c r="M199" s="1064">
        <v>3</v>
      </c>
      <c r="N199" s="1064" t="s">
        <v>2395</v>
      </c>
      <c r="O199">
        <v>13</v>
      </c>
      <c r="P199" s="1065">
        <v>0</v>
      </c>
      <c r="Q199" s="1065">
        <v>0</v>
      </c>
      <c r="R199" s="1066">
        <f t="shared" si="3"/>
        <v>0</v>
      </c>
      <c r="S199" s="1065">
        <v>6296.99</v>
      </c>
      <c r="T199" s="1065">
        <v>6296.99</v>
      </c>
      <c r="U199" s="1065">
        <v>0</v>
      </c>
      <c r="V199" s="1065">
        <v>0</v>
      </c>
    </row>
    <row r="200" spans="1:22">
      <c r="A200">
        <v>4088200100</v>
      </c>
      <c r="B200" s="1061">
        <v>2</v>
      </c>
      <c r="C200" s="1061">
        <v>5</v>
      </c>
      <c r="D200" s="1062">
        <v>2</v>
      </c>
      <c r="E200" s="1061" t="s">
        <v>2394</v>
      </c>
      <c r="F200" s="1061">
        <v>143</v>
      </c>
      <c r="G200" s="1061" t="s">
        <v>711</v>
      </c>
      <c r="H200" s="1063">
        <v>1</v>
      </c>
      <c r="I200" s="1064">
        <v>11303</v>
      </c>
      <c r="J200" s="1064">
        <v>1</v>
      </c>
      <c r="K200">
        <v>2020</v>
      </c>
      <c r="L200" s="1064">
        <v>1</v>
      </c>
      <c r="M200" s="1064">
        <v>3</v>
      </c>
      <c r="N200" s="1064" t="s">
        <v>2395</v>
      </c>
      <c r="O200">
        <v>13</v>
      </c>
      <c r="P200" s="1065">
        <v>0</v>
      </c>
      <c r="Q200" s="1065">
        <v>6296.99</v>
      </c>
      <c r="R200" s="1066">
        <f t="shared" si="3"/>
        <v>6296.99</v>
      </c>
      <c r="S200" s="1065">
        <v>0</v>
      </c>
      <c r="T200" s="1065">
        <v>0</v>
      </c>
      <c r="U200" s="1065">
        <v>0</v>
      </c>
      <c r="V200" s="1065">
        <v>0</v>
      </c>
    </row>
    <row r="201" spans="1:22">
      <c r="A201">
        <v>4088200100</v>
      </c>
      <c r="B201" s="1061">
        <v>2</v>
      </c>
      <c r="C201" s="1061">
        <v>5</v>
      </c>
      <c r="D201" s="1062">
        <v>2</v>
      </c>
      <c r="E201" s="1061" t="s">
        <v>2394</v>
      </c>
      <c r="F201" s="1061">
        <v>143</v>
      </c>
      <c r="G201" s="1061" t="s">
        <v>711</v>
      </c>
      <c r="H201" s="1063">
        <v>1</v>
      </c>
      <c r="I201" s="1064">
        <v>11303</v>
      </c>
      <c r="J201" s="1064">
        <v>1</v>
      </c>
      <c r="K201">
        <v>2020</v>
      </c>
      <c r="L201" s="1064">
        <v>1</v>
      </c>
      <c r="M201" s="1064">
        <v>1</v>
      </c>
      <c r="N201" s="1064" t="s">
        <v>2397</v>
      </c>
      <c r="O201">
        <v>13</v>
      </c>
      <c r="P201" s="1065">
        <v>22929.25</v>
      </c>
      <c r="Q201" s="1065">
        <v>-22929.25</v>
      </c>
      <c r="R201" s="1066">
        <f t="shared" si="3"/>
        <v>0</v>
      </c>
      <c r="S201" s="1065">
        <v>0</v>
      </c>
      <c r="T201" s="1065">
        <v>0</v>
      </c>
      <c r="U201" s="1065">
        <v>0</v>
      </c>
      <c r="V201" s="1065">
        <v>0</v>
      </c>
    </row>
    <row r="202" spans="1:22">
      <c r="A202">
        <v>4088200100</v>
      </c>
      <c r="B202" s="1061">
        <v>2</v>
      </c>
      <c r="C202" s="1061">
        <v>5</v>
      </c>
      <c r="D202" s="1062">
        <v>2</v>
      </c>
      <c r="E202" s="1061" t="s">
        <v>2394</v>
      </c>
      <c r="F202" s="1061">
        <v>143</v>
      </c>
      <c r="G202" s="1061" t="s">
        <v>711</v>
      </c>
      <c r="H202" s="1063">
        <v>1</v>
      </c>
      <c r="I202" s="1064">
        <v>11303</v>
      </c>
      <c r="J202" s="1064">
        <v>1</v>
      </c>
      <c r="K202">
        <v>2020</v>
      </c>
      <c r="L202" s="1064">
        <v>1</v>
      </c>
      <c r="M202" s="1064">
        <v>3</v>
      </c>
      <c r="N202" s="1064" t="s">
        <v>2397</v>
      </c>
      <c r="O202">
        <v>13</v>
      </c>
      <c r="P202" s="1065">
        <v>354494.96</v>
      </c>
      <c r="Q202" s="1065">
        <v>78435.05</v>
      </c>
      <c r="R202" s="1066">
        <f t="shared" si="3"/>
        <v>432930.01</v>
      </c>
      <c r="S202" s="1065">
        <v>432930.01</v>
      </c>
      <c r="T202" s="1065">
        <v>432930.01</v>
      </c>
      <c r="U202" s="1065">
        <v>432930.01</v>
      </c>
      <c r="V202" s="1065">
        <v>432930.01</v>
      </c>
    </row>
    <row r="203" spans="1:22">
      <c r="A203">
        <v>4088200100</v>
      </c>
      <c r="B203" s="1061">
        <v>2</v>
      </c>
      <c r="C203" s="1061">
        <v>5</v>
      </c>
      <c r="D203" s="1062">
        <v>2</v>
      </c>
      <c r="E203" s="1061" t="s">
        <v>2394</v>
      </c>
      <c r="F203" s="1061">
        <v>143</v>
      </c>
      <c r="G203" s="1061" t="s">
        <v>711</v>
      </c>
      <c r="H203" s="1063">
        <v>1</v>
      </c>
      <c r="I203" s="1064">
        <v>11303</v>
      </c>
      <c r="J203" s="1064">
        <v>1</v>
      </c>
      <c r="K203">
        <v>2020</v>
      </c>
      <c r="L203" s="1064">
        <v>1</v>
      </c>
      <c r="M203" s="1064">
        <v>3</v>
      </c>
      <c r="N203" s="1064" t="s">
        <v>2397</v>
      </c>
      <c r="O203">
        <v>13</v>
      </c>
      <c r="P203" s="1065">
        <v>9066.8700000000008</v>
      </c>
      <c r="Q203" s="1065">
        <v>8822.23</v>
      </c>
      <c r="R203" s="1066">
        <f t="shared" si="3"/>
        <v>17889.099999999999</v>
      </c>
      <c r="S203" s="1065">
        <v>17889.099999999999</v>
      </c>
      <c r="T203" s="1065">
        <v>17889.099999999999</v>
      </c>
      <c r="U203" s="1065">
        <v>17889.099999999999</v>
      </c>
      <c r="V203" s="1065">
        <v>17889.099999999999</v>
      </c>
    </row>
    <row r="204" spans="1:22">
      <c r="A204">
        <v>4088200100</v>
      </c>
      <c r="B204" s="1061">
        <v>2</v>
      </c>
      <c r="C204" s="1061">
        <v>5</v>
      </c>
      <c r="D204" s="1062">
        <v>2</v>
      </c>
      <c r="E204" s="1061" t="s">
        <v>2394</v>
      </c>
      <c r="F204" s="1061">
        <v>143</v>
      </c>
      <c r="G204" s="1061" t="s">
        <v>711</v>
      </c>
      <c r="H204" s="1063">
        <v>1</v>
      </c>
      <c r="I204" s="1064">
        <v>11303</v>
      </c>
      <c r="J204" s="1064">
        <v>1</v>
      </c>
      <c r="K204">
        <v>2020</v>
      </c>
      <c r="L204" s="1064">
        <v>1</v>
      </c>
      <c r="M204" s="1064">
        <v>3</v>
      </c>
      <c r="N204" s="1064" t="s">
        <v>2397</v>
      </c>
      <c r="O204">
        <v>13</v>
      </c>
      <c r="P204" s="1065">
        <v>283221.07</v>
      </c>
      <c r="Q204" s="1065">
        <v>80669.23</v>
      </c>
      <c r="R204" s="1066">
        <f t="shared" si="3"/>
        <v>363890.3</v>
      </c>
      <c r="S204" s="1065">
        <v>363890.3</v>
      </c>
      <c r="T204" s="1065">
        <v>363890.3</v>
      </c>
      <c r="U204" s="1065">
        <v>363890.3</v>
      </c>
      <c r="V204" s="1065">
        <v>363890.3</v>
      </c>
    </row>
    <row r="205" spans="1:22">
      <c r="A205">
        <v>4088200100</v>
      </c>
      <c r="B205" s="1061">
        <v>2</v>
      </c>
      <c r="C205" s="1061">
        <v>5</v>
      </c>
      <c r="D205" s="1062">
        <v>2</v>
      </c>
      <c r="E205" s="1061" t="s">
        <v>2394</v>
      </c>
      <c r="F205" s="1061">
        <v>143</v>
      </c>
      <c r="G205" s="1061" t="s">
        <v>711</v>
      </c>
      <c r="H205" s="1063">
        <v>1</v>
      </c>
      <c r="I205" s="1064">
        <v>11306</v>
      </c>
      <c r="J205" s="1064">
        <v>1</v>
      </c>
      <c r="K205">
        <v>2020</v>
      </c>
      <c r="L205" s="1064">
        <v>2</v>
      </c>
      <c r="M205" s="1064">
        <v>2</v>
      </c>
      <c r="N205" s="1064" t="s">
        <v>2397</v>
      </c>
      <c r="O205">
        <v>13</v>
      </c>
      <c r="P205" s="1065">
        <v>98482.27</v>
      </c>
      <c r="Q205" s="1065">
        <v>-21518.65</v>
      </c>
      <c r="R205" s="1066">
        <f t="shared" si="3"/>
        <v>76963.62</v>
      </c>
      <c r="S205" s="1065">
        <v>76963.62</v>
      </c>
      <c r="T205" s="1065">
        <v>76963.62</v>
      </c>
      <c r="U205" s="1065">
        <v>66020.94</v>
      </c>
      <c r="V205" s="1065">
        <v>66020.94</v>
      </c>
    </row>
    <row r="206" spans="1:22">
      <c r="A206">
        <v>4088200100</v>
      </c>
      <c r="B206" s="1061">
        <v>2</v>
      </c>
      <c r="C206" s="1061">
        <v>5</v>
      </c>
      <c r="D206" s="1062">
        <v>2</v>
      </c>
      <c r="E206" s="1061" t="s">
        <v>2394</v>
      </c>
      <c r="F206" s="1061">
        <v>143</v>
      </c>
      <c r="G206" s="1061" t="s">
        <v>711</v>
      </c>
      <c r="H206" s="1063">
        <v>1</v>
      </c>
      <c r="I206" s="1064">
        <v>11306</v>
      </c>
      <c r="J206" s="1064">
        <v>1</v>
      </c>
      <c r="K206">
        <v>2020</v>
      </c>
      <c r="L206" s="1064">
        <v>2</v>
      </c>
      <c r="M206" s="1064">
        <v>2</v>
      </c>
      <c r="N206" s="1064" t="s">
        <v>2397</v>
      </c>
      <c r="O206">
        <v>13</v>
      </c>
      <c r="P206" s="1065">
        <v>300880.48</v>
      </c>
      <c r="Q206" s="1065">
        <v>-55268.22</v>
      </c>
      <c r="R206" s="1066">
        <f t="shared" si="3"/>
        <v>245612.25999999998</v>
      </c>
      <c r="S206" s="1065">
        <v>245612.26</v>
      </c>
      <c r="T206" s="1065">
        <v>245612.26</v>
      </c>
      <c r="U206" s="1065">
        <v>224267.63</v>
      </c>
      <c r="V206" s="1065">
        <v>224267.63</v>
      </c>
    </row>
    <row r="207" spans="1:22">
      <c r="A207">
        <v>4088200100</v>
      </c>
      <c r="B207" s="1061">
        <v>2</v>
      </c>
      <c r="C207" s="1061">
        <v>5</v>
      </c>
      <c r="D207" s="1062">
        <v>2</v>
      </c>
      <c r="E207" s="1061" t="s">
        <v>2394</v>
      </c>
      <c r="F207" s="1061">
        <v>143</v>
      </c>
      <c r="G207" s="1061" t="s">
        <v>711</v>
      </c>
      <c r="H207" s="1063">
        <v>1</v>
      </c>
      <c r="I207" s="1064">
        <v>11306</v>
      </c>
      <c r="J207" s="1064">
        <v>1</v>
      </c>
      <c r="K207">
        <v>2020</v>
      </c>
      <c r="L207" s="1064">
        <v>1</v>
      </c>
      <c r="M207" s="1064">
        <v>3</v>
      </c>
      <c r="N207" s="1064" t="s">
        <v>2397</v>
      </c>
      <c r="O207">
        <v>13</v>
      </c>
      <c r="P207" s="1065">
        <v>0</v>
      </c>
      <c r="Q207" s="1065">
        <v>0</v>
      </c>
      <c r="R207" s="1066">
        <f t="shared" si="3"/>
        <v>0</v>
      </c>
      <c r="S207" s="1065">
        <v>0</v>
      </c>
      <c r="T207" s="1065">
        <v>0</v>
      </c>
      <c r="U207" s="1065">
        <v>0</v>
      </c>
      <c r="V207" s="1065">
        <v>0</v>
      </c>
    </row>
    <row r="208" spans="1:22">
      <c r="A208">
        <v>4088200100</v>
      </c>
      <c r="B208" s="1061">
        <v>2</v>
      </c>
      <c r="C208" s="1061">
        <v>5</v>
      </c>
      <c r="D208" s="1062">
        <v>2</v>
      </c>
      <c r="E208" s="1061" t="s">
        <v>2394</v>
      </c>
      <c r="F208" s="1061">
        <v>143</v>
      </c>
      <c r="G208" s="1061" t="s">
        <v>711</v>
      </c>
      <c r="H208" s="1063">
        <v>1</v>
      </c>
      <c r="I208" s="1064">
        <v>11306</v>
      </c>
      <c r="J208" s="1064">
        <v>1</v>
      </c>
      <c r="K208">
        <v>2020</v>
      </c>
      <c r="L208" s="1064">
        <v>1</v>
      </c>
      <c r="M208" s="1064">
        <v>3</v>
      </c>
      <c r="N208" s="1064" t="s">
        <v>2397</v>
      </c>
      <c r="O208">
        <v>13</v>
      </c>
      <c r="P208" s="1065">
        <v>0</v>
      </c>
      <c r="Q208" s="1065">
        <v>0</v>
      </c>
      <c r="R208" s="1066">
        <f t="shared" si="3"/>
        <v>0</v>
      </c>
      <c r="S208" s="1065">
        <v>0</v>
      </c>
      <c r="T208" s="1065">
        <v>0</v>
      </c>
      <c r="U208" s="1065">
        <v>15115.78</v>
      </c>
      <c r="V208" s="1065">
        <v>15115.78</v>
      </c>
    </row>
    <row r="209" spans="1:22">
      <c r="A209">
        <v>4088200100</v>
      </c>
      <c r="B209" s="1061">
        <v>2</v>
      </c>
      <c r="C209" s="1061">
        <v>5</v>
      </c>
      <c r="D209" s="1062">
        <v>2</v>
      </c>
      <c r="E209" s="1061" t="s">
        <v>2394</v>
      </c>
      <c r="F209" s="1061">
        <v>143</v>
      </c>
      <c r="G209" s="1061" t="s">
        <v>711</v>
      </c>
      <c r="H209" s="1063">
        <v>1</v>
      </c>
      <c r="I209" s="1064">
        <v>11306</v>
      </c>
      <c r="J209" s="1064">
        <v>1</v>
      </c>
      <c r="K209">
        <v>2020</v>
      </c>
      <c r="L209" s="1064">
        <v>1</v>
      </c>
      <c r="M209" s="1064">
        <v>3</v>
      </c>
      <c r="N209" s="1064" t="s">
        <v>2397</v>
      </c>
      <c r="O209">
        <v>13</v>
      </c>
      <c r="P209" s="1065">
        <v>0</v>
      </c>
      <c r="Q209" s="1065">
        <v>0</v>
      </c>
      <c r="R209" s="1066">
        <f t="shared" si="3"/>
        <v>0</v>
      </c>
      <c r="S209" s="1065">
        <v>0</v>
      </c>
      <c r="T209" s="1065">
        <v>0</v>
      </c>
      <c r="U209" s="1065">
        <v>0</v>
      </c>
      <c r="V209" s="1065">
        <v>0</v>
      </c>
    </row>
    <row r="210" spans="1:22">
      <c r="A210">
        <v>4088200100</v>
      </c>
      <c r="B210" s="1061">
        <v>2</v>
      </c>
      <c r="C210" s="1061">
        <v>5</v>
      </c>
      <c r="D210" s="1062">
        <v>2</v>
      </c>
      <c r="E210" s="1061" t="s">
        <v>2394</v>
      </c>
      <c r="F210" s="1061">
        <v>143</v>
      </c>
      <c r="G210" s="1061" t="s">
        <v>711</v>
      </c>
      <c r="H210" s="1063">
        <v>1</v>
      </c>
      <c r="I210" s="1064">
        <v>11306</v>
      </c>
      <c r="J210" s="1064">
        <v>1</v>
      </c>
      <c r="K210">
        <v>2020</v>
      </c>
      <c r="L210" s="1064">
        <v>1</v>
      </c>
      <c r="M210" s="1064">
        <v>3</v>
      </c>
      <c r="N210" s="1064" t="s">
        <v>2397</v>
      </c>
      <c r="O210">
        <v>13</v>
      </c>
      <c r="P210" s="1065">
        <v>0</v>
      </c>
      <c r="Q210" s="1065">
        <v>0</v>
      </c>
      <c r="R210" s="1066">
        <f t="shared" si="3"/>
        <v>0</v>
      </c>
      <c r="S210" s="1065">
        <v>0</v>
      </c>
      <c r="T210" s="1065">
        <v>0</v>
      </c>
      <c r="U210" s="1065">
        <v>0</v>
      </c>
      <c r="V210" s="1065">
        <v>0</v>
      </c>
    </row>
    <row r="211" spans="1:22">
      <c r="A211">
        <v>4088200100</v>
      </c>
      <c r="B211" s="1061">
        <v>2</v>
      </c>
      <c r="C211" s="1061">
        <v>5</v>
      </c>
      <c r="D211" s="1062">
        <v>2</v>
      </c>
      <c r="E211" s="1061" t="s">
        <v>2394</v>
      </c>
      <c r="F211" s="1061">
        <v>143</v>
      </c>
      <c r="G211" s="1061" t="s">
        <v>711</v>
      </c>
      <c r="H211" s="1063">
        <v>1</v>
      </c>
      <c r="I211" s="1064">
        <v>11306</v>
      </c>
      <c r="J211" s="1064">
        <v>1</v>
      </c>
      <c r="K211">
        <v>2020</v>
      </c>
      <c r="L211" s="1064">
        <v>1</v>
      </c>
      <c r="M211" s="1064">
        <v>3</v>
      </c>
      <c r="N211" s="1064" t="s">
        <v>2397</v>
      </c>
      <c r="O211">
        <v>13</v>
      </c>
      <c r="P211" s="1065">
        <v>0</v>
      </c>
      <c r="Q211" s="1065">
        <v>0</v>
      </c>
      <c r="R211" s="1066">
        <f t="shared" si="3"/>
        <v>0</v>
      </c>
      <c r="S211" s="1065">
        <v>15115.78</v>
      </c>
      <c r="T211" s="1065">
        <v>15115.78</v>
      </c>
      <c r="U211" s="1065">
        <v>0</v>
      </c>
      <c r="V211" s="1065">
        <v>0</v>
      </c>
    </row>
    <row r="212" spans="1:22">
      <c r="A212">
        <v>4088200100</v>
      </c>
      <c r="B212" s="1061">
        <v>2</v>
      </c>
      <c r="C212" s="1061">
        <v>5</v>
      </c>
      <c r="D212" s="1062">
        <v>2</v>
      </c>
      <c r="E212" s="1061" t="s">
        <v>2394</v>
      </c>
      <c r="F212" s="1061">
        <v>143</v>
      </c>
      <c r="G212" s="1061" t="s">
        <v>711</v>
      </c>
      <c r="H212" s="1063">
        <v>1</v>
      </c>
      <c r="I212" s="1064">
        <v>11306</v>
      </c>
      <c r="J212" s="1064">
        <v>1</v>
      </c>
      <c r="K212">
        <v>2020</v>
      </c>
      <c r="L212" s="1064">
        <v>1</v>
      </c>
      <c r="M212" s="1064">
        <v>3</v>
      </c>
      <c r="N212" s="1064" t="s">
        <v>2397</v>
      </c>
      <c r="O212">
        <v>13</v>
      </c>
      <c r="P212" s="1065">
        <v>0</v>
      </c>
      <c r="Q212" s="1065">
        <v>15115.78</v>
      </c>
      <c r="R212" s="1066">
        <f t="shared" si="3"/>
        <v>15115.78</v>
      </c>
      <c r="S212" s="1065">
        <v>0</v>
      </c>
      <c r="T212" s="1065">
        <v>0</v>
      </c>
      <c r="U212" s="1065">
        <v>0</v>
      </c>
      <c r="V212" s="1065">
        <v>0</v>
      </c>
    </row>
    <row r="213" spans="1:22">
      <c r="A213">
        <v>4088200100</v>
      </c>
      <c r="B213" s="1061">
        <v>2</v>
      </c>
      <c r="C213" s="1061">
        <v>5</v>
      </c>
      <c r="D213" s="1062">
        <v>2</v>
      </c>
      <c r="E213" s="1061" t="s">
        <v>2394</v>
      </c>
      <c r="F213" s="1061">
        <v>143</v>
      </c>
      <c r="G213" s="1061" t="s">
        <v>711</v>
      </c>
      <c r="H213" s="1063">
        <v>1</v>
      </c>
      <c r="I213" s="1064">
        <v>11306</v>
      </c>
      <c r="J213" s="1064">
        <v>1</v>
      </c>
      <c r="K213">
        <v>2020</v>
      </c>
      <c r="L213" s="1064">
        <v>2</v>
      </c>
      <c r="M213" s="1064">
        <v>2</v>
      </c>
      <c r="N213" s="1064" t="s">
        <v>2397</v>
      </c>
      <c r="O213">
        <v>13</v>
      </c>
      <c r="P213" s="1065">
        <v>512290.01</v>
      </c>
      <c r="Q213" s="1065">
        <v>83171.83</v>
      </c>
      <c r="R213" s="1066">
        <f t="shared" si="3"/>
        <v>595461.84</v>
      </c>
      <c r="S213" s="1065">
        <v>595461.84</v>
      </c>
      <c r="T213" s="1065">
        <v>595461.84</v>
      </c>
      <c r="U213" s="1065">
        <v>549981.1</v>
      </c>
      <c r="V213" s="1065">
        <v>549981.1</v>
      </c>
    </row>
    <row r="214" spans="1:22">
      <c r="A214">
        <v>4088200100</v>
      </c>
      <c r="B214" s="1061">
        <v>2</v>
      </c>
      <c r="C214" s="1061">
        <v>5</v>
      </c>
      <c r="D214" s="1062">
        <v>2</v>
      </c>
      <c r="E214" s="1061" t="s">
        <v>2394</v>
      </c>
      <c r="F214" s="1061">
        <v>143</v>
      </c>
      <c r="G214" s="1061" t="s">
        <v>711</v>
      </c>
      <c r="H214" s="1063">
        <v>1</v>
      </c>
      <c r="I214" s="1064">
        <v>11306</v>
      </c>
      <c r="J214" s="1064">
        <v>1</v>
      </c>
      <c r="K214">
        <v>2020</v>
      </c>
      <c r="L214" s="1064">
        <v>1</v>
      </c>
      <c r="M214" s="1064">
        <v>3</v>
      </c>
      <c r="N214" s="1064" t="s">
        <v>2397</v>
      </c>
      <c r="O214">
        <v>13</v>
      </c>
      <c r="P214" s="1065">
        <v>0</v>
      </c>
      <c r="Q214" s="1065">
        <v>0</v>
      </c>
      <c r="R214" s="1066">
        <f t="shared" si="3"/>
        <v>0</v>
      </c>
      <c r="S214" s="1065">
        <v>0</v>
      </c>
      <c r="T214" s="1065">
        <v>0</v>
      </c>
      <c r="U214" s="1065">
        <v>0</v>
      </c>
      <c r="V214" s="1065">
        <v>0</v>
      </c>
    </row>
    <row r="215" spans="1:22">
      <c r="A215">
        <v>4088200100</v>
      </c>
      <c r="B215" s="1061">
        <v>2</v>
      </c>
      <c r="C215" s="1061">
        <v>5</v>
      </c>
      <c r="D215" s="1062">
        <v>2</v>
      </c>
      <c r="E215" s="1061" t="s">
        <v>2394</v>
      </c>
      <c r="F215" s="1061">
        <v>143</v>
      </c>
      <c r="G215" s="1061" t="s">
        <v>711</v>
      </c>
      <c r="H215" s="1063">
        <v>1</v>
      </c>
      <c r="I215" s="1064">
        <v>11306</v>
      </c>
      <c r="J215" s="1064">
        <v>1</v>
      </c>
      <c r="K215">
        <v>2020</v>
      </c>
      <c r="L215" s="1064">
        <v>1</v>
      </c>
      <c r="M215" s="1064">
        <v>3</v>
      </c>
      <c r="N215" s="1064" t="s">
        <v>2397</v>
      </c>
      <c r="O215">
        <v>13</v>
      </c>
      <c r="P215" s="1065">
        <v>0</v>
      </c>
      <c r="Q215" s="1065">
        <v>0</v>
      </c>
      <c r="R215" s="1066">
        <f t="shared" si="3"/>
        <v>0</v>
      </c>
      <c r="S215" s="1065">
        <v>0</v>
      </c>
      <c r="T215" s="1065">
        <v>0</v>
      </c>
      <c r="U215" s="1065">
        <v>1032.93</v>
      </c>
      <c r="V215" s="1065">
        <v>1032.93</v>
      </c>
    </row>
    <row r="216" spans="1:22">
      <c r="A216">
        <v>4088200100</v>
      </c>
      <c r="B216" s="1061">
        <v>2</v>
      </c>
      <c r="C216" s="1061">
        <v>5</v>
      </c>
      <c r="D216" s="1062">
        <v>2</v>
      </c>
      <c r="E216" s="1061" t="s">
        <v>2394</v>
      </c>
      <c r="F216" s="1061">
        <v>143</v>
      </c>
      <c r="G216" s="1061" t="s">
        <v>711</v>
      </c>
      <c r="H216" s="1063">
        <v>1</v>
      </c>
      <c r="I216" s="1064">
        <v>11306</v>
      </c>
      <c r="J216" s="1064">
        <v>1</v>
      </c>
      <c r="K216">
        <v>2020</v>
      </c>
      <c r="L216" s="1064">
        <v>1</v>
      </c>
      <c r="M216" s="1064">
        <v>3</v>
      </c>
      <c r="N216" s="1064" t="s">
        <v>2397</v>
      </c>
      <c r="O216">
        <v>13</v>
      </c>
      <c r="P216" s="1065">
        <v>0</v>
      </c>
      <c r="Q216" s="1065">
        <v>0</v>
      </c>
      <c r="R216" s="1066">
        <f t="shared" si="3"/>
        <v>0</v>
      </c>
      <c r="S216" s="1065">
        <v>0</v>
      </c>
      <c r="T216" s="1065">
        <v>0</v>
      </c>
      <c r="U216" s="1065">
        <v>0</v>
      </c>
      <c r="V216" s="1065">
        <v>0</v>
      </c>
    </row>
    <row r="217" spans="1:22">
      <c r="A217">
        <v>4088200100</v>
      </c>
      <c r="B217" s="1061">
        <v>2</v>
      </c>
      <c r="C217" s="1061">
        <v>5</v>
      </c>
      <c r="D217" s="1062">
        <v>2</v>
      </c>
      <c r="E217" s="1061" t="s">
        <v>2394</v>
      </c>
      <c r="F217" s="1061">
        <v>143</v>
      </c>
      <c r="G217" s="1061" t="s">
        <v>711</v>
      </c>
      <c r="H217" s="1063">
        <v>1</v>
      </c>
      <c r="I217" s="1064">
        <v>11306</v>
      </c>
      <c r="J217" s="1064">
        <v>1</v>
      </c>
      <c r="K217">
        <v>2020</v>
      </c>
      <c r="L217" s="1064">
        <v>1</v>
      </c>
      <c r="M217" s="1064">
        <v>3</v>
      </c>
      <c r="N217" s="1064" t="s">
        <v>2397</v>
      </c>
      <c r="O217">
        <v>13</v>
      </c>
      <c r="P217" s="1065">
        <v>0</v>
      </c>
      <c r="Q217" s="1065">
        <v>0</v>
      </c>
      <c r="R217" s="1066">
        <f t="shared" si="3"/>
        <v>0</v>
      </c>
      <c r="S217" s="1065">
        <v>0</v>
      </c>
      <c r="T217" s="1065">
        <v>0</v>
      </c>
      <c r="U217" s="1065">
        <v>0</v>
      </c>
      <c r="V217" s="1065">
        <v>0</v>
      </c>
    </row>
    <row r="218" spans="1:22">
      <c r="A218">
        <v>4088200100</v>
      </c>
      <c r="B218" s="1061">
        <v>2</v>
      </c>
      <c r="C218" s="1061">
        <v>5</v>
      </c>
      <c r="D218" s="1062">
        <v>2</v>
      </c>
      <c r="E218" s="1061" t="s">
        <v>2394</v>
      </c>
      <c r="F218" s="1061">
        <v>143</v>
      </c>
      <c r="G218" s="1061" t="s">
        <v>711</v>
      </c>
      <c r="H218" s="1063">
        <v>1</v>
      </c>
      <c r="I218" s="1064">
        <v>11306</v>
      </c>
      <c r="J218" s="1064">
        <v>1</v>
      </c>
      <c r="K218">
        <v>2020</v>
      </c>
      <c r="L218" s="1064">
        <v>1</v>
      </c>
      <c r="M218" s="1064">
        <v>3</v>
      </c>
      <c r="N218" s="1064" t="s">
        <v>2397</v>
      </c>
      <c r="O218">
        <v>13</v>
      </c>
      <c r="P218" s="1065">
        <v>0</v>
      </c>
      <c r="Q218" s="1065">
        <v>0</v>
      </c>
      <c r="R218" s="1066">
        <f t="shared" si="3"/>
        <v>0</v>
      </c>
      <c r="S218" s="1065">
        <v>1032.93</v>
      </c>
      <c r="T218" s="1065">
        <v>1032.93</v>
      </c>
      <c r="U218" s="1065">
        <v>0</v>
      </c>
      <c r="V218" s="1065">
        <v>0</v>
      </c>
    </row>
    <row r="219" spans="1:22">
      <c r="A219">
        <v>4088200100</v>
      </c>
      <c r="B219" s="1061">
        <v>2</v>
      </c>
      <c r="C219" s="1061">
        <v>5</v>
      </c>
      <c r="D219" s="1062">
        <v>2</v>
      </c>
      <c r="E219" s="1061" t="s">
        <v>2394</v>
      </c>
      <c r="F219" s="1061">
        <v>143</v>
      </c>
      <c r="G219" s="1061" t="s">
        <v>711</v>
      </c>
      <c r="H219" s="1063">
        <v>1</v>
      </c>
      <c r="I219" s="1064">
        <v>11306</v>
      </c>
      <c r="J219" s="1064">
        <v>1</v>
      </c>
      <c r="K219">
        <v>2020</v>
      </c>
      <c r="L219" s="1064">
        <v>1</v>
      </c>
      <c r="M219" s="1064">
        <v>3</v>
      </c>
      <c r="N219" s="1064" t="s">
        <v>2397</v>
      </c>
      <c r="O219">
        <v>13</v>
      </c>
      <c r="P219" s="1065">
        <v>0</v>
      </c>
      <c r="Q219" s="1065">
        <v>1032.93</v>
      </c>
      <c r="R219" s="1066">
        <f t="shared" si="3"/>
        <v>1032.93</v>
      </c>
      <c r="S219" s="1065">
        <v>0</v>
      </c>
      <c r="T219" s="1065">
        <v>0</v>
      </c>
      <c r="U219" s="1065">
        <v>0</v>
      </c>
      <c r="V219" s="1065">
        <v>0</v>
      </c>
    </row>
    <row r="220" spans="1:22">
      <c r="A220">
        <v>4088200100</v>
      </c>
      <c r="B220" s="1061">
        <v>2</v>
      </c>
      <c r="C220" s="1061">
        <v>5</v>
      </c>
      <c r="D220" s="1062">
        <v>2</v>
      </c>
      <c r="E220" s="1061" t="s">
        <v>2394</v>
      </c>
      <c r="F220" s="1061">
        <v>143</v>
      </c>
      <c r="G220" s="1061" t="s">
        <v>711</v>
      </c>
      <c r="H220" s="1063">
        <v>1</v>
      </c>
      <c r="I220" s="1064">
        <v>11306</v>
      </c>
      <c r="J220" s="1064">
        <v>1</v>
      </c>
      <c r="K220">
        <v>2020</v>
      </c>
      <c r="L220" s="1064">
        <v>1</v>
      </c>
      <c r="M220" s="1064">
        <v>3</v>
      </c>
      <c r="N220" s="1064" t="s">
        <v>2397</v>
      </c>
      <c r="O220">
        <v>13</v>
      </c>
      <c r="P220" s="1065">
        <v>0</v>
      </c>
      <c r="Q220" s="1065">
        <v>0</v>
      </c>
      <c r="R220" s="1066">
        <f t="shared" si="3"/>
        <v>0</v>
      </c>
      <c r="S220" s="1065">
        <v>0</v>
      </c>
      <c r="T220" s="1065">
        <v>0</v>
      </c>
      <c r="U220" s="1065">
        <v>0</v>
      </c>
      <c r="V220" s="1065">
        <v>0</v>
      </c>
    </row>
    <row r="221" spans="1:22">
      <c r="A221">
        <v>4088200100</v>
      </c>
      <c r="B221" s="1061">
        <v>2</v>
      </c>
      <c r="C221" s="1061">
        <v>5</v>
      </c>
      <c r="D221" s="1062">
        <v>2</v>
      </c>
      <c r="E221" s="1061" t="s">
        <v>2394</v>
      </c>
      <c r="F221" s="1061">
        <v>143</v>
      </c>
      <c r="G221" s="1061" t="s">
        <v>711</v>
      </c>
      <c r="H221" s="1063">
        <v>1</v>
      </c>
      <c r="I221" s="1064">
        <v>11306</v>
      </c>
      <c r="J221" s="1064">
        <v>1</v>
      </c>
      <c r="K221">
        <v>2020</v>
      </c>
      <c r="L221" s="1064">
        <v>1</v>
      </c>
      <c r="M221" s="1064">
        <v>3</v>
      </c>
      <c r="N221" s="1064" t="s">
        <v>2397</v>
      </c>
      <c r="O221">
        <v>13</v>
      </c>
      <c r="P221" s="1065">
        <v>0</v>
      </c>
      <c r="Q221" s="1065">
        <v>0</v>
      </c>
      <c r="R221" s="1066">
        <f t="shared" si="3"/>
        <v>0</v>
      </c>
      <c r="S221" s="1065">
        <v>0</v>
      </c>
      <c r="T221" s="1065">
        <v>0</v>
      </c>
      <c r="U221" s="1065">
        <v>8704.01</v>
      </c>
      <c r="V221" s="1065">
        <v>8704.01</v>
      </c>
    </row>
    <row r="222" spans="1:22">
      <c r="A222">
        <v>4088200100</v>
      </c>
      <c r="B222" s="1061">
        <v>2</v>
      </c>
      <c r="C222" s="1061">
        <v>5</v>
      </c>
      <c r="D222" s="1062">
        <v>2</v>
      </c>
      <c r="E222" s="1061" t="s">
        <v>2394</v>
      </c>
      <c r="F222" s="1061">
        <v>143</v>
      </c>
      <c r="G222" s="1061" t="s">
        <v>711</v>
      </c>
      <c r="H222" s="1063">
        <v>1</v>
      </c>
      <c r="I222" s="1064">
        <v>11306</v>
      </c>
      <c r="J222" s="1064">
        <v>1</v>
      </c>
      <c r="K222">
        <v>2020</v>
      </c>
      <c r="L222" s="1064">
        <v>1</v>
      </c>
      <c r="M222" s="1064">
        <v>3</v>
      </c>
      <c r="N222" s="1064" t="s">
        <v>2397</v>
      </c>
      <c r="O222">
        <v>13</v>
      </c>
      <c r="P222" s="1065">
        <v>0</v>
      </c>
      <c r="Q222" s="1065">
        <v>0</v>
      </c>
      <c r="R222" s="1066">
        <f t="shared" si="3"/>
        <v>0</v>
      </c>
      <c r="S222" s="1065">
        <v>0</v>
      </c>
      <c r="T222" s="1065">
        <v>0</v>
      </c>
      <c r="U222" s="1065">
        <v>0</v>
      </c>
      <c r="V222" s="1065">
        <v>0</v>
      </c>
    </row>
    <row r="223" spans="1:22">
      <c r="A223">
        <v>4088200100</v>
      </c>
      <c r="B223" s="1061">
        <v>2</v>
      </c>
      <c r="C223" s="1061">
        <v>5</v>
      </c>
      <c r="D223" s="1062">
        <v>2</v>
      </c>
      <c r="E223" s="1061" t="s">
        <v>2394</v>
      </c>
      <c r="F223" s="1061">
        <v>143</v>
      </c>
      <c r="G223" s="1061" t="s">
        <v>711</v>
      </c>
      <c r="H223" s="1063">
        <v>1</v>
      </c>
      <c r="I223" s="1064">
        <v>11306</v>
      </c>
      <c r="J223" s="1064">
        <v>1</v>
      </c>
      <c r="K223">
        <v>2020</v>
      </c>
      <c r="L223" s="1064">
        <v>1</v>
      </c>
      <c r="M223" s="1064">
        <v>3</v>
      </c>
      <c r="N223" s="1064" t="s">
        <v>2397</v>
      </c>
      <c r="O223">
        <v>13</v>
      </c>
      <c r="P223" s="1065">
        <v>0</v>
      </c>
      <c r="Q223" s="1065">
        <v>8704.01</v>
      </c>
      <c r="R223" s="1066">
        <f t="shared" si="3"/>
        <v>8704.01</v>
      </c>
      <c r="S223" s="1065">
        <v>0</v>
      </c>
      <c r="T223" s="1065">
        <v>0</v>
      </c>
      <c r="U223" s="1065">
        <v>0</v>
      </c>
      <c r="V223" s="1065">
        <v>0</v>
      </c>
    </row>
    <row r="224" spans="1:22">
      <c r="A224">
        <v>4088200100</v>
      </c>
      <c r="B224" s="1061">
        <v>2</v>
      </c>
      <c r="C224" s="1061">
        <v>5</v>
      </c>
      <c r="D224" s="1062">
        <v>2</v>
      </c>
      <c r="E224" s="1061" t="s">
        <v>2394</v>
      </c>
      <c r="F224" s="1061">
        <v>143</v>
      </c>
      <c r="G224" s="1061" t="s">
        <v>711</v>
      </c>
      <c r="H224" s="1063">
        <v>1</v>
      </c>
      <c r="I224" s="1064">
        <v>11306</v>
      </c>
      <c r="J224" s="1064">
        <v>1</v>
      </c>
      <c r="K224">
        <v>2020</v>
      </c>
      <c r="L224" s="1064">
        <v>1</v>
      </c>
      <c r="M224" s="1064">
        <v>3</v>
      </c>
      <c r="N224" s="1064" t="s">
        <v>2397</v>
      </c>
      <c r="O224">
        <v>13</v>
      </c>
      <c r="P224" s="1065">
        <v>0</v>
      </c>
      <c r="Q224" s="1065">
        <v>0</v>
      </c>
      <c r="R224" s="1066">
        <f t="shared" si="3"/>
        <v>0</v>
      </c>
      <c r="S224" s="1065">
        <v>0</v>
      </c>
      <c r="T224" s="1065">
        <v>0</v>
      </c>
      <c r="U224" s="1065">
        <v>0</v>
      </c>
      <c r="V224" s="1065">
        <v>0</v>
      </c>
    </row>
    <row r="225" spans="1:22">
      <c r="A225">
        <v>4088200100</v>
      </c>
      <c r="B225" s="1061">
        <v>2</v>
      </c>
      <c r="C225" s="1061">
        <v>5</v>
      </c>
      <c r="D225" s="1062">
        <v>2</v>
      </c>
      <c r="E225" s="1061" t="s">
        <v>2394</v>
      </c>
      <c r="F225" s="1061">
        <v>143</v>
      </c>
      <c r="G225" s="1061" t="s">
        <v>711</v>
      </c>
      <c r="H225" s="1063">
        <v>1</v>
      </c>
      <c r="I225" s="1064">
        <v>11306</v>
      </c>
      <c r="J225" s="1064">
        <v>1</v>
      </c>
      <c r="K225">
        <v>2020</v>
      </c>
      <c r="L225" s="1064">
        <v>1</v>
      </c>
      <c r="M225" s="1064">
        <v>3</v>
      </c>
      <c r="N225" s="1064" t="s">
        <v>2397</v>
      </c>
      <c r="O225">
        <v>13</v>
      </c>
      <c r="P225" s="1065">
        <v>0</v>
      </c>
      <c r="Q225" s="1065">
        <v>0</v>
      </c>
      <c r="R225" s="1066">
        <f t="shared" si="3"/>
        <v>0</v>
      </c>
      <c r="S225" s="1065">
        <v>8704.01</v>
      </c>
      <c r="T225" s="1065">
        <v>8704.01</v>
      </c>
      <c r="U225" s="1065">
        <v>0</v>
      </c>
      <c r="V225" s="1065">
        <v>0</v>
      </c>
    </row>
    <row r="226" spans="1:22">
      <c r="A226">
        <v>4088200100</v>
      </c>
      <c r="B226" s="1061">
        <v>2</v>
      </c>
      <c r="C226" s="1061">
        <v>5</v>
      </c>
      <c r="D226" s="1062">
        <v>2</v>
      </c>
      <c r="E226" s="1061" t="s">
        <v>2394</v>
      </c>
      <c r="F226" s="1061">
        <v>143</v>
      </c>
      <c r="G226" s="1061" t="s">
        <v>711</v>
      </c>
      <c r="H226" s="1063">
        <v>1</v>
      </c>
      <c r="I226" s="1064">
        <v>11306</v>
      </c>
      <c r="J226" s="1064">
        <v>1</v>
      </c>
      <c r="K226">
        <v>2020</v>
      </c>
      <c r="L226" s="1064">
        <v>1</v>
      </c>
      <c r="M226" s="1064">
        <v>3</v>
      </c>
      <c r="N226" s="1064" t="s">
        <v>2397</v>
      </c>
      <c r="O226">
        <v>13</v>
      </c>
      <c r="P226" s="1065">
        <v>0</v>
      </c>
      <c r="Q226" s="1065">
        <v>0</v>
      </c>
      <c r="R226" s="1066">
        <f t="shared" si="3"/>
        <v>0</v>
      </c>
      <c r="S226" s="1065">
        <v>0</v>
      </c>
      <c r="T226" s="1065">
        <v>0</v>
      </c>
      <c r="U226" s="1065">
        <v>0</v>
      </c>
      <c r="V226" s="1065">
        <v>0</v>
      </c>
    </row>
    <row r="227" spans="1:22">
      <c r="A227">
        <v>4088200100</v>
      </c>
      <c r="B227" s="1061">
        <v>2</v>
      </c>
      <c r="C227" s="1061">
        <v>5</v>
      </c>
      <c r="D227" s="1062">
        <v>2</v>
      </c>
      <c r="E227" s="1061" t="s">
        <v>2394</v>
      </c>
      <c r="F227" s="1061">
        <v>143</v>
      </c>
      <c r="G227" s="1061" t="s">
        <v>711</v>
      </c>
      <c r="H227" s="1063">
        <v>1</v>
      </c>
      <c r="I227" s="1064">
        <v>11306</v>
      </c>
      <c r="J227" s="1064">
        <v>1</v>
      </c>
      <c r="K227">
        <v>2020</v>
      </c>
      <c r="L227" s="1064">
        <v>1</v>
      </c>
      <c r="M227" s="1064">
        <v>3</v>
      </c>
      <c r="N227" s="1064" t="s">
        <v>2397</v>
      </c>
      <c r="O227">
        <v>13</v>
      </c>
      <c r="P227" s="1065">
        <v>0</v>
      </c>
      <c r="Q227" s="1065">
        <v>0</v>
      </c>
      <c r="R227" s="1066">
        <f t="shared" si="3"/>
        <v>0</v>
      </c>
      <c r="S227" s="1065">
        <v>0</v>
      </c>
      <c r="T227" s="1065">
        <v>0</v>
      </c>
      <c r="U227" s="1065">
        <v>19606.490000000002</v>
      </c>
      <c r="V227" s="1065">
        <v>19606.490000000002</v>
      </c>
    </row>
    <row r="228" spans="1:22">
      <c r="A228">
        <v>4088200100</v>
      </c>
      <c r="B228" s="1061">
        <v>2</v>
      </c>
      <c r="C228" s="1061">
        <v>5</v>
      </c>
      <c r="D228" s="1062">
        <v>2</v>
      </c>
      <c r="E228" s="1061" t="s">
        <v>2394</v>
      </c>
      <c r="F228" s="1061">
        <v>143</v>
      </c>
      <c r="G228" s="1061" t="s">
        <v>711</v>
      </c>
      <c r="H228" s="1063">
        <v>1</v>
      </c>
      <c r="I228" s="1064">
        <v>11306</v>
      </c>
      <c r="J228" s="1064">
        <v>1</v>
      </c>
      <c r="K228">
        <v>2020</v>
      </c>
      <c r="L228" s="1064">
        <v>1</v>
      </c>
      <c r="M228" s="1064">
        <v>3</v>
      </c>
      <c r="N228" s="1064" t="s">
        <v>2397</v>
      </c>
      <c r="O228">
        <v>13</v>
      </c>
      <c r="P228" s="1065">
        <v>0</v>
      </c>
      <c r="Q228" s="1065">
        <v>0</v>
      </c>
      <c r="R228" s="1066">
        <f t="shared" si="3"/>
        <v>0</v>
      </c>
      <c r="S228" s="1065">
        <v>0</v>
      </c>
      <c r="T228" s="1065">
        <v>0</v>
      </c>
      <c r="U228" s="1065">
        <v>0</v>
      </c>
      <c r="V228" s="1065">
        <v>0</v>
      </c>
    </row>
    <row r="229" spans="1:22">
      <c r="A229">
        <v>4088200100</v>
      </c>
      <c r="B229" s="1061">
        <v>2</v>
      </c>
      <c r="C229" s="1061">
        <v>5</v>
      </c>
      <c r="D229" s="1062">
        <v>2</v>
      </c>
      <c r="E229" s="1061" t="s">
        <v>2394</v>
      </c>
      <c r="F229" s="1061">
        <v>143</v>
      </c>
      <c r="G229" s="1061" t="s">
        <v>711</v>
      </c>
      <c r="H229" s="1063">
        <v>1</v>
      </c>
      <c r="I229" s="1064">
        <v>11306</v>
      </c>
      <c r="J229" s="1064">
        <v>1</v>
      </c>
      <c r="K229">
        <v>2020</v>
      </c>
      <c r="L229" s="1064">
        <v>1</v>
      </c>
      <c r="M229" s="1064">
        <v>3</v>
      </c>
      <c r="N229" s="1064" t="s">
        <v>2397</v>
      </c>
      <c r="O229">
        <v>13</v>
      </c>
      <c r="P229" s="1065">
        <v>0</v>
      </c>
      <c r="Q229" s="1065">
        <v>0</v>
      </c>
      <c r="R229" s="1066">
        <f t="shared" si="3"/>
        <v>0</v>
      </c>
      <c r="S229" s="1065">
        <v>0</v>
      </c>
      <c r="T229" s="1065">
        <v>0</v>
      </c>
      <c r="U229" s="1065">
        <v>0</v>
      </c>
      <c r="V229" s="1065">
        <v>0</v>
      </c>
    </row>
    <row r="230" spans="1:22">
      <c r="A230">
        <v>4088200100</v>
      </c>
      <c r="B230" s="1061">
        <v>2</v>
      </c>
      <c r="C230" s="1061">
        <v>5</v>
      </c>
      <c r="D230" s="1062">
        <v>2</v>
      </c>
      <c r="E230" s="1061" t="s">
        <v>2394</v>
      </c>
      <c r="F230" s="1061">
        <v>143</v>
      </c>
      <c r="G230" s="1061" t="s">
        <v>711</v>
      </c>
      <c r="H230" s="1063">
        <v>1</v>
      </c>
      <c r="I230" s="1064">
        <v>11306</v>
      </c>
      <c r="J230" s="1064">
        <v>1</v>
      </c>
      <c r="K230">
        <v>2020</v>
      </c>
      <c r="L230" s="1064">
        <v>1</v>
      </c>
      <c r="M230" s="1064">
        <v>3</v>
      </c>
      <c r="N230" s="1064" t="s">
        <v>2397</v>
      </c>
      <c r="O230">
        <v>13</v>
      </c>
      <c r="P230" s="1065">
        <v>0</v>
      </c>
      <c r="Q230" s="1065">
        <v>0</v>
      </c>
      <c r="R230" s="1066">
        <f t="shared" si="3"/>
        <v>0</v>
      </c>
      <c r="S230" s="1065">
        <v>19606.490000000002</v>
      </c>
      <c r="T230" s="1065">
        <v>19606.490000000002</v>
      </c>
      <c r="U230" s="1065">
        <v>0</v>
      </c>
      <c r="V230" s="1065">
        <v>0</v>
      </c>
    </row>
    <row r="231" spans="1:22">
      <c r="A231">
        <v>4088200100</v>
      </c>
      <c r="B231" s="1061">
        <v>2</v>
      </c>
      <c r="C231" s="1061">
        <v>5</v>
      </c>
      <c r="D231" s="1062">
        <v>2</v>
      </c>
      <c r="E231" s="1061" t="s">
        <v>2394</v>
      </c>
      <c r="F231" s="1061">
        <v>143</v>
      </c>
      <c r="G231" s="1061" t="s">
        <v>711</v>
      </c>
      <c r="H231" s="1063">
        <v>1</v>
      </c>
      <c r="I231" s="1064">
        <v>11306</v>
      </c>
      <c r="J231" s="1064">
        <v>1</v>
      </c>
      <c r="K231">
        <v>2020</v>
      </c>
      <c r="L231" s="1064">
        <v>1</v>
      </c>
      <c r="M231" s="1064">
        <v>3</v>
      </c>
      <c r="N231" s="1064" t="s">
        <v>2397</v>
      </c>
      <c r="O231">
        <v>13</v>
      </c>
      <c r="P231" s="1065">
        <v>0</v>
      </c>
      <c r="Q231" s="1065">
        <v>19606.490000000002</v>
      </c>
      <c r="R231" s="1066">
        <f t="shared" si="3"/>
        <v>19606.490000000002</v>
      </c>
      <c r="S231" s="1065">
        <v>0</v>
      </c>
      <c r="T231" s="1065">
        <v>0</v>
      </c>
      <c r="U231" s="1065">
        <v>0</v>
      </c>
      <c r="V231" s="1065">
        <v>0</v>
      </c>
    </row>
    <row r="232" spans="1:22">
      <c r="A232">
        <v>4088200100</v>
      </c>
      <c r="B232" s="1061">
        <v>2</v>
      </c>
      <c r="C232" s="1061">
        <v>5</v>
      </c>
      <c r="D232" s="1062">
        <v>2</v>
      </c>
      <c r="E232" s="1061" t="s">
        <v>2394</v>
      </c>
      <c r="F232" s="1061">
        <v>143</v>
      </c>
      <c r="G232" s="1061" t="s">
        <v>711</v>
      </c>
      <c r="H232" s="1063">
        <v>1</v>
      </c>
      <c r="I232" s="1064">
        <v>11306</v>
      </c>
      <c r="J232" s="1064">
        <v>1</v>
      </c>
      <c r="K232">
        <v>2020</v>
      </c>
      <c r="L232" s="1064">
        <v>2</v>
      </c>
      <c r="M232" s="1064">
        <v>2</v>
      </c>
      <c r="N232" s="1064" t="s">
        <v>2397</v>
      </c>
      <c r="O232">
        <v>13</v>
      </c>
      <c r="P232" s="1065">
        <v>466058.58</v>
      </c>
      <c r="Q232" s="1065">
        <v>-135788.63</v>
      </c>
      <c r="R232" s="1066">
        <f t="shared" si="3"/>
        <v>330269.95</v>
      </c>
      <c r="S232" s="1065">
        <v>330269.95</v>
      </c>
      <c r="T232" s="1065">
        <v>330269.95</v>
      </c>
      <c r="U232" s="1065">
        <v>243950.77</v>
      </c>
      <c r="V232" s="1065">
        <v>243950.77</v>
      </c>
    </row>
    <row r="233" spans="1:22">
      <c r="A233">
        <v>4088200100</v>
      </c>
      <c r="B233" s="1061">
        <v>2</v>
      </c>
      <c r="C233" s="1061">
        <v>5</v>
      </c>
      <c r="D233" s="1062">
        <v>2</v>
      </c>
      <c r="E233" s="1061" t="s">
        <v>2394</v>
      </c>
      <c r="F233" s="1061">
        <v>143</v>
      </c>
      <c r="G233" s="1061" t="s">
        <v>711</v>
      </c>
      <c r="H233" s="1063">
        <v>1</v>
      </c>
      <c r="I233" s="1064">
        <v>11306</v>
      </c>
      <c r="J233" s="1064">
        <v>1</v>
      </c>
      <c r="K233">
        <v>2020</v>
      </c>
      <c r="L233" s="1064">
        <v>2</v>
      </c>
      <c r="M233" s="1064">
        <v>2</v>
      </c>
      <c r="N233" s="1064" t="s">
        <v>2397</v>
      </c>
      <c r="O233">
        <v>13</v>
      </c>
      <c r="P233" s="1065">
        <v>860072.59</v>
      </c>
      <c r="Q233" s="1065">
        <v>-252268.4</v>
      </c>
      <c r="R233" s="1066">
        <f t="shared" si="3"/>
        <v>607804.18999999994</v>
      </c>
      <c r="S233" s="1065">
        <v>607804.18999999994</v>
      </c>
      <c r="T233" s="1065">
        <v>607804.18999999994</v>
      </c>
      <c r="U233" s="1065">
        <v>481699.67</v>
      </c>
      <c r="V233" s="1065">
        <v>481699.67</v>
      </c>
    </row>
    <row r="234" spans="1:22">
      <c r="A234">
        <v>4088200100</v>
      </c>
      <c r="B234" s="1061">
        <v>2</v>
      </c>
      <c r="C234" s="1061">
        <v>5</v>
      </c>
      <c r="D234" s="1062">
        <v>2</v>
      </c>
      <c r="E234" s="1061" t="s">
        <v>2394</v>
      </c>
      <c r="F234" s="1061">
        <v>143</v>
      </c>
      <c r="G234" s="1061" t="s">
        <v>711</v>
      </c>
      <c r="H234" s="1063">
        <v>1</v>
      </c>
      <c r="I234" s="1064">
        <v>11306</v>
      </c>
      <c r="J234" s="1064">
        <v>1</v>
      </c>
      <c r="K234">
        <v>2020</v>
      </c>
      <c r="L234" s="1064">
        <v>1</v>
      </c>
      <c r="M234" s="1064">
        <v>3</v>
      </c>
      <c r="N234" s="1064" t="s">
        <v>2397</v>
      </c>
      <c r="O234">
        <v>13</v>
      </c>
      <c r="P234" s="1065">
        <v>0</v>
      </c>
      <c r="Q234" s="1065">
        <v>0</v>
      </c>
      <c r="R234" s="1066">
        <f t="shared" si="3"/>
        <v>0</v>
      </c>
      <c r="S234" s="1065">
        <v>0</v>
      </c>
      <c r="T234" s="1065">
        <v>0</v>
      </c>
      <c r="U234" s="1065">
        <v>0</v>
      </c>
      <c r="V234" s="1065">
        <v>0</v>
      </c>
    </row>
    <row r="235" spans="1:22">
      <c r="A235">
        <v>4088200100</v>
      </c>
      <c r="B235" s="1061">
        <v>2</v>
      </c>
      <c r="C235" s="1061">
        <v>5</v>
      </c>
      <c r="D235" s="1062">
        <v>2</v>
      </c>
      <c r="E235" s="1061" t="s">
        <v>2394</v>
      </c>
      <c r="F235" s="1061">
        <v>143</v>
      </c>
      <c r="G235" s="1061" t="s">
        <v>711</v>
      </c>
      <c r="H235" s="1063">
        <v>1</v>
      </c>
      <c r="I235" s="1064">
        <v>11306</v>
      </c>
      <c r="J235" s="1064">
        <v>1</v>
      </c>
      <c r="K235">
        <v>2020</v>
      </c>
      <c r="L235" s="1064">
        <v>1</v>
      </c>
      <c r="M235" s="1064">
        <v>3</v>
      </c>
      <c r="N235" s="1064" t="s">
        <v>2397</v>
      </c>
      <c r="O235">
        <v>13</v>
      </c>
      <c r="P235" s="1065">
        <v>0</v>
      </c>
      <c r="Q235" s="1065">
        <v>0</v>
      </c>
      <c r="R235" s="1066">
        <f t="shared" si="3"/>
        <v>0</v>
      </c>
      <c r="S235" s="1065">
        <v>0</v>
      </c>
      <c r="T235" s="1065">
        <v>0</v>
      </c>
      <c r="U235" s="1065">
        <v>-627.20000000000005</v>
      </c>
      <c r="V235" s="1065">
        <v>-627.20000000000005</v>
      </c>
    </row>
    <row r="236" spans="1:22">
      <c r="A236">
        <v>4088200100</v>
      </c>
      <c r="B236" s="1061">
        <v>2</v>
      </c>
      <c r="C236" s="1061">
        <v>5</v>
      </c>
      <c r="D236" s="1062">
        <v>2</v>
      </c>
      <c r="E236" s="1061" t="s">
        <v>2394</v>
      </c>
      <c r="F236" s="1061">
        <v>143</v>
      </c>
      <c r="G236" s="1061" t="s">
        <v>711</v>
      </c>
      <c r="H236" s="1063">
        <v>1</v>
      </c>
      <c r="I236" s="1064">
        <v>11306</v>
      </c>
      <c r="J236" s="1064">
        <v>1</v>
      </c>
      <c r="K236">
        <v>2020</v>
      </c>
      <c r="L236" s="1064">
        <v>1</v>
      </c>
      <c r="M236" s="1064">
        <v>3</v>
      </c>
      <c r="N236" s="1064" t="s">
        <v>2397</v>
      </c>
      <c r="O236">
        <v>13</v>
      </c>
      <c r="P236" s="1065">
        <v>0</v>
      </c>
      <c r="Q236" s="1065">
        <v>0</v>
      </c>
      <c r="R236" s="1066">
        <f t="shared" si="3"/>
        <v>0</v>
      </c>
      <c r="S236" s="1065">
        <v>-627.20000000000005</v>
      </c>
      <c r="T236" s="1065">
        <v>-627.20000000000005</v>
      </c>
      <c r="U236" s="1065">
        <v>0</v>
      </c>
      <c r="V236" s="1065">
        <v>0</v>
      </c>
    </row>
    <row r="237" spans="1:22">
      <c r="A237">
        <v>4088200100</v>
      </c>
      <c r="B237" s="1061">
        <v>2</v>
      </c>
      <c r="C237" s="1061">
        <v>5</v>
      </c>
      <c r="D237" s="1062">
        <v>2</v>
      </c>
      <c r="E237" s="1061" t="s">
        <v>2394</v>
      </c>
      <c r="F237" s="1061">
        <v>143</v>
      </c>
      <c r="G237" s="1061" t="s">
        <v>711</v>
      </c>
      <c r="H237" s="1063">
        <v>1</v>
      </c>
      <c r="I237" s="1064">
        <v>11306</v>
      </c>
      <c r="J237" s="1064">
        <v>1</v>
      </c>
      <c r="K237">
        <v>2020</v>
      </c>
      <c r="L237" s="1064">
        <v>1</v>
      </c>
      <c r="M237" s="1064">
        <v>3</v>
      </c>
      <c r="N237" s="1064" t="s">
        <v>2397</v>
      </c>
      <c r="O237">
        <v>13</v>
      </c>
      <c r="P237" s="1065">
        <v>0</v>
      </c>
      <c r="Q237" s="1065">
        <v>-627.20000000000005</v>
      </c>
      <c r="R237" s="1066">
        <f t="shared" si="3"/>
        <v>-627.20000000000005</v>
      </c>
      <c r="S237" s="1065">
        <v>0</v>
      </c>
      <c r="T237" s="1065">
        <v>0</v>
      </c>
      <c r="U237" s="1065">
        <v>0</v>
      </c>
      <c r="V237" s="1065">
        <v>0</v>
      </c>
    </row>
    <row r="238" spans="1:22">
      <c r="A238">
        <v>4088200100</v>
      </c>
      <c r="B238" s="1061">
        <v>2</v>
      </c>
      <c r="C238" s="1061">
        <v>5</v>
      </c>
      <c r="D238" s="1062">
        <v>2</v>
      </c>
      <c r="E238" s="1061" t="s">
        <v>2394</v>
      </c>
      <c r="F238" s="1061">
        <v>143</v>
      </c>
      <c r="G238" s="1061" t="s">
        <v>711</v>
      </c>
      <c r="H238" s="1063">
        <v>1</v>
      </c>
      <c r="I238" s="1064">
        <v>11306</v>
      </c>
      <c r="J238" s="1064">
        <v>1</v>
      </c>
      <c r="K238">
        <v>2020</v>
      </c>
      <c r="L238" s="1064">
        <v>1</v>
      </c>
      <c r="M238" s="1064">
        <v>3</v>
      </c>
      <c r="N238" s="1064" t="s">
        <v>2397</v>
      </c>
      <c r="O238">
        <v>13</v>
      </c>
      <c r="P238" s="1065">
        <v>0</v>
      </c>
      <c r="Q238" s="1065">
        <v>0</v>
      </c>
      <c r="R238" s="1066">
        <f t="shared" si="3"/>
        <v>0</v>
      </c>
      <c r="S238" s="1065">
        <v>0</v>
      </c>
      <c r="T238" s="1065">
        <v>0</v>
      </c>
      <c r="U238" s="1065">
        <v>0</v>
      </c>
      <c r="V238" s="1065">
        <v>0</v>
      </c>
    </row>
    <row r="239" spans="1:22">
      <c r="A239">
        <v>4088200100</v>
      </c>
      <c r="B239" s="1061">
        <v>2</v>
      </c>
      <c r="C239" s="1061">
        <v>5</v>
      </c>
      <c r="D239" s="1062">
        <v>2</v>
      </c>
      <c r="E239" s="1061" t="s">
        <v>2394</v>
      </c>
      <c r="F239" s="1061">
        <v>143</v>
      </c>
      <c r="G239" s="1061" t="s">
        <v>711</v>
      </c>
      <c r="H239" s="1063">
        <v>1</v>
      </c>
      <c r="I239" s="1064">
        <v>11306</v>
      </c>
      <c r="J239" s="1064">
        <v>1</v>
      </c>
      <c r="K239">
        <v>2020</v>
      </c>
      <c r="L239" s="1064">
        <v>1</v>
      </c>
      <c r="M239" s="1064">
        <v>3</v>
      </c>
      <c r="N239" s="1064" t="s">
        <v>2397</v>
      </c>
      <c r="O239">
        <v>13</v>
      </c>
      <c r="P239" s="1065">
        <v>0</v>
      </c>
      <c r="Q239" s="1065">
        <v>0</v>
      </c>
      <c r="R239" s="1066">
        <f t="shared" si="3"/>
        <v>0</v>
      </c>
      <c r="S239" s="1065">
        <v>0</v>
      </c>
      <c r="T239" s="1065">
        <v>0</v>
      </c>
      <c r="U239" s="1065">
        <v>0</v>
      </c>
      <c r="V239" s="1065">
        <v>0</v>
      </c>
    </row>
    <row r="240" spans="1:22">
      <c r="A240">
        <v>4088200100</v>
      </c>
      <c r="B240" s="1061">
        <v>2</v>
      </c>
      <c r="C240" s="1061">
        <v>5</v>
      </c>
      <c r="D240" s="1062">
        <v>2</v>
      </c>
      <c r="E240" s="1061" t="s">
        <v>2394</v>
      </c>
      <c r="F240" s="1061">
        <v>143</v>
      </c>
      <c r="G240" s="1061" t="s">
        <v>711</v>
      </c>
      <c r="H240" s="1063">
        <v>1</v>
      </c>
      <c r="I240" s="1064">
        <v>11306</v>
      </c>
      <c r="J240" s="1064">
        <v>1</v>
      </c>
      <c r="K240">
        <v>2020</v>
      </c>
      <c r="L240" s="1064">
        <v>1</v>
      </c>
      <c r="M240" s="1064">
        <v>3</v>
      </c>
      <c r="N240" s="1064" t="s">
        <v>2397</v>
      </c>
      <c r="O240">
        <v>13</v>
      </c>
      <c r="P240" s="1065">
        <v>0</v>
      </c>
      <c r="Q240" s="1065">
        <v>0</v>
      </c>
      <c r="R240" s="1066">
        <f t="shared" si="3"/>
        <v>0</v>
      </c>
      <c r="S240" s="1065">
        <v>0</v>
      </c>
      <c r="T240" s="1065">
        <v>0</v>
      </c>
      <c r="U240" s="1065">
        <v>0</v>
      </c>
      <c r="V240" s="1065">
        <v>0</v>
      </c>
    </row>
    <row r="241" spans="1:22">
      <c r="A241">
        <v>4088200100</v>
      </c>
      <c r="B241" s="1061">
        <v>2</v>
      </c>
      <c r="C241" s="1061">
        <v>5</v>
      </c>
      <c r="D241" s="1062">
        <v>2</v>
      </c>
      <c r="E241" s="1061" t="s">
        <v>2394</v>
      </c>
      <c r="F241" s="1061">
        <v>143</v>
      </c>
      <c r="G241" s="1061" t="s">
        <v>711</v>
      </c>
      <c r="H241" s="1063">
        <v>1</v>
      </c>
      <c r="I241" s="1064">
        <v>11306</v>
      </c>
      <c r="J241" s="1064">
        <v>1</v>
      </c>
      <c r="K241">
        <v>2020</v>
      </c>
      <c r="L241" s="1064">
        <v>1</v>
      </c>
      <c r="M241" s="1064">
        <v>3</v>
      </c>
      <c r="N241" s="1064" t="s">
        <v>2397</v>
      </c>
      <c r="O241">
        <v>13</v>
      </c>
      <c r="P241" s="1065">
        <v>0</v>
      </c>
      <c r="Q241" s="1065">
        <v>0</v>
      </c>
      <c r="R241" s="1066">
        <f t="shared" si="3"/>
        <v>0</v>
      </c>
      <c r="S241" s="1065">
        <v>0</v>
      </c>
      <c r="T241" s="1065">
        <v>0</v>
      </c>
      <c r="U241" s="1065">
        <v>11221.85</v>
      </c>
      <c r="V241" s="1065">
        <v>11221.85</v>
      </c>
    </row>
    <row r="242" spans="1:22">
      <c r="A242">
        <v>4088200100</v>
      </c>
      <c r="B242" s="1061">
        <v>2</v>
      </c>
      <c r="C242" s="1061">
        <v>5</v>
      </c>
      <c r="D242" s="1062">
        <v>2</v>
      </c>
      <c r="E242" s="1061" t="s">
        <v>2394</v>
      </c>
      <c r="F242" s="1061">
        <v>143</v>
      </c>
      <c r="G242" s="1061" t="s">
        <v>711</v>
      </c>
      <c r="H242" s="1063">
        <v>1</v>
      </c>
      <c r="I242" s="1064">
        <v>11306</v>
      </c>
      <c r="J242" s="1064">
        <v>1</v>
      </c>
      <c r="K242">
        <v>2020</v>
      </c>
      <c r="L242" s="1064">
        <v>1</v>
      </c>
      <c r="M242" s="1064">
        <v>3</v>
      </c>
      <c r="N242" s="1064" t="s">
        <v>2397</v>
      </c>
      <c r="O242">
        <v>13</v>
      </c>
      <c r="P242" s="1065">
        <v>0</v>
      </c>
      <c r="Q242" s="1065">
        <v>0</v>
      </c>
      <c r="R242" s="1066">
        <f t="shared" si="3"/>
        <v>0</v>
      </c>
      <c r="S242" s="1065">
        <v>0</v>
      </c>
      <c r="T242" s="1065">
        <v>0</v>
      </c>
      <c r="U242" s="1065">
        <v>0</v>
      </c>
      <c r="V242" s="1065">
        <v>0</v>
      </c>
    </row>
    <row r="243" spans="1:22">
      <c r="A243">
        <v>4088200100</v>
      </c>
      <c r="B243" s="1061">
        <v>2</v>
      </c>
      <c r="C243" s="1061">
        <v>5</v>
      </c>
      <c r="D243" s="1062">
        <v>2</v>
      </c>
      <c r="E243" s="1061" t="s">
        <v>2394</v>
      </c>
      <c r="F243" s="1061">
        <v>143</v>
      </c>
      <c r="G243" s="1061" t="s">
        <v>711</v>
      </c>
      <c r="H243" s="1063">
        <v>1</v>
      </c>
      <c r="I243" s="1064">
        <v>11306</v>
      </c>
      <c r="J243" s="1064">
        <v>1</v>
      </c>
      <c r="K243">
        <v>2020</v>
      </c>
      <c r="L243" s="1064">
        <v>1</v>
      </c>
      <c r="M243" s="1064">
        <v>3</v>
      </c>
      <c r="N243" s="1064" t="s">
        <v>2397</v>
      </c>
      <c r="O243">
        <v>13</v>
      </c>
      <c r="P243" s="1065">
        <v>0</v>
      </c>
      <c r="Q243" s="1065">
        <v>0</v>
      </c>
      <c r="R243" s="1066">
        <f t="shared" si="3"/>
        <v>0</v>
      </c>
      <c r="S243" s="1065">
        <v>0</v>
      </c>
      <c r="T243" s="1065">
        <v>0</v>
      </c>
      <c r="U243" s="1065">
        <v>0</v>
      </c>
      <c r="V243" s="1065">
        <v>0</v>
      </c>
    </row>
    <row r="244" spans="1:22">
      <c r="A244">
        <v>4088200100</v>
      </c>
      <c r="B244" s="1061">
        <v>2</v>
      </c>
      <c r="C244" s="1061">
        <v>5</v>
      </c>
      <c r="D244" s="1062">
        <v>2</v>
      </c>
      <c r="E244" s="1061" t="s">
        <v>2394</v>
      </c>
      <c r="F244" s="1061">
        <v>143</v>
      </c>
      <c r="G244" s="1061" t="s">
        <v>711</v>
      </c>
      <c r="H244" s="1063">
        <v>1</v>
      </c>
      <c r="I244" s="1064">
        <v>11306</v>
      </c>
      <c r="J244" s="1064">
        <v>1</v>
      </c>
      <c r="K244">
        <v>2020</v>
      </c>
      <c r="L244" s="1064">
        <v>1</v>
      </c>
      <c r="M244" s="1064">
        <v>3</v>
      </c>
      <c r="N244" s="1064" t="s">
        <v>2397</v>
      </c>
      <c r="O244">
        <v>13</v>
      </c>
      <c r="P244" s="1065">
        <v>0</v>
      </c>
      <c r="Q244" s="1065">
        <v>0</v>
      </c>
      <c r="R244" s="1066">
        <f t="shared" si="3"/>
        <v>0</v>
      </c>
      <c r="S244" s="1065">
        <v>11221.85</v>
      </c>
      <c r="T244" s="1065">
        <v>11221.85</v>
      </c>
      <c r="U244" s="1065">
        <v>0</v>
      </c>
      <c r="V244" s="1065">
        <v>0</v>
      </c>
    </row>
    <row r="245" spans="1:22">
      <c r="A245">
        <v>4088200100</v>
      </c>
      <c r="B245" s="1061">
        <v>2</v>
      </c>
      <c r="C245" s="1061">
        <v>5</v>
      </c>
      <c r="D245" s="1062">
        <v>2</v>
      </c>
      <c r="E245" s="1061" t="s">
        <v>2394</v>
      </c>
      <c r="F245" s="1061">
        <v>143</v>
      </c>
      <c r="G245" s="1061" t="s">
        <v>711</v>
      </c>
      <c r="H245" s="1063">
        <v>1</v>
      </c>
      <c r="I245" s="1064">
        <v>11306</v>
      </c>
      <c r="J245" s="1064">
        <v>1</v>
      </c>
      <c r="K245">
        <v>2020</v>
      </c>
      <c r="L245" s="1064">
        <v>1</v>
      </c>
      <c r="M245" s="1064">
        <v>3</v>
      </c>
      <c r="N245" s="1064" t="s">
        <v>2397</v>
      </c>
      <c r="O245">
        <v>13</v>
      </c>
      <c r="P245" s="1065">
        <v>0</v>
      </c>
      <c r="Q245" s="1065">
        <v>11221.85</v>
      </c>
      <c r="R245" s="1066">
        <f t="shared" si="3"/>
        <v>11221.85</v>
      </c>
      <c r="S245" s="1065">
        <v>0</v>
      </c>
      <c r="T245" s="1065">
        <v>0</v>
      </c>
      <c r="U245" s="1065">
        <v>0</v>
      </c>
      <c r="V245" s="1065">
        <v>0</v>
      </c>
    </row>
    <row r="246" spans="1:22">
      <c r="A246">
        <v>4088200100</v>
      </c>
      <c r="B246" s="1061">
        <v>2</v>
      </c>
      <c r="C246" s="1061">
        <v>5</v>
      </c>
      <c r="D246" s="1062">
        <v>2</v>
      </c>
      <c r="E246" s="1061" t="s">
        <v>2394</v>
      </c>
      <c r="F246" s="1061">
        <v>143</v>
      </c>
      <c r="G246" s="1061" t="s">
        <v>711</v>
      </c>
      <c r="H246" s="1063">
        <v>1</v>
      </c>
      <c r="I246" s="1064">
        <v>11306</v>
      </c>
      <c r="J246" s="1064">
        <v>1</v>
      </c>
      <c r="K246">
        <v>2020</v>
      </c>
      <c r="L246" s="1064">
        <v>1</v>
      </c>
      <c r="M246" s="1064">
        <v>3</v>
      </c>
      <c r="N246" s="1064" t="s">
        <v>2397</v>
      </c>
      <c r="O246">
        <v>13</v>
      </c>
      <c r="P246" s="1065">
        <v>0</v>
      </c>
      <c r="Q246" s="1065">
        <v>0</v>
      </c>
      <c r="R246" s="1066">
        <f t="shared" si="3"/>
        <v>0</v>
      </c>
      <c r="S246" s="1065">
        <v>0</v>
      </c>
      <c r="T246" s="1065">
        <v>0</v>
      </c>
      <c r="U246" s="1065">
        <v>0</v>
      </c>
      <c r="V246" s="1065">
        <v>0</v>
      </c>
    </row>
    <row r="247" spans="1:22">
      <c r="A247">
        <v>4088200100</v>
      </c>
      <c r="B247" s="1061">
        <v>2</v>
      </c>
      <c r="C247" s="1061">
        <v>5</v>
      </c>
      <c r="D247" s="1062">
        <v>2</v>
      </c>
      <c r="E247" s="1061" t="s">
        <v>2394</v>
      </c>
      <c r="F247" s="1061">
        <v>143</v>
      </c>
      <c r="G247" s="1061" t="s">
        <v>711</v>
      </c>
      <c r="H247" s="1063">
        <v>1</v>
      </c>
      <c r="I247" s="1064">
        <v>11306</v>
      </c>
      <c r="J247" s="1064">
        <v>1</v>
      </c>
      <c r="K247">
        <v>2020</v>
      </c>
      <c r="L247" s="1064">
        <v>1</v>
      </c>
      <c r="M247" s="1064">
        <v>3</v>
      </c>
      <c r="N247" s="1064" t="s">
        <v>2397</v>
      </c>
      <c r="O247">
        <v>13</v>
      </c>
      <c r="P247" s="1065">
        <v>0</v>
      </c>
      <c r="Q247" s="1065">
        <v>0</v>
      </c>
      <c r="R247" s="1066">
        <f t="shared" si="3"/>
        <v>0</v>
      </c>
      <c r="S247" s="1065">
        <v>0</v>
      </c>
      <c r="T247" s="1065">
        <v>0</v>
      </c>
      <c r="U247" s="1065">
        <v>52680.69</v>
      </c>
      <c r="V247" s="1065">
        <v>52680.69</v>
      </c>
    </row>
    <row r="248" spans="1:22">
      <c r="A248">
        <v>4088200100</v>
      </c>
      <c r="B248" s="1061">
        <v>2</v>
      </c>
      <c r="C248" s="1061">
        <v>5</v>
      </c>
      <c r="D248" s="1062">
        <v>2</v>
      </c>
      <c r="E248" s="1061" t="s">
        <v>2394</v>
      </c>
      <c r="F248" s="1061">
        <v>143</v>
      </c>
      <c r="G248" s="1061" t="s">
        <v>711</v>
      </c>
      <c r="H248" s="1063">
        <v>1</v>
      </c>
      <c r="I248" s="1064">
        <v>11306</v>
      </c>
      <c r="J248" s="1064">
        <v>1</v>
      </c>
      <c r="K248">
        <v>2020</v>
      </c>
      <c r="L248" s="1064">
        <v>1</v>
      </c>
      <c r="M248" s="1064">
        <v>3</v>
      </c>
      <c r="N248" s="1064" t="s">
        <v>2397</v>
      </c>
      <c r="O248">
        <v>13</v>
      </c>
      <c r="P248" s="1065">
        <v>0</v>
      </c>
      <c r="Q248" s="1065">
        <v>0</v>
      </c>
      <c r="R248" s="1066">
        <f t="shared" si="3"/>
        <v>0</v>
      </c>
      <c r="S248" s="1065">
        <v>0</v>
      </c>
      <c r="T248" s="1065">
        <v>0</v>
      </c>
      <c r="U248" s="1065">
        <v>0</v>
      </c>
      <c r="V248" s="1065">
        <v>0</v>
      </c>
    </row>
    <row r="249" spans="1:22">
      <c r="A249">
        <v>4088200100</v>
      </c>
      <c r="B249" s="1061">
        <v>2</v>
      </c>
      <c r="C249" s="1061">
        <v>5</v>
      </c>
      <c r="D249" s="1062">
        <v>2</v>
      </c>
      <c r="E249" s="1061" t="s">
        <v>2394</v>
      </c>
      <c r="F249" s="1061">
        <v>143</v>
      </c>
      <c r="G249" s="1061" t="s">
        <v>711</v>
      </c>
      <c r="H249" s="1063">
        <v>1</v>
      </c>
      <c r="I249" s="1064">
        <v>11306</v>
      </c>
      <c r="J249" s="1064">
        <v>1</v>
      </c>
      <c r="K249">
        <v>2020</v>
      </c>
      <c r="L249" s="1064">
        <v>1</v>
      </c>
      <c r="M249" s="1064">
        <v>3</v>
      </c>
      <c r="N249" s="1064" t="s">
        <v>2397</v>
      </c>
      <c r="O249">
        <v>13</v>
      </c>
      <c r="P249" s="1065">
        <v>0</v>
      </c>
      <c r="Q249" s="1065">
        <v>0</v>
      </c>
      <c r="R249" s="1066">
        <f t="shared" si="3"/>
        <v>0</v>
      </c>
      <c r="S249" s="1065">
        <v>0</v>
      </c>
      <c r="T249" s="1065">
        <v>0</v>
      </c>
      <c r="U249" s="1065">
        <v>0</v>
      </c>
      <c r="V249" s="1065">
        <v>0</v>
      </c>
    </row>
    <row r="250" spans="1:22">
      <c r="A250">
        <v>4088200100</v>
      </c>
      <c r="B250" s="1061">
        <v>2</v>
      </c>
      <c r="C250" s="1061">
        <v>5</v>
      </c>
      <c r="D250" s="1062">
        <v>2</v>
      </c>
      <c r="E250" s="1061" t="s">
        <v>2394</v>
      </c>
      <c r="F250" s="1061">
        <v>143</v>
      </c>
      <c r="G250" s="1061" t="s">
        <v>711</v>
      </c>
      <c r="H250" s="1063">
        <v>1</v>
      </c>
      <c r="I250" s="1064">
        <v>11306</v>
      </c>
      <c r="J250" s="1064">
        <v>1</v>
      </c>
      <c r="K250">
        <v>2020</v>
      </c>
      <c r="L250" s="1064">
        <v>1</v>
      </c>
      <c r="M250" s="1064">
        <v>3</v>
      </c>
      <c r="N250" s="1064" t="s">
        <v>2397</v>
      </c>
      <c r="O250">
        <v>13</v>
      </c>
      <c r="P250" s="1065">
        <v>0</v>
      </c>
      <c r="Q250" s="1065">
        <v>0</v>
      </c>
      <c r="R250" s="1066">
        <f t="shared" si="3"/>
        <v>0</v>
      </c>
      <c r="S250" s="1065">
        <v>52680.69</v>
      </c>
      <c r="T250" s="1065">
        <v>52680.69</v>
      </c>
      <c r="U250" s="1065">
        <v>0</v>
      </c>
      <c r="V250" s="1065">
        <v>0</v>
      </c>
    </row>
    <row r="251" spans="1:22">
      <c r="A251">
        <v>4088200100</v>
      </c>
      <c r="B251" s="1061">
        <v>2</v>
      </c>
      <c r="C251" s="1061">
        <v>5</v>
      </c>
      <c r="D251" s="1062">
        <v>2</v>
      </c>
      <c r="E251" s="1061" t="s">
        <v>2394</v>
      </c>
      <c r="F251" s="1061">
        <v>143</v>
      </c>
      <c r="G251" s="1061" t="s">
        <v>711</v>
      </c>
      <c r="H251" s="1063">
        <v>1</v>
      </c>
      <c r="I251" s="1064">
        <v>11306</v>
      </c>
      <c r="J251" s="1064">
        <v>1</v>
      </c>
      <c r="K251">
        <v>2020</v>
      </c>
      <c r="L251" s="1064">
        <v>1</v>
      </c>
      <c r="M251" s="1064">
        <v>3</v>
      </c>
      <c r="N251" s="1064" t="s">
        <v>2397</v>
      </c>
      <c r="O251">
        <v>13</v>
      </c>
      <c r="P251" s="1065">
        <v>0</v>
      </c>
      <c r="Q251" s="1065">
        <v>52680.69</v>
      </c>
      <c r="R251" s="1066">
        <f t="shared" si="3"/>
        <v>52680.69</v>
      </c>
      <c r="S251" s="1065">
        <v>0</v>
      </c>
      <c r="T251" s="1065">
        <v>0</v>
      </c>
      <c r="U251" s="1065">
        <v>0</v>
      </c>
      <c r="V251" s="1065">
        <v>0</v>
      </c>
    </row>
    <row r="252" spans="1:22">
      <c r="A252">
        <v>4088200100</v>
      </c>
      <c r="B252" s="1061">
        <v>2</v>
      </c>
      <c r="C252" s="1061">
        <v>5</v>
      </c>
      <c r="D252" s="1062">
        <v>2</v>
      </c>
      <c r="E252" s="1061" t="s">
        <v>2394</v>
      </c>
      <c r="F252" s="1061">
        <v>143</v>
      </c>
      <c r="G252" s="1061" t="s">
        <v>711</v>
      </c>
      <c r="H252" s="1063">
        <v>1</v>
      </c>
      <c r="I252" s="1064">
        <v>11306</v>
      </c>
      <c r="J252" s="1064">
        <v>1</v>
      </c>
      <c r="K252">
        <v>2020</v>
      </c>
      <c r="L252" s="1064">
        <v>2</v>
      </c>
      <c r="M252" s="1064">
        <v>2</v>
      </c>
      <c r="N252" s="1064" t="s">
        <v>2397</v>
      </c>
      <c r="O252">
        <v>13</v>
      </c>
      <c r="P252" s="1065">
        <v>22210.76</v>
      </c>
      <c r="Q252" s="1065">
        <v>-8777.92</v>
      </c>
      <c r="R252" s="1066">
        <f t="shared" si="3"/>
        <v>13432.839999999998</v>
      </c>
      <c r="S252" s="1065">
        <v>13432.84</v>
      </c>
      <c r="T252" s="1065">
        <v>13432.84</v>
      </c>
      <c r="U252" s="1065">
        <v>7827.57</v>
      </c>
      <c r="V252" s="1065">
        <v>7827.57</v>
      </c>
    </row>
    <row r="253" spans="1:22">
      <c r="A253">
        <v>4088200100</v>
      </c>
      <c r="B253" s="1061">
        <v>2</v>
      </c>
      <c r="C253" s="1061">
        <v>5</v>
      </c>
      <c r="D253" s="1062">
        <v>2</v>
      </c>
      <c r="E253" s="1061" t="s">
        <v>2394</v>
      </c>
      <c r="F253" s="1061">
        <v>143</v>
      </c>
      <c r="G253" s="1061" t="s">
        <v>711</v>
      </c>
      <c r="H253" s="1063">
        <v>1</v>
      </c>
      <c r="I253" s="1064">
        <v>11306</v>
      </c>
      <c r="J253" s="1064">
        <v>1</v>
      </c>
      <c r="K253">
        <v>2020</v>
      </c>
      <c r="L253" s="1064">
        <v>2</v>
      </c>
      <c r="M253" s="1064">
        <v>2</v>
      </c>
      <c r="N253" s="1064" t="s">
        <v>2397</v>
      </c>
      <c r="O253">
        <v>13</v>
      </c>
      <c r="P253" s="1065">
        <v>360483.88</v>
      </c>
      <c r="Q253" s="1065">
        <v>-153368.51999999999</v>
      </c>
      <c r="R253" s="1066">
        <f t="shared" si="3"/>
        <v>207115.36000000002</v>
      </c>
      <c r="S253" s="1065">
        <v>207115.36</v>
      </c>
      <c r="T253" s="1065">
        <v>207115.36</v>
      </c>
      <c r="U253" s="1065">
        <v>188560.47</v>
      </c>
      <c r="V253" s="1065">
        <v>188560.47</v>
      </c>
    </row>
    <row r="254" spans="1:22">
      <c r="A254">
        <v>4088200100</v>
      </c>
      <c r="B254" s="1061">
        <v>2</v>
      </c>
      <c r="C254" s="1061">
        <v>5</v>
      </c>
      <c r="D254" s="1062">
        <v>2</v>
      </c>
      <c r="E254" s="1061" t="s">
        <v>2394</v>
      </c>
      <c r="F254" s="1061">
        <v>143</v>
      </c>
      <c r="G254" s="1061" t="s">
        <v>711</v>
      </c>
      <c r="H254" s="1063">
        <v>1</v>
      </c>
      <c r="I254" s="1064">
        <v>11306</v>
      </c>
      <c r="J254" s="1064">
        <v>1</v>
      </c>
      <c r="K254">
        <v>2020</v>
      </c>
      <c r="L254" s="1064">
        <v>2</v>
      </c>
      <c r="M254" s="1064">
        <v>2</v>
      </c>
      <c r="N254" s="1064" t="s">
        <v>2397</v>
      </c>
      <c r="O254">
        <v>13</v>
      </c>
      <c r="P254" s="1065">
        <v>246422.58</v>
      </c>
      <c r="Q254" s="1065">
        <v>-92167.53</v>
      </c>
      <c r="R254" s="1066">
        <f t="shared" si="3"/>
        <v>154255.04999999999</v>
      </c>
      <c r="S254" s="1065">
        <v>154255.04999999999</v>
      </c>
      <c r="T254" s="1065">
        <v>154255.04999999999</v>
      </c>
      <c r="U254" s="1065">
        <v>119822.21</v>
      </c>
      <c r="V254" s="1065">
        <v>119822.21</v>
      </c>
    </row>
    <row r="255" spans="1:22">
      <c r="A255">
        <v>4088200100</v>
      </c>
      <c r="B255" s="1061">
        <v>2</v>
      </c>
      <c r="C255" s="1061">
        <v>5</v>
      </c>
      <c r="D255" s="1062">
        <v>2</v>
      </c>
      <c r="E255" s="1061" t="s">
        <v>2394</v>
      </c>
      <c r="F255" s="1061">
        <v>143</v>
      </c>
      <c r="G255" s="1061" t="s">
        <v>711</v>
      </c>
      <c r="H255" s="1063">
        <v>1</v>
      </c>
      <c r="I255" s="1064">
        <v>11306</v>
      </c>
      <c r="J255" s="1064">
        <v>1</v>
      </c>
      <c r="K255">
        <v>2020</v>
      </c>
      <c r="L255" s="1064">
        <v>1</v>
      </c>
      <c r="M255" s="1064">
        <v>1</v>
      </c>
      <c r="N255" s="1064" t="s">
        <v>2397</v>
      </c>
      <c r="O255">
        <v>13</v>
      </c>
      <c r="P255" s="1065">
        <v>4760.84</v>
      </c>
      <c r="Q255" s="1065">
        <v>0</v>
      </c>
      <c r="R255" s="1066">
        <f t="shared" si="3"/>
        <v>4760.84</v>
      </c>
      <c r="S255" s="1065">
        <v>-2448.65</v>
      </c>
      <c r="T255" s="1065">
        <v>-2448.65</v>
      </c>
      <c r="U255" s="1065">
        <v>-2448.65</v>
      </c>
      <c r="V255" s="1065">
        <v>-2448.65</v>
      </c>
    </row>
    <row r="256" spans="1:22">
      <c r="A256">
        <v>4088200100</v>
      </c>
      <c r="B256" s="1061">
        <v>2</v>
      </c>
      <c r="C256" s="1061">
        <v>5</v>
      </c>
      <c r="D256" s="1062">
        <v>2</v>
      </c>
      <c r="E256" s="1061" t="s">
        <v>2394</v>
      </c>
      <c r="F256" s="1061">
        <v>143</v>
      </c>
      <c r="G256" s="1061" t="s">
        <v>711</v>
      </c>
      <c r="H256" s="1063">
        <v>1</v>
      </c>
      <c r="I256" s="1064">
        <v>11306</v>
      </c>
      <c r="J256" s="1064">
        <v>1</v>
      </c>
      <c r="K256">
        <v>2020</v>
      </c>
      <c r="L256" s="1064">
        <v>1</v>
      </c>
      <c r="M256" s="1064">
        <v>3</v>
      </c>
      <c r="N256" s="1064" t="s">
        <v>2397</v>
      </c>
      <c r="O256">
        <v>13</v>
      </c>
      <c r="P256" s="1065">
        <v>137984.56</v>
      </c>
      <c r="Q256" s="1065">
        <v>-89159.73</v>
      </c>
      <c r="R256" s="1066">
        <f t="shared" si="3"/>
        <v>48824.83</v>
      </c>
      <c r="S256" s="1065">
        <v>48824.83</v>
      </c>
      <c r="T256" s="1065">
        <v>48824.83</v>
      </c>
      <c r="U256" s="1065">
        <v>48824.83</v>
      </c>
      <c r="V256" s="1065">
        <v>48824.83</v>
      </c>
    </row>
    <row r="257" spans="1:22">
      <c r="A257">
        <v>4088200100</v>
      </c>
      <c r="B257" s="1061">
        <v>2</v>
      </c>
      <c r="C257" s="1061">
        <v>5</v>
      </c>
      <c r="D257" s="1062">
        <v>2</v>
      </c>
      <c r="E257" s="1061" t="s">
        <v>2394</v>
      </c>
      <c r="F257" s="1061">
        <v>143</v>
      </c>
      <c r="G257" s="1061" t="s">
        <v>711</v>
      </c>
      <c r="H257" s="1063">
        <v>1</v>
      </c>
      <c r="I257" s="1064">
        <v>11306</v>
      </c>
      <c r="J257" s="1064">
        <v>1</v>
      </c>
      <c r="K257">
        <v>2020</v>
      </c>
      <c r="L257" s="1064">
        <v>2</v>
      </c>
      <c r="M257" s="1064">
        <v>2</v>
      </c>
      <c r="N257" s="1064" t="s">
        <v>2397</v>
      </c>
      <c r="O257">
        <v>13</v>
      </c>
      <c r="P257" s="1065">
        <v>378990.97</v>
      </c>
      <c r="Q257" s="1065">
        <v>-99077.7</v>
      </c>
      <c r="R257" s="1066">
        <f t="shared" si="3"/>
        <v>279913.26999999996</v>
      </c>
      <c r="S257" s="1065">
        <v>279913.27</v>
      </c>
      <c r="T257" s="1065">
        <v>279913.27</v>
      </c>
      <c r="U257" s="1065">
        <v>223184.32</v>
      </c>
      <c r="V257" s="1065">
        <v>223184.32</v>
      </c>
    </row>
    <row r="258" spans="1:22">
      <c r="A258">
        <v>4088200100</v>
      </c>
      <c r="B258" s="1061">
        <v>2</v>
      </c>
      <c r="C258" s="1061">
        <v>5</v>
      </c>
      <c r="D258" s="1062">
        <v>2</v>
      </c>
      <c r="E258" s="1061" t="s">
        <v>2394</v>
      </c>
      <c r="F258" s="1061">
        <v>143</v>
      </c>
      <c r="G258" s="1061" t="s">
        <v>711</v>
      </c>
      <c r="H258" s="1063">
        <v>1</v>
      </c>
      <c r="I258" s="1064">
        <v>11306</v>
      </c>
      <c r="J258" s="1064">
        <v>1</v>
      </c>
      <c r="K258">
        <v>2020</v>
      </c>
      <c r="L258" s="1064">
        <v>1</v>
      </c>
      <c r="M258" s="1064">
        <v>3</v>
      </c>
      <c r="N258" s="1064" t="s">
        <v>2397</v>
      </c>
      <c r="O258">
        <v>13</v>
      </c>
      <c r="P258" s="1065">
        <v>0</v>
      </c>
      <c r="Q258" s="1065">
        <v>0</v>
      </c>
      <c r="R258" s="1066">
        <f t="shared" si="3"/>
        <v>0</v>
      </c>
      <c r="S258" s="1065">
        <v>0</v>
      </c>
      <c r="T258" s="1065">
        <v>0</v>
      </c>
      <c r="U258" s="1065">
        <v>0</v>
      </c>
      <c r="V258" s="1065">
        <v>0</v>
      </c>
    </row>
    <row r="259" spans="1:22">
      <c r="A259">
        <v>4088200100</v>
      </c>
      <c r="B259" s="1061">
        <v>2</v>
      </c>
      <c r="C259" s="1061">
        <v>5</v>
      </c>
      <c r="D259" s="1062">
        <v>2</v>
      </c>
      <c r="E259" s="1061" t="s">
        <v>2394</v>
      </c>
      <c r="F259" s="1061">
        <v>143</v>
      </c>
      <c r="G259" s="1061" t="s">
        <v>711</v>
      </c>
      <c r="H259" s="1063">
        <v>1</v>
      </c>
      <c r="I259" s="1064">
        <v>11306</v>
      </c>
      <c r="J259" s="1064">
        <v>1</v>
      </c>
      <c r="K259">
        <v>2020</v>
      </c>
      <c r="L259" s="1064">
        <v>1</v>
      </c>
      <c r="M259" s="1064">
        <v>3</v>
      </c>
      <c r="N259" s="1064" t="s">
        <v>2397</v>
      </c>
      <c r="O259">
        <v>13</v>
      </c>
      <c r="P259" s="1065">
        <v>0</v>
      </c>
      <c r="Q259" s="1065">
        <v>0</v>
      </c>
      <c r="R259" s="1066">
        <f t="shared" si="3"/>
        <v>0</v>
      </c>
      <c r="S259" s="1065">
        <v>0</v>
      </c>
      <c r="T259" s="1065">
        <v>0</v>
      </c>
      <c r="U259" s="1065">
        <v>-520.03</v>
      </c>
      <c r="V259" s="1065">
        <v>-520.03</v>
      </c>
    </row>
    <row r="260" spans="1:22">
      <c r="A260">
        <v>4088200100</v>
      </c>
      <c r="B260" s="1061">
        <v>2</v>
      </c>
      <c r="C260" s="1061">
        <v>5</v>
      </c>
      <c r="D260" s="1062">
        <v>2</v>
      </c>
      <c r="E260" s="1061" t="s">
        <v>2394</v>
      </c>
      <c r="F260" s="1061">
        <v>143</v>
      </c>
      <c r="G260" s="1061" t="s">
        <v>711</v>
      </c>
      <c r="H260" s="1063">
        <v>1</v>
      </c>
      <c r="I260" s="1064">
        <v>11306</v>
      </c>
      <c r="J260" s="1064">
        <v>1</v>
      </c>
      <c r="K260">
        <v>2020</v>
      </c>
      <c r="L260" s="1064">
        <v>1</v>
      </c>
      <c r="M260" s="1064">
        <v>3</v>
      </c>
      <c r="N260" s="1064" t="s">
        <v>2397</v>
      </c>
      <c r="O260">
        <v>13</v>
      </c>
      <c r="P260" s="1065">
        <v>0</v>
      </c>
      <c r="Q260" s="1065">
        <v>0</v>
      </c>
      <c r="R260" s="1066">
        <f t="shared" si="3"/>
        <v>0</v>
      </c>
      <c r="S260" s="1065">
        <v>0</v>
      </c>
      <c r="T260" s="1065">
        <v>0</v>
      </c>
      <c r="U260" s="1065">
        <v>0</v>
      </c>
      <c r="V260" s="1065">
        <v>0</v>
      </c>
    </row>
    <row r="261" spans="1:22">
      <c r="A261">
        <v>4088200100</v>
      </c>
      <c r="B261" s="1061">
        <v>2</v>
      </c>
      <c r="C261" s="1061">
        <v>5</v>
      </c>
      <c r="D261" s="1062">
        <v>2</v>
      </c>
      <c r="E261" s="1061" t="s">
        <v>2394</v>
      </c>
      <c r="F261" s="1061">
        <v>143</v>
      </c>
      <c r="G261" s="1061" t="s">
        <v>711</v>
      </c>
      <c r="H261" s="1063">
        <v>1</v>
      </c>
      <c r="I261" s="1064">
        <v>11306</v>
      </c>
      <c r="J261" s="1064">
        <v>1</v>
      </c>
      <c r="K261">
        <v>2020</v>
      </c>
      <c r="L261" s="1064">
        <v>1</v>
      </c>
      <c r="M261" s="1064">
        <v>3</v>
      </c>
      <c r="N261" s="1064" t="s">
        <v>2397</v>
      </c>
      <c r="O261">
        <v>13</v>
      </c>
      <c r="P261" s="1065">
        <v>0</v>
      </c>
      <c r="Q261" s="1065">
        <v>0</v>
      </c>
      <c r="R261" s="1066">
        <f t="shared" ref="R261:R324" si="4">P261+Q261</f>
        <v>0</v>
      </c>
      <c r="S261" s="1065">
        <v>0</v>
      </c>
      <c r="T261" s="1065">
        <v>0</v>
      </c>
      <c r="U261" s="1065">
        <v>0</v>
      </c>
      <c r="V261" s="1065">
        <v>0</v>
      </c>
    </row>
    <row r="262" spans="1:22">
      <c r="A262">
        <v>4088200100</v>
      </c>
      <c r="B262" s="1061">
        <v>2</v>
      </c>
      <c r="C262" s="1061">
        <v>5</v>
      </c>
      <c r="D262" s="1062">
        <v>2</v>
      </c>
      <c r="E262" s="1061" t="s">
        <v>2394</v>
      </c>
      <c r="F262" s="1061">
        <v>143</v>
      </c>
      <c r="G262" s="1061" t="s">
        <v>711</v>
      </c>
      <c r="H262" s="1063">
        <v>1</v>
      </c>
      <c r="I262" s="1064">
        <v>11306</v>
      </c>
      <c r="J262" s="1064">
        <v>1</v>
      </c>
      <c r="K262">
        <v>2020</v>
      </c>
      <c r="L262" s="1064">
        <v>1</v>
      </c>
      <c r="M262" s="1064">
        <v>3</v>
      </c>
      <c r="N262" s="1064" t="s">
        <v>2397</v>
      </c>
      <c r="O262">
        <v>13</v>
      </c>
      <c r="P262" s="1065">
        <v>0</v>
      </c>
      <c r="Q262" s="1065">
        <v>0</v>
      </c>
      <c r="R262" s="1066">
        <f t="shared" si="4"/>
        <v>0</v>
      </c>
      <c r="S262" s="1065">
        <v>-520.03</v>
      </c>
      <c r="T262" s="1065">
        <v>-520.03</v>
      </c>
      <c r="U262" s="1065">
        <v>0</v>
      </c>
      <c r="V262" s="1065">
        <v>0</v>
      </c>
    </row>
    <row r="263" spans="1:22">
      <c r="A263">
        <v>4088200100</v>
      </c>
      <c r="B263" s="1061">
        <v>2</v>
      </c>
      <c r="C263" s="1061">
        <v>5</v>
      </c>
      <c r="D263" s="1062">
        <v>2</v>
      </c>
      <c r="E263" s="1061" t="s">
        <v>2394</v>
      </c>
      <c r="F263" s="1061">
        <v>143</v>
      </c>
      <c r="G263" s="1061" t="s">
        <v>711</v>
      </c>
      <c r="H263" s="1063">
        <v>1</v>
      </c>
      <c r="I263" s="1064">
        <v>11306</v>
      </c>
      <c r="J263" s="1064">
        <v>1</v>
      </c>
      <c r="K263">
        <v>2020</v>
      </c>
      <c r="L263" s="1064">
        <v>1</v>
      </c>
      <c r="M263" s="1064">
        <v>3</v>
      </c>
      <c r="N263" s="1064" t="s">
        <v>2397</v>
      </c>
      <c r="O263">
        <v>13</v>
      </c>
      <c r="P263" s="1065">
        <v>0</v>
      </c>
      <c r="Q263" s="1065">
        <v>-423.75</v>
      </c>
      <c r="R263" s="1066">
        <f t="shared" si="4"/>
        <v>-423.75</v>
      </c>
      <c r="S263" s="1065">
        <v>0</v>
      </c>
      <c r="T263" s="1065">
        <v>0</v>
      </c>
      <c r="U263" s="1065">
        <v>0</v>
      </c>
      <c r="V263" s="1065">
        <v>0</v>
      </c>
    </row>
    <row r="264" spans="1:22">
      <c r="A264">
        <v>4088200100</v>
      </c>
      <c r="B264" s="1061">
        <v>2</v>
      </c>
      <c r="C264" s="1061">
        <v>5</v>
      </c>
      <c r="D264" s="1062">
        <v>2</v>
      </c>
      <c r="E264" s="1061" t="s">
        <v>2394</v>
      </c>
      <c r="F264" s="1061">
        <v>143</v>
      </c>
      <c r="G264" s="1061" t="s">
        <v>711</v>
      </c>
      <c r="H264" s="1063">
        <v>1</v>
      </c>
      <c r="I264" s="1064">
        <v>11306</v>
      </c>
      <c r="J264" s="1064">
        <v>1</v>
      </c>
      <c r="K264">
        <v>2020</v>
      </c>
      <c r="L264" s="1064">
        <v>1</v>
      </c>
      <c r="M264" s="1064">
        <v>3</v>
      </c>
      <c r="N264" s="1064" t="s">
        <v>2397</v>
      </c>
      <c r="O264">
        <v>13</v>
      </c>
      <c r="P264" s="1065">
        <v>0</v>
      </c>
      <c r="Q264" s="1065">
        <v>0</v>
      </c>
      <c r="R264" s="1066">
        <f t="shared" si="4"/>
        <v>0</v>
      </c>
      <c r="S264" s="1065">
        <v>0</v>
      </c>
      <c r="T264" s="1065">
        <v>0</v>
      </c>
      <c r="U264" s="1065">
        <v>0</v>
      </c>
      <c r="V264" s="1065">
        <v>0</v>
      </c>
    </row>
    <row r="265" spans="1:22">
      <c r="A265">
        <v>4088200100</v>
      </c>
      <c r="B265" s="1061">
        <v>2</v>
      </c>
      <c r="C265" s="1061">
        <v>5</v>
      </c>
      <c r="D265" s="1062">
        <v>2</v>
      </c>
      <c r="E265" s="1061" t="s">
        <v>2394</v>
      </c>
      <c r="F265" s="1061">
        <v>143</v>
      </c>
      <c r="G265" s="1061" t="s">
        <v>711</v>
      </c>
      <c r="H265" s="1063">
        <v>1</v>
      </c>
      <c r="I265" s="1064">
        <v>11306</v>
      </c>
      <c r="J265" s="1064">
        <v>1</v>
      </c>
      <c r="K265">
        <v>2020</v>
      </c>
      <c r="L265" s="1064">
        <v>1</v>
      </c>
      <c r="M265" s="1064">
        <v>3</v>
      </c>
      <c r="N265" s="1064" t="s">
        <v>2397</v>
      </c>
      <c r="O265">
        <v>13</v>
      </c>
      <c r="P265" s="1065">
        <v>0</v>
      </c>
      <c r="Q265" s="1065">
        <v>0</v>
      </c>
      <c r="R265" s="1066">
        <f t="shared" si="4"/>
        <v>0</v>
      </c>
      <c r="S265" s="1065">
        <v>0</v>
      </c>
      <c r="T265" s="1065">
        <v>0</v>
      </c>
      <c r="U265" s="1065">
        <v>3725.52</v>
      </c>
      <c r="V265" s="1065">
        <v>3725.52</v>
      </c>
    </row>
    <row r="266" spans="1:22">
      <c r="A266">
        <v>4088200100</v>
      </c>
      <c r="B266" s="1061">
        <v>2</v>
      </c>
      <c r="C266" s="1061">
        <v>5</v>
      </c>
      <c r="D266" s="1062">
        <v>2</v>
      </c>
      <c r="E266" s="1061" t="s">
        <v>2394</v>
      </c>
      <c r="F266" s="1061">
        <v>143</v>
      </c>
      <c r="G266" s="1061" t="s">
        <v>711</v>
      </c>
      <c r="H266" s="1063">
        <v>1</v>
      </c>
      <c r="I266" s="1064">
        <v>11306</v>
      </c>
      <c r="J266" s="1064">
        <v>1</v>
      </c>
      <c r="K266">
        <v>2020</v>
      </c>
      <c r="L266" s="1064">
        <v>1</v>
      </c>
      <c r="M266" s="1064">
        <v>3</v>
      </c>
      <c r="N266" s="1064" t="s">
        <v>2397</v>
      </c>
      <c r="O266">
        <v>13</v>
      </c>
      <c r="P266" s="1065">
        <v>0</v>
      </c>
      <c r="Q266" s="1065">
        <v>0</v>
      </c>
      <c r="R266" s="1066">
        <f t="shared" si="4"/>
        <v>0</v>
      </c>
      <c r="S266" s="1065">
        <v>0</v>
      </c>
      <c r="T266" s="1065">
        <v>0</v>
      </c>
      <c r="U266" s="1065">
        <v>0</v>
      </c>
      <c r="V266" s="1065">
        <v>0</v>
      </c>
    </row>
    <row r="267" spans="1:22">
      <c r="A267">
        <v>4088200100</v>
      </c>
      <c r="B267" s="1061">
        <v>2</v>
      </c>
      <c r="C267" s="1061">
        <v>5</v>
      </c>
      <c r="D267" s="1062">
        <v>2</v>
      </c>
      <c r="E267" s="1061" t="s">
        <v>2394</v>
      </c>
      <c r="F267" s="1061">
        <v>143</v>
      </c>
      <c r="G267" s="1061" t="s">
        <v>711</v>
      </c>
      <c r="H267" s="1063">
        <v>1</v>
      </c>
      <c r="I267" s="1064">
        <v>11306</v>
      </c>
      <c r="J267" s="1064">
        <v>1</v>
      </c>
      <c r="K267">
        <v>2020</v>
      </c>
      <c r="L267" s="1064">
        <v>1</v>
      </c>
      <c r="M267" s="1064">
        <v>3</v>
      </c>
      <c r="N267" s="1064" t="s">
        <v>2397</v>
      </c>
      <c r="O267">
        <v>13</v>
      </c>
      <c r="P267" s="1065">
        <v>0</v>
      </c>
      <c r="Q267" s="1065">
        <v>0</v>
      </c>
      <c r="R267" s="1066">
        <f t="shared" si="4"/>
        <v>0</v>
      </c>
      <c r="S267" s="1065">
        <v>0</v>
      </c>
      <c r="T267" s="1065">
        <v>0</v>
      </c>
      <c r="U267" s="1065">
        <v>0</v>
      </c>
      <c r="V267" s="1065">
        <v>0</v>
      </c>
    </row>
    <row r="268" spans="1:22">
      <c r="A268">
        <v>4088200100</v>
      </c>
      <c r="B268" s="1061">
        <v>2</v>
      </c>
      <c r="C268" s="1061">
        <v>5</v>
      </c>
      <c r="D268" s="1062">
        <v>2</v>
      </c>
      <c r="E268" s="1061" t="s">
        <v>2394</v>
      </c>
      <c r="F268" s="1061">
        <v>143</v>
      </c>
      <c r="G268" s="1061" t="s">
        <v>711</v>
      </c>
      <c r="H268" s="1063">
        <v>1</v>
      </c>
      <c r="I268" s="1064">
        <v>11306</v>
      </c>
      <c r="J268" s="1064">
        <v>1</v>
      </c>
      <c r="K268">
        <v>2020</v>
      </c>
      <c r="L268" s="1064">
        <v>1</v>
      </c>
      <c r="M268" s="1064">
        <v>3</v>
      </c>
      <c r="N268" s="1064" t="s">
        <v>2397</v>
      </c>
      <c r="O268">
        <v>13</v>
      </c>
      <c r="P268" s="1065">
        <v>0</v>
      </c>
      <c r="Q268" s="1065">
        <v>0</v>
      </c>
      <c r="R268" s="1066">
        <f t="shared" si="4"/>
        <v>0</v>
      </c>
      <c r="S268" s="1065">
        <v>3725.52</v>
      </c>
      <c r="T268" s="1065">
        <v>3725.52</v>
      </c>
      <c r="U268" s="1065">
        <v>0</v>
      </c>
      <c r="V268" s="1065">
        <v>0</v>
      </c>
    </row>
    <row r="269" spans="1:22">
      <c r="A269">
        <v>4088200100</v>
      </c>
      <c r="B269" s="1061">
        <v>2</v>
      </c>
      <c r="C269" s="1061">
        <v>5</v>
      </c>
      <c r="D269" s="1062">
        <v>2</v>
      </c>
      <c r="E269" s="1061" t="s">
        <v>2394</v>
      </c>
      <c r="F269" s="1061">
        <v>143</v>
      </c>
      <c r="G269" s="1061" t="s">
        <v>711</v>
      </c>
      <c r="H269" s="1063">
        <v>1</v>
      </c>
      <c r="I269" s="1064">
        <v>11306</v>
      </c>
      <c r="J269" s="1064">
        <v>1</v>
      </c>
      <c r="K269">
        <v>2020</v>
      </c>
      <c r="L269" s="1064">
        <v>1</v>
      </c>
      <c r="M269" s="1064">
        <v>3</v>
      </c>
      <c r="N269" s="1064" t="s">
        <v>2397</v>
      </c>
      <c r="O269">
        <v>13</v>
      </c>
      <c r="P269" s="1065">
        <v>0</v>
      </c>
      <c r="Q269" s="1065">
        <v>3725.52</v>
      </c>
      <c r="R269" s="1066">
        <f t="shared" si="4"/>
        <v>3725.52</v>
      </c>
      <c r="S269" s="1065">
        <v>0</v>
      </c>
      <c r="T269" s="1065">
        <v>0</v>
      </c>
      <c r="U269" s="1065">
        <v>0</v>
      </c>
      <c r="V269" s="1065">
        <v>0</v>
      </c>
    </row>
    <row r="270" spans="1:22">
      <c r="A270">
        <v>4088200100</v>
      </c>
      <c r="B270" s="1061">
        <v>2</v>
      </c>
      <c r="C270" s="1061">
        <v>5</v>
      </c>
      <c r="D270" s="1062">
        <v>2</v>
      </c>
      <c r="E270" s="1061" t="s">
        <v>2394</v>
      </c>
      <c r="F270" s="1061">
        <v>143</v>
      </c>
      <c r="G270" s="1061" t="s">
        <v>711</v>
      </c>
      <c r="H270" s="1063">
        <v>1</v>
      </c>
      <c r="I270" s="1064">
        <v>11306</v>
      </c>
      <c r="J270" s="1064">
        <v>1</v>
      </c>
      <c r="K270">
        <v>2020</v>
      </c>
      <c r="L270" s="1064">
        <v>2</v>
      </c>
      <c r="M270" s="1064">
        <v>2</v>
      </c>
      <c r="N270" s="1064" t="s">
        <v>2397</v>
      </c>
      <c r="O270">
        <v>13</v>
      </c>
      <c r="P270" s="1065">
        <v>279531.02</v>
      </c>
      <c r="Q270" s="1065">
        <v>-115991.48</v>
      </c>
      <c r="R270" s="1066">
        <f t="shared" si="4"/>
        <v>163539.54000000004</v>
      </c>
      <c r="S270" s="1065">
        <v>163539.54</v>
      </c>
      <c r="T270" s="1065">
        <v>163539.54</v>
      </c>
      <c r="U270" s="1065">
        <v>131688.6</v>
      </c>
      <c r="V270" s="1065">
        <v>131688.6</v>
      </c>
    </row>
    <row r="271" spans="1:22">
      <c r="A271">
        <v>4088200100</v>
      </c>
      <c r="B271" s="1061">
        <v>2</v>
      </c>
      <c r="C271" s="1061">
        <v>5</v>
      </c>
      <c r="D271" s="1062">
        <v>2</v>
      </c>
      <c r="E271" s="1061" t="s">
        <v>2394</v>
      </c>
      <c r="F271" s="1061">
        <v>143</v>
      </c>
      <c r="G271" s="1061" t="s">
        <v>711</v>
      </c>
      <c r="H271" s="1063">
        <v>1</v>
      </c>
      <c r="I271" s="1064">
        <v>11306</v>
      </c>
      <c r="J271" s="1064">
        <v>1</v>
      </c>
      <c r="K271">
        <v>2020</v>
      </c>
      <c r="L271" s="1064">
        <v>1</v>
      </c>
      <c r="M271" s="1064">
        <v>3</v>
      </c>
      <c r="N271" s="1064" t="s">
        <v>2397</v>
      </c>
      <c r="O271">
        <v>13</v>
      </c>
      <c r="P271" s="1065">
        <v>0</v>
      </c>
      <c r="Q271" s="1065">
        <v>0</v>
      </c>
      <c r="R271" s="1066">
        <f t="shared" si="4"/>
        <v>0</v>
      </c>
      <c r="S271" s="1065">
        <v>0</v>
      </c>
      <c r="T271" s="1065">
        <v>0</v>
      </c>
      <c r="U271" s="1065">
        <v>0</v>
      </c>
      <c r="V271" s="1065">
        <v>0</v>
      </c>
    </row>
    <row r="272" spans="1:22">
      <c r="A272">
        <v>4088200100</v>
      </c>
      <c r="B272" s="1061">
        <v>2</v>
      </c>
      <c r="C272" s="1061">
        <v>5</v>
      </c>
      <c r="D272" s="1062">
        <v>2</v>
      </c>
      <c r="E272" s="1061" t="s">
        <v>2394</v>
      </c>
      <c r="F272" s="1061">
        <v>143</v>
      </c>
      <c r="G272" s="1061" t="s">
        <v>711</v>
      </c>
      <c r="H272" s="1063">
        <v>1</v>
      </c>
      <c r="I272" s="1064">
        <v>11306</v>
      </c>
      <c r="J272" s="1064">
        <v>1</v>
      </c>
      <c r="K272">
        <v>2020</v>
      </c>
      <c r="L272" s="1064">
        <v>1</v>
      </c>
      <c r="M272" s="1064">
        <v>3</v>
      </c>
      <c r="N272" s="1064" t="s">
        <v>2397</v>
      </c>
      <c r="O272">
        <v>13</v>
      </c>
      <c r="P272" s="1065">
        <v>0</v>
      </c>
      <c r="Q272" s="1065">
        <v>0</v>
      </c>
      <c r="R272" s="1066">
        <f t="shared" si="4"/>
        <v>0</v>
      </c>
      <c r="S272" s="1065">
        <v>0</v>
      </c>
      <c r="T272" s="1065">
        <v>0</v>
      </c>
      <c r="U272" s="1065">
        <v>27695.55</v>
      </c>
      <c r="V272" s="1065">
        <v>27695.55</v>
      </c>
    </row>
    <row r="273" spans="1:22">
      <c r="A273">
        <v>4088200100</v>
      </c>
      <c r="B273" s="1061">
        <v>2</v>
      </c>
      <c r="C273" s="1061">
        <v>5</v>
      </c>
      <c r="D273" s="1062">
        <v>2</v>
      </c>
      <c r="E273" s="1061" t="s">
        <v>2394</v>
      </c>
      <c r="F273" s="1061">
        <v>143</v>
      </c>
      <c r="G273" s="1061" t="s">
        <v>711</v>
      </c>
      <c r="H273" s="1063">
        <v>1</v>
      </c>
      <c r="I273" s="1064">
        <v>11306</v>
      </c>
      <c r="J273" s="1064">
        <v>1</v>
      </c>
      <c r="K273">
        <v>2020</v>
      </c>
      <c r="L273" s="1064">
        <v>1</v>
      </c>
      <c r="M273" s="1064">
        <v>3</v>
      </c>
      <c r="N273" s="1064" t="s">
        <v>2397</v>
      </c>
      <c r="O273">
        <v>13</v>
      </c>
      <c r="P273" s="1065">
        <v>0</v>
      </c>
      <c r="Q273" s="1065">
        <v>0</v>
      </c>
      <c r="R273" s="1066">
        <f t="shared" si="4"/>
        <v>0</v>
      </c>
      <c r="S273" s="1065">
        <v>0</v>
      </c>
      <c r="T273" s="1065">
        <v>0</v>
      </c>
      <c r="U273" s="1065">
        <v>0</v>
      </c>
      <c r="V273" s="1065">
        <v>0</v>
      </c>
    </row>
    <row r="274" spans="1:22">
      <c r="A274">
        <v>4088200100</v>
      </c>
      <c r="B274" s="1061">
        <v>2</v>
      </c>
      <c r="C274" s="1061">
        <v>5</v>
      </c>
      <c r="D274" s="1062">
        <v>2</v>
      </c>
      <c r="E274" s="1061" t="s">
        <v>2394</v>
      </c>
      <c r="F274" s="1061">
        <v>143</v>
      </c>
      <c r="G274" s="1061" t="s">
        <v>711</v>
      </c>
      <c r="H274" s="1063">
        <v>1</v>
      </c>
      <c r="I274" s="1064">
        <v>11306</v>
      </c>
      <c r="J274" s="1064">
        <v>1</v>
      </c>
      <c r="K274">
        <v>2020</v>
      </c>
      <c r="L274" s="1064">
        <v>1</v>
      </c>
      <c r="M274" s="1064">
        <v>3</v>
      </c>
      <c r="N274" s="1064" t="s">
        <v>2397</v>
      </c>
      <c r="O274">
        <v>13</v>
      </c>
      <c r="P274" s="1065">
        <v>0</v>
      </c>
      <c r="Q274" s="1065">
        <v>0</v>
      </c>
      <c r="R274" s="1066">
        <f t="shared" si="4"/>
        <v>0</v>
      </c>
      <c r="S274" s="1065">
        <v>0</v>
      </c>
      <c r="T274" s="1065">
        <v>0</v>
      </c>
      <c r="U274" s="1065">
        <v>0</v>
      </c>
      <c r="V274" s="1065">
        <v>0</v>
      </c>
    </row>
    <row r="275" spans="1:22">
      <c r="A275">
        <v>4088200100</v>
      </c>
      <c r="B275" s="1061">
        <v>2</v>
      </c>
      <c r="C275" s="1061">
        <v>5</v>
      </c>
      <c r="D275" s="1062">
        <v>2</v>
      </c>
      <c r="E275" s="1061" t="s">
        <v>2394</v>
      </c>
      <c r="F275" s="1061">
        <v>143</v>
      </c>
      <c r="G275" s="1061" t="s">
        <v>711</v>
      </c>
      <c r="H275" s="1063">
        <v>1</v>
      </c>
      <c r="I275" s="1064">
        <v>11306</v>
      </c>
      <c r="J275" s="1064">
        <v>1</v>
      </c>
      <c r="K275">
        <v>2020</v>
      </c>
      <c r="L275" s="1064">
        <v>1</v>
      </c>
      <c r="M275" s="1064">
        <v>3</v>
      </c>
      <c r="N275" s="1064" t="s">
        <v>2397</v>
      </c>
      <c r="O275">
        <v>13</v>
      </c>
      <c r="P275" s="1065">
        <v>0</v>
      </c>
      <c r="Q275" s="1065">
        <v>0</v>
      </c>
      <c r="R275" s="1066">
        <f t="shared" si="4"/>
        <v>0</v>
      </c>
      <c r="S275" s="1065">
        <v>27695.55</v>
      </c>
      <c r="T275" s="1065">
        <v>27695.55</v>
      </c>
      <c r="U275" s="1065">
        <v>0</v>
      </c>
      <c r="V275" s="1065">
        <v>0</v>
      </c>
    </row>
    <row r="276" spans="1:22">
      <c r="A276">
        <v>4088200100</v>
      </c>
      <c r="B276" s="1061">
        <v>2</v>
      </c>
      <c r="C276" s="1061">
        <v>5</v>
      </c>
      <c r="D276" s="1062">
        <v>2</v>
      </c>
      <c r="E276" s="1061" t="s">
        <v>2394</v>
      </c>
      <c r="F276" s="1061">
        <v>143</v>
      </c>
      <c r="G276" s="1061" t="s">
        <v>711</v>
      </c>
      <c r="H276" s="1063">
        <v>1</v>
      </c>
      <c r="I276" s="1064">
        <v>11306</v>
      </c>
      <c r="J276" s="1064">
        <v>1</v>
      </c>
      <c r="K276">
        <v>2020</v>
      </c>
      <c r="L276" s="1064">
        <v>1</v>
      </c>
      <c r="M276" s="1064">
        <v>3</v>
      </c>
      <c r="N276" s="1064" t="s">
        <v>2397</v>
      </c>
      <c r="O276">
        <v>13</v>
      </c>
      <c r="P276" s="1065">
        <v>0</v>
      </c>
      <c r="Q276" s="1065">
        <v>27695.55</v>
      </c>
      <c r="R276" s="1066">
        <f t="shared" si="4"/>
        <v>27695.55</v>
      </c>
      <c r="S276" s="1065">
        <v>0</v>
      </c>
      <c r="T276" s="1065">
        <v>0</v>
      </c>
      <c r="U276" s="1065">
        <v>0</v>
      </c>
      <c r="V276" s="1065">
        <v>0</v>
      </c>
    </row>
    <row r="277" spans="1:22">
      <c r="A277">
        <v>4088200100</v>
      </c>
      <c r="B277" s="1061">
        <v>2</v>
      </c>
      <c r="C277" s="1061">
        <v>5</v>
      </c>
      <c r="D277" s="1062">
        <v>2</v>
      </c>
      <c r="E277" s="1061" t="s">
        <v>2394</v>
      </c>
      <c r="F277" s="1061">
        <v>143</v>
      </c>
      <c r="G277" s="1061" t="s">
        <v>711</v>
      </c>
      <c r="H277" s="1063">
        <v>1</v>
      </c>
      <c r="I277" s="1064">
        <v>11306</v>
      </c>
      <c r="J277" s="1064">
        <v>1</v>
      </c>
      <c r="K277">
        <v>2020</v>
      </c>
      <c r="L277" s="1064">
        <v>2</v>
      </c>
      <c r="M277" s="1064">
        <v>2</v>
      </c>
      <c r="N277" s="1064" t="s">
        <v>2397</v>
      </c>
      <c r="O277">
        <v>13</v>
      </c>
      <c r="P277" s="1065">
        <v>68106.91</v>
      </c>
      <c r="Q277" s="1065">
        <v>-11133.29</v>
      </c>
      <c r="R277" s="1066">
        <f t="shared" si="4"/>
        <v>56973.62</v>
      </c>
      <c r="S277" s="1065">
        <v>56973.62</v>
      </c>
      <c r="T277" s="1065">
        <v>56973.62</v>
      </c>
      <c r="U277" s="1065">
        <v>48538.84</v>
      </c>
      <c r="V277" s="1065">
        <v>48538.84</v>
      </c>
    </row>
    <row r="278" spans="1:22">
      <c r="A278">
        <v>4088200100</v>
      </c>
      <c r="B278" s="1061">
        <v>2</v>
      </c>
      <c r="C278" s="1061">
        <v>5</v>
      </c>
      <c r="D278" s="1062">
        <v>2</v>
      </c>
      <c r="E278" s="1061" t="s">
        <v>2394</v>
      </c>
      <c r="F278" s="1061">
        <v>143</v>
      </c>
      <c r="G278" s="1061" t="s">
        <v>711</v>
      </c>
      <c r="H278" s="1063">
        <v>1</v>
      </c>
      <c r="I278" s="1064">
        <v>11306</v>
      </c>
      <c r="J278" s="1064">
        <v>1</v>
      </c>
      <c r="K278">
        <v>2020</v>
      </c>
      <c r="L278" s="1064">
        <v>2</v>
      </c>
      <c r="M278" s="1064">
        <v>2</v>
      </c>
      <c r="N278" s="1064" t="s">
        <v>2397</v>
      </c>
      <c r="O278">
        <v>13</v>
      </c>
      <c r="P278" s="1065">
        <v>455583.47</v>
      </c>
      <c r="Q278" s="1065">
        <v>-125733.61</v>
      </c>
      <c r="R278" s="1066">
        <f t="shared" si="4"/>
        <v>329849.86</v>
      </c>
      <c r="S278" s="1065">
        <v>329849.86</v>
      </c>
      <c r="T278" s="1065">
        <v>329849.86</v>
      </c>
      <c r="U278" s="1065">
        <v>267356.59000000003</v>
      </c>
      <c r="V278" s="1065">
        <v>267356.59000000003</v>
      </c>
    </row>
    <row r="279" spans="1:22">
      <c r="A279">
        <v>4088200100</v>
      </c>
      <c r="B279" s="1061">
        <v>2</v>
      </c>
      <c r="C279" s="1061">
        <v>5</v>
      </c>
      <c r="D279" s="1062">
        <v>2</v>
      </c>
      <c r="E279" s="1061" t="s">
        <v>2394</v>
      </c>
      <c r="F279" s="1061">
        <v>143</v>
      </c>
      <c r="G279" s="1061" t="s">
        <v>711</v>
      </c>
      <c r="H279" s="1063">
        <v>1</v>
      </c>
      <c r="I279" s="1064">
        <v>11306</v>
      </c>
      <c r="J279" s="1064">
        <v>1</v>
      </c>
      <c r="K279">
        <v>2020</v>
      </c>
      <c r="L279" s="1064">
        <v>2</v>
      </c>
      <c r="M279" s="1064">
        <v>2</v>
      </c>
      <c r="N279" s="1064" t="s">
        <v>2397</v>
      </c>
      <c r="O279">
        <v>13</v>
      </c>
      <c r="P279" s="1065">
        <v>165586.41</v>
      </c>
      <c r="Q279" s="1065">
        <v>-18012.12</v>
      </c>
      <c r="R279" s="1066">
        <f t="shared" si="4"/>
        <v>147574.29</v>
      </c>
      <c r="S279" s="1065">
        <v>147574.29</v>
      </c>
      <c r="T279" s="1065">
        <v>147574.29</v>
      </c>
      <c r="U279" s="1065">
        <v>139603.21</v>
      </c>
      <c r="V279" s="1065">
        <v>139603.21</v>
      </c>
    </row>
    <row r="280" spans="1:22">
      <c r="A280">
        <v>4088200100</v>
      </c>
      <c r="B280" s="1061">
        <v>2</v>
      </c>
      <c r="C280" s="1061">
        <v>5</v>
      </c>
      <c r="D280" s="1062">
        <v>2</v>
      </c>
      <c r="E280" s="1061" t="s">
        <v>2394</v>
      </c>
      <c r="F280" s="1061">
        <v>143</v>
      </c>
      <c r="G280" s="1061" t="s">
        <v>711</v>
      </c>
      <c r="H280" s="1063">
        <v>1</v>
      </c>
      <c r="I280" s="1064">
        <v>11306</v>
      </c>
      <c r="J280" s="1064">
        <v>1</v>
      </c>
      <c r="K280">
        <v>2020</v>
      </c>
      <c r="L280" s="1064">
        <v>1</v>
      </c>
      <c r="M280" s="1064">
        <v>3</v>
      </c>
      <c r="N280" s="1064" t="s">
        <v>2397</v>
      </c>
      <c r="O280">
        <v>13</v>
      </c>
      <c r="P280" s="1065">
        <v>0</v>
      </c>
      <c r="Q280" s="1065">
        <v>0</v>
      </c>
      <c r="R280" s="1066">
        <f t="shared" si="4"/>
        <v>0</v>
      </c>
      <c r="S280" s="1065">
        <v>0</v>
      </c>
      <c r="T280" s="1065">
        <v>0</v>
      </c>
      <c r="U280" s="1065">
        <v>0</v>
      </c>
      <c r="V280" s="1065">
        <v>0</v>
      </c>
    </row>
    <row r="281" spans="1:22">
      <c r="A281">
        <v>4088200100</v>
      </c>
      <c r="B281" s="1061">
        <v>2</v>
      </c>
      <c r="C281" s="1061">
        <v>5</v>
      </c>
      <c r="D281" s="1062">
        <v>2</v>
      </c>
      <c r="E281" s="1061" t="s">
        <v>2394</v>
      </c>
      <c r="F281" s="1061">
        <v>143</v>
      </c>
      <c r="G281" s="1061" t="s">
        <v>711</v>
      </c>
      <c r="H281" s="1063">
        <v>1</v>
      </c>
      <c r="I281" s="1064">
        <v>11306</v>
      </c>
      <c r="J281" s="1064">
        <v>1</v>
      </c>
      <c r="K281">
        <v>2020</v>
      </c>
      <c r="L281" s="1064">
        <v>1</v>
      </c>
      <c r="M281" s="1064">
        <v>3</v>
      </c>
      <c r="N281" s="1064" t="s">
        <v>2397</v>
      </c>
      <c r="O281">
        <v>13</v>
      </c>
      <c r="P281" s="1065">
        <v>0</v>
      </c>
      <c r="Q281" s="1065">
        <v>0</v>
      </c>
      <c r="R281" s="1066">
        <f t="shared" si="4"/>
        <v>0</v>
      </c>
      <c r="S281" s="1065">
        <v>0</v>
      </c>
      <c r="T281" s="1065">
        <v>0</v>
      </c>
      <c r="U281" s="1065">
        <v>10062.39</v>
      </c>
      <c r="V281" s="1065">
        <v>10062.39</v>
      </c>
    </row>
    <row r="282" spans="1:22">
      <c r="A282">
        <v>4088200100</v>
      </c>
      <c r="B282" s="1061">
        <v>2</v>
      </c>
      <c r="C282" s="1061">
        <v>5</v>
      </c>
      <c r="D282" s="1062">
        <v>2</v>
      </c>
      <c r="E282" s="1061" t="s">
        <v>2394</v>
      </c>
      <c r="F282" s="1061">
        <v>143</v>
      </c>
      <c r="G282" s="1061" t="s">
        <v>711</v>
      </c>
      <c r="H282" s="1063">
        <v>1</v>
      </c>
      <c r="I282" s="1064">
        <v>11306</v>
      </c>
      <c r="J282" s="1064">
        <v>1</v>
      </c>
      <c r="K282">
        <v>2020</v>
      </c>
      <c r="L282" s="1064">
        <v>1</v>
      </c>
      <c r="M282" s="1064">
        <v>3</v>
      </c>
      <c r="N282" s="1064" t="s">
        <v>2397</v>
      </c>
      <c r="O282">
        <v>13</v>
      </c>
      <c r="P282" s="1065">
        <v>0</v>
      </c>
      <c r="Q282" s="1065">
        <v>0</v>
      </c>
      <c r="R282" s="1066">
        <f t="shared" si="4"/>
        <v>0</v>
      </c>
      <c r="S282" s="1065">
        <v>0</v>
      </c>
      <c r="T282" s="1065">
        <v>0</v>
      </c>
      <c r="U282" s="1065">
        <v>0</v>
      </c>
      <c r="V282" s="1065">
        <v>0</v>
      </c>
    </row>
    <row r="283" spans="1:22">
      <c r="A283">
        <v>4088200100</v>
      </c>
      <c r="B283" s="1061">
        <v>2</v>
      </c>
      <c r="C283" s="1061">
        <v>5</v>
      </c>
      <c r="D283" s="1062">
        <v>2</v>
      </c>
      <c r="E283" s="1061" t="s">
        <v>2394</v>
      </c>
      <c r="F283" s="1061">
        <v>143</v>
      </c>
      <c r="G283" s="1061" t="s">
        <v>711</v>
      </c>
      <c r="H283" s="1063">
        <v>1</v>
      </c>
      <c r="I283" s="1064">
        <v>11306</v>
      </c>
      <c r="J283" s="1064">
        <v>1</v>
      </c>
      <c r="K283">
        <v>2020</v>
      </c>
      <c r="L283" s="1064">
        <v>1</v>
      </c>
      <c r="M283" s="1064">
        <v>3</v>
      </c>
      <c r="N283" s="1064" t="s">
        <v>2397</v>
      </c>
      <c r="O283">
        <v>13</v>
      </c>
      <c r="P283" s="1065">
        <v>0</v>
      </c>
      <c r="Q283" s="1065">
        <v>0</v>
      </c>
      <c r="R283" s="1066">
        <f t="shared" si="4"/>
        <v>0</v>
      </c>
      <c r="S283" s="1065">
        <v>0</v>
      </c>
      <c r="T283" s="1065">
        <v>0</v>
      </c>
      <c r="U283" s="1065">
        <v>0</v>
      </c>
      <c r="V283" s="1065">
        <v>0</v>
      </c>
    </row>
    <row r="284" spans="1:22">
      <c r="A284">
        <v>4088200100</v>
      </c>
      <c r="B284" s="1061">
        <v>2</v>
      </c>
      <c r="C284" s="1061">
        <v>5</v>
      </c>
      <c r="D284" s="1062">
        <v>2</v>
      </c>
      <c r="E284" s="1061" t="s">
        <v>2394</v>
      </c>
      <c r="F284" s="1061">
        <v>143</v>
      </c>
      <c r="G284" s="1061" t="s">
        <v>711</v>
      </c>
      <c r="H284" s="1063">
        <v>1</v>
      </c>
      <c r="I284" s="1064">
        <v>11306</v>
      </c>
      <c r="J284" s="1064">
        <v>1</v>
      </c>
      <c r="K284">
        <v>2020</v>
      </c>
      <c r="L284" s="1064">
        <v>1</v>
      </c>
      <c r="M284" s="1064">
        <v>3</v>
      </c>
      <c r="N284" s="1064" t="s">
        <v>2397</v>
      </c>
      <c r="O284">
        <v>13</v>
      </c>
      <c r="P284" s="1065">
        <v>0</v>
      </c>
      <c r="Q284" s="1065">
        <v>0</v>
      </c>
      <c r="R284" s="1066">
        <f t="shared" si="4"/>
        <v>0</v>
      </c>
      <c r="S284" s="1065">
        <v>10062.39</v>
      </c>
      <c r="T284" s="1065">
        <v>10062.39</v>
      </c>
      <c r="U284" s="1065">
        <v>0</v>
      </c>
      <c r="V284" s="1065">
        <v>0</v>
      </c>
    </row>
    <row r="285" spans="1:22">
      <c r="A285">
        <v>4088200100</v>
      </c>
      <c r="B285" s="1061">
        <v>2</v>
      </c>
      <c r="C285" s="1061">
        <v>5</v>
      </c>
      <c r="D285" s="1062">
        <v>2</v>
      </c>
      <c r="E285" s="1061" t="s">
        <v>2394</v>
      </c>
      <c r="F285" s="1061">
        <v>143</v>
      </c>
      <c r="G285" s="1061" t="s">
        <v>711</v>
      </c>
      <c r="H285" s="1063">
        <v>1</v>
      </c>
      <c r="I285" s="1064">
        <v>11306</v>
      </c>
      <c r="J285" s="1064">
        <v>1</v>
      </c>
      <c r="K285">
        <v>2020</v>
      </c>
      <c r="L285" s="1064">
        <v>1</v>
      </c>
      <c r="M285" s="1064">
        <v>3</v>
      </c>
      <c r="N285" s="1064" t="s">
        <v>2397</v>
      </c>
      <c r="O285">
        <v>13</v>
      </c>
      <c r="P285" s="1065">
        <v>0</v>
      </c>
      <c r="Q285" s="1065">
        <v>10062.39</v>
      </c>
      <c r="R285" s="1066">
        <f t="shared" si="4"/>
        <v>10062.39</v>
      </c>
      <c r="S285" s="1065">
        <v>0</v>
      </c>
      <c r="T285" s="1065">
        <v>0</v>
      </c>
      <c r="U285" s="1065">
        <v>0</v>
      </c>
      <c r="V285" s="1065">
        <v>0</v>
      </c>
    </row>
    <row r="286" spans="1:22">
      <c r="A286">
        <v>4088200100</v>
      </c>
      <c r="B286" s="1061">
        <v>2</v>
      </c>
      <c r="C286" s="1061">
        <v>5</v>
      </c>
      <c r="D286" s="1062">
        <v>2</v>
      </c>
      <c r="E286" s="1061" t="s">
        <v>2394</v>
      </c>
      <c r="F286" s="1061">
        <v>143</v>
      </c>
      <c r="G286" s="1061" t="s">
        <v>711</v>
      </c>
      <c r="H286" s="1063">
        <v>1</v>
      </c>
      <c r="I286" s="1064">
        <v>11306</v>
      </c>
      <c r="J286" s="1064">
        <v>1</v>
      </c>
      <c r="K286">
        <v>2020</v>
      </c>
      <c r="L286" s="1064">
        <v>2</v>
      </c>
      <c r="M286" s="1064">
        <v>2</v>
      </c>
      <c r="N286" s="1064" t="s">
        <v>2397</v>
      </c>
      <c r="O286">
        <v>13</v>
      </c>
      <c r="P286" s="1065">
        <v>0</v>
      </c>
      <c r="Q286" s="1065">
        <v>0</v>
      </c>
      <c r="R286" s="1066">
        <f t="shared" si="4"/>
        <v>0</v>
      </c>
      <c r="S286" s="1065">
        <v>0</v>
      </c>
      <c r="T286" s="1065">
        <v>0</v>
      </c>
      <c r="U286" s="1065">
        <v>0</v>
      </c>
      <c r="V286" s="1065">
        <v>0</v>
      </c>
    </row>
    <row r="287" spans="1:22">
      <c r="A287">
        <v>4088200100</v>
      </c>
      <c r="B287" s="1061">
        <v>2</v>
      </c>
      <c r="C287" s="1061">
        <v>5</v>
      </c>
      <c r="D287" s="1062">
        <v>2</v>
      </c>
      <c r="E287" s="1061" t="s">
        <v>2394</v>
      </c>
      <c r="F287" s="1061">
        <v>143</v>
      </c>
      <c r="G287" s="1061" t="s">
        <v>711</v>
      </c>
      <c r="H287" s="1063">
        <v>1</v>
      </c>
      <c r="I287" s="1064">
        <v>11306</v>
      </c>
      <c r="J287" s="1064">
        <v>1</v>
      </c>
      <c r="K287">
        <v>2020</v>
      </c>
      <c r="L287" s="1064">
        <v>2</v>
      </c>
      <c r="M287" s="1064">
        <v>2</v>
      </c>
      <c r="N287" s="1064" t="s">
        <v>2397</v>
      </c>
      <c r="O287">
        <v>13</v>
      </c>
      <c r="P287" s="1065">
        <v>0</v>
      </c>
      <c r="Q287" s="1065">
        <v>0</v>
      </c>
      <c r="R287" s="1066">
        <f t="shared" si="4"/>
        <v>0</v>
      </c>
      <c r="S287" s="1065">
        <v>0</v>
      </c>
      <c r="T287" s="1065">
        <v>0</v>
      </c>
      <c r="U287" s="1065">
        <v>54172.12</v>
      </c>
      <c r="V287" s="1065">
        <v>54172.12</v>
      </c>
    </row>
    <row r="288" spans="1:22">
      <c r="A288">
        <v>4088200100</v>
      </c>
      <c r="B288" s="1061">
        <v>2</v>
      </c>
      <c r="C288" s="1061">
        <v>5</v>
      </c>
      <c r="D288" s="1062">
        <v>2</v>
      </c>
      <c r="E288" s="1061" t="s">
        <v>2394</v>
      </c>
      <c r="F288" s="1061">
        <v>143</v>
      </c>
      <c r="G288" s="1061" t="s">
        <v>711</v>
      </c>
      <c r="H288" s="1063">
        <v>1</v>
      </c>
      <c r="I288" s="1064">
        <v>11306</v>
      </c>
      <c r="J288" s="1064">
        <v>1</v>
      </c>
      <c r="K288">
        <v>2020</v>
      </c>
      <c r="L288" s="1064">
        <v>2</v>
      </c>
      <c r="M288" s="1064">
        <v>2</v>
      </c>
      <c r="N288" s="1064" t="s">
        <v>2397</v>
      </c>
      <c r="O288">
        <v>13</v>
      </c>
      <c r="P288" s="1065">
        <v>0</v>
      </c>
      <c r="Q288" s="1065">
        <v>0</v>
      </c>
      <c r="R288" s="1066">
        <f t="shared" si="4"/>
        <v>0</v>
      </c>
      <c r="S288" s="1065">
        <v>0</v>
      </c>
      <c r="T288" s="1065">
        <v>0</v>
      </c>
      <c r="U288" s="1065">
        <v>0</v>
      </c>
      <c r="V288" s="1065">
        <v>0</v>
      </c>
    </row>
    <row r="289" spans="1:22">
      <c r="A289">
        <v>4088200100</v>
      </c>
      <c r="B289" s="1061">
        <v>2</v>
      </c>
      <c r="C289" s="1061">
        <v>5</v>
      </c>
      <c r="D289" s="1062">
        <v>2</v>
      </c>
      <c r="E289" s="1061" t="s">
        <v>2394</v>
      </c>
      <c r="F289" s="1061">
        <v>143</v>
      </c>
      <c r="G289" s="1061" t="s">
        <v>711</v>
      </c>
      <c r="H289" s="1063">
        <v>1</v>
      </c>
      <c r="I289" s="1064">
        <v>11306</v>
      </c>
      <c r="J289" s="1064">
        <v>1</v>
      </c>
      <c r="K289">
        <v>2020</v>
      </c>
      <c r="L289" s="1064">
        <v>2</v>
      </c>
      <c r="M289" s="1064">
        <v>2</v>
      </c>
      <c r="N289" s="1064" t="s">
        <v>2397</v>
      </c>
      <c r="O289">
        <v>13</v>
      </c>
      <c r="P289" s="1065">
        <v>0</v>
      </c>
      <c r="Q289" s="1065">
        <v>0</v>
      </c>
      <c r="R289" s="1066">
        <f t="shared" si="4"/>
        <v>0</v>
      </c>
      <c r="S289" s="1065">
        <v>0</v>
      </c>
      <c r="T289" s="1065">
        <v>0</v>
      </c>
      <c r="U289" s="1065">
        <v>0</v>
      </c>
      <c r="V289" s="1065">
        <v>0</v>
      </c>
    </row>
    <row r="290" spans="1:22">
      <c r="A290">
        <v>4088200100</v>
      </c>
      <c r="B290" s="1061">
        <v>2</v>
      </c>
      <c r="C290" s="1061">
        <v>5</v>
      </c>
      <c r="D290" s="1062">
        <v>2</v>
      </c>
      <c r="E290" s="1061" t="s">
        <v>2394</v>
      </c>
      <c r="F290" s="1061">
        <v>143</v>
      </c>
      <c r="G290" s="1061" t="s">
        <v>711</v>
      </c>
      <c r="H290" s="1063">
        <v>1</v>
      </c>
      <c r="I290" s="1064">
        <v>11306</v>
      </c>
      <c r="J290" s="1064">
        <v>1</v>
      </c>
      <c r="K290">
        <v>2020</v>
      </c>
      <c r="L290" s="1064">
        <v>2</v>
      </c>
      <c r="M290" s="1064">
        <v>2</v>
      </c>
      <c r="N290" s="1064" t="s">
        <v>2397</v>
      </c>
      <c r="O290">
        <v>13</v>
      </c>
      <c r="P290" s="1065">
        <v>0</v>
      </c>
      <c r="Q290" s="1065">
        <v>0</v>
      </c>
      <c r="R290" s="1066">
        <f t="shared" si="4"/>
        <v>0</v>
      </c>
      <c r="S290" s="1065">
        <v>63987.32</v>
      </c>
      <c r="T290" s="1065">
        <v>63987.32</v>
      </c>
      <c r="U290" s="1065">
        <v>0</v>
      </c>
      <c r="V290" s="1065">
        <v>0</v>
      </c>
    </row>
    <row r="291" spans="1:22">
      <c r="A291">
        <v>4088200100</v>
      </c>
      <c r="B291" s="1061">
        <v>2</v>
      </c>
      <c r="C291" s="1061">
        <v>5</v>
      </c>
      <c r="D291" s="1062">
        <v>2</v>
      </c>
      <c r="E291" s="1061" t="s">
        <v>2394</v>
      </c>
      <c r="F291" s="1061">
        <v>143</v>
      </c>
      <c r="G291" s="1061" t="s">
        <v>711</v>
      </c>
      <c r="H291" s="1063">
        <v>1</v>
      </c>
      <c r="I291" s="1064">
        <v>11306</v>
      </c>
      <c r="J291" s="1064">
        <v>1</v>
      </c>
      <c r="K291">
        <v>2020</v>
      </c>
      <c r="L291" s="1064">
        <v>2</v>
      </c>
      <c r="M291" s="1064">
        <v>2</v>
      </c>
      <c r="N291" s="1064" t="s">
        <v>2397</v>
      </c>
      <c r="O291">
        <v>13</v>
      </c>
      <c r="P291" s="1065">
        <v>0</v>
      </c>
      <c r="Q291" s="1065">
        <v>63987.32</v>
      </c>
      <c r="R291" s="1066">
        <f t="shared" si="4"/>
        <v>63987.32</v>
      </c>
      <c r="S291" s="1065">
        <v>0</v>
      </c>
      <c r="T291" s="1065">
        <v>0</v>
      </c>
      <c r="U291" s="1065">
        <v>0</v>
      </c>
      <c r="V291" s="1065">
        <v>0</v>
      </c>
    </row>
    <row r="292" spans="1:22">
      <c r="A292">
        <v>4088200100</v>
      </c>
      <c r="B292" s="1061">
        <v>2</v>
      </c>
      <c r="C292" s="1061">
        <v>5</v>
      </c>
      <c r="D292" s="1062">
        <v>2</v>
      </c>
      <c r="E292" s="1061" t="s">
        <v>2394</v>
      </c>
      <c r="F292" s="1061">
        <v>143</v>
      </c>
      <c r="G292" s="1061" t="s">
        <v>711</v>
      </c>
      <c r="H292" s="1063">
        <v>1</v>
      </c>
      <c r="I292" s="1064">
        <v>11306</v>
      </c>
      <c r="J292" s="1064">
        <v>1</v>
      </c>
      <c r="K292">
        <v>2020</v>
      </c>
      <c r="L292" s="1064">
        <v>1</v>
      </c>
      <c r="M292" s="1064">
        <v>3</v>
      </c>
      <c r="N292" s="1064" t="s">
        <v>2397</v>
      </c>
      <c r="O292">
        <v>13</v>
      </c>
      <c r="P292" s="1065">
        <v>0</v>
      </c>
      <c r="Q292" s="1065">
        <v>0</v>
      </c>
      <c r="R292" s="1066">
        <f t="shared" si="4"/>
        <v>0</v>
      </c>
      <c r="S292" s="1065">
        <v>0</v>
      </c>
      <c r="T292" s="1065">
        <v>0</v>
      </c>
      <c r="U292" s="1065">
        <v>0</v>
      </c>
      <c r="V292" s="1065">
        <v>0</v>
      </c>
    </row>
    <row r="293" spans="1:22">
      <c r="A293">
        <v>4088200100</v>
      </c>
      <c r="B293" s="1061">
        <v>2</v>
      </c>
      <c r="C293" s="1061">
        <v>5</v>
      </c>
      <c r="D293" s="1062">
        <v>2</v>
      </c>
      <c r="E293" s="1061" t="s">
        <v>2394</v>
      </c>
      <c r="F293" s="1061">
        <v>143</v>
      </c>
      <c r="G293" s="1061" t="s">
        <v>711</v>
      </c>
      <c r="H293" s="1063">
        <v>1</v>
      </c>
      <c r="I293" s="1064">
        <v>11306</v>
      </c>
      <c r="J293" s="1064">
        <v>1</v>
      </c>
      <c r="K293">
        <v>2020</v>
      </c>
      <c r="L293" s="1064">
        <v>1</v>
      </c>
      <c r="M293" s="1064">
        <v>3</v>
      </c>
      <c r="N293" s="1064" t="s">
        <v>2397</v>
      </c>
      <c r="O293">
        <v>13</v>
      </c>
      <c r="P293" s="1065">
        <v>0</v>
      </c>
      <c r="Q293" s="1065">
        <v>0</v>
      </c>
      <c r="R293" s="1066">
        <f t="shared" si="4"/>
        <v>0</v>
      </c>
      <c r="S293" s="1065">
        <v>0</v>
      </c>
      <c r="T293" s="1065">
        <v>0</v>
      </c>
      <c r="U293" s="1065">
        <v>2695.04</v>
      </c>
      <c r="V293" s="1065">
        <v>2695.04</v>
      </c>
    </row>
    <row r="294" spans="1:22">
      <c r="A294">
        <v>4088200100</v>
      </c>
      <c r="B294" s="1061">
        <v>2</v>
      </c>
      <c r="C294" s="1061">
        <v>5</v>
      </c>
      <c r="D294" s="1062">
        <v>2</v>
      </c>
      <c r="E294" s="1061" t="s">
        <v>2394</v>
      </c>
      <c r="F294" s="1061">
        <v>143</v>
      </c>
      <c r="G294" s="1061" t="s">
        <v>711</v>
      </c>
      <c r="H294" s="1063">
        <v>1</v>
      </c>
      <c r="I294" s="1064">
        <v>11306</v>
      </c>
      <c r="J294" s="1064">
        <v>1</v>
      </c>
      <c r="K294">
        <v>2020</v>
      </c>
      <c r="L294" s="1064">
        <v>1</v>
      </c>
      <c r="M294" s="1064">
        <v>3</v>
      </c>
      <c r="N294" s="1064" t="s">
        <v>2397</v>
      </c>
      <c r="O294">
        <v>13</v>
      </c>
      <c r="P294" s="1065">
        <v>0</v>
      </c>
      <c r="Q294" s="1065">
        <v>0</v>
      </c>
      <c r="R294" s="1066">
        <f t="shared" si="4"/>
        <v>0</v>
      </c>
      <c r="S294" s="1065">
        <v>0</v>
      </c>
      <c r="T294" s="1065">
        <v>0</v>
      </c>
      <c r="U294" s="1065">
        <v>0</v>
      </c>
      <c r="V294" s="1065">
        <v>0</v>
      </c>
    </row>
    <row r="295" spans="1:22">
      <c r="A295">
        <v>4088200100</v>
      </c>
      <c r="B295" s="1061">
        <v>2</v>
      </c>
      <c r="C295" s="1061">
        <v>5</v>
      </c>
      <c r="D295" s="1062">
        <v>2</v>
      </c>
      <c r="E295" s="1061" t="s">
        <v>2394</v>
      </c>
      <c r="F295" s="1061">
        <v>143</v>
      </c>
      <c r="G295" s="1061" t="s">
        <v>711</v>
      </c>
      <c r="H295" s="1063">
        <v>1</v>
      </c>
      <c r="I295" s="1064">
        <v>11306</v>
      </c>
      <c r="J295" s="1064">
        <v>1</v>
      </c>
      <c r="K295">
        <v>2020</v>
      </c>
      <c r="L295" s="1064">
        <v>1</v>
      </c>
      <c r="M295" s="1064">
        <v>3</v>
      </c>
      <c r="N295" s="1064" t="s">
        <v>2397</v>
      </c>
      <c r="O295">
        <v>13</v>
      </c>
      <c r="P295" s="1065">
        <v>0</v>
      </c>
      <c r="Q295" s="1065">
        <v>0</v>
      </c>
      <c r="R295" s="1066">
        <f t="shared" si="4"/>
        <v>0</v>
      </c>
      <c r="S295" s="1065">
        <v>0</v>
      </c>
      <c r="T295" s="1065">
        <v>0</v>
      </c>
      <c r="U295" s="1065">
        <v>0</v>
      </c>
      <c r="V295" s="1065">
        <v>0</v>
      </c>
    </row>
    <row r="296" spans="1:22">
      <c r="A296">
        <v>4088200100</v>
      </c>
      <c r="B296" s="1061">
        <v>2</v>
      </c>
      <c r="C296" s="1061">
        <v>5</v>
      </c>
      <c r="D296" s="1062">
        <v>2</v>
      </c>
      <c r="E296" s="1061" t="s">
        <v>2394</v>
      </c>
      <c r="F296" s="1061">
        <v>143</v>
      </c>
      <c r="G296" s="1061" t="s">
        <v>711</v>
      </c>
      <c r="H296" s="1063">
        <v>1</v>
      </c>
      <c r="I296" s="1064">
        <v>11306</v>
      </c>
      <c r="J296" s="1064">
        <v>1</v>
      </c>
      <c r="K296">
        <v>2020</v>
      </c>
      <c r="L296" s="1064">
        <v>1</v>
      </c>
      <c r="M296" s="1064">
        <v>3</v>
      </c>
      <c r="N296" s="1064" t="s">
        <v>2397</v>
      </c>
      <c r="O296">
        <v>13</v>
      </c>
      <c r="P296" s="1065">
        <v>0</v>
      </c>
      <c r="Q296" s="1065">
        <v>0</v>
      </c>
      <c r="R296" s="1066">
        <f t="shared" si="4"/>
        <v>0</v>
      </c>
      <c r="S296" s="1065">
        <v>2695.04</v>
      </c>
      <c r="T296" s="1065">
        <v>2695.04</v>
      </c>
      <c r="U296" s="1065">
        <v>0</v>
      </c>
      <c r="V296" s="1065">
        <v>0</v>
      </c>
    </row>
    <row r="297" spans="1:22">
      <c r="A297">
        <v>4088200100</v>
      </c>
      <c r="B297" s="1061">
        <v>2</v>
      </c>
      <c r="C297" s="1061">
        <v>5</v>
      </c>
      <c r="D297" s="1062">
        <v>2</v>
      </c>
      <c r="E297" s="1061" t="s">
        <v>2394</v>
      </c>
      <c r="F297" s="1061">
        <v>143</v>
      </c>
      <c r="G297" s="1061" t="s">
        <v>711</v>
      </c>
      <c r="H297" s="1063">
        <v>1</v>
      </c>
      <c r="I297" s="1064">
        <v>11306</v>
      </c>
      <c r="J297" s="1064">
        <v>1</v>
      </c>
      <c r="K297">
        <v>2020</v>
      </c>
      <c r="L297" s="1064">
        <v>1</v>
      </c>
      <c r="M297" s="1064">
        <v>3</v>
      </c>
      <c r="N297" s="1064" t="s">
        <v>2397</v>
      </c>
      <c r="O297">
        <v>13</v>
      </c>
      <c r="P297" s="1065">
        <v>0</v>
      </c>
      <c r="Q297" s="1065">
        <v>2695.04</v>
      </c>
      <c r="R297" s="1066">
        <f t="shared" si="4"/>
        <v>2695.04</v>
      </c>
      <c r="S297" s="1065">
        <v>0</v>
      </c>
      <c r="T297" s="1065">
        <v>0</v>
      </c>
      <c r="U297" s="1065">
        <v>0</v>
      </c>
      <c r="V297" s="1065">
        <v>0</v>
      </c>
    </row>
    <row r="298" spans="1:22">
      <c r="A298">
        <v>4088200100</v>
      </c>
      <c r="B298" s="1061">
        <v>2</v>
      </c>
      <c r="C298" s="1061">
        <v>5</v>
      </c>
      <c r="D298" s="1062">
        <v>2</v>
      </c>
      <c r="E298" s="1061" t="s">
        <v>2394</v>
      </c>
      <c r="F298" s="1061">
        <v>143</v>
      </c>
      <c r="G298" s="1061" t="s">
        <v>711</v>
      </c>
      <c r="H298" s="1063">
        <v>1</v>
      </c>
      <c r="I298" s="1064">
        <v>11306</v>
      </c>
      <c r="J298" s="1064">
        <v>1</v>
      </c>
      <c r="K298">
        <v>2020</v>
      </c>
      <c r="L298" s="1064">
        <v>1</v>
      </c>
      <c r="M298" s="1064">
        <v>3</v>
      </c>
      <c r="N298" s="1064" t="s">
        <v>2397</v>
      </c>
      <c r="O298">
        <v>13</v>
      </c>
      <c r="P298" s="1065">
        <v>0</v>
      </c>
      <c r="Q298" s="1065">
        <v>0</v>
      </c>
      <c r="R298" s="1066">
        <f t="shared" si="4"/>
        <v>0</v>
      </c>
      <c r="S298" s="1065">
        <v>0</v>
      </c>
      <c r="T298" s="1065">
        <v>0</v>
      </c>
      <c r="U298" s="1065">
        <v>0</v>
      </c>
      <c r="V298" s="1065">
        <v>0</v>
      </c>
    </row>
    <row r="299" spans="1:22">
      <c r="A299">
        <v>4088200100</v>
      </c>
      <c r="B299" s="1061">
        <v>2</v>
      </c>
      <c r="C299" s="1061">
        <v>5</v>
      </c>
      <c r="D299" s="1062">
        <v>2</v>
      </c>
      <c r="E299" s="1061" t="s">
        <v>2394</v>
      </c>
      <c r="F299" s="1061">
        <v>143</v>
      </c>
      <c r="G299" s="1061" t="s">
        <v>711</v>
      </c>
      <c r="H299" s="1063">
        <v>1</v>
      </c>
      <c r="I299" s="1064">
        <v>11306</v>
      </c>
      <c r="J299" s="1064">
        <v>1</v>
      </c>
      <c r="K299">
        <v>2020</v>
      </c>
      <c r="L299" s="1064">
        <v>1</v>
      </c>
      <c r="M299" s="1064">
        <v>3</v>
      </c>
      <c r="N299" s="1064" t="s">
        <v>2397</v>
      </c>
      <c r="O299">
        <v>13</v>
      </c>
      <c r="P299" s="1065">
        <v>0</v>
      </c>
      <c r="Q299" s="1065">
        <v>0</v>
      </c>
      <c r="R299" s="1066">
        <f t="shared" si="4"/>
        <v>0</v>
      </c>
      <c r="S299" s="1065">
        <v>0</v>
      </c>
      <c r="T299" s="1065">
        <v>0</v>
      </c>
      <c r="U299" s="1065">
        <v>25575.75</v>
      </c>
      <c r="V299" s="1065">
        <v>25575.75</v>
      </c>
    </row>
    <row r="300" spans="1:22">
      <c r="A300">
        <v>4088200100</v>
      </c>
      <c r="B300" s="1061">
        <v>2</v>
      </c>
      <c r="C300" s="1061">
        <v>5</v>
      </c>
      <c r="D300" s="1062">
        <v>2</v>
      </c>
      <c r="E300" s="1061" t="s">
        <v>2394</v>
      </c>
      <c r="F300" s="1061">
        <v>143</v>
      </c>
      <c r="G300" s="1061" t="s">
        <v>711</v>
      </c>
      <c r="H300" s="1063">
        <v>1</v>
      </c>
      <c r="I300" s="1064">
        <v>11306</v>
      </c>
      <c r="J300" s="1064">
        <v>1</v>
      </c>
      <c r="K300">
        <v>2020</v>
      </c>
      <c r="L300" s="1064">
        <v>1</v>
      </c>
      <c r="M300" s="1064">
        <v>3</v>
      </c>
      <c r="N300" s="1064" t="s">
        <v>2397</v>
      </c>
      <c r="O300">
        <v>13</v>
      </c>
      <c r="P300" s="1065">
        <v>0</v>
      </c>
      <c r="Q300" s="1065">
        <v>0</v>
      </c>
      <c r="R300" s="1066">
        <f t="shared" si="4"/>
        <v>0</v>
      </c>
      <c r="S300" s="1065">
        <v>0</v>
      </c>
      <c r="T300" s="1065">
        <v>0</v>
      </c>
      <c r="U300" s="1065">
        <v>0</v>
      </c>
      <c r="V300" s="1065">
        <v>0</v>
      </c>
    </row>
    <row r="301" spans="1:22">
      <c r="A301">
        <v>4088200100</v>
      </c>
      <c r="B301" s="1061">
        <v>2</v>
      </c>
      <c r="C301" s="1061">
        <v>5</v>
      </c>
      <c r="D301" s="1062">
        <v>2</v>
      </c>
      <c r="E301" s="1061" t="s">
        <v>2394</v>
      </c>
      <c r="F301" s="1061">
        <v>143</v>
      </c>
      <c r="G301" s="1061" t="s">
        <v>711</v>
      </c>
      <c r="H301" s="1063">
        <v>1</v>
      </c>
      <c r="I301" s="1064">
        <v>11306</v>
      </c>
      <c r="J301" s="1064">
        <v>1</v>
      </c>
      <c r="K301">
        <v>2020</v>
      </c>
      <c r="L301" s="1064">
        <v>1</v>
      </c>
      <c r="M301" s="1064">
        <v>3</v>
      </c>
      <c r="N301" s="1064" t="s">
        <v>2397</v>
      </c>
      <c r="O301">
        <v>13</v>
      </c>
      <c r="P301" s="1065">
        <v>0</v>
      </c>
      <c r="Q301" s="1065">
        <v>0</v>
      </c>
      <c r="R301" s="1066">
        <f t="shared" si="4"/>
        <v>0</v>
      </c>
      <c r="S301" s="1065">
        <v>0</v>
      </c>
      <c r="T301" s="1065">
        <v>0</v>
      </c>
      <c r="U301" s="1065">
        <v>0</v>
      </c>
      <c r="V301" s="1065">
        <v>0</v>
      </c>
    </row>
    <row r="302" spans="1:22">
      <c r="A302">
        <v>4088200100</v>
      </c>
      <c r="B302" s="1061">
        <v>2</v>
      </c>
      <c r="C302" s="1061">
        <v>5</v>
      </c>
      <c r="D302" s="1062">
        <v>2</v>
      </c>
      <c r="E302" s="1061" t="s">
        <v>2394</v>
      </c>
      <c r="F302" s="1061">
        <v>143</v>
      </c>
      <c r="G302" s="1061" t="s">
        <v>711</v>
      </c>
      <c r="H302" s="1063">
        <v>1</v>
      </c>
      <c r="I302" s="1064">
        <v>11306</v>
      </c>
      <c r="J302" s="1064">
        <v>1</v>
      </c>
      <c r="K302">
        <v>2020</v>
      </c>
      <c r="L302" s="1064">
        <v>1</v>
      </c>
      <c r="M302" s="1064">
        <v>3</v>
      </c>
      <c r="N302" s="1064" t="s">
        <v>2397</v>
      </c>
      <c r="O302">
        <v>13</v>
      </c>
      <c r="P302" s="1065">
        <v>0</v>
      </c>
      <c r="Q302" s="1065">
        <v>0</v>
      </c>
      <c r="R302" s="1066">
        <f t="shared" si="4"/>
        <v>0</v>
      </c>
      <c r="S302" s="1065">
        <v>25575.75</v>
      </c>
      <c r="T302" s="1065">
        <v>25575.75</v>
      </c>
      <c r="U302" s="1065">
        <v>0</v>
      </c>
      <c r="V302" s="1065">
        <v>0</v>
      </c>
    </row>
    <row r="303" spans="1:22">
      <c r="A303">
        <v>4088200100</v>
      </c>
      <c r="B303" s="1061">
        <v>2</v>
      </c>
      <c r="C303" s="1061">
        <v>5</v>
      </c>
      <c r="D303" s="1062">
        <v>2</v>
      </c>
      <c r="E303" s="1061" t="s">
        <v>2394</v>
      </c>
      <c r="F303" s="1061">
        <v>143</v>
      </c>
      <c r="G303" s="1061" t="s">
        <v>711</v>
      </c>
      <c r="H303" s="1063">
        <v>1</v>
      </c>
      <c r="I303" s="1064">
        <v>11306</v>
      </c>
      <c r="J303" s="1064">
        <v>1</v>
      </c>
      <c r="K303">
        <v>2020</v>
      </c>
      <c r="L303" s="1064">
        <v>1</v>
      </c>
      <c r="M303" s="1064">
        <v>3</v>
      </c>
      <c r="N303" s="1064" t="s">
        <v>2397</v>
      </c>
      <c r="O303">
        <v>13</v>
      </c>
      <c r="P303" s="1065">
        <v>0</v>
      </c>
      <c r="Q303" s="1065">
        <v>25575.75</v>
      </c>
      <c r="R303" s="1066">
        <f t="shared" si="4"/>
        <v>25575.75</v>
      </c>
      <c r="S303" s="1065">
        <v>0</v>
      </c>
      <c r="T303" s="1065">
        <v>0</v>
      </c>
      <c r="U303" s="1065">
        <v>0</v>
      </c>
      <c r="V303" s="1065">
        <v>0</v>
      </c>
    </row>
    <row r="304" spans="1:22">
      <c r="A304">
        <v>4088200100</v>
      </c>
      <c r="B304" s="1061">
        <v>2</v>
      </c>
      <c r="C304" s="1061">
        <v>5</v>
      </c>
      <c r="D304" s="1062">
        <v>2</v>
      </c>
      <c r="E304" s="1061" t="s">
        <v>2394</v>
      </c>
      <c r="F304" s="1061">
        <v>143</v>
      </c>
      <c r="G304" s="1061" t="s">
        <v>711</v>
      </c>
      <c r="H304" s="1063">
        <v>1</v>
      </c>
      <c r="I304" s="1064">
        <v>11306</v>
      </c>
      <c r="J304" s="1064">
        <v>1</v>
      </c>
      <c r="K304">
        <v>2020</v>
      </c>
      <c r="L304" s="1064">
        <v>2</v>
      </c>
      <c r="M304" s="1064">
        <v>2</v>
      </c>
      <c r="N304" s="1064" t="s">
        <v>2397</v>
      </c>
      <c r="O304">
        <v>13</v>
      </c>
      <c r="P304" s="1065">
        <v>49302.79</v>
      </c>
      <c r="Q304" s="1065">
        <v>5712.2</v>
      </c>
      <c r="R304" s="1066">
        <f t="shared" si="4"/>
        <v>55014.99</v>
      </c>
      <c r="S304" s="1065">
        <v>55014.99</v>
      </c>
      <c r="T304" s="1065">
        <v>55014.99</v>
      </c>
      <c r="U304" s="1065">
        <v>46069.5</v>
      </c>
      <c r="V304" s="1065">
        <v>46069.5</v>
      </c>
    </row>
    <row r="305" spans="1:22">
      <c r="A305">
        <v>4088200100</v>
      </c>
      <c r="B305" s="1061">
        <v>2</v>
      </c>
      <c r="C305" s="1061">
        <v>5</v>
      </c>
      <c r="D305" s="1062">
        <v>2</v>
      </c>
      <c r="E305" s="1061" t="s">
        <v>2394</v>
      </c>
      <c r="F305" s="1061">
        <v>143</v>
      </c>
      <c r="G305" s="1061" t="s">
        <v>711</v>
      </c>
      <c r="H305" s="1063">
        <v>1</v>
      </c>
      <c r="I305" s="1064">
        <v>11306</v>
      </c>
      <c r="J305" s="1064">
        <v>1</v>
      </c>
      <c r="K305">
        <v>2020</v>
      </c>
      <c r="L305" s="1064">
        <v>1</v>
      </c>
      <c r="M305" s="1064">
        <v>3</v>
      </c>
      <c r="N305" s="1064" t="s">
        <v>2397</v>
      </c>
      <c r="O305">
        <v>13</v>
      </c>
      <c r="P305" s="1065">
        <v>0</v>
      </c>
      <c r="Q305" s="1065">
        <v>0</v>
      </c>
      <c r="R305" s="1066">
        <f t="shared" si="4"/>
        <v>0</v>
      </c>
      <c r="S305" s="1065">
        <v>0</v>
      </c>
      <c r="T305" s="1065">
        <v>0</v>
      </c>
      <c r="U305" s="1065">
        <v>0</v>
      </c>
      <c r="V305" s="1065">
        <v>0</v>
      </c>
    </row>
    <row r="306" spans="1:22">
      <c r="A306">
        <v>4088200100</v>
      </c>
      <c r="B306" s="1061">
        <v>2</v>
      </c>
      <c r="C306" s="1061">
        <v>5</v>
      </c>
      <c r="D306" s="1062">
        <v>2</v>
      </c>
      <c r="E306" s="1061" t="s">
        <v>2394</v>
      </c>
      <c r="F306" s="1061">
        <v>143</v>
      </c>
      <c r="G306" s="1061" t="s">
        <v>711</v>
      </c>
      <c r="H306" s="1063">
        <v>1</v>
      </c>
      <c r="I306" s="1064">
        <v>11306</v>
      </c>
      <c r="J306" s="1064">
        <v>1</v>
      </c>
      <c r="K306">
        <v>2020</v>
      </c>
      <c r="L306" s="1064">
        <v>1</v>
      </c>
      <c r="M306" s="1064">
        <v>3</v>
      </c>
      <c r="N306" s="1064" t="s">
        <v>2397</v>
      </c>
      <c r="O306">
        <v>13</v>
      </c>
      <c r="P306" s="1065">
        <v>0</v>
      </c>
      <c r="Q306" s="1065">
        <v>0</v>
      </c>
      <c r="R306" s="1066">
        <f t="shared" si="4"/>
        <v>0</v>
      </c>
      <c r="S306" s="1065">
        <v>0</v>
      </c>
      <c r="T306" s="1065">
        <v>0</v>
      </c>
      <c r="U306" s="1065">
        <v>8465.33</v>
      </c>
      <c r="V306" s="1065">
        <v>8465.33</v>
      </c>
    </row>
    <row r="307" spans="1:22">
      <c r="A307">
        <v>4088200100</v>
      </c>
      <c r="B307" s="1061">
        <v>2</v>
      </c>
      <c r="C307" s="1061">
        <v>5</v>
      </c>
      <c r="D307" s="1062">
        <v>2</v>
      </c>
      <c r="E307" s="1061" t="s">
        <v>2394</v>
      </c>
      <c r="F307" s="1061">
        <v>143</v>
      </c>
      <c r="G307" s="1061" t="s">
        <v>711</v>
      </c>
      <c r="H307" s="1063">
        <v>1</v>
      </c>
      <c r="I307" s="1064">
        <v>11306</v>
      </c>
      <c r="J307" s="1064">
        <v>1</v>
      </c>
      <c r="K307">
        <v>2020</v>
      </c>
      <c r="L307" s="1064">
        <v>1</v>
      </c>
      <c r="M307" s="1064">
        <v>3</v>
      </c>
      <c r="N307" s="1064" t="s">
        <v>2397</v>
      </c>
      <c r="O307">
        <v>13</v>
      </c>
      <c r="P307" s="1065">
        <v>0</v>
      </c>
      <c r="Q307" s="1065">
        <v>0</v>
      </c>
      <c r="R307" s="1066">
        <f t="shared" si="4"/>
        <v>0</v>
      </c>
      <c r="S307" s="1065">
        <v>0</v>
      </c>
      <c r="T307" s="1065">
        <v>0</v>
      </c>
      <c r="U307" s="1065">
        <v>0</v>
      </c>
      <c r="V307" s="1065">
        <v>0</v>
      </c>
    </row>
    <row r="308" spans="1:22">
      <c r="A308">
        <v>4088200100</v>
      </c>
      <c r="B308" s="1061">
        <v>2</v>
      </c>
      <c r="C308" s="1061">
        <v>5</v>
      </c>
      <c r="D308" s="1062">
        <v>2</v>
      </c>
      <c r="E308" s="1061" t="s">
        <v>2394</v>
      </c>
      <c r="F308" s="1061">
        <v>143</v>
      </c>
      <c r="G308" s="1061" t="s">
        <v>711</v>
      </c>
      <c r="H308" s="1063">
        <v>1</v>
      </c>
      <c r="I308" s="1064">
        <v>11306</v>
      </c>
      <c r="J308" s="1064">
        <v>1</v>
      </c>
      <c r="K308">
        <v>2020</v>
      </c>
      <c r="L308" s="1064">
        <v>1</v>
      </c>
      <c r="M308" s="1064">
        <v>3</v>
      </c>
      <c r="N308" s="1064" t="s">
        <v>2397</v>
      </c>
      <c r="O308">
        <v>13</v>
      </c>
      <c r="P308" s="1065">
        <v>0</v>
      </c>
      <c r="Q308" s="1065">
        <v>0</v>
      </c>
      <c r="R308" s="1066">
        <f t="shared" si="4"/>
        <v>0</v>
      </c>
      <c r="S308" s="1065">
        <v>0</v>
      </c>
      <c r="T308" s="1065">
        <v>0</v>
      </c>
      <c r="U308" s="1065">
        <v>0</v>
      </c>
      <c r="V308" s="1065">
        <v>0</v>
      </c>
    </row>
    <row r="309" spans="1:22">
      <c r="A309">
        <v>4088200100</v>
      </c>
      <c r="B309" s="1061">
        <v>2</v>
      </c>
      <c r="C309" s="1061">
        <v>5</v>
      </c>
      <c r="D309" s="1062">
        <v>2</v>
      </c>
      <c r="E309" s="1061" t="s">
        <v>2394</v>
      </c>
      <c r="F309" s="1061">
        <v>143</v>
      </c>
      <c r="G309" s="1061" t="s">
        <v>711</v>
      </c>
      <c r="H309" s="1063">
        <v>1</v>
      </c>
      <c r="I309" s="1064">
        <v>11306</v>
      </c>
      <c r="J309" s="1064">
        <v>1</v>
      </c>
      <c r="K309">
        <v>2020</v>
      </c>
      <c r="L309" s="1064">
        <v>1</v>
      </c>
      <c r="M309" s="1064">
        <v>3</v>
      </c>
      <c r="N309" s="1064" t="s">
        <v>2397</v>
      </c>
      <c r="O309">
        <v>13</v>
      </c>
      <c r="P309" s="1065">
        <v>0</v>
      </c>
      <c r="Q309" s="1065">
        <v>0</v>
      </c>
      <c r="R309" s="1066">
        <f t="shared" si="4"/>
        <v>0</v>
      </c>
      <c r="S309" s="1065">
        <v>8465.33</v>
      </c>
      <c r="T309" s="1065">
        <v>8465.33</v>
      </c>
      <c r="U309" s="1065">
        <v>0</v>
      </c>
      <c r="V309" s="1065">
        <v>0</v>
      </c>
    </row>
    <row r="310" spans="1:22">
      <c r="A310">
        <v>4088200100</v>
      </c>
      <c r="B310" s="1061">
        <v>2</v>
      </c>
      <c r="C310" s="1061">
        <v>5</v>
      </c>
      <c r="D310" s="1062">
        <v>2</v>
      </c>
      <c r="E310" s="1061" t="s">
        <v>2394</v>
      </c>
      <c r="F310" s="1061">
        <v>143</v>
      </c>
      <c r="G310" s="1061" t="s">
        <v>711</v>
      </c>
      <c r="H310" s="1063">
        <v>1</v>
      </c>
      <c r="I310" s="1064">
        <v>11306</v>
      </c>
      <c r="J310" s="1064">
        <v>1</v>
      </c>
      <c r="K310">
        <v>2020</v>
      </c>
      <c r="L310" s="1064">
        <v>1</v>
      </c>
      <c r="M310" s="1064">
        <v>3</v>
      </c>
      <c r="N310" s="1064" t="s">
        <v>2397</v>
      </c>
      <c r="O310">
        <v>13</v>
      </c>
      <c r="P310" s="1065">
        <v>0</v>
      </c>
      <c r="Q310" s="1065">
        <v>8465.33</v>
      </c>
      <c r="R310" s="1066">
        <f t="shared" si="4"/>
        <v>8465.33</v>
      </c>
      <c r="S310" s="1065">
        <v>0</v>
      </c>
      <c r="T310" s="1065">
        <v>0</v>
      </c>
      <c r="U310" s="1065">
        <v>0</v>
      </c>
      <c r="V310" s="1065">
        <v>0</v>
      </c>
    </row>
    <row r="311" spans="1:22">
      <c r="A311">
        <v>4088200100</v>
      </c>
      <c r="B311" s="1061">
        <v>2</v>
      </c>
      <c r="C311" s="1061">
        <v>5</v>
      </c>
      <c r="D311" s="1062">
        <v>2</v>
      </c>
      <c r="E311" s="1061" t="s">
        <v>2394</v>
      </c>
      <c r="F311" s="1061">
        <v>143</v>
      </c>
      <c r="G311" s="1061" t="s">
        <v>711</v>
      </c>
      <c r="H311" s="1063">
        <v>1</v>
      </c>
      <c r="I311" s="1064">
        <v>11306</v>
      </c>
      <c r="J311" s="1064">
        <v>1</v>
      </c>
      <c r="K311">
        <v>2020</v>
      </c>
      <c r="L311" s="1064">
        <v>2</v>
      </c>
      <c r="M311" s="1064">
        <v>2</v>
      </c>
      <c r="N311" s="1064" t="s">
        <v>2397</v>
      </c>
      <c r="O311">
        <v>13</v>
      </c>
      <c r="P311" s="1065">
        <v>50681.01</v>
      </c>
      <c r="Q311" s="1065">
        <v>-4190.16</v>
      </c>
      <c r="R311" s="1066">
        <f t="shared" si="4"/>
        <v>46490.850000000006</v>
      </c>
      <c r="S311" s="1065">
        <v>46490.85</v>
      </c>
      <c r="T311" s="1065">
        <v>46490.85</v>
      </c>
      <c r="U311" s="1065">
        <v>34850.06</v>
      </c>
      <c r="V311" s="1065">
        <v>34850.06</v>
      </c>
    </row>
    <row r="312" spans="1:22">
      <c r="A312">
        <v>4088200100</v>
      </c>
      <c r="B312" s="1061">
        <v>2</v>
      </c>
      <c r="C312" s="1061">
        <v>5</v>
      </c>
      <c r="D312" s="1062">
        <v>2</v>
      </c>
      <c r="E312" s="1061" t="s">
        <v>2394</v>
      </c>
      <c r="F312" s="1061">
        <v>143</v>
      </c>
      <c r="G312" s="1061" t="s">
        <v>711</v>
      </c>
      <c r="H312" s="1063">
        <v>1</v>
      </c>
      <c r="I312" s="1064">
        <v>11306</v>
      </c>
      <c r="J312" s="1064">
        <v>1</v>
      </c>
      <c r="K312">
        <v>2020</v>
      </c>
      <c r="L312" s="1064">
        <v>1</v>
      </c>
      <c r="M312" s="1064">
        <v>3</v>
      </c>
      <c r="N312" s="1064" t="s">
        <v>2397</v>
      </c>
      <c r="O312">
        <v>13</v>
      </c>
      <c r="P312" s="1065">
        <v>0</v>
      </c>
      <c r="Q312" s="1065">
        <v>0</v>
      </c>
      <c r="R312" s="1066">
        <f t="shared" si="4"/>
        <v>0</v>
      </c>
      <c r="S312" s="1065">
        <v>0</v>
      </c>
      <c r="T312" s="1065">
        <v>0</v>
      </c>
      <c r="U312" s="1065">
        <v>0</v>
      </c>
      <c r="V312" s="1065">
        <v>0</v>
      </c>
    </row>
    <row r="313" spans="1:22">
      <c r="A313">
        <v>4088200100</v>
      </c>
      <c r="B313" s="1061">
        <v>2</v>
      </c>
      <c r="C313" s="1061">
        <v>5</v>
      </c>
      <c r="D313" s="1062">
        <v>2</v>
      </c>
      <c r="E313" s="1061" t="s">
        <v>2394</v>
      </c>
      <c r="F313" s="1061">
        <v>143</v>
      </c>
      <c r="G313" s="1061" t="s">
        <v>711</v>
      </c>
      <c r="H313" s="1063">
        <v>1</v>
      </c>
      <c r="I313" s="1064">
        <v>11306</v>
      </c>
      <c r="J313" s="1064">
        <v>1</v>
      </c>
      <c r="K313">
        <v>2020</v>
      </c>
      <c r="L313" s="1064">
        <v>1</v>
      </c>
      <c r="M313" s="1064">
        <v>3</v>
      </c>
      <c r="N313" s="1064" t="s">
        <v>2397</v>
      </c>
      <c r="O313">
        <v>13</v>
      </c>
      <c r="P313" s="1065">
        <v>0</v>
      </c>
      <c r="Q313" s="1065">
        <v>0</v>
      </c>
      <c r="R313" s="1066">
        <f t="shared" si="4"/>
        <v>0</v>
      </c>
      <c r="S313" s="1065">
        <v>0</v>
      </c>
      <c r="T313" s="1065">
        <v>0</v>
      </c>
      <c r="U313" s="1065">
        <v>10978.28</v>
      </c>
      <c r="V313" s="1065">
        <v>10978.28</v>
      </c>
    </row>
    <row r="314" spans="1:22">
      <c r="A314">
        <v>4088200100</v>
      </c>
      <c r="B314" s="1061">
        <v>2</v>
      </c>
      <c r="C314" s="1061">
        <v>5</v>
      </c>
      <c r="D314" s="1062">
        <v>2</v>
      </c>
      <c r="E314" s="1061" t="s">
        <v>2394</v>
      </c>
      <c r="F314" s="1061">
        <v>143</v>
      </c>
      <c r="G314" s="1061" t="s">
        <v>711</v>
      </c>
      <c r="H314" s="1063">
        <v>1</v>
      </c>
      <c r="I314" s="1064">
        <v>11306</v>
      </c>
      <c r="J314" s="1064">
        <v>1</v>
      </c>
      <c r="K314">
        <v>2020</v>
      </c>
      <c r="L314" s="1064">
        <v>1</v>
      </c>
      <c r="M314" s="1064">
        <v>3</v>
      </c>
      <c r="N314" s="1064" t="s">
        <v>2397</v>
      </c>
      <c r="O314">
        <v>13</v>
      </c>
      <c r="P314" s="1065">
        <v>0</v>
      </c>
      <c r="Q314" s="1065">
        <v>0</v>
      </c>
      <c r="R314" s="1066">
        <f t="shared" si="4"/>
        <v>0</v>
      </c>
      <c r="S314" s="1065">
        <v>0</v>
      </c>
      <c r="T314" s="1065">
        <v>0</v>
      </c>
      <c r="U314" s="1065">
        <v>0</v>
      </c>
      <c r="V314" s="1065">
        <v>0</v>
      </c>
    </row>
    <row r="315" spans="1:22">
      <c r="A315">
        <v>4088200100</v>
      </c>
      <c r="B315" s="1061">
        <v>2</v>
      </c>
      <c r="C315" s="1061">
        <v>5</v>
      </c>
      <c r="D315" s="1062">
        <v>2</v>
      </c>
      <c r="E315" s="1061" t="s">
        <v>2394</v>
      </c>
      <c r="F315" s="1061">
        <v>143</v>
      </c>
      <c r="G315" s="1061" t="s">
        <v>711</v>
      </c>
      <c r="H315" s="1063">
        <v>1</v>
      </c>
      <c r="I315" s="1064">
        <v>11306</v>
      </c>
      <c r="J315" s="1064">
        <v>1</v>
      </c>
      <c r="K315">
        <v>2020</v>
      </c>
      <c r="L315" s="1064">
        <v>1</v>
      </c>
      <c r="M315" s="1064">
        <v>3</v>
      </c>
      <c r="N315" s="1064" t="s">
        <v>2397</v>
      </c>
      <c r="O315">
        <v>13</v>
      </c>
      <c r="P315" s="1065">
        <v>0</v>
      </c>
      <c r="Q315" s="1065">
        <v>0</v>
      </c>
      <c r="R315" s="1066">
        <f t="shared" si="4"/>
        <v>0</v>
      </c>
      <c r="S315" s="1065">
        <v>0</v>
      </c>
      <c r="T315" s="1065">
        <v>0</v>
      </c>
      <c r="U315" s="1065">
        <v>0</v>
      </c>
      <c r="V315" s="1065">
        <v>0</v>
      </c>
    </row>
    <row r="316" spans="1:22">
      <c r="A316">
        <v>4088200100</v>
      </c>
      <c r="B316" s="1061">
        <v>2</v>
      </c>
      <c r="C316" s="1061">
        <v>5</v>
      </c>
      <c r="D316" s="1062">
        <v>2</v>
      </c>
      <c r="E316" s="1061" t="s">
        <v>2394</v>
      </c>
      <c r="F316" s="1061">
        <v>143</v>
      </c>
      <c r="G316" s="1061" t="s">
        <v>711</v>
      </c>
      <c r="H316" s="1063">
        <v>1</v>
      </c>
      <c r="I316" s="1064">
        <v>11306</v>
      </c>
      <c r="J316" s="1064">
        <v>1</v>
      </c>
      <c r="K316">
        <v>2020</v>
      </c>
      <c r="L316" s="1064">
        <v>1</v>
      </c>
      <c r="M316" s="1064">
        <v>3</v>
      </c>
      <c r="N316" s="1064" t="s">
        <v>2397</v>
      </c>
      <c r="O316">
        <v>13</v>
      </c>
      <c r="P316" s="1065">
        <v>0</v>
      </c>
      <c r="Q316" s="1065">
        <v>0</v>
      </c>
      <c r="R316" s="1066">
        <f t="shared" si="4"/>
        <v>0</v>
      </c>
      <c r="S316" s="1065">
        <v>10978.28</v>
      </c>
      <c r="T316" s="1065">
        <v>10978.28</v>
      </c>
      <c r="U316" s="1065">
        <v>0</v>
      </c>
      <c r="V316" s="1065">
        <v>0</v>
      </c>
    </row>
    <row r="317" spans="1:22">
      <c r="A317">
        <v>4088200100</v>
      </c>
      <c r="B317" s="1061">
        <v>2</v>
      </c>
      <c r="C317" s="1061">
        <v>5</v>
      </c>
      <c r="D317" s="1062">
        <v>2</v>
      </c>
      <c r="E317" s="1061" t="s">
        <v>2394</v>
      </c>
      <c r="F317" s="1061">
        <v>143</v>
      </c>
      <c r="G317" s="1061" t="s">
        <v>711</v>
      </c>
      <c r="H317" s="1063">
        <v>1</v>
      </c>
      <c r="I317" s="1064">
        <v>11306</v>
      </c>
      <c r="J317" s="1064">
        <v>1</v>
      </c>
      <c r="K317">
        <v>2020</v>
      </c>
      <c r="L317" s="1064">
        <v>1</v>
      </c>
      <c r="M317" s="1064">
        <v>3</v>
      </c>
      <c r="N317" s="1064" t="s">
        <v>2397</v>
      </c>
      <c r="O317">
        <v>13</v>
      </c>
      <c r="P317" s="1065">
        <v>0</v>
      </c>
      <c r="Q317" s="1065">
        <v>10978.28</v>
      </c>
      <c r="R317" s="1066">
        <f t="shared" si="4"/>
        <v>10978.28</v>
      </c>
      <c r="S317" s="1065">
        <v>0</v>
      </c>
      <c r="T317" s="1065">
        <v>0</v>
      </c>
      <c r="U317" s="1065">
        <v>0</v>
      </c>
      <c r="V317" s="1065">
        <v>0</v>
      </c>
    </row>
    <row r="318" spans="1:22">
      <c r="A318">
        <v>4088200100</v>
      </c>
      <c r="B318" s="1061">
        <v>2</v>
      </c>
      <c r="C318" s="1061">
        <v>5</v>
      </c>
      <c r="D318" s="1062">
        <v>2</v>
      </c>
      <c r="E318" s="1061" t="s">
        <v>2394</v>
      </c>
      <c r="F318" s="1061">
        <v>143</v>
      </c>
      <c r="G318" s="1061" t="s">
        <v>711</v>
      </c>
      <c r="H318" s="1063">
        <v>1</v>
      </c>
      <c r="I318" s="1064">
        <v>11306</v>
      </c>
      <c r="J318" s="1064">
        <v>1</v>
      </c>
      <c r="K318">
        <v>2020</v>
      </c>
      <c r="L318" s="1064">
        <v>2</v>
      </c>
      <c r="M318" s="1064">
        <v>2</v>
      </c>
      <c r="N318" s="1064" t="s">
        <v>2397</v>
      </c>
      <c r="O318">
        <v>13</v>
      </c>
      <c r="P318" s="1065">
        <v>55661.93</v>
      </c>
      <c r="Q318" s="1065">
        <v>-15537.19</v>
      </c>
      <c r="R318" s="1066">
        <f t="shared" si="4"/>
        <v>40124.74</v>
      </c>
      <c r="S318" s="1065">
        <v>40124.74</v>
      </c>
      <c r="T318" s="1065">
        <v>40124.74</v>
      </c>
      <c r="U318" s="1065">
        <v>32635.57</v>
      </c>
      <c r="V318" s="1065">
        <v>32635.57</v>
      </c>
    </row>
    <row r="319" spans="1:22">
      <c r="A319">
        <v>4088200100</v>
      </c>
      <c r="B319" s="1061">
        <v>2</v>
      </c>
      <c r="C319" s="1061">
        <v>5</v>
      </c>
      <c r="D319" s="1062">
        <v>2</v>
      </c>
      <c r="E319" s="1061" t="s">
        <v>2394</v>
      </c>
      <c r="F319" s="1061">
        <v>143</v>
      </c>
      <c r="G319" s="1061" t="s">
        <v>711</v>
      </c>
      <c r="H319" s="1063">
        <v>1</v>
      </c>
      <c r="I319" s="1064">
        <v>11306</v>
      </c>
      <c r="J319" s="1064">
        <v>1</v>
      </c>
      <c r="K319">
        <v>2020</v>
      </c>
      <c r="L319" s="1064">
        <v>1</v>
      </c>
      <c r="M319" s="1064">
        <v>3</v>
      </c>
      <c r="N319" s="1064" t="s">
        <v>2397</v>
      </c>
      <c r="O319">
        <v>13</v>
      </c>
      <c r="P319" s="1065">
        <v>0</v>
      </c>
      <c r="Q319" s="1065">
        <v>0</v>
      </c>
      <c r="R319" s="1066">
        <f t="shared" si="4"/>
        <v>0</v>
      </c>
      <c r="S319" s="1065">
        <v>0</v>
      </c>
      <c r="T319" s="1065">
        <v>0</v>
      </c>
      <c r="U319" s="1065">
        <v>0</v>
      </c>
      <c r="V319" s="1065">
        <v>0</v>
      </c>
    </row>
    <row r="320" spans="1:22">
      <c r="A320">
        <v>4088200100</v>
      </c>
      <c r="B320" s="1061">
        <v>2</v>
      </c>
      <c r="C320" s="1061">
        <v>5</v>
      </c>
      <c r="D320" s="1062">
        <v>2</v>
      </c>
      <c r="E320" s="1061" t="s">
        <v>2394</v>
      </c>
      <c r="F320" s="1061">
        <v>143</v>
      </c>
      <c r="G320" s="1061" t="s">
        <v>711</v>
      </c>
      <c r="H320" s="1063">
        <v>1</v>
      </c>
      <c r="I320" s="1064">
        <v>11306</v>
      </c>
      <c r="J320" s="1064">
        <v>1</v>
      </c>
      <c r="K320">
        <v>2020</v>
      </c>
      <c r="L320" s="1064">
        <v>1</v>
      </c>
      <c r="M320" s="1064">
        <v>3</v>
      </c>
      <c r="N320" s="1064" t="s">
        <v>2397</v>
      </c>
      <c r="O320">
        <v>13</v>
      </c>
      <c r="P320" s="1065">
        <v>0</v>
      </c>
      <c r="Q320" s="1065">
        <v>0</v>
      </c>
      <c r="R320" s="1066">
        <f t="shared" si="4"/>
        <v>0</v>
      </c>
      <c r="S320" s="1065">
        <v>0</v>
      </c>
      <c r="T320" s="1065">
        <v>0</v>
      </c>
      <c r="U320" s="1065">
        <v>40310.49</v>
      </c>
      <c r="V320" s="1065">
        <v>40310.49</v>
      </c>
    </row>
    <row r="321" spans="1:22">
      <c r="A321">
        <v>4088200100</v>
      </c>
      <c r="B321" s="1061">
        <v>2</v>
      </c>
      <c r="C321" s="1061">
        <v>5</v>
      </c>
      <c r="D321" s="1062">
        <v>2</v>
      </c>
      <c r="E321" s="1061" t="s">
        <v>2394</v>
      </c>
      <c r="F321" s="1061">
        <v>143</v>
      </c>
      <c r="G321" s="1061" t="s">
        <v>711</v>
      </c>
      <c r="H321" s="1063">
        <v>1</v>
      </c>
      <c r="I321" s="1064">
        <v>11306</v>
      </c>
      <c r="J321" s="1064">
        <v>1</v>
      </c>
      <c r="K321">
        <v>2020</v>
      </c>
      <c r="L321" s="1064">
        <v>1</v>
      </c>
      <c r="M321" s="1064">
        <v>3</v>
      </c>
      <c r="N321" s="1064" t="s">
        <v>2397</v>
      </c>
      <c r="O321">
        <v>13</v>
      </c>
      <c r="P321" s="1065">
        <v>0</v>
      </c>
      <c r="Q321" s="1065">
        <v>0</v>
      </c>
      <c r="R321" s="1066">
        <f t="shared" si="4"/>
        <v>0</v>
      </c>
      <c r="S321" s="1065">
        <v>0</v>
      </c>
      <c r="T321" s="1065">
        <v>0</v>
      </c>
      <c r="U321" s="1065">
        <v>0</v>
      </c>
      <c r="V321" s="1065">
        <v>0</v>
      </c>
    </row>
    <row r="322" spans="1:22">
      <c r="A322">
        <v>4088200100</v>
      </c>
      <c r="B322" s="1061">
        <v>2</v>
      </c>
      <c r="C322" s="1061">
        <v>5</v>
      </c>
      <c r="D322" s="1062">
        <v>2</v>
      </c>
      <c r="E322" s="1061" t="s">
        <v>2394</v>
      </c>
      <c r="F322" s="1061">
        <v>143</v>
      </c>
      <c r="G322" s="1061" t="s">
        <v>711</v>
      </c>
      <c r="H322" s="1063">
        <v>1</v>
      </c>
      <c r="I322" s="1064">
        <v>11306</v>
      </c>
      <c r="J322" s="1064">
        <v>1</v>
      </c>
      <c r="K322">
        <v>2020</v>
      </c>
      <c r="L322" s="1064">
        <v>1</v>
      </c>
      <c r="M322" s="1064">
        <v>3</v>
      </c>
      <c r="N322" s="1064" t="s">
        <v>2397</v>
      </c>
      <c r="O322">
        <v>13</v>
      </c>
      <c r="P322" s="1065">
        <v>0</v>
      </c>
      <c r="Q322" s="1065">
        <v>0</v>
      </c>
      <c r="R322" s="1066">
        <f t="shared" si="4"/>
        <v>0</v>
      </c>
      <c r="S322" s="1065">
        <v>0</v>
      </c>
      <c r="T322" s="1065">
        <v>0</v>
      </c>
      <c r="U322" s="1065">
        <v>0</v>
      </c>
      <c r="V322" s="1065">
        <v>0</v>
      </c>
    </row>
    <row r="323" spans="1:22">
      <c r="A323">
        <v>4088200100</v>
      </c>
      <c r="B323" s="1061">
        <v>2</v>
      </c>
      <c r="C323" s="1061">
        <v>5</v>
      </c>
      <c r="D323" s="1062">
        <v>2</v>
      </c>
      <c r="E323" s="1061" t="s">
        <v>2394</v>
      </c>
      <c r="F323" s="1061">
        <v>143</v>
      </c>
      <c r="G323" s="1061" t="s">
        <v>711</v>
      </c>
      <c r="H323" s="1063">
        <v>1</v>
      </c>
      <c r="I323" s="1064">
        <v>11306</v>
      </c>
      <c r="J323" s="1064">
        <v>1</v>
      </c>
      <c r="K323">
        <v>2020</v>
      </c>
      <c r="L323" s="1064">
        <v>1</v>
      </c>
      <c r="M323" s="1064">
        <v>3</v>
      </c>
      <c r="N323" s="1064" t="s">
        <v>2397</v>
      </c>
      <c r="O323">
        <v>13</v>
      </c>
      <c r="P323" s="1065">
        <v>0</v>
      </c>
      <c r="Q323" s="1065">
        <v>0</v>
      </c>
      <c r="R323" s="1066">
        <f t="shared" si="4"/>
        <v>0</v>
      </c>
      <c r="S323" s="1065">
        <v>40310.49</v>
      </c>
      <c r="T323" s="1065">
        <v>40310.49</v>
      </c>
      <c r="U323" s="1065">
        <v>0</v>
      </c>
      <c r="V323" s="1065">
        <v>0</v>
      </c>
    </row>
    <row r="324" spans="1:22">
      <c r="A324">
        <v>4088200100</v>
      </c>
      <c r="B324" s="1061">
        <v>2</v>
      </c>
      <c r="C324" s="1061">
        <v>5</v>
      </c>
      <c r="D324" s="1062">
        <v>2</v>
      </c>
      <c r="E324" s="1061" t="s">
        <v>2394</v>
      </c>
      <c r="F324" s="1061">
        <v>143</v>
      </c>
      <c r="G324" s="1061" t="s">
        <v>711</v>
      </c>
      <c r="H324" s="1063">
        <v>1</v>
      </c>
      <c r="I324" s="1064">
        <v>11306</v>
      </c>
      <c r="J324" s="1064">
        <v>1</v>
      </c>
      <c r="K324">
        <v>2020</v>
      </c>
      <c r="L324" s="1064">
        <v>1</v>
      </c>
      <c r="M324" s="1064">
        <v>3</v>
      </c>
      <c r="N324" s="1064" t="s">
        <v>2397</v>
      </c>
      <c r="O324">
        <v>13</v>
      </c>
      <c r="P324" s="1065">
        <v>0</v>
      </c>
      <c r="Q324" s="1065">
        <v>40310.49</v>
      </c>
      <c r="R324" s="1066">
        <f t="shared" si="4"/>
        <v>40310.49</v>
      </c>
      <c r="S324" s="1065">
        <v>0</v>
      </c>
      <c r="T324" s="1065">
        <v>0</v>
      </c>
      <c r="U324" s="1065">
        <v>0</v>
      </c>
      <c r="V324" s="1065">
        <v>0</v>
      </c>
    </row>
    <row r="325" spans="1:22">
      <c r="A325">
        <v>4088200100</v>
      </c>
      <c r="B325" s="1061">
        <v>2</v>
      </c>
      <c r="C325" s="1061">
        <v>5</v>
      </c>
      <c r="D325" s="1062">
        <v>2</v>
      </c>
      <c r="E325" s="1061" t="s">
        <v>2394</v>
      </c>
      <c r="F325" s="1061">
        <v>143</v>
      </c>
      <c r="G325" s="1061" t="s">
        <v>711</v>
      </c>
      <c r="H325" s="1063">
        <v>1</v>
      </c>
      <c r="I325" s="1064">
        <v>11306</v>
      </c>
      <c r="J325" s="1064">
        <v>1</v>
      </c>
      <c r="K325">
        <v>2020</v>
      </c>
      <c r="L325" s="1064">
        <v>1</v>
      </c>
      <c r="M325" s="1064">
        <v>3</v>
      </c>
      <c r="N325" s="1064" t="s">
        <v>2397</v>
      </c>
      <c r="O325">
        <v>13</v>
      </c>
      <c r="P325" s="1065">
        <v>0</v>
      </c>
      <c r="Q325" s="1065">
        <v>0</v>
      </c>
      <c r="R325" s="1066">
        <f t="shared" ref="R325:R388" si="5">P325+Q325</f>
        <v>0</v>
      </c>
      <c r="S325" s="1065">
        <v>0</v>
      </c>
      <c r="T325" s="1065">
        <v>0</v>
      </c>
      <c r="U325" s="1065">
        <v>0</v>
      </c>
      <c r="V325" s="1065">
        <v>0</v>
      </c>
    </row>
    <row r="326" spans="1:22">
      <c r="A326">
        <v>4088200100</v>
      </c>
      <c r="B326" s="1061">
        <v>2</v>
      </c>
      <c r="C326" s="1061">
        <v>5</v>
      </c>
      <c r="D326" s="1062">
        <v>2</v>
      </c>
      <c r="E326" s="1061" t="s">
        <v>2394</v>
      </c>
      <c r="F326" s="1061">
        <v>143</v>
      </c>
      <c r="G326" s="1061" t="s">
        <v>711</v>
      </c>
      <c r="H326" s="1063">
        <v>1</v>
      </c>
      <c r="I326" s="1064">
        <v>11306</v>
      </c>
      <c r="J326" s="1064">
        <v>1</v>
      </c>
      <c r="K326">
        <v>2020</v>
      </c>
      <c r="L326" s="1064">
        <v>1</v>
      </c>
      <c r="M326" s="1064">
        <v>3</v>
      </c>
      <c r="N326" s="1064" t="s">
        <v>2397</v>
      </c>
      <c r="O326">
        <v>13</v>
      </c>
      <c r="P326" s="1065">
        <v>0</v>
      </c>
      <c r="Q326" s="1065">
        <v>0</v>
      </c>
      <c r="R326" s="1066">
        <f t="shared" si="5"/>
        <v>0</v>
      </c>
      <c r="S326" s="1065">
        <v>0</v>
      </c>
      <c r="T326" s="1065">
        <v>0</v>
      </c>
      <c r="U326" s="1065">
        <v>917.59</v>
      </c>
      <c r="V326" s="1065">
        <v>917.59</v>
      </c>
    </row>
    <row r="327" spans="1:22">
      <c r="A327">
        <v>4088200100</v>
      </c>
      <c r="B327" s="1061">
        <v>2</v>
      </c>
      <c r="C327" s="1061">
        <v>5</v>
      </c>
      <c r="D327" s="1062">
        <v>2</v>
      </c>
      <c r="E327" s="1061" t="s">
        <v>2394</v>
      </c>
      <c r="F327" s="1061">
        <v>143</v>
      </c>
      <c r="G327" s="1061" t="s">
        <v>711</v>
      </c>
      <c r="H327" s="1063">
        <v>1</v>
      </c>
      <c r="I327" s="1064">
        <v>11306</v>
      </c>
      <c r="J327" s="1064">
        <v>1</v>
      </c>
      <c r="K327">
        <v>2020</v>
      </c>
      <c r="L327" s="1064">
        <v>1</v>
      </c>
      <c r="M327" s="1064">
        <v>3</v>
      </c>
      <c r="N327" s="1064" t="s">
        <v>2397</v>
      </c>
      <c r="O327">
        <v>13</v>
      </c>
      <c r="P327" s="1065">
        <v>0</v>
      </c>
      <c r="Q327" s="1065">
        <v>0</v>
      </c>
      <c r="R327" s="1066">
        <f t="shared" si="5"/>
        <v>0</v>
      </c>
      <c r="S327" s="1065">
        <v>0</v>
      </c>
      <c r="T327" s="1065">
        <v>0</v>
      </c>
      <c r="U327" s="1065">
        <v>0</v>
      </c>
      <c r="V327" s="1065">
        <v>0</v>
      </c>
    </row>
    <row r="328" spans="1:22">
      <c r="A328">
        <v>4088200100</v>
      </c>
      <c r="B328" s="1061">
        <v>2</v>
      </c>
      <c r="C328" s="1061">
        <v>5</v>
      </c>
      <c r="D328" s="1062">
        <v>2</v>
      </c>
      <c r="E328" s="1061" t="s">
        <v>2394</v>
      </c>
      <c r="F328" s="1061">
        <v>143</v>
      </c>
      <c r="G328" s="1061" t="s">
        <v>711</v>
      </c>
      <c r="H328" s="1063">
        <v>1</v>
      </c>
      <c r="I328" s="1064">
        <v>11306</v>
      </c>
      <c r="J328" s="1064">
        <v>1</v>
      </c>
      <c r="K328">
        <v>2020</v>
      </c>
      <c r="L328" s="1064">
        <v>1</v>
      </c>
      <c r="M328" s="1064">
        <v>3</v>
      </c>
      <c r="N328" s="1064" t="s">
        <v>2397</v>
      </c>
      <c r="O328">
        <v>13</v>
      </c>
      <c r="P328" s="1065">
        <v>0</v>
      </c>
      <c r="Q328" s="1065">
        <v>0</v>
      </c>
      <c r="R328" s="1066">
        <f t="shared" si="5"/>
        <v>0</v>
      </c>
      <c r="S328" s="1065">
        <v>0</v>
      </c>
      <c r="T328" s="1065">
        <v>0</v>
      </c>
      <c r="U328" s="1065">
        <v>0</v>
      </c>
      <c r="V328" s="1065">
        <v>0</v>
      </c>
    </row>
    <row r="329" spans="1:22">
      <c r="A329">
        <v>4088200100</v>
      </c>
      <c r="B329" s="1061">
        <v>2</v>
      </c>
      <c r="C329" s="1061">
        <v>5</v>
      </c>
      <c r="D329" s="1062">
        <v>2</v>
      </c>
      <c r="E329" s="1061" t="s">
        <v>2394</v>
      </c>
      <c r="F329" s="1061">
        <v>143</v>
      </c>
      <c r="G329" s="1061" t="s">
        <v>711</v>
      </c>
      <c r="H329" s="1063">
        <v>1</v>
      </c>
      <c r="I329" s="1064">
        <v>11306</v>
      </c>
      <c r="J329" s="1064">
        <v>1</v>
      </c>
      <c r="K329">
        <v>2020</v>
      </c>
      <c r="L329" s="1064">
        <v>1</v>
      </c>
      <c r="M329" s="1064">
        <v>3</v>
      </c>
      <c r="N329" s="1064" t="s">
        <v>2397</v>
      </c>
      <c r="O329">
        <v>13</v>
      </c>
      <c r="P329" s="1065">
        <v>0</v>
      </c>
      <c r="Q329" s="1065">
        <v>0</v>
      </c>
      <c r="R329" s="1066">
        <f t="shared" si="5"/>
        <v>0</v>
      </c>
      <c r="S329" s="1065">
        <v>917.59</v>
      </c>
      <c r="T329" s="1065">
        <v>917.59</v>
      </c>
      <c r="U329" s="1065">
        <v>0</v>
      </c>
      <c r="V329" s="1065">
        <v>0</v>
      </c>
    </row>
    <row r="330" spans="1:22">
      <c r="A330">
        <v>4088200100</v>
      </c>
      <c r="B330" s="1061">
        <v>2</v>
      </c>
      <c r="C330" s="1061">
        <v>5</v>
      </c>
      <c r="D330" s="1062">
        <v>2</v>
      </c>
      <c r="E330" s="1061" t="s">
        <v>2394</v>
      </c>
      <c r="F330" s="1061">
        <v>143</v>
      </c>
      <c r="G330" s="1061" t="s">
        <v>711</v>
      </c>
      <c r="H330" s="1063">
        <v>1</v>
      </c>
      <c r="I330" s="1064">
        <v>11306</v>
      </c>
      <c r="J330" s="1064">
        <v>1</v>
      </c>
      <c r="K330">
        <v>2020</v>
      </c>
      <c r="L330" s="1064">
        <v>1</v>
      </c>
      <c r="M330" s="1064">
        <v>3</v>
      </c>
      <c r="N330" s="1064" t="s">
        <v>2397</v>
      </c>
      <c r="O330">
        <v>13</v>
      </c>
      <c r="P330" s="1065">
        <v>0</v>
      </c>
      <c r="Q330" s="1065">
        <v>917.59</v>
      </c>
      <c r="R330" s="1066">
        <f t="shared" si="5"/>
        <v>917.59</v>
      </c>
      <c r="S330" s="1065">
        <v>0</v>
      </c>
      <c r="T330" s="1065">
        <v>0</v>
      </c>
      <c r="U330" s="1065">
        <v>0</v>
      </c>
      <c r="V330" s="1065">
        <v>0</v>
      </c>
    </row>
    <row r="331" spans="1:22">
      <c r="A331">
        <v>4088200100</v>
      </c>
      <c r="B331" s="1061">
        <v>2</v>
      </c>
      <c r="C331" s="1061">
        <v>5</v>
      </c>
      <c r="D331" s="1062">
        <v>2</v>
      </c>
      <c r="E331" s="1061" t="s">
        <v>2394</v>
      </c>
      <c r="F331" s="1061">
        <v>143</v>
      </c>
      <c r="G331" s="1061" t="s">
        <v>711</v>
      </c>
      <c r="H331" s="1063">
        <v>1</v>
      </c>
      <c r="I331" s="1064">
        <v>11306</v>
      </c>
      <c r="J331" s="1064">
        <v>1</v>
      </c>
      <c r="K331">
        <v>2020</v>
      </c>
      <c r="L331" s="1064">
        <v>2</v>
      </c>
      <c r="M331" s="1064">
        <v>2</v>
      </c>
      <c r="N331" s="1064" t="s">
        <v>2397</v>
      </c>
      <c r="O331">
        <v>13</v>
      </c>
      <c r="P331" s="1065">
        <v>617422.76</v>
      </c>
      <c r="Q331" s="1065">
        <v>-85122.76</v>
      </c>
      <c r="R331" s="1066">
        <f t="shared" si="5"/>
        <v>532300</v>
      </c>
      <c r="S331" s="1065">
        <v>532300</v>
      </c>
      <c r="T331" s="1065">
        <v>532300</v>
      </c>
      <c r="U331" s="1065">
        <v>485468.84</v>
      </c>
      <c r="V331" s="1065">
        <v>485468.84</v>
      </c>
    </row>
    <row r="332" spans="1:22">
      <c r="A332">
        <v>4088200100</v>
      </c>
      <c r="B332" s="1061">
        <v>2</v>
      </c>
      <c r="C332" s="1061">
        <v>5</v>
      </c>
      <c r="D332" s="1062">
        <v>2</v>
      </c>
      <c r="E332" s="1061" t="s">
        <v>2394</v>
      </c>
      <c r="F332" s="1061">
        <v>143</v>
      </c>
      <c r="G332" s="1061" t="s">
        <v>711</v>
      </c>
      <c r="H332" s="1063">
        <v>1</v>
      </c>
      <c r="I332" s="1064">
        <v>11306</v>
      </c>
      <c r="J332" s="1064">
        <v>1</v>
      </c>
      <c r="K332">
        <v>2020</v>
      </c>
      <c r="L332" s="1064">
        <v>2</v>
      </c>
      <c r="M332" s="1064">
        <v>2</v>
      </c>
      <c r="N332" s="1064" t="s">
        <v>2397</v>
      </c>
      <c r="O332">
        <v>13</v>
      </c>
      <c r="P332" s="1065">
        <v>360139.78</v>
      </c>
      <c r="Q332" s="1065">
        <v>-59828.07</v>
      </c>
      <c r="R332" s="1066">
        <f t="shared" si="5"/>
        <v>300311.71000000002</v>
      </c>
      <c r="S332" s="1065">
        <v>300311.71000000002</v>
      </c>
      <c r="T332" s="1065">
        <v>300311.71000000002</v>
      </c>
      <c r="U332" s="1065">
        <v>242774.75</v>
      </c>
      <c r="V332" s="1065">
        <v>242774.75</v>
      </c>
    </row>
    <row r="333" spans="1:22">
      <c r="A333">
        <v>4088200100</v>
      </c>
      <c r="B333" s="1061">
        <v>2</v>
      </c>
      <c r="C333" s="1061">
        <v>5</v>
      </c>
      <c r="D333" s="1062">
        <v>2</v>
      </c>
      <c r="E333" s="1061" t="s">
        <v>2394</v>
      </c>
      <c r="F333" s="1061">
        <v>143</v>
      </c>
      <c r="G333" s="1061" t="s">
        <v>711</v>
      </c>
      <c r="H333" s="1063">
        <v>1</v>
      </c>
      <c r="I333" s="1064">
        <v>11306</v>
      </c>
      <c r="J333" s="1064">
        <v>1</v>
      </c>
      <c r="K333">
        <v>2020</v>
      </c>
      <c r="L333" s="1064">
        <v>1</v>
      </c>
      <c r="M333" s="1064">
        <v>3</v>
      </c>
      <c r="N333" s="1064" t="s">
        <v>2397</v>
      </c>
      <c r="O333">
        <v>13</v>
      </c>
      <c r="P333" s="1065">
        <v>0</v>
      </c>
      <c r="Q333" s="1065">
        <v>0</v>
      </c>
      <c r="R333" s="1066">
        <f t="shared" si="5"/>
        <v>0</v>
      </c>
      <c r="S333" s="1065">
        <v>0</v>
      </c>
      <c r="T333" s="1065">
        <v>0</v>
      </c>
      <c r="U333" s="1065">
        <v>0</v>
      </c>
      <c r="V333" s="1065">
        <v>0</v>
      </c>
    </row>
    <row r="334" spans="1:22">
      <c r="A334">
        <v>4088200100</v>
      </c>
      <c r="B334" s="1061">
        <v>2</v>
      </c>
      <c r="C334" s="1061">
        <v>5</v>
      </c>
      <c r="D334" s="1062">
        <v>2</v>
      </c>
      <c r="E334" s="1061" t="s">
        <v>2394</v>
      </c>
      <c r="F334" s="1061">
        <v>143</v>
      </c>
      <c r="G334" s="1061" t="s">
        <v>711</v>
      </c>
      <c r="H334" s="1063">
        <v>1</v>
      </c>
      <c r="I334" s="1064">
        <v>11306</v>
      </c>
      <c r="J334" s="1064">
        <v>1</v>
      </c>
      <c r="K334">
        <v>2020</v>
      </c>
      <c r="L334" s="1064">
        <v>1</v>
      </c>
      <c r="M334" s="1064">
        <v>3</v>
      </c>
      <c r="N334" s="1064" t="s">
        <v>2397</v>
      </c>
      <c r="O334">
        <v>13</v>
      </c>
      <c r="P334" s="1065">
        <v>0</v>
      </c>
      <c r="Q334" s="1065">
        <v>0</v>
      </c>
      <c r="R334" s="1066">
        <f t="shared" si="5"/>
        <v>0</v>
      </c>
      <c r="S334" s="1065">
        <v>0</v>
      </c>
      <c r="T334" s="1065">
        <v>0</v>
      </c>
      <c r="U334" s="1065">
        <v>617.66999999999996</v>
      </c>
      <c r="V334" s="1065">
        <v>617.66999999999996</v>
      </c>
    </row>
    <row r="335" spans="1:22">
      <c r="A335">
        <v>4088200100</v>
      </c>
      <c r="B335" s="1061">
        <v>2</v>
      </c>
      <c r="C335" s="1061">
        <v>5</v>
      </c>
      <c r="D335" s="1062">
        <v>2</v>
      </c>
      <c r="E335" s="1061" t="s">
        <v>2394</v>
      </c>
      <c r="F335" s="1061">
        <v>143</v>
      </c>
      <c r="G335" s="1061" t="s">
        <v>711</v>
      </c>
      <c r="H335" s="1063">
        <v>1</v>
      </c>
      <c r="I335" s="1064">
        <v>11306</v>
      </c>
      <c r="J335" s="1064">
        <v>1</v>
      </c>
      <c r="K335">
        <v>2020</v>
      </c>
      <c r="L335" s="1064">
        <v>1</v>
      </c>
      <c r="M335" s="1064">
        <v>3</v>
      </c>
      <c r="N335" s="1064" t="s">
        <v>2397</v>
      </c>
      <c r="O335">
        <v>13</v>
      </c>
      <c r="P335" s="1065">
        <v>0</v>
      </c>
      <c r="Q335" s="1065">
        <v>0</v>
      </c>
      <c r="R335" s="1066">
        <f t="shared" si="5"/>
        <v>0</v>
      </c>
      <c r="S335" s="1065">
        <v>0</v>
      </c>
      <c r="T335" s="1065">
        <v>0</v>
      </c>
      <c r="U335" s="1065">
        <v>0</v>
      </c>
      <c r="V335" s="1065">
        <v>0</v>
      </c>
    </row>
    <row r="336" spans="1:22">
      <c r="A336">
        <v>4088200100</v>
      </c>
      <c r="B336" s="1061">
        <v>2</v>
      </c>
      <c r="C336" s="1061">
        <v>5</v>
      </c>
      <c r="D336" s="1062">
        <v>2</v>
      </c>
      <c r="E336" s="1061" t="s">
        <v>2394</v>
      </c>
      <c r="F336" s="1061">
        <v>143</v>
      </c>
      <c r="G336" s="1061" t="s">
        <v>711</v>
      </c>
      <c r="H336" s="1063">
        <v>1</v>
      </c>
      <c r="I336" s="1064">
        <v>11306</v>
      </c>
      <c r="J336" s="1064">
        <v>1</v>
      </c>
      <c r="K336">
        <v>2020</v>
      </c>
      <c r="L336" s="1064">
        <v>1</v>
      </c>
      <c r="M336" s="1064">
        <v>3</v>
      </c>
      <c r="N336" s="1064" t="s">
        <v>2397</v>
      </c>
      <c r="O336">
        <v>13</v>
      </c>
      <c r="P336" s="1065">
        <v>0</v>
      </c>
      <c r="Q336" s="1065">
        <v>0</v>
      </c>
      <c r="R336" s="1066">
        <f t="shared" si="5"/>
        <v>0</v>
      </c>
      <c r="S336" s="1065">
        <v>0</v>
      </c>
      <c r="T336" s="1065">
        <v>0</v>
      </c>
      <c r="U336" s="1065">
        <v>0</v>
      </c>
      <c r="V336" s="1065">
        <v>0</v>
      </c>
    </row>
    <row r="337" spans="1:22">
      <c r="A337">
        <v>4088200100</v>
      </c>
      <c r="B337" s="1061">
        <v>2</v>
      </c>
      <c r="C337" s="1061">
        <v>5</v>
      </c>
      <c r="D337" s="1062">
        <v>2</v>
      </c>
      <c r="E337" s="1061" t="s">
        <v>2394</v>
      </c>
      <c r="F337" s="1061">
        <v>143</v>
      </c>
      <c r="G337" s="1061" t="s">
        <v>711</v>
      </c>
      <c r="H337" s="1063">
        <v>1</v>
      </c>
      <c r="I337" s="1064">
        <v>11306</v>
      </c>
      <c r="J337" s="1064">
        <v>1</v>
      </c>
      <c r="K337">
        <v>2020</v>
      </c>
      <c r="L337" s="1064">
        <v>1</v>
      </c>
      <c r="M337" s="1064">
        <v>3</v>
      </c>
      <c r="N337" s="1064" t="s">
        <v>2397</v>
      </c>
      <c r="O337">
        <v>13</v>
      </c>
      <c r="P337" s="1065">
        <v>0</v>
      </c>
      <c r="Q337" s="1065">
        <v>0</v>
      </c>
      <c r="R337" s="1066">
        <f t="shared" si="5"/>
        <v>0</v>
      </c>
      <c r="S337" s="1065">
        <v>617.66999999999996</v>
      </c>
      <c r="T337" s="1065">
        <v>617.66999999999996</v>
      </c>
      <c r="U337" s="1065">
        <v>0</v>
      </c>
      <c r="V337" s="1065">
        <v>0</v>
      </c>
    </row>
    <row r="338" spans="1:22">
      <c r="A338">
        <v>4088200100</v>
      </c>
      <c r="B338" s="1061">
        <v>2</v>
      </c>
      <c r="C338" s="1061">
        <v>5</v>
      </c>
      <c r="D338" s="1062">
        <v>2</v>
      </c>
      <c r="E338" s="1061" t="s">
        <v>2394</v>
      </c>
      <c r="F338" s="1061">
        <v>143</v>
      </c>
      <c r="G338" s="1061" t="s">
        <v>711</v>
      </c>
      <c r="H338" s="1063">
        <v>1</v>
      </c>
      <c r="I338" s="1064">
        <v>11306</v>
      </c>
      <c r="J338" s="1064">
        <v>1</v>
      </c>
      <c r="K338">
        <v>2020</v>
      </c>
      <c r="L338" s="1064">
        <v>1</v>
      </c>
      <c r="M338" s="1064">
        <v>3</v>
      </c>
      <c r="N338" s="1064" t="s">
        <v>2397</v>
      </c>
      <c r="O338">
        <v>13</v>
      </c>
      <c r="P338" s="1065">
        <v>0</v>
      </c>
      <c r="Q338" s="1065">
        <v>617.66999999999996</v>
      </c>
      <c r="R338" s="1066">
        <f t="shared" si="5"/>
        <v>617.66999999999996</v>
      </c>
      <c r="S338" s="1065">
        <v>0</v>
      </c>
      <c r="T338" s="1065">
        <v>0</v>
      </c>
      <c r="U338" s="1065">
        <v>0</v>
      </c>
      <c r="V338" s="1065">
        <v>0</v>
      </c>
    </row>
    <row r="339" spans="1:22">
      <c r="A339">
        <v>4088200100</v>
      </c>
      <c r="B339" s="1061">
        <v>2</v>
      </c>
      <c r="C339" s="1061">
        <v>5</v>
      </c>
      <c r="D339" s="1062">
        <v>2</v>
      </c>
      <c r="E339" s="1061" t="s">
        <v>2394</v>
      </c>
      <c r="F339" s="1061">
        <v>143</v>
      </c>
      <c r="G339" s="1061" t="s">
        <v>711</v>
      </c>
      <c r="H339" s="1063">
        <v>1</v>
      </c>
      <c r="I339" s="1064">
        <v>11306</v>
      </c>
      <c r="J339" s="1064">
        <v>1</v>
      </c>
      <c r="K339">
        <v>2020</v>
      </c>
      <c r="L339" s="1064">
        <v>2</v>
      </c>
      <c r="M339" s="1064">
        <v>2</v>
      </c>
      <c r="N339" s="1064" t="s">
        <v>2397</v>
      </c>
      <c r="O339">
        <v>13</v>
      </c>
      <c r="P339" s="1065">
        <v>334240.51</v>
      </c>
      <c r="Q339" s="1065">
        <v>-2436.35</v>
      </c>
      <c r="R339" s="1066">
        <f t="shared" si="5"/>
        <v>331804.16000000003</v>
      </c>
      <c r="S339" s="1065">
        <v>331804.15999999997</v>
      </c>
      <c r="T339" s="1065">
        <v>331804.15999999997</v>
      </c>
      <c r="U339" s="1065">
        <v>300152.24</v>
      </c>
      <c r="V339" s="1065">
        <v>300152.24</v>
      </c>
    </row>
    <row r="340" spans="1:22">
      <c r="A340">
        <v>4088200100</v>
      </c>
      <c r="B340" s="1061">
        <v>2</v>
      </c>
      <c r="C340" s="1061">
        <v>5</v>
      </c>
      <c r="D340" s="1062">
        <v>2</v>
      </c>
      <c r="E340" s="1061" t="s">
        <v>2394</v>
      </c>
      <c r="F340" s="1061">
        <v>143</v>
      </c>
      <c r="G340" s="1061" t="s">
        <v>711</v>
      </c>
      <c r="H340" s="1063">
        <v>1</v>
      </c>
      <c r="I340" s="1064">
        <v>11306</v>
      </c>
      <c r="J340" s="1064">
        <v>1</v>
      </c>
      <c r="K340">
        <v>2020</v>
      </c>
      <c r="L340" s="1064">
        <v>2</v>
      </c>
      <c r="M340" s="1064">
        <v>2</v>
      </c>
      <c r="N340" s="1064" t="s">
        <v>2397</v>
      </c>
      <c r="O340">
        <v>13</v>
      </c>
      <c r="P340" s="1065">
        <v>11997.56</v>
      </c>
      <c r="Q340" s="1065">
        <v>-2098.19</v>
      </c>
      <c r="R340" s="1066">
        <f t="shared" si="5"/>
        <v>9899.369999999999</v>
      </c>
      <c r="S340" s="1065">
        <v>9899.3700000000008</v>
      </c>
      <c r="T340" s="1065">
        <v>9899.3700000000008</v>
      </c>
      <c r="U340" s="1065">
        <v>7019.15</v>
      </c>
      <c r="V340" s="1065">
        <v>7019.15</v>
      </c>
    </row>
    <row r="341" spans="1:22">
      <c r="A341">
        <v>4088200100</v>
      </c>
      <c r="B341" s="1061">
        <v>2</v>
      </c>
      <c r="C341" s="1061">
        <v>5</v>
      </c>
      <c r="D341" s="1062">
        <v>2</v>
      </c>
      <c r="E341" s="1061" t="s">
        <v>2394</v>
      </c>
      <c r="F341" s="1061">
        <v>143</v>
      </c>
      <c r="G341" s="1061" t="s">
        <v>711</v>
      </c>
      <c r="H341" s="1063">
        <v>1</v>
      </c>
      <c r="I341" s="1064">
        <v>11306</v>
      </c>
      <c r="J341" s="1064">
        <v>1</v>
      </c>
      <c r="K341">
        <v>2020</v>
      </c>
      <c r="L341" s="1064">
        <v>2</v>
      </c>
      <c r="M341" s="1064">
        <v>2</v>
      </c>
      <c r="N341" s="1064" t="s">
        <v>2397</v>
      </c>
      <c r="O341">
        <v>13</v>
      </c>
      <c r="P341" s="1065">
        <v>0</v>
      </c>
      <c r="Q341" s="1065">
        <v>0</v>
      </c>
      <c r="R341" s="1066">
        <f t="shared" si="5"/>
        <v>0</v>
      </c>
      <c r="S341" s="1065">
        <v>0</v>
      </c>
      <c r="T341" s="1065">
        <v>0</v>
      </c>
      <c r="U341" s="1065">
        <v>0</v>
      </c>
      <c r="V341" s="1065">
        <v>0</v>
      </c>
    </row>
    <row r="342" spans="1:22">
      <c r="A342">
        <v>4088200100</v>
      </c>
      <c r="B342" s="1061">
        <v>2</v>
      </c>
      <c r="C342" s="1061">
        <v>5</v>
      </c>
      <c r="D342" s="1062">
        <v>2</v>
      </c>
      <c r="E342" s="1061" t="s">
        <v>2394</v>
      </c>
      <c r="F342" s="1061">
        <v>143</v>
      </c>
      <c r="G342" s="1061" t="s">
        <v>711</v>
      </c>
      <c r="H342" s="1063">
        <v>1</v>
      </c>
      <c r="I342" s="1064">
        <v>11306</v>
      </c>
      <c r="J342" s="1064">
        <v>1</v>
      </c>
      <c r="K342">
        <v>2020</v>
      </c>
      <c r="L342" s="1064">
        <v>2</v>
      </c>
      <c r="M342" s="1064">
        <v>2</v>
      </c>
      <c r="N342" s="1064" t="s">
        <v>2397</v>
      </c>
      <c r="O342">
        <v>13</v>
      </c>
      <c r="P342" s="1065">
        <v>0</v>
      </c>
      <c r="Q342" s="1065">
        <v>0</v>
      </c>
      <c r="R342" s="1066">
        <f t="shared" si="5"/>
        <v>0</v>
      </c>
      <c r="S342" s="1065">
        <v>0</v>
      </c>
      <c r="T342" s="1065">
        <v>0</v>
      </c>
      <c r="U342" s="1065">
        <v>4995.37</v>
      </c>
      <c r="V342" s="1065">
        <v>4995.37</v>
      </c>
    </row>
    <row r="343" spans="1:22">
      <c r="A343">
        <v>4088200100</v>
      </c>
      <c r="B343" s="1061">
        <v>2</v>
      </c>
      <c r="C343" s="1061">
        <v>5</v>
      </c>
      <c r="D343" s="1062">
        <v>2</v>
      </c>
      <c r="E343" s="1061" t="s">
        <v>2394</v>
      </c>
      <c r="F343" s="1061">
        <v>143</v>
      </c>
      <c r="G343" s="1061" t="s">
        <v>711</v>
      </c>
      <c r="H343" s="1063">
        <v>1</v>
      </c>
      <c r="I343" s="1064">
        <v>11306</v>
      </c>
      <c r="J343" s="1064">
        <v>1</v>
      </c>
      <c r="K343">
        <v>2020</v>
      </c>
      <c r="L343" s="1064">
        <v>2</v>
      </c>
      <c r="M343" s="1064">
        <v>2</v>
      </c>
      <c r="N343" s="1064" t="s">
        <v>2397</v>
      </c>
      <c r="O343">
        <v>13</v>
      </c>
      <c r="P343" s="1065">
        <v>0</v>
      </c>
      <c r="Q343" s="1065">
        <v>0</v>
      </c>
      <c r="R343" s="1066">
        <f t="shared" si="5"/>
        <v>0</v>
      </c>
      <c r="S343" s="1065">
        <v>0</v>
      </c>
      <c r="T343" s="1065">
        <v>0</v>
      </c>
      <c r="U343" s="1065">
        <v>0</v>
      </c>
      <c r="V343" s="1065">
        <v>0</v>
      </c>
    </row>
    <row r="344" spans="1:22">
      <c r="A344">
        <v>4088200100</v>
      </c>
      <c r="B344" s="1061">
        <v>2</v>
      </c>
      <c r="C344" s="1061">
        <v>5</v>
      </c>
      <c r="D344" s="1062">
        <v>2</v>
      </c>
      <c r="E344" s="1061" t="s">
        <v>2394</v>
      </c>
      <c r="F344" s="1061">
        <v>143</v>
      </c>
      <c r="G344" s="1061" t="s">
        <v>711</v>
      </c>
      <c r="H344" s="1063">
        <v>1</v>
      </c>
      <c r="I344" s="1064">
        <v>11306</v>
      </c>
      <c r="J344" s="1064">
        <v>1</v>
      </c>
      <c r="K344">
        <v>2020</v>
      </c>
      <c r="L344" s="1064">
        <v>2</v>
      </c>
      <c r="M344" s="1064">
        <v>2</v>
      </c>
      <c r="N344" s="1064" t="s">
        <v>2397</v>
      </c>
      <c r="O344">
        <v>13</v>
      </c>
      <c r="P344" s="1065">
        <v>0</v>
      </c>
      <c r="Q344" s="1065">
        <v>0</v>
      </c>
      <c r="R344" s="1066">
        <f t="shared" si="5"/>
        <v>0</v>
      </c>
      <c r="S344" s="1065">
        <v>0</v>
      </c>
      <c r="T344" s="1065">
        <v>0</v>
      </c>
      <c r="U344" s="1065">
        <v>0</v>
      </c>
      <c r="V344" s="1065">
        <v>0</v>
      </c>
    </row>
    <row r="345" spans="1:22">
      <c r="A345">
        <v>4088200100</v>
      </c>
      <c r="B345" s="1061">
        <v>2</v>
      </c>
      <c r="C345" s="1061">
        <v>5</v>
      </c>
      <c r="D345" s="1062">
        <v>2</v>
      </c>
      <c r="E345" s="1061" t="s">
        <v>2394</v>
      </c>
      <c r="F345" s="1061">
        <v>143</v>
      </c>
      <c r="G345" s="1061" t="s">
        <v>711</v>
      </c>
      <c r="H345" s="1063">
        <v>1</v>
      </c>
      <c r="I345" s="1064">
        <v>11306</v>
      </c>
      <c r="J345" s="1064">
        <v>1</v>
      </c>
      <c r="K345">
        <v>2020</v>
      </c>
      <c r="L345" s="1064">
        <v>2</v>
      </c>
      <c r="M345" s="1064">
        <v>2</v>
      </c>
      <c r="N345" s="1064" t="s">
        <v>2397</v>
      </c>
      <c r="O345">
        <v>13</v>
      </c>
      <c r="P345" s="1065">
        <v>0</v>
      </c>
      <c r="Q345" s="1065">
        <v>0</v>
      </c>
      <c r="R345" s="1066">
        <f t="shared" si="5"/>
        <v>0</v>
      </c>
      <c r="S345" s="1065">
        <v>8305.2999999999993</v>
      </c>
      <c r="T345" s="1065">
        <v>8305.2999999999993</v>
      </c>
      <c r="U345" s="1065">
        <v>0</v>
      </c>
      <c r="V345" s="1065">
        <v>0</v>
      </c>
    </row>
    <row r="346" spans="1:22">
      <c r="A346">
        <v>4088200100</v>
      </c>
      <c r="B346" s="1061">
        <v>2</v>
      </c>
      <c r="C346" s="1061">
        <v>5</v>
      </c>
      <c r="D346" s="1062">
        <v>2</v>
      </c>
      <c r="E346" s="1061" t="s">
        <v>2394</v>
      </c>
      <c r="F346" s="1061">
        <v>143</v>
      </c>
      <c r="G346" s="1061" t="s">
        <v>711</v>
      </c>
      <c r="H346" s="1063">
        <v>1</v>
      </c>
      <c r="I346" s="1064">
        <v>11306</v>
      </c>
      <c r="J346" s="1064">
        <v>1</v>
      </c>
      <c r="K346">
        <v>2020</v>
      </c>
      <c r="L346" s="1064">
        <v>2</v>
      </c>
      <c r="M346" s="1064">
        <v>2</v>
      </c>
      <c r="N346" s="1064" t="s">
        <v>2397</v>
      </c>
      <c r="O346">
        <v>13</v>
      </c>
      <c r="P346" s="1065">
        <v>0</v>
      </c>
      <c r="Q346" s="1065">
        <v>8305.2999999999993</v>
      </c>
      <c r="R346" s="1066">
        <f t="shared" si="5"/>
        <v>8305.2999999999993</v>
      </c>
      <c r="S346" s="1065">
        <v>0</v>
      </c>
      <c r="T346" s="1065">
        <v>0</v>
      </c>
      <c r="U346" s="1065">
        <v>0</v>
      </c>
      <c r="V346" s="1065">
        <v>0</v>
      </c>
    </row>
    <row r="347" spans="1:22">
      <c r="A347">
        <v>4088200100</v>
      </c>
      <c r="B347" s="1061">
        <v>2</v>
      </c>
      <c r="C347" s="1061">
        <v>5</v>
      </c>
      <c r="D347" s="1062">
        <v>2</v>
      </c>
      <c r="E347" s="1061" t="s">
        <v>2394</v>
      </c>
      <c r="F347" s="1061">
        <v>143</v>
      </c>
      <c r="G347" s="1061" t="s">
        <v>711</v>
      </c>
      <c r="H347" s="1063">
        <v>1</v>
      </c>
      <c r="I347" s="1064">
        <v>11306</v>
      </c>
      <c r="J347" s="1064">
        <v>1</v>
      </c>
      <c r="K347">
        <v>2020</v>
      </c>
      <c r="L347" s="1064">
        <v>1</v>
      </c>
      <c r="M347" s="1064">
        <v>3</v>
      </c>
      <c r="N347" s="1064" t="s">
        <v>2397</v>
      </c>
      <c r="O347">
        <v>13</v>
      </c>
      <c r="P347" s="1065">
        <v>0</v>
      </c>
      <c r="Q347" s="1065">
        <v>0</v>
      </c>
      <c r="R347" s="1066">
        <f t="shared" si="5"/>
        <v>0</v>
      </c>
      <c r="S347" s="1065">
        <v>0</v>
      </c>
      <c r="T347" s="1065">
        <v>0</v>
      </c>
      <c r="U347" s="1065">
        <v>0</v>
      </c>
      <c r="V347" s="1065">
        <v>0</v>
      </c>
    </row>
    <row r="348" spans="1:22">
      <c r="A348">
        <v>4088200100</v>
      </c>
      <c r="B348" s="1061">
        <v>2</v>
      </c>
      <c r="C348" s="1061">
        <v>5</v>
      </c>
      <c r="D348" s="1062">
        <v>2</v>
      </c>
      <c r="E348" s="1061" t="s">
        <v>2394</v>
      </c>
      <c r="F348" s="1061">
        <v>143</v>
      </c>
      <c r="G348" s="1061" t="s">
        <v>711</v>
      </c>
      <c r="H348" s="1063">
        <v>1</v>
      </c>
      <c r="I348" s="1064">
        <v>11306</v>
      </c>
      <c r="J348" s="1064">
        <v>1</v>
      </c>
      <c r="K348">
        <v>2020</v>
      </c>
      <c r="L348" s="1064">
        <v>1</v>
      </c>
      <c r="M348" s="1064">
        <v>3</v>
      </c>
      <c r="N348" s="1064" t="s">
        <v>2397</v>
      </c>
      <c r="O348">
        <v>13</v>
      </c>
      <c r="P348" s="1065">
        <v>0</v>
      </c>
      <c r="Q348" s="1065">
        <v>0</v>
      </c>
      <c r="R348" s="1066">
        <f t="shared" si="5"/>
        <v>0</v>
      </c>
      <c r="S348" s="1065">
        <v>0</v>
      </c>
      <c r="T348" s="1065">
        <v>0</v>
      </c>
      <c r="U348" s="1065">
        <v>3336.73</v>
      </c>
      <c r="V348" s="1065">
        <v>3336.73</v>
      </c>
    </row>
    <row r="349" spans="1:22">
      <c r="A349">
        <v>4088200100</v>
      </c>
      <c r="B349" s="1061">
        <v>2</v>
      </c>
      <c r="C349" s="1061">
        <v>5</v>
      </c>
      <c r="D349" s="1062">
        <v>2</v>
      </c>
      <c r="E349" s="1061" t="s">
        <v>2394</v>
      </c>
      <c r="F349" s="1061">
        <v>143</v>
      </c>
      <c r="G349" s="1061" t="s">
        <v>711</v>
      </c>
      <c r="H349" s="1063">
        <v>1</v>
      </c>
      <c r="I349" s="1064">
        <v>11306</v>
      </c>
      <c r="J349" s="1064">
        <v>1</v>
      </c>
      <c r="K349">
        <v>2020</v>
      </c>
      <c r="L349" s="1064">
        <v>1</v>
      </c>
      <c r="M349" s="1064">
        <v>3</v>
      </c>
      <c r="N349" s="1064" t="s">
        <v>2397</v>
      </c>
      <c r="O349">
        <v>13</v>
      </c>
      <c r="P349" s="1065">
        <v>0</v>
      </c>
      <c r="Q349" s="1065">
        <v>0</v>
      </c>
      <c r="R349" s="1066">
        <f t="shared" si="5"/>
        <v>0</v>
      </c>
      <c r="S349" s="1065">
        <v>0</v>
      </c>
      <c r="T349" s="1065">
        <v>0</v>
      </c>
      <c r="U349" s="1065">
        <v>0</v>
      </c>
      <c r="V349" s="1065">
        <v>0</v>
      </c>
    </row>
    <row r="350" spans="1:22">
      <c r="A350">
        <v>4088200100</v>
      </c>
      <c r="B350" s="1061">
        <v>2</v>
      </c>
      <c r="C350" s="1061">
        <v>5</v>
      </c>
      <c r="D350" s="1062">
        <v>2</v>
      </c>
      <c r="E350" s="1061" t="s">
        <v>2394</v>
      </c>
      <c r="F350" s="1061">
        <v>143</v>
      </c>
      <c r="G350" s="1061" t="s">
        <v>711</v>
      </c>
      <c r="H350" s="1063">
        <v>1</v>
      </c>
      <c r="I350" s="1064">
        <v>11306</v>
      </c>
      <c r="J350" s="1064">
        <v>1</v>
      </c>
      <c r="K350">
        <v>2020</v>
      </c>
      <c r="L350" s="1064">
        <v>1</v>
      </c>
      <c r="M350" s="1064">
        <v>3</v>
      </c>
      <c r="N350" s="1064" t="s">
        <v>2397</v>
      </c>
      <c r="O350">
        <v>13</v>
      </c>
      <c r="P350" s="1065">
        <v>0</v>
      </c>
      <c r="Q350" s="1065">
        <v>0</v>
      </c>
      <c r="R350" s="1066">
        <f t="shared" si="5"/>
        <v>0</v>
      </c>
      <c r="S350" s="1065">
        <v>0</v>
      </c>
      <c r="T350" s="1065">
        <v>0</v>
      </c>
      <c r="U350" s="1065">
        <v>0</v>
      </c>
      <c r="V350" s="1065">
        <v>0</v>
      </c>
    </row>
    <row r="351" spans="1:22">
      <c r="A351">
        <v>4088200100</v>
      </c>
      <c r="B351" s="1061">
        <v>2</v>
      </c>
      <c r="C351" s="1061">
        <v>5</v>
      </c>
      <c r="D351" s="1062">
        <v>2</v>
      </c>
      <c r="E351" s="1061" t="s">
        <v>2394</v>
      </c>
      <c r="F351" s="1061">
        <v>143</v>
      </c>
      <c r="G351" s="1061" t="s">
        <v>711</v>
      </c>
      <c r="H351" s="1063">
        <v>1</v>
      </c>
      <c r="I351" s="1064">
        <v>11306</v>
      </c>
      <c r="J351" s="1064">
        <v>1</v>
      </c>
      <c r="K351">
        <v>2020</v>
      </c>
      <c r="L351" s="1064">
        <v>1</v>
      </c>
      <c r="M351" s="1064">
        <v>3</v>
      </c>
      <c r="N351" s="1064" t="s">
        <v>2397</v>
      </c>
      <c r="O351">
        <v>13</v>
      </c>
      <c r="P351" s="1065">
        <v>0</v>
      </c>
      <c r="Q351" s="1065">
        <v>0</v>
      </c>
      <c r="R351" s="1066">
        <f t="shared" si="5"/>
        <v>0</v>
      </c>
      <c r="S351" s="1065">
        <v>3336.73</v>
      </c>
      <c r="T351" s="1065">
        <v>3336.73</v>
      </c>
      <c r="U351" s="1065">
        <v>0</v>
      </c>
      <c r="V351" s="1065">
        <v>0</v>
      </c>
    </row>
    <row r="352" spans="1:22">
      <c r="A352">
        <v>4088200100</v>
      </c>
      <c r="B352" s="1061">
        <v>2</v>
      </c>
      <c r="C352" s="1061">
        <v>5</v>
      </c>
      <c r="D352" s="1062">
        <v>2</v>
      </c>
      <c r="E352" s="1061" t="s">
        <v>2394</v>
      </c>
      <c r="F352" s="1061">
        <v>143</v>
      </c>
      <c r="G352" s="1061" t="s">
        <v>711</v>
      </c>
      <c r="H352" s="1063">
        <v>1</v>
      </c>
      <c r="I352" s="1064">
        <v>11306</v>
      </c>
      <c r="J352" s="1064">
        <v>1</v>
      </c>
      <c r="K352">
        <v>2020</v>
      </c>
      <c r="L352" s="1064">
        <v>1</v>
      </c>
      <c r="M352" s="1064">
        <v>3</v>
      </c>
      <c r="N352" s="1064" t="s">
        <v>2397</v>
      </c>
      <c r="O352">
        <v>13</v>
      </c>
      <c r="P352" s="1065">
        <v>0</v>
      </c>
      <c r="Q352" s="1065">
        <v>3336.73</v>
      </c>
      <c r="R352" s="1066">
        <f t="shared" si="5"/>
        <v>3336.73</v>
      </c>
      <c r="S352" s="1065">
        <v>0</v>
      </c>
      <c r="T352" s="1065">
        <v>0</v>
      </c>
      <c r="U352" s="1065">
        <v>0</v>
      </c>
      <c r="V352" s="1065">
        <v>0</v>
      </c>
    </row>
    <row r="353" spans="1:22">
      <c r="A353">
        <v>4088200100</v>
      </c>
      <c r="B353" s="1061">
        <v>2</v>
      </c>
      <c r="C353" s="1061">
        <v>5</v>
      </c>
      <c r="D353" s="1062">
        <v>2</v>
      </c>
      <c r="E353" s="1061" t="s">
        <v>2394</v>
      </c>
      <c r="F353" s="1061">
        <v>143</v>
      </c>
      <c r="G353" s="1061" t="s">
        <v>711</v>
      </c>
      <c r="H353" s="1063">
        <v>1</v>
      </c>
      <c r="I353" s="1064">
        <v>11306</v>
      </c>
      <c r="J353" s="1064">
        <v>1</v>
      </c>
      <c r="K353">
        <v>2020</v>
      </c>
      <c r="L353" s="1064">
        <v>1</v>
      </c>
      <c r="M353" s="1064">
        <v>3</v>
      </c>
      <c r="N353" s="1064" t="s">
        <v>2397</v>
      </c>
      <c r="O353">
        <v>13</v>
      </c>
      <c r="P353" s="1065">
        <v>0</v>
      </c>
      <c r="Q353" s="1065">
        <v>0</v>
      </c>
      <c r="R353" s="1066">
        <f t="shared" si="5"/>
        <v>0</v>
      </c>
      <c r="S353" s="1065">
        <v>0</v>
      </c>
      <c r="T353" s="1065">
        <v>0</v>
      </c>
      <c r="U353" s="1065">
        <v>0</v>
      </c>
      <c r="V353" s="1065">
        <v>0</v>
      </c>
    </row>
    <row r="354" spans="1:22">
      <c r="A354">
        <v>4088200100</v>
      </c>
      <c r="B354" s="1061">
        <v>2</v>
      </c>
      <c r="C354" s="1061">
        <v>5</v>
      </c>
      <c r="D354" s="1062">
        <v>2</v>
      </c>
      <c r="E354" s="1061" t="s">
        <v>2394</v>
      </c>
      <c r="F354" s="1061">
        <v>143</v>
      </c>
      <c r="G354" s="1061" t="s">
        <v>711</v>
      </c>
      <c r="H354" s="1063">
        <v>1</v>
      </c>
      <c r="I354" s="1064">
        <v>11306</v>
      </c>
      <c r="J354" s="1064">
        <v>1</v>
      </c>
      <c r="K354">
        <v>2020</v>
      </c>
      <c r="L354" s="1064">
        <v>1</v>
      </c>
      <c r="M354" s="1064">
        <v>3</v>
      </c>
      <c r="N354" s="1064" t="s">
        <v>2397</v>
      </c>
      <c r="O354">
        <v>13</v>
      </c>
      <c r="P354" s="1065">
        <v>0</v>
      </c>
      <c r="Q354" s="1065">
        <v>0</v>
      </c>
      <c r="R354" s="1066">
        <f t="shared" si="5"/>
        <v>0</v>
      </c>
      <c r="S354" s="1065">
        <v>0</v>
      </c>
      <c r="T354" s="1065">
        <v>0</v>
      </c>
      <c r="U354" s="1065">
        <v>2378.17</v>
      </c>
      <c r="V354" s="1065">
        <v>2378.17</v>
      </c>
    </row>
    <row r="355" spans="1:22">
      <c r="A355">
        <v>4088200100</v>
      </c>
      <c r="B355" s="1061">
        <v>2</v>
      </c>
      <c r="C355" s="1061">
        <v>5</v>
      </c>
      <c r="D355" s="1062">
        <v>2</v>
      </c>
      <c r="E355" s="1061" t="s">
        <v>2394</v>
      </c>
      <c r="F355" s="1061">
        <v>143</v>
      </c>
      <c r="G355" s="1061" t="s">
        <v>711</v>
      </c>
      <c r="H355" s="1063">
        <v>1</v>
      </c>
      <c r="I355" s="1064">
        <v>11306</v>
      </c>
      <c r="J355" s="1064">
        <v>1</v>
      </c>
      <c r="K355">
        <v>2020</v>
      </c>
      <c r="L355" s="1064">
        <v>1</v>
      </c>
      <c r="M355" s="1064">
        <v>3</v>
      </c>
      <c r="N355" s="1064" t="s">
        <v>2397</v>
      </c>
      <c r="O355">
        <v>13</v>
      </c>
      <c r="P355" s="1065">
        <v>0</v>
      </c>
      <c r="Q355" s="1065">
        <v>0</v>
      </c>
      <c r="R355" s="1066">
        <f t="shared" si="5"/>
        <v>0</v>
      </c>
      <c r="S355" s="1065">
        <v>0</v>
      </c>
      <c r="T355" s="1065">
        <v>0</v>
      </c>
      <c r="U355" s="1065">
        <v>0</v>
      </c>
      <c r="V355" s="1065">
        <v>0</v>
      </c>
    </row>
    <row r="356" spans="1:22">
      <c r="A356">
        <v>4088200100</v>
      </c>
      <c r="B356" s="1061">
        <v>2</v>
      </c>
      <c r="C356" s="1061">
        <v>5</v>
      </c>
      <c r="D356" s="1062">
        <v>2</v>
      </c>
      <c r="E356" s="1061" t="s">
        <v>2394</v>
      </c>
      <c r="F356" s="1061">
        <v>143</v>
      </c>
      <c r="G356" s="1061" t="s">
        <v>711</v>
      </c>
      <c r="H356" s="1063">
        <v>1</v>
      </c>
      <c r="I356" s="1064">
        <v>11306</v>
      </c>
      <c r="J356" s="1064">
        <v>1</v>
      </c>
      <c r="K356">
        <v>2020</v>
      </c>
      <c r="L356" s="1064">
        <v>1</v>
      </c>
      <c r="M356" s="1064">
        <v>3</v>
      </c>
      <c r="N356" s="1064" t="s">
        <v>2397</v>
      </c>
      <c r="O356">
        <v>13</v>
      </c>
      <c r="P356" s="1065">
        <v>0</v>
      </c>
      <c r="Q356" s="1065">
        <v>0</v>
      </c>
      <c r="R356" s="1066">
        <f t="shared" si="5"/>
        <v>0</v>
      </c>
      <c r="S356" s="1065">
        <v>0</v>
      </c>
      <c r="T356" s="1065">
        <v>0</v>
      </c>
      <c r="U356" s="1065">
        <v>0</v>
      </c>
      <c r="V356" s="1065">
        <v>0</v>
      </c>
    </row>
    <row r="357" spans="1:22">
      <c r="A357">
        <v>4088200100</v>
      </c>
      <c r="B357" s="1061">
        <v>2</v>
      </c>
      <c r="C357" s="1061">
        <v>5</v>
      </c>
      <c r="D357" s="1062">
        <v>2</v>
      </c>
      <c r="E357" s="1061" t="s">
        <v>2394</v>
      </c>
      <c r="F357" s="1061">
        <v>143</v>
      </c>
      <c r="G357" s="1061" t="s">
        <v>711</v>
      </c>
      <c r="H357" s="1063">
        <v>1</v>
      </c>
      <c r="I357" s="1064">
        <v>11306</v>
      </c>
      <c r="J357" s="1064">
        <v>1</v>
      </c>
      <c r="K357">
        <v>2020</v>
      </c>
      <c r="L357" s="1064">
        <v>1</v>
      </c>
      <c r="M357" s="1064">
        <v>3</v>
      </c>
      <c r="N357" s="1064" t="s">
        <v>2397</v>
      </c>
      <c r="O357">
        <v>13</v>
      </c>
      <c r="P357" s="1065">
        <v>0</v>
      </c>
      <c r="Q357" s="1065">
        <v>0</v>
      </c>
      <c r="R357" s="1066">
        <f t="shared" si="5"/>
        <v>0</v>
      </c>
      <c r="S357" s="1065">
        <v>2378.17</v>
      </c>
      <c r="T357" s="1065">
        <v>2378.17</v>
      </c>
      <c r="U357" s="1065">
        <v>0</v>
      </c>
      <c r="V357" s="1065">
        <v>0</v>
      </c>
    </row>
    <row r="358" spans="1:22">
      <c r="A358">
        <v>4088200100</v>
      </c>
      <c r="B358" s="1061">
        <v>2</v>
      </c>
      <c r="C358" s="1061">
        <v>5</v>
      </c>
      <c r="D358" s="1062">
        <v>2</v>
      </c>
      <c r="E358" s="1061" t="s">
        <v>2394</v>
      </c>
      <c r="F358" s="1061">
        <v>143</v>
      </c>
      <c r="G358" s="1061" t="s">
        <v>711</v>
      </c>
      <c r="H358" s="1063">
        <v>1</v>
      </c>
      <c r="I358" s="1064">
        <v>11306</v>
      </c>
      <c r="J358" s="1064">
        <v>1</v>
      </c>
      <c r="K358">
        <v>2020</v>
      </c>
      <c r="L358" s="1064">
        <v>1</v>
      </c>
      <c r="M358" s="1064">
        <v>3</v>
      </c>
      <c r="N358" s="1064" t="s">
        <v>2397</v>
      </c>
      <c r="O358">
        <v>13</v>
      </c>
      <c r="P358" s="1065">
        <v>0</v>
      </c>
      <c r="Q358" s="1065">
        <v>2378.17</v>
      </c>
      <c r="R358" s="1066">
        <f t="shared" si="5"/>
        <v>2378.17</v>
      </c>
      <c r="S358" s="1065">
        <v>0</v>
      </c>
      <c r="T358" s="1065">
        <v>0</v>
      </c>
      <c r="U358" s="1065">
        <v>0</v>
      </c>
      <c r="V358" s="1065">
        <v>0</v>
      </c>
    </row>
    <row r="359" spans="1:22">
      <c r="A359">
        <v>4088200100</v>
      </c>
      <c r="B359" s="1061">
        <v>2</v>
      </c>
      <c r="C359" s="1061">
        <v>5</v>
      </c>
      <c r="D359" s="1062">
        <v>2</v>
      </c>
      <c r="E359" s="1061" t="s">
        <v>2394</v>
      </c>
      <c r="F359" s="1061">
        <v>143</v>
      </c>
      <c r="G359" s="1061" t="s">
        <v>711</v>
      </c>
      <c r="H359" s="1063">
        <v>1</v>
      </c>
      <c r="I359" s="1064">
        <v>11306</v>
      </c>
      <c r="J359" s="1064">
        <v>1</v>
      </c>
      <c r="K359">
        <v>2020</v>
      </c>
      <c r="L359" s="1064">
        <v>1</v>
      </c>
      <c r="M359" s="1064">
        <v>3</v>
      </c>
      <c r="N359" s="1064" t="s">
        <v>2397</v>
      </c>
      <c r="O359">
        <v>13</v>
      </c>
      <c r="P359" s="1065">
        <v>0</v>
      </c>
      <c r="Q359" s="1065">
        <v>0</v>
      </c>
      <c r="R359" s="1066">
        <f t="shared" si="5"/>
        <v>0</v>
      </c>
      <c r="S359" s="1065">
        <v>0</v>
      </c>
      <c r="T359" s="1065">
        <v>0</v>
      </c>
      <c r="U359" s="1065">
        <v>0</v>
      </c>
      <c r="V359" s="1065">
        <v>0</v>
      </c>
    </row>
    <row r="360" spans="1:22">
      <c r="A360">
        <v>4088200100</v>
      </c>
      <c r="B360" s="1061">
        <v>2</v>
      </c>
      <c r="C360" s="1061">
        <v>5</v>
      </c>
      <c r="D360" s="1062">
        <v>2</v>
      </c>
      <c r="E360" s="1061" t="s">
        <v>2394</v>
      </c>
      <c r="F360" s="1061">
        <v>143</v>
      </c>
      <c r="G360" s="1061" t="s">
        <v>711</v>
      </c>
      <c r="H360" s="1063">
        <v>1</v>
      </c>
      <c r="I360" s="1064">
        <v>11306</v>
      </c>
      <c r="J360" s="1064">
        <v>1</v>
      </c>
      <c r="K360">
        <v>2020</v>
      </c>
      <c r="L360" s="1064">
        <v>1</v>
      </c>
      <c r="M360" s="1064">
        <v>3</v>
      </c>
      <c r="N360" s="1064" t="s">
        <v>2397</v>
      </c>
      <c r="O360">
        <v>13</v>
      </c>
      <c r="P360" s="1065">
        <v>0</v>
      </c>
      <c r="Q360" s="1065">
        <v>0</v>
      </c>
      <c r="R360" s="1066">
        <f t="shared" si="5"/>
        <v>0</v>
      </c>
      <c r="S360" s="1065">
        <v>0</v>
      </c>
      <c r="T360" s="1065">
        <v>0</v>
      </c>
      <c r="U360" s="1065">
        <v>6113.6</v>
      </c>
      <c r="V360" s="1065">
        <v>6113.6</v>
      </c>
    </row>
    <row r="361" spans="1:22">
      <c r="A361">
        <v>4088200100</v>
      </c>
      <c r="B361" s="1061">
        <v>2</v>
      </c>
      <c r="C361" s="1061">
        <v>5</v>
      </c>
      <c r="D361" s="1062">
        <v>2</v>
      </c>
      <c r="E361" s="1061" t="s">
        <v>2394</v>
      </c>
      <c r="F361" s="1061">
        <v>143</v>
      </c>
      <c r="G361" s="1061" t="s">
        <v>711</v>
      </c>
      <c r="H361" s="1063">
        <v>1</v>
      </c>
      <c r="I361" s="1064">
        <v>11306</v>
      </c>
      <c r="J361" s="1064">
        <v>1</v>
      </c>
      <c r="K361">
        <v>2020</v>
      </c>
      <c r="L361" s="1064">
        <v>1</v>
      </c>
      <c r="M361" s="1064">
        <v>3</v>
      </c>
      <c r="N361" s="1064" t="s">
        <v>2397</v>
      </c>
      <c r="O361">
        <v>13</v>
      </c>
      <c r="P361" s="1065">
        <v>0</v>
      </c>
      <c r="Q361" s="1065">
        <v>0</v>
      </c>
      <c r="R361" s="1066">
        <f t="shared" si="5"/>
        <v>0</v>
      </c>
      <c r="S361" s="1065">
        <v>0</v>
      </c>
      <c r="T361" s="1065">
        <v>0</v>
      </c>
      <c r="U361" s="1065">
        <v>0</v>
      </c>
      <c r="V361" s="1065">
        <v>0</v>
      </c>
    </row>
    <row r="362" spans="1:22">
      <c r="A362">
        <v>4088200100</v>
      </c>
      <c r="B362" s="1061">
        <v>2</v>
      </c>
      <c r="C362" s="1061">
        <v>5</v>
      </c>
      <c r="D362" s="1062">
        <v>2</v>
      </c>
      <c r="E362" s="1061" t="s">
        <v>2394</v>
      </c>
      <c r="F362" s="1061">
        <v>143</v>
      </c>
      <c r="G362" s="1061" t="s">
        <v>711</v>
      </c>
      <c r="H362" s="1063">
        <v>1</v>
      </c>
      <c r="I362" s="1064">
        <v>11306</v>
      </c>
      <c r="J362" s="1064">
        <v>1</v>
      </c>
      <c r="K362">
        <v>2020</v>
      </c>
      <c r="L362" s="1064">
        <v>1</v>
      </c>
      <c r="M362" s="1064">
        <v>3</v>
      </c>
      <c r="N362" s="1064" t="s">
        <v>2397</v>
      </c>
      <c r="O362">
        <v>13</v>
      </c>
      <c r="P362" s="1065">
        <v>0</v>
      </c>
      <c r="Q362" s="1065">
        <v>0</v>
      </c>
      <c r="R362" s="1066">
        <f t="shared" si="5"/>
        <v>0</v>
      </c>
      <c r="S362" s="1065">
        <v>0</v>
      </c>
      <c r="T362" s="1065">
        <v>0</v>
      </c>
      <c r="U362" s="1065">
        <v>0</v>
      </c>
      <c r="V362" s="1065">
        <v>0</v>
      </c>
    </row>
    <row r="363" spans="1:22">
      <c r="A363">
        <v>4088200100</v>
      </c>
      <c r="B363" s="1061">
        <v>2</v>
      </c>
      <c r="C363" s="1061">
        <v>5</v>
      </c>
      <c r="D363" s="1062">
        <v>2</v>
      </c>
      <c r="E363" s="1061" t="s">
        <v>2394</v>
      </c>
      <c r="F363" s="1061">
        <v>143</v>
      </c>
      <c r="G363" s="1061" t="s">
        <v>711</v>
      </c>
      <c r="H363" s="1063">
        <v>1</v>
      </c>
      <c r="I363" s="1064">
        <v>11306</v>
      </c>
      <c r="J363" s="1064">
        <v>1</v>
      </c>
      <c r="K363">
        <v>2020</v>
      </c>
      <c r="L363" s="1064">
        <v>1</v>
      </c>
      <c r="M363" s="1064">
        <v>3</v>
      </c>
      <c r="N363" s="1064" t="s">
        <v>2397</v>
      </c>
      <c r="O363">
        <v>13</v>
      </c>
      <c r="P363" s="1065">
        <v>0</v>
      </c>
      <c r="Q363" s="1065">
        <v>0</v>
      </c>
      <c r="R363" s="1066">
        <f t="shared" si="5"/>
        <v>0</v>
      </c>
      <c r="S363" s="1065">
        <v>6113.6</v>
      </c>
      <c r="T363" s="1065">
        <v>6113.6</v>
      </c>
      <c r="U363" s="1065">
        <v>0</v>
      </c>
      <c r="V363" s="1065">
        <v>0</v>
      </c>
    </row>
    <row r="364" spans="1:22">
      <c r="A364">
        <v>4088200100</v>
      </c>
      <c r="B364" s="1061">
        <v>2</v>
      </c>
      <c r="C364" s="1061">
        <v>5</v>
      </c>
      <c r="D364" s="1062">
        <v>2</v>
      </c>
      <c r="E364" s="1061" t="s">
        <v>2394</v>
      </c>
      <c r="F364" s="1061">
        <v>143</v>
      </c>
      <c r="G364" s="1061" t="s">
        <v>711</v>
      </c>
      <c r="H364" s="1063">
        <v>1</v>
      </c>
      <c r="I364" s="1064">
        <v>11306</v>
      </c>
      <c r="J364" s="1064">
        <v>1</v>
      </c>
      <c r="K364">
        <v>2020</v>
      </c>
      <c r="L364" s="1064">
        <v>1</v>
      </c>
      <c r="M364" s="1064">
        <v>3</v>
      </c>
      <c r="N364" s="1064" t="s">
        <v>2397</v>
      </c>
      <c r="O364">
        <v>13</v>
      </c>
      <c r="P364" s="1065">
        <v>0</v>
      </c>
      <c r="Q364" s="1065">
        <v>6113.6</v>
      </c>
      <c r="R364" s="1066">
        <f t="shared" si="5"/>
        <v>6113.6</v>
      </c>
      <c r="S364" s="1065">
        <v>0</v>
      </c>
      <c r="T364" s="1065">
        <v>0</v>
      </c>
      <c r="U364" s="1065">
        <v>0</v>
      </c>
      <c r="V364" s="1065">
        <v>0</v>
      </c>
    </row>
    <row r="365" spans="1:22">
      <c r="A365">
        <v>4088200100</v>
      </c>
      <c r="B365" s="1061">
        <v>2</v>
      </c>
      <c r="C365" s="1061">
        <v>5</v>
      </c>
      <c r="D365" s="1062">
        <v>2</v>
      </c>
      <c r="E365" s="1061" t="s">
        <v>2394</v>
      </c>
      <c r="F365" s="1061">
        <v>143</v>
      </c>
      <c r="G365" s="1061" t="s">
        <v>711</v>
      </c>
      <c r="H365" s="1063">
        <v>1</v>
      </c>
      <c r="I365" s="1064">
        <v>11306</v>
      </c>
      <c r="J365" s="1064">
        <v>1</v>
      </c>
      <c r="K365">
        <v>2020</v>
      </c>
      <c r="L365" s="1064">
        <v>1</v>
      </c>
      <c r="M365" s="1064">
        <v>3</v>
      </c>
      <c r="N365" s="1064" t="s">
        <v>2397</v>
      </c>
      <c r="O365">
        <v>13</v>
      </c>
      <c r="P365" s="1065">
        <v>0</v>
      </c>
      <c r="Q365" s="1065">
        <v>0</v>
      </c>
      <c r="R365" s="1066">
        <f t="shared" si="5"/>
        <v>0</v>
      </c>
      <c r="S365" s="1065">
        <v>0</v>
      </c>
      <c r="T365" s="1065">
        <v>0</v>
      </c>
      <c r="U365" s="1065">
        <v>0</v>
      </c>
      <c r="V365" s="1065">
        <v>0</v>
      </c>
    </row>
    <row r="366" spans="1:22">
      <c r="A366">
        <v>4088200100</v>
      </c>
      <c r="B366" s="1061">
        <v>2</v>
      </c>
      <c r="C366" s="1061">
        <v>5</v>
      </c>
      <c r="D366" s="1062">
        <v>2</v>
      </c>
      <c r="E366" s="1061" t="s">
        <v>2394</v>
      </c>
      <c r="F366" s="1061">
        <v>143</v>
      </c>
      <c r="G366" s="1061" t="s">
        <v>711</v>
      </c>
      <c r="H366" s="1063">
        <v>1</v>
      </c>
      <c r="I366" s="1064">
        <v>11306</v>
      </c>
      <c r="J366" s="1064">
        <v>1</v>
      </c>
      <c r="K366">
        <v>2020</v>
      </c>
      <c r="L366" s="1064">
        <v>1</v>
      </c>
      <c r="M366" s="1064">
        <v>3</v>
      </c>
      <c r="N366" s="1064" t="s">
        <v>2397</v>
      </c>
      <c r="O366">
        <v>13</v>
      </c>
      <c r="P366" s="1065">
        <v>0</v>
      </c>
      <c r="Q366" s="1065">
        <v>0</v>
      </c>
      <c r="R366" s="1066">
        <f t="shared" si="5"/>
        <v>0</v>
      </c>
      <c r="S366" s="1065">
        <v>0</v>
      </c>
      <c r="T366" s="1065">
        <v>0</v>
      </c>
      <c r="U366" s="1065">
        <v>5038.21</v>
      </c>
      <c r="V366" s="1065">
        <v>5038.21</v>
      </c>
    </row>
    <row r="367" spans="1:22">
      <c r="A367">
        <v>4088200100</v>
      </c>
      <c r="B367" s="1061">
        <v>2</v>
      </c>
      <c r="C367" s="1061">
        <v>5</v>
      </c>
      <c r="D367" s="1062">
        <v>2</v>
      </c>
      <c r="E367" s="1061" t="s">
        <v>2394</v>
      </c>
      <c r="F367" s="1061">
        <v>143</v>
      </c>
      <c r="G367" s="1061" t="s">
        <v>711</v>
      </c>
      <c r="H367" s="1063">
        <v>1</v>
      </c>
      <c r="I367" s="1064">
        <v>11306</v>
      </c>
      <c r="J367" s="1064">
        <v>1</v>
      </c>
      <c r="K367">
        <v>2020</v>
      </c>
      <c r="L367" s="1064">
        <v>1</v>
      </c>
      <c r="M367" s="1064">
        <v>3</v>
      </c>
      <c r="N367" s="1064" t="s">
        <v>2397</v>
      </c>
      <c r="O367">
        <v>13</v>
      </c>
      <c r="P367" s="1065">
        <v>0</v>
      </c>
      <c r="Q367" s="1065">
        <v>0</v>
      </c>
      <c r="R367" s="1066">
        <f t="shared" si="5"/>
        <v>0</v>
      </c>
      <c r="S367" s="1065">
        <v>0</v>
      </c>
      <c r="T367" s="1065">
        <v>0</v>
      </c>
      <c r="U367" s="1065">
        <v>0</v>
      </c>
      <c r="V367" s="1065">
        <v>0</v>
      </c>
    </row>
    <row r="368" spans="1:22">
      <c r="A368">
        <v>4088200100</v>
      </c>
      <c r="B368" s="1061">
        <v>2</v>
      </c>
      <c r="C368" s="1061">
        <v>5</v>
      </c>
      <c r="D368" s="1062">
        <v>2</v>
      </c>
      <c r="E368" s="1061" t="s">
        <v>2394</v>
      </c>
      <c r="F368" s="1061">
        <v>143</v>
      </c>
      <c r="G368" s="1061" t="s">
        <v>711</v>
      </c>
      <c r="H368" s="1063">
        <v>1</v>
      </c>
      <c r="I368" s="1064">
        <v>11306</v>
      </c>
      <c r="J368" s="1064">
        <v>1</v>
      </c>
      <c r="K368">
        <v>2020</v>
      </c>
      <c r="L368" s="1064">
        <v>1</v>
      </c>
      <c r="M368" s="1064">
        <v>3</v>
      </c>
      <c r="N368" s="1064" t="s">
        <v>2397</v>
      </c>
      <c r="O368">
        <v>13</v>
      </c>
      <c r="P368" s="1065">
        <v>0</v>
      </c>
      <c r="Q368" s="1065">
        <v>0</v>
      </c>
      <c r="R368" s="1066">
        <f t="shared" si="5"/>
        <v>0</v>
      </c>
      <c r="S368" s="1065">
        <v>0</v>
      </c>
      <c r="T368" s="1065">
        <v>0</v>
      </c>
      <c r="U368" s="1065">
        <v>0</v>
      </c>
      <c r="V368" s="1065">
        <v>0</v>
      </c>
    </row>
    <row r="369" spans="1:22">
      <c r="A369">
        <v>4088200100</v>
      </c>
      <c r="B369" s="1061">
        <v>2</v>
      </c>
      <c r="C369" s="1061">
        <v>5</v>
      </c>
      <c r="D369" s="1062">
        <v>2</v>
      </c>
      <c r="E369" s="1061" t="s">
        <v>2394</v>
      </c>
      <c r="F369" s="1061">
        <v>143</v>
      </c>
      <c r="G369" s="1061" t="s">
        <v>711</v>
      </c>
      <c r="H369" s="1063">
        <v>1</v>
      </c>
      <c r="I369" s="1064">
        <v>11306</v>
      </c>
      <c r="J369" s="1064">
        <v>1</v>
      </c>
      <c r="K369">
        <v>2020</v>
      </c>
      <c r="L369" s="1064">
        <v>1</v>
      </c>
      <c r="M369" s="1064">
        <v>3</v>
      </c>
      <c r="N369" s="1064" t="s">
        <v>2397</v>
      </c>
      <c r="O369">
        <v>13</v>
      </c>
      <c r="P369" s="1065">
        <v>0</v>
      </c>
      <c r="Q369" s="1065">
        <v>0</v>
      </c>
      <c r="R369" s="1066">
        <f t="shared" si="5"/>
        <v>0</v>
      </c>
      <c r="S369" s="1065">
        <v>5038.21</v>
      </c>
      <c r="T369" s="1065">
        <v>5038.21</v>
      </c>
      <c r="U369" s="1065">
        <v>0</v>
      </c>
      <c r="V369" s="1065">
        <v>0</v>
      </c>
    </row>
    <row r="370" spans="1:22">
      <c r="A370">
        <v>4088200100</v>
      </c>
      <c r="B370" s="1061">
        <v>2</v>
      </c>
      <c r="C370" s="1061">
        <v>5</v>
      </c>
      <c r="D370" s="1062">
        <v>2</v>
      </c>
      <c r="E370" s="1061" t="s">
        <v>2394</v>
      </c>
      <c r="F370" s="1061">
        <v>143</v>
      </c>
      <c r="G370" s="1061" t="s">
        <v>711</v>
      </c>
      <c r="H370" s="1063">
        <v>1</v>
      </c>
      <c r="I370" s="1064">
        <v>11306</v>
      </c>
      <c r="J370" s="1064">
        <v>1</v>
      </c>
      <c r="K370">
        <v>2020</v>
      </c>
      <c r="L370" s="1064">
        <v>1</v>
      </c>
      <c r="M370" s="1064">
        <v>3</v>
      </c>
      <c r="N370" s="1064" t="s">
        <v>2397</v>
      </c>
      <c r="O370">
        <v>13</v>
      </c>
      <c r="P370" s="1065">
        <v>0</v>
      </c>
      <c r="Q370" s="1065">
        <v>5038.21</v>
      </c>
      <c r="R370" s="1066">
        <f t="shared" si="5"/>
        <v>5038.21</v>
      </c>
      <c r="S370" s="1065">
        <v>0</v>
      </c>
      <c r="T370" s="1065">
        <v>0</v>
      </c>
      <c r="U370" s="1065">
        <v>0</v>
      </c>
      <c r="V370" s="1065">
        <v>0</v>
      </c>
    </row>
    <row r="371" spans="1:22">
      <c r="A371">
        <v>4088200100</v>
      </c>
      <c r="B371" s="1061">
        <v>2</v>
      </c>
      <c r="C371" s="1061">
        <v>5</v>
      </c>
      <c r="D371" s="1062">
        <v>2</v>
      </c>
      <c r="E371" s="1061" t="s">
        <v>2394</v>
      </c>
      <c r="F371" s="1061">
        <v>143</v>
      </c>
      <c r="G371" s="1061" t="s">
        <v>711</v>
      </c>
      <c r="H371" s="1063">
        <v>1</v>
      </c>
      <c r="I371" s="1064">
        <v>11306</v>
      </c>
      <c r="J371" s="1064">
        <v>1</v>
      </c>
      <c r="K371">
        <v>2020</v>
      </c>
      <c r="L371" s="1064">
        <v>2</v>
      </c>
      <c r="M371" s="1064">
        <v>2</v>
      </c>
      <c r="N371" s="1064" t="s">
        <v>2397</v>
      </c>
      <c r="O371">
        <v>13</v>
      </c>
      <c r="P371" s="1065">
        <v>59452.56</v>
      </c>
      <c r="Q371" s="1065">
        <v>-30162.1</v>
      </c>
      <c r="R371" s="1066">
        <f t="shared" si="5"/>
        <v>29290.46</v>
      </c>
      <c r="S371" s="1065">
        <v>29290.46</v>
      </c>
      <c r="T371" s="1065">
        <v>29290.46</v>
      </c>
      <c r="U371" s="1065">
        <v>22979.57</v>
      </c>
      <c r="V371" s="1065">
        <v>22979.57</v>
      </c>
    </row>
    <row r="372" spans="1:22">
      <c r="A372">
        <v>4088200100</v>
      </c>
      <c r="B372" s="1061">
        <v>2</v>
      </c>
      <c r="C372" s="1061">
        <v>5</v>
      </c>
      <c r="D372" s="1062">
        <v>2</v>
      </c>
      <c r="E372" s="1061" t="s">
        <v>2394</v>
      </c>
      <c r="F372" s="1061">
        <v>143</v>
      </c>
      <c r="G372" s="1061" t="s">
        <v>711</v>
      </c>
      <c r="H372" s="1063">
        <v>1</v>
      </c>
      <c r="I372" s="1064">
        <v>11307</v>
      </c>
      <c r="J372" s="1064">
        <v>1</v>
      </c>
      <c r="K372">
        <v>2020</v>
      </c>
      <c r="L372" s="1064">
        <v>2</v>
      </c>
      <c r="M372" s="1064">
        <v>2</v>
      </c>
      <c r="N372" s="1064" t="s">
        <v>2397</v>
      </c>
      <c r="O372">
        <v>13</v>
      </c>
      <c r="P372" s="1065">
        <v>281635.65000000002</v>
      </c>
      <c r="Q372" s="1065">
        <v>0</v>
      </c>
      <c r="R372" s="1066">
        <f t="shared" si="5"/>
        <v>281635.65000000002</v>
      </c>
      <c r="S372" s="1065">
        <v>268133.31</v>
      </c>
      <c r="T372" s="1065">
        <v>268133.31</v>
      </c>
      <c r="U372" s="1065">
        <v>268133.31</v>
      </c>
      <c r="V372" s="1065">
        <v>268133.31</v>
      </c>
    </row>
    <row r="373" spans="1:22">
      <c r="A373">
        <v>4088200100</v>
      </c>
      <c r="B373" s="1061">
        <v>2</v>
      </c>
      <c r="C373" s="1061">
        <v>5</v>
      </c>
      <c r="D373" s="1062">
        <v>2</v>
      </c>
      <c r="E373" s="1061" t="s">
        <v>2394</v>
      </c>
      <c r="F373" s="1061">
        <v>143</v>
      </c>
      <c r="G373" s="1061" t="s">
        <v>711</v>
      </c>
      <c r="H373" s="1063">
        <v>1</v>
      </c>
      <c r="I373" s="1064">
        <v>11307</v>
      </c>
      <c r="J373" s="1064">
        <v>1</v>
      </c>
      <c r="K373">
        <v>2020</v>
      </c>
      <c r="L373" s="1064">
        <v>2</v>
      </c>
      <c r="M373" s="1064">
        <v>2</v>
      </c>
      <c r="N373" s="1064" t="s">
        <v>2397</v>
      </c>
      <c r="O373">
        <v>13</v>
      </c>
      <c r="P373" s="1065">
        <v>3150780.57</v>
      </c>
      <c r="Q373" s="1065">
        <v>-153327.42000000001</v>
      </c>
      <c r="R373" s="1066">
        <f t="shared" si="5"/>
        <v>2997453.15</v>
      </c>
      <c r="S373" s="1065">
        <v>2896214.95</v>
      </c>
      <c r="T373" s="1065">
        <v>2896214.95</v>
      </c>
      <c r="U373" s="1065">
        <v>2896214.95</v>
      </c>
      <c r="V373" s="1065">
        <v>2896214.95</v>
      </c>
    </row>
    <row r="374" spans="1:22">
      <c r="A374">
        <v>4088200100</v>
      </c>
      <c r="B374" s="1061">
        <v>2</v>
      </c>
      <c r="C374" s="1061">
        <v>5</v>
      </c>
      <c r="D374" s="1062">
        <v>2</v>
      </c>
      <c r="E374" s="1061" t="s">
        <v>2394</v>
      </c>
      <c r="F374" s="1061">
        <v>143</v>
      </c>
      <c r="G374" s="1061" t="s">
        <v>711</v>
      </c>
      <c r="H374" s="1063">
        <v>1</v>
      </c>
      <c r="I374" s="1064">
        <v>11307</v>
      </c>
      <c r="J374" s="1064">
        <v>1</v>
      </c>
      <c r="K374">
        <v>2020</v>
      </c>
      <c r="L374" s="1064">
        <v>2</v>
      </c>
      <c r="M374" s="1064">
        <v>2</v>
      </c>
      <c r="N374" s="1064" t="s">
        <v>2397</v>
      </c>
      <c r="O374">
        <v>13</v>
      </c>
      <c r="P374" s="1065">
        <v>183469.52</v>
      </c>
      <c r="Q374" s="1065">
        <v>0</v>
      </c>
      <c r="R374" s="1066">
        <f t="shared" si="5"/>
        <v>183469.52</v>
      </c>
      <c r="S374" s="1065">
        <v>179297.98</v>
      </c>
      <c r="T374" s="1065">
        <v>179297.98</v>
      </c>
      <c r="U374" s="1065">
        <v>179297.98</v>
      </c>
      <c r="V374" s="1065">
        <v>179297.98</v>
      </c>
    </row>
    <row r="375" spans="1:22">
      <c r="A375">
        <v>4088200100</v>
      </c>
      <c r="B375" s="1061">
        <v>2</v>
      </c>
      <c r="C375" s="1061">
        <v>5</v>
      </c>
      <c r="D375" s="1062">
        <v>2</v>
      </c>
      <c r="E375" s="1061" t="s">
        <v>2394</v>
      </c>
      <c r="F375" s="1061">
        <v>143</v>
      </c>
      <c r="G375" s="1061" t="s">
        <v>711</v>
      </c>
      <c r="H375" s="1063">
        <v>1</v>
      </c>
      <c r="I375" s="1064">
        <v>11307</v>
      </c>
      <c r="J375" s="1064">
        <v>1</v>
      </c>
      <c r="K375">
        <v>2020</v>
      </c>
      <c r="L375" s="1064">
        <v>2</v>
      </c>
      <c r="M375" s="1064">
        <v>2</v>
      </c>
      <c r="N375" s="1064" t="s">
        <v>2397</v>
      </c>
      <c r="O375">
        <v>13</v>
      </c>
      <c r="P375" s="1065">
        <v>841540.67</v>
      </c>
      <c r="Q375" s="1065">
        <v>-120000</v>
      </c>
      <c r="R375" s="1066">
        <f t="shared" si="5"/>
        <v>721540.67</v>
      </c>
      <c r="S375" s="1065">
        <v>695577.82</v>
      </c>
      <c r="T375" s="1065">
        <v>695577.82</v>
      </c>
      <c r="U375" s="1065">
        <v>695577.82</v>
      </c>
      <c r="V375" s="1065">
        <v>695577.82</v>
      </c>
    </row>
    <row r="376" spans="1:22">
      <c r="A376">
        <v>4088200100</v>
      </c>
      <c r="B376" s="1061">
        <v>2</v>
      </c>
      <c r="C376" s="1061">
        <v>5</v>
      </c>
      <c r="D376" s="1062">
        <v>2</v>
      </c>
      <c r="E376" s="1061" t="s">
        <v>2394</v>
      </c>
      <c r="F376" s="1061">
        <v>143</v>
      </c>
      <c r="G376" s="1061" t="s">
        <v>711</v>
      </c>
      <c r="H376" s="1063">
        <v>1</v>
      </c>
      <c r="I376" s="1064">
        <v>11307</v>
      </c>
      <c r="J376" s="1064">
        <v>1</v>
      </c>
      <c r="K376">
        <v>2020</v>
      </c>
      <c r="L376" s="1064">
        <v>1</v>
      </c>
      <c r="M376" s="1064">
        <v>3</v>
      </c>
      <c r="N376" s="1064" t="s">
        <v>2397</v>
      </c>
      <c r="O376">
        <v>13</v>
      </c>
      <c r="P376" s="1065">
        <v>1162329.6599999999</v>
      </c>
      <c r="Q376" s="1065">
        <v>0</v>
      </c>
      <c r="R376" s="1066">
        <f t="shared" si="5"/>
        <v>1162329.6599999999</v>
      </c>
      <c r="S376" s="1065">
        <v>1150860.3400000001</v>
      </c>
      <c r="T376" s="1065">
        <v>1150860.3400000001</v>
      </c>
      <c r="U376" s="1065">
        <v>1150860.3400000001</v>
      </c>
      <c r="V376" s="1065">
        <v>1150860.3400000001</v>
      </c>
    </row>
    <row r="377" spans="1:22">
      <c r="A377">
        <v>4088200100</v>
      </c>
      <c r="B377" s="1061">
        <v>2</v>
      </c>
      <c r="C377" s="1061">
        <v>5</v>
      </c>
      <c r="D377" s="1062">
        <v>2</v>
      </c>
      <c r="E377" s="1061" t="s">
        <v>2394</v>
      </c>
      <c r="F377" s="1061">
        <v>143</v>
      </c>
      <c r="G377" s="1061" t="s">
        <v>711</v>
      </c>
      <c r="H377" s="1063">
        <v>1</v>
      </c>
      <c r="I377" s="1064">
        <v>11307</v>
      </c>
      <c r="J377" s="1064">
        <v>1</v>
      </c>
      <c r="K377">
        <v>2020</v>
      </c>
      <c r="L377" s="1064">
        <v>2</v>
      </c>
      <c r="M377" s="1064">
        <v>2</v>
      </c>
      <c r="N377" s="1064" t="s">
        <v>2397</v>
      </c>
      <c r="O377">
        <v>13</v>
      </c>
      <c r="P377" s="1065">
        <v>1039786.92</v>
      </c>
      <c r="Q377" s="1065">
        <v>100000</v>
      </c>
      <c r="R377" s="1066">
        <f t="shared" si="5"/>
        <v>1139786.92</v>
      </c>
      <c r="S377" s="1065">
        <v>1098383.31</v>
      </c>
      <c r="T377" s="1065">
        <v>1098383.31</v>
      </c>
      <c r="U377" s="1065">
        <v>1098383.31</v>
      </c>
      <c r="V377" s="1065">
        <v>1098383.31</v>
      </c>
    </row>
    <row r="378" spans="1:22">
      <c r="A378">
        <v>4088200100</v>
      </c>
      <c r="B378" s="1061">
        <v>2</v>
      </c>
      <c r="C378" s="1061">
        <v>5</v>
      </c>
      <c r="D378" s="1062">
        <v>2</v>
      </c>
      <c r="E378" s="1061" t="s">
        <v>2394</v>
      </c>
      <c r="F378" s="1061">
        <v>143</v>
      </c>
      <c r="G378" s="1061" t="s">
        <v>711</v>
      </c>
      <c r="H378" s="1063">
        <v>1</v>
      </c>
      <c r="I378" s="1064">
        <v>11307</v>
      </c>
      <c r="J378" s="1064">
        <v>1</v>
      </c>
      <c r="K378">
        <v>2020</v>
      </c>
      <c r="L378" s="1064">
        <v>2</v>
      </c>
      <c r="M378" s="1064">
        <v>2</v>
      </c>
      <c r="N378" s="1064" t="s">
        <v>2397</v>
      </c>
      <c r="O378">
        <v>13</v>
      </c>
      <c r="P378" s="1065">
        <v>2047089.58</v>
      </c>
      <c r="Q378" s="1065">
        <v>3898.95</v>
      </c>
      <c r="R378" s="1066">
        <f t="shared" si="5"/>
        <v>2050988.53</v>
      </c>
      <c r="S378" s="1065">
        <v>1967431.24</v>
      </c>
      <c r="T378" s="1065">
        <v>1967431.24</v>
      </c>
      <c r="U378" s="1065">
        <v>1967431.24</v>
      </c>
      <c r="V378" s="1065">
        <v>1967431.24</v>
      </c>
    </row>
    <row r="379" spans="1:22">
      <c r="A379">
        <v>4088200100</v>
      </c>
      <c r="B379" s="1061">
        <v>2</v>
      </c>
      <c r="C379" s="1061">
        <v>5</v>
      </c>
      <c r="D379" s="1062">
        <v>2</v>
      </c>
      <c r="E379" s="1061" t="s">
        <v>2394</v>
      </c>
      <c r="F379" s="1061">
        <v>143</v>
      </c>
      <c r="G379" s="1061" t="s">
        <v>711</v>
      </c>
      <c r="H379" s="1063">
        <v>1</v>
      </c>
      <c r="I379" s="1064">
        <v>11307</v>
      </c>
      <c r="J379" s="1064">
        <v>1</v>
      </c>
      <c r="K379">
        <v>2020</v>
      </c>
      <c r="L379" s="1064">
        <v>2</v>
      </c>
      <c r="M379" s="1064">
        <v>2</v>
      </c>
      <c r="N379" s="1064" t="s">
        <v>2397</v>
      </c>
      <c r="O379">
        <v>13</v>
      </c>
      <c r="P379" s="1065">
        <v>187295.93</v>
      </c>
      <c r="Q379" s="1065">
        <v>150000</v>
      </c>
      <c r="R379" s="1066">
        <f t="shared" si="5"/>
        <v>337295.93</v>
      </c>
      <c r="S379" s="1065">
        <v>292925.27</v>
      </c>
      <c r="T379" s="1065">
        <v>292925.27</v>
      </c>
      <c r="U379" s="1065">
        <v>292925.27</v>
      </c>
      <c r="V379" s="1065">
        <v>292925.27</v>
      </c>
    </row>
    <row r="380" spans="1:22">
      <c r="A380">
        <v>4088200100</v>
      </c>
      <c r="B380" s="1061">
        <v>2</v>
      </c>
      <c r="C380" s="1061">
        <v>5</v>
      </c>
      <c r="D380" s="1062">
        <v>2</v>
      </c>
      <c r="E380" s="1061" t="s">
        <v>2394</v>
      </c>
      <c r="F380" s="1061">
        <v>143</v>
      </c>
      <c r="G380" s="1061" t="s">
        <v>711</v>
      </c>
      <c r="H380" s="1063">
        <v>1</v>
      </c>
      <c r="I380" s="1064">
        <v>11307</v>
      </c>
      <c r="J380" s="1064">
        <v>1</v>
      </c>
      <c r="K380">
        <v>2020</v>
      </c>
      <c r="L380" s="1064">
        <v>2</v>
      </c>
      <c r="M380" s="1064">
        <v>2</v>
      </c>
      <c r="N380" s="1064" t="s">
        <v>2397</v>
      </c>
      <c r="O380">
        <v>13</v>
      </c>
      <c r="P380" s="1065">
        <v>824497.4</v>
      </c>
      <c r="Q380" s="1065">
        <v>0</v>
      </c>
      <c r="R380" s="1066">
        <f t="shared" si="5"/>
        <v>824497.4</v>
      </c>
      <c r="S380" s="1065">
        <v>787343.47</v>
      </c>
      <c r="T380" s="1065">
        <v>787343.47</v>
      </c>
      <c r="U380" s="1065">
        <v>787343.47</v>
      </c>
      <c r="V380" s="1065">
        <v>787343.47</v>
      </c>
    </row>
    <row r="381" spans="1:22">
      <c r="A381">
        <v>4088200100</v>
      </c>
      <c r="B381" s="1061">
        <v>2</v>
      </c>
      <c r="C381" s="1061">
        <v>5</v>
      </c>
      <c r="D381" s="1062">
        <v>2</v>
      </c>
      <c r="E381" s="1061" t="s">
        <v>2394</v>
      </c>
      <c r="F381" s="1061">
        <v>143</v>
      </c>
      <c r="G381" s="1061" t="s">
        <v>711</v>
      </c>
      <c r="H381" s="1063">
        <v>1</v>
      </c>
      <c r="I381" s="1064">
        <v>11307</v>
      </c>
      <c r="J381" s="1064">
        <v>1</v>
      </c>
      <c r="K381">
        <v>2020</v>
      </c>
      <c r="L381" s="1064">
        <v>2</v>
      </c>
      <c r="M381" s="1064">
        <v>2</v>
      </c>
      <c r="N381" s="1064" t="s">
        <v>2397</v>
      </c>
      <c r="O381">
        <v>13</v>
      </c>
      <c r="P381" s="1065">
        <v>108979.24</v>
      </c>
      <c r="Q381" s="1065">
        <v>22000</v>
      </c>
      <c r="R381" s="1066">
        <f t="shared" si="5"/>
        <v>130979.24</v>
      </c>
      <c r="S381" s="1065">
        <v>114755.75</v>
      </c>
      <c r="T381" s="1065">
        <v>114755.75</v>
      </c>
      <c r="U381" s="1065">
        <v>114755.75</v>
      </c>
      <c r="V381" s="1065">
        <v>114755.75</v>
      </c>
    </row>
    <row r="382" spans="1:22">
      <c r="A382">
        <v>4088200100</v>
      </c>
      <c r="B382" s="1061">
        <v>2</v>
      </c>
      <c r="C382" s="1061">
        <v>5</v>
      </c>
      <c r="D382" s="1062">
        <v>2</v>
      </c>
      <c r="E382" s="1061" t="s">
        <v>2394</v>
      </c>
      <c r="F382" s="1061">
        <v>143</v>
      </c>
      <c r="G382" s="1061" t="s">
        <v>711</v>
      </c>
      <c r="H382" s="1063">
        <v>1</v>
      </c>
      <c r="I382" s="1064">
        <v>11307</v>
      </c>
      <c r="J382" s="1064">
        <v>1</v>
      </c>
      <c r="K382">
        <v>2020</v>
      </c>
      <c r="L382" s="1064">
        <v>2</v>
      </c>
      <c r="M382" s="1064">
        <v>2</v>
      </c>
      <c r="N382" s="1064" t="s">
        <v>2397</v>
      </c>
      <c r="O382">
        <v>13</v>
      </c>
      <c r="P382" s="1065">
        <v>1424863.9</v>
      </c>
      <c r="Q382" s="1065">
        <v>-150000</v>
      </c>
      <c r="R382" s="1066">
        <f t="shared" si="5"/>
        <v>1274863.8999999999</v>
      </c>
      <c r="S382" s="1065">
        <v>1271107.93</v>
      </c>
      <c r="T382" s="1065">
        <v>1271107.93</v>
      </c>
      <c r="U382" s="1065">
        <v>1271107.93</v>
      </c>
      <c r="V382" s="1065">
        <v>1271107.93</v>
      </c>
    </row>
    <row r="383" spans="1:22">
      <c r="A383">
        <v>4088200100</v>
      </c>
      <c r="B383" s="1061">
        <v>2</v>
      </c>
      <c r="C383" s="1061">
        <v>5</v>
      </c>
      <c r="D383" s="1062">
        <v>2</v>
      </c>
      <c r="E383" s="1061" t="s">
        <v>2394</v>
      </c>
      <c r="F383" s="1061">
        <v>143</v>
      </c>
      <c r="G383" s="1061" t="s">
        <v>711</v>
      </c>
      <c r="H383" s="1063">
        <v>1</v>
      </c>
      <c r="I383" s="1064">
        <v>11307</v>
      </c>
      <c r="J383" s="1064">
        <v>1</v>
      </c>
      <c r="K383">
        <v>2020</v>
      </c>
      <c r="L383" s="1064">
        <v>2</v>
      </c>
      <c r="M383" s="1064">
        <v>2</v>
      </c>
      <c r="N383" s="1064" t="s">
        <v>2397</v>
      </c>
      <c r="O383">
        <v>13</v>
      </c>
      <c r="P383" s="1065">
        <v>217141.49</v>
      </c>
      <c r="Q383" s="1065">
        <v>0</v>
      </c>
      <c r="R383" s="1066">
        <f t="shared" si="5"/>
        <v>217141.49</v>
      </c>
      <c r="S383" s="1065">
        <v>106734.89</v>
      </c>
      <c r="T383" s="1065">
        <v>106734.89</v>
      </c>
      <c r="U383" s="1065">
        <v>106734.89</v>
      </c>
      <c r="V383" s="1065">
        <v>106734.89</v>
      </c>
    </row>
    <row r="384" spans="1:22">
      <c r="A384">
        <v>4088200100</v>
      </c>
      <c r="B384" s="1061">
        <v>2</v>
      </c>
      <c r="C384" s="1061">
        <v>5</v>
      </c>
      <c r="D384" s="1062">
        <v>2</v>
      </c>
      <c r="E384" s="1061" t="s">
        <v>2394</v>
      </c>
      <c r="F384" s="1061">
        <v>143</v>
      </c>
      <c r="G384" s="1061" t="s">
        <v>711</v>
      </c>
      <c r="H384" s="1063">
        <v>1</v>
      </c>
      <c r="I384" s="1064">
        <v>11307</v>
      </c>
      <c r="J384" s="1064">
        <v>1</v>
      </c>
      <c r="K384">
        <v>2020</v>
      </c>
      <c r="L384" s="1064">
        <v>2</v>
      </c>
      <c r="M384" s="1064">
        <v>2</v>
      </c>
      <c r="N384" s="1064" t="s">
        <v>2397</v>
      </c>
      <c r="O384">
        <v>13</v>
      </c>
      <c r="P384" s="1065">
        <v>457480.99</v>
      </c>
      <c r="Q384" s="1065">
        <v>77894.05</v>
      </c>
      <c r="R384" s="1066">
        <f t="shared" si="5"/>
        <v>535375.04</v>
      </c>
      <c r="S384" s="1065">
        <v>481278.01</v>
      </c>
      <c r="T384" s="1065">
        <v>481278.01</v>
      </c>
      <c r="U384" s="1065">
        <v>481278.01</v>
      </c>
      <c r="V384" s="1065">
        <v>481278.01</v>
      </c>
    </row>
    <row r="385" spans="1:22">
      <c r="A385">
        <v>4088200100</v>
      </c>
      <c r="B385" s="1061">
        <v>2</v>
      </c>
      <c r="C385" s="1061">
        <v>5</v>
      </c>
      <c r="D385" s="1062">
        <v>2</v>
      </c>
      <c r="E385" s="1061" t="s">
        <v>2394</v>
      </c>
      <c r="F385" s="1061">
        <v>143</v>
      </c>
      <c r="G385" s="1061" t="s">
        <v>711</v>
      </c>
      <c r="H385" s="1063">
        <v>1</v>
      </c>
      <c r="I385" s="1064">
        <v>11307</v>
      </c>
      <c r="J385" s="1064">
        <v>1</v>
      </c>
      <c r="K385">
        <v>2020</v>
      </c>
      <c r="L385" s="1064">
        <v>2</v>
      </c>
      <c r="M385" s="1064">
        <v>2</v>
      </c>
      <c r="N385" s="1064" t="s">
        <v>2397</v>
      </c>
      <c r="O385">
        <v>13</v>
      </c>
      <c r="P385" s="1065">
        <v>133570.5</v>
      </c>
      <c r="Q385" s="1065">
        <v>70000</v>
      </c>
      <c r="R385" s="1066">
        <f t="shared" si="5"/>
        <v>203570.5</v>
      </c>
      <c r="S385" s="1065">
        <v>186854.5</v>
      </c>
      <c r="T385" s="1065">
        <v>186854.5</v>
      </c>
      <c r="U385" s="1065">
        <v>186854.5</v>
      </c>
      <c r="V385" s="1065">
        <v>186854.5</v>
      </c>
    </row>
    <row r="386" spans="1:22">
      <c r="A386">
        <v>4088200100</v>
      </c>
      <c r="B386" s="1061">
        <v>2</v>
      </c>
      <c r="C386" s="1061">
        <v>5</v>
      </c>
      <c r="D386" s="1062">
        <v>2</v>
      </c>
      <c r="E386" s="1061" t="s">
        <v>2394</v>
      </c>
      <c r="F386" s="1061">
        <v>143</v>
      </c>
      <c r="G386" s="1061" t="s">
        <v>711</v>
      </c>
      <c r="H386" s="1063">
        <v>1</v>
      </c>
      <c r="I386" s="1064">
        <v>11307</v>
      </c>
      <c r="J386" s="1064">
        <v>1</v>
      </c>
      <c r="K386">
        <v>2020</v>
      </c>
      <c r="L386" s="1064">
        <v>2</v>
      </c>
      <c r="M386" s="1064">
        <v>2</v>
      </c>
      <c r="N386" s="1064" t="s">
        <v>2397</v>
      </c>
      <c r="O386">
        <v>13</v>
      </c>
      <c r="P386" s="1065">
        <v>204673.64</v>
      </c>
      <c r="Q386" s="1065">
        <v>0</v>
      </c>
      <c r="R386" s="1066">
        <f t="shared" si="5"/>
        <v>204673.64</v>
      </c>
      <c r="S386" s="1065">
        <v>203209.48</v>
      </c>
      <c r="T386" s="1065">
        <v>203209.48</v>
      </c>
      <c r="U386" s="1065">
        <v>203209.48</v>
      </c>
      <c r="V386" s="1065">
        <v>203209.48</v>
      </c>
    </row>
    <row r="387" spans="1:22">
      <c r="A387">
        <v>4088200100</v>
      </c>
      <c r="B387" s="1061">
        <v>2</v>
      </c>
      <c r="C387" s="1061">
        <v>5</v>
      </c>
      <c r="D387" s="1062">
        <v>2</v>
      </c>
      <c r="E387" s="1061" t="s">
        <v>2394</v>
      </c>
      <c r="F387" s="1061">
        <v>143</v>
      </c>
      <c r="G387" s="1061" t="s">
        <v>711</v>
      </c>
      <c r="H387" s="1063">
        <v>1</v>
      </c>
      <c r="I387" s="1064">
        <v>11307</v>
      </c>
      <c r="J387" s="1064">
        <v>1</v>
      </c>
      <c r="K387">
        <v>2020</v>
      </c>
      <c r="L387" s="1064">
        <v>2</v>
      </c>
      <c r="M387" s="1064">
        <v>2</v>
      </c>
      <c r="N387" s="1064" t="s">
        <v>2397</v>
      </c>
      <c r="O387">
        <v>13</v>
      </c>
      <c r="P387" s="1065">
        <v>59899.48</v>
      </c>
      <c r="Q387" s="1065">
        <v>0</v>
      </c>
      <c r="R387" s="1066">
        <f t="shared" si="5"/>
        <v>59899.48</v>
      </c>
      <c r="S387" s="1065">
        <v>58829.08</v>
      </c>
      <c r="T387" s="1065">
        <v>58829.08</v>
      </c>
      <c r="U387" s="1065">
        <v>58829.08</v>
      </c>
      <c r="V387" s="1065">
        <v>58829.08</v>
      </c>
    </row>
    <row r="388" spans="1:22">
      <c r="A388">
        <v>4088200100</v>
      </c>
      <c r="B388" s="1061">
        <v>2</v>
      </c>
      <c r="C388" s="1061">
        <v>5</v>
      </c>
      <c r="D388" s="1062">
        <v>2</v>
      </c>
      <c r="E388" s="1061" t="s">
        <v>2394</v>
      </c>
      <c r="F388" s="1061">
        <v>143</v>
      </c>
      <c r="G388" s="1061" t="s">
        <v>711</v>
      </c>
      <c r="H388" s="1063">
        <v>1</v>
      </c>
      <c r="I388" s="1064">
        <v>11307</v>
      </c>
      <c r="J388" s="1064">
        <v>1</v>
      </c>
      <c r="K388">
        <v>2020</v>
      </c>
      <c r="L388" s="1064">
        <v>2</v>
      </c>
      <c r="M388" s="1064">
        <v>2</v>
      </c>
      <c r="N388" s="1064" t="s">
        <v>2397</v>
      </c>
      <c r="O388">
        <v>13</v>
      </c>
      <c r="P388" s="1065">
        <v>516407.68</v>
      </c>
      <c r="Q388" s="1065">
        <v>-57797.9</v>
      </c>
      <c r="R388" s="1066">
        <f t="shared" si="5"/>
        <v>458609.77999999997</v>
      </c>
      <c r="S388" s="1065">
        <v>445195.83</v>
      </c>
      <c r="T388" s="1065">
        <v>445195.83</v>
      </c>
      <c r="U388" s="1065">
        <v>445195.83</v>
      </c>
      <c r="V388" s="1065">
        <v>445195.83</v>
      </c>
    </row>
    <row r="389" spans="1:22">
      <c r="A389">
        <v>4088200100</v>
      </c>
      <c r="B389" s="1061">
        <v>2</v>
      </c>
      <c r="C389" s="1061">
        <v>5</v>
      </c>
      <c r="D389" s="1062">
        <v>2</v>
      </c>
      <c r="E389" s="1061" t="s">
        <v>2394</v>
      </c>
      <c r="F389" s="1061">
        <v>143</v>
      </c>
      <c r="G389" s="1061" t="s">
        <v>711</v>
      </c>
      <c r="H389" s="1063">
        <v>1</v>
      </c>
      <c r="I389" s="1064">
        <v>11307</v>
      </c>
      <c r="J389" s="1064">
        <v>1</v>
      </c>
      <c r="K389">
        <v>2020</v>
      </c>
      <c r="L389" s="1064">
        <v>2</v>
      </c>
      <c r="M389" s="1064">
        <v>2</v>
      </c>
      <c r="N389" s="1064" t="s">
        <v>2397</v>
      </c>
      <c r="O389">
        <v>13</v>
      </c>
      <c r="P389" s="1065">
        <v>158498.26999999999</v>
      </c>
      <c r="Q389" s="1065">
        <v>0</v>
      </c>
      <c r="R389" s="1066">
        <f t="shared" ref="R389:R452" si="6">P389+Q389</f>
        <v>158498.26999999999</v>
      </c>
      <c r="S389" s="1065">
        <v>138980.06</v>
      </c>
      <c r="T389" s="1065">
        <v>138980.06</v>
      </c>
      <c r="U389" s="1065">
        <v>138980.06</v>
      </c>
      <c r="V389" s="1065">
        <v>138980.06</v>
      </c>
    </row>
    <row r="390" spans="1:22">
      <c r="A390">
        <v>4088200100</v>
      </c>
      <c r="B390" s="1061">
        <v>2</v>
      </c>
      <c r="C390" s="1061">
        <v>5</v>
      </c>
      <c r="D390" s="1062">
        <v>2</v>
      </c>
      <c r="E390" s="1061" t="s">
        <v>2394</v>
      </c>
      <c r="F390" s="1061">
        <v>143</v>
      </c>
      <c r="G390" s="1061" t="s">
        <v>711</v>
      </c>
      <c r="H390" s="1063">
        <v>1</v>
      </c>
      <c r="I390" s="1064">
        <v>11307</v>
      </c>
      <c r="J390" s="1064">
        <v>1</v>
      </c>
      <c r="K390">
        <v>2020</v>
      </c>
      <c r="L390" s="1064">
        <v>2</v>
      </c>
      <c r="M390" s="1064">
        <v>2</v>
      </c>
      <c r="N390" s="1064" t="s">
        <v>2397</v>
      </c>
      <c r="O390">
        <v>13</v>
      </c>
      <c r="P390" s="1065">
        <v>537694.88</v>
      </c>
      <c r="Q390" s="1065">
        <v>151000</v>
      </c>
      <c r="R390" s="1066">
        <f t="shared" si="6"/>
        <v>688694.88</v>
      </c>
      <c r="S390" s="1065">
        <v>679511.32</v>
      </c>
      <c r="T390" s="1065">
        <v>679511.32</v>
      </c>
      <c r="U390" s="1065">
        <v>679511.32</v>
      </c>
      <c r="V390" s="1065">
        <v>679511.32</v>
      </c>
    </row>
    <row r="391" spans="1:22">
      <c r="A391">
        <v>4088200100</v>
      </c>
      <c r="B391" s="1061">
        <v>2</v>
      </c>
      <c r="C391" s="1061">
        <v>5</v>
      </c>
      <c r="D391" s="1062">
        <v>2</v>
      </c>
      <c r="E391" s="1061" t="s">
        <v>2394</v>
      </c>
      <c r="F391" s="1061">
        <v>143</v>
      </c>
      <c r="G391" s="1061" t="s">
        <v>711</v>
      </c>
      <c r="H391" s="1063">
        <v>1</v>
      </c>
      <c r="I391" s="1064">
        <v>11307</v>
      </c>
      <c r="J391" s="1064">
        <v>1</v>
      </c>
      <c r="K391">
        <v>2020</v>
      </c>
      <c r="L391" s="1064">
        <v>2</v>
      </c>
      <c r="M391" s="1064">
        <v>2</v>
      </c>
      <c r="N391" s="1064" t="s">
        <v>2397</v>
      </c>
      <c r="O391">
        <v>13</v>
      </c>
      <c r="P391" s="1065">
        <v>60022.03</v>
      </c>
      <c r="Q391" s="1065">
        <v>0</v>
      </c>
      <c r="R391" s="1066">
        <f t="shared" si="6"/>
        <v>60022.03</v>
      </c>
      <c r="S391" s="1065">
        <v>59944.08</v>
      </c>
      <c r="T391" s="1065">
        <v>59944.08</v>
      </c>
      <c r="U391" s="1065">
        <v>59944.08</v>
      </c>
      <c r="V391" s="1065">
        <v>59944.08</v>
      </c>
    </row>
    <row r="392" spans="1:22">
      <c r="A392">
        <v>4088200100</v>
      </c>
      <c r="B392" s="1061">
        <v>2</v>
      </c>
      <c r="C392" s="1061">
        <v>5</v>
      </c>
      <c r="D392" s="1062">
        <v>2</v>
      </c>
      <c r="E392" s="1061" t="s">
        <v>2394</v>
      </c>
      <c r="F392" s="1061">
        <v>143</v>
      </c>
      <c r="G392" s="1061" t="s">
        <v>711</v>
      </c>
      <c r="H392" s="1063">
        <v>1</v>
      </c>
      <c r="I392" s="1064">
        <v>11307</v>
      </c>
      <c r="J392" s="1064">
        <v>1</v>
      </c>
      <c r="K392">
        <v>2020</v>
      </c>
      <c r="L392" s="1064">
        <v>2</v>
      </c>
      <c r="M392" s="1064">
        <v>2</v>
      </c>
      <c r="N392" s="1064" t="s">
        <v>2397</v>
      </c>
      <c r="O392">
        <v>13</v>
      </c>
      <c r="P392" s="1065">
        <v>492118.12</v>
      </c>
      <c r="Q392" s="1065">
        <v>804010.87</v>
      </c>
      <c r="R392" s="1066">
        <f t="shared" si="6"/>
        <v>1296128.99</v>
      </c>
      <c r="S392" s="1065">
        <v>965689.34</v>
      </c>
      <c r="T392" s="1065">
        <v>965689.34</v>
      </c>
      <c r="U392" s="1065">
        <v>965689.34</v>
      </c>
      <c r="V392" s="1065">
        <v>965689.34</v>
      </c>
    </row>
    <row r="393" spans="1:22">
      <c r="A393">
        <v>4088200100</v>
      </c>
      <c r="B393" s="1061">
        <v>2</v>
      </c>
      <c r="C393" s="1061">
        <v>5</v>
      </c>
      <c r="D393" s="1062">
        <v>2</v>
      </c>
      <c r="E393" s="1061" t="s">
        <v>2394</v>
      </c>
      <c r="F393" s="1061">
        <v>143</v>
      </c>
      <c r="G393" s="1061" t="s">
        <v>711</v>
      </c>
      <c r="H393" s="1063">
        <v>1</v>
      </c>
      <c r="I393" s="1064">
        <v>11307</v>
      </c>
      <c r="J393" s="1064">
        <v>1</v>
      </c>
      <c r="K393">
        <v>2020</v>
      </c>
      <c r="L393" s="1064">
        <v>2</v>
      </c>
      <c r="M393" s="1064">
        <v>2</v>
      </c>
      <c r="N393" s="1064" t="s">
        <v>2397</v>
      </c>
      <c r="O393">
        <v>13</v>
      </c>
      <c r="P393" s="1065">
        <v>1339858.04</v>
      </c>
      <c r="Q393" s="1065">
        <v>105000</v>
      </c>
      <c r="R393" s="1066">
        <f t="shared" si="6"/>
        <v>1444858.04</v>
      </c>
      <c r="S393" s="1065">
        <v>1389969.87</v>
      </c>
      <c r="T393" s="1065">
        <v>1389969.87</v>
      </c>
      <c r="U393" s="1065">
        <v>1389969.87</v>
      </c>
      <c r="V393" s="1065">
        <v>1389969.87</v>
      </c>
    </row>
    <row r="394" spans="1:22">
      <c r="A394">
        <v>4088200100</v>
      </c>
      <c r="B394" s="1061">
        <v>2</v>
      </c>
      <c r="C394" s="1061">
        <v>5</v>
      </c>
      <c r="D394" s="1062">
        <v>2</v>
      </c>
      <c r="E394" s="1061" t="s">
        <v>2394</v>
      </c>
      <c r="F394" s="1061">
        <v>143</v>
      </c>
      <c r="G394" s="1061" t="s">
        <v>711</v>
      </c>
      <c r="H394" s="1063">
        <v>1</v>
      </c>
      <c r="I394" s="1064">
        <v>11307</v>
      </c>
      <c r="J394" s="1064">
        <v>1</v>
      </c>
      <c r="K394">
        <v>2020</v>
      </c>
      <c r="L394" s="1064">
        <v>2</v>
      </c>
      <c r="M394" s="1064">
        <v>2</v>
      </c>
      <c r="N394" s="1064" t="s">
        <v>2397</v>
      </c>
      <c r="O394">
        <v>13</v>
      </c>
      <c r="P394" s="1065">
        <v>0</v>
      </c>
      <c r="Q394" s="1065">
        <v>0</v>
      </c>
      <c r="R394" s="1066">
        <f t="shared" si="6"/>
        <v>0</v>
      </c>
      <c r="S394" s="1065">
        <v>0</v>
      </c>
      <c r="T394" s="1065">
        <v>0</v>
      </c>
      <c r="U394" s="1065">
        <v>0</v>
      </c>
      <c r="V394" s="1065">
        <v>0</v>
      </c>
    </row>
    <row r="395" spans="1:22">
      <c r="A395">
        <v>4088200100</v>
      </c>
      <c r="B395" s="1061">
        <v>2</v>
      </c>
      <c r="C395" s="1061">
        <v>5</v>
      </c>
      <c r="D395" s="1062">
        <v>2</v>
      </c>
      <c r="E395" s="1061" t="s">
        <v>2394</v>
      </c>
      <c r="F395" s="1061">
        <v>143</v>
      </c>
      <c r="G395" s="1061" t="s">
        <v>711</v>
      </c>
      <c r="H395" s="1063">
        <v>1</v>
      </c>
      <c r="I395" s="1064">
        <v>11307</v>
      </c>
      <c r="J395" s="1064">
        <v>1</v>
      </c>
      <c r="K395">
        <v>2020</v>
      </c>
      <c r="L395" s="1064">
        <v>2</v>
      </c>
      <c r="M395" s="1064">
        <v>2</v>
      </c>
      <c r="N395" s="1064" t="s">
        <v>2397</v>
      </c>
      <c r="O395">
        <v>13</v>
      </c>
      <c r="P395" s="1065">
        <v>0</v>
      </c>
      <c r="Q395" s="1065">
        <v>0</v>
      </c>
      <c r="R395" s="1066">
        <f t="shared" si="6"/>
        <v>0</v>
      </c>
      <c r="S395" s="1065">
        <v>0</v>
      </c>
      <c r="T395" s="1065">
        <v>0</v>
      </c>
      <c r="U395" s="1065">
        <v>214640.9</v>
      </c>
      <c r="V395" s="1065">
        <v>214640.9</v>
      </c>
    </row>
    <row r="396" spans="1:22">
      <c r="A396">
        <v>4088200100</v>
      </c>
      <c r="B396" s="1061">
        <v>2</v>
      </c>
      <c r="C396" s="1061">
        <v>5</v>
      </c>
      <c r="D396" s="1062">
        <v>2</v>
      </c>
      <c r="E396" s="1061" t="s">
        <v>2394</v>
      </c>
      <c r="F396" s="1061">
        <v>143</v>
      </c>
      <c r="G396" s="1061" t="s">
        <v>711</v>
      </c>
      <c r="H396" s="1063">
        <v>1</v>
      </c>
      <c r="I396" s="1064">
        <v>11307</v>
      </c>
      <c r="J396" s="1064">
        <v>1</v>
      </c>
      <c r="K396">
        <v>2020</v>
      </c>
      <c r="L396" s="1064">
        <v>2</v>
      </c>
      <c r="M396" s="1064">
        <v>2</v>
      </c>
      <c r="N396" s="1064" t="s">
        <v>2397</v>
      </c>
      <c r="O396">
        <v>13</v>
      </c>
      <c r="P396" s="1065">
        <v>0</v>
      </c>
      <c r="Q396" s="1065">
        <v>300000</v>
      </c>
      <c r="R396" s="1066">
        <f t="shared" si="6"/>
        <v>300000</v>
      </c>
      <c r="S396" s="1065">
        <v>0</v>
      </c>
      <c r="T396" s="1065">
        <v>0</v>
      </c>
      <c r="U396" s="1065">
        <v>0</v>
      </c>
      <c r="V396" s="1065">
        <v>0</v>
      </c>
    </row>
    <row r="397" spans="1:22">
      <c r="A397">
        <v>4088200100</v>
      </c>
      <c r="B397" s="1061">
        <v>2</v>
      </c>
      <c r="C397" s="1061">
        <v>5</v>
      </c>
      <c r="D397" s="1062">
        <v>2</v>
      </c>
      <c r="E397" s="1061" t="s">
        <v>2394</v>
      </c>
      <c r="F397" s="1061">
        <v>143</v>
      </c>
      <c r="G397" s="1061" t="s">
        <v>711</v>
      </c>
      <c r="H397" s="1063">
        <v>1</v>
      </c>
      <c r="I397" s="1064">
        <v>11307</v>
      </c>
      <c r="J397" s="1064">
        <v>1</v>
      </c>
      <c r="K397">
        <v>2020</v>
      </c>
      <c r="L397" s="1064">
        <v>2</v>
      </c>
      <c r="M397" s="1064">
        <v>2</v>
      </c>
      <c r="N397" s="1064" t="s">
        <v>2397</v>
      </c>
      <c r="O397">
        <v>13</v>
      </c>
      <c r="P397" s="1065">
        <v>0</v>
      </c>
      <c r="Q397" s="1065">
        <v>0</v>
      </c>
      <c r="R397" s="1066">
        <f t="shared" si="6"/>
        <v>0</v>
      </c>
      <c r="S397" s="1065">
        <v>214640.9</v>
      </c>
      <c r="T397" s="1065">
        <v>214640.9</v>
      </c>
      <c r="U397" s="1065">
        <v>0</v>
      </c>
      <c r="V397" s="1065">
        <v>0</v>
      </c>
    </row>
    <row r="398" spans="1:22">
      <c r="A398">
        <v>4088200100</v>
      </c>
      <c r="B398" s="1061">
        <v>2</v>
      </c>
      <c r="C398" s="1061">
        <v>5</v>
      </c>
      <c r="D398" s="1062">
        <v>2</v>
      </c>
      <c r="E398" s="1061" t="s">
        <v>2394</v>
      </c>
      <c r="F398" s="1061">
        <v>143</v>
      </c>
      <c r="G398" s="1061" t="s">
        <v>711</v>
      </c>
      <c r="H398" s="1063">
        <v>1</v>
      </c>
      <c r="I398" s="1064">
        <v>11307</v>
      </c>
      <c r="J398" s="1064">
        <v>1</v>
      </c>
      <c r="K398">
        <v>2020</v>
      </c>
      <c r="L398" s="1064">
        <v>2</v>
      </c>
      <c r="M398" s="1064">
        <v>2</v>
      </c>
      <c r="N398" s="1064" t="s">
        <v>2397</v>
      </c>
      <c r="O398">
        <v>13</v>
      </c>
      <c r="P398" s="1065">
        <v>0</v>
      </c>
      <c r="Q398" s="1065">
        <v>0</v>
      </c>
      <c r="R398" s="1066">
        <f t="shared" si="6"/>
        <v>0</v>
      </c>
      <c r="S398" s="1065">
        <v>0</v>
      </c>
      <c r="T398" s="1065">
        <v>0</v>
      </c>
      <c r="U398" s="1065">
        <v>0</v>
      </c>
      <c r="V398" s="1065">
        <v>0</v>
      </c>
    </row>
    <row r="399" spans="1:22">
      <c r="A399">
        <v>4088200100</v>
      </c>
      <c r="B399" s="1061">
        <v>2</v>
      </c>
      <c r="C399" s="1061">
        <v>5</v>
      </c>
      <c r="D399" s="1062">
        <v>2</v>
      </c>
      <c r="E399" s="1061" t="s">
        <v>2394</v>
      </c>
      <c r="F399" s="1061">
        <v>143</v>
      </c>
      <c r="G399" s="1061" t="s">
        <v>711</v>
      </c>
      <c r="H399" s="1063">
        <v>1</v>
      </c>
      <c r="I399" s="1064">
        <v>11307</v>
      </c>
      <c r="J399" s="1064">
        <v>1</v>
      </c>
      <c r="K399">
        <v>2020</v>
      </c>
      <c r="L399" s="1064">
        <v>2</v>
      </c>
      <c r="M399" s="1064">
        <v>2</v>
      </c>
      <c r="N399" s="1064" t="s">
        <v>2397</v>
      </c>
      <c r="O399">
        <v>13</v>
      </c>
      <c r="P399" s="1065">
        <v>0</v>
      </c>
      <c r="Q399" s="1065">
        <v>0</v>
      </c>
      <c r="R399" s="1066">
        <f t="shared" si="6"/>
        <v>0</v>
      </c>
      <c r="S399" s="1065">
        <v>0</v>
      </c>
      <c r="T399" s="1065">
        <v>0</v>
      </c>
      <c r="U399" s="1065">
        <v>0</v>
      </c>
      <c r="V399" s="1065">
        <v>0</v>
      </c>
    </row>
    <row r="400" spans="1:22">
      <c r="A400">
        <v>4088200100</v>
      </c>
      <c r="B400" s="1061">
        <v>2</v>
      </c>
      <c r="C400" s="1061">
        <v>5</v>
      </c>
      <c r="D400" s="1062">
        <v>2</v>
      </c>
      <c r="E400" s="1061" t="s">
        <v>2394</v>
      </c>
      <c r="F400" s="1061">
        <v>143</v>
      </c>
      <c r="G400" s="1061" t="s">
        <v>711</v>
      </c>
      <c r="H400" s="1063">
        <v>1</v>
      </c>
      <c r="I400" s="1064">
        <v>11307</v>
      </c>
      <c r="J400" s="1064">
        <v>1</v>
      </c>
      <c r="K400">
        <v>2020</v>
      </c>
      <c r="L400" s="1064">
        <v>2</v>
      </c>
      <c r="M400" s="1064">
        <v>2</v>
      </c>
      <c r="N400" s="1064" t="s">
        <v>2397</v>
      </c>
      <c r="O400">
        <v>13</v>
      </c>
      <c r="P400" s="1065">
        <v>240135.37</v>
      </c>
      <c r="Q400" s="1065">
        <v>0</v>
      </c>
      <c r="R400" s="1066">
        <f t="shared" si="6"/>
        <v>240135.37</v>
      </c>
      <c r="S400" s="1065">
        <v>239613.43</v>
      </c>
      <c r="T400" s="1065">
        <v>239613.43</v>
      </c>
      <c r="U400" s="1065">
        <v>239613.43</v>
      </c>
      <c r="V400" s="1065">
        <v>239613.43</v>
      </c>
    </row>
    <row r="401" spans="1:22">
      <c r="A401">
        <v>4088200100</v>
      </c>
      <c r="B401" s="1061">
        <v>2</v>
      </c>
      <c r="C401" s="1061">
        <v>5</v>
      </c>
      <c r="D401" s="1062">
        <v>2</v>
      </c>
      <c r="E401" s="1061" t="s">
        <v>2394</v>
      </c>
      <c r="F401" s="1061">
        <v>143</v>
      </c>
      <c r="G401" s="1061" t="s">
        <v>711</v>
      </c>
      <c r="H401" s="1063">
        <v>1</v>
      </c>
      <c r="I401" s="1064">
        <v>11310</v>
      </c>
      <c r="J401" s="1064">
        <v>1</v>
      </c>
      <c r="K401">
        <v>2020</v>
      </c>
      <c r="L401" s="1064">
        <v>2</v>
      </c>
      <c r="M401" s="1064">
        <v>2</v>
      </c>
      <c r="N401" s="1064" t="s">
        <v>2397</v>
      </c>
      <c r="O401">
        <v>13</v>
      </c>
      <c r="P401" s="1065">
        <v>183754.37</v>
      </c>
      <c r="Q401" s="1065">
        <v>0</v>
      </c>
      <c r="R401" s="1066">
        <f t="shared" si="6"/>
        <v>183754.37</v>
      </c>
      <c r="S401" s="1065">
        <v>178755.59</v>
      </c>
      <c r="T401" s="1065">
        <v>178755.59</v>
      </c>
      <c r="U401" s="1065">
        <v>178755.59</v>
      </c>
      <c r="V401" s="1065">
        <v>178755.59</v>
      </c>
    </row>
    <row r="402" spans="1:22">
      <c r="A402">
        <v>4088200100</v>
      </c>
      <c r="B402" s="1061">
        <v>2</v>
      </c>
      <c r="C402" s="1061">
        <v>5</v>
      </c>
      <c r="D402" s="1062">
        <v>2</v>
      </c>
      <c r="E402" s="1061" t="s">
        <v>2394</v>
      </c>
      <c r="F402" s="1061">
        <v>143</v>
      </c>
      <c r="G402" s="1061" t="s">
        <v>711</v>
      </c>
      <c r="H402" s="1063">
        <v>1</v>
      </c>
      <c r="I402" s="1064">
        <v>11310</v>
      </c>
      <c r="J402" s="1064">
        <v>1</v>
      </c>
      <c r="K402">
        <v>2020</v>
      </c>
      <c r="L402" s="1064">
        <v>2</v>
      </c>
      <c r="M402" s="1064">
        <v>2</v>
      </c>
      <c r="N402" s="1064" t="s">
        <v>2397</v>
      </c>
      <c r="O402">
        <v>13</v>
      </c>
      <c r="P402" s="1065">
        <v>136898.97</v>
      </c>
      <c r="Q402" s="1065">
        <v>4000</v>
      </c>
      <c r="R402" s="1066">
        <f t="shared" si="6"/>
        <v>140898.97</v>
      </c>
      <c r="S402" s="1065">
        <v>135472.76</v>
      </c>
      <c r="T402" s="1065">
        <v>135472.76</v>
      </c>
      <c r="U402" s="1065">
        <v>135472.76</v>
      </c>
      <c r="V402" s="1065">
        <v>135472.76</v>
      </c>
    </row>
    <row r="403" spans="1:22">
      <c r="A403">
        <v>4088200100</v>
      </c>
      <c r="B403" s="1061">
        <v>2</v>
      </c>
      <c r="C403" s="1061">
        <v>5</v>
      </c>
      <c r="D403" s="1062">
        <v>2</v>
      </c>
      <c r="E403" s="1061" t="s">
        <v>2394</v>
      </c>
      <c r="F403" s="1061">
        <v>143</v>
      </c>
      <c r="G403" s="1061" t="s">
        <v>711</v>
      </c>
      <c r="H403" s="1063">
        <v>1</v>
      </c>
      <c r="I403" s="1064">
        <v>11310</v>
      </c>
      <c r="J403" s="1064">
        <v>1</v>
      </c>
      <c r="K403">
        <v>2020</v>
      </c>
      <c r="L403" s="1064">
        <v>2</v>
      </c>
      <c r="M403" s="1064">
        <v>2</v>
      </c>
      <c r="N403" s="1064" t="s">
        <v>2397</v>
      </c>
      <c r="O403">
        <v>13</v>
      </c>
      <c r="P403" s="1065">
        <v>125275.86</v>
      </c>
      <c r="Q403" s="1065">
        <v>4000</v>
      </c>
      <c r="R403" s="1066">
        <f t="shared" si="6"/>
        <v>129275.86</v>
      </c>
      <c r="S403" s="1065">
        <v>129214.09</v>
      </c>
      <c r="T403" s="1065">
        <v>129214.09</v>
      </c>
      <c r="U403" s="1065">
        <v>129214.09</v>
      </c>
      <c r="V403" s="1065">
        <v>129214.09</v>
      </c>
    </row>
    <row r="404" spans="1:22">
      <c r="A404">
        <v>4088200100</v>
      </c>
      <c r="B404" s="1061">
        <v>2</v>
      </c>
      <c r="C404" s="1061">
        <v>5</v>
      </c>
      <c r="D404" s="1062">
        <v>2</v>
      </c>
      <c r="E404" s="1061" t="s">
        <v>2394</v>
      </c>
      <c r="F404" s="1061">
        <v>143</v>
      </c>
      <c r="G404" s="1061" t="s">
        <v>711</v>
      </c>
      <c r="H404" s="1063">
        <v>1</v>
      </c>
      <c r="I404" s="1064">
        <v>11310</v>
      </c>
      <c r="J404" s="1064">
        <v>1</v>
      </c>
      <c r="K404">
        <v>2020</v>
      </c>
      <c r="L404" s="1064">
        <v>2</v>
      </c>
      <c r="M404" s="1064">
        <v>2</v>
      </c>
      <c r="N404" s="1064" t="s">
        <v>2397</v>
      </c>
      <c r="O404">
        <v>13</v>
      </c>
      <c r="P404" s="1065">
        <v>896183.66</v>
      </c>
      <c r="Q404" s="1065">
        <v>72287.23</v>
      </c>
      <c r="R404" s="1066">
        <f t="shared" si="6"/>
        <v>968470.89</v>
      </c>
      <c r="S404" s="1065">
        <v>926642.91</v>
      </c>
      <c r="T404" s="1065">
        <v>926642.91</v>
      </c>
      <c r="U404" s="1065">
        <v>926642.91</v>
      </c>
      <c r="V404" s="1065">
        <v>926642.91</v>
      </c>
    </row>
    <row r="405" spans="1:22">
      <c r="A405">
        <v>4088200100</v>
      </c>
      <c r="B405" s="1061">
        <v>2</v>
      </c>
      <c r="C405" s="1061">
        <v>5</v>
      </c>
      <c r="D405" s="1062">
        <v>2</v>
      </c>
      <c r="E405" s="1061" t="s">
        <v>2394</v>
      </c>
      <c r="F405" s="1061">
        <v>143</v>
      </c>
      <c r="G405" s="1061" t="s">
        <v>711</v>
      </c>
      <c r="H405" s="1063">
        <v>1</v>
      </c>
      <c r="I405" s="1064">
        <v>11310</v>
      </c>
      <c r="J405" s="1064">
        <v>1</v>
      </c>
      <c r="K405">
        <v>2020</v>
      </c>
      <c r="L405" s="1064">
        <v>2</v>
      </c>
      <c r="M405" s="1064">
        <v>2</v>
      </c>
      <c r="N405" s="1064" t="s">
        <v>2397</v>
      </c>
      <c r="O405">
        <v>13</v>
      </c>
      <c r="P405" s="1065">
        <v>305992.81</v>
      </c>
      <c r="Q405" s="1065">
        <v>26873.98</v>
      </c>
      <c r="R405" s="1066">
        <f t="shared" si="6"/>
        <v>332866.78999999998</v>
      </c>
      <c r="S405" s="1065">
        <v>320851.96999999997</v>
      </c>
      <c r="T405" s="1065">
        <v>320851.96999999997</v>
      </c>
      <c r="U405" s="1065">
        <v>320851.96999999997</v>
      </c>
      <c r="V405" s="1065">
        <v>320851.96999999997</v>
      </c>
    </row>
    <row r="406" spans="1:22">
      <c r="A406">
        <v>4088200100</v>
      </c>
      <c r="B406" s="1061">
        <v>2</v>
      </c>
      <c r="C406" s="1061">
        <v>5</v>
      </c>
      <c r="D406" s="1062">
        <v>2</v>
      </c>
      <c r="E406" s="1061" t="s">
        <v>2394</v>
      </c>
      <c r="F406" s="1061">
        <v>143</v>
      </c>
      <c r="G406" s="1061" t="s">
        <v>711</v>
      </c>
      <c r="H406" s="1063">
        <v>1</v>
      </c>
      <c r="I406" s="1064">
        <v>11310</v>
      </c>
      <c r="J406" s="1064">
        <v>1</v>
      </c>
      <c r="K406">
        <v>2020</v>
      </c>
      <c r="L406" s="1064">
        <v>2</v>
      </c>
      <c r="M406" s="1064">
        <v>2</v>
      </c>
      <c r="N406" s="1064" t="s">
        <v>2397</v>
      </c>
      <c r="O406">
        <v>13</v>
      </c>
      <c r="P406" s="1065">
        <v>145238.15</v>
      </c>
      <c r="Q406" s="1065">
        <v>0</v>
      </c>
      <c r="R406" s="1066">
        <f t="shared" si="6"/>
        <v>145238.15</v>
      </c>
      <c r="S406" s="1065">
        <v>137225.82</v>
      </c>
      <c r="T406" s="1065">
        <v>137225.82</v>
      </c>
      <c r="U406" s="1065">
        <v>137225.82</v>
      </c>
      <c r="V406" s="1065">
        <v>137225.82</v>
      </c>
    </row>
    <row r="407" spans="1:22">
      <c r="A407">
        <v>4088200100</v>
      </c>
      <c r="B407" s="1061">
        <v>2</v>
      </c>
      <c r="C407" s="1061">
        <v>5</v>
      </c>
      <c r="D407" s="1062">
        <v>2</v>
      </c>
      <c r="E407" s="1061" t="s">
        <v>2394</v>
      </c>
      <c r="F407" s="1061">
        <v>143</v>
      </c>
      <c r="G407" s="1061" t="s">
        <v>711</v>
      </c>
      <c r="H407" s="1063">
        <v>1</v>
      </c>
      <c r="I407" s="1064">
        <v>11310</v>
      </c>
      <c r="J407" s="1064">
        <v>1</v>
      </c>
      <c r="K407">
        <v>2020</v>
      </c>
      <c r="L407" s="1064">
        <v>2</v>
      </c>
      <c r="M407" s="1064">
        <v>2</v>
      </c>
      <c r="N407" s="1064" t="s">
        <v>2397</v>
      </c>
      <c r="O407">
        <v>13</v>
      </c>
      <c r="P407" s="1065">
        <v>359644.89</v>
      </c>
      <c r="Q407" s="1065">
        <v>110940.16</v>
      </c>
      <c r="R407" s="1066">
        <f t="shared" si="6"/>
        <v>470585.05000000005</v>
      </c>
      <c r="S407" s="1065">
        <v>453007.39</v>
      </c>
      <c r="T407" s="1065">
        <v>453007.39</v>
      </c>
      <c r="U407" s="1065">
        <v>453007.39</v>
      </c>
      <c r="V407" s="1065">
        <v>453007.39</v>
      </c>
    </row>
    <row r="408" spans="1:22">
      <c r="A408">
        <v>4088200100</v>
      </c>
      <c r="B408" s="1061">
        <v>2</v>
      </c>
      <c r="C408" s="1061">
        <v>5</v>
      </c>
      <c r="D408" s="1062">
        <v>2</v>
      </c>
      <c r="E408" s="1061" t="s">
        <v>2394</v>
      </c>
      <c r="F408" s="1061">
        <v>143</v>
      </c>
      <c r="G408" s="1061" t="s">
        <v>711</v>
      </c>
      <c r="H408" s="1063">
        <v>1</v>
      </c>
      <c r="I408" s="1064">
        <v>11310</v>
      </c>
      <c r="J408" s="1064">
        <v>1</v>
      </c>
      <c r="K408">
        <v>2020</v>
      </c>
      <c r="L408" s="1064">
        <v>2</v>
      </c>
      <c r="M408" s="1064">
        <v>2</v>
      </c>
      <c r="N408" s="1064" t="s">
        <v>2397</v>
      </c>
      <c r="O408">
        <v>13</v>
      </c>
      <c r="P408" s="1065">
        <v>1390690.01</v>
      </c>
      <c r="Q408" s="1065">
        <v>-70000</v>
      </c>
      <c r="R408" s="1066">
        <f t="shared" si="6"/>
        <v>1320690.01</v>
      </c>
      <c r="S408" s="1065">
        <v>1311623.52</v>
      </c>
      <c r="T408" s="1065">
        <v>1311623.52</v>
      </c>
      <c r="U408" s="1065">
        <v>1311623.52</v>
      </c>
      <c r="V408" s="1065">
        <v>1311623.52</v>
      </c>
    </row>
    <row r="409" spans="1:22">
      <c r="A409">
        <v>4088200100</v>
      </c>
      <c r="B409" s="1061">
        <v>2</v>
      </c>
      <c r="C409" s="1061">
        <v>5</v>
      </c>
      <c r="D409" s="1062">
        <v>2</v>
      </c>
      <c r="E409" s="1061" t="s">
        <v>2394</v>
      </c>
      <c r="F409" s="1061">
        <v>143</v>
      </c>
      <c r="G409" s="1061" t="s">
        <v>711</v>
      </c>
      <c r="H409" s="1063">
        <v>1</v>
      </c>
      <c r="I409" s="1064">
        <v>11310</v>
      </c>
      <c r="J409" s="1064">
        <v>1</v>
      </c>
      <c r="K409">
        <v>2020</v>
      </c>
      <c r="L409" s="1064">
        <v>2</v>
      </c>
      <c r="M409" s="1064">
        <v>2</v>
      </c>
      <c r="N409" s="1064" t="s">
        <v>2397</v>
      </c>
      <c r="O409">
        <v>13</v>
      </c>
      <c r="P409" s="1065">
        <v>329160.11</v>
      </c>
      <c r="Q409" s="1065">
        <v>389000</v>
      </c>
      <c r="R409" s="1066">
        <f t="shared" si="6"/>
        <v>718160.11</v>
      </c>
      <c r="S409" s="1065">
        <v>643793.01</v>
      </c>
      <c r="T409" s="1065">
        <v>643793.01</v>
      </c>
      <c r="U409" s="1065">
        <v>643793.01</v>
      </c>
      <c r="V409" s="1065">
        <v>643793.01</v>
      </c>
    </row>
    <row r="410" spans="1:22">
      <c r="A410">
        <v>4088200100</v>
      </c>
      <c r="B410" s="1061">
        <v>2</v>
      </c>
      <c r="C410" s="1061">
        <v>5</v>
      </c>
      <c r="D410" s="1062">
        <v>2</v>
      </c>
      <c r="E410" s="1061" t="s">
        <v>2394</v>
      </c>
      <c r="F410" s="1061">
        <v>143</v>
      </c>
      <c r="G410" s="1061" t="s">
        <v>711</v>
      </c>
      <c r="H410" s="1063">
        <v>1</v>
      </c>
      <c r="I410" s="1064">
        <v>11310</v>
      </c>
      <c r="J410" s="1064">
        <v>1</v>
      </c>
      <c r="K410">
        <v>2020</v>
      </c>
      <c r="L410" s="1064">
        <v>2</v>
      </c>
      <c r="M410" s="1064">
        <v>2</v>
      </c>
      <c r="N410" s="1064" t="s">
        <v>2397</v>
      </c>
      <c r="O410">
        <v>13</v>
      </c>
      <c r="P410" s="1065">
        <v>793503.3</v>
      </c>
      <c r="Q410" s="1065">
        <v>68536.28</v>
      </c>
      <c r="R410" s="1066">
        <f t="shared" si="6"/>
        <v>862039.58000000007</v>
      </c>
      <c r="S410" s="1065">
        <v>854001.42</v>
      </c>
      <c r="T410" s="1065">
        <v>854001.42</v>
      </c>
      <c r="U410" s="1065">
        <v>854001.42</v>
      </c>
      <c r="V410" s="1065">
        <v>854001.42</v>
      </c>
    </row>
    <row r="411" spans="1:22">
      <c r="A411">
        <v>4088200100</v>
      </c>
      <c r="B411" s="1061">
        <v>2</v>
      </c>
      <c r="C411" s="1061">
        <v>5</v>
      </c>
      <c r="D411" s="1062">
        <v>2</v>
      </c>
      <c r="E411" s="1061" t="s">
        <v>2394</v>
      </c>
      <c r="F411" s="1061">
        <v>143</v>
      </c>
      <c r="G411" s="1061" t="s">
        <v>711</v>
      </c>
      <c r="H411" s="1063">
        <v>1</v>
      </c>
      <c r="I411" s="1064">
        <v>11310</v>
      </c>
      <c r="J411" s="1064">
        <v>1</v>
      </c>
      <c r="K411">
        <v>2020</v>
      </c>
      <c r="L411" s="1064">
        <v>2</v>
      </c>
      <c r="M411" s="1064">
        <v>2</v>
      </c>
      <c r="N411" s="1064" t="s">
        <v>2397</v>
      </c>
      <c r="O411">
        <v>13</v>
      </c>
      <c r="P411" s="1065">
        <v>72892.509999999995</v>
      </c>
      <c r="Q411" s="1065">
        <v>13400</v>
      </c>
      <c r="R411" s="1066">
        <f t="shared" si="6"/>
        <v>86292.51</v>
      </c>
      <c r="S411" s="1065">
        <v>76503.98</v>
      </c>
      <c r="T411" s="1065">
        <v>76503.98</v>
      </c>
      <c r="U411" s="1065">
        <v>76503.98</v>
      </c>
      <c r="V411" s="1065">
        <v>76503.98</v>
      </c>
    </row>
    <row r="412" spans="1:22">
      <c r="A412">
        <v>4088200100</v>
      </c>
      <c r="B412" s="1061">
        <v>2</v>
      </c>
      <c r="C412" s="1061">
        <v>5</v>
      </c>
      <c r="D412" s="1062">
        <v>2</v>
      </c>
      <c r="E412" s="1061" t="s">
        <v>2394</v>
      </c>
      <c r="F412" s="1061">
        <v>143</v>
      </c>
      <c r="G412" s="1061" t="s">
        <v>711</v>
      </c>
      <c r="H412" s="1063">
        <v>1</v>
      </c>
      <c r="I412" s="1064">
        <v>11310</v>
      </c>
      <c r="J412" s="1064">
        <v>1</v>
      </c>
      <c r="K412">
        <v>2020</v>
      </c>
      <c r="L412" s="1064">
        <v>2</v>
      </c>
      <c r="M412" s="1064">
        <v>2</v>
      </c>
      <c r="N412" s="1064" t="s">
        <v>2397</v>
      </c>
      <c r="O412">
        <v>13</v>
      </c>
      <c r="P412" s="1065">
        <v>40146.69</v>
      </c>
      <c r="Q412" s="1065">
        <v>1800</v>
      </c>
      <c r="R412" s="1066">
        <f t="shared" si="6"/>
        <v>41946.69</v>
      </c>
      <c r="S412" s="1065">
        <v>39962.720000000001</v>
      </c>
      <c r="T412" s="1065">
        <v>39962.720000000001</v>
      </c>
      <c r="U412" s="1065">
        <v>39962.720000000001</v>
      </c>
      <c r="V412" s="1065">
        <v>39962.720000000001</v>
      </c>
    </row>
    <row r="413" spans="1:22">
      <c r="A413">
        <v>4088200100</v>
      </c>
      <c r="B413" s="1061">
        <v>2</v>
      </c>
      <c r="C413" s="1061">
        <v>5</v>
      </c>
      <c r="D413" s="1062">
        <v>2</v>
      </c>
      <c r="E413" s="1061" t="s">
        <v>2394</v>
      </c>
      <c r="F413" s="1061">
        <v>143</v>
      </c>
      <c r="G413" s="1061" t="s">
        <v>711</v>
      </c>
      <c r="H413" s="1063">
        <v>1</v>
      </c>
      <c r="I413" s="1064">
        <v>11310</v>
      </c>
      <c r="J413" s="1064">
        <v>1</v>
      </c>
      <c r="K413">
        <v>2020</v>
      </c>
      <c r="L413" s="1064">
        <v>2</v>
      </c>
      <c r="M413" s="1064">
        <v>2</v>
      </c>
      <c r="N413" s="1064" t="s">
        <v>2397</v>
      </c>
      <c r="O413">
        <v>13</v>
      </c>
      <c r="P413" s="1065">
        <v>160618.20000000001</v>
      </c>
      <c r="Q413" s="1065">
        <v>1</v>
      </c>
      <c r="R413" s="1066">
        <f t="shared" si="6"/>
        <v>160619.20000000001</v>
      </c>
      <c r="S413" s="1065">
        <v>159742.66</v>
      </c>
      <c r="T413" s="1065">
        <v>159742.66</v>
      </c>
      <c r="U413" s="1065">
        <v>159742.66</v>
      </c>
      <c r="V413" s="1065">
        <v>159742.66</v>
      </c>
    </row>
    <row r="414" spans="1:22">
      <c r="A414">
        <v>4088200100</v>
      </c>
      <c r="B414" s="1061">
        <v>2</v>
      </c>
      <c r="C414" s="1061">
        <v>5</v>
      </c>
      <c r="D414" s="1062">
        <v>2</v>
      </c>
      <c r="E414" s="1061" t="s">
        <v>2394</v>
      </c>
      <c r="F414" s="1061">
        <v>143</v>
      </c>
      <c r="G414" s="1061" t="s">
        <v>711</v>
      </c>
      <c r="H414" s="1063">
        <v>1</v>
      </c>
      <c r="I414" s="1064">
        <v>11310</v>
      </c>
      <c r="J414" s="1064">
        <v>1</v>
      </c>
      <c r="K414">
        <v>2020</v>
      </c>
      <c r="L414" s="1064">
        <v>1</v>
      </c>
      <c r="M414" s="1064">
        <v>3</v>
      </c>
      <c r="N414" s="1064" t="s">
        <v>2397</v>
      </c>
      <c r="O414">
        <v>13</v>
      </c>
      <c r="P414" s="1065">
        <v>530010.55000000005</v>
      </c>
      <c r="Q414" s="1065">
        <v>-166066.87</v>
      </c>
      <c r="R414" s="1066">
        <f t="shared" si="6"/>
        <v>363943.68000000005</v>
      </c>
      <c r="S414" s="1065">
        <v>363943.67999999999</v>
      </c>
      <c r="T414" s="1065">
        <v>363943.67999999999</v>
      </c>
      <c r="U414" s="1065">
        <v>363943.67999999999</v>
      </c>
      <c r="V414" s="1065">
        <v>363943.67999999999</v>
      </c>
    </row>
    <row r="415" spans="1:22">
      <c r="A415">
        <v>4088200100</v>
      </c>
      <c r="B415" s="1061">
        <v>2</v>
      </c>
      <c r="C415" s="1061">
        <v>5</v>
      </c>
      <c r="D415" s="1062">
        <v>2</v>
      </c>
      <c r="E415" s="1061" t="s">
        <v>2394</v>
      </c>
      <c r="F415" s="1061">
        <v>143</v>
      </c>
      <c r="G415" s="1061" t="s">
        <v>711</v>
      </c>
      <c r="H415" s="1063">
        <v>1</v>
      </c>
      <c r="I415" s="1064">
        <v>11310</v>
      </c>
      <c r="J415" s="1064">
        <v>1</v>
      </c>
      <c r="K415">
        <v>2020</v>
      </c>
      <c r="L415" s="1064">
        <v>2</v>
      </c>
      <c r="M415" s="1064">
        <v>2</v>
      </c>
      <c r="N415" s="1064" t="s">
        <v>2397</v>
      </c>
      <c r="O415">
        <v>13</v>
      </c>
      <c r="P415" s="1065">
        <v>695476.93</v>
      </c>
      <c r="Q415" s="1065">
        <v>36925.94</v>
      </c>
      <c r="R415" s="1066">
        <f t="shared" si="6"/>
        <v>732402.87000000011</v>
      </c>
      <c r="S415" s="1065">
        <v>732255.71</v>
      </c>
      <c r="T415" s="1065">
        <v>732255.71</v>
      </c>
      <c r="U415" s="1065">
        <v>732255.71</v>
      </c>
      <c r="V415" s="1065">
        <v>732255.71</v>
      </c>
    </row>
    <row r="416" spans="1:22">
      <c r="A416">
        <v>4088200100</v>
      </c>
      <c r="B416" s="1061">
        <v>2</v>
      </c>
      <c r="C416" s="1061">
        <v>5</v>
      </c>
      <c r="D416" s="1062">
        <v>2</v>
      </c>
      <c r="E416" s="1061" t="s">
        <v>2394</v>
      </c>
      <c r="F416" s="1061">
        <v>143</v>
      </c>
      <c r="G416" s="1061" t="s">
        <v>711</v>
      </c>
      <c r="H416" s="1063">
        <v>1</v>
      </c>
      <c r="I416" s="1064">
        <v>11310</v>
      </c>
      <c r="J416" s="1064">
        <v>1</v>
      </c>
      <c r="K416">
        <v>2020</v>
      </c>
      <c r="L416" s="1064">
        <v>2</v>
      </c>
      <c r="M416" s="1064">
        <v>2</v>
      </c>
      <c r="N416" s="1064" t="s">
        <v>2397</v>
      </c>
      <c r="O416">
        <v>13</v>
      </c>
      <c r="P416" s="1065">
        <v>122716.37</v>
      </c>
      <c r="Q416" s="1065">
        <v>0</v>
      </c>
      <c r="R416" s="1066">
        <f t="shared" si="6"/>
        <v>122716.37</v>
      </c>
      <c r="S416" s="1065">
        <v>119532</v>
      </c>
      <c r="T416" s="1065">
        <v>119532</v>
      </c>
      <c r="U416" s="1065">
        <v>119532</v>
      </c>
      <c r="V416" s="1065">
        <v>119532</v>
      </c>
    </row>
    <row r="417" spans="1:22">
      <c r="A417">
        <v>4088200100</v>
      </c>
      <c r="B417" s="1061">
        <v>2</v>
      </c>
      <c r="C417" s="1061">
        <v>5</v>
      </c>
      <c r="D417" s="1062">
        <v>2</v>
      </c>
      <c r="E417" s="1061" t="s">
        <v>2394</v>
      </c>
      <c r="F417" s="1061">
        <v>143</v>
      </c>
      <c r="G417" s="1061" t="s">
        <v>711</v>
      </c>
      <c r="H417" s="1063">
        <v>1</v>
      </c>
      <c r="I417" s="1064">
        <v>11310</v>
      </c>
      <c r="J417" s="1064">
        <v>1</v>
      </c>
      <c r="K417">
        <v>2020</v>
      </c>
      <c r="L417" s="1064">
        <v>2</v>
      </c>
      <c r="M417" s="1064">
        <v>2</v>
      </c>
      <c r="N417" s="1064" t="s">
        <v>2397</v>
      </c>
      <c r="O417">
        <v>13</v>
      </c>
      <c r="P417" s="1065">
        <v>2054423.67</v>
      </c>
      <c r="Q417" s="1065">
        <v>-109098.07</v>
      </c>
      <c r="R417" s="1066">
        <f t="shared" si="6"/>
        <v>1945325.5999999999</v>
      </c>
      <c r="S417" s="1065">
        <v>1930807.47</v>
      </c>
      <c r="T417" s="1065">
        <v>1930807.47</v>
      </c>
      <c r="U417" s="1065">
        <v>1930807.47</v>
      </c>
      <c r="V417" s="1065">
        <v>1930807.47</v>
      </c>
    </row>
    <row r="418" spans="1:22">
      <c r="A418">
        <v>4088200100</v>
      </c>
      <c r="B418" s="1061">
        <v>2</v>
      </c>
      <c r="C418" s="1061">
        <v>5</v>
      </c>
      <c r="D418" s="1062">
        <v>2</v>
      </c>
      <c r="E418" s="1061" t="s">
        <v>2394</v>
      </c>
      <c r="F418" s="1061">
        <v>143</v>
      </c>
      <c r="G418" s="1061" t="s">
        <v>711</v>
      </c>
      <c r="H418" s="1063">
        <v>1</v>
      </c>
      <c r="I418" s="1064">
        <v>11310</v>
      </c>
      <c r="J418" s="1064">
        <v>1</v>
      </c>
      <c r="K418">
        <v>2020</v>
      </c>
      <c r="L418" s="1064">
        <v>2</v>
      </c>
      <c r="M418" s="1064">
        <v>2</v>
      </c>
      <c r="N418" s="1064" t="s">
        <v>2397</v>
      </c>
      <c r="O418">
        <v>13</v>
      </c>
      <c r="P418" s="1065">
        <v>990003.73</v>
      </c>
      <c r="Q418" s="1065">
        <v>-81998.399999999994</v>
      </c>
      <c r="R418" s="1066">
        <f t="shared" si="6"/>
        <v>908005.33</v>
      </c>
      <c r="S418" s="1065">
        <v>903737.95</v>
      </c>
      <c r="T418" s="1065">
        <v>903737.95</v>
      </c>
      <c r="U418" s="1065">
        <v>903737.95</v>
      </c>
      <c r="V418" s="1065">
        <v>903737.95</v>
      </c>
    </row>
    <row r="419" spans="1:22">
      <c r="A419">
        <v>4088200100</v>
      </c>
      <c r="B419" s="1061">
        <v>2</v>
      </c>
      <c r="C419" s="1061">
        <v>5</v>
      </c>
      <c r="D419" s="1062">
        <v>2</v>
      </c>
      <c r="E419" s="1061" t="s">
        <v>2394</v>
      </c>
      <c r="F419" s="1061">
        <v>143</v>
      </c>
      <c r="G419" s="1061" t="s">
        <v>711</v>
      </c>
      <c r="H419" s="1063">
        <v>1</v>
      </c>
      <c r="I419" s="1064">
        <v>11310</v>
      </c>
      <c r="J419" s="1064">
        <v>1</v>
      </c>
      <c r="K419">
        <v>2020</v>
      </c>
      <c r="L419" s="1064">
        <v>2</v>
      </c>
      <c r="M419" s="1064">
        <v>2</v>
      </c>
      <c r="N419" s="1064" t="s">
        <v>2397</v>
      </c>
      <c r="O419">
        <v>13</v>
      </c>
      <c r="P419" s="1065">
        <v>562876.31000000006</v>
      </c>
      <c r="Q419" s="1065">
        <v>-93900</v>
      </c>
      <c r="R419" s="1066">
        <f t="shared" si="6"/>
        <v>468976.31000000006</v>
      </c>
      <c r="S419" s="1065">
        <v>463719.36</v>
      </c>
      <c r="T419" s="1065">
        <v>463719.36</v>
      </c>
      <c r="U419" s="1065">
        <v>463719.36</v>
      </c>
      <c r="V419" s="1065">
        <v>463719.36</v>
      </c>
    </row>
    <row r="420" spans="1:22">
      <c r="A420">
        <v>4088200100</v>
      </c>
      <c r="B420" s="1061">
        <v>2</v>
      </c>
      <c r="C420" s="1061">
        <v>5</v>
      </c>
      <c r="D420" s="1062">
        <v>2</v>
      </c>
      <c r="E420" s="1061" t="s">
        <v>2394</v>
      </c>
      <c r="F420" s="1061">
        <v>143</v>
      </c>
      <c r="G420" s="1061" t="s">
        <v>711</v>
      </c>
      <c r="H420" s="1063">
        <v>1</v>
      </c>
      <c r="I420" s="1064">
        <v>11310</v>
      </c>
      <c r="J420" s="1064">
        <v>1</v>
      </c>
      <c r="K420">
        <v>2020</v>
      </c>
      <c r="L420" s="1064">
        <v>2</v>
      </c>
      <c r="M420" s="1064">
        <v>2</v>
      </c>
      <c r="N420" s="1064" t="s">
        <v>2397</v>
      </c>
      <c r="O420">
        <v>13</v>
      </c>
      <c r="P420" s="1065">
        <v>40064.57</v>
      </c>
      <c r="Q420" s="1065">
        <v>1000</v>
      </c>
      <c r="R420" s="1066">
        <f t="shared" si="6"/>
        <v>41064.57</v>
      </c>
      <c r="S420" s="1065">
        <v>39219.26</v>
      </c>
      <c r="T420" s="1065">
        <v>39219.26</v>
      </c>
      <c r="U420" s="1065">
        <v>39219.26</v>
      </c>
      <c r="V420" s="1065">
        <v>39219.26</v>
      </c>
    </row>
    <row r="421" spans="1:22">
      <c r="A421">
        <v>4088200100</v>
      </c>
      <c r="B421" s="1061">
        <v>2</v>
      </c>
      <c r="C421" s="1061">
        <v>5</v>
      </c>
      <c r="D421" s="1062">
        <v>2</v>
      </c>
      <c r="E421" s="1061" t="s">
        <v>2394</v>
      </c>
      <c r="F421" s="1061">
        <v>143</v>
      </c>
      <c r="G421" s="1061" t="s">
        <v>711</v>
      </c>
      <c r="H421" s="1063">
        <v>1</v>
      </c>
      <c r="I421" s="1064">
        <v>11310</v>
      </c>
      <c r="J421" s="1064">
        <v>1</v>
      </c>
      <c r="K421">
        <v>2020</v>
      </c>
      <c r="L421" s="1064">
        <v>2</v>
      </c>
      <c r="M421" s="1064">
        <v>2</v>
      </c>
      <c r="N421" s="1064" t="s">
        <v>2397</v>
      </c>
      <c r="O421">
        <v>13</v>
      </c>
      <c r="P421" s="1065">
        <v>106013.92</v>
      </c>
      <c r="Q421" s="1065">
        <v>0</v>
      </c>
      <c r="R421" s="1066">
        <f t="shared" si="6"/>
        <v>106013.92</v>
      </c>
      <c r="S421" s="1065">
        <v>92653.46</v>
      </c>
      <c r="T421" s="1065">
        <v>92653.46</v>
      </c>
      <c r="U421" s="1065">
        <v>92653.46</v>
      </c>
      <c r="V421" s="1065">
        <v>92653.46</v>
      </c>
    </row>
    <row r="422" spans="1:22">
      <c r="A422">
        <v>4088200100</v>
      </c>
      <c r="B422" s="1061">
        <v>2</v>
      </c>
      <c r="C422" s="1061">
        <v>5</v>
      </c>
      <c r="D422" s="1062">
        <v>2</v>
      </c>
      <c r="E422" s="1061" t="s">
        <v>2394</v>
      </c>
      <c r="F422" s="1061">
        <v>143</v>
      </c>
      <c r="G422" s="1061" t="s">
        <v>711</v>
      </c>
      <c r="H422" s="1063">
        <v>1</v>
      </c>
      <c r="I422" s="1064">
        <v>11310</v>
      </c>
      <c r="J422" s="1064">
        <v>1</v>
      </c>
      <c r="K422">
        <v>2020</v>
      </c>
      <c r="L422" s="1064">
        <v>2</v>
      </c>
      <c r="M422" s="1064">
        <v>2</v>
      </c>
      <c r="N422" s="1064" t="s">
        <v>2397</v>
      </c>
      <c r="O422">
        <v>13</v>
      </c>
      <c r="P422" s="1065">
        <v>345406.9</v>
      </c>
      <c r="Q422" s="1065">
        <v>-35411.25</v>
      </c>
      <c r="R422" s="1066">
        <f t="shared" si="6"/>
        <v>309995.65000000002</v>
      </c>
      <c r="S422" s="1065">
        <v>296797.33</v>
      </c>
      <c r="T422" s="1065">
        <v>296797.33</v>
      </c>
      <c r="U422" s="1065">
        <v>296797.33</v>
      </c>
      <c r="V422" s="1065">
        <v>296797.33</v>
      </c>
    </row>
    <row r="423" spans="1:22">
      <c r="A423">
        <v>4088200100</v>
      </c>
      <c r="B423" s="1061">
        <v>2</v>
      </c>
      <c r="C423" s="1061">
        <v>5</v>
      </c>
      <c r="D423" s="1062">
        <v>2</v>
      </c>
      <c r="E423" s="1061" t="s">
        <v>2394</v>
      </c>
      <c r="F423" s="1061">
        <v>143</v>
      </c>
      <c r="G423" s="1061" t="s">
        <v>711</v>
      </c>
      <c r="H423" s="1063">
        <v>1</v>
      </c>
      <c r="I423" s="1064">
        <v>11310</v>
      </c>
      <c r="J423" s="1064">
        <v>1</v>
      </c>
      <c r="K423">
        <v>2020</v>
      </c>
      <c r="L423" s="1064">
        <v>2</v>
      </c>
      <c r="M423" s="1064">
        <v>2</v>
      </c>
      <c r="N423" s="1064" t="s">
        <v>2397</v>
      </c>
      <c r="O423">
        <v>13</v>
      </c>
      <c r="P423" s="1065">
        <v>93962.42</v>
      </c>
      <c r="Q423" s="1065">
        <v>36002.11</v>
      </c>
      <c r="R423" s="1066">
        <f t="shared" si="6"/>
        <v>129964.53</v>
      </c>
      <c r="S423" s="1065">
        <v>124569.79</v>
      </c>
      <c r="T423" s="1065">
        <v>124569.79</v>
      </c>
      <c r="U423" s="1065">
        <v>124569.79</v>
      </c>
      <c r="V423" s="1065">
        <v>124569.79</v>
      </c>
    </row>
    <row r="424" spans="1:22">
      <c r="A424">
        <v>4088200100</v>
      </c>
      <c r="B424" s="1061">
        <v>2</v>
      </c>
      <c r="C424" s="1061">
        <v>5</v>
      </c>
      <c r="D424" s="1062">
        <v>2</v>
      </c>
      <c r="E424" s="1061" t="s">
        <v>2394</v>
      </c>
      <c r="F424" s="1061">
        <v>143</v>
      </c>
      <c r="G424" s="1061" t="s">
        <v>711</v>
      </c>
      <c r="H424" s="1063">
        <v>1</v>
      </c>
      <c r="I424" s="1064">
        <v>11310</v>
      </c>
      <c r="J424" s="1064">
        <v>1</v>
      </c>
      <c r="K424">
        <v>2020</v>
      </c>
      <c r="L424" s="1064">
        <v>2</v>
      </c>
      <c r="M424" s="1064">
        <v>2</v>
      </c>
      <c r="N424" s="1064" t="s">
        <v>2397</v>
      </c>
      <c r="O424">
        <v>13</v>
      </c>
      <c r="P424" s="1065">
        <v>0</v>
      </c>
      <c r="Q424" s="1065">
        <v>0</v>
      </c>
      <c r="R424" s="1066">
        <f t="shared" si="6"/>
        <v>0</v>
      </c>
      <c r="S424" s="1065">
        <v>0</v>
      </c>
      <c r="T424" s="1065">
        <v>0</v>
      </c>
      <c r="U424" s="1065">
        <v>0</v>
      </c>
      <c r="V424" s="1065">
        <v>0</v>
      </c>
    </row>
    <row r="425" spans="1:22">
      <c r="A425">
        <v>4088200100</v>
      </c>
      <c r="B425" s="1061">
        <v>2</v>
      </c>
      <c r="C425" s="1061">
        <v>5</v>
      </c>
      <c r="D425" s="1062">
        <v>2</v>
      </c>
      <c r="E425" s="1061" t="s">
        <v>2394</v>
      </c>
      <c r="F425" s="1061">
        <v>143</v>
      </c>
      <c r="G425" s="1061" t="s">
        <v>711</v>
      </c>
      <c r="H425" s="1063">
        <v>1</v>
      </c>
      <c r="I425" s="1064">
        <v>11310</v>
      </c>
      <c r="J425" s="1064">
        <v>1</v>
      </c>
      <c r="K425">
        <v>2020</v>
      </c>
      <c r="L425" s="1064">
        <v>2</v>
      </c>
      <c r="M425" s="1064">
        <v>2</v>
      </c>
      <c r="N425" s="1064" t="s">
        <v>2397</v>
      </c>
      <c r="O425">
        <v>13</v>
      </c>
      <c r="P425" s="1065">
        <v>0</v>
      </c>
      <c r="Q425" s="1065">
        <v>0</v>
      </c>
      <c r="R425" s="1066">
        <f t="shared" si="6"/>
        <v>0</v>
      </c>
      <c r="S425" s="1065">
        <v>0</v>
      </c>
      <c r="T425" s="1065">
        <v>0</v>
      </c>
      <c r="U425" s="1065">
        <v>160952.07</v>
      </c>
      <c r="V425" s="1065">
        <v>160952.07</v>
      </c>
    </row>
    <row r="426" spans="1:22">
      <c r="A426">
        <v>4088200100</v>
      </c>
      <c r="B426" s="1061">
        <v>2</v>
      </c>
      <c r="C426" s="1061">
        <v>5</v>
      </c>
      <c r="D426" s="1062">
        <v>2</v>
      </c>
      <c r="E426" s="1061" t="s">
        <v>2394</v>
      </c>
      <c r="F426" s="1061">
        <v>143</v>
      </c>
      <c r="G426" s="1061" t="s">
        <v>711</v>
      </c>
      <c r="H426" s="1063">
        <v>1</v>
      </c>
      <c r="I426" s="1064">
        <v>11310</v>
      </c>
      <c r="J426" s="1064">
        <v>1</v>
      </c>
      <c r="K426">
        <v>2020</v>
      </c>
      <c r="L426" s="1064">
        <v>2</v>
      </c>
      <c r="M426" s="1064">
        <v>2</v>
      </c>
      <c r="N426" s="1064" t="s">
        <v>2397</v>
      </c>
      <c r="O426">
        <v>13</v>
      </c>
      <c r="P426" s="1065">
        <v>0</v>
      </c>
      <c r="Q426" s="1065">
        <v>0</v>
      </c>
      <c r="R426" s="1066">
        <f t="shared" si="6"/>
        <v>0</v>
      </c>
      <c r="S426" s="1065">
        <v>0</v>
      </c>
      <c r="T426" s="1065">
        <v>0</v>
      </c>
      <c r="U426" s="1065">
        <v>0</v>
      </c>
      <c r="V426" s="1065">
        <v>0</v>
      </c>
    </row>
    <row r="427" spans="1:22">
      <c r="A427">
        <v>4088200100</v>
      </c>
      <c r="B427" s="1061">
        <v>2</v>
      </c>
      <c r="C427" s="1061">
        <v>5</v>
      </c>
      <c r="D427" s="1062">
        <v>2</v>
      </c>
      <c r="E427" s="1061" t="s">
        <v>2394</v>
      </c>
      <c r="F427" s="1061">
        <v>143</v>
      </c>
      <c r="G427" s="1061" t="s">
        <v>711</v>
      </c>
      <c r="H427" s="1063">
        <v>1</v>
      </c>
      <c r="I427" s="1064">
        <v>11310</v>
      </c>
      <c r="J427" s="1064">
        <v>1</v>
      </c>
      <c r="K427">
        <v>2020</v>
      </c>
      <c r="L427" s="1064">
        <v>2</v>
      </c>
      <c r="M427" s="1064">
        <v>2</v>
      </c>
      <c r="N427" s="1064" t="s">
        <v>2397</v>
      </c>
      <c r="O427">
        <v>13</v>
      </c>
      <c r="P427" s="1065">
        <v>0</v>
      </c>
      <c r="Q427" s="1065">
        <v>0</v>
      </c>
      <c r="R427" s="1066">
        <f t="shared" si="6"/>
        <v>0</v>
      </c>
      <c r="S427" s="1065">
        <v>0</v>
      </c>
      <c r="T427" s="1065">
        <v>0</v>
      </c>
      <c r="U427" s="1065">
        <v>0</v>
      </c>
      <c r="V427" s="1065">
        <v>0</v>
      </c>
    </row>
    <row r="428" spans="1:22">
      <c r="A428">
        <v>4088200100</v>
      </c>
      <c r="B428" s="1061">
        <v>2</v>
      </c>
      <c r="C428" s="1061">
        <v>5</v>
      </c>
      <c r="D428" s="1062">
        <v>2</v>
      </c>
      <c r="E428" s="1061" t="s">
        <v>2394</v>
      </c>
      <c r="F428" s="1061">
        <v>143</v>
      </c>
      <c r="G428" s="1061" t="s">
        <v>711</v>
      </c>
      <c r="H428" s="1063">
        <v>1</v>
      </c>
      <c r="I428" s="1064">
        <v>11310</v>
      </c>
      <c r="J428" s="1064">
        <v>1</v>
      </c>
      <c r="K428">
        <v>2020</v>
      </c>
      <c r="L428" s="1064">
        <v>2</v>
      </c>
      <c r="M428" s="1064">
        <v>2</v>
      </c>
      <c r="N428" s="1064" t="s">
        <v>2397</v>
      </c>
      <c r="O428">
        <v>13</v>
      </c>
      <c r="P428" s="1065">
        <v>0</v>
      </c>
      <c r="Q428" s="1065">
        <v>0</v>
      </c>
      <c r="R428" s="1066">
        <f t="shared" si="6"/>
        <v>0</v>
      </c>
      <c r="S428" s="1065">
        <v>160952.07</v>
      </c>
      <c r="T428" s="1065">
        <v>160952.07</v>
      </c>
      <c r="U428" s="1065">
        <v>0</v>
      </c>
      <c r="V428" s="1065">
        <v>0</v>
      </c>
    </row>
    <row r="429" spans="1:22">
      <c r="A429">
        <v>4088200100</v>
      </c>
      <c r="B429" s="1061">
        <v>2</v>
      </c>
      <c r="C429" s="1061">
        <v>5</v>
      </c>
      <c r="D429" s="1062">
        <v>2</v>
      </c>
      <c r="E429" s="1061" t="s">
        <v>2394</v>
      </c>
      <c r="F429" s="1061">
        <v>143</v>
      </c>
      <c r="G429" s="1061" t="s">
        <v>711</v>
      </c>
      <c r="H429" s="1063">
        <v>1</v>
      </c>
      <c r="I429" s="1064">
        <v>11310</v>
      </c>
      <c r="J429" s="1064">
        <v>1</v>
      </c>
      <c r="K429">
        <v>2020</v>
      </c>
      <c r="L429" s="1064">
        <v>2</v>
      </c>
      <c r="M429" s="1064">
        <v>2</v>
      </c>
      <c r="N429" s="1064" t="s">
        <v>2397</v>
      </c>
      <c r="O429">
        <v>13</v>
      </c>
      <c r="P429" s="1065">
        <v>0</v>
      </c>
      <c r="Q429" s="1065">
        <v>188563.6</v>
      </c>
      <c r="R429" s="1066">
        <f t="shared" si="6"/>
        <v>188563.6</v>
      </c>
      <c r="S429" s="1065">
        <v>0</v>
      </c>
      <c r="T429" s="1065">
        <v>0</v>
      </c>
      <c r="U429" s="1065">
        <v>0</v>
      </c>
      <c r="V429" s="1065">
        <v>0</v>
      </c>
    </row>
    <row r="430" spans="1:22">
      <c r="A430">
        <v>4088200100</v>
      </c>
      <c r="B430" s="1061">
        <v>2</v>
      </c>
      <c r="C430" s="1061">
        <v>5</v>
      </c>
      <c r="D430" s="1062">
        <v>2</v>
      </c>
      <c r="E430" s="1061" t="s">
        <v>2394</v>
      </c>
      <c r="F430" s="1061">
        <v>143</v>
      </c>
      <c r="G430" s="1061" t="s">
        <v>711</v>
      </c>
      <c r="H430" s="1063">
        <v>1</v>
      </c>
      <c r="I430" s="1064">
        <v>12201</v>
      </c>
      <c r="J430" s="1064">
        <v>1</v>
      </c>
      <c r="K430">
        <v>2020</v>
      </c>
      <c r="L430" s="1064">
        <v>2</v>
      </c>
      <c r="M430" s="1064">
        <v>2</v>
      </c>
      <c r="N430" s="1064" t="s">
        <v>2397</v>
      </c>
      <c r="O430">
        <v>13</v>
      </c>
      <c r="P430" s="1065">
        <v>228229.68</v>
      </c>
      <c r="Q430" s="1065">
        <v>27654.959999999999</v>
      </c>
      <c r="R430" s="1066">
        <f t="shared" si="6"/>
        <v>255884.63999999998</v>
      </c>
      <c r="S430" s="1065">
        <v>255884.64</v>
      </c>
      <c r="T430" s="1065">
        <v>255884.64</v>
      </c>
      <c r="U430" s="1065">
        <v>255884.64</v>
      </c>
      <c r="V430" s="1065">
        <v>255884.64</v>
      </c>
    </row>
    <row r="431" spans="1:22">
      <c r="A431">
        <v>4088200100</v>
      </c>
      <c r="B431" s="1061">
        <v>2</v>
      </c>
      <c r="C431" s="1061">
        <v>5</v>
      </c>
      <c r="D431" s="1062">
        <v>2</v>
      </c>
      <c r="E431" s="1061" t="s">
        <v>2394</v>
      </c>
      <c r="F431" s="1061">
        <v>143</v>
      </c>
      <c r="G431" s="1061" t="s">
        <v>711</v>
      </c>
      <c r="H431" s="1063">
        <v>1</v>
      </c>
      <c r="I431" s="1064">
        <v>12201</v>
      </c>
      <c r="J431" s="1064">
        <v>1</v>
      </c>
      <c r="K431">
        <v>2020</v>
      </c>
      <c r="L431" s="1064">
        <v>2</v>
      </c>
      <c r="M431" s="1064">
        <v>2</v>
      </c>
      <c r="N431" s="1064" t="s">
        <v>2397</v>
      </c>
      <c r="O431">
        <v>13</v>
      </c>
      <c r="P431" s="1065">
        <v>7743945.7800000003</v>
      </c>
      <c r="Q431" s="1065">
        <v>479509.08</v>
      </c>
      <c r="R431" s="1066">
        <f t="shared" si="6"/>
        <v>8223454.8600000003</v>
      </c>
      <c r="S431" s="1065">
        <v>8223412.1600000001</v>
      </c>
      <c r="T431" s="1065">
        <v>8223412.1600000001</v>
      </c>
      <c r="U431" s="1065">
        <v>8223412.1600000001</v>
      </c>
      <c r="V431" s="1065">
        <v>8223412.1600000001</v>
      </c>
    </row>
    <row r="432" spans="1:22">
      <c r="A432">
        <v>4088200100</v>
      </c>
      <c r="B432" s="1061">
        <v>2</v>
      </c>
      <c r="C432" s="1061">
        <v>5</v>
      </c>
      <c r="D432" s="1062">
        <v>2</v>
      </c>
      <c r="E432" s="1061" t="s">
        <v>2394</v>
      </c>
      <c r="F432" s="1061">
        <v>143</v>
      </c>
      <c r="G432" s="1061" t="s">
        <v>711</v>
      </c>
      <c r="H432" s="1063">
        <v>1</v>
      </c>
      <c r="I432" s="1064">
        <v>12201</v>
      </c>
      <c r="J432" s="1064">
        <v>1</v>
      </c>
      <c r="K432">
        <v>2020</v>
      </c>
      <c r="L432" s="1064">
        <v>2</v>
      </c>
      <c r="M432" s="1064">
        <v>2</v>
      </c>
      <c r="N432" s="1064" t="s">
        <v>2397</v>
      </c>
      <c r="O432">
        <v>13</v>
      </c>
      <c r="P432" s="1065">
        <v>996.93</v>
      </c>
      <c r="Q432" s="1065">
        <v>154794.07</v>
      </c>
      <c r="R432" s="1066">
        <f t="shared" si="6"/>
        <v>155791</v>
      </c>
      <c r="S432" s="1065">
        <v>155791</v>
      </c>
      <c r="T432" s="1065">
        <v>155791</v>
      </c>
      <c r="U432" s="1065">
        <v>155791</v>
      </c>
      <c r="V432" s="1065">
        <v>155791</v>
      </c>
    </row>
    <row r="433" spans="1:22">
      <c r="A433">
        <v>4088200100</v>
      </c>
      <c r="B433" s="1061">
        <v>2</v>
      </c>
      <c r="C433" s="1061">
        <v>5</v>
      </c>
      <c r="D433" s="1062">
        <v>2</v>
      </c>
      <c r="E433" s="1061" t="s">
        <v>2394</v>
      </c>
      <c r="F433" s="1061">
        <v>143</v>
      </c>
      <c r="G433" s="1061" t="s">
        <v>711</v>
      </c>
      <c r="H433" s="1063">
        <v>1</v>
      </c>
      <c r="I433" s="1064">
        <v>12201</v>
      </c>
      <c r="J433" s="1064">
        <v>1</v>
      </c>
      <c r="K433">
        <v>2020</v>
      </c>
      <c r="L433" s="1064">
        <v>2</v>
      </c>
      <c r="M433" s="1064">
        <v>2</v>
      </c>
      <c r="N433" s="1064" t="s">
        <v>2397</v>
      </c>
      <c r="O433">
        <v>13</v>
      </c>
      <c r="P433" s="1065">
        <v>18452.849999999999</v>
      </c>
      <c r="Q433" s="1065">
        <v>-17045.52</v>
      </c>
      <c r="R433" s="1066">
        <f t="shared" si="6"/>
        <v>1407.3299999999981</v>
      </c>
      <c r="S433" s="1065">
        <v>1407.33</v>
      </c>
      <c r="T433" s="1065">
        <v>1407.33</v>
      </c>
      <c r="U433" s="1065">
        <v>1407.33</v>
      </c>
      <c r="V433" s="1065">
        <v>1407.33</v>
      </c>
    </row>
    <row r="434" spans="1:22">
      <c r="A434">
        <v>4088200100</v>
      </c>
      <c r="B434" s="1061">
        <v>2</v>
      </c>
      <c r="C434" s="1061">
        <v>5</v>
      </c>
      <c r="D434" s="1062">
        <v>2</v>
      </c>
      <c r="E434" s="1061" t="s">
        <v>2394</v>
      </c>
      <c r="F434" s="1061">
        <v>143</v>
      </c>
      <c r="G434" s="1061" t="s">
        <v>711</v>
      </c>
      <c r="H434" s="1063">
        <v>1</v>
      </c>
      <c r="I434" s="1064">
        <v>12201</v>
      </c>
      <c r="J434" s="1064">
        <v>1</v>
      </c>
      <c r="K434">
        <v>2020</v>
      </c>
      <c r="L434" s="1064">
        <v>2</v>
      </c>
      <c r="M434" s="1064">
        <v>2</v>
      </c>
      <c r="N434" s="1064" t="s">
        <v>2397</v>
      </c>
      <c r="O434">
        <v>13</v>
      </c>
      <c r="P434" s="1065">
        <v>0</v>
      </c>
      <c r="Q434" s="1065">
        <v>0</v>
      </c>
      <c r="R434" s="1066">
        <f t="shared" si="6"/>
        <v>0</v>
      </c>
      <c r="S434" s="1065">
        <v>0</v>
      </c>
      <c r="T434" s="1065">
        <v>0</v>
      </c>
      <c r="U434" s="1065">
        <v>0</v>
      </c>
      <c r="V434" s="1065">
        <v>0</v>
      </c>
    </row>
    <row r="435" spans="1:22">
      <c r="A435">
        <v>4088200100</v>
      </c>
      <c r="B435" s="1061">
        <v>2</v>
      </c>
      <c r="C435" s="1061">
        <v>5</v>
      </c>
      <c r="D435" s="1062">
        <v>2</v>
      </c>
      <c r="E435" s="1061" t="s">
        <v>2394</v>
      </c>
      <c r="F435" s="1061">
        <v>143</v>
      </c>
      <c r="G435" s="1061" t="s">
        <v>711</v>
      </c>
      <c r="H435" s="1063">
        <v>1</v>
      </c>
      <c r="I435" s="1064">
        <v>12201</v>
      </c>
      <c r="J435" s="1064">
        <v>1</v>
      </c>
      <c r="K435">
        <v>2020</v>
      </c>
      <c r="L435" s="1064">
        <v>2</v>
      </c>
      <c r="M435" s="1064">
        <v>2</v>
      </c>
      <c r="N435" s="1064" t="s">
        <v>2397</v>
      </c>
      <c r="O435">
        <v>13</v>
      </c>
      <c r="P435" s="1065">
        <v>0</v>
      </c>
      <c r="Q435" s="1065">
        <v>0</v>
      </c>
      <c r="R435" s="1066">
        <f t="shared" si="6"/>
        <v>0</v>
      </c>
      <c r="S435" s="1065">
        <v>0</v>
      </c>
      <c r="T435" s="1065">
        <v>0</v>
      </c>
      <c r="U435" s="1065">
        <v>1844318.58</v>
      </c>
      <c r="V435" s="1065">
        <v>1844318.58</v>
      </c>
    </row>
    <row r="436" spans="1:22">
      <c r="A436">
        <v>4088200100</v>
      </c>
      <c r="B436" s="1061">
        <v>2</v>
      </c>
      <c r="C436" s="1061">
        <v>5</v>
      </c>
      <c r="D436" s="1062">
        <v>2</v>
      </c>
      <c r="E436" s="1061" t="s">
        <v>2394</v>
      </c>
      <c r="F436" s="1061">
        <v>143</v>
      </c>
      <c r="G436" s="1061" t="s">
        <v>711</v>
      </c>
      <c r="H436" s="1063">
        <v>1</v>
      </c>
      <c r="I436" s="1064">
        <v>12201</v>
      </c>
      <c r="J436" s="1064">
        <v>1</v>
      </c>
      <c r="K436">
        <v>2020</v>
      </c>
      <c r="L436" s="1064">
        <v>2</v>
      </c>
      <c r="M436" s="1064">
        <v>2</v>
      </c>
      <c r="N436" s="1064" t="s">
        <v>2397</v>
      </c>
      <c r="O436">
        <v>13</v>
      </c>
      <c r="P436" s="1065">
        <v>0</v>
      </c>
      <c r="Q436" s="1065">
        <v>0</v>
      </c>
      <c r="R436" s="1066">
        <f t="shared" si="6"/>
        <v>0</v>
      </c>
      <c r="S436" s="1065">
        <v>0</v>
      </c>
      <c r="T436" s="1065">
        <v>0</v>
      </c>
      <c r="U436" s="1065">
        <v>0</v>
      </c>
      <c r="V436" s="1065">
        <v>0</v>
      </c>
    </row>
    <row r="437" spans="1:22">
      <c r="A437">
        <v>4088200100</v>
      </c>
      <c r="B437" s="1061">
        <v>2</v>
      </c>
      <c r="C437" s="1061">
        <v>5</v>
      </c>
      <c r="D437" s="1062">
        <v>2</v>
      </c>
      <c r="E437" s="1061" t="s">
        <v>2394</v>
      </c>
      <c r="F437" s="1061">
        <v>143</v>
      </c>
      <c r="G437" s="1061" t="s">
        <v>711</v>
      </c>
      <c r="H437" s="1063">
        <v>1</v>
      </c>
      <c r="I437" s="1064">
        <v>12201</v>
      </c>
      <c r="J437" s="1064">
        <v>1</v>
      </c>
      <c r="K437">
        <v>2020</v>
      </c>
      <c r="L437" s="1064">
        <v>2</v>
      </c>
      <c r="M437" s="1064">
        <v>2</v>
      </c>
      <c r="N437" s="1064" t="s">
        <v>2397</v>
      </c>
      <c r="O437">
        <v>13</v>
      </c>
      <c r="P437" s="1065">
        <v>0</v>
      </c>
      <c r="Q437" s="1065">
        <v>0</v>
      </c>
      <c r="R437" s="1066">
        <f t="shared" si="6"/>
        <v>0</v>
      </c>
      <c r="S437" s="1065">
        <v>0</v>
      </c>
      <c r="T437" s="1065">
        <v>0</v>
      </c>
      <c r="U437" s="1065">
        <v>0</v>
      </c>
      <c r="V437" s="1065">
        <v>0</v>
      </c>
    </row>
    <row r="438" spans="1:22">
      <c r="A438">
        <v>4088200100</v>
      </c>
      <c r="B438" s="1061">
        <v>2</v>
      </c>
      <c r="C438" s="1061">
        <v>5</v>
      </c>
      <c r="D438" s="1062">
        <v>2</v>
      </c>
      <c r="E438" s="1061" t="s">
        <v>2394</v>
      </c>
      <c r="F438" s="1061">
        <v>143</v>
      </c>
      <c r="G438" s="1061" t="s">
        <v>711</v>
      </c>
      <c r="H438" s="1063">
        <v>1</v>
      </c>
      <c r="I438" s="1064">
        <v>12201</v>
      </c>
      <c r="J438" s="1064">
        <v>1</v>
      </c>
      <c r="K438">
        <v>2020</v>
      </c>
      <c r="L438" s="1064">
        <v>2</v>
      </c>
      <c r="M438" s="1064">
        <v>2</v>
      </c>
      <c r="N438" s="1064" t="s">
        <v>2397</v>
      </c>
      <c r="O438">
        <v>13</v>
      </c>
      <c r="P438" s="1065">
        <v>0</v>
      </c>
      <c r="Q438" s="1065">
        <v>0</v>
      </c>
      <c r="R438" s="1066">
        <f t="shared" si="6"/>
        <v>0</v>
      </c>
      <c r="S438" s="1065">
        <v>1844318.58</v>
      </c>
      <c r="T438" s="1065">
        <v>1844318.58</v>
      </c>
      <c r="U438" s="1065">
        <v>0</v>
      </c>
      <c r="V438" s="1065">
        <v>0</v>
      </c>
    </row>
    <row r="439" spans="1:22">
      <c r="A439">
        <v>4088200100</v>
      </c>
      <c r="B439" s="1061">
        <v>2</v>
      </c>
      <c r="C439" s="1061">
        <v>5</v>
      </c>
      <c r="D439" s="1062">
        <v>2</v>
      </c>
      <c r="E439" s="1061" t="s">
        <v>2394</v>
      </c>
      <c r="F439" s="1061">
        <v>143</v>
      </c>
      <c r="G439" s="1061" t="s">
        <v>711</v>
      </c>
      <c r="H439" s="1063">
        <v>1</v>
      </c>
      <c r="I439" s="1064">
        <v>12201</v>
      </c>
      <c r="J439" s="1064">
        <v>1</v>
      </c>
      <c r="K439">
        <v>2020</v>
      </c>
      <c r="L439" s="1064">
        <v>2</v>
      </c>
      <c r="M439" s="1064">
        <v>2</v>
      </c>
      <c r="N439" s="1064" t="s">
        <v>2397</v>
      </c>
      <c r="O439">
        <v>13</v>
      </c>
      <c r="P439" s="1065">
        <v>0</v>
      </c>
      <c r="Q439" s="1065">
        <v>1844318.58</v>
      </c>
      <c r="R439" s="1066">
        <f t="shared" si="6"/>
        <v>1844318.58</v>
      </c>
      <c r="S439" s="1065">
        <v>0</v>
      </c>
      <c r="T439" s="1065">
        <v>0</v>
      </c>
      <c r="U439" s="1065">
        <v>0</v>
      </c>
      <c r="V439" s="1065">
        <v>0</v>
      </c>
    </row>
    <row r="440" spans="1:22">
      <c r="A440">
        <v>4088200100</v>
      </c>
      <c r="B440" s="1061">
        <v>2</v>
      </c>
      <c r="C440" s="1061">
        <v>5</v>
      </c>
      <c r="D440" s="1062">
        <v>2</v>
      </c>
      <c r="E440" s="1061" t="s">
        <v>2394</v>
      </c>
      <c r="F440" s="1061">
        <v>143</v>
      </c>
      <c r="G440" s="1061" t="s">
        <v>711</v>
      </c>
      <c r="H440" s="1063">
        <v>1</v>
      </c>
      <c r="I440" s="1064">
        <v>12201</v>
      </c>
      <c r="J440" s="1064">
        <v>1</v>
      </c>
      <c r="K440">
        <v>2020</v>
      </c>
      <c r="L440" s="1064">
        <v>1</v>
      </c>
      <c r="M440" s="1064">
        <v>3</v>
      </c>
      <c r="N440" s="1064" t="s">
        <v>2397</v>
      </c>
      <c r="O440">
        <v>13</v>
      </c>
      <c r="P440" s="1065">
        <v>0</v>
      </c>
      <c r="Q440" s="1065">
        <v>0</v>
      </c>
      <c r="R440" s="1066">
        <f t="shared" si="6"/>
        <v>0</v>
      </c>
      <c r="S440" s="1065">
        <v>0</v>
      </c>
      <c r="T440" s="1065">
        <v>0</v>
      </c>
      <c r="U440" s="1065">
        <v>0</v>
      </c>
      <c r="V440" s="1065">
        <v>0</v>
      </c>
    </row>
    <row r="441" spans="1:22">
      <c r="A441">
        <v>4088200100</v>
      </c>
      <c r="B441" s="1061">
        <v>2</v>
      </c>
      <c r="C441" s="1061">
        <v>5</v>
      </c>
      <c r="D441" s="1062">
        <v>2</v>
      </c>
      <c r="E441" s="1061" t="s">
        <v>2394</v>
      </c>
      <c r="F441" s="1061">
        <v>143</v>
      </c>
      <c r="G441" s="1061" t="s">
        <v>711</v>
      </c>
      <c r="H441" s="1063">
        <v>1</v>
      </c>
      <c r="I441" s="1064">
        <v>12201</v>
      </c>
      <c r="J441" s="1064">
        <v>1</v>
      </c>
      <c r="K441">
        <v>2020</v>
      </c>
      <c r="L441" s="1064">
        <v>1</v>
      </c>
      <c r="M441" s="1064">
        <v>3</v>
      </c>
      <c r="N441" s="1064" t="s">
        <v>2397</v>
      </c>
      <c r="O441">
        <v>13</v>
      </c>
      <c r="P441" s="1065">
        <v>0</v>
      </c>
      <c r="Q441" s="1065">
        <v>0</v>
      </c>
      <c r="R441" s="1066">
        <f t="shared" si="6"/>
        <v>0</v>
      </c>
      <c r="S441" s="1065">
        <v>0</v>
      </c>
      <c r="T441" s="1065">
        <v>0</v>
      </c>
      <c r="U441" s="1065">
        <v>84042.42</v>
      </c>
      <c r="V441" s="1065">
        <v>84042.42</v>
      </c>
    </row>
    <row r="442" spans="1:22">
      <c r="A442">
        <v>4088200100</v>
      </c>
      <c r="B442" s="1061">
        <v>2</v>
      </c>
      <c r="C442" s="1061">
        <v>5</v>
      </c>
      <c r="D442" s="1062">
        <v>2</v>
      </c>
      <c r="E442" s="1061" t="s">
        <v>2394</v>
      </c>
      <c r="F442" s="1061">
        <v>143</v>
      </c>
      <c r="G442" s="1061" t="s">
        <v>711</v>
      </c>
      <c r="H442" s="1063">
        <v>1</v>
      </c>
      <c r="I442" s="1064">
        <v>12201</v>
      </c>
      <c r="J442" s="1064">
        <v>1</v>
      </c>
      <c r="K442">
        <v>2020</v>
      </c>
      <c r="L442" s="1064">
        <v>1</v>
      </c>
      <c r="M442" s="1064">
        <v>3</v>
      </c>
      <c r="N442" s="1064" t="s">
        <v>2397</v>
      </c>
      <c r="O442">
        <v>13</v>
      </c>
      <c r="P442" s="1065">
        <v>0</v>
      </c>
      <c r="Q442" s="1065">
        <v>0</v>
      </c>
      <c r="R442" s="1066">
        <f t="shared" si="6"/>
        <v>0</v>
      </c>
      <c r="S442" s="1065">
        <v>0</v>
      </c>
      <c r="T442" s="1065">
        <v>0</v>
      </c>
      <c r="U442" s="1065">
        <v>0</v>
      </c>
      <c r="V442" s="1065">
        <v>0</v>
      </c>
    </row>
    <row r="443" spans="1:22">
      <c r="A443">
        <v>4088200100</v>
      </c>
      <c r="B443" s="1061">
        <v>2</v>
      </c>
      <c r="C443" s="1061">
        <v>5</v>
      </c>
      <c r="D443" s="1062">
        <v>2</v>
      </c>
      <c r="E443" s="1061" t="s">
        <v>2394</v>
      </c>
      <c r="F443" s="1061">
        <v>143</v>
      </c>
      <c r="G443" s="1061" t="s">
        <v>711</v>
      </c>
      <c r="H443" s="1063">
        <v>1</v>
      </c>
      <c r="I443" s="1064">
        <v>12201</v>
      </c>
      <c r="J443" s="1064">
        <v>1</v>
      </c>
      <c r="K443">
        <v>2020</v>
      </c>
      <c r="L443" s="1064">
        <v>1</v>
      </c>
      <c r="M443" s="1064">
        <v>3</v>
      </c>
      <c r="N443" s="1064" t="s">
        <v>2397</v>
      </c>
      <c r="O443">
        <v>13</v>
      </c>
      <c r="P443" s="1065">
        <v>0</v>
      </c>
      <c r="Q443" s="1065">
        <v>0</v>
      </c>
      <c r="R443" s="1066">
        <f t="shared" si="6"/>
        <v>0</v>
      </c>
      <c r="S443" s="1065">
        <v>0</v>
      </c>
      <c r="T443" s="1065">
        <v>0</v>
      </c>
      <c r="U443" s="1065">
        <v>0</v>
      </c>
      <c r="V443" s="1065">
        <v>0</v>
      </c>
    </row>
    <row r="444" spans="1:22">
      <c r="A444">
        <v>4088200100</v>
      </c>
      <c r="B444" s="1061">
        <v>2</v>
      </c>
      <c r="C444" s="1061">
        <v>5</v>
      </c>
      <c r="D444" s="1062">
        <v>2</v>
      </c>
      <c r="E444" s="1061" t="s">
        <v>2394</v>
      </c>
      <c r="F444" s="1061">
        <v>143</v>
      </c>
      <c r="G444" s="1061" t="s">
        <v>711</v>
      </c>
      <c r="H444" s="1063">
        <v>1</v>
      </c>
      <c r="I444" s="1064">
        <v>12201</v>
      </c>
      <c r="J444" s="1064">
        <v>1</v>
      </c>
      <c r="K444">
        <v>2020</v>
      </c>
      <c r="L444" s="1064">
        <v>1</v>
      </c>
      <c r="M444" s="1064">
        <v>3</v>
      </c>
      <c r="N444" s="1064" t="s">
        <v>2397</v>
      </c>
      <c r="O444">
        <v>13</v>
      </c>
      <c r="P444" s="1065">
        <v>0</v>
      </c>
      <c r="Q444" s="1065">
        <v>0</v>
      </c>
      <c r="R444" s="1066">
        <f t="shared" si="6"/>
        <v>0</v>
      </c>
      <c r="S444" s="1065">
        <v>84042.42</v>
      </c>
      <c r="T444" s="1065">
        <v>84042.42</v>
      </c>
      <c r="U444" s="1065">
        <v>0</v>
      </c>
      <c r="V444" s="1065">
        <v>0</v>
      </c>
    </row>
    <row r="445" spans="1:22">
      <c r="A445">
        <v>4088200100</v>
      </c>
      <c r="B445" s="1061">
        <v>2</v>
      </c>
      <c r="C445" s="1061">
        <v>5</v>
      </c>
      <c r="D445" s="1062">
        <v>2</v>
      </c>
      <c r="E445" s="1061" t="s">
        <v>2394</v>
      </c>
      <c r="F445" s="1061">
        <v>143</v>
      </c>
      <c r="G445" s="1061" t="s">
        <v>711</v>
      </c>
      <c r="H445" s="1063">
        <v>1</v>
      </c>
      <c r="I445" s="1064">
        <v>12201</v>
      </c>
      <c r="J445" s="1064">
        <v>1</v>
      </c>
      <c r="K445">
        <v>2020</v>
      </c>
      <c r="L445" s="1064">
        <v>1</v>
      </c>
      <c r="M445" s="1064">
        <v>3</v>
      </c>
      <c r="N445" s="1064" t="s">
        <v>2397</v>
      </c>
      <c r="O445">
        <v>13</v>
      </c>
      <c r="P445" s="1065">
        <v>0</v>
      </c>
      <c r="Q445" s="1065">
        <v>84042.42</v>
      </c>
      <c r="R445" s="1066">
        <f t="shared" si="6"/>
        <v>84042.42</v>
      </c>
      <c r="S445" s="1065">
        <v>0</v>
      </c>
      <c r="T445" s="1065">
        <v>0</v>
      </c>
      <c r="U445" s="1065">
        <v>0</v>
      </c>
      <c r="V445" s="1065">
        <v>0</v>
      </c>
    </row>
    <row r="446" spans="1:22">
      <c r="A446">
        <v>4088200100</v>
      </c>
      <c r="B446" s="1061">
        <v>2</v>
      </c>
      <c r="C446" s="1061">
        <v>5</v>
      </c>
      <c r="D446" s="1062">
        <v>2</v>
      </c>
      <c r="E446" s="1061" t="s">
        <v>2394</v>
      </c>
      <c r="F446" s="1061">
        <v>143</v>
      </c>
      <c r="G446" s="1061" t="s">
        <v>711</v>
      </c>
      <c r="H446" s="1063">
        <v>1</v>
      </c>
      <c r="I446" s="1064">
        <v>12201</v>
      </c>
      <c r="J446" s="1064">
        <v>1</v>
      </c>
      <c r="K446">
        <v>2020</v>
      </c>
      <c r="L446" s="1064">
        <v>1</v>
      </c>
      <c r="M446" s="1064">
        <v>3</v>
      </c>
      <c r="N446" s="1064" t="s">
        <v>2397</v>
      </c>
      <c r="O446">
        <v>13</v>
      </c>
      <c r="P446" s="1065">
        <v>2304701.3199999998</v>
      </c>
      <c r="Q446" s="1065">
        <v>-1343854.01</v>
      </c>
      <c r="R446" s="1066">
        <f t="shared" si="6"/>
        <v>960847.30999999982</v>
      </c>
      <c r="S446" s="1065">
        <v>960847.31</v>
      </c>
      <c r="T446" s="1065">
        <v>960847.31</v>
      </c>
      <c r="U446" s="1065">
        <v>960847.31</v>
      </c>
      <c r="V446" s="1065">
        <v>960847.31</v>
      </c>
    </row>
    <row r="447" spans="1:22">
      <c r="A447">
        <v>4088200100</v>
      </c>
      <c r="B447" s="1061">
        <v>2</v>
      </c>
      <c r="C447" s="1061">
        <v>5</v>
      </c>
      <c r="D447" s="1062">
        <v>2</v>
      </c>
      <c r="E447" s="1061" t="s">
        <v>2394</v>
      </c>
      <c r="F447" s="1061">
        <v>143</v>
      </c>
      <c r="G447" s="1061" t="s">
        <v>711</v>
      </c>
      <c r="H447" s="1063">
        <v>1</v>
      </c>
      <c r="I447" s="1064">
        <v>12201</v>
      </c>
      <c r="J447" s="1064">
        <v>1</v>
      </c>
      <c r="K447">
        <v>2020</v>
      </c>
      <c r="L447" s="1064">
        <v>2</v>
      </c>
      <c r="M447" s="1064">
        <v>2</v>
      </c>
      <c r="N447" s="1064" t="s">
        <v>2397</v>
      </c>
      <c r="O447">
        <v>13</v>
      </c>
      <c r="P447" s="1065">
        <v>2220289.3199999998</v>
      </c>
      <c r="Q447" s="1065">
        <v>52025.94</v>
      </c>
      <c r="R447" s="1066">
        <f t="shared" si="6"/>
        <v>2272315.2599999998</v>
      </c>
      <c r="S447" s="1065">
        <v>2272315.2599999998</v>
      </c>
      <c r="T447" s="1065">
        <v>2272315.2599999998</v>
      </c>
      <c r="U447" s="1065">
        <v>2272315.2599999998</v>
      </c>
      <c r="V447" s="1065">
        <v>2272315.2599999998</v>
      </c>
    </row>
    <row r="448" spans="1:22">
      <c r="A448">
        <v>4088200100</v>
      </c>
      <c r="B448" s="1061">
        <v>2</v>
      </c>
      <c r="C448" s="1061">
        <v>5</v>
      </c>
      <c r="D448" s="1062">
        <v>2</v>
      </c>
      <c r="E448" s="1061" t="s">
        <v>2394</v>
      </c>
      <c r="F448" s="1061">
        <v>143</v>
      </c>
      <c r="G448" s="1061" t="s">
        <v>711</v>
      </c>
      <c r="H448" s="1063">
        <v>1</v>
      </c>
      <c r="I448" s="1064">
        <v>12201</v>
      </c>
      <c r="J448" s="1064">
        <v>1</v>
      </c>
      <c r="K448">
        <v>2020</v>
      </c>
      <c r="L448" s="1064">
        <v>2</v>
      </c>
      <c r="M448" s="1064">
        <v>2</v>
      </c>
      <c r="N448" s="1064" t="s">
        <v>2397</v>
      </c>
      <c r="O448">
        <v>13</v>
      </c>
      <c r="P448" s="1065">
        <v>56720.18</v>
      </c>
      <c r="Q448" s="1065">
        <v>-26978.67</v>
      </c>
      <c r="R448" s="1066">
        <f t="shared" si="6"/>
        <v>29741.510000000002</v>
      </c>
      <c r="S448" s="1065">
        <v>29741.51</v>
      </c>
      <c r="T448" s="1065">
        <v>29741.51</v>
      </c>
      <c r="U448" s="1065">
        <v>29741.51</v>
      </c>
      <c r="V448" s="1065">
        <v>29741.51</v>
      </c>
    </row>
    <row r="449" spans="1:22">
      <c r="A449">
        <v>4088200100</v>
      </c>
      <c r="B449" s="1061">
        <v>2</v>
      </c>
      <c r="C449" s="1061">
        <v>5</v>
      </c>
      <c r="D449" s="1062">
        <v>2</v>
      </c>
      <c r="E449" s="1061" t="s">
        <v>2394</v>
      </c>
      <c r="F449" s="1061">
        <v>143</v>
      </c>
      <c r="G449" s="1061" t="s">
        <v>711</v>
      </c>
      <c r="H449" s="1063">
        <v>1</v>
      </c>
      <c r="I449" s="1064">
        <v>12201</v>
      </c>
      <c r="J449" s="1064">
        <v>1</v>
      </c>
      <c r="K449">
        <v>2020</v>
      </c>
      <c r="L449" s="1064">
        <v>2</v>
      </c>
      <c r="M449" s="1064">
        <v>2</v>
      </c>
      <c r="N449" s="1064" t="s">
        <v>2397</v>
      </c>
      <c r="O449">
        <v>13</v>
      </c>
      <c r="P449" s="1065">
        <v>3297902.95</v>
      </c>
      <c r="Q449" s="1065">
        <v>404075.34</v>
      </c>
      <c r="R449" s="1066">
        <f t="shared" si="6"/>
        <v>3701978.29</v>
      </c>
      <c r="S449" s="1065">
        <v>3701978.29</v>
      </c>
      <c r="T449" s="1065">
        <v>3701978.29</v>
      </c>
      <c r="U449" s="1065">
        <v>3701978.29</v>
      </c>
      <c r="V449" s="1065">
        <v>3701978.29</v>
      </c>
    </row>
    <row r="450" spans="1:22">
      <c r="A450">
        <v>4088200100</v>
      </c>
      <c r="B450" s="1061">
        <v>2</v>
      </c>
      <c r="C450" s="1061">
        <v>5</v>
      </c>
      <c r="D450" s="1062">
        <v>2</v>
      </c>
      <c r="E450" s="1061" t="s">
        <v>2394</v>
      </c>
      <c r="F450" s="1061">
        <v>143</v>
      </c>
      <c r="G450" s="1061" t="s">
        <v>711</v>
      </c>
      <c r="H450" s="1063">
        <v>1</v>
      </c>
      <c r="I450" s="1064">
        <v>12201</v>
      </c>
      <c r="J450" s="1064">
        <v>1</v>
      </c>
      <c r="K450">
        <v>2020</v>
      </c>
      <c r="L450" s="1064">
        <v>2</v>
      </c>
      <c r="M450" s="1064">
        <v>2</v>
      </c>
      <c r="N450" s="1064" t="s">
        <v>2397</v>
      </c>
      <c r="O450">
        <v>13</v>
      </c>
      <c r="P450" s="1065">
        <v>745495.08</v>
      </c>
      <c r="Q450" s="1065">
        <v>-305488.23</v>
      </c>
      <c r="R450" s="1066">
        <f t="shared" si="6"/>
        <v>440006.85</v>
      </c>
      <c r="S450" s="1065">
        <v>440006.47</v>
      </c>
      <c r="T450" s="1065">
        <v>440006.47</v>
      </c>
      <c r="U450" s="1065">
        <v>440006.47</v>
      </c>
      <c r="V450" s="1065">
        <v>440006.47</v>
      </c>
    </row>
    <row r="451" spans="1:22">
      <c r="A451">
        <v>4088200100</v>
      </c>
      <c r="B451" s="1061">
        <v>2</v>
      </c>
      <c r="C451" s="1061">
        <v>5</v>
      </c>
      <c r="D451" s="1062">
        <v>2</v>
      </c>
      <c r="E451" s="1061" t="s">
        <v>2394</v>
      </c>
      <c r="F451" s="1061">
        <v>143</v>
      </c>
      <c r="G451" s="1061" t="s">
        <v>711</v>
      </c>
      <c r="H451" s="1063">
        <v>1</v>
      </c>
      <c r="I451" s="1064">
        <v>12201</v>
      </c>
      <c r="J451" s="1064">
        <v>1</v>
      </c>
      <c r="K451">
        <v>2020</v>
      </c>
      <c r="L451" s="1064">
        <v>2</v>
      </c>
      <c r="M451" s="1064">
        <v>2</v>
      </c>
      <c r="N451" s="1064" t="s">
        <v>2397</v>
      </c>
      <c r="O451">
        <v>13</v>
      </c>
      <c r="P451" s="1065">
        <v>171660.73</v>
      </c>
      <c r="Q451" s="1065">
        <v>40998.1</v>
      </c>
      <c r="R451" s="1066">
        <f t="shared" si="6"/>
        <v>212658.83000000002</v>
      </c>
      <c r="S451" s="1065">
        <v>212658.83</v>
      </c>
      <c r="T451" s="1065">
        <v>212658.83</v>
      </c>
      <c r="U451" s="1065">
        <v>212658.83</v>
      </c>
      <c r="V451" s="1065">
        <v>212658.83</v>
      </c>
    </row>
    <row r="452" spans="1:22">
      <c r="A452">
        <v>4088200100</v>
      </c>
      <c r="B452" s="1061">
        <v>2</v>
      </c>
      <c r="C452" s="1061">
        <v>5</v>
      </c>
      <c r="D452" s="1062">
        <v>2</v>
      </c>
      <c r="E452" s="1061" t="s">
        <v>2394</v>
      </c>
      <c r="F452" s="1061">
        <v>143</v>
      </c>
      <c r="G452" s="1061" t="s">
        <v>711</v>
      </c>
      <c r="H452" s="1063">
        <v>1</v>
      </c>
      <c r="I452" s="1064">
        <v>12201</v>
      </c>
      <c r="J452" s="1064">
        <v>1</v>
      </c>
      <c r="K452">
        <v>2020</v>
      </c>
      <c r="L452" s="1064">
        <v>2</v>
      </c>
      <c r="M452" s="1064">
        <v>2</v>
      </c>
      <c r="N452" s="1064" t="s">
        <v>2397</v>
      </c>
      <c r="O452">
        <v>13</v>
      </c>
      <c r="P452" s="1065">
        <v>67883.75</v>
      </c>
      <c r="Q452" s="1065">
        <v>-64015.35</v>
      </c>
      <c r="R452" s="1066">
        <f t="shared" si="6"/>
        <v>3868.4000000000015</v>
      </c>
      <c r="S452" s="1065">
        <v>3868.4</v>
      </c>
      <c r="T452" s="1065">
        <v>3868.4</v>
      </c>
      <c r="U452" s="1065">
        <v>3868.4</v>
      </c>
      <c r="V452" s="1065">
        <v>3868.4</v>
      </c>
    </row>
    <row r="453" spans="1:22">
      <c r="A453">
        <v>4088200100</v>
      </c>
      <c r="B453" s="1061">
        <v>2</v>
      </c>
      <c r="C453" s="1061">
        <v>5</v>
      </c>
      <c r="D453" s="1062">
        <v>2</v>
      </c>
      <c r="E453" s="1061" t="s">
        <v>2394</v>
      </c>
      <c r="F453" s="1061">
        <v>143</v>
      </c>
      <c r="G453" s="1061" t="s">
        <v>711</v>
      </c>
      <c r="H453" s="1063">
        <v>1</v>
      </c>
      <c r="I453" s="1064">
        <v>12201</v>
      </c>
      <c r="J453" s="1064">
        <v>1</v>
      </c>
      <c r="K453">
        <v>2020</v>
      </c>
      <c r="L453" s="1064">
        <v>2</v>
      </c>
      <c r="M453" s="1064">
        <v>2</v>
      </c>
      <c r="N453" s="1064" t="s">
        <v>2397</v>
      </c>
      <c r="O453">
        <v>13</v>
      </c>
      <c r="P453" s="1065">
        <v>303762.15999999997</v>
      </c>
      <c r="Q453" s="1065">
        <v>-193109.01</v>
      </c>
      <c r="R453" s="1066">
        <f t="shared" ref="R453:R516" si="7">P453+Q453</f>
        <v>110653.14999999997</v>
      </c>
      <c r="S453" s="1065">
        <v>110653.15</v>
      </c>
      <c r="T453" s="1065">
        <v>110653.15</v>
      </c>
      <c r="U453" s="1065">
        <v>110653.15</v>
      </c>
      <c r="V453" s="1065">
        <v>110653.15</v>
      </c>
    </row>
    <row r="454" spans="1:22">
      <c r="A454">
        <v>4088200100</v>
      </c>
      <c r="B454" s="1061">
        <v>2</v>
      </c>
      <c r="C454" s="1061">
        <v>5</v>
      </c>
      <c r="D454" s="1062">
        <v>2</v>
      </c>
      <c r="E454" s="1061" t="s">
        <v>2394</v>
      </c>
      <c r="F454" s="1061">
        <v>143</v>
      </c>
      <c r="G454" s="1061" t="s">
        <v>711</v>
      </c>
      <c r="H454" s="1063">
        <v>1</v>
      </c>
      <c r="I454" s="1064">
        <v>12201</v>
      </c>
      <c r="J454" s="1064">
        <v>1</v>
      </c>
      <c r="K454">
        <v>2020</v>
      </c>
      <c r="L454" s="1064">
        <v>2</v>
      </c>
      <c r="M454" s="1064">
        <v>2</v>
      </c>
      <c r="N454" s="1064" t="s">
        <v>2397</v>
      </c>
      <c r="O454">
        <v>13</v>
      </c>
      <c r="P454" s="1065">
        <v>130299.69</v>
      </c>
      <c r="Q454" s="1065">
        <v>67038.149999999994</v>
      </c>
      <c r="R454" s="1066">
        <f t="shared" si="7"/>
        <v>197337.84</v>
      </c>
      <c r="S454" s="1065">
        <v>197337.84</v>
      </c>
      <c r="T454" s="1065">
        <v>197337.84</v>
      </c>
      <c r="U454" s="1065">
        <v>197337.84</v>
      </c>
      <c r="V454" s="1065">
        <v>197337.84</v>
      </c>
    </row>
    <row r="455" spans="1:22">
      <c r="A455">
        <v>4088200100</v>
      </c>
      <c r="B455" s="1061">
        <v>2</v>
      </c>
      <c r="C455" s="1061">
        <v>5</v>
      </c>
      <c r="D455" s="1062">
        <v>2</v>
      </c>
      <c r="E455" s="1061" t="s">
        <v>2394</v>
      </c>
      <c r="F455" s="1061">
        <v>143</v>
      </c>
      <c r="G455" s="1061" t="s">
        <v>711</v>
      </c>
      <c r="H455" s="1063">
        <v>1</v>
      </c>
      <c r="I455" s="1064">
        <v>12201</v>
      </c>
      <c r="J455" s="1064">
        <v>1</v>
      </c>
      <c r="K455">
        <v>2020</v>
      </c>
      <c r="L455" s="1064">
        <v>2</v>
      </c>
      <c r="M455" s="1064">
        <v>2</v>
      </c>
      <c r="N455" s="1064" t="s">
        <v>2397</v>
      </c>
      <c r="O455">
        <v>13</v>
      </c>
      <c r="P455" s="1065">
        <v>1553099.81</v>
      </c>
      <c r="Q455" s="1065">
        <v>-362862.78</v>
      </c>
      <c r="R455" s="1066">
        <f t="shared" si="7"/>
        <v>1190237.03</v>
      </c>
      <c r="S455" s="1065">
        <v>1190237.03</v>
      </c>
      <c r="T455" s="1065">
        <v>1190237.03</v>
      </c>
      <c r="U455" s="1065">
        <v>1190237.03</v>
      </c>
      <c r="V455" s="1065">
        <v>1190237.03</v>
      </c>
    </row>
    <row r="456" spans="1:22">
      <c r="A456">
        <v>4088200100</v>
      </c>
      <c r="B456" s="1061">
        <v>2</v>
      </c>
      <c r="C456" s="1061">
        <v>5</v>
      </c>
      <c r="D456" s="1062">
        <v>2</v>
      </c>
      <c r="E456" s="1061" t="s">
        <v>2394</v>
      </c>
      <c r="F456" s="1061">
        <v>143</v>
      </c>
      <c r="G456" s="1061" t="s">
        <v>711</v>
      </c>
      <c r="H456" s="1063">
        <v>1</v>
      </c>
      <c r="I456" s="1064">
        <v>12201</v>
      </c>
      <c r="J456" s="1064">
        <v>1</v>
      </c>
      <c r="K456">
        <v>2020</v>
      </c>
      <c r="L456" s="1064">
        <v>1</v>
      </c>
      <c r="M456" s="1064">
        <v>3</v>
      </c>
      <c r="N456" s="1064" t="s">
        <v>2397</v>
      </c>
      <c r="O456">
        <v>13</v>
      </c>
      <c r="P456" s="1065">
        <v>0</v>
      </c>
      <c r="Q456" s="1065">
        <v>0</v>
      </c>
      <c r="R456" s="1066">
        <f t="shared" si="7"/>
        <v>0</v>
      </c>
      <c r="S456" s="1065">
        <v>0</v>
      </c>
      <c r="T456" s="1065">
        <v>0</v>
      </c>
      <c r="U456" s="1065">
        <v>0</v>
      </c>
      <c r="V456" s="1065">
        <v>0</v>
      </c>
    </row>
    <row r="457" spans="1:22">
      <c r="A457">
        <v>4088200100</v>
      </c>
      <c r="B457" s="1061">
        <v>2</v>
      </c>
      <c r="C457" s="1061">
        <v>5</v>
      </c>
      <c r="D457" s="1062">
        <v>2</v>
      </c>
      <c r="E457" s="1061" t="s">
        <v>2394</v>
      </c>
      <c r="F457" s="1061">
        <v>143</v>
      </c>
      <c r="G457" s="1061" t="s">
        <v>711</v>
      </c>
      <c r="H457" s="1063">
        <v>1</v>
      </c>
      <c r="I457" s="1064">
        <v>12201</v>
      </c>
      <c r="J457" s="1064">
        <v>1</v>
      </c>
      <c r="K457">
        <v>2020</v>
      </c>
      <c r="L457" s="1064">
        <v>1</v>
      </c>
      <c r="M457" s="1064">
        <v>3</v>
      </c>
      <c r="N457" s="1064" t="s">
        <v>2397</v>
      </c>
      <c r="O457">
        <v>13</v>
      </c>
      <c r="P457" s="1065">
        <v>0</v>
      </c>
      <c r="Q457" s="1065">
        <v>0</v>
      </c>
      <c r="R457" s="1066">
        <f t="shared" si="7"/>
        <v>0</v>
      </c>
      <c r="S457" s="1065">
        <v>0</v>
      </c>
      <c r="T457" s="1065">
        <v>0</v>
      </c>
      <c r="U457" s="1065">
        <v>188077.47</v>
      </c>
      <c r="V457" s="1065">
        <v>188077.47</v>
      </c>
    </row>
    <row r="458" spans="1:22">
      <c r="A458">
        <v>4088200100</v>
      </c>
      <c r="B458" s="1061">
        <v>2</v>
      </c>
      <c r="C458" s="1061">
        <v>5</v>
      </c>
      <c r="D458" s="1062">
        <v>2</v>
      </c>
      <c r="E458" s="1061" t="s">
        <v>2394</v>
      </c>
      <c r="F458" s="1061">
        <v>143</v>
      </c>
      <c r="G458" s="1061" t="s">
        <v>711</v>
      </c>
      <c r="H458" s="1063">
        <v>1</v>
      </c>
      <c r="I458" s="1064">
        <v>12201</v>
      </c>
      <c r="J458" s="1064">
        <v>1</v>
      </c>
      <c r="K458">
        <v>2020</v>
      </c>
      <c r="L458" s="1064">
        <v>1</v>
      </c>
      <c r="M458" s="1064">
        <v>3</v>
      </c>
      <c r="N458" s="1064" t="s">
        <v>2397</v>
      </c>
      <c r="O458">
        <v>13</v>
      </c>
      <c r="P458" s="1065">
        <v>0</v>
      </c>
      <c r="Q458" s="1065">
        <v>0</v>
      </c>
      <c r="R458" s="1066">
        <f t="shared" si="7"/>
        <v>0</v>
      </c>
      <c r="S458" s="1065">
        <v>0</v>
      </c>
      <c r="T458" s="1065">
        <v>0</v>
      </c>
      <c r="U458" s="1065">
        <v>0</v>
      </c>
      <c r="V458" s="1065">
        <v>0</v>
      </c>
    </row>
    <row r="459" spans="1:22">
      <c r="A459">
        <v>4088200100</v>
      </c>
      <c r="B459" s="1061">
        <v>2</v>
      </c>
      <c r="C459" s="1061">
        <v>5</v>
      </c>
      <c r="D459" s="1062">
        <v>2</v>
      </c>
      <c r="E459" s="1061" t="s">
        <v>2394</v>
      </c>
      <c r="F459" s="1061">
        <v>143</v>
      </c>
      <c r="G459" s="1061" t="s">
        <v>711</v>
      </c>
      <c r="H459" s="1063">
        <v>1</v>
      </c>
      <c r="I459" s="1064">
        <v>12201</v>
      </c>
      <c r="J459" s="1064">
        <v>1</v>
      </c>
      <c r="K459">
        <v>2020</v>
      </c>
      <c r="L459" s="1064">
        <v>1</v>
      </c>
      <c r="M459" s="1064">
        <v>3</v>
      </c>
      <c r="N459" s="1064" t="s">
        <v>2397</v>
      </c>
      <c r="O459">
        <v>13</v>
      </c>
      <c r="P459" s="1065">
        <v>0</v>
      </c>
      <c r="Q459" s="1065">
        <v>0</v>
      </c>
      <c r="R459" s="1066">
        <f t="shared" si="7"/>
        <v>0</v>
      </c>
      <c r="S459" s="1065">
        <v>0</v>
      </c>
      <c r="T459" s="1065">
        <v>0</v>
      </c>
      <c r="U459" s="1065">
        <v>0</v>
      </c>
      <c r="V459" s="1065">
        <v>0</v>
      </c>
    </row>
    <row r="460" spans="1:22">
      <c r="A460">
        <v>4088200100</v>
      </c>
      <c r="B460" s="1061">
        <v>2</v>
      </c>
      <c r="C460" s="1061">
        <v>5</v>
      </c>
      <c r="D460" s="1062">
        <v>2</v>
      </c>
      <c r="E460" s="1061" t="s">
        <v>2394</v>
      </c>
      <c r="F460" s="1061">
        <v>143</v>
      </c>
      <c r="G460" s="1061" t="s">
        <v>711</v>
      </c>
      <c r="H460" s="1063">
        <v>1</v>
      </c>
      <c r="I460" s="1064">
        <v>12201</v>
      </c>
      <c r="J460" s="1064">
        <v>1</v>
      </c>
      <c r="K460">
        <v>2020</v>
      </c>
      <c r="L460" s="1064">
        <v>1</v>
      </c>
      <c r="M460" s="1064">
        <v>3</v>
      </c>
      <c r="N460" s="1064" t="s">
        <v>2397</v>
      </c>
      <c r="O460">
        <v>13</v>
      </c>
      <c r="P460" s="1065">
        <v>0</v>
      </c>
      <c r="Q460" s="1065">
        <v>0</v>
      </c>
      <c r="R460" s="1066">
        <f t="shared" si="7"/>
        <v>0</v>
      </c>
      <c r="S460" s="1065">
        <v>188077.47</v>
      </c>
      <c r="T460" s="1065">
        <v>188077.47</v>
      </c>
      <c r="U460" s="1065">
        <v>0</v>
      </c>
      <c r="V460" s="1065">
        <v>0</v>
      </c>
    </row>
    <row r="461" spans="1:22">
      <c r="A461">
        <v>4088200100</v>
      </c>
      <c r="B461" s="1061">
        <v>2</v>
      </c>
      <c r="C461" s="1061">
        <v>5</v>
      </c>
      <c r="D461" s="1062">
        <v>2</v>
      </c>
      <c r="E461" s="1061" t="s">
        <v>2394</v>
      </c>
      <c r="F461" s="1061">
        <v>143</v>
      </c>
      <c r="G461" s="1061" t="s">
        <v>711</v>
      </c>
      <c r="H461" s="1063">
        <v>1</v>
      </c>
      <c r="I461" s="1064">
        <v>12201</v>
      </c>
      <c r="J461" s="1064">
        <v>1</v>
      </c>
      <c r="K461">
        <v>2020</v>
      </c>
      <c r="L461" s="1064">
        <v>1</v>
      </c>
      <c r="M461" s="1064">
        <v>3</v>
      </c>
      <c r="N461" s="1064" t="s">
        <v>2397</v>
      </c>
      <c r="O461">
        <v>13</v>
      </c>
      <c r="P461" s="1065">
        <v>0</v>
      </c>
      <c r="Q461" s="1065">
        <v>188077.47</v>
      </c>
      <c r="R461" s="1066">
        <f t="shared" si="7"/>
        <v>188077.47</v>
      </c>
      <c r="S461" s="1065">
        <v>0</v>
      </c>
      <c r="T461" s="1065">
        <v>0</v>
      </c>
      <c r="U461" s="1065">
        <v>0</v>
      </c>
      <c r="V461" s="1065">
        <v>0</v>
      </c>
    </row>
    <row r="462" spans="1:22">
      <c r="A462">
        <v>4088200100</v>
      </c>
      <c r="B462" s="1061">
        <v>2</v>
      </c>
      <c r="C462" s="1061">
        <v>5</v>
      </c>
      <c r="D462" s="1062">
        <v>2</v>
      </c>
      <c r="E462" s="1061" t="s">
        <v>2394</v>
      </c>
      <c r="F462" s="1061">
        <v>143</v>
      </c>
      <c r="G462" s="1061" t="s">
        <v>711</v>
      </c>
      <c r="H462" s="1063">
        <v>1</v>
      </c>
      <c r="I462" s="1064">
        <v>12201</v>
      </c>
      <c r="J462" s="1064">
        <v>1</v>
      </c>
      <c r="K462">
        <v>2020</v>
      </c>
      <c r="L462" s="1064">
        <v>2</v>
      </c>
      <c r="M462" s="1064">
        <v>2</v>
      </c>
      <c r="N462" s="1064" t="s">
        <v>2397</v>
      </c>
      <c r="O462">
        <v>13</v>
      </c>
      <c r="P462" s="1065">
        <v>6885.47</v>
      </c>
      <c r="Q462" s="1065">
        <v>160.21</v>
      </c>
      <c r="R462" s="1066">
        <f t="shared" si="7"/>
        <v>7045.68</v>
      </c>
      <c r="S462" s="1065">
        <v>7045.68</v>
      </c>
      <c r="T462" s="1065">
        <v>7045.68</v>
      </c>
      <c r="U462" s="1065">
        <v>7045.68</v>
      </c>
      <c r="V462" s="1065">
        <v>7045.68</v>
      </c>
    </row>
    <row r="463" spans="1:22">
      <c r="A463">
        <v>4088200100</v>
      </c>
      <c r="B463" s="1061">
        <v>2</v>
      </c>
      <c r="C463" s="1061">
        <v>5</v>
      </c>
      <c r="D463" s="1062">
        <v>2</v>
      </c>
      <c r="E463" s="1061" t="s">
        <v>2394</v>
      </c>
      <c r="F463" s="1061">
        <v>143</v>
      </c>
      <c r="G463" s="1061" t="s">
        <v>711</v>
      </c>
      <c r="H463" s="1063">
        <v>1</v>
      </c>
      <c r="I463" s="1064">
        <v>12201</v>
      </c>
      <c r="J463" s="1064">
        <v>1</v>
      </c>
      <c r="K463">
        <v>2020</v>
      </c>
      <c r="L463" s="1064">
        <v>2</v>
      </c>
      <c r="M463" s="1064">
        <v>2</v>
      </c>
      <c r="N463" s="1064" t="s">
        <v>2397</v>
      </c>
      <c r="O463">
        <v>13</v>
      </c>
      <c r="P463" s="1065">
        <v>127384.05</v>
      </c>
      <c r="Q463" s="1065">
        <v>558.36</v>
      </c>
      <c r="R463" s="1066">
        <f t="shared" si="7"/>
        <v>127942.41</v>
      </c>
      <c r="S463" s="1065">
        <v>127942.41</v>
      </c>
      <c r="T463" s="1065">
        <v>127942.41</v>
      </c>
      <c r="U463" s="1065">
        <v>127942.41</v>
      </c>
      <c r="V463" s="1065">
        <v>127942.41</v>
      </c>
    </row>
    <row r="464" spans="1:22">
      <c r="A464">
        <v>4088200100</v>
      </c>
      <c r="B464" s="1061">
        <v>2</v>
      </c>
      <c r="C464" s="1061">
        <v>5</v>
      </c>
      <c r="D464" s="1062">
        <v>2</v>
      </c>
      <c r="E464" s="1061" t="s">
        <v>2394</v>
      </c>
      <c r="F464" s="1061">
        <v>143</v>
      </c>
      <c r="G464" s="1061" t="s">
        <v>711</v>
      </c>
      <c r="H464" s="1063">
        <v>1</v>
      </c>
      <c r="I464" s="1064">
        <v>12201</v>
      </c>
      <c r="J464" s="1064">
        <v>1</v>
      </c>
      <c r="K464">
        <v>2020</v>
      </c>
      <c r="L464" s="1064">
        <v>2</v>
      </c>
      <c r="M464" s="1064">
        <v>2</v>
      </c>
      <c r="N464" s="1064" t="s">
        <v>2397</v>
      </c>
      <c r="O464">
        <v>13</v>
      </c>
      <c r="P464" s="1065">
        <v>6129284.6600000001</v>
      </c>
      <c r="Q464" s="1065">
        <v>-951607.15</v>
      </c>
      <c r="R464" s="1066">
        <f t="shared" si="7"/>
        <v>5177677.51</v>
      </c>
      <c r="S464" s="1065">
        <v>5177677.51</v>
      </c>
      <c r="T464" s="1065">
        <v>5177677.51</v>
      </c>
      <c r="U464" s="1065">
        <v>5177677.51</v>
      </c>
      <c r="V464" s="1065">
        <v>5177677.51</v>
      </c>
    </row>
    <row r="465" spans="1:22">
      <c r="A465">
        <v>4088200100</v>
      </c>
      <c r="B465" s="1061">
        <v>2</v>
      </c>
      <c r="C465" s="1061">
        <v>5</v>
      </c>
      <c r="D465" s="1062">
        <v>2</v>
      </c>
      <c r="E465" s="1061" t="s">
        <v>2394</v>
      </c>
      <c r="F465" s="1061">
        <v>143</v>
      </c>
      <c r="G465" s="1061" t="s">
        <v>711</v>
      </c>
      <c r="H465" s="1063">
        <v>1</v>
      </c>
      <c r="I465" s="1064">
        <v>12201</v>
      </c>
      <c r="J465" s="1064">
        <v>1</v>
      </c>
      <c r="K465">
        <v>2020</v>
      </c>
      <c r="L465" s="1064">
        <v>1</v>
      </c>
      <c r="M465" s="1064">
        <v>3</v>
      </c>
      <c r="N465" s="1064" t="s">
        <v>2397</v>
      </c>
      <c r="O465">
        <v>13</v>
      </c>
      <c r="P465" s="1065">
        <v>0</v>
      </c>
      <c r="Q465" s="1065">
        <v>0</v>
      </c>
      <c r="R465" s="1066">
        <f t="shared" si="7"/>
        <v>0</v>
      </c>
      <c r="S465" s="1065">
        <v>0</v>
      </c>
      <c r="T465" s="1065">
        <v>0</v>
      </c>
      <c r="U465" s="1065">
        <v>0</v>
      </c>
      <c r="V465" s="1065">
        <v>0</v>
      </c>
    </row>
    <row r="466" spans="1:22">
      <c r="A466">
        <v>4088200100</v>
      </c>
      <c r="B466" s="1061">
        <v>2</v>
      </c>
      <c r="C466" s="1061">
        <v>5</v>
      </c>
      <c r="D466" s="1062">
        <v>2</v>
      </c>
      <c r="E466" s="1061" t="s">
        <v>2394</v>
      </c>
      <c r="F466" s="1061">
        <v>143</v>
      </c>
      <c r="G466" s="1061" t="s">
        <v>711</v>
      </c>
      <c r="H466" s="1063">
        <v>1</v>
      </c>
      <c r="I466" s="1064">
        <v>12201</v>
      </c>
      <c r="J466" s="1064">
        <v>1</v>
      </c>
      <c r="K466">
        <v>2020</v>
      </c>
      <c r="L466" s="1064">
        <v>1</v>
      </c>
      <c r="M466" s="1064">
        <v>3</v>
      </c>
      <c r="N466" s="1064" t="s">
        <v>2397</v>
      </c>
      <c r="O466">
        <v>13</v>
      </c>
      <c r="P466" s="1065">
        <v>0</v>
      </c>
      <c r="Q466" s="1065">
        <v>0</v>
      </c>
      <c r="R466" s="1066">
        <f t="shared" si="7"/>
        <v>0</v>
      </c>
      <c r="S466" s="1065">
        <v>0</v>
      </c>
      <c r="T466" s="1065">
        <v>0</v>
      </c>
      <c r="U466" s="1065">
        <v>307597.96999999997</v>
      </c>
      <c r="V466" s="1065">
        <v>307597.96999999997</v>
      </c>
    </row>
    <row r="467" spans="1:22">
      <c r="A467">
        <v>4088200100</v>
      </c>
      <c r="B467" s="1061">
        <v>2</v>
      </c>
      <c r="C467" s="1061">
        <v>5</v>
      </c>
      <c r="D467" s="1062">
        <v>2</v>
      </c>
      <c r="E467" s="1061" t="s">
        <v>2394</v>
      </c>
      <c r="F467" s="1061">
        <v>143</v>
      </c>
      <c r="G467" s="1061" t="s">
        <v>711</v>
      </c>
      <c r="H467" s="1063">
        <v>1</v>
      </c>
      <c r="I467" s="1064">
        <v>12201</v>
      </c>
      <c r="J467" s="1064">
        <v>1</v>
      </c>
      <c r="K467">
        <v>2020</v>
      </c>
      <c r="L467" s="1064">
        <v>1</v>
      </c>
      <c r="M467" s="1064">
        <v>3</v>
      </c>
      <c r="N467" s="1064" t="s">
        <v>2397</v>
      </c>
      <c r="O467">
        <v>13</v>
      </c>
      <c r="P467" s="1065">
        <v>0</v>
      </c>
      <c r="Q467" s="1065">
        <v>0</v>
      </c>
      <c r="R467" s="1066">
        <f t="shared" si="7"/>
        <v>0</v>
      </c>
      <c r="S467" s="1065">
        <v>0</v>
      </c>
      <c r="T467" s="1065">
        <v>0</v>
      </c>
      <c r="U467" s="1065">
        <v>0</v>
      </c>
      <c r="V467" s="1065">
        <v>0</v>
      </c>
    </row>
    <row r="468" spans="1:22">
      <c r="A468">
        <v>4088200100</v>
      </c>
      <c r="B468" s="1061">
        <v>2</v>
      </c>
      <c r="C468" s="1061">
        <v>5</v>
      </c>
      <c r="D468" s="1062">
        <v>2</v>
      </c>
      <c r="E468" s="1061" t="s">
        <v>2394</v>
      </c>
      <c r="F468" s="1061">
        <v>143</v>
      </c>
      <c r="G468" s="1061" t="s">
        <v>711</v>
      </c>
      <c r="H468" s="1063">
        <v>1</v>
      </c>
      <c r="I468" s="1064">
        <v>12201</v>
      </c>
      <c r="J468" s="1064">
        <v>1</v>
      </c>
      <c r="K468">
        <v>2020</v>
      </c>
      <c r="L468" s="1064">
        <v>1</v>
      </c>
      <c r="M468" s="1064">
        <v>3</v>
      </c>
      <c r="N468" s="1064" t="s">
        <v>2397</v>
      </c>
      <c r="O468">
        <v>13</v>
      </c>
      <c r="P468" s="1065">
        <v>0</v>
      </c>
      <c r="Q468" s="1065">
        <v>0</v>
      </c>
      <c r="R468" s="1066">
        <f t="shared" si="7"/>
        <v>0</v>
      </c>
      <c r="S468" s="1065">
        <v>0</v>
      </c>
      <c r="T468" s="1065">
        <v>0</v>
      </c>
      <c r="U468" s="1065">
        <v>0</v>
      </c>
      <c r="V468" s="1065">
        <v>0</v>
      </c>
    </row>
    <row r="469" spans="1:22">
      <c r="A469">
        <v>4088200100</v>
      </c>
      <c r="B469" s="1061">
        <v>2</v>
      </c>
      <c r="C469" s="1061">
        <v>5</v>
      </c>
      <c r="D469" s="1062">
        <v>2</v>
      </c>
      <c r="E469" s="1061" t="s">
        <v>2394</v>
      </c>
      <c r="F469" s="1061">
        <v>143</v>
      </c>
      <c r="G469" s="1061" t="s">
        <v>711</v>
      </c>
      <c r="H469" s="1063">
        <v>1</v>
      </c>
      <c r="I469" s="1064">
        <v>12201</v>
      </c>
      <c r="J469" s="1064">
        <v>1</v>
      </c>
      <c r="K469">
        <v>2020</v>
      </c>
      <c r="L469" s="1064">
        <v>1</v>
      </c>
      <c r="M469" s="1064">
        <v>3</v>
      </c>
      <c r="N469" s="1064" t="s">
        <v>2397</v>
      </c>
      <c r="O469">
        <v>13</v>
      </c>
      <c r="P469" s="1065">
        <v>0</v>
      </c>
      <c r="Q469" s="1065">
        <v>0</v>
      </c>
      <c r="R469" s="1066">
        <f t="shared" si="7"/>
        <v>0</v>
      </c>
      <c r="S469" s="1065">
        <v>307597.96999999997</v>
      </c>
      <c r="T469" s="1065">
        <v>307597.96999999997</v>
      </c>
      <c r="U469" s="1065">
        <v>0</v>
      </c>
      <c r="V469" s="1065">
        <v>0</v>
      </c>
    </row>
    <row r="470" spans="1:22">
      <c r="A470">
        <v>4088200100</v>
      </c>
      <c r="B470" s="1061">
        <v>2</v>
      </c>
      <c r="C470" s="1061">
        <v>5</v>
      </c>
      <c r="D470" s="1062">
        <v>2</v>
      </c>
      <c r="E470" s="1061" t="s">
        <v>2394</v>
      </c>
      <c r="F470" s="1061">
        <v>143</v>
      </c>
      <c r="G470" s="1061" t="s">
        <v>711</v>
      </c>
      <c r="H470" s="1063">
        <v>1</v>
      </c>
      <c r="I470" s="1064">
        <v>12201</v>
      </c>
      <c r="J470" s="1064">
        <v>1</v>
      </c>
      <c r="K470">
        <v>2020</v>
      </c>
      <c r="L470" s="1064">
        <v>1</v>
      </c>
      <c r="M470" s="1064">
        <v>3</v>
      </c>
      <c r="N470" s="1064" t="s">
        <v>2397</v>
      </c>
      <c r="O470">
        <v>13</v>
      </c>
      <c r="P470" s="1065">
        <v>0</v>
      </c>
      <c r="Q470" s="1065">
        <v>307597.96999999997</v>
      </c>
      <c r="R470" s="1066">
        <f t="shared" si="7"/>
        <v>307597.96999999997</v>
      </c>
      <c r="S470" s="1065">
        <v>0</v>
      </c>
      <c r="T470" s="1065">
        <v>0</v>
      </c>
      <c r="U470" s="1065">
        <v>0</v>
      </c>
      <c r="V470" s="1065">
        <v>0</v>
      </c>
    </row>
    <row r="471" spans="1:22">
      <c r="A471">
        <v>4088200100</v>
      </c>
      <c r="B471" s="1061">
        <v>2</v>
      </c>
      <c r="C471" s="1061">
        <v>5</v>
      </c>
      <c r="D471" s="1062">
        <v>2</v>
      </c>
      <c r="E471" s="1061" t="s">
        <v>2394</v>
      </c>
      <c r="F471" s="1061">
        <v>143</v>
      </c>
      <c r="G471" s="1061" t="s">
        <v>711</v>
      </c>
      <c r="H471" s="1063">
        <v>1</v>
      </c>
      <c r="I471" s="1064">
        <v>12201</v>
      </c>
      <c r="J471" s="1064">
        <v>1</v>
      </c>
      <c r="K471">
        <v>2020</v>
      </c>
      <c r="L471" s="1064">
        <v>2</v>
      </c>
      <c r="M471" s="1064">
        <v>2</v>
      </c>
      <c r="N471" s="1064" t="s">
        <v>2397</v>
      </c>
      <c r="O471">
        <v>13</v>
      </c>
      <c r="P471" s="1065">
        <v>3518027.47</v>
      </c>
      <c r="Q471" s="1065">
        <v>-626877.6</v>
      </c>
      <c r="R471" s="1066">
        <f t="shared" si="7"/>
        <v>2891149.87</v>
      </c>
      <c r="S471" s="1065">
        <v>2890665.23</v>
      </c>
      <c r="T471" s="1065">
        <v>2890665.23</v>
      </c>
      <c r="U471" s="1065">
        <v>2890665.23</v>
      </c>
      <c r="V471" s="1065">
        <v>2890665.23</v>
      </c>
    </row>
    <row r="472" spans="1:22">
      <c r="A472">
        <v>4088200100</v>
      </c>
      <c r="B472" s="1061">
        <v>2</v>
      </c>
      <c r="C472" s="1061">
        <v>5</v>
      </c>
      <c r="D472" s="1062">
        <v>2</v>
      </c>
      <c r="E472" s="1061" t="s">
        <v>2394</v>
      </c>
      <c r="F472" s="1061">
        <v>143</v>
      </c>
      <c r="G472" s="1061" t="s">
        <v>711</v>
      </c>
      <c r="H472" s="1063">
        <v>1</v>
      </c>
      <c r="I472" s="1064">
        <v>12201</v>
      </c>
      <c r="J472" s="1064">
        <v>1</v>
      </c>
      <c r="K472">
        <v>2020</v>
      </c>
      <c r="L472" s="1064">
        <v>2</v>
      </c>
      <c r="M472" s="1064">
        <v>2</v>
      </c>
      <c r="N472" s="1064" t="s">
        <v>2397</v>
      </c>
      <c r="O472">
        <v>13</v>
      </c>
      <c r="P472" s="1065">
        <v>653268.17000000004</v>
      </c>
      <c r="Q472" s="1065">
        <v>-85572.17</v>
      </c>
      <c r="R472" s="1066">
        <f t="shared" si="7"/>
        <v>567696</v>
      </c>
      <c r="S472" s="1065">
        <v>567696</v>
      </c>
      <c r="T472" s="1065">
        <v>567696</v>
      </c>
      <c r="U472" s="1065">
        <v>567696</v>
      </c>
      <c r="V472" s="1065">
        <v>567696</v>
      </c>
    </row>
    <row r="473" spans="1:22">
      <c r="A473">
        <v>4088200100</v>
      </c>
      <c r="B473" s="1061">
        <v>2</v>
      </c>
      <c r="C473" s="1061">
        <v>5</v>
      </c>
      <c r="D473" s="1062">
        <v>2</v>
      </c>
      <c r="E473" s="1061" t="s">
        <v>2394</v>
      </c>
      <c r="F473" s="1061">
        <v>143</v>
      </c>
      <c r="G473" s="1061" t="s">
        <v>711</v>
      </c>
      <c r="H473" s="1063">
        <v>1</v>
      </c>
      <c r="I473" s="1064">
        <v>12201</v>
      </c>
      <c r="J473" s="1064">
        <v>1</v>
      </c>
      <c r="K473">
        <v>2020</v>
      </c>
      <c r="L473" s="1064">
        <v>1</v>
      </c>
      <c r="M473" s="1064">
        <v>3</v>
      </c>
      <c r="N473" s="1064" t="s">
        <v>2397</v>
      </c>
      <c r="O473">
        <v>13</v>
      </c>
      <c r="P473" s="1065">
        <v>0</v>
      </c>
      <c r="Q473" s="1065">
        <v>0</v>
      </c>
      <c r="R473" s="1066">
        <f t="shared" si="7"/>
        <v>0</v>
      </c>
      <c r="S473" s="1065">
        <v>0</v>
      </c>
      <c r="T473" s="1065">
        <v>0</v>
      </c>
      <c r="U473" s="1065">
        <v>0</v>
      </c>
      <c r="V473" s="1065">
        <v>0</v>
      </c>
    </row>
    <row r="474" spans="1:22">
      <c r="A474">
        <v>4088200100</v>
      </c>
      <c r="B474" s="1061">
        <v>2</v>
      </c>
      <c r="C474" s="1061">
        <v>5</v>
      </c>
      <c r="D474" s="1062">
        <v>2</v>
      </c>
      <c r="E474" s="1061" t="s">
        <v>2394</v>
      </c>
      <c r="F474" s="1061">
        <v>143</v>
      </c>
      <c r="G474" s="1061" t="s">
        <v>711</v>
      </c>
      <c r="H474" s="1063">
        <v>1</v>
      </c>
      <c r="I474" s="1064">
        <v>12201</v>
      </c>
      <c r="J474" s="1064">
        <v>1</v>
      </c>
      <c r="K474">
        <v>2020</v>
      </c>
      <c r="L474" s="1064">
        <v>1</v>
      </c>
      <c r="M474" s="1064">
        <v>3</v>
      </c>
      <c r="N474" s="1064" t="s">
        <v>2397</v>
      </c>
      <c r="O474">
        <v>13</v>
      </c>
      <c r="P474" s="1065">
        <v>0</v>
      </c>
      <c r="Q474" s="1065">
        <v>0</v>
      </c>
      <c r="R474" s="1066">
        <f t="shared" si="7"/>
        <v>0</v>
      </c>
      <c r="S474" s="1065">
        <v>0</v>
      </c>
      <c r="T474" s="1065">
        <v>0</v>
      </c>
      <c r="U474" s="1065">
        <v>248098.44</v>
      </c>
      <c r="V474" s="1065">
        <v>248098.44</v>
      </c>
    </row>
    <row r="475" spans="1:22">
      <c r="A475">
        <v>4088200100</v>
      </c>
      <c r="B475" s="1061">
        <v>2</v>
      </c>
      <c r="C475" s="1061">
        <v>5</v>
      </c>
      <c r="D475" s="1062">
        <v>2</v>
      </c>
      <c r="E475" s="1061" t="s">
        <v>2394</v>
      </c>
      <c r="F475" s="1061">
        <v>143</v>
      </c>
      <c r="G475" s="1061" t="s">
        <v>711</v>
      </c>
      <c r="H475" s="1063">
        <v>1</v>
      </c>
      <c r="I475" s="1064">
        <v>12201</v>
      </c>
      <c r="J475" s="1064">
        <v>1</v>
      </c>
      <c r="K475">
        <v>2020</v>
      </c>
      <c r="L475" s="1064">
        <v>1</v>
      </c>
      <c r="M475" s="1064">
        <v>3</v>
      </c>
      <c r="N475" s="1064" t="s">
        <v>2397</v>
      </c>
      <c r="O475">
        <v>13</v>
      </c>
      <c r="P475" s="1065">
        <v>0</v>
      </c>
      <c r="Q475" s="1065">
        <v>248098.44</v>
      </c>
      <c r="R475" s="1066">
        <f t="shared" si="7"/>
        <v>248098.44</v>
      </c>
      <c r="S475" s="1065">
        <v>0</v>
      </c>
      <c r="T475" s="1065">
        <v>0</v>
      </c>
      <c r="U475" s="1065">
        <v>0</v>
      </c>
      <c r="V475" s="1065">
        <v>0</v>
      </c>
    </row>
    <row r="476" spans="1:22">
      <c r="A476">
        <v>4088200100</v>
      </c>
      <c r="B476" s="1061">
        <v>2</v>
      </c>
      <c r="C476" s="1061">
        <v>5</v>
      </c>
      <c r="D476" s="1062">
        <v>2</v>
      </c>
      <c r="E476" s="1061" t="s">
        <v>2394</v>
      </c>
      <c r="F476" s="1061">
        <v>143</v>
      </c>
      <c r="G476" s="1061" t="s">
        <v>711</v>
      </c>
      <c r="H476" s="1063">
        <v>1</v>
      </c>
      <c r="I476" s="1064">
        <v>12201</v>
      </c>
      <c r="J476" s="1064">
        <v>1</v>
      </c>
      <c r="K476">
        <v>2020</v>
      </c>
      <c r="L476" s="1064">
        <v>1</v>
      </c>
      <c r="M476" s="1064">
        <v>3</v>
      </c>
      <c r="N476" s="1064" t="s">
        <v>2397</v>
      </c>
      <c r="O476">
        <v>13</v>
      </c>
      <c r="P476" s="1065">
        <v>0</v>
      </c>
      <c r="Q476" s="1065">
        <v>0</v>
      </c>
      <c r="R476" s="1066">
        <f t="shared" si="7"/>
        <v>0</v>
      </c>
      <c r="S476" s="1065">
        <v>0</v>
      </c>
      <c r="T476" s="1065">
        <v>0</v>
      </c>
      <c r="U476" s="1065">
        <v>0</v>
      </c>
      <c r="V476" s="1065">
        <v>0</v>
      </c>
    </row>
    <row r="477" spans="1:22">
      <c r="A477">
        <v>4088200100</v>
      </c>
      <c r="B477" s="1061">
        <v>2</v>
      </c>
      <c r="C477" s="1061">
        <v>5</v>
      </c>
      <c r="D477" s="1062">
        <v>2</v>
      </c>
      <c r="E477" s="1061" t="s">
        <v>2394</v>
      </c>
      <c r="F477" s="1061">
        <v>143</v>
      </c>
      <c r="G477" s="1061" t="s">
        <v>711</v>
      </c>
      <c r="H477" s="1063">
        <v>1</v>
      </c>
      <c r="I477" s="1064">
        <v>12201</v>
      </c>
      <c r="J477" s="1064">
        <v>1</v>
      </c>
      <c r="K477">
        <v>2020</v>
      </c>
      <c r="L477" s="1064">
        <v>1</v>
      </c>
      <c r="M477" s="1064">
        <v>3</v>
      </c>
      <c r="N477" s="1064" t="s">
        <v>2397</v>
      </c>
      <c r="O477">
        <v>13</v>
      </c>
      <c r="P477" s="1065">
        <v>0</v>
      </c>
      <c r="Q477" s="1065">
        <v>0</v>
      </c>
      <c r="R477" s="1066">
        <f t="shared" si="7"/>
        <v>0</v>
      </c>
      <c r="S477" s="1065">
        <v>248098.44</v>
      </c>
      <c r="T477" s="1065">
        <v>248098.44</v>
      </c>
      <c r="U477" s="1065">
        <v>0</v>
      </c>
      <c r="V477" s="1065">
        <v>0</v>
      </c>
    </row>
    <row r="478" spans="1:22">
      <c r="A478">
        <v>4088200100</v>
      </c>
      <c r="B478" s="1061">
        <v>2</v>
      </c>
      <c r="C478" s="1061">
        <v>5</v>
      </c>
      <c r="D478" s="1062">
        <v>2</v>
      </c>
      <c r="E478" s="1061" t="s">
        <v>2394</v>
      </c>
      <c r="F478" s="1061">
        <v>143</v>
      </c>
      <c r="G478" s="1061" t="s">
        <v>711</v>
      </c>
      <c r="H478" s="1063">
        <v>1</v>
      </c>
      <c r="I478" s="1064">
        <v>12201</v>
      </c>
      <c r="J478" s="1064">
        <v>1</v>
      </c>
      <c r="K478">
        <v>2020</v>
      </c>
      <c r="L478" s="1064">
        <v>1</v>
      </c>
      <c r="M478" s="1064">
        <v>3</v>
      </c>
      <c r="N478" s="1064" t="s">
        <v>2397</v>
      </c>
      <c r="O478">
        <v>13</v>
      </c>
      <c r="P478" s="1065">
        <v>0</v>
      </c>
      <c r="Q478" s="1065">
        <v>0</v>
      </c>
      <c r="R478" s="1066">
        <f t="shared" si="7"/>
        <v>0</v>
      </c>
      <c r="S478" s="1065">
        <v>0</v>
      </c>
      <c r="T478" s="1065">
        <v>0</v>
      </c>
      <c r="U478" s="1065">
        <v>0</v>
      </c>
      <c r="V478" s="1065">
        <v>0</v>
      </c>
    </row>
    <row r="479" spans="1:22">
      <c r="A479">
        <v>4088200100</v>
      </c>
      <c r="B479" s="1061">
        <v>2</v>
      </c>
      <c r="C479" s="1061">
        <v>5</v>
      </c>
      <c r="D479" s="1062">
        <v>2</v>
      </c>
      <c r="E479" s="1061" t="s">
        <v>2394</v>
      </c>
      <c r="F479" s="1061">
        <v>143</v>
      </c>
      <c r="G479" s="1061" t="s">
        <v>711</v>
      </c>
      <c r="H479" s="1063">
        <v>1</v>
      </c>
      <c r="I479" s="1064">
        <v>13101</v>
      </c>
      <c r="J479" s="1064">
        <v>1</v>
      </c>
      <c r="K479">
        <v>2020</v>
      </c>
      <c r="L479" s="1064">
        <v>2</v>
      </c>
      <c r="M479" s="1064">
        <v>2</v>
      </c>
      <c r="N479" s="1064" t="s">
        <v>2397</v>
      </c>
      <c r="O479">
        <v>13</v>
      </c>
      <c r="P479" s="1065">
        <v>19793.98</v>
      </c>
      <c r="Q479" s="1065">
        <v>1000</v>
      </c>
      <c r="R479" s="1066">
        <f t="shared" si="7"/>
        <v>20793.98</v>
      </c>
      <c r="S479" s="1065">
        <v>20454.48</v>
      </c>
      <c r="T479" s="1065">
        <v>20454.48</v>
      </c>
      <c r="U479" s="1065">
        <v>20454.48</v>
      </c>
      <c r="V479" s="1065">
        <v>20454.48</v>
      </c>
    </row>
    <row r="480" spans="1:22">
      <c r="A480">
        <v>4088200100</v>
      </c>
      <c r="B480" s="1061">
        <v>2</v>
      </c>
      <c r="C480" s="1061">
        <v>5</v>
      </c>
      <c r="D480" s="1062">
        <v>2</v>
      </c>
      <c r="E480" s="1061" t="s">
        <v>2394</v>
      </c>
      <c r="F480" s="1061">
        <v>143</v>
      </c>
      <c r="G480" s="1061" t="s">
        <v>711</v>
      </c>
      <c r="H480" s="1063">
        <v>1</v>
      </c>
      <c r="I480" s="1064">
        <v>13101</v>
      </c>
      <c r="J480" s="1064">
        <v>1</v>
      </c>
      <c r="K480">
        <v>2020</v>
      </c>
      <c r="L480" s="1064">
        <v>2</v>
      </c>
      <c r="M480" s="1064">
        <v>2</v>
      </c>
      <c r="N480" s="1064" t="s">
        <v>2397</v>
      </c>
      <c r="O480">
        <v>13</v>
      </c>
      <c r="P480" s="1065">
        <v>310354.17</v>
      </c>
      <c r="Q480" s="1065">
        <v>-18000</v>
      </c>
      <c r="R480" s="1066">
        <f t="shared" si="7"/>
        <v>292354.17</v>
      </c>
      <c r="S480" s="1065">
        <v>289612.49</v>
      </c>
      <c r="T480" s="1065">
        <v>289612.49</v>
      </c>
      <c r="U480" s="1065">
        <v>289612.49</v>
      </c>
      <c r="V480" s="1065">
        <v>289612.49</v>
      </c>
    </row>
    <row r="481" spans="1:22">
      <c r="A481">
        <v>4088200100</v>
      </c>
      <c r="B481" s="1061">
        <v>2</v>
      </c>
      <c r="C481" s="1061">
        <v>5</v>
      </c>
      <c r="D481" s="1062">
        <v>2</v>
      </c>
      <c r="E481" s="1061" t="s">
        <v>2394</v>
      </c>
      <c r="F481" s="1061">
        <v>143</v>
      </c>
      <c r="G481" s="1061" t="s">
        <v>711</v>
      </c>
      <c r="H481" s="1063">
        <v>1</v>
      </c>
      <c r="I481" s="1064">
        <v>13101</v>
      </c>
      <c r="J481" s="1064">
        <v>1</v>
      </c>
      <c r="K481">
        <v>2020</v>
      </c>
      <c r="L481" s="1064">
        <v>2</v>
      </c>
      <c r="M481" s="1064">
        <v>2</v>
      </c>
      <c r="N481" s="1064" t="s">
        <v>2397</v>
      </c>
      <c r="O481">
        <v>13</v>
      </c>
      <c r="P481" s="1065">
        <v>72261.919999999998</v>
      </c>
      <c r="Q481" s="1065">
        <v>4000</v>
      </c>
      <c r="R481" s="1066">
        <f t="shared" si="7"/>
        <v>76261.919999999998</v>
      </c>
      <c r="S481" s="1065">
        <v>76143.41</v>
      </c>
      <c r="T481" s="1065">
        <v>76143.41</v>
      </c>
      <c r="U481" s="1065">
        <v>76143.41</v>
      </c>
      <c r="V481" s="1065">
        <v>76143.41</v>
      </c>
    </row>
    <row r="482" spans="1:22">
      <c r="A482">
        <v>4088200100</v>
      </c>
      <c r="B482" s="1061">
        <v>2</v>
      </c>
      <c r="C482" s="1061">
        <v>5</v>
      </c>
      <c r="D482" s="1062">
        <v>2</v>
      </c>
      <c r="E482" s="1061" t="s">
        <v>2394</v>
      </c>
      <c r="F482" s="1061">
        <v>143</v>
      </c>
      <c r="G482" s="1061" t="s">
        <v>711</v>
      </c>
      <c r="H482" s="1063">
        <v>1</v>
      </c>
      <c r="I482" s="1064">
        <v>13101</v>
      </c>
      <c r="J482" s="1064">
        <v>1</v>
      </c>
      <c r="K482">
        <v>2020</v>
      </c>
      <c r="L482" s="1064">
        <v>2</v>
      </c>
      <c r="M482" s="1064">
        <v>2</v>
      </c>
      <c r="N482" s="1064" t="s">
        <v>2397</v>
      </c>
      <c r="O482">
        <v>13</v>
      </c>
      <c r="P482" s="1065">
        <v>167071.21</v>
      </c>
      <c r="Q482" s="1065">
        <v>-17000</v>
      </c>
      <c r="R482" s="1066">
        <f t="shared" si="7"/>
        <v>150071.21</v>
      </c>
      <c r="S482" s="1065">
        <v>144191.67000000001</v>
      </c>
      <c r="T482" s="1065">
        <v>144191.67000000001</v>
      </c>
      <c r="U482" s="1065">
        <v>144191.67000000001</v>
      </c>
      <c r="V482" s="1065">
        <v>144191.67000000001</v>
      </c>
    </row>
    <row r="483" spans="1:22">
      <c r="A483">
        <v>4088200100</v>
      </c>
      <c r="B483" s="1061">
        <v>2</v>
      </c>
      <c r="C483" s="1061">
        <v>5</v>
      </c>
      <c r="D483" s="1062">
        <v>2</v>
      </c>
      <c r="E483" s="1061" t="s">
        <v>2394</v>
      </c>
      <c r="F483" s="1061">
        <v>143</v>
      </c>
      <c r="G483" s="1061" t="s">
        <v>711</v>
      </c>
      <c r="H483" s="1063">
        <v>1</v>
      </c>
      <c r="I483" s="1064">
        <v>13101</v>
      </c>
      <c r="J483" s="1064">
        <v>1</v>
      </c>
      <c r="K483">
        <v>2020</v>
      </c>
      <c r="L483" s="1064">
        <v>2</v>
      </c>
      <c r="M483" s="1064">
        <v>2</v>
      </c>
      <c r="N483" s="1064" t="s">
        <v>2397</v>
      </c>
      <c r="O483">
        <v>13</v>
      </c>
      <c r="P483" s="1065">
        <v>145395.29999999999</v>
      </c>
      <c r="Q483" s="1065">
        <v>0</v>
      </c>
      <c r="R483" s="1066">
        <f t="shared" si="7"/>
        <v>145395.29999999999</v>
      </c>
      <c r="S483" s="1065">
        <v>144869.92000000001</v>
      </c>
      <c r="T483" s="1065">
        <v>144869.92000000001</v>
      </c>
      <c r="U483" s="1065">
        <v>144869.92000000001</v>
      </c>
      <c r="V483" s="1065">
        <v>144869.92000000001</v>
      </c>
    </row>
    <row r="484" spans="1:22">
      <c r="A484">
        <v>4088200100</v>
      </c>
      <c r="B484" s="1061">
        <v>2</v>
      </c>
      <c r="C484" s="1061">
        <v>5</v>
      </c>
      <c r="D484" s="1062">
        <v>2</v>
      </c>
      <c r="E484" s="1061" t="s">
        <v>2394</v>
      </c>
      <c r="F484" s="1061">
        <v>143</v>
      </c>
      <c r="G484" s="1061" t="s">
        <v>711</v>
      </c>
      <c r="H484" s="1063">
        <v>1</v>
      </c>
      <c r="I484" s="1064">
        <v>13101</v>
      </c>
      <c r="J484" s="1064">
        <v>1</v>
      </c>
      <c r="K484">
        <v>2020</v>
      </c>
      <c r="L484" s="1064">
        <v>2</v>
      </c>
      <c r="M484" s="1064">
        <v>2</v>
      </c>
      <c r="N484" s="1064" t="s">
        <v>2397</v>
      </c>
      <c r="O484">
        <v>13</v>
      </c>
      <c r="P484" s="1065">
        <v>0</v>
      </c>
      <c r="Q484" s="1065">
        <v>0</v>
      </c>
      <c r="R484" s="1066">
        <f t="shared" si="7"/>
        <v>0</v>
      </c>
      <c r="S484" s="1065">
        <v>0</v>
      </c>
      <c r="T484" s="1065">
        <v>0</v>
      </c>
      <c r="U484" s="1065">
        <v>0</v>
      </c>
      <c r="V484" s="1065">
        <v>0</v>
      </c>
    </row>
    <row r="485" spans="1:22">
      <c r="A485">
        <v>4088200100</v>
      </c>
      <c r="B485" s="1061">
        <v>2</v>
      </c>
      <c r="C485" s="1061">
        <v>5</v>
      </c>
      <c r="D485" s="1062">
        <v>2</v>
      </c>
      <c r="E485" s="1061" t="s">
        <v>2394</v>
      </c>
      <c r="F485" s="1061">
        <v>143</v>
      </c>
      <c r="G485" s="1061" t="s">
        <v>711</v>
      </c>
      <c r="H485" s="1063">
        <v>1</v>
      </c>
      <c r="I485" s="1064">
        <v>13101</v>
      </c>
      <c r="J485" s="1064">
        <v>1</v>
      </c>
      <c r="K485">
        <v>2020</v>
      </c>
      <c r="L485" s="1064">
        <v>2</v>
      </c>
      <c r="M485" s="1064">
        <v>2</v>
      </c>
      <c r="N485" s="1064" t="s">
        <v>2397</v>
      </c>
      <c r="O485">
        <v>13</v>
      </c>
      <c r="P485" s="1065">
        <v>0</v>
      </c>
      <c r="Q485" s="1065">
        <v>0</v>
      </c>
      <c r="R485" s="1066">
        <f t="shared" si="7"/>
        <v>0</v>
      </c>
      <c r="S485" s="1065">
        <v>0</v>
      </c>
      <c r="T485" s="1065">
        <v>0</v>
      </c>
      <c r="U485" s="1065">
        <v>3190.59</v>
      </c>
      <c r="V485" s="1065">
        <v>3190.59</v>
      </c>
    </row>
    <row r="486" spans="1:22">
      <c r="A486">
        <v>4088200100</v>
      </c>
      <c r="B486" s="1061">
        <v>2</v>
      </c>
      <c r="C486" s="1061">
        <v>5</v>
      </c>
      <c r="D486" s="1062">
        <v>2</v>
      </c>
      <c r="E486" s="1061" t="s">
        <v>2394</v>
      </c>
      <c r="F486" s="1061">
        <v>143</v>
      </c>
      <c r="G486" s="1061" t="s">
        <v>711</v>
      </c>
      <c r="H486" s="1063">
        <v>1</v>
      </c>
      <c r="I486" s="1064">
        <v>13101</v>
      </c>
      <c r="J486" s="1064">
        <v>1</v>
      </c>
      <c r="K486">
        <v>2020</v>
      </c>
      <c r="L486" s="1064">
        <v>2</v>
      </c>
      <c r="M486" s="1064">
        <v>2</v>
      </c>
      <c r="N486" s="1064" t="s">
        <v>2397</v>
      </c>
      <c r="O486">
        <v>13</v>
      </c>
      <c r="P486" s="1065">
        <v>0</v>
      </c>
      <c r="Q486" s="1065">
        <v>0</v>
      </c>
      <c r="R486" s="1066">
        <f t="shared" si="7"/>
        <v>0</v>
      </c>
      <c r="S486" s="1065">
        <v>0</v>
      </c>
      <c r="T486" s="1065">
        <v>0</v>
      </c>
      <c r="U486" s="1065">
        <v>0</v>
      </c>
      <c r="V486" s="1065">
        <v>0</v>
      </c>
    </row>
    <row r="487" spans="1:22">
      <c r="A487">
        <v>4088200100</v>
      </c>
      <c r="B487" s="1061">
        <v>2</v>
      </c>
      <c r="C487" s="1061">
        <v>5</v>
      </c>
      <c r="D487" s="1062">
        <v>2</v>
      </c>
      <c r="E487" s="1061" t="s">
        <v>2394</v>
      </c>
      <c r="F487" s="1061">
        <v>143</v>
      </c>
      <c r="G487" s="1061" t="s">
        <v>711</v>
      </c>
      <c r="H487" s="1063">
        <v>1</v>
      </c>
      <c r="I487" s="1064">
        <v>13101</v>
      </c>
      <c r="J487" s="1064">
        <v>1</v>
      </c>
      <c r="K487">
        <v>2020</v>
      </c>
      <c r="L487" s="1064">
        <v>2</v>
      </c>
      <c r="M487" s="1064">
        <v>2</v>
      </c>
      <c r="N487" s="1064" t="s">
        <v>2397</v>
      </c>
      <c r="O487">
        <v>13</v>
      </c>
      <c r="P487" s="1065">
        <v>0</v>
      </c>
      <c r="Q487" s="1065">
        <v>0</v>
      </c>
      <c r="R487" s="1066">
        <f t="shared" si="7"/>
        <v>0</v>
      </c>
      <c r="S487" s="1065">
        <v>0</v>
      </c>
      <c r="T487" s="1065">
        <v>0</v>
      </c>
      <c r="U487" s="1065">
        <v>0</v>
      </c>
      <c r="V487" s="1065">
        <v>0</v>
      </c>
    </row>
    <row r="488" spans="1:22">
      <c r="A488">
        <v>4088200100</v>
      </c>
      <c r="B488" s="1061">
        <v>2</v>
      </c>
      <c r="C488" s="1061">
        <v>5</v>
      </c>
      <c r="D488" s="1062">
        <v>2</v>
      </c>
      <c r="E488" s="1061" t="s">
        <v>2394</v>
      </c>
      <c r="F488" s="1061">
        <v>143</v>
      </c>
      <c r="G488" s="1061" t="s">
        <v>711</v>
      </c>
      <c r="H488" s="1063">
        <v>1</v>
      </c>
      <c r="I488" s="1064">
        <v>13101</v>
      </c>
      <c r="J488" s="1064">
        <v>1</v>
      </c>
      <c r="K488">
        <v>2020</v>
      </c>
      <c r="L488" s="1064">
        <v>2</v>
      </c>
      <c r="M488" s="1064">
        <v>2</v>
      </c>
      <c r="N488" s="1064" t="s">
        <v>2397</v>
      </c>
      <c r="O488">
        <v>13</v>
      </c>
      <c r="P488" s="1065">
        <v>0</v>
      </c>
      <c r="Q488" s="1065">
        <v>0</v>
      </c>
      <c r="R488" s="1066">
        <f t="shared" si="7"/>
        <v>0</v>
      </c>
      <c r="S488" s="1065">
        <v>3190.59</v>
      </c>
      <c r="T488" s="1065">
        <v>3190.59</v>
      </c>
      <c r="U488" s="1065">
        <v>0</v>
      </c>
      <c r="V488" s="1065">
        <v>0</v>
      </c>
    </row>
    <row r="489" spans="1:22">
      <c r="A489">
        <v>4088200100</v>
      </c>
      <c r="B489" s="1061">
        <v>2</v>
      </c>
      <c r="C489" s="1061">
        <v>5</v>
      </c>
      <c r="D489" s="1062">
        <v>2</v>
      </c>
      <c r="E489" s="1061" t="s">
        <v>2394</v>
      </c>
      <c r="F489" s="1061">
        <v>143</v>
      </c>
      <c r="G489" s="1061" t="s">
        <v>711</v>
      </c>
      <c r="H489" s="1063">
        <v>1</v>
      </c>
      <c r="I489" s="1064">
        <v>13101</v>
      </c>
      <c r="J489" s="1064">
        <v>1</v>
      </c>
      <c r="K489">
        <v>2020</v>
      </c>
      <c r="L489" s="1064">
        <v>2</v>
      </c>
      <c r="M489" s="1064">
        <v>2</v>
      </c>
      <c r="N489" s="1064" t="s">
        <v>2397</v>
      </c>
      <c r="O489">
        <v>13</v>
      </c>
      <c r="P489" s="1065">
        <v>0</v>
      </c>
      <c r="Q489" s="1065">
        <v>3300</v>
      </c>
      <c r="R489" s="1066">
        <f t="shared" si="7"/>
        <v>3300</v>
      </c>
      <c r="S489" s="1065">
        <v>0</v>
      </c>
      <c r="T489" s="1065">
        <v>0</v>
      </c>
      <c r="U489" s="1065">
        <v>0</v>
      </c>
      <c r="V489" s="1065">
        <v>0</v>
      </c>
    </row>
    <row r="490" spans="1:22">
      <c r="A490">
        <v>4088200100</v>
      </c>
      <c r="B490" s="1061">
        <v>2</v>
      </c>
      <c r="C490" s="1061">
        <v>5</v>
      </c>
      <c r="D490" s="1062">
        <v>2</v>
      </c>
      <c r="E490" s="1061" t="s">
        <v>2394</v>
      </c>
      <c r="F490" s="1061">
        <v>143</v>
      </c>
      <c r="G490" s="1061" t="s">
        <v>711</v>
      </c>
      <c r="H490" s="1063">
        <v>1</v>
      </c>
      <c r="I490" s="1064">
        <v>13101</v>
      </c>
      <c r="J490" s="1064">
        <v>1</v>
      </c>
      <c r="K490">
        <v>2020</v>
      </c>
      <c r="L490" s="1064">
        <v>2</v>
      </c>
      <c r="M490" s="1064">
        <v>2</v>
      </c>
      <c r="N490" s="1064" t="s">
        <v>2397</v>
      </c>
      <c r="O490">
        <v>13</v>
      </c>
      <c r="P490" s="1065">
        <v>25417.16</v>
      </c>
      <c r="Q490" s="1065">
        <v>1000</v>
      </c>
      <c r="R490" s="1066">
        <f t="shared" si="7"/>
        <v>26417.16</v>
      </c>
      <c r="S490" s="1065">
        <v>26182.25</v>
      </c>
      <c r="T490" s="1065">
        <v>26182.25</v>
      </c>
      <c r="U490" s="1065">
        <v>26182.25</v>
      </c>
      <c r="V490" s="1065">
        <v>26182.25</v>
      </c>
    </row>
    <row r="491" spans="1:22">
      <c r="A491">
        <v>4088200100</v>
      </c>
      <c r="B491" s="1061">
        <v>2</v>
      </c>
      <c r="C491" s="1061">
        <v>5</v>
      </c>
      <c r="D491" s="1062">
        <v>2</v>
      </c>
      <c r="E491" s="1061" t="s">
        <v>2394</v>
      </c>
      <c r="F491" s="1061">
        <v>143</v>
      </c>
      <c r="G491" s="1061" t="s">
        <v>711</v>
      </c>
      <c r="H491" s="1063">
        <v>1</v>
      </c>
      <c r="I491" s="1064">
        <v>13101</v>
      </c>
      <c r="J491" s="1064">
        <v>1</v>
      </c>
      <c r="K491">
        <v>2020</v>
      </c>
      <c r="L491" s="1064">
        <v>2</v>
      </c>
      <c r="M491" s="1064">
        <v>2</v>
      </c>
      <c r="N491" s="1064" t="s">
        <v>2397</v>
      </c>
      <c r="O491">
        <v>13</v>
      </c>
      <c r="P491" s="1065">
        <v>92195.47</v>
      </c>
      <c r="Q491" s="1065">
        <v>-7800</v>
      </c>
      <c r="R491" s="1066">
        <f t="shared" si="7"/>
        <v>84395.47</v>
      </c>
      <c r="S491" s="1065">
        <v>80332.7</v>
      </c>
      <c r="T491" s="1065">
        <v>80332.7</v>
      </c>
      <c r="U491" s="1065">
        <v>80332.7</v>
      </c>
      <c r="V491" s="1065">
        <v>80332.7</v>
      </c>
    </row>
    <row r="492" spans="1:22">
      <c r="A492">
        <v>4088200100</v>
      </c>
      <c r="B492" s="1061">
        <v>2</v>
      </c>
      <c r="C492" s="1061">
        <v>5</v>
      </c>
      <c r="D492" s="1062">
        <v>2</v>
      </c>
      <c r="E492" s="1061" t="s">
        <v>2394</v>
      </c>
      <c r="F492" s="1061">
        <v>143</v>
      </c>
      <c r="G492" s="1061" t="s">
        <v>711</v>
      </c>
      <c r="H492" s="1063">
        <v>1</v>
      </c>
      <c r="I492" s="1064">
        <v>13101</v>
      </c>
      <c r="J492" s="1064">
        <v>1</v>
      </c>
      <c r="K492">
        <v>2020</v>
      </c>
      <c r="L492" s="1064">
        <v>2</v>
      </c>
      <c r="M492" s="1064">
        <v>2</v>
      </c>
      <c r="N492" s="1064" t="s">
        <v>2397</v>
      </c>
      <c r="O492">
        <v>13</v>
      </c>
      <c r="P492" s="1065">
        <v>15764.01</v>
      </c>
      <c r="Q492" s="1065">
        <v>1800</v>
      </c>
      <c r="R492" s="1066">
        <f t="shared" si="7"/>
        <v>17564.010000000002</v>
      </c>
      <c r="S492" s="1065">
        <v>17527.919999999998</v>
      </c>
      <c r="T492" s="1065">
        <v>17527.919999999998</v>
      </c>
      <c r="U492" s="1065">
        <v>17527.919999999998</v>
      </c>
      <c r="V492" s="1065">
        <v>17527.919999999998</v>
      </c>
    </row>
    <row r="493" spans="1:22">
      <c r="A493">
        <v>4088200100</v>
      </c>
      <c r="B493" s="1061">
        <v>2</v>
      </c>
      <c r="C493" s="1061">
        <v>5</v>
      </c>
      <c r="D493" s="1062">
        <v>2</v>
      </c>
      <c r="E493" s="1061" t="s">
        <v>2394</v>
      </c>
      <c r="F493" s="1061">
        <v>143</v>
      </c>
      <c r="G493" s="1061" t="s">
        <v>711</v>
      </c>
      <c r="H493" s="1063">
        <v>1</v>
      </c>
      <c r="I493" s="1064">
        <v>13101</v>
      </c>
      <c r="J493" s="1064">
        <v>1</v>
      </c>
      <c r="K493">
        <v>2020</v>
      </c>
      <c r="L493" s="1064">
        <v>2</v>
      </c>
      <c r="M493" s="1064">
        <v>2</v>
      </c>
      <c r="N493" s="1064" t="s">
        <v>2397</v>
      </c>
      <c r="O493">
        <v>13</v>
      </c>
      <c r="P493" s="1065">
        <v>0</v>
      </c>
      <c r="Q493" s="1065">
        <v>0</v>
      </c>
      <c r="R493" s="1066">
        <f t="shared" si="7"/>
        <v>0</v>
      </c>
      <c r="S493" s="1065">
        <v>0</v>
      </c>
      <c r="T493" s="1065">
        <v>0</v>
      </c>
      <c r="U493" s="1065">
        <v>0</v>
      </c>
      <c r="V493" s="1065">
        <v>0</v>
      </c>
    </row>
    <row r="494" spans="1:22">
      <c r="A494">
        <v>4088200100</v>
      </c>
      <c r="B494" s="1061">
        <v>2</v>
      </c>
      <c r="C494" s="1061">
        <v>5</v>
      </c>
      <c r="D494" s="1062">
        <v>2</v>
      </c>
      <c r="E494" s="1061" t="s">
        <v>2394</v>
      </c>
      <c r="F494" s="1061">
        <v>143</v>
      </c>
      <c r="G494" s="1061" t="s">
        <v>711</v>
      </c>
      <c r="H494" s="1063">
        <v>1</v>
      </c>
      <c r="I494" s="1064">
        <v>13101</v>
      </c>
      <c r="J494" s="1064">
        <v>1</v>
      </c>
      <c r="K494">
        <v>2020</v>
      </c>
      <c r="L494" s="1064">
        <v>2</v>
      </c>
      <c r="M494" s="1064">
        <v>2</v>
      </c>
      <c r="N494" s="1064" t="s">
        <v>2397</v>
      </c>
      <c r="O494">
        <v>13</v>
      </c>
      <c r="P494" s="1065">
        <v>0</v>
      </c>
      <c r="Q494" s="1065">
        <v>0</v>
      </c>
      <c r="R494" s="1066">
        <f t="shared" si="7"/>
        <v>0</v>
      </c>
      <c r="S494" s="1065">
        <v>0</v>
      </c>
      <c r="T494" s="1065">
        <v>0</v>
      </c>
      <c r="U494" s="1065">
        <v>1147.75</v>
      </c>
      <c r="V494" s="1065">
        <v>1147.75</v>
      </c>
    </row>
    <row r="495" spans="1:22">
      <c r="A495">
        <v>4088200100</v>
      </c>
      <c r="B495" s="1061">
        <v>2</v>
      </c>
      <c r="C495" s="1061">
        <v>5</v>
      </c>
      <c r="D495" s="1062">
        <v>2</v>
      </c>
      <c r="E495" s="1061" t="s">
        <v>2394</v>
      </c>
      <c r="F495" s="1061">
        <v>143</v>
      </c>
      <c r="G495" s="1061" t="s">
        <v>711</v>
      </c>
      <c r="H495" s="1063">
        <v>1</v>
      </c>
      <c r="I495" s="1064">
        <v>13101</v>
      </c>
      <c r="J495" s="1064">
        <v>1</v>
      </c>
      <c r="K495">
        <v>2020</v>
      </c>
      <c r="L495" s="1064">
        <v>2</v>
      </c>
      <c r="M495" s="1064">
        <v>2</v>
      </c>
      <c r="N495" s="1064" t="s">
        <v>2397</v>
      </c>
      <c r="O495">
        <v>13</v>
      </c>
      <c r="P495" s="1065">
        <v>0</v>
      </c>
      <c r="Q495" s="1065">
        <v>0</v>
      </c>
      <c r="R495" s="1066">
        <f t="shared" si="7"/>
        <v>0</v>
      </c>
      <c r="S495" s="1065">
        <v>0</v>
      </c>
      <c r="T495" s="1065">
        <v>0</v>
      </c>
      <c r="U495" s="1065">
        <v>0</v>
      </c>
      <c r="V495" s="1065">
        <v>0</v>
      </c>
    </row>
    <row r="496" spans="1:22">
      <c r="A496">
        <v>4088200100</v>
      </c>
      <c r="B496" s="1061">
        <v>2</v>
      </c>
      <c r="C496" s="1061">
        <v>5</v>
      </c>
      <c r="D496" s="1062">
        <v>2</v>
      </c>
      <c r="E496" s="1061" t="s">
        <v>2394</v>
      </c>
      <c r="F496" s="1061">
        <v>143</v>
      </c>
      <c r="G496" s="1061" t="s">
        <v>711</v>
      </c>
      <c r="H496" s="1063">
        <v>1</v>
      </c>
      <c r="I496" s="1064">
        <v>13101</v>
      </c>
      <c r="J496" s="1064">
        <v>1</v>
      </c>
      <c r="K496">
        <v>2020</v>
      </c>
      <c r="L496" s="1064">
        <v>2</v>
      </c>
      <c r="M496" s="1064">
        <v>2</v>
      </c>
      <c r="N496" s="1064" t="s">
        <v>2397</v>
      </c>
      <c r="O496">
        <v>13</v>
      </c>
      <c r="P496" s="1065">
        <v>0</v>
      </c>
      <c r="Q496" s="1065">
        <v>0</v>
      </c>
      <c r="R496" s="1066">
        <f t="shared" si="7"/>
        <v>0</v>
      </c>
      <c r="S496" s="1065">
        <v>0</v>
      </c>
      <c r="T496" s="1065">
        <v>0</v>
      </c>
      <c r="U496" s="1065">
        <v>0</v>
      </c>
      <c r="V496" s="1065">
        <v>0</v>
      </c>
    </row>
    <row r="497" spans="1:22">
      <c r="A497">
        <v>4088200100</v>
      </c>
      <c r="B497" s="1061">
        <v>2</v>
      </c>
      <c r="C497" s="1061">
        <v>5</v>
      </c>
      <c r="D497" s="1062">
        <v>2</v>
      </c>
      <c r="E497" s="1061" t="s">
        <v>2394</v>
      </c>
      <c r="F497" s="1061">
        <v>143</v>
      </c>
      <c r="G497" s="1061" t="s">
        <v>711</v>
      </c>
      <c r="H497" s="1063">
        <v>1</v>
      </c>
      <c r="I497" s="1064">
        <v>13101</v>
      </c>
      <c r="J497" s="1064">
        <v>1</v>
      </c>
      <c r="K497">
        <v>2020</v>
      </c>
      <c r="L497" s="1064">
        <v>2</v>
      </c>
      <c r="M497" s="1064">
        <v>2</v>
      </c>
      <c r="N497" s="1064" t="s">
        <v>2397</v>
      </c>
      <c r="O497">
        <v>13</v>
      </c>
      <c r="P497" s="1065">
        <v>0</v>
      </c>
      <c r="Q497" s="1065">
        <v>0</v>
      </c>
      <c r="R497" s="1066">
        <f t="shared" si="7"/>
        <v>0</v>
      </c>
      <c r="S497" s="1065">
        <v>1147.75</v>
      </c>
      <c r="T497" s="1065">
        <v>1147.75</v>
      </c>
      <c r="U497" s="1065">
        <v>0</v>
      </c>
      <c r="V497" s="1065">
        <v>0</v>
      </c>
    </row>
    <row r="498" spans="1:22">
      <c r="A498">
        <v>4088200100</v>
      </c>
      <c r="B498" s="1061">
        <v>2</v>
      </c>
      <c r="C498" s="1061">
        <v>5</v>
      </c>
      <c r="D498" s="1062">
        <v>2</v>
      </c>
      <c r="E498" s="1061" t="s">
        <v>2394</v>
      </c>
      <c r="F498" s="1061">
        <v>143</v>
      </c>
      <c r="G498" s="1061" t="s">
        <v>711</v>
      </c>
      <c r="H498" s="1063">
        <v>1</v>
      </c>
      <c r="I498" s="1064">
        <v>13101</v>
      </c>
      <c r="J498" s="1064">
        <v>1</v>
      </c>
      <c r="K498">
        <v>2020</v>
      </c>
      <c r="L498" s="1064">
        <v>2</v>
      </c>
      <c r="M498" s="1064">
        <v>2</v>
      </c>
      <c r="N498" s="1064" t="s">
        <v>2397</v>
      </c>
      <c r="O498">
        <v>13</v>
      </c>
      <c r="P498" s="1065">
        <v>0</v>
      </c>
      <c r="Q498" s="1065">
        <v>1500</v>
      </c>
      <c r="R498" s="1066">
        <f t="shared" si="7"/>
        <v>1500</v>
      </c>
      <c r="S498" s="1065">
        <v>0</v>
      </c>
      <c r="T498" s="1065">
        <v>0</v>
      </c>
      <c r="U498" s="1065">
        <v>0</v>
      </c>
      <c r="V498" s="1065">
        <v>0</v>
      </c>
    </row>
    <row r="499" spans="1:22">
      <c r="A499">
        <v>4088200100</v>
      </c>
      <c r="B499" s="1061">
        <v>2</v>
      </c>
      <c r="C499" s="1061">
        <v>5</v>
      </c>
      <c r="D499" s="1062">
        <v>2</v>
      </c>
      <c r="E499" s="1061" t="s">
        <v>2394</v>
      </c>
      <c r="F499" s="1061">
        <v>143</v>
      </c>
      <c r="G499" s="1061" t="s">
        <v>711</v>
      </c>
      <c r="H499" s="1063">
        <v>1</v>
      </c>
      <c r="I499" s="1064">
        <v>13101</v>
      </c>
      <c r="J499" s="1064">
        <v>1</v>
      </c>
      <c r="K499">
        <v>2020</v>
      </c>
      <c r="L499" s="1064">
        <v>2</v>
      </c>
      <c r="M499" s="1064">
        <v>2</v>
      </c>
      <c r="N499" s="1064" t="s">
        <v>2397</v>
      </c>
      <c r="O499">
        <v>13</v>
      </c>
      <c r="P499" s="1065">
        <v>14476.95</v>
      </c>
      <c r="Q499" s="1065">
        <v>9000</v>
      </c>
      <c r="R499" s="1066">
        <f t="shared" si="7"/>
        <v>23476.95</v>
      </c>
      <c r="S499" s="1065">
        <v>22005.19</v>
      </c>
      <c r="T499" s="1065">
        <v>22005.19</v>
      </c>
      <c r="U499" s="1065">
        <v>22005.19</v>
      </c>
      <c r="V499" s="1065">
        <v>22005.19</v>
      </c>
    </row>
    <row r="500" spans="1:22">
      <c r="A500">
        <v>4088200100</v>
      </c>
      <c r="B500" s="1061">
        <v>2</v>
      </c>
      <c r="C500" s="1061">
        <v>5</v>
      </c>
      <c r="D500" s="1062">
        <v>2</v>
      </c>
      <c r="E500" s="1061" t="s">
        <v>2394</v>
      </c>
      <c r="F500" s="1061">
        <v>143</v>
      </c>
      <c r="G500" s="1061" t="s">
        <v>711</v>
      </c>
      <c r="H500" s="1063">
        <v>1</v>
      </c>
      <c r="I500" s="1064">
        <v>13101</v>
      </c>
      <c r="J500" s="1064">
        <v>1</v>
      </c>
      <c r="K500">
        <v>2020</v>
      </c>
      <c r="L500" s="1064">
        <v>2</v>
      </c>
      <c r="M500" s="1064">
        <v>2</v>
      </c>
      <c r="N500" s="1064" t="s">
        <v>2397</v>
      </c>
      <c r="O500">
        <v>13</v>
      </c>
      <c r="P500" s="1065">
        <v>135637.12</v>
      </c>
      <c r="Q500" s="1065">
        <v>24000</v>
      </c>
      <c r="R500" s="1066">
        <f t="shared" si="7"/>
        <v>159637.12</v>
      </c>
      <c r="S500" s="1065">
        <v>159497.4</v>
      </c>
      <c r="T500" s="1065">
        <v>159497.4</v>
      </c>
      <c r="U500" s="1065">
        <v>159497.4</v>
      </c>
      <c r="V500" s="1065">
        <v>159497.4</v>
      </c>
    </row>
    <row r="501" spans="1:22">
      <c r="A501">
        <v>4088200100</v>
      </c>
      <c r="B501" s="1061">
        <v>2</v>
      </c>
      <c r="C501" s="1061">
        <v>5</v>
      </c>
      <c r="D501" s="1062">
        <v>2</v>
      </c>
      <c r="E501" s="1061" t="s">
        <v>2394</v>
      </c>
      <c r="F501" s="1061">
        <v>143</v>
      </c>
      <c r="G501" s="1061" t="s">
        <v>711</v>
      </c>
      <c r="H501" s="1063">
        <v>1</v>
      </c>
      <c r="I501" s="1064">
        <v>13101</v>
      </c>
      <c r="J501" s="1064">
        <v>1</v>
      </c>
      <c r="K501">
        <v>2020</v>
      </c>
      <c r="L501" s="1064">
        <v>2</v>
      </c>
      <c r="M501" s="1064">
        <v>2</v>
      </c>
      <c r="N501" s="1064" t="s">
        <v>2397</v>
      </c>
      <c r="O501">
        <v>13</v>
      </c>
      <c r="P501" s="1065">
        <v>21904.47</v>
      </c>
      <c r="Q501" s="1065">
        <v>3200</v>
      </c>
      <c r="R501" s="1066">
        <f t="shared" si="7"/>
        <v>25104.47</v>
      </c>
      <c r="S501" s="1065">
        <v>25058.17</v>
      </c>
      <c r="T501" s="1065">
        <v>25058.17</v>
      </c>
      <c r="U501" s="1065">
        <v>25058.17</v>
      </c>
      <c r="V501" s="1065">
        <v>25058.17</v>
      </c>
    </row>
    <row r="502" spans="1:22">
      <c r="A502">
        <v>4088200100</v>
      </c>
      <c r="B502" s="1061">
        <v>2</v>
      </c>
      <c r="C502" s="1061">
        <v>5</v>
      </c>
      <c r="D502" s="1062">
        <v>2</v>
      </c>
      <c r="E502" s="1061" t="s">
        <v>2394</v>
      </c>
      <c r="F502" s="1061">
        <v>143</v>
      </c>
      <c r="G502" s="1061" t="s">
        <v>711</v>
      </c>
      <c r="H502" s="1063">
        <v>1</v>
      </c>
      <c r="I502" s="1064">
        <v>13101</v>
      </c>
      <c r="J502" s="1064">
        <v>1</v>
      </c>
      <c r="K502">
        <v>2020</v>
      </c>
      <c r="L502" s="1064">
        <v>2</v>
      </c>
      <c r="M502" s="1064">
        <v>2</v>
      </c>
      <c r="N502" s="1064" t="s">
        <v>2397</v>
      </c>
      <c r="O502">
        <v>13</v>
      </c>
      <c r="P502" s="1065">
        <v>16727.13</v>
      </c>
      <c r="Q502" s="1065">
        <v>0</v>
      </c>
      <c r="R502" s="1066">
        <f t="shared" si="7"/>
        <v>16727.13</v>
      </c>
      <c r="S502" s="1065">
        <v>15582.99</v>
      </c>
      <c r="T502" s="1065">
        <v>15582.99</v>
      </c>
      <c r="U502" s="1065">
        <v>15582.99</v>
      </c>
      <c r="V502" s="1065">
        <v>15582.99</v>
      </c>
    </row>
    <row r="503" spans="1:22">
      <c r="A503">
        <v>4088200100</v>
      </c>
      <c r="B503" s="1061">
        <v>2</v>
      </c>
      <c r="C503" s="1061">
        <v>5</v>
      </c>
      <c r="D503" s="1062">
        <v>2</v>
      </c>
      <c r="E503" s="1061" t="s">
        <v>2394</v>
      </c>
      <c r="F503" s="1061">
        <v>143</v>
      </c>
      <c r="G503" s="1061" t="s">
        <v>711</v>
      </c>
      <c r="H503" s="1063">
        <v>1</v>
      </c>
      <c r="I503" s="1064">
        <v>13101</v>
      </c>
      <c r="J503" s="1064">
        <v>1</v>
      </c>
      <c r="K503">
        <v>2020</v>
      </c>
      <c r="L503" s="1064">
        <v>2</v>
      </c>
      <c r="M503" s="1064">
        <v>2</v>
      </c>
      <c r="N503" s="1064" t="s">
        <v>2397</v>
      </c>
      <c r="O503">
        <v>13</v>
      </c>
      <c r="P503" s="1065">
        <v>24903.02</v>
      </c>
      <c r="Q503" s="1065">
        <v>-1100</v>
      </c>
      <c r="R503" s="1066">
        <f t="shared" si="7"/>
        <v>23803.02</v>
      </c>
      <c r="S503" s="1065">
        <v>21187.32</v>
      </c>
      <c r="T503" s="1065">
        <v>21187.32</v>
      </c>
      <c r="U503" s="1065">
        <v>21187.32</v>
      </c>
      <c r="V503" s="1065">
        <v>21187.32</v>
      </c>
    </row>
    <row r="504" spans="1:22">
      <c r="A504">
        <v>4088200100</v>
      </c>
      <c r="B504" s="1061">
        <v>2</v>
      </c>
      <c r="C504" s="1061">
        <v>5</v>
      </c>
      <c r="D504" s="1062">
        <v>2</v>
      </c>
      <c r="E504" s="1061" t="s">
        <v>2394</v>
      </c>
      <c r="F504" s="1061">
        <v>143</v>
      </c>
      <c r="G504" s="1061" t="s">
        <v>711</v>
      </c>
      <c r="H504" s="1063">
        <v>1</v>
      </c>
      <c r="I504" s="1064">
        <v>13101</v>
      </c>
      <c r="J504" s="1064">
        <v>1</v>
      </c>
      <c r="K504">
        <v>2020</v>
      </c>
      <c r="L504" s="1064">
        <v>2</v>
      </c>
      <c r="M504" s="1064">
        <v>2</v>
      </c>
      <c r="N504" s="1064" t="s">
        <v>2397</v>
      </c>
      <c r="O504">
        <v>13</v>
      </c>
      <c r="P504" s="1065">
        <v>24824.49</v>
      </c>
      <c r="Q504" s="1065">
        <v>0</v>
      </c>
      <c r="R504" s="1066">
        <f t="shared" si="7"/>
        <v>24824.49</v>
      </c>
      <c r="S504" s="1065">
        <v>24766.9</v>
      </c>
      <c r="T504" s="1065">
        <v>24766.9</v>
      </c>
      <c r="U504" s="1065">
        <v>24766.9</v>
      </c>
      <c r="V504" s="1065">
        <v>24766.9</v>
      </c>
    </row>
    <row r="505" spans="1:22">
      <c r="A505">
        <v>4088200100</v>
      </c>
      <c r="B505" s="1061">
        <v>2</v>
      </c>
      <c r="C505" s="1061">
        <v>5</v>
      </c>
      <c r="D505" s="1062">
        <v>2</v>
      </c>
      <c r="E505" s="1061" t="s">
        <v>2394</v>
      </c>
      <c r="F505" s="1061">
        <v>143</v>
      </c>
      <c r="G505" s="1061" t="s">
        <v>711</v>
      </c>
      <c r="H505" s="1063">
        <v>1</v>
      </c>
      <c r="I505" s="1064">
        <v>13101</v>
      </c>
      <c r="J505" s="1064">
        <v>1</v>
      </c>
      <c r="K505">
        <v>2020</v>
      </c>
      <c r="L505" s="1064">
        <v>2</v>
      </c>
      <c r="M505" s="1064">
        <v>2</v>
      </c>
      <c r="N505" s="1064" t="s">
        <v>2397</v>
      </c>
      <c r="O505">
        <v>13</v>
      </c>
      <c r="P505" s="1065">
        <v>0</v>
      </c>
      <c r="Q505" s="1065">
        <v>0</v>
      </c>
      <c r="R505" s="1066">
        <f t="shared" si="7"/>
        <v>0</v>
      </c>
      <c r="S505" s="1065">
        <v>0</v>
      </c>
      <c r="T505" s="1065">
        <v>0</v>
      </c>
      <c r="U505" s="1065">
        <v>0</v>
      </c>
      <c r="V505" s="1065">
        <v>0</v>
      </c>
    </row>
    <row r="506" spans="1:22">
      <c r="A506">
        <v>4088200100</v>
      </c>
      <c r="B506" s="1061">
        <v>2</v>
      </c>
      <c r="C506" s="1061">
        <v>5</v>
      </c>
      <c r="D506" s="1062">
        <v>2</v>
      </c>
      <c r="E506" s="1061" t="s">
        <v>2394</v>
      </c>
      <c r="F506" s="1061">
        <v>143</v>
      </c>
      <c r="G506" s="1061" t="s">
        <v>711</v>
      </c>
      <c r="H506" s="1063">
        <v>1</v>
      </c>
      <c r="I506" s="1064">
        <v>13101</v>
      </c>
      <c r="J506" s="1064">
        <v>1</v>
      </c>
      <c r="K506">
        <v>2020</v>
      </c>
      <c r="L506" s="1064">
        <v>2</v>
      </c>
      <c r="M506" s="1064">
        <v>2</v>
      </c>
      <c r="N506" s="1064" t="s">
        <v>2397</v>
      </c>
      <c r="O506">
        <v>13</v>
      </c>
      <c r="P506" s="1065">
        <v>0</v>
      </c>
      <c r="Q506" s="1065">
        <v>0</v>
      </c>
      <c r="R506" s="1066">
        <f t="shared" si="7"/>
        <v>0</v>
      </c>
      <c r="S506" s="1065">
        <v>0</v>
      </c>
      <c r="T506" s="1065">
        <v>0</v>
      </c>
      <c r="U506" s="1065">
        <v>2695.95</v>
      </c>
      <c r="V506" s="1065">
        <v>2695.95</v>
      </c>
    </row>
    <row r="507" spans="1:22">
      <c r="A507">
        <v>4088200100</v>
      </c>
      <c r="B507" s="1061">
        <v>2</v>
      </c>
      <c r="C507" s="1061">
        <v>5</v>
      </c>
      <c r="D507" s="1062">
        <v>2</v>
      </c>
      <c r="E507" s="1061" t="s">
        <v>2394</v>
      </c>
      <c r="F507" s="1061">
        <v>143</v>
      </c>
      <c r="G507" s="1061" t="s">
        <v>711</v>
      </c>
      <c r="H507" s="1063">
        <v>1</v>
      </c>
      <c r="I507" s="1064">
        <v>13101</v>
      </c>
      <c r="J507" s="1064">
        <v>1</v>
      </c>
      <c r="K507">
        <v>2020</v>
      </c>
      <c r="L507" s="1064">
        <v>2</v>
      </c>
      <c r="M507" s="1064">
        <v>2</v>
      </c>
      <c r="N507" s="1064" t="s">
        <v>2397</v>
      </c>
      <c r="O507">
        <v>13</v>
      </c>
      <c r="P507" s="1065">
        <v>0</v>
      </c>
      <c r="Q507" s="1065">
        <v>3300</v>
      </c>
      <c r="R507" s="1066">
        <f t="shared" si="7"/>
        <v>3300</v>
      </c>
      <c r="S507" s="1065">
        <v>0</v>
      </c>
      <c r="T507" s="1065">
        <v>0</v>
      </c>
      <c r="U507" s="1065">
        <v>0</v>
      </c>
      <c r="V507" s="1065">
        <v>0</v>
      </c>
    </row>
    <row r="508" spans="1:22">
      <c r="A508">
        <v>4088200100</v>
      </c>
      <c r="B508" s="1061">
        <v>2</v>
      </c>
      <c r="C508" s="1061">
        <v>5</v>
      </c>
      <c r="D508" s="1062">
        <v>2</v>
      </c>
      <c r="E508" s="1061" t="s">
        <v>2394</v>
      </c>
      <c r="F508" s="1061">
        <v>143</v>
      </c>
      <c r="G508" s="1061" t="s">
        <v>711</v>
      </c>
      <c r="H508" s="1063">
        <v>1</v>
      </c>
      <c r="I508" s="1064">
        <v>13101</v>
      </c>
      <c r="J508" s="1064">
        <v>1</v>
      </c>
      <c r="K508">
        <v>2020</v>
      </c>
      <c r="L508" s="1064">
        <v>2</v>
      </c>
      <c r="M508" s="1064">
        <v>2</v>
      </c>
      <c r="N508" s="1064" t="s">
        <v>2397</v>
      </c>
      <c r="O508">
        <v>13</v>
      </c>
      <c r="P508" s="1065">
        <v>0</v>
      </c>
      <c r="Q508" s="1065">
        <v>0</v>
      </c>
      <c r="R508" s="1066">
        <f t="shared" si="7"/>
        <v>0</v>
      </c>
      <c r="S508" s="1065">
        <v>2695.95</v>
      </c>
      <c r="T508" s="1065">
        <v>2695.95</v>
      </c>
      <c r="U508" s="1065">
        <v>0</v>
      </c>
      <c r="V508" s="1065">
        <v>0</v>
      </c>
    </row>
    <row r="509" spans="1:22">
      <c r="A509">
        <v>4088200100</v>
      </c>
      <c r="B509" s="1061">
        <v>2</v>
      </c>
      <c r="C509" s="1061">
        <v>5</v>
      </c>
      <c r="D509" s="1062">
        <v>2</v>
      </c>
      <c r="E509" s="1061" t="s">
        <v>2394</v>
      </c>
      <c r="F509" s="1061">
        <v>143</v>
      </c>
      <c r="G509" s="1061" t="s">
        <v>711</v>
      </c>
      <c r="H509" s="1063">
        <v>1</v>
      </c>
      <c r="I509" s="1064">
        <v>13101</v>
      </c>
      <c r="J509" s="1064">
        <v>1</v>
      </c>
      <c r="K509">
        <v>2020</v>
      </c>
      <c r="L509" s="1064">
        <v>2</v>
      </c>
      <c r="M509" s="1064">
        <v>2</v>
      </c>
      <c r="N509" s="1064" t="s">
        <v>2397</v>
      </c>
      <c r="O509">
        <v>13</v>
      </c>
      <c r="P509" s="1065">
        <v>0</v>
      </c>
      <c r="Q509" s="1065">
        <v>0</v>
      </c>
      <c r="R509" s="1066">
        <f t="shared" si="7"/>
        <v>0</v>
      </c>
      <c r="S509" s="1065">
        <v>0</v>
      </c>
      <c r="T509" s="1065">
        <v>0</v>
      </c>
      <c r="U509" s="1065">
        <v>0</v>
      </c>
      <c r="V509" s="1065">
        <v>0</v>
      </c>
    </row>
    <row r="510" spans="1:22">
      <c r="A510">
        <v>4088200100</v>
      </c>
      <c r="B510" s="1061">
        <v>2</v>
      </c>
      <c r="C510" s="1061">
        <v>5</v>
      </c>
      <c r="D510" s="1062">
        <v>2</v>
      </c>
      <c r="E510" s="1061" t="s">
        <v>2394</v>
      </c>
      <c r="F510" s="1061">
        <v>143</v>
      </c>
      <c r="G510" s="1061" t="s">
        <v>711</v>
      </c>
      <c r="H510" s="1063">
        <v>1</v>
      </c>
      <c r="I510" s="1064">
        <v>13101</v>
      </c>
      <c r="J510" s="1064">
        <v>1</v>
      </c>
      <c r="K510">
        <v>2020</v>
      </c>
      <c r="L510" s="1064">
        <v>2</v>
      </c>
      <c r="M510" s="1064">
        <v>2</v>
      </c>
      <c r="N510" s="1064" t="s">
        <v>2397</v>
      </c>
      <c r="O510">
        <v>13</v>
      </c>
      <c r="P510" s="1065">
        <v>0</v>
      </c>
      <c r="Q510" s="1065">
        <v>0</v>
      </c>
      <c r="R510" s="1066">
        <f t="shared" si="7"/>
        <v>0</v>
      </c>
      <c r="S510" s="1065">
        <v>0</v>
      </c>
      <c r="T510" s="1065">
        <v>0</v>
      </c>
      <c r="U510" s="1065">
        <v>0</v>
      </c>
      <c r="V510" s="1065">
        <v>0</v>
      </c>
    </row>
    <row r="511" spans="1:22">
      <c r="A511">
        <v>4088200100</v>
      </c>
      <c r="B511" s="1061">
        <v>2</v>
      </c>
      <c r="C511" s="1061">
        <v>5</v>
      </c>
      <c r="D511" s="1062">
        <v>2</v>
      </c>
      <c r="E511" s="1061" t="s">
        <v>2394</v>
      </c>
      <c r="F511" s="1061">
        <v>143</v>
      </c>
      <c r="G511" s="1061" t="s">
        <v>711</v>
      </c>
      <c r="H511" s="1063">
        <v>1</v>
      </c>
      <c r="I511" s="1064">
        <v>13101</v>
      </c>
      <c r="J511" s="1064">
        <v>1</v>
      </c>
      <c r="K511">
        <v>2020</v>
      </c>
      <c r="L511" s="1064">
        <v>2</v>
      </c>
      <c r="M511" s="1064">
        <v>2</v>
      </c>
      <c r="N511" s="1064" t="s">
        <v>2397</v>
      </c>
      <c r="O511">
        <v>13</v>
      </c>
      <c r="P511" s="1065">
        <v>195435.96</v>
      </c>
      <c r="Q511" s="1065">
        <v>5100</v>
      </c>
      <c r="R511" s="1066">
        <f t="shared" si="7"/>
        <v>200535.96</v>
      </c>
      <c r="S511" s="1065">
        <v>200520.06</v>
      </c>
      <c r="T511" s="1065">
        <v>200520.06</v>
      </c>
      <c r="U511" s="1065">
        <v>200520.06</v>
      </c>
      <c r="V511" s="1065">
        <v>200520.06</v>
      </c>
    </row>
    <row r="512" spans="1:22">
      <c r="A512">
        <v>4088200100</v>
      </c>
      <c r="B512" s="1061">
        <v>2</v>
      </c>
      <c r="C512" s="1061">
        <v>5</v>
      </c>
      <c r="D512" s="1062">
        <v>2</v>
      </c>
      <c r="E512" s="1061" t="s">
        <v>2394</v>
      </c>
      <c r="F512" s="1061">
        <v>143</v>
      </c>
      <c r="G512" s="1061" t="s">
        <v>711</v>
      </c>
      <c r="H512" s="1063">
        <v>1</v>
      </c>
      <c r="I512" s="1064">
        <v>13101</v>
      </c>
      <c r="J512" s="1064">
        <v>1</v>
      </c>
      <c r="K512">
        <v>2020</v>
      </c>
      <c r="L512" s="1064">
        <v>2</v>
      </c>
      <c r="M512" s="1064">
        <v>2</v>
      </c>
      <c r="N512" s="1064" t="s">
        <v>2397</v>
      </c>
      <c r="O512">
        <v>13</v>
      </c>
      <c r="P512" s="1065">
        <v>10287.81</v>
      </c>
      <c r="Q512" s="1065">
        <v>3000</v>
      </c>
      <c r="R512" s="1066">
        <f t="shared" si="7"/>
        <v>13287.81</v>
      </c>
      <c r="S512" s="1065">
        <v>13202.49</v>
      </c>
      <c r="T512" s="1065">
        <v>13202.49</v>
      </c>
      <c r="U512" s="1065">
        <v>13202.49</v>
      </c>
      <c r="V512" s="1065">
        <v>13202.49</v>
      </c>
    </row>
    <row r="513" spans="1:22">
      <c r="A513">
        <v>4088200100</v>
      </c>
      <c r="B513" s="1061">
        <v>2</v>
      </c>
      <c r="C513" s="1061">
        <v>5</v>
      </c>
      <c r="D513" s="1062">
        <v>2</v>
      </c>
      <c r="E513" s="1061" t="s">
        <v>2394</v>
      </c>
      <c r="F513" s="1061">
        <v>143</v>
      </c>
      <c r="G513" s="1061" t="s">
        <v>711</v>
      </c>
      <c r="H513" s="1063">
        <v>1</v>
      </c>
      <c r="I513" s="1064">
        <v>13101</v>
      </c>
      <c r="J513" s="1064">
        <v>1</v>
      </c>
      <c r="K513">
        <v>2020</v>
      </c>
      <c r="L513" s="1064">
        <v>2</v>
      </c>
      <c r="M513" s="1064">
        <v>2</v>
      </c>
      <c r="N513" s="1064" t="s">
        <v>2397</v>
      </c>
      <c r="O513">
        <v>13</v>
      </c>
      <c r="P513" s="1065">
        <v>87772.35</v>
      </c>
      <c r="Q513" s="1065">
        <v>-17800</v>
      </c>
      <c r="R513" s="1066">
        <f t="shared" si="7"/>
        <v>69972.350000000006</v>
      </c>
      <c r="S513" s="1065">
        <v>67459.31</v>
      </c>
      <c r="T513" s="1065">
        <v>67459.31</v>
      </c>
      <c r="U513" s="1065">
        <v>67459.31</v>
      </c>
      <c r="V513" s="1065">
        <v>67459.31</v>
      </c>
    </row>
    <row r="514" spans="1:22">
      <c r="A514">
        <v>4088200100</v>
      </c>
      <c r="B514" s="1061">
        <v>2</v>
      </c>
      <c r="C514" s="1061">
        <v>5</v>
      </c>
      <c r="D514" s="1062">
        <v>2</v>
      </c>
      <c r="E514" s="1061" t="s">
        <v>2394</v>
      </c>
      <c r="F514" s="1061">
        <v>143</v>
      </c>
      <c r="G514" s="1061" t="s">
        <v>711</v>
      </c>
      <c r="H514" s="1063">
        <v>1</v>
      </c>
      <c r="I514" s="1064">
        <v>13101</v>
      </c>
      <c r="J514" s="1064">
        <v>1</v>
      </c>
      <c r="K514">
        <v>2020</v>
      </c>
      <c r="L514" s="1064">
        <v>2</v>
      </c>
      <c r="M514" s="1064">
        <v>2</v>
      </c>
      <c r="N514" s="1064" t="s">
        <v>2397</v>
      </c>
      <c r="O514">
        <v>13</v>
      </c>
      <c r="P514" s="1065">
        <v>9758.7900000000009</v>
      </c>
      <c r="Q514" s="1065">
        <v>1500</v>
      </c>
      <c r="R514" s="1066">
        <f t="shared" si="7"/>
        <v>11258.79</v>
      </c>
      <c r="S514" s="1065">
        <v>11221.36</v>
      </c>
      <c r="T514" s="1065">
        <v>11221.36</v>
      </c>
      <c r="U514" s="1065">
        <v>11221.36</v>
      </c>
      <c r="V514" s="1065">
        <v>11221.36</v>
      </c>
    </row>
    <row r="515" spans="1:22">
      <c r="A515">
        <v>4088200100</v>
      </c>
      <c r="B515" s="1061">
        <v>2</v>
      </c>
      <c r="C515" s="1061">
        <v>5</v>
      </c>
      <c r="D515" s="1062">
        <v>2</v>
      </c>
      <c r="E515" s="1061" t="s">
        <v>2394</v>
      </c>
      <c r="F515" s="1061">
        <v>143</v>
      </c>
      <c r="G515" s="1061" t="s">
        <v>711</v>
      </c>
      <c r="H515" s="1063">
        <v>1</v>
      </c>
      <c r="I515" s="1064">
        <v>13201</v>
      </c>
      <c r="J515" s="1064">
        <v>1</v>
      </c>
      <c r="K515">
        <v>2020</v>
      </c>
      <c r="L515" s="1064">
        <v>1</v>
      </c>
      <c r="M515" s="1064">
        <v>3</v>
      </c>
      <c r="N515" s="1064" t="s">
        <v>2397</v>
      </c>
      <c r="O515">
        <v>13</v>
      </c>
      <c r="P515" s="1065">
        <v>19364.84</v>
      </c>
      <c r="Q515" s="1065">
        <v>-7089.28</v>
      </c>
      <c r="R515" s="1066">
        <f t="shared" si="7"/>
        <v>12275.560000000001</v>
      </c>
      <c r="S515" s="1065">
        <v>12275.56</v>
      </c>
      <c r="T515" s="1065">
        <v>12275.56</v>
      </c>
      <c r="U515" s="1065">
        <v>12275.56</v>
      </c>
      <c r="V515" s="1065">
        <v>12275.56</v>
      </c>
    </row>
    <row r="516" spans="1:22">
      <c r="A516">
        <v>4088200100</v>
      </c>
      <c r="B516" s="1061">
        <v>2</v>
      </c>
      <c r="C516" s="1061">
        <v>5</v>
      </c>
      <c r="D516" s="1062">
        <v>2</v>
      </c>
      <c r="E516" s="1061" t="s">
        <v>2394</v>
      </c>
      <c r="F516" s="1061">
        <v>143</v>
      </c>
      <c r="G516" s="1061" t="s">
        <v>711</v>
      </c>
      <c r="H516" s="1063">
        <v>1</v>
      </c>
      <c r="I516" s="1064">
        <v>13201</v>
      </c>
      <c r="J516" s="1064">
        <v>1</v>
      </c>
      <c r="K516">
        <v>2020</v>
      </c>
      <c r="L516" s="1064">
        <v>1</v>
      </c>
      <c r="M516" s="1064">
        <v>3</v>
      </c>
      <c r="N516" s="1064" t="s">
        <v>2397</v>
      </c>
      <c r="O516">
        <v>13</v>
      </c>
      <c r="P516" s="1065">
        <v>19638.96</v>
      </c>
      <c r="Q516" s="1065">
        <v>-8036.86</v>
      </c>
      <c r="R516" s="1066">
        <f t="shared" si="7"/>
        <v>11602.099999999999</v>
      </c>
      <c r="S516" s="1065">
        <v>11602.1</v>
      </c>
      <c r="T516" s="1065">
        <v>11602.1</v>
      </c>
      <c r="U516" s="1065">
        <v>11602.1</v>
      </c>
      <c r="V516" s="1065">
        <v>11602.1</v>
      </c>
    </row>
    <row r="517" spans="1:22">
      <c r="A517">
        <v>4088200100</v>
      </c>
      <c r="B517" s="1061">
        <v>2</v>
      </c>
      <c r="C517" s="1061">
        <v>5</v>
      </c>
      <c r="D517" s="1062">
        <v>2</v>
      </c>
      <c r="E517" s="1061" t="s">
        <v>2394</v>
      </c>
      <c r="F517" s="1061">
        <v>143</v>
      </c>
      <c r="G517" s="1061" t="s">
        <v>711</v>
      </c>
      <c r="H517" s="1063">
        <v>1</v>
      </c>
      <c r="I517" s="1064">
        <v>13201</v>
      </c>
      <c r="J517" s="1064">
        <v>1</v>
      </c>
      <c r="K517">
        <v>2020</v>
      </c>
      <c r="L517" s="1064">
        <v>1</v>
      </c>
      <c r="M517" s="1064">
        <v>3</v>
      </c>
      <c r="N517" s="1064" t="s">
        <v>2397</v>
      </c>
      <c r="O517">
        <v>13</v>
      </c>
      <c r="P517" s="1065">
        <v>19690.939999999999</v>
      </c>
      <c r="Q517" s="1065">
        <v>-8375.14</v>
      </c>
      <c r="R517" s="1066">
        <f t="shared" ref="R517:R580" si="8">P517+Q517</f>
        <v>11315.8</v>
      </c>
      <c r="S517" s="1065">
        <v>11315.8</v>
      </c>
      <c r="T517" s="1065">
        <v>11315.8</v>
      </c>
      <c r="U517" s="1065">
        <v>11315.8</v>
      </c>
      <c r="V517" s="1065">
        <v>11315.8</v>
      </c>
    </row>
    <row r="518" spans="1:22">
      <c r="A518">
        <v>4088200100</v>
      </c>
      <c r="B518" s="1061">
        <v>2</v>
      </c>
      <c r="C518" s="1061">
        <v>5</v>
      </c>
      <c r="D518" s="1062">
        <v>2</v>
      </c>
      <c r="E518" s="1061" t="s">
        <v>2394</v>
      </c>
      <c r="F518" s="1061">
        <v>143</v>
      </c>
      <c r="G518" s="1061" t="s">
        <v>711</v>
      </c>
      <c r="H518" s="1063">
        <v>1</v>
      </c>
      <c r="I518" s="1064">
        <v>13201</v>
      </c>
      <c r="J518" s="1064">
        <v>1</v>
      </c>
      <c r="K518">
        <v>2020</v>
      </c>
      <c r="L518" s="1064">
        <v>2</v>
      </c>
      <c r="M518" s="1064">
        <v>2</v>
      </c>
      <c r="N518" s="1064" t="s">
        <v>2397</v>
      </c>
      <c r="O518">
        <v>13</v>
      </c>
      <c r="P518" s="1065">
        <v>0</v>
      </c>
      <c r="Q518" s="1065">
        <v>0</v>
      </c>
      <c r="R518" s="1066">
        <f t="shared" si="8"/>
        <v>0</v>
      </c>
      <c r="S518" s="1065">
        <v>0</v>
      </c>
      <c r="T518" s="1065">
        <v>0</v>
      </c>
      <c r="U518" s="1065">
        <v>0</v>
      </c>
      <c r="V518" s="1065">
        <v>0</v>
      </c>
    </row>
    <row r="519" spans="1:22">
      <c r="A519">
        <v>4088200100</v>
      </c>
      <c r="B519" s="1061">
        <v>2</v>
      </c>
      <c r="C519" s="1061">
        <v>5</v>
      </c>
      <c r="D519" s="1062">
        <v>2</v>
      </c>
      <c r="E519" s="1061" t="s">
        <v>2394</v>
      </c>
      <c r="F519" s="1061">
        <v>143</v>
      </c>
      <c r="G519" s="1061" t="s">
        <v>711</v>
      </c>
      <c r="H519" s="1063">
        <v>1</v>
      </c>
      <c r="I519" s="1064">
        <v>13201</v>
      </c>
      <c r="J519" s="1064">
        <v>1</v>
      </c>
      <c r="K519">
        <v>2020</v>
      </c>
      <c r="L519" s="1064">
        <v>2</v>
      </c>
      <c r="M519" s="1064">
        <v>2</v>
      </c>
      <c r="N519" s="1064" t="s">
        <v>2397</v>
      </c>
      <c r="O519">
        <v>13</v>
      </c>
      <c r="P519" s="1065">
        <v>0</v>
      </c>
      <c r="Q519" s="1065">
        <v>0</v>
      </c>
      <c r="R519" s="1066">
        <f t="shared" si="8"/>
        <v>0</v>
      </c>
      <c r="S519" s="1065">
        <v>0</v>
      </c>
      <c r="T519" s="1065">
        <v>0</v>
      </c>
      <c r="U519" s="1065">
        <v>91261.57</v>
      </c>
      <c r="V519" s="1065">
        <v>91261.57</v>
      </c>
    </row>
    <row r="520" spans="1:22">
      <c r="A520">
        <v>4088200100</v>
      </c>
      <c r="B520" s="1061">
        <v>2</v>
      </c>
      <c r="C520" s="1061">
        <v>5</v>
      </c>
      <c r="D520" s="1062">
        <v>2</v>
      </c>
      <c r="E520" s="1061" t="s">
        <v>2394</v>
      </c>
      <c r="F520" s="1061">
        <v>143</v>
      </c>
      <c r="G520" s="1061" t="s">
        <v>711</v>
      </c>
      <c r="H520" s="1063">
        <v>1</v>
      </c>
      <c r="I520" s="1064">
        <v>13201</v>
      </c>
      <c r="J520" s="1064">
        <v>1</v>
      </c>
      <c r="K520">
        <v>2020</v>
      </c>
      <c r="L520" s="1064">
        <v>2</v>
      </c>
      <c r="M520" s="1064">
        <v>2</v>
      </c>
      <c r="N520" s="1064" t="s">
        <v>2397</v>
      </c>
      <c r="O520">
        <v>13</v>
      </c>
      <c r="P520" s="1065">
        <v>0</v>
      </c>
      <c r="Q520" s="1065">
        <v>0</v>
      </c>
      <c r="R520" s="1066">
        <f t="shared" si="8"/>
        <v>0</v>
      </c>
      <c r="S520" s="1065">
        <v>0</v>
      </c>
      <c r="T520" s="1065">
        <v>0</v>
      </c>
      <c r="U520" s="1065">
        <v>0</v>
      </c>
      <c r="V520" s="1065">
        <v>0</v>
      </c>
    </row>
    <row r="521" spans="1:22">
      <c r="A521">
        <v>4088200100</v>
      </c>
      <c r="B521" s="1061">
        <v>2</v>
      </c>
      <c r="C521" s="1061">
        <v>5</v>
      </c>
      <c r="D521" s="1062">
        <v>2</v>
      </c>
      <c r="E521" s="1061" t="s">
        <v>2394</v>
      </c>
      <c r="F521" s="1061">
        <v>143</v>
      </c>
      <c r="G521" s="1061" t="s">
        <v>711</v>
      </c>
      <c r="H521" s="1063">
        <v>1</v>
      </c>
      <c r="I521" s="1064">
        <v>13201</v>
      </c>
      <c r="J521" s="1064">
        <v>1</v>
      </c>
      <c r="K521">
        <v>2020</v>
      </c>
      <c r="L521" s="1064">
        <v>2</v>
      </c>
      <c r="M521" s="1064">
        <v>2</v>
      </c>
      <c r="N521" s="1064" t="s">
        <v>2397</v>
      </c>
      <c r="O521">
        <v>13</v>
      </c>
      <c r="P521" s="1065">
        <v>0</v>
      </c>
      <c r="Q521" s="1065">
        <v>0</v>
      </c>
      <c r="R521" s="1066">
        <f t="shared" si="8"/>
        <v>0</v>
      </c>
      <c r="S521" s="1065">
        <v>0</v>
      </c>
      <c r="T521" s="1065">
        <v>0</v>
      </c>
      <c r="U521" s="1065">
        <v>0</v>
      </c>
      <c r="V521" s="1065">
        <v>0</v>
      </c>
    </row>
    <row r="522" spans="1:22">
      <c r="A522">
        <v>4088200100</v>
      </c>
      <c r="B522" s="1061">
        <v>2</v>
      </c>
      <c r="C522" s="1061">
        <v>5</v>
      </c>
      <c r="D522" s="1062">
        <v>2</v>
      </c>
      <c r="E522" s="1061" t="s">
        <v>2394</v>
      </c>
      <c r="F522" s="1061">
        <v>143</v>
      </c>
      <c r="G522" s="1061" t="s">
        <v>711</v>
      </c>
      <c r="H522" s="1063">
        <v>1</v>
      </c>
      <c r="I522" s="1064">
        <v>13201</v>
      </c>
      <c r="J522" s="1064">
        <v>1</v>
      </c>
      <c r="K522">
        <v>2020</v>
      </c>
      <c r="L522" s="1064">
        <v>2</v>
      </c>
      <c r="M522" s="1064">
        <v>2</v>
      </c>
      <c r="N522" s="1064" t="s">
        <v>2397</v>
      </c>
      <c r="O522">
        <v>13</v>
      </c>
      <c r="P522" s="1065">
        <v>0</v>
      </c>
      <c r="Q522" s="1065">
        <v>0</v>
      </c>
      <c r="R522" s="1066">
        <f t="shared" si="8"/>
        <v>0</v>
      </c>
      <c r="S522" s="1065">
        <v>91261.57</v>
      </c>
      <c r="T522" s="1065">
        <v>91261.57</v>
      </c>
      <c r="U522" s="1065">
        <v>0</v>
      </c>
      <c r="V522" s="1065">
        <v>0</v>
      </c>
    </row>
    <row r="523" spans="1:22">
      <c r="A523">
        <v>4088200100</v>
      </c>
      <c r="B523" s="1061">
        <v>2</v>
      </c>
      <c r="C523" s="1061">
        <v>5</v>
      </c>
      <c r="D523" s="1062">
        <v>2</v>
      </c>
      <c r="E523" s="1061" t="s">
        <v>2394</v>
      </c>
      <c r="F523" s="1061">
        <v>143</v>
      </c>
      <c r="G523" s="1061" t="s">
        <v>711</v>
      </c>
      <c r="H523" s="1063">
        <v>1</v>
      </c>
      <c r="I523" s="1064">
        <v>13201</v>
      </c>
      <c r="J523" s="1064">
        <v>1</v>
      </c>
      <c r="K523">
        <v>2020</v>
      </c>
      <c r="L523" s="1064">
        <v>2</v>
      </c>
      <c r="M523" s="1064">
        <v>2</v>
      </c>
      <c r="N523" s="1064" t="s">
        <v>2397</v>
      </c>
      <c r="O523">
        <v>13</v>
      </c>
      <c r="P523" s="1065">
        <v>0</v>
      </c>
      <c r="Q523" s="1065">
        <v>91261.57</v>
      </c>
      <c r="R523" s="1066">
        <f t="shared" si="8"/>
        <v>91261.57</v>
      </c>
      <c r="S523" s="1065">
        <v>0</v>
      </c>
      <c r="T523" s="1065">
        <v>0</v>
      </c>
      <c r="U523" s="1065">
        <v>0</v>
      </c>
      <c r="V523" s="1065">
        <v>0</v>
      </c>
    </row>
    <row r="524" spans="1:22">
      <c r="A524">
        <v>4088200100</v>
      </c>
      <c r="B524" s="1061">
        <v>2</v>
      </c>
      <c r="C524" s="1061">
        <v>5</v>
      </c>
      <c r="D524" s="1062">
        <v>2</v>
      </c>
      <c r="E524" s="1061" t="s">
        <v>2394</v>
      </c>
      <c r="F524" s="1061">
        <v>143</v>
      </c>
      <c r="G524" s="1061" t="s">
        <v>711</v>
      </c>
      <c r="H524" s="1063">
        <v>1</v>
      </c>
      <c r="I524" s="1064">
        <v>13201</v>
      </c>
      <c r="J524" s="1064">
        <v>1</v>
      </c>
      <c r="K524">
        <v>2020</v>
      </c>
      <c r="L524" s="1064">
        <v>1</v>
      </c>
      <c r="M524" s="1064">
        <v>3</v>
      </c>
      <c r="N524" s="1064" t="s">
        <v>2397</v>
      </c>
      <c r="O524">
        <v>13</v>
      </c>
      <c r="P524" s="1065">
        <v>108096.15</v>
      </c>
      <c r="Q524" s="1065">
        <v>37757.93</v>
      </c>
      <c r="R524" s="1066">
        <f t="shared" si="8"/>
        <v>145854.07999999999</v>
      </c>
      <c r="S524" s="1065">
        <v>145854.07999999999</v>
      </c>
      <c r="T524" s="1065">
        <v>145854.07999999999</v>
      </c>
      <c r="U524" s="1065">
        <v>145854.07999999999</v>
      </c>
      <c r="V524" s="1065">
        <v>145854.07999999999</v>
      </c>
    </row>
    <row r="525" spans="1:22">
      <c r="A525">
        <v>4088200100</v>
      </c>
      <c r="B525" s="1061">
        <v>2</v>
      </c>
      <c r="C525" s="1061">
        <v>5</v>
      </c>
      <c r="D525" s="1062">
        <v>2</v>
      </c>
      <c r="E525" s="1061" t="s">
        <v>2394</v>
      </c>
      <c r="F525" s="1061">
        <v>143</v>
      </c>
      <c r="G525" s="1061" t="s">
        <v>711</v>
      </c>
      <c r="H525" s="1063">
        <v>1</v>
      </c>
      <c r="I525" s="1064">
        <v>13201</v>
      </c>
      <c r="J525" s="1064">
        <v>1</v>
      </c>
      <c r="K525">
        <v>2020</v>
      </c>
      <c r="L525" s="1064">
        <v>2</v>
      </c>
      <c r="M525" s="1064">
        <v>2</v>
      </c>
      <c r="N525" s="1064" t="s">
        <v>2397</v>
      </c>
      <c r="O525">
        <v>13</v>
      </c>
      <c r="P525" s="1065">
        <v>0</v>
      </c>
      <c r="Q525" s="1065">
        <v>0</v>
      </c>
      <c r="R525" s="1066">
        <f t="shared" si="8"/>
        <v>0</v>
      </c>
      <c r="S525" s="1065">
        <v>0</v>
      </c>
      <c r="T525" s="1065">
        <v>0</v>
      </c>
      <c r="U525" s="1065">
        <v>0</v>
      </c>
      <c r="V525" s="1065">
        <v>0</v>
      </c>
    </row>
    <row r="526" spans="1:22">
      <c r="A526">
        <v>4088200100</v>
      </c>
      <c r="B526" s="1061">
        <v>2</v>
      </c>
      <c r="C526" s="1061">
        <v>5</v>
      </c>
      <c r="D526" s="1062">
        <v>2</v>
      </c>
      <c r="E526" s="1061" t="s">
        <v>2394</v>
      </c>
      <c r="F526" s="1061">
        <v>143</v>
      </c>
      <c r="G526" s="1061" t="s">
        <v>711</v>
      </c>
      <c r="H526" s="1063">
        <v>1</v>
      </c>
      <c r="I526" s="1064">
        <v>13201</v>
      </c>
      <c r="J526" s="1064">
        <v>1</v>
      </c>
      <c r="K526">
        <v>2020</v>
      </c>
      <c r="L526" s="1064">
        <v>2</v>
      </c>
      <c r="M526" s="1064">
        <v>2</v>
      </c>
      <c r="N526" s="1064" t="s">
        <v>2397</v>
      </c>
      <c r="O526">
        <v>13</v>
      </c>
      <c r="P526" s="1065">
        <v>0</v>
      </c>
      <c r="Q526" s="1065">
        <v>0</v>
      </c>
      <c r="R526" s="1066">
        <f t="shared" si="8"/>
        <v>0</v>
      </c>
      <c r="S526" s="1065">
        <v>0</v>
      </c>
      <c r="T526" s="1065">
        <v>0</v>
      </c>
      <c r="U526" s="1065">
        <v>13918.09</v>
      </c>
      <c r="V526" s="1065">
        <v>13918.09</v>
      </c>
    </row>
    <row r="527" spans="1:22">
      <c r="A527">
        <v>4088200100</v>
      </c>
      <c r="B527" s="1061">
        <v>2</v>
      </c>
      <c r="C527" s="1061">
        <v>5</v>
      </c>
      <c r="D527" s="1062">
        <v>2</v>
      </c>
      <c r="E527" s="1061" t="s">
        <v>2394</v>
      </c>
      <c r="F527" s="1061">
        <v>143</v>
      </c>
      <c r="G527" s="1061" t="s">
        <v>711</v>
      </c>
      <c r="H527" s="1063">
        <v>1</v>
      </c>
      <c r="I527" s="1064">
        <v>13201</v>
      </c>
      <c r="J527" s="1064">
        <v>1</v>
      </c>
      <c r="K527">
        <v>2020</v>
      </c>
      <c r="L527" s="1064">
        <v>2</v>
      </c>
      <c r="M527" s="1064">
        <v>2</v>
      </c>
      <c r="N527" s="1064" t="s">
        <v>2397</v>
      </c>
      <c r="O527">
        <v>13</v>
      </c>
      <c r="P527" s="1065">
        <v>0</v>
      </c>
      <c r="Q527" s="1065">
        <v>0</v>
      </c>
      <c r="R527" s="1066">
        <f t="shared" si="8"/>
        <v>0</v>
      </c>
      <c r="S527" s="1065">
        <v>0</v>
      </c>
      <c r="T527" s="1065">
        <v>0</v>
      </c>
      <c r="U527" s="1065">
        <v>0</v>
      </c>
      <c r="V527" s="1065">
        <v>0</v>
      </c>
    </row>
    <row r="528" spans="1:22">
      <c r="A528">
        <v>4088200100</v>
      </c>
      <c r="B528" s="1061">
        <v>2</v>
      </c>
      <c r="C528" s="1061">
        <v>5</v>
      </c>
      <c r="D528" s="1062">
        <v>2</v>
      </c>
      <c r="E528" s="1061" t="s">
        <v>2394</v>
      </c>
      <c r="F528" s="1061">
        <v>143</v>
      </c>
      <c r="G528" s="1061" t="s">
        <v>711</v>
      </c>
      <c r="H528" s="1063">
        <v>1</v>
      </c>
      <c r="I528" s="1064">
        <v>13201</v>
      </c>
      <c r="J528" s="1064">
        <v>1</v>
      </c>
      <c r="K528">
        <v>2020</v>
      </c>
      <c r="L528" s="1064">
        <v>2</v>
      </c>
      <c r="M528" s="1064">
        <v>2</v>
      </c>
      <c r="N528" s="1064" t="s">
        <v>2397</v>
      </c>
      <c r="O528">
        <v>13</v>
      </c>
      <c r="P528" s="1065">
        <v>0</v>
      </c>
      <c r="Q528" s="1065">
        <v>0</v>
      </c>
      <c r="R528" s="1066">
        <f t="shared" si="8"/>
        <v>0</v>
      </c>
      <c r="S528" s="1065">
        <v>0</v>
      </c>
      <c r="T528" s="1065">
        <v>0</v>
      </c>
      <c r="U528" s="1065">
        <v>0</v>
      </c>
      <c r="V528" s="1065">
        <v>0</v>
      </c>
    </row>
    <row r="529" spans="1:22">
      <c r="A529">
        <v>4088200100</v>
      </c>
      <c r="B529" s="1061">
        <v>2</v>
      </c>
      <c r="C529" s="1061">
        <v>5</v>
      </c>
      <c r="D529" s="1062">
        <v>2</v>
      </c>
      <c r="E529" s="1061" t="s">
        <v>2394</v>
      </c>
      <c r="F529" s="1061">
        <v>143</v>
      </c>
      <c r="G529" s="1061" t="s">
        <v>711</v>
      </c>
      <c r="H529" s="1063">
        <v>1</v>
      </c>
      <c r="I529" s="1064">
        <v>13201</v>
      </c>
      <c r="J529" s="1064">
        <v>1</v>
      </c>
      <c r="K529">
        <v>2020</v>
      </c>
      <c r="L529" s="1064">
        <v>2</v>
      </c>
      <c r="M529" s="1064">
        <v>2</v>
      </c>
      <c r="N529" s="1064" t="s">
        <v>2397</v>
      </c>
      <c r="O529">
        <v>13</v>
      </c>
      <c r="P529" s="1065">
        <v>0</v>
      </c>
      <c r="Q529" s="1065">
        <v>0</v>
      </c>
      <c r="R529" s="1066">
        <f t="shared" si="8"/>
        <v>0</v>
      </c>
      <c r="S529" s="1065">
        <v>13918.09</v>
      </c>
      <c r="T529" s="1065">
        <v>13918.09</v>
      </c>
      <c r="U529" s="1065">
        <v>0</v>
      </c>
      <c r="V529" s="1065">
        <v>0</v>
      </c>
    </row>
    <row r="530" spans="1:22">
      <c r="A530">
        <v>4088200100</v>
      </c>
      <c r="B530" s="1061">
        <v>2</v>
      </c>
      <c r="C530" s="1061">
        <v>5</v>
      </c>
      <c r="D530" s="1062">
        <v>2</v>
      </c>
      <c r="E530" s="1061" t="s">
        <v>2394</v>
      </c>
      <c r="F530" s="1061">
        <v>143</v>
      </c>
      <c r="G530" s="1061" t="s">
        <v>711</v>
      </c>
      <c r="H530" s="1063">
        <v>1</v>
      </c>
      <c r="I530" s="1064">
        <v>13201</v>
      </c>
      <c r="J530" s="1064">
        <v>1</v>
      </c>
      <c r="K530">
        <v>2020</v>
      </c>
      <c r="L530" s="1064">
        <v>2</v>
      </c>
      <c r="M530" s="1064">
        <v>2</v>
      </c>
      <c r="N530" s="1064" t="s">
        <v>2397</v>
      </c>
      <c r="O530">
        <v>13</v>
      </c>
      <c r="P530" s="1065">
        <v>0</v>
      </c>
      <c r="Q530" s="1065">
        <v>13918.09</v>
      </c>
      <c r="R530" s="1066">
        <f t="shared" si="8"/>
        <v>13918.09</v>
      </c>
      <c r="S530" s="1065">
        <v>0</v>
      </c>
      <c r="T530" s="1065">
        <v>0</v>
      </c>
      <c r="U530" s="1065">
        <v>0</v>
      </c>
      <c r="V530" s="1065">
        <v>0</v>
      </c>
    </row>
    <row r="531" spans="1:22">
      <c r="A531">
        <v>4088200100</v>
      </c>
      <c r="B531" s="1061">
        <v>2</v>
      </c>
      <c r="C531" s="1061">
        <v>5</v>
      </c>
      <c r="D531" s="1062">
        <v>2</v>
      </c>
      <c r="E531" s="1061" t="s">
        <v>2394</v>
      </c>
      <c r="F531" s="1061">
        <v>143</v>
      </c>
      <c r="G531" s="1061" t="s">
        <v>711</v>
      </c>
      <c r="H531" s="1063">
        <v>1</v>
      </c>
      <c r="I531" s="1064">
        <v>13201</v>
      </c>
      <c r="J531" s="1064">
        <v>1</v>
      </c>
      <c r="K531">
        <v>2020</v>
      </c>
      <c r="L531" s="1064">
        <v>1</v>
      </c>
      <c r="M531" s="1064">
        <v>3</v>
      </c>
      <c r="N531" s="1064" t="s">
        <v>2397</v>
      </c>
      <c r="O531">
        <v>13</v>
      </c>
      <c r="P531" s="1065">
        <v>130185.09</v>
      </c>
      <c r="Q531" s="1065">
        <v>-45098.09</v>
      </c>
      <c r="R531" s="1066">
        <f t="shared" si="8"/>
        <v>85087</v>
      </c>
      <c r="S531" s="1065">
        <v>85087</v>
      </c>
      <c r="T531" s="1065">
        <v>85087</v>
      </c>
      <c r="U531" s="1065">
        <v>85087</v>
      </c>
      <c r="V531" s="1065">
        <v>85087</v>
      </c>
    </row>
    <row r="532" spans="1:22">
      <c r="A532">
        <v>4088200100</v>
      </c>
      <c r="B532" s="1061">
        <v>2</v>
      </c>
      <c r="C532" s="1061">
        <v>5</v>
      </c>
      <c r="D532" s="1062">
        <v>2</v>
      </c>
      <c r="E532" s="1061" t="s">
        <v>2394</v>
      </c>
      <c r="F532" s="1061">
        <v>143</v>
      </c>
      <c r="G532" s="1061" t="s">
        <v>711</v>
      </c>
      <c r="H532" s="1063">
        <v>1</v>
      </c>
      <c r="I532" s="1064">
        <v>13201</v>
      </c>
      <c r="J532" s="1064">
        <v>1</v>
      </c>
      <c r="K532">
        <v>2020</v>
      </c>
      <c r="L532" s="1064">
        <v>2</v>
      </c>
      <c r="M532" s="1064">
        <v>2</v>
      </c>
      <c r="N532" s="1064" t="s">
        <v>2397</v>
      </c>
      <c r="O532">
        <v>13</v>
      </c>
      <c r="P532" s="1065">
        <v>0</v>
      </c>
      <c r="Q532" s="1065">
        <v>0</v>
      </c>
      <c r="R532" s="1066">
        <f t="shared" si="8"/>
        <v>0</v>
      </c>
      <c r="S532" s="1065">
        <v>0</v>
      </c>
      <c r="T532" s="1065">
        <v>0</v>
      </c>
      <c r="U532" s="1065">
        <v>0</v>
      </c>
      <c r="V532" s="1065">
        <v>0</v>
      </c>
    </row>
    <row r="533" spans="1:22">
      <c r="A533">
        <v>4088200100</v>
      </c>
      <c r="B533" s="1061">
        <v>2</v>
      </c>
      <c r="C533" s="1061">
        <v>5</v>
      </c>
      <c r="D533" s="1062">
        <v>2</v>
      </c>
      <c r="E533" s="1061" t="s">
        <v>2394</v>
      </c>
      <c r="F533" s="1061">
        <v>143</v>
      </c>
      <c r="G533" s="1061" t="s">
        <v>711</v>
      </c>
      <c r="H533" s="1063">
        <v>1</v>
      </c>
      <c r="I533" s="1064">
        <v>13201</v>
      </c>
      <c r="J533" s="1064">
        <v>1</v>
      </c>
      <c r="K533">
        <v>2020</v>
      </c>
      <c r="L533" s="1064">
        <v>2</v>
      </c>
      <c r="M533" s="1064">
        <v>2</v>
      </c>
      <c r="N533" s="1064" t="s">
        <v>2397</v>
      </c>
      <c r="O533">
        <v>13</v>
      </c>
      <c r="P533" s="1065">
        <v>0</v>
      </c>
      <c r="Q533" s="1065">
        <v>0</v>
      </c>
      <c r="R533" s="1066">
        <f t="shared" si="8"/>
        <v>0</v>
      </c>
      <c r="S533" s="1065">
        <v>0</v>
      </c>
      <c r="T533" s="1065">
        <v>0</v>
      </c>
      <c r="U533" s="1065">
        <v>179054.96</v>
      </c>
      <c r="V533" s="1065">
        <v>179054.96</v>
      </c>
    </row>
    <row r="534" spans="1:22">
      <c r="A534">
        <v>4088200100</v>
      </c>
      <c r="B534" s="1061">
        <v>2</v>
      </c>
      <c r="C534" s="1061">
        <v>5</v>
      </c>
      <c r="D534" s="1062">
        <v>2</v>
      </c>
      <c r="E534" s="1061" t="s">
        <v>2394</v>
      </c>
      <c r="F534" s="1061">
        <v>143</v>
      </c>
      <c r="G534" s="1061" t="s">
        <v>711</v>
      </c>
      <c r="H534" s="1063">
        <v>1</v>
      </c>
      <c r="I534" s="1064">
        <v>13201</v>
      </c>
      <c r="J534" s="1064">
        <v>1</v>
      </c>
      <c r="K534">
        <v>2020</v>
      </c>
      <c r="L534" s="1064">
        <v>2</v>
      </c>
      <c r="M534" s="1064">
        <v>2</v>
      </c>
      <c r="N534" s="1064" t="s">
        <v>2397</v>
      </c>
      <c r="O534">
        <v>13</v>
      </c>
      <c r="P534" s="1065">
        <v>0</v>
      </c>
      <c r="Q534" s="1065">
        <v>0</v>
      </c>
      <c r="R534" s="1066">
        <f t="shared" si="8"/>
        <v>0</v>
      </c>
      <c r="S534" s="1065">
        <v>0</v>
      </c>
      <c r="T534" s="1065">
        <v>0</v>
      </c>
      <c r="U534" s="1065">
        <v>0</v>
      </c>
      <c r="V534" s="1065">
        <v>0</v>
      </c>
    </row>
    <row r="535" spans="1:22">
      <c r="A535">
        <v>4088200100</v>
      </c>
      <c r="B535" s="1061">
        <v>2</v>
      </c>
      <c r="C535" s="1061">
        <v>5</v>
      </c>
      <c r="D535" s="1062">
        <v>2</v>
      </c>
      <c r="E535" s="1061" t="s">
        <v>2394</v>
      </c>
      <c r="F535" s="1061">
        <v>143</v>
      </c>
      <c r="G535" s="1061" t="s">
        <v>711</v>
      </c>
      <c r="H535" s="1063">
        <v>1</v>
      </c>
      <c r="I535" s="1064">
        <v>13201</v>
      </c>
      <c r="J535" s="1064">
        <v>1</v>
      </c>
      <c r="K535">
        <v>2020</v>
      </c>
      <c r="L535" s="1064">
        <v>2</v>
      </c>
      <c r="M535" s="1064">
        <v>2</v>
      </c>
      <c r="N535" s="1064" t="s">
        <v>2397</v>
      </c>
      <c r="O535">
        <v>13</v>
      </c>
      <c r="P535" s="1065">
        <v>0</v>
      </c>
      <c r="Q535" s="1065">
        <v>0</v>
      </c>
      <c r="R535" s="1066">
        <f t="shared" si="8"/>
        <v>0</v>
      </c>
      <c r="S535" s="1065">
        <v>0</v>
      </c>
      <c r="T535" s="1065">
        <v>0</v>
      </c>
      <c r="U535" s="1065">
        <v>0</v>
      </c>
      <c r="V535" s="1065">
        <v>0</v>
      </c>
    </row>
    <row r="536" spans="1:22">
      <c r="A536">
        <v>4088200100</v>
      </c>
      <c r="B536" s="1061">
        <v>2</v>
      </c>
      <c r="C536" s="1061">
        <v>5</v>
      </c>
      <c r="D536" s="1062">
        <v>2</v>
      </c>
      <c r="E536" s="1061" t="s">
        <v>2394</v>
      </c>
      <c r="F536" s="1061">
        <v>143</v>
      </c>
      <c r="G536" s="1061" t="s">
        <v>711</v>
      </c>
      <c r="H536" s="1063">
        <v>1</v>
      </c>
      <c r="I536" s="1064">
        <v>13201</v>
      </c>
      <c r="J536" s="1064">
        <v>1</v>
      </c>
      <c r="K536">
        <v>2020</v>
      </c>
      <c r="L536" s="1064">
        <v>2</v>
      </c>
      <c r="M536" s="1064">
        <v>2</v>
      </c>
      <c r="N536" s="1064" t="s">
        <v>2397</v>
      </c>
      <c r="O536">
        <v>13</v>
      </c>
      <c r="P536" s="1065">
        <v>0</v>
      </c>
      <c r="Q536" s="1065">
        <v>0</v>
      </c>
      <c r="R536" s="1066">
        <f t="shared" si="8"/>
        <v>0</v>
      </c>
      <c r="S536" s="1065">
        <v>179054.96</v>
      </c>
      <c r="T536" s="1065">
        <v>179054.96</v>
      </c>
      <c r="U536" s="1065">
        <v>0</v>
      </c>
      <c r="V536" s="1065">
        <v>0</v>
      </c>
    </row>
    <row r="537" spans="1:22">
      <c r="A537">
        <v>4088200100</v>
      </c>
      <c r="B537" s="1061">
        <v>2</v>
      </c>
      <c r="C537" s="1061">
        <v>5</v>
      </c>
      <c r="D537" s="1062">
        <v>2</v>
      </c>
      <c r="E537" s="1061" t="s">
        <v>2394</v>
      </c>
      <c r="F537" s="1061">
        <v>143</v>
      </c>
      <c r="G537" s="1061" t="s">
        <v>711</v>
      </c>
      <c r="H537" s="1063">
        <v>1</v>
      </c>
      <c r="I537" s="1064">
        <v>13201</v>
      </c>
      <c r="J537" s="1064">
        <v>1</v>
      </c>
      <c r="K537">
        <v>2020</v>
      </c>
      <c r="L537" s="1064">
        <v>2</v>
      </c>
      <c r="M537" s="1064">
        <v>2</v>
      </c>
      <c r="N537" s="1064" t="s">
        <v>2397</v>
      </c>
      <c r="O537">
        <v>13</v>
      </c>
      <c r="P537" s="1065">
        <v>0</v>
      </c>
      <c r="Q537" s="1065">
        <v>179054.96</v>
      </c>
      <c r="R537" s="1066">
        <f t="shared" si="8"/>
        <v>179054.96</v>
      </c>
      <c r="S537" s="1065">
        <v>0</v>
      </c>
      <c r="T537" s="1065">
        <v>0</v>
      </c>
      <c r="U537" s="1065">
        <v>0</v>
      </c>
      <c r="V537" s="1065">
        <v>0</v>
      </c>
    </row>
    <row r="538" spans="1:22">
      <c r="A538">
        <v>4088200100</v>
      </c>
      <c r="B538" s="1061">
        <v>2</v>
      </c>
      <c r="C538" s="1061">
        <v>5</v>
      </c>
      <c r="D538" s="1062">
        <v>2</v>
      </c>
      <c r="E538" s="1061" t="s">
        <v>2394</v>
      </c>
      <c r="F538" s="1061">
        <v>143</v>
      </c>
      <c r="G538" s="1061" t="s">
        <v>711</v>
      </c>
      <c r="H538" s="1063">
        <v>1</v>
      </c>
      <c r="I538" s="1064">
        <v>13201</v>
      </c>
      <c r="J538" s="1064">
        <v>1</v>
      </c>
      <c r="K538">
        <v>2020</v>
      </c>
      <c r="L538" s="1064">
        <v>2</v>
      </c>
      <c r="M538" s="1064">
        <v>2</v>
      </c>
      <c r="N538" s="1064" t="s">
        <v>2397</v>
      </c>
      <c r="O538">
        <v>13</v>
      </c>
      <c r="P538" s="1065">
        <v>0</v>
      </c>
      <c r="Q538" s="1065">
        <v>0</v>
      </c>
      <c r="R538" s="1066">
        <f t="shared" si="8"/>
        <v>0</v>
      </c>
      <c r="S538" s="1065">
        <v>0</v>
      </c>
      <c r="T538" s="1065">
        <v>0</v>
      </c>
      <c r="U538" s="1065">
        <v>0</v>
      </c>
      <c r="V538" s="1065">
        <v>0</v>
      </c>
    </row>
    <row r="539" spans="1:22">
      <c r="A539">
        <v>4088200100</v>
      </c>
      <c r="B539" s="1061">
        <v>2</v>
      </c>
      <c r="C539" s="1061">
        <v>5</v>
      </c>
      <c r="D539" s="1062">
        <v>2</v>
      </c>
      <c r="E539" s="1061" t="s">
        <v>2394</v>
      </c>
      <c r="F539" s="1061">
        <v>143</v>
      </c>
      <c r="G539" s="1061" t="s">
        <v>711</v>
      </c>
      <c r="H539" s="1063">
        <v>1</v>
      </c>
      <c r="I539" s="1064">
        <v>13201</v>
      </c>
      <c r="J539" s="1064">
        <v>1</v>
      </c>
      <c r="K539">
        <v>2020</v>
      </c>
      <c r="L539" s="1064">
        <v>2</v>
      </c>
      <c r="M539" s="1064">
        <v>2</v>
      </c>
      <c r="N539" s="1064" t="s">
        <v>2397</v>
      </c>
      <c r="O539">
        <v>13</v>
      </c>
      <c r="P539" s="1065">
        <v>0</v>
      </c>
      <c r="Q539" s="1065">
        <v>0</v>
      </c>
      <c r="R539" s="1066">
        <f t="shared" si="8"/>
        <v>0</v>
      </c>
      <c r="S539" s="1065">
        <v>0</v>
      </c>
      <c r="T539" s="1065">
        <v>0</v>
      </c>
      <c r="U539" s="1065">
        <v>9137.2999999999993</v>
      </c>
      <c r="V539" s="1065">
        <v>9137.2999999999993</v>
      </c>
    </row>
    <row r="540" spans="1:22">
      <c r="A540">
        <v>4088200100</v>
      </c>
      <c r="B540" s="1061">
        <v>2</v>
      </c>
      <c r="C540" s="1061">
        <v>5</v>
      </c>
      <c r="D540" s="1062">
        <v>2</v>
      </c>
      <c r="E540" s="1061" t="s">
        <v>2394</v>
      </c>
      <c r="F540" s="1061">
        <v>143</v>
      </c>
      <c r="G540" s="1061" t="s">
        <v>711</v>
      </c>
      <c r="H540" s="1063">
        <v>1</v>
      </c>
      <c r="I540" s="1064">
        <v>13201</v>
      </c>
      <c r="J540" s="1064">
        <v>1</v>
      </c>
      <c r="K540">
        <v>2020</v>
      </c>
      <c r="L540" s="1064">
        <v>2</v>
      </c>
      <c r="M540" s="1064">
        <v>2</v>
      </c>
      <c r="N540" s="1064" t="s">
        <v>2397</v>
      </c>
      <c r="O540">
        <v>13</v>
      </c>
      <c r="P540" s="1065">
        <v>0</v>
      </c>
      <c r="Q540" s="1065">
        <v>0</v>
      </c>
      <c r="R540" s="1066">
        <f t="shared" si="8"/>
        <v>0</v>
      </c>
      <c r="S540" s="1065">
        <v>9137.2999999999993</v>
      </c>
      <c r="T540" s="1065">
        <v>9137.2999999999993</v>
      </c>
      <c r="U540" s="1065">
        <v>0</v>
      </c>
      <c r="V540" s="1065">
        <v>0</v>
      </c>
    </row>
    <row r="541" spans="1:22">
      <c r="A541">
        <v>4088200100</v>
      </c>
      <c r="B541" s="1061">
        <v>2</v>
      </c>
      <c r="C541" s="1061">
        <v>5</v>
      </c>
      <c r="D541" s="1062">
        <v>2</v>
      </c>
      <c r="E541" s="1061" t="s">
        <v>2394</v>
      </c>
      <c r="F541" s="1061">
        <v>143</v>
      </c>
      <c r="G541" s="1061" t="s">
        <v>711</v>
      </c>
      <c r="H541" s="1063">
        <v>1</v>
      </c>
      <c r="I541" s="1064">
        <v>13201</v>
      </c>
      <c r="J541" s="1064">
        <v>1</v>
      </c>
      <c r="K541">
        <v>2020</v>
      </c>
      <c r="L541" s="1064">
        <v>2</v>
      </c>
      <c r="M541" s="1064">
        <v>2</v>
      </c>
      <c r="N541" s="1064" t="s">
        <v>2397</v>
      </c>
      <c r="O541">
        <v>13</v>
      </c>
      <c r="P541" s="1065">
        <v>0</v>
      </c>
      <c r="Q541" s="1065">
        <v>9137.2999999999993</v>
      </c>
      <c r="R541" s="1066">
        <f t="shared" si="8"/>
        <v>9137.2999999999993</v>
      </c>
      <c r="S541" s="1065">
        <v>0</v>
      </c>
      <c r="T541" s="1065">
        <v>0</v>
      </c>
      <c r="U541" s="1065">
        <v>0</v>
      </c>
      <c r="V541" s="1065">
        <v>0</v>
      </c>
    </row>
    <row r="542" spans="1:22">
      <c r="A542">
        <v>4088200100</v>
      </c>
      <c r="B542" s="1061">
        <v>2</v>
      </c>
      <c r="C542" s="1061">
        <v>5</v>
      </c>
      <c r="D542" s="1062">
        <v>2</v>
      </c>
      <c r="E542" s="1061" t="s">
        <v>2394</v>
      </c>
      <c r="F542" s="1061">
        <v>143</v>
      </c>
      <c r="G542" s="1061" t="s">
        <v>711</v>
      </c>
      <c r="H542" s="1063">
        <v>1</v>
      </c>
      <c r="I542" s="1064">
        <v>13201</v>
      </c>
      <c r="J542" s="1064">
        <v>1</v>
      </c>
      <c r="K542">
        <v>2020</v>
      </c>
      <c r="L542" s="1064">
        <v>2</v>
      </c>
      <c r="M542" s="1064">
        <v>2</v>
      </c>
      <c r="N542" s="1064" t="s">
        <v>2397</v>
      </c>
      <c r="O542">
        <v>13</v>
      </c>
      <c r="P542" s="1065">
        <v>0</v>
      </c>
      <c r="Q542" s="1065">
        <v>0</v>
      </c>
      <c r="R542" s="1066">
        <f t="shared" si="8"/>
        <v>0</v>
      </c>
      <c r="S542" s="1065">
        <v>0</v>
      </c>
      <c r="T542" s="1065">
        <v>0</v>
      </c>
      <c r="U542" s="1065">
        <v>0</v>
      </c>
      <c r="V542" s="1065">
        <v>0</v>
      </c>
    </row>
    <row r="543" spans="1:22">
      <c r="A543">
        <v>4088200100</v>
      </c>
      <c r="B543" s="1061">
        <v>2</v>
      </c>
      <c r="C543" s="1061">
        <v>5</v>
      </c>
      <c r="D543" s="1062">
        <v>2</v>
      </c>
      <c r="E543" s="1061" t="s">
        <v>2394</v>
      </c>
      <c r="F543" s="1061">
        <v>143</v>
      </c>
      <c r="G543" s="1061" t="s">
        <v>711</v>
      </c>
      <c r="H543" s="1063">
        <v>1</v>
      </c>
      <c r="I543" s="1064">
        <v>13201</v>
      </c>
      <c r="J543" s="1064">
        <v>1</v>
      </c>
      <c r="K543">
        <v>2020</v>
      </c>
      <c r="L543" s="1064">
        <v>2</v>
      </c>
      <c r="M543" s="1064">
        <v>2</v>
      </c>
      <c r="N543" s="1064" t="s">
        <v>2397</v>
      </c>
      <c r="O543">
        <v>13</v>
      </c>
      <c r="P543" s="1065">
        <v>0</v>
      </c>
      <c r="Q543" s="1065">
        <v>0</v>
      </c>
      <c r="R543" s="1066">
        <f t="shared" si="8"/>
        <v>0</v>
      </c>
      <c r="S543" s="1065">
        <v>0</v>
      </c>
      <c r="T543" s="1065">
        <v>0</v>
      </c>
      <c r="U543" s="1065">
        <v>0</v>
      </c>
      <c r="V543" s="1065">
        <v>0</v>
      </c>
    </row>
    <row r="544" spans="1:22">
      <c r="A544">
        <v>4088200100</v>
      </c>
      <c r="B544" s="1061">
        <v>2</v>
      </c>
      <c r="C544" s="1061">
        <v>5</v>
      </c>
      <c r="D544" s="1062">
        <v>2</v>
      </c>
      <c r="E544" s="1061" t="s">
        <v>2394</v>
      </c>
      <c r="F544" s="1061">
        <v>143</v>
      </c>
      <c r="G544" s="1061" t="s">
        <v>711</v>
      </c>
      <c r="H544" s="1063">
        <v>1</v>
      </c>
      <c r="I544" s="1064">
        <v>13201</v>
      </c>
      <c r="J544" s="1064">
        <v>1</v>
      </c>
      <c r="K544">
        <v>2020</v>
      </c>
      <c r="L544" s="1064">
        <v>1</v>
      </c>
      <c r="M544" s="1064">
        <v>3</v>
      </c>
      <c r="N544" s="1064" t="s">
        <v>2397</v>
      </c>
      <c r="O544">
        <v>13</v>
      </c>
      <c r="P544" s="1065">
        <v>87019.4</v>
      </c>
      <c r="Q544" s="1065">
        <v>-38723.56</v>
      </c>
      <c r="R544" s="1066">
        <f t="shared" si="8"/>
        <v>48295.839999999997</v>
      </c>
      <c r="S544" s="1065">
        <v>48295.839999999997</v>
      </c>
      <c r="T544" s="1065">
        <v>48295.839999999997</v>
      </c>
      <c r="U544" s="1065">
        <v>48295.839999999997</v>
      </c>
      <c r="V544" s="1065">
        <v>48295.839999999997</v>
      </c>
    </row>
    <row r="545" spans="1:22">
      <c r="A545">
        <v>4088200100</v>
      </c>
      <c r="B545" s="1061">
        <v>2</v>
      </c>
      <c r="C545" s="1061">
        <v>5</v>
      </c>
      <c r="D545" s="1062">
        <v>2</v>
      </c>
      <c r="E545" s="1061" t="s">
        <v>2394</v>
      </c>
      <c r="F545" s="1061">
        <v>143</v>
      </c>
      <c r="G545" s="1061" t="s">
        <v>711</v>
      </c>
      <c r="H545" s="1063">
        <v>1</v>
      </c>
      <c r="I545" s="1064">
        <v>13201</v>
      </c>
      <c r="J545" s="1064">
        <v>1</v>
      </c>
      <c r="K545">
        <v>2020</v>
      </c>
      <c r="L545" s="1064">
        <v>1</v>
      </c>
      <c r="M545" s="1064">
        <v>1</v>
      </c>
      <c r="N545" s="1064" t="s">
        <v>2397</v>
      </c>
      <c r="O545">
        <v>13</v>
      </c>
      <c r="P545" s="1065">
        <v>0</v>
      </c>
      <c r="Q545" s="1065">
        <v>0</v>
      </c>
      <c r="R545" s="1066">
        <f t="shared" si="8"/>
        <v>0</v>
      </c>
      <c r="S545" s="1065">
        <v>0</v>
      </c>
      <c r="T545" s="1065">
        <v>0</v>
      </c>
      <c r="U545" s="1065">
        <v>0</v>
      </c>
      <c r="V545" s="1065">
        <v>0</v>
      </c>
    </row>
    <row r="546" spans="1:22">
      <c r="A546">
        <v>4088200100</v>
      </c>
      <c r="B546" s="1061">
        <v>2</v>
      </c>
      <c r="C546" s="1061">
        <v>5</v>
      </c>
      <c r="D546" s="1062">
        <v>2</v>
      </c>
      <c r="E546" s="1061" t="s">
        <v>2394</v>
      </c>
      <c r="F546" s="1061">
        <v>143</v>
      </c>
      <c r="G546" s="1061" t="s">
        <v>711</v>
      </c>
      <c r="H546" s="1063">
        <v>1</v>
      </c>
      <c r="I546" s="1064">
        <v>13201</v>
      </c>
      <c r="J546" s="1064">
        <v>1</v>
      </c>
      <c r="K546">
        <v>2020</v>
      </c>
      <c r="L546" s="1064">
        <v>1</v>
      </c>
      <c r="M546" s="1064">
        <v>1</v>
      </c>
      <c r="N546" s="1064" t="s">
        <v>2397</v>
      </c>
      <c r="O546">
        <v>13</v>
      </c>
      <c r="P546" s="1065">
        <v>0</v>
      </c>
      <c r="Q546" s="1065">
        <v>0</v>
      </c>
      <c r="R546" s="1066">
        <f t="shared" si="8"/>
        <v>0</v>
      </c>
      <c r="S546" s="1065">
        <v>0</v>
      </c>
      <c r="T546" s="1065">
        <v>0</v>
      </c>
      <c r="U546" s="1065">
        <v>7061.76</v>
      </c>
      <c r="V546" s="1065">
        <v>7061.76</v>
      </c>
    </row>
    <row r="547" spans="1:22">
      <c r="A547">
        <v>4088200100</v>
      </c>
      <c r="B547" s="1061">
        <v>2</v>
      </c>
      <c r="C547" s="1061">
        <v>5</v>
      </c>
      <c r="D547" s="1062">
        <v>2</v>
      </c>
      <c r="E547" s="1061" t="s">
        <v>2394</v>
      </c>
      <c r="F547" s="1061">
        <v>143</v>
      </c>
      <c r="G547" s="1061" t="s">
        <v>711</v>
      </c>
      <c r="H547" s="1063">
        <v>1</v>
      </c>
      <c r="I547" s="1064">
        <v>13201</v>
      </c>
      <c r="J547" s="1064">
        <v>1</v>
      </c>
      <c r="K547">
        <v>2020</v>
      </c>
      <c r="L547" s="1064">
        <v>1</v>
      </c>
      <c r="M547" s="1064">
        <v>1</v>
      </c>
      <c r="N547" s="1064" t="s">
        <v>2397</v>
      </c>
      <c r="O547">
        <v>13</v>
      </c>
      <c r="P547" s="1065">
        <v>0</v>
      </c>
      <c r="Q547" s="1065">
        <v>0</v>
      </c>
      <c r="R547" s="1066">
        <f t="shared" si="8"/>
        <v>0</v>
      </c>
      <c r="S547" s="1065">
        <v>0</v>
      </c>
      <c r="T547" s="1065">
        <v>0</v>
      </c>
      <c r="U547" s="1065">
        <v>0</v>
      </c>
      <c r="V547" s="1065">
        <v>0</v>
      </c>
    </row>
    <row r="548" spans="1:22">
      <c r="A548">
        <v>4088200100</v>
      </c>
      <c r="B548" s="1061">
        <v>2</v>
      </c>
      <c r="C548" s="1061">
        <v>5</v>
      </c>
      <c r="D548" s="1062">
        <v>2</v>
      </c>
      <c r="E548" s="1061" t="s">
        <v>2394</v>
      </c>
      <c r="F548" s="1061">
        <v>143</v>
      </c>
      <c r="G548" s="1061" t="s">
        <v>711</v>
      </c>
      <c r="H548" s="1063">
        <v>1</v>
      </c>
      <c r="I548" s="1064">
        <v>13201</v>
      </c>
      <c r="J548" s="1064">
        <v>1</v>
      </c>
      <c r="K548">
        <v>2020</v>
      </c>
      <c r="L548" s="1064">
        <v>1</v>
      </c>
      <c r="M548" s="1064">
        <v>1</v>
      </c>
      <c r="N548" s="1064" t="s">
        <v>2397</v>
      </c>
      <c r="O548">
        <v>13</v>
      </c>
      <c r="P548" s="1065">
        <v>0</v>
      </c>
      <c r="Q548" s="1065">
        <v>0</v>
      </c>
      <c r="R548" s="1066">
        <f t="shared" si="8"/>
        <v>0</v>
      </c>
      <c r="S548" s="1065">
        <v>0</v>
      </c>
      <c r="T548" s="1065">
        <v>0</v>
      </c>
      <c r="U548" s="1065">
        <v>0</v>
      </c>
      <c r="V548" s="1065">
        <v>0</v>
      </c>
    </row>
    <row r="549" spans="1:22">
      <c r="A549">
        <v>4088200100</v>
      </c>
      <c r="B549" s="1061">
        <v>2</v>
      </c>
      <c r="C549" s="1061">
        <v>5</v>
      </c>
      <c r="D549" s="1062">
        <v>2</v>
      </c>
      <c r="E549" s="1061" t="s">
        <v>2394</v>
      </c>
      <c r="F549" s="1061">
        <v>143</v>
      </c>
      <c r="G549" s="1061" t="s">
        <v>711</v>
      </c>
      <c r="H549" s="1063">
        <v>1</v>
      </c>
      <c r="I549" s="1064">
        <v>13201</v>
      </c>
      <c r="J549" s="1064">
        <v>1</v>
      </c>
      <c r="K549">
        <v>2020</v>
      </c>
      <c r="L549" s="1064">
        <v>1</v>
      </c>
      <c r="M549" s="1064">
        <v>1</v>
      </c>
      <c r="N549" s="1064" t="s">
        <v>2397</v>
      </c>
      <c r="O549">
        <v>13</v>
      </c>
      <c r="P549" s="1065">
        <v>0</v>
      </c>
      <c r="Q549" s="1065">
        <v>0</v>
      </c>
      <c r="R549" s="1066">
        <f t="shared" si="8"/>
        <v>0</v>
      </c>
      <c r="S549" s="1065">
        <v>7061.76</v>
      </c>
      <c r="T549" s="1065">
        <v>7061.76</v>
      </c>
      <c r="U549" s="1065">
        <v>0</v>
      </c>
      <c r="V549" s="1065">
        <v>0</v>
      </c>
    </row>
    <row r="550" spans="1:22">
      <c r="A550">
        <v>4088200100</v>
      </c>
      <c r="B550" s="1061">
        <v>2</v>
      </c>
      <c r="C550" s="1061">
        <v>5</v>
      </c>
      <c r="D550" s="1062">
        <v>2</v>
      </c>
      <c r="E550" s="1061" t="s">
        <v>2394</v>
      </c>
      <c r="F550" s="1061">
        <v>143</v>
      </c>
      <c r="G550" s="1061" t="s">
        <v>711</v>
      </c>
      <c r="H550" s="1063">
        <v>1</v>
      </c>
      <c r="I550" s="1064">
        <v>13201</v>
      </c>
      <c r="J550" s="1064">
        <v>1</v>
      </c>
      <c r="K550">
        <v>2020</v>
      </c>
      <c r="L550" s="1064">
        <v>1</v>
      </c>
      <c r="M550" s="1064">
        <v>1</v>
      </c>
      <c r="N550" s="1064" t="s">
        <v>2397</v>
      </c>
      <c r="O550">
        <v>13</v>
      </c>
      <c r="P550" s="1065">
        <v>0</v>
      </c>
      <c r="Q550" s="1065">
        <v>7061.76</v>
      </c>
      <c r="R550" s="1066">
        <f t="shared" si="8"/>
        <v>7061.76</v>
      </c>
      <c r="S550" s="1065">
        <v>0</v>
      </c>
      <c r="T550" s="1065">
        <v>0</v>
      </c>
      <c r="U550" s="1065">
        <v>0</v>
      </c>
      <c r="V550" s="1065">
        <v>0</v>
      </c>
    </row>
    <row r="551" spans="1:22">
      <c r="A551">
        <v>4088200100</v>
      </c>
      <c r="B551" s="1061">
        <v>2</v>
      </c>
      <c r="C551" s="1061">
        <v>5</v>
      </c>
      <c r="D551" s="1062">
        <v>2</v>
      </c>
      <c r="E551" s="1061" t="s">
        <v>2394</v>
      </c>
      <c r="F551" s="1061">
        <v>143</v>
      </c>
      <c r="G551" s="1061" t="s">
        <v>711</v>
      </c>
      <c r="H551" s="1063">
        <v>1</v>
      </c>
      <c r="I551" s="1064">
        <v>13201</v>
      </c>
      <c r="J551" s="1064">
        <v>1</v>
      </c>
      <c r="K551">
        <v>2020</v>
      </c>
      <c r="L551" s="1064">
        <v>1</v>
      </c>
      <c r="M551" s="1064">
        <v>3</v>
      </c>
      <c r="N551" s="1064" t="s">
        <v>2397</v>
      </c>
      <c r="O551">
        <v>13</v>
      </c>
      <c r="P551" s="1065">
        <v>23656.89</v>
      </c>
      <c r="Q551" s="1065">
        <v>-10293.18</v>
      </c>
      <c r="R551" s="1066">
        <f t="shared" si="8"/>
        <v>13363.71</v>
      </c>
      <c r="S551" s="1065">
        <v>13363.71</v>
      </c>
      <c r="T551" s="1065">
        <v>13363.71</v>
      </c>
      <c r="U551" s="1065">
        <v>13363.71</v>
      </c>
      <c r="V551" s="1065">
        <v>13363.71</v>
      </c>
    </row>
    <row r="552" spans="1:22">
      <c r="A552">
        <v>4088200100</v>
      </c>
      <c r="B552" s="1061">
        <v>2</v>
      </c>
      <c r="C552" s="1061">
        <v>5</v>
      </c>
      <c r="D552" s="1062">
        <v>2</v>
      </c>
      <c r="E552" s="1061" t="s">
        <v>2394</v>
      </c>
      <c r="F552" s="1061">
        <v>143</v>
      </c>
      <c r="G552" s="1061" t="s">
        <v>711</v>
      </c>
      <c r="H552" s="1063">
        <v>1</v>
      </c>
      <c r="I552" s="1064">
        <v>13201</v>
      </c>
      <c r="J552" s="1064">
        <v>1</v>
      </c>
      <c r="K552">
        <v>2020</v>
      </c>
      <c r="L552" s="1064">
        <v>1</v>
      </c>
      <c r="M552" s="1064">
        <v>3</v>
      </c>
      <c r="N552" s="1064" t="s">
        <v>2397</v>
      </c>
      <c r="O552">
        <v>13</v>
      </c>
      <c r="P552" s="1065">
        <v>27525.56</v>
      </c>
      <c r="Q552" s="1065">
        <v>-1737.95</v>
      </c>
      <c r="R552" s="1066">
        <f t="shared" si="8"/>
        <v>25787.61</v>
      </c>
      <c r="S552" s="1065">
        <v>25787.61</v>
      </c>
      <c r="T552" s="1065">
        <v>25787.61</v>
      </c>
      <c r="U552" s="1065">
        <v>25787.61</v>
      </c>
      <c r="V552" s="1065">
        <v>25787.61</v>
      </c>
    </row>
    <row r="553" spans="1:22">
      <c r="A553">
        <v>4088200100</v>
      </c>
      <c r="B553" s="1061">
        <v>2</v>
      </c>
      <c r="C553" s="1061">
        <v>5</v>
      </c>
      <c r="D553" s="1062">
        <v>2</v>
      </c>
      <c r="E553" s="1061" t="s">
        <v>2394</v>
      </c>
      <c r="F553" s="1061">
        <v>143</v>
      </c>
      <c r="G553" s="1061" t="s">
        <v>711</v>
      </c>
      <c r="H553" s="1063">
        <v>1</v>
      </c>
      <c r="I553" s="1064">
        <v>13201</v>
      </c>
      <c r="J553" s="1064">
        <v>1</v>
      </c>
      <c r="K553">
        <v>2020</v>
      </c>
      <c r="L553" s="1064">
        <v>1</v>
      </c>
      <c r="M553" s="1064">
        <v>3</v>
      </c>
      <c r="N553" s="1064" t="s">
        <v>2397</v>
      </c>
      <c r="O553">
        <v>13</v>
      </c>
      <c r="P553" s="1065">
        <v>66940.62</v>
      </c>
      <c r="Q553" s="1065">
        <v>-11481.99</v>
      </c>
      <c r="R553" s="1066">
        <f t="shared" si="8"/>
        <v>55458.63</v>
      </c>
      <c r="S553" s="1065">
        <v>55458.63</v>
      </c>
      <c r="T553" s="1065">
        <v>55458.63</v>
      </c>
      <c r="U553" s="1065">
        <v>55458.63</v>
      </c>
      <c r="V553" s="1065">
        <v>55458.63</v>
      </c>
    </row>
    <row r="554" spans="1:22">
      <c r="A554">
        <v>4088200100</v>
      </c>
      <c r="B554" s="1061">
        <v>2</v>
      </c>
      <c r="C554" s="1061">
        <v>5</v>
      </c>
      <c r="D554" s="1062">
        <v>2</v>
      </c>
      <c r="E554" s="1061" t="s">
        <v>2394</v>
      </c>
      <c r="F554" s="1061">
        <v>143</v>
      </c>
      <c r="G554" s="1061" t="s">
        <v>711</v>
      </c>
      <c r="H554" s="1063">
        <v>1</v>
      </c>
      <c r="I554" s="1064">
        <v>13201</v>
      </c>
      <c r="J554" s="1064">
        <v>1</v>
      </c>
      <c r="K554">
        <v>2020</v>
      </c>
      <c r="L554" s="1064">
        <v>1</v>
      </c>
      <c r="M554" s="1064">
        <v>3</v>
      </c>
      <c r="N554" s="1064" t="s">
        <v>2397</v>
      </c>
      <c r="O554">
        <v>13</v>
      </c>
      <c r="P554" s="1065">
        <v>68069.850000000006</v>
      </c>
      <c r="Q554" s="1065">
        <v>-28978.05</v>
      </c>
      <c r="R554" s="1066">
        <f t="shared" si="8"/>
        <v>39091.800000000003</v>
      </c>
      <c r="S554" s="1065">
        <v>39091.800000000003</v>
      </c>
      <c r="T554" s="1065">
        <v>39091.800000000003</v>
      </c>
      <c r="U554" s="1065">
        <v>39091.800000000003</v>
      </c>
      <c r="V554" s="1065">
        <v>39091.800000000003</v>
      </c>
    </row>
    <row r="555" spans="1:22">
      <c r="A555">
        <v>4088200100</v>
      </c>
      <c r="B555" s="1061">
        <v>2</v>
      </c>
      <c r="C555" s="1061">
        <v>5</v>
      </c>
      <c r="D555" s="1062">
        <v>2</v>
      </c>
      <c r="E555" s="1061" t="s">
        <v>2394</v>
      </c>
      <c r="F555" s="1061">
        <v>143</v>
      </c>
      <c r="G555" s="1061" t="s">
        <v>711</v>
      </c>
      <c r="H555" s="1063">
        <v>1</v>
      </c>
      <c r="I555" s="1064">
        <v>13201</v>
      </c>
      <c r="J555" s="1064">
        <v>1</v>
      </c>
      <c r="K555">
        <v>2020</v>
      </c>
      <c r="L555" s="1064">
        <v>2</v>
      </c>
      <c r="M555" s="1064">
        <v>2</v>
      </c>
      <c r="N555" s="1064" t="s">
        <v>2397</v>
      </c>
      <c r="O555">
        <v>13</v>
      </c>
      <c r="P555" s="1065">
        <v>0</v>
      </c>
      <c r="Q555" s="1065">
        <v>0</v>
      </c>
      <c r="R555" s="1066">
        <f t="shared" si="8"/>
        <v>0</v>
      </c>
      <c r="S555" s="1065">
        <v>0</v>
      </c>
      <c r="T555" s="1065">
        <v>0</v>
      </c>
      <c r="U555" s="1065">
        <v>0</v>
      </c>
      <c r="V555" s="1065">
        <v>0</v>
      </c>
    </row>
    <row r="556" spans="1:22">
      <c r="A556">
        <v>4088200100</v>
      </c>
      <c r="B556" s="1061">
        <v>2</v>
      </c>
      <c r="C556" s="1061">
        <v>5</v>
      </c>
      <c r="D556" s="1062">
        <v>2</v>
      </c>
      <c r="E556" s="1061" t="s">
        <v>2394</v>
      </c>
      <c r="F556" s="1061">
        <v>143</v>
      </c>
      <c r="G556" s="1061" t="s">
        <v>711</v>
      </c>
      <c r="H556" s="1063">
        <v>1</v>
      </c>
      <c r="I556" s="1064">
        <v>13201</v>
      </c>
      <c r="J556" s="1064">
        <v>1</v>
      </c>
      <c r="K556">
        <v>2020</v>
      </c>
      <c r="L556" s="1064">
        <v>2</v>
      </c>
      <c r="M556" s="1064">
        <v>2</v>
      </c>
      <c r="N556" s="1064" t="s">
        <v>2397</v>
      </c>
      <c r="O556">
        <v>13</v>
      </c>
      <c r="P556" s="1065">
        <v>0</v>
      </c>
      <c r="Q556" s="1065">
        <v>0</v>
      </c>
      <c r="R556" s="1066">
        <f t="shared" si="8"/>
        <v>0</v>
      </c>
      <c r="S556" s="1065">
        <v>0</v>
      </c>
      <c r="T556" s="1065">
        <v>0</v>
      </c>
      <c r="U556" s="1065">
        <v>85202.19</v>
      </c>
      <c r="V556" s="1065">
        <v>85202.19</v>
      </c>
    </row>
    <row r="557" spans="1:22">
      <c r="A557">
        <v>4088200100</v>
      </c>
      <c r="B557" s="1061">
        <v>2</v>
      </c>
      <c r="C557" s="1061">
        <v>5</v>
      </c>
      <c r="D557" s="1062">
        <v>2</v>
      </c>
      <c r="E557" s="1061" t="s">
        <v>2394</v>
      </c>
      <c r="F557" s="1061">
        <v>143</v>
      </c>
      <c r="G557" s="1061" t="s">
        <v>711</v>
      </c>
      <c r="H557" s="1063">
        <v>1</v>
      </c>
      <c r="I557" s="1064">
        <v>13201</v>
      </c>
      <c r="J557" s="1064">
        <v>1</v>
      </c>
      <c r="K557">
        <v>2020</v>
      </c>
      <c r="L557" s="1064">
        <v>2</v>
      </c>
      <c r="M557" s="1064">
        <v>2</v>
      </c>
      <c r="N557" s="1064" t="s">
        <v>2397</v>
      </c>
      <c r="O557">
        <v>13</v>
      </c>
      <c r="P557" s="1065">
        <v>0</v>
      </c>
      <c r="Q557" s="1065">
        <v>0</v>
      </c>
      <c r="R557" s="1066">
        <f t="shared" si="8"/>
        <v>0</v>
      </c>
      <c r="S557" s="1065">
        <v>0</v>
      </c>
      <c r="T557" s="1065">
        <v>0</v>
      </c>
      <c r="U557" s="1065">
        <v>0</v>
      </c>
      <c r="V557" s="1065">
        <v>0</v>
      </c>
    </row>
    <row r="558" spans="1:22">
      <c r="A558">
        <v>4088200100</v>
      </c>
      <c r="B558" s="1061">
        <v>2</v>
      </c>
      <c r="C558" s="1061">
        <v>5</v>
      </c>
      <c r="D558" s="1062">
        <v>2</v>
      </c>
      <c r="E558" s="1061" t="s">
        <v>2394</v>
      </c>
      <c r="F558" s="1061">
        <v>143</v>
      </c>
      <c r="G558" s="1061" t="s">
        <v>711</v>
      </c>
      <c r="H558" s="1063">
        <v>1</v>
      </c>
      <c r="I558" s="1064">
        <v>13201</v>
      </c>
      <c r="J558" s="1064">
        <v>1</v>
      </c>
      <c r="K558">
        <v>2020</v>
      </c>
      <c r="L558" s="1064">
        <v>2</v>
      </c>
      <c r="M558" s="1064">
        <v>2</v>
      </c>
      <c r="N558" s="1064" t="s">
        <v>2397</v>
      </c>
      <c r="O558">
        <v>13</v>
      </c>
      <c r="P558" s="1065">
        <v>0</v>
      </c>
      <c r="Q558" s="1065">
        <v>0</v>
      </c>
      <c r="R558" s="1066">
        <f t="shared" si="8"/>
        <v>0</v>
      </c>
      <c r="S558" s="1065">
        <v>0</v>
      </c>
      <c r="T558" s="1065">
        <v>0</v>
      </c>
      <c r="U558" s="1065">
        <v>0</v>
      </c>
      <c r="V558" s="1065">
        <v>0</v>
      </c>
    </row>
    <row r="559" spans="1:22">
      <c r="A559">
        <v>4088200100</v>
      </c>
      <c r="B559" s="1061">
        <v>2</v>
      </c>
      <c r="C559" s="1061">
        <v>5</v>
      </c>
      <c r="D559" s="1062">
        <v>2</v>
      </c>
      <c r="E559" s="1061" t="s">
        <v>2394</v>
      </c>
      <c r="F559" s="1061">
        <v>143</v>
      </c>
      <c r="G559" s="1061" t="s">
        <v>711</v>
      </c>
      <c r="H559" s="1063">
        <v>1</v>
      </c>
      <c r="I559" s="1064">
        <v>13201</v>
      </c>
      <c r="J559" s="1064">
        <v>1</v>
      </c>
      <c r="K559">
        <v>2020</v>
      </c>
      <c r="L559" s="1064">
        <v>2</v>
      </c>
      <c r="M559" s="1064">
        <v>2</v>
      </c>
      <c r="N559" s="1064" t="s">
        <v>2397</v>
      </c>
      <c r="O559">
        <v>13</v>
      </c>
      <c r="P559" s="1065">
        <v>0</v>
      </c>
      <c r="Q559" s="1065">
        <v>0</v>
      </c>
      <c r="R559" s="1066">
        <f t="shared" si="8"/>
        <v>0</v>
      </c>
      <c r="S559" s="1065">
        <v>85202.19</v>
      </c>
      <c r="T559" s="1065">
        <v>85202.19</v>
      </c>
      <c r="U559" s="1065">
        <v>0</v>
      </c>
      <c r="V559" s="1065">
        <v>0</v>
      </c>
    </row>
    <row r="560" spans="1:22">
      <c r="A560">
        <v>4088200100</v>
      </c>
      <c r="B560" s="1061">
        <v>2</v>
      </c>
      <c r="C560" s="1061">
        <v>5</v>
      </c>
      <c r="D560" s="1062">
        <v>2</v>
      </c>
      <c r="E560" s="1061" t="s">
        <v>2394</v>
      </c>
      <c r="F560" s="1061">
        <v>143</v>
      </c>
      <c r="G560" s="1061" t="s">
        <v>711</v>
      </c>
      <c r="H560" s="1063">
        <v>1</v>
      </c>
      <c r="I560" s="1064">
        <v>13201</v>
      </c>
      <c r="J560" s="1064">
        <v>1</v>
      </c>
      <c r="K560">
        <v>2020</v>
      </c>
      <c r="L560" s="1064">
        <v>2</v>
      </c>
      <c r="M560" s="1064">
        <v>2</v>
      </c>
      <c r="N560" s="1064" t="s">
        <v>2397</v>
      </c>
      <c r="O560">
        <v>13</v>
      </c>
      <c r="P560" s="1065">
        <v>0</v>
      </c>
      <c r="Q560" s="1065">
        <v>85202.19</v>
      </c>
      <c r="R560" s="1066">
        <f t="shared" si="8"/>
        <v>85202.19</v>
      </c>
      <c r="S560" s="1065">
        <v>0</v>
      </c>
      <c r="T560" s="1065">
        <v>0</v>
      </c>
      <c r="U560" s="1065">
        <v>0</v>
      </c>
      <c r="V560" s="1065">
        <v>0</v>
      </c>
    </row>
    <row r="561" spans="1:22">
      <c r="A561">
        <v>4088200100</v>
      </c>
      <c r="B561" s="1061">
        <v>2</v>
      </c>
      <c r="C561" s="1061">
        <v>5</v>
      </c>
      <c r="D561" s="1062">
        <v>2</v>
      </c>
      <c r="E561" s="1061" t="s">
        <v>2394</v>
      </c>
      <c r="F561" s="1061">
        <v>143</v>
      </c>
      <c r="G561" s="1061" t="s">
        <v>711</v>
      </c>
      <c r="H561" s="1063">
        <v>1</v>
      </c>
      <c r="I561" s="1064">
        <v>13201</v>
      </c>
      <c r="J561" s="1064">
        <v>1</v>
      </c>
      <c r="K561">
        <v>2020</v>
      </c>
      <c r="L561" s="1064">
        <v>1</v>
      </c>
      <c r="M561" s="1064">
        <v>3</v>
      </c>
      <c r="N561" s="1064" t="s">
        <v>2397</v>
      </c>
      <c r="O561">
        <v>13</v>
      </c>
      <c r="P561" s="1065">
        <v>17622.599999999999</v>
      </c>
      <c r="Q561" s="1065">
        <v>-4553.7700000000004</v>
      </c>
      <c r="R561" s="1066">
        <f t="shared" si="8"/>
        <v>13068.829999999998</v>
      </c>
      <c r="S561" s="1065">
        <v>13068.83</v>
      </c>
      <c r="T561" s="1065">
        <v>13068.83</v>
      </c>
      <c r="U561" s="1065">
        <v>13068.83</v>
      </c>
      <c r="V561" s="1065">
        <v>13068.83</v>
      </c>
    </row>
    <row r="562" spans="1:22">
      <c r="A562">
        <v>4088200100</v>
      </c>
      <c r="B562" s="1061">
        <v>2</v>
      </c>
      <c r="C562" s="1061">
        <v>5</v>
      </c>
      <c r="D562" s="1062">
        <v>2</v>
      </c>
      <c r="E562" s="1061" t="s">
        <v>2394</v>
      </c>
      <c r="F562" s="1061">
        <v>143</v>
      </c>
      <c r="G562" s="1061" t="s">
        <v>711</v>
      </c>
      <c r="H562" s="1063">
        <v>1</v>
      </c>
      <c r="I562" s="1064">
        <v>13201</v>
      </c>
      <c r="J562" s="1064">
        <v>1</v>
      </c>
      <c r="K562">
        <v>2020</v>
      </c>
      <c r="L562" s="1064">
        <v>1</v>
      </c>
      <c r="M562" s="1064">
        <v>3</v>
      </c>
      <c r="N562" s="1064" t="s">
        <v>2397</v>
      </c>
      <c r="O562">
        <v>13</v>
      </c>
      <c r="P562" s="1065">
        <v>0</v>
      </c>
      <c r="Q562" s="1065">
        <v>0</v>
      </c>
      <c r="R562" s="1066">
        <f t="shared" si="8"/>
        <v>0</v>
      </c>
      <c r="S562" s="1065">
        <v>0</v>
      </c>
      <c r="T562" s="1065">
        <v>0</v>
      </c>
      <c r="U562" s="1065">
        <v>0</v>
      </c>
      <c r="V562" s="1065">
        <v>0</v>
      </c>
    </row>
    <row r="563" spans="1:22">
      <c r="A563">
        <v>4088200100</v>
      </c>
      <c r="B563" s="1061">
        <v>2</v>
      </c>
      <c r="C563" s="1061">
        <v>5</v>
      </c>
      <c r="D563" s="1062">
        <v>2</v>
      </c>
      <c r="E563" s="1061" t="s">
        <v>2394</v>
      </c>
      <c r="F563" s="1061">
        <v>143</v>
      </c>
      <c r="G563" s="1061" t="s">
        <v>711</v>
      </c>
      <c r="H563" s="1063">
        <v>1</v>
      </c>
      <c r="I563" s="1064">
        <v>13201</v>
      </c>
      <c r="J563" s="1064">
        <v>1</v>
      </c>
      <c r="K563">
        <v>2020</v>
      </c>
      <c r="L563" s="1064">
        <v>1</v>
      </c>
      <c r="M563" s="1064">
        <v>3</v>
      </c>
      <c r="N563" s="1064" t="s">
        <v>2397</v>
      </c>
      <c r="O563">
        <v>13</v>
      </c>
      <c r="P563" s="1065">
        <v>0</v>
      </c>
      <c r="Q563" s="1065">
        <v>0</v>
      </c>
      <c r="R563" s="1066">
        <f t="shared" si="8"/>
        <v>0</v>
      </c>
      <c r="S563" s="1065">
        <v>0</v>
      </c>
      <c r="T563" s="1065">
        <v>0</v>
      </c>
      <c r="U563" s="1065">
        <v>15151.05</v>
      </c>
      <c r="V563" s="1065">
        <v>15151.05</v>
      </c>
    </row>
    <row r="564" spans="1:22">
      <c r="A564">
        <v>4088200100</v>
      </c>
      <c r="B564" s="1061">
        <v>2</v>
      </c>
      <c r="C564" s="1061">
        <v>5</v>
      </c>
      <c r="D564" s="1062">
        <v>2</v>
      </c>
      <c r="E564" s="1061" t="s">
        <v>2394</v>
      </c>
      <c r="F564" s="1061">
        <v>143</v>
      </c>
      <c r="G564" s="1061" t="s">
        <v>711</v>
      </c>
      <c r="H564" s="1063">
        <v>1</v>
      </c>
      <c r="I564" s="1064">
        <v>13201</v>
      </c>
      <c r="J564" s="1064">
        <v>1</v>
      </c>
      <c r="K564">
        <v>2020</v>
      </c>
      <c r="L564" s="1064">
        <v>1</v>
      </c>
      <c r="M564" s="1064">
        <v>3</v>
      </c>
      <c r="N564" s="1064" t="s">
        <v>2397</v>
      </c>
      <c r="O564">
        <v>13</v>
      </c>
      <c r="P564" s="1065">
        <v>0</v>
      </c>
      <c r="Q564" s="1065">
        <v>0</v>
      </c>
      <c r="R564" s="1066">
        <f t="shared" si="8"/>
        <v>0</v>
      </c>
      <c r="S564" s="1065">
        <v>0</v>
      </c>
      <c r="T564" s="1065">
        <v>0</v>
      </c>
      <c r="U564" s="1065">
        <v>0</v>
      </c>
      <c r="V564" s="1065">
        <v>0</v>
      </c>
    </row>
    <row r="565" spans="1:22">
      <c r="A565">
        <v>4088200100</v>
      </c>
      <c r="B565" s="1061">
        <v>2</v>
      </c>
      <c r="C565" s="1061">
        <v>5</v>
      </c>
      <c r="D565" s="1062">
        <v>2</v>
      </c>
      <c r="E565" s="1061" t="s">
        <v>2394</v>
      </c>
      <c r="F565" s="1061">
        <v>143</v>
      </c>
      <c r="G565" s="1061" t="s">
        <v>711</v>
      </c>
      <c r="H565" s="1063">
        <v>1</v>
      </c>
      <c r="I565" s="1064">
        <v>13201</v>
      </c>
      <c r="J565" s="1064">
        <v>1</v>
      </c>
      <c r="K565">
        <v>2020</v>
      </c>
      <c r="L565" s="1064">
        <v>1</v>
      </c>
      <c r="M565" s="1064">
        <v>3</v>
      </c>
      <c r="N565" s="1064" t="s">
        <v>2397</v>
      </c>
      <c r="O565">
        <v>13</v>
      </c>
      <c r="P565" s="1065">
        <v>0</v>
      </c>
      <c r="Q565" s="1065">
        <v>0</v>
      </c>
      <c r="R565" s="1066">
        <f t="shared" si="8"/>
        <v>0</v>
      </c>
      <c r="S565" s="1065">
        <v>0</v>
      </c>
      <c r="T565" s="1065">
        <v>0</v>
      </c>
      <c r="U565" s="1065">
        <v>0</v>
      </c>
      <c r="V565" s="1065">
        <v>0</v>
      </c>
    </row>
    <row r="566" spans="1:22">
      <c r="A566">
        <v>4088200100</v>
      </c>
      <c r="B566" s="1061">
        <v>2</v>
      </c>
      <c r="C566" s="1061">
        <v>5</v>
      </c>
      <c r="D566" s="1062">
        <v>2</v>
      </c>
      <c r="E566" s="1061" t="s">
        <v>2394</v>
      </c>
      <c r="F566" s="1061">
        <v>143</v>
      </c>
      <c r="G566" s="1061" t="s">
        <v>711</v>
      </c>
      <c r="H566" s="1063">
        <v>1</v>
      </c>
      <c r="I566" s="1064">
        <v>13201</v>
      </c>
      <c r="J566" s="1064">
        <v>1</v>
      </c>
      <c r="K566">
        <v>2020</v>
      </c>
      <c r="L566" s="1064">
        <v>1</v>
      </c>
      <c r="M566" s="1064">
        <v>3</v>
      </c>
      <c r="N566" s="1064" t="s">
        <v>2397</v>
      </c>
      <c r="O566">
        <v>13</v>
      </c>
      <c r="P566" s="1065">
        <v>0</v>
      </c>
      <c r="Q566" s="1065">
        <v>0</v>
      </c>
      <c r="R566" s="1066">
        <f t="shared" si="8"/>
        <v>0</v>
      </c>
      <c r="S566" s="1065">
        <v>15151.05</v>
      </c>
      <c r="T566" s="1065">
        <v>15151.05</v>
      </c>
      <c r="U566" s="1065">
        <v>0</v>
      </c>
      <c r="V566" s="1065">
        <v>0</v>
      </c>
    </row>
    <row r="567" spans="1:22">
      <c r="A567">
        <v>4088200100</v>
      </c>
      <c r="B567" s="1061">
        <v>2</v>
      </c>
      <c r="C567" s="1061">
        <v>5</v>
      </c>
      <c r="D567" s="1062">
        <v>2</v>
      </c>
      <c r="E567" s="1061" t="s">
        <v>2394</v>
      </c>
      <c r="F567" s="1061">
        <v>143</v>
      </c>
      <c r="G567" s="1061" t="s">
        <v>711</v>
      </c>
      <c r="H567" s="1063">
        <v>1</v>
      </c>
      <c r="I567" s="1064">
        <v>13201</v>
      </c>
      <c r="J567" s="1064">
        <v>1</v>
      </c>
      <c r="K567">
        <v>2020</v>
      </c>
      <c r="L567" s="1064">
        <v>1</v>
      </c>
      <c r="M567" s="1064">
        <v>3</v>
      </c>
      <c r="N567" s="1064" t="s">
        <v>2397</v>
      </c>
      <c r="O567">
        <v>13</v>
      </c>
      <c r="P567" s="1065">
        <v>0</v>
      </c>
      <c r="Q567" s="1065">
        <v>15151.05</v>
      </c>
      <c r="R567" s="1066">
        <f t="shared" si="8"/>
        <v>15151.05</v>
      </c>
      <c r="S567" s="1065">
        <v>0</v>
      </c>
      <c r="T567" s="1065">
        <v>0</v>
      </c>
      <c r="U567" s="1065">
        <v>0</v>
      </c>
      <c r="V567" s="1065">
        <v>0</v>
      </c>
    </row>
    <row r="568" spans="1:22">
      <c r="A568">
        <v>4088200100</v>
      </c>
      <c r="B568" s="1061">
        <v>2</v>
      </c>
      <c r="C568" s="1061">
        <v>5</v>
      </c>
      <c r="D568" s="1062">
        <v>2</v>
      </c>
      <c r="E568" s="1061" t="s">
        <v>2394</v>
      </c>
      <c r="F568" s="1061">
        <v>143</v>
      </c>
      <c r="G568" s="1061" t="s">
        <v>711</v>
      </c>
      <c r="H568" s="1063">
        <v>1</v>
      </c>
      <c r="I568" s="1064">
        <v>13201</v>
      </c>
      <c r="J568" s="1064">
        <v>1</v>
      </c>
      <c r="K568">
        <v>2020</v>
      </c>
      <c r="L568" s="1064">
        <v>2</v>
      </c>
      <c r="M568" s="1064">
        <v>2</v>
      </c>
      <c r="N568" s="1064" t="s">
        <v>2397</v>
      </c>
      <c r="O568">
        <v>13</v>
      </c>
      <c r="P568" s="1065">
        <v>0</v>
      </c>
      <c r="Q568" s="1065">
        <v>0</v>
      </c>
      <c r="R568" s="1066">
        <f t="shared" si="8"/>
        <v>0</v>
      </c>
      <c r="S568" s="1065">
        <v>0</v>
      </c>
      <c r="T568" s="1065">
        <v>0</v>
      </c>
      <c r="U568" s="1065">
        <v>0</v>
      </c>
      <c r="V568" s="1065">
        <v>0</v>
      </c>
    </row>
    <row r="569" spans="1:22">
      <c r="A569">
        <v>4088200100</v>
      </c>
      <c r="B569" s="1061">
        <v>2</v>
      </c>
      <c r="C569" s="1061">
        <v>5</v>
      </c>
      <c r="D569" s="1062">
        <v>2</v>
      </c>
      <c r="E569" s="1061" t="s">
        <v>2394</v>
      </c>
      <c r="F569" s="1061">
        <v>143</v>
      </c>
      <c r="G569" s="1061" t="s">
        <v>711</v>
      </c>
      <c r="H569" s="1063">
        <v>1</v>
      </c>
      <c r="I569" s="1064">
        <v>13201</v>
      </c>
      <c r="J569" s="1064">
        <v>1</v>
      </c>
      <c r="K569">
        <v>2020</v>
      </c>
      <c r="L569" s="1064">
        <v>2</v>
      </c>
      <c r="M569" s="1064">
        <v>2</v>
      </c>
      <c r="N569" s="1064" t="s">
        <v>2397</v>
      </c>
      <c r="O569">
        <v>13</v>
      </c>
      <c r="P569" s="1065">
        <v>0</v>
      </c>
      <c r="Q569" s="1065">
        <v>0</v>
      </c>
      <c r="R569" s="1066">
        <f t="shared" si="8"/>
        <v>0</v>
      </c>
      <c r="S569" s="1065">
        <v>0</v>
      </c>
      <c r="T569" s="1065">
        <v>0</v>
      </c>
      <c r="U569" s="1065">
        <v>41270.5</v>
      </c>
      <c r="V569" s="1065">
        <v>41270.5</v>
      </c>
    </row>
    <row r="570" spans="1:22">
      <c r="A570">
        <v>4088200100</v>
      </c>
      <c r="B570" s="1061">
        <v>2</v>
      </c>
      <c r="C570" s="1061">
        <v>5</v>
      </c>
      <c r="D570" s="1062">
        <v>2</v>
      </c>
      <c r="E570" s="1061" t="s">
        <v>2394</v>
      </c>
      <c r="F570" s="1061">
        <v>143</v>
      </c>
      <c r="G570" s="1061" t="s">
        <v>711</v>
      </c>
      <c r="H570" s="1063">
        <v>1</v>
      </c>
      <c r="I570" s="1064">
        <v>13201</v>
      </c>
      <c r="J570" s="1064">
        <v>1</v>
      </c>
      <c r="K570">
        <v>2020</v>
      </c>
      <c r="L570" s="1064">
        <v>2</v>
      </c>
      <c r="M570" s="1064">
        <v>2</v>
      </c>
      <c r="N570" s="1064" t="s">
        <v>2397</v>
      </c>
      <c r="O570">
        <v>13</v>
      </c>
      <c r="P570" s="1065">
        <v>0</v>
      </c>
      <c r="Q570" s="1065">
        <v>0</v>
      </c>
      <c r="R570" s="1066">
        <f t="shared" si="8"/>
        <v>0</v>
      </c>
      <c r="S570" s="1065">
        <v>0</v>
      </c>
      <c r="T570" s="1065">
        <v>0</v>
      </c>
      <c r="U570" s="1065">
        <v>0</v>
      </c>
      <c r="V570" s="1065">
        <v>0</v>
      </c>
    </row>
    <row r="571" spans="1:22">
      <c r="A571">
        <v>4088200100</v>
      </c>
      <c r="B571" s="1061">
        <v>2</v>
      </c>
      <c r="C571" s="1061">
        <v>5</v>
      </c>
      <c r="D571" s="1062">
        <v>2</v>
      </c>
      <c r="E571" s="1061" t="s">
        <v>2394</v>
      </c>
      <c r="F571" s="1061">
        <v>143</v>
      </c>
      <c r="G571" s="1061" t="s">
        <v>711</v>
      </c>
      <c r="H571" s="1063">
        <v>1</v>
      </c>
      <c r="I571" s="1064">
        <v>13201</v>
      </c>
      <c r="J571" s="1064">
        <v>1</v>
      </c>
      <c r="K571">
        <v>2020</v>
      </c>
      <c r="L571" s="1064">
        <v>2</v>
      </c>
      <c r="M571" s="1064">
        <v>2</v>
      </c>
      <c r="N571" s="1064" t="s">
        <v>2397</v>
      </c>
      <c r="O571">
        <v>13</v>
      </c>
      <c r="P571" s="1065">
        <v>0</v>
      </c>
      <c r="Q571" s="1065">
        <v>0</v>
      </c>
      <c r="R571" s="1066">
        <f t="shared" si="8"/>
        <v>0</v>
      </c>
      <c r="S571" s="1065">
        <v>0</v>
      </c>
      <c r="T571" s="1065">
        <v>0</v>
      </c>
      <c r="U571" s="1065">
        <v>0</v>
      </c>
      <c r="V571" s="1065">
        <v>0</v>
      </c>
    </row>
    <row r="572" spans="1:22">
      <c r="A572">
        <v>4088200100</v>
      </c>
      <c r="B572" s="1061">
        <v>2</v>
      </c>
      <c r="C572" s="1061">
        <v>5</v>
      </c>
      <c r="D572" s="1062">
        <v>2</v>
      </c>
      <c r="E572" s="1061" t="s">
        <v>2394</v>
      </c>
      <c r="F572" s="1061">
        <v>143</v>
      </c>
      <c r="G572" s="1061" t="s">
        <v>711</v>
      </c>
      <c r="H572" s="1063">
        <v>1</v>
      </c>
      <c r="I572" s="1064">
        <v>13201</v>
      </c>
      <c r="J572" s="1064">
        <v>1</v>
      </c>
      <c r="K572">
        <v>2020</v>
      </c>
      <c r="L572" s="1064">
        <v>2</v>
      </c>
      <c r="M572" s="1064">
        <v>2</v>
      </c>
      <c r="N572" s="1064" t="s">
        <v>2397</v>
      </c>
      <c r="O572">
        <v>13</v>
      </c>
      <c r="P572" s="1065">
        <v>0</v>
      </c>
      <c r="Q572" s="1065">
        <v>0</v>
      </c>
      <c r="R572" s="1066">
        <f t="shared" si="8"/>
        <v>0</v>
      </c>
      <c r="S572" s="1065">
        <v>41270.5</v>
      </c>
      <c r="T572" s="1065">
        <v>41270.5</v>
      </c>
      <c r="U572" s="1065">
        <v>0</v>
      </c>
      <c r="V572" s="1065">
        <v>0</v>
      </c>
    </row>
    <row r="573" spans="1:22">
      <c r="A573">
        <v>4088200100</v>
      </c>
      <c r="B573" s="1061">
        <v>2</v>
      </c>
      <c r="C573" s="1061">
        <v>5</v>
      </c>
      <c r="D573" s="1062">
        <v>2</v>
      </c>
      <c r="E573" s="1061" t="s">
        <v>2394</v>
      </c>
      <c r="F573" s="1061">
        <v>143</v>
      </c>
      <c r="G573" s="1061" t="s">
        <v>711</v>
      </c>
      <c r="H573" s="1063">
        <v>1</v>
      </c>
      <c r="I573" s="1064">
        <v>13201</v>
      </c>
      <c r="J573" s="1064">
        <v>1</v>
      </c>
      <c r="K573">
        <v>2020</v>
      </c>
      <c r="L573" s="1064">
        <v>2</v>
      </c>
      <c r="M573" s="1064">
        <v>2</v>
      </c>
      <c r="N573" s="1064" t="s">
        <v>2397</v>
      </c>
      <c r="O573">
        <v>13</v>
      </c>
      <c r="P573" s="1065">
        <v>0</v>
      </c>
      <c r="Q573" s="1065">
        <v>41270.5</v>
      </c>
      <c r="R573" s="1066">
        <f t="shared" si="8"/>
        <v>41270.5</v>
      </c>
      <c r="S573" s="1065">
        <v>0</v>
      </c>
      <c r="T573" s="1065">
        <v>0</v>
      </c>
      <c r="U573" s="1065">
        <v>0</v>
      </c>
      <c r="V573" s="1065">
        <v>0</v>
      </c>
    </row>
    <row r="574" spans="1:22">
      <c r="A574">
        <v>4088200100</v>
      </c>
      <c r="B574" s="1061">
        <v>2</v>
      </c>
      <c r="C574" s="1061">
        <v>5</v>
      </c>
      <c r="D574" s="1062">
        <v>2</v>
      </c>
      <c r="E574" s="1061" t="s">
        <v>2394</v>
      </c>
      <c r="F574" s="1061">
        <v>143</v>
      </c>
      <c r="G574" s="1061" t="s">
        <v>711</v>
      </c>
      <c r="H574" s="1063">
        <v>1</v>
      </c>
      <c r="I574" s="1064">
        <v>13201</v>
      </c>
      <c r="J574" s="1064">
        <v>1</v>
      </c>
      <c r="K574">
        <v>2020</v>
      </c>
      <c r="L574" s="1064">
        <v>1</v>
      </c>
      <c r="M574" s="1064">
        <v>3</v>
      </c>
      <c r="N574" s="1064" t="s">
        <v>2397</v>
      </c>
      <c r="O574">
        <v>13</v>
      </c>
      <c r="P574" s="1065">
        <v>47398.94</v>
      </c>
      <c r="Q574" s="1065">
        <v>-16532.38</v>
      </c>
      <c r="R574" s="1066">
        <f t="shared" si="8"/>
        <v>30866.560000000001</v>
      </c>
      <c r="S574" s="1065">
        <v>30866.560000000001</v>
      </c>
      <c r="T574" s="1065">
        <v>30866.560000000001</v>
      </c>
      <c r="U574" s="1065">
        <v>30866.560000000001</v>
      </c>
      <c r="V574" s="1065">
        <v>30866.560000000001</v>
      </c>
    </row>
    <row r="575" spans="1:22">
      <c r="A575">
        <v>4088200100</v>
      </c>
      <c r="B575" s="1061">
        <v>2</v>
      </c>
      <c r="C575" s="1061">
        <v>5</v>
      </c>
      <c r="D575" s="1062">
        <v>2</v>
      </c>
      <c r="E575" s="1061" t="s">
        <v>2394</v>
      </c>
      <c r="F575" s="1061">
        <v>143</v>
      </c>
      <c r="G575" s="1061" t="s">
        <v>711</v>
      </c>
      <c r="H575" s="1063">
        <v>1</v>
      </c>
      <c r="I575" s="1064">
        <v>13201</v>
      </c>
      <c r="J575" s="1064">
        <v>1</v>
      </c>
      <c r="K575">
        <v>2020</v>
      </c>
      <c r="L575" s="1064">
        <v>1</v>
      </c>
      <c r="M575" s="1064">
        <v>3</v>
      </c>
      <c r="N575" s="1064" t="s">
        <v>2397</v>
      </c>
      <c r="O575">
        <v>13</v>
      </c>
      <c r="P575" s="1065">
        <v>17614.8</v>
      </c>
      <c r="Q575" s="1065">
        <v>-9117.4500000000007</v>
      </c>
      <c r="R575" s="1066">
        <f t="shared" si="8"/>
        <v>8497.3499999999985</v>
      </c>
      <c r="S575" s="1065">
        <v>8497.35</v>
      </c>
      <c r="T575" s="1065">
        <v>8497.35</v>
      </c>
      <c r="U575" s="1065">
        <v>8497.35</v>
      </c>
      <c r="V575" s="1065">
        <v>8497.35</v>
      </c>
    </row>
    <row r="576" spans="1:22">
      <c r="A576">
        <v>4088200100</v>
      </c>
      <c r="B576" s="1061">
        <v>2</v>
      </c>
      <c r="C576" s="1061">
        <v>5</v>
      </c>
      <c r="D576" s="1062">
        <v>2</v>
      </c>
      <c r="E576" s="1061" t="s">
        <v>2394</v>
      </c>
      <c r="F576" s="1061">
        <v>143</v>
      </c>
      <c r="G576" s="1061" t="s">
        <v>711</v>
      </c>
      <c r="H576" s="1063">
        <v>1</v>
      </c>
      <c r="I576" s="1064">
        <v>13201</v>
      </c>
      <c r="J576" s="1064">
        <v>1</v>
      </c>
      <c r="K576">
        <v>2020</v>
      </c>
      <c r="L576" s="1064">
        <v>2</v>
      </c>
      <c r="M576" s="1064">
        <v>2</v>
      </c>
      <c r="N576" s="1064" t="s">
        <v>2397</v>
      </c>
      <c r="O576">
        <v>13</v>
      </c>
      <c r="P576" s="1065">
        <v>0</v>
      </c>
      <c r="Q576" s="1065">
        <v>0</v>
      </c>
      <c r="R576" s="1066">
        <f t="shared" si="8"/>
        <v>0</v>
      </c>
      <c r="S576" s="1065">
        <v>0</v>
      </c>
      <c r="T576" s="1065">
        <v>0</v>
      </c>
      <c r="U576" s="1065">
        <v>0</v>
      </c>
      <c r="V576" s="1065">
        <v>0</v>
      </c>
    </row>
    <row r="577" spans="1:22">
      <c r="A577">
        <v>4088200100</v>
      </c>
      <c r="B577" s="1061">
        <v>2</v>
      </c>
      <c r="C577" s="1061">
        <v>5</v>
      </c>
      <c r="D577" s="1062">
        <v>2</v>
      </c>
      <c r="E577" s="1061" t="s">
        <v>2394</v>
      </c>
      <c r="F577" s="1061">
        <v>143</v>
      </c>
      <c r="G577" s="1061" t="s">
        <v>711</v>
      </c>
      <c r="H577" s="1063">
        <v>1</v>
      </c>
      <c r="I577" s="1064">
        <v>13201</v>
      </c>
      <c r="J577" s="1064">
        <v>1</v>
      </c>
      <c r="K577">
        <v>2020</v>
      </c>
      <c r="L577" s="1064">
        <v>2</v>
      </c>
      <c r="M577" s="1064">
        <v>2</v>
      </c>
      <c r="N577" s="1064" t="s">
        <v>2397</v>
      </c>
      <c r="O577">
        <v>13</v>
      </c>
      <c r="P577" s="1065">
        <v>0</v>
      </c>
      <c r="Q577" s="1065">
        <v>0</v>
      </c>
      <c r="R577" s="1066">
        <f t="shared" si="8"/>
        <v>0</v>
      </c>
      <c r="S577" s="1065">
        <v>0</v>
      </c>
      <c r="T577" s="1065">
        <v>0</v>
      </c>
      <c r="U577" s="1065">
        <v>64263.63</v>
      </c>
      <c r="V577" s="1065">
        <v>64263.63</v>
      </c>
    </row>
    <row r="578" spans="1:22">
      <c r="A578">
        <v>4088200100</v>
      </c>
      <c r="B578" s="1061">
        <v>2</v>
      </c>
      <c r="C578" s="1061">
        <v>5</v>
      </c>
      <c r="D578" s="1062">
        <v>2</v>
      </c>
      <c r="E578" s="1061" t="s">
        <v>2394</v>
      </c>
      <c r="F578" s="1061">
        <v>143</v>
      </c>
      <c r="G578" s="1061" t="s">
        <v>711</v>
      </c>
      <c r="H578" s="1063">
        <v>1</v>
      </c>
      <c r="I578" s="1064">
        <v>13201</v>
      </c>
      <c r="J578" s="1064">
        <v>1</v>
      </c>
      <c r="K578">
        <v>2020</v>
      </c>
      <c r="L578" s="1064">
        <v>2</v>
      </c>
      <c r="M578" s="1064">
        <v>2</v>
      </c>
      <c r="N578" s="1064" t="s">
        <v>2397</v>
      </c>
      <c r="O578">
        <v>13</v>
      </c>
      <c r="P578" s="1065">
        <v>0</v>
      </c>
      <c r="Q578" s="1065">
        <v>0</v>
      </c>
      <c r="R578" s="1066">
        <f t="shared" si="8"/>
        <v>0</v>
      </c>
      <c r="S578" s="1065">
        <v>0</v>
      </c>
      <c r="T578" s="1065">
        <v>0</v>
      </c>
      <c r="U578" s="1065">
        <v>0</v>
      </c>
      <c r="V578" s="1065">
        <v>0</v>
      </c>
    </row>
    <row r="579" spans="1:22">
      <c r="A579">
        <v>4088200100</v>
      </c>
      <c r="B579" s="1061">
        <v>2</v>
      </c>
      <c r="C579" s="1061">
        <v>5</v>
      </c>
      <c r="D579" s="1062">
        <v>2</v>
      </c>
      <c r="E579" s="1061" t="s">
        <v>2394</v>
      </c>
      <c r="F579" s="1061">
        <v>143</v>
      </c>
      <c r="G579" s="1061" t="s">
        <v>711</v>
      </c>
      <c r="H579" s="1063">
        <v>1</v>
      </c>
      <c r="I579" s="1064">
        <v>13201</v>
      </c>
      <c r="J579" s="1064">
        <v>1</v>
      </c>
      <c r="K579">
        <v>2020</v>
      </c>
      <c r="L579" s="1064">
        <v>2</v>
      </c>
      <c r="M579" s="1064">
        <v>2</v>
      </c>
      <c r="N579" s="1064" t="s">
        <v>2397</v>
      </c>
      <c r="O579">
        <v>13</v>
      </c>
      <c r="P579" s="1065">
        <v>0</v>
      </c>
      <c r="Q579" s="1065">
        <v>0</v>
      </c>
      <c r="R579" s="1066">
        <f t="shared" si="8"/>
        <v>0</v>
      </c>
      <c r="S579" s="1065">
        <v>0</v>
      </c>
      <c r="T579" s="1065">
        <v>0</v>
      </c>
      <c r="U579" s="1065">
        <v>0</v>
      </c>
      <c r="V579" s="1065">
        <v>0</v>
      </c>
    </row>
    <row r="580" spans="1:22">
      <c r="A580">
        <v>4088200100</v>
      </c>
      <c r="B580" s="1061">
        <v>2</v>
      </c>
      <c r="C580" s="1061">
        <v>5</v>
      </c>
      <c r="D580" s="1062">
        <v>2</v>
      </c>
      <c r="E580" s="1061" t="s">
        <v>2394</v>
      </c>
      <c r="F580" s="1061">
        <v>143</v>
      </c>
      <c r="G580" s="1061" t="s">
        <v>711</v>
      </c>
      <c r="H580" s="1063">
        <v>1</v>
      </c>
      <c r="I580" s="1064">
        <v>13201</v>
      </c>
      <c r="J580" s="1064">
        <v>1</v>
      </c>
      <c r="K580">
        <v>2020</v>
      </c>
      <c r="L580" s="1064">
        <v>2</v>
      </c>
      <c r="M580" s="1064">
        <v>2</v>
      </c>
      <c r="N580" s="1064" t="s">
        <v>2397</v>
      </c>
      <c r="O580">
        <v>13</v>
      </c>
      <c r="P580" s="1065">
        <v>0</v>
      </c>
      <c r="Q580" s="1065">
        <v>0</v>
      </c>
      <c r="R580" s="1066">
        <f t="shared" si="8"/>
        <v>0</v>
      </c>
      <c r="S580" s="1065">
        <v>64263.63</v>
      </c>
      <c r="T580" s="1065">
        <v>64263.63</v>
      </c>
      <c r="U580" s="1065">
        <v>0</v>
      </c>
      <c r="V580" s="1065">
        <v>0</v>
      </c>
    </row>
    <row r="581" spans="1:22">
      <c r="A581">
        <v>4088200100</v>
      </c>
      <c r="B581" s="1061">
        <v>2</v>
      </c>
      <c r="C581" s="1061">
        <v>5</v>
      </c>
      <c r="D581" s="1062">
        <v>2</v>
      </c>
      <c r="E581" s="1061" t="s">
        <v>2394</v>
      </c>
      <c r="F581" s="1061">
        <v>143</v>
      </c>
      <c r="G581" s="1061" t="s">
        <v>711</v>
      </c>
      <c r="H581" s="1063">
        <v>1</v>
      </c>
      <c r="I581" s="1064">
        <v>13201</v>
      </c>
      <c r="J581" s="1064">
        <v>1</v>
      </c>
      <c r="K581">
        <v>2020</v>
      </c>
      <c r="L581" s="1064">
        <v>2</v>
      </c>
      <c r="M581" s="1064">
        <v>2</v>
      </c>
      <c r="N581" s="1064" t="s">
        <v>2397</v>
      </c>
      <c r="O581">
        <v>13</v>
      </c>
      <c r="P581" s="1065">
        <v>0</v>
      </c>
      <c r="Q581" s="1065">
        <v>64263.63</v>
      </c>
      <c r="R581" s="1066">
        <f t="shared" ref="R581:R644" si="9">P581+Q581</f>
        <v>64263.63</v>
      </c>
      <c r="S581" s="1065">
        <v>0</v>
      </c>
      <c r="T581" s="1065">
        <v>0</v>
      </c>
      <c r="U581" s="1065">
        <v>0</v>
      </c>
      <c r="V581" s="1065">
        <v>0</v>
      </c>
    </row>
    <row r="582" spans="1:22">
      <c r="A582">
        <v>4088200100</v>
      </c>
      <c r="B582" s="1061">
        <v>2</v>
      </c>
      <c r="C582" s="1061">
        <v>5</v>
      </c>
      <c r="D582" s="1062">
        <v>2</v>
      </c>
      <c r="E582" s="1061" t="s">
        <v>2394</v>
      </c>
      <c r="F582" s="1061">
        <v>143</v>
      </c>
      <c r="G582" s="1061" t="s">
        <v>711</v>
      </c>
      <c r="H582" s="1063">
        <v>1</v>
      </c>
      <c r="I582" s="1064">
        <v>13201</v>
      </c>
      <c r="J582" s="1064">
        <v>1</v>
      </c>
      <c r="K582">
        <v>2020</v>
      </c>
      <c r="L582" s="1064">
        <v>1</v>
      </c>
      <c r="M582" s="1064">
        <v>3</v>
      </c>
      <c r="N582" s="1064" t="s">
        <v>2397</v>
      </c>
      <c r="O582">
        <v>13</v>
      </c>
      <c r="P582" s="1065">
        <v>0</v>
      </c>
      <c r="Q582" s="1065">
        <v>0</v>
      </c>
      <c r="R582" s="1066">
        <f t="shared" si="9"/>
        <v>0</v>
      </c>
      <c r="S582" s="1065">
        <v>0</v>
      </c>
      <c r="T582" s="1065">
        <v>0</v>
      </c>
      <c r="U582" s="1065">
        <v>0</v>
      </c>
      <c r="V582" s="1065">
        <v>0</v>
      </c>
    </row>
    <row r="583" spans="1:22">
      <c r="A583">
        <v>4088200100</v>
      </c>
      <c r="B583" s="1061">
        <v>2</v>
      </c>
      <c r="C583" s="1061">
        <v>5</v>
      </c>
      <c r="D583" s="1062">
        <v>2</v>
      </c>
      <c r="E583" s="1061" t="s">
        <v>2394</v>
      </c>
      <c r="F583" s="1061">
        <v>143</v>
      </c>
      <c r="G583" s="1061" t="s">
        <v>711</v>
      </c>
      <c r="H583" s="1063">
        <v>1</v>
      </c>
      <c r="I583" s="1064">
        <v>13201</v>
      </c>
      <c r="J583" s="1064">
        <v>1</v>
      </c>
      <c r="K583">
        <v>2020</v>
      </c>
      <c r="L583" s="1064">
        <v>1</v>
      </c>
      <c r="M583" s="1064">
        <v>3</v>
      </c>
      <c r="N583" s="1064" t="s">
        <v>2397</v>
      </c>
      <c r="O583">
        <v>13</v>
      </c>
      <c r="P583" s="1065">
        <v>0</v>
      </c>
      <c r="Q583" s="1065">
        <v>0</v>
      </c>
      <c r="R583" s="1066">
        <f t="shared" si="9"/>
        <v>0</v>
      </c>
      <c r="S583" s="1065">
        <v>0</v>
      </c>
      <c r="T583" s="1065">
        <v>0</v>
      </c>
      <c r="U583" s="1065">
        <v>5285.15</v>
      </c>
      <c r="V583" s="1065">
        <v>5285.15</v>
      </c>
    </row>
    <row r="584" spans="1:22">
      <c r="A584">
        <v>4088200100</v>
      </c>
      <c r="B584" s="1061">
        <v>2</v>
      </c>
      <c r="C584" s="1061">
        <v>5</v>
      </c>
      <c r="D584" s="1062">
        <v>2</v>
      </c>
      <c r="E584" s="1061" t="s">
        <v>2394</v>
      </c>
      <c r="F584" s="1061">
        <v>143</v>
      </c>
      <c r="G584" s="1061" t="s">
        <v>711</v>
      </c>
      <c r="H584" s="1063">
        <v>1</v>
      </c>
      <c r="I584" s="1064">
        <v>13201</v>
      </c>
      <c r="J584" s="1064">
        <v>1</v>
      </c>
      <c r="K584">
        <v>2020</v>
      </c>
      <c r="L584" s="1064">
        <v>1</v>
      </c>
      <c r="M584" s="1064">
        <v>3</v>
      </c>
      <c r="N584" s="1064" t="s">
        <v>2397</v>
      </c>
      <c r="O584">
        <v>13</v>
      </c>
      <c r="P584" s="1065">
        <v>0</v>
      </c>
      <c r="Q584" s="1065">
        <v>0</v>
      </c>
      <c r="R584" s="1066">
        <f t="shared" si="9"/>
        <v>0</v>
      </c>
      <c r="S584" s="1065">
        <v>0</v>
      </c>
      <c r="T584" s="1065">
        <v>0</v>
      </c>
      <c r="U584" s="1065">
        <v>0</v>
      </c>
      <c r="V584" s="1065">
        <v>0</v>
      </c>
    </row>
    <row r="585" spans="1:22">
      <c r="A585">
        <v>4088200100</v>
      </c>
      <c r="B585" s="1061">
        <v>2</v>
      </c>
      <c r="C585" s="1061">
        <v>5</v>
      </c>
      <c r="D585" s="1062">
        <v>2</v>
      </c>
      <c r="E585" s="1061" t="s">
        <v>2394</v>
      </c>
      <c r="F585" s="1061">
        <v>143</v>
      </c>
      <c r="G585" s="1061" t="s">
        <v>711</v>
      </c>
      <c r="H585" s="1063">
        <v>1</v>
      </c>
      <c r="I585" s="1064">
        <v>13201</v>
      </c>
      <c r="J585" s="1064">
        <v>1</v>
      </c>
      <c r="K585">
        <v>2020</v>
      </c>
      <c r="L585" s="1064">
        <v>1</v>
      </c>
      <c r="M585" s="1064">
        <v>3</v>
      </c>
      <c r="N585" s="1064" t="s">
        <v>2397</v>
      </c>
      <c r="O585">
        <v>13</v>
      </c>
      <c r="P585" s="1065">
        <v>0</v>
      </c>
      <c r="Q585" s="1065">
        <v>0</v>
      </c>
      <c r="R585" s="1066">
        <f t="shared" si="9"/>
        <v>0</v>
      </c>
      <c r="S585" s="1065">
        <v>0</v>
      </c>
      <c r="T585" s="1065">
        <v>0</v>
      </c>
      <c r="U585" s="1065">
        <v>0</v>
      </c>
      <c r="V585" s="1065">
        <v>0</v>
      </c>
    </row>
    <row r="586" spans="1:22">
      <c r="A586">
        <v>4088200100</v>
      </c>
      <c r="B586" s="1061">
        <v>2</v>
      </c>
      <c r="C586" s="1061">
        <v>5</v>
      </c>
      <c r="D586" s="1062">
        <v>2</v>
      </c>
      <c r="E586" s="1061" t="s">
        <v>2394</v>
      </c>
      <c r="F586" s="1061">
        <v>143</v>
      </c>
      <c r="G586" s="1061" t="s">
        <v>711</v>
      </c>
      <c r="H586" s="1063">
        <v>1</v>
      </c>
      <c r="I586" s="1064">
        <v>13201</v>
      </c>
      <c r="J586" s="1064">
        <v>1</v>
      </c>
      <c r="K586">
        <v>2020</v>
      </c>
      <c r="L586" s="1064">
        <v>1</v>
      </c>
      <c r="M586" s="1064">
        <v>3</v>
      </c>
      <c r="N586" s="1064" t="s">
        <v>2397</v>
      </c>
      <c r="O586">
        <v>13</v>
      </c>
      <c r="P586" s="1065">
        <v>0</v>
      </c>
      <c r="Q586" s="1065">
        <v>0</v>
      </c>
      <c r="R586" s="1066">
        <f t="shared" si="9"/>
        <v>0</v>
      </c>
      <c r="S586" s="1065">
        <v>5285.15</v>
      </c>
      <c r="T586" s="1065">
        <v>5285.15</v>
      </c>
      <c r="U586" s="1065">
        <v>0</v>
      </c>
      <c r="V586" s="1065">
        <v>0</v>
      </c>
    </row>
    <row r="587" spans="1:22">
      <c r="A587">
        <v>4088200100</v>
      </c>
      <c r="B587" s="1061">
        <v>2</v>
      </c>
      <c r="C587" s="1061">
        <v>5</v>
      </c>
      <c r="D587" s="1062">
        <v>2</v>
      </c>
      <c r="E587" s="1061" t="s">
        <v>2394</v>
      </c>
      <c r="F587" s="1061">
        <v>143</v>
      </c>
      <c r="G587" s="1061" t="s">
        <v>711</v>
      </c>
      <c r="H587" s="1063">
        <v>1</v>
      </c>
      <c r="I587" s="1064">
        <v>13201</v>
      </c>
      <c r="J587" s="1064">
        <v>1</v>
      </c>
      <c r="K587">
        <v>2020</v>
      </c>
      <c r="L587" s="1064">
        <v>1</v>
      </c>
      <c r="M587" s="1064">
        <v>3</v>
      </c>
      <c r="N587" s="1064" t="s">
        <v>2397</v>
      </c>
      <c r="O587">
        <v>13</v>
      </c>
      <c r="P587" s="1065">
        <v>0</v>
      </c>
      <c r="Q587" s="1065">
        <v>5285.15</v>
      </c>
      <c r="R587" s="1066">
        <f t="shared" si="9"/>
        <v>5285.15</v>
      </c>
      <c r="S587" s="1065">
        <v>0</v>
      </c>
      <c r="T587" s="1065">
        <v>0</v>
      </c>
      <c r="U587" s="1065">
        <v>0</v>
      </c>
      <c r="V587" s="1065">
        <v>0</v>
      </c>
    </row>
    <row r="588" spans="1:22">
      <c r="A588">
        <v>4088200100</v>
      </c>
      <c r="B588" s="1061">
        <v>2</v>
      </c>
      <c r="C588" s="1061">
        <v>5</v>
      </c>
      <c r="D588" s="1062">
        <v>2</v>
      </c>
      <c r="E588" s="1061" t="s">
        <v>2394</v>
      </c>
      <c r="F588" s="1061">
        <v>143</v>
      </c>
      <c r="G588" s="1061" t="s">
        <v>711</v>
      </c>
      <c r="H588" s="1063">
        <v>1</v>
      </c>
      <c r="I588" s="1064">
        <v>13201</v>
      </c>
      <c r="J588" s="1064">
        <v>1</v>
      </c>
      <c r="K588">
        <v>2020</v>
      </c>
      <c r="L588" s="1064">
        <v>1</v>
      </c>
      <c r="M588" s="1064">
        <v>1</v>
      </c>
      <c r="N588" s="1064" t="s">
        <v>2397</v>
      </c>
      <c r="O588">
        <v>13</v>
      </c>
      <c r="P588" s="1065">
        <v>2827.36</v>
      </c>
      <c r="Q588" s="1065">
        <v>-622.09</v>
      </c>
      <c r="R588" s="1066">
        <f t="shared" si="9"/>
        <v>2205.27</v>
      </c>
      <c r="S588" s="1065">
        <v>2205.27</v>
      </c>
      <c r="T588" s="1065">
        <v>2205.27</v>
      </c>
      <c r="U588" s="1065">
        <v>2205.27</v>
      </c>
      <c r="V588" s="1065">
        <v>2205.27</v>
      </c>
    </row>
    <row r="589" spans="1:22">
      <c r="A589">
        <v>4088200100</v>
      </c>
      <c r="B589" s="1061">
        <v>2</v>
      </c>
      <c r="C589" s="1061">
        <v>5</v>
      </c>
      <c r="D589" s="1062">
        <v>2</v>
      </c>
      <c r="E589" s="1061" t="s">
        <v>2394</v>
      </c>
      <c r="F589" s="1061">
        <v>143</v>
      </c>
      <c r="G589" s="1061" t="s">
        <v>711</v>
      </c>
      <c r="H589" s="1063">
        <v>1</v>
      </c>
      <c r="I589" s="1064">
        <v>13201</v>
      </c>
      <c r="J589" s="1064">
        <v>1</v>
      </c>
      <c r="K589">
        <v>2020</v>
      </c>
      <c r="L589" s="1064">
        <v>1</v>
      </c>
      <c r="M589" s="1064">
        <v>1</v>
      </c>
      <c r="N589" s="1064" t="s">
        <v>2397</v>
      </c>
      <c r="O589">
        <v>13</v>
      </c>
      <c r="P589" s="1065">
        <v>0</v>
      </c>
      <c r="Q589" s="1065">
        <v>0</v>
      </c>
      <c r="R589" s="1066">
        <f t="shared" si="9"/>
        <v>0</v>
      </c>
      <c r="S589" s="1065">
        <v>0</v>
      </c>
      <c r="T589" s="1065">
        <v>0</v>
      </c>
      <c r="U589" s="1065">
        <v>0</v>
      </c>
      <c r="V589" s="1065">
        <v>0</v>
      </c>
    </row>
    <row r="590" spans="1:22">
      <c r="A590">
        <v>4088200100</v>
      </c>
      <c r="B590" s="1061">
        <v>2</v>
      </c>
      <c r="C590" s="1061">
        <v>5</v>
      </c>
      <c r="D590" s="1062">
        <v>2</v>
      </c>
      <c r="E590" s="1061" t="s">
        <v>2394</v>
      </c>
      <c r="F590" s="1061">
        <v>143</v>
      </c>
      <c r="G590" s="1061" t="s">
        <v>711</v>
      </c>
      <c r="H590" s="1063">
        <v>1</v>
      </c>
      <c r="I590" s="1064">
        <v>13201</v>
      </c>
      <c r="J590" s="1064">
        <v>1</v>
      </c>
      <c r="K590">
        <v>2020</v>
      </c>
      <c r="L590" s="1064">
        <v>1</v>
      </c>
      <c r="M590" s="1064">
        <v>1</v>
      </c>
      <c r="N590" s="1064" t="s">
        <v>2397</v>
      </c>
      <c r="O590">
        <v>13</v>
      </c>
      <c r="P590" s="1065">
        <v>0</v>
      </c>
      <c r="Q590" s="1065">
        <v>0</v>
      </c>
      <c r="R590" s="1066">
        <f t="shared" si="9"/>
        <v>0</v>
      </c>
      <c r="S590" s="1065">
        <v>0</v>
      </c>
      <c r="T590" s="1065">
        <v>0</v>
      </c>
      <c r="U590" s="1065">
        <v>3213.49</v>
      </c>
      <c r="V590" s="1065">
        <v>3213.49</v>
      </c>
    </row>
    <row r="591" spans="1:22">
      <c r="A591">
        <v>4088200100</v>
      </c>
      <c r="B591" s="1061">
        <v>2</v>
      </c>
      <c r="C591" s="1061">
        <v>5</v>
      </c>
      <c r="D591" s="1062">
        <v>2</v>
      </c>
      <c r="E591" s="1061" t="s">
        <v>2394</v>
      </c>
      <c r="F591" s="1061">
        <v>143</v>
      </c>
      <c r="G591" s="1061" t="s">
        <v>711</v>
      </c>
      <c r="H591" s="1063">
        <v>1</v>
      </c>
      <c r="I591" s="1064">
        <v>13201</v>
      </c>
      <c r="J591" s="1064">
        <v>1</v>
      </c>
      <c r="K591">
        <v>2020</v>
      </c>
      <c r="L591" s="1064">
        <v>1</v>
      </c>
      <c r="M591" s="1064">
        <v>1</v>
      </c>
      <c r="N591" s="1064" t="s">
        <v>2397</v>
      </c>
      <c r="O591">
        <v>13</v>
      </c>
      <c r="P591" s="1065">
        <v>0</v>
      </c>
      <c r="Q591" s="1065">
        <v>0</v>
      </c>
      <c r="R591" s="1066">
        <f t="shared" si="9"/>
        <v>0</v>
      </c>
      <c r="S591" s="1065">
        <v>0</v>
      </c>
      <c r="T591" s="1065">
        <v>0</v>
      </c>
      <c r="U591" s="1065">
        <v>0</v>
      </c>
      <c r="V591" s="1065">
        <v>0</v>
      </c>
    </row>
    <row r="592" spans="1:22">
      <c r="A592">
        <v>4088200100</v>
      </c>
      <c r="B592" s="1061">
        <v>2</v>
      </c>
      <c r="C592" s="1061">
        <v>5</v>
      </c>
      <c r="D592" s="1062">
        <v>2</v>
      </c>
      <c r="E592" s="1061" t="s">
        <v>2394</v>
      </c>
      <c r="F592" s="1061">
        <v>143</v>
      </c>
      <c r="G592" s="1061" t="s">
        <v>711</v>
      </c>
      <c r="H592" s="1063">
        <v>1</v>
      </c>
      <c r="I592" s="1064">
        <v>13201</v>
      </c>
      <c r="J592" s="1064">
        <v>1</v>
      </c>
      <c r="K592">
        <v>2020</v>
      </c>
      <c r="L592" s="1064">
        <v>1</v>
      </c>
      <c r="M592" s="1064">
        <v>1</v>
      </c>
      <c r="N592" s="1064" t="s">
        <v>2397</v>
      </c>
      <c r="O592">
        <v>13</v>
      </c>
      <c r="P592" s="1065">
        <v>0</v>
      </c>
      <c r="Q592" s="1065">
        <v>0</v>
      </c>
      <c r="R592" s="1066">
        <f t="shared" si="9"/>
        <v>0</v>
      </c>
      <c r="S592" s="1065">
        <v>0</v>
      </c>
      <c r="T592" s="1065">
        <v>0</v>
      </c>
      <c r="U592" s="1065">
        <v>0</v>
      </c>
      <c r="V592" s="1065">
        <v>0</v>
      </c>
    </row>
    <row r="593" spans="1:22">
      <c r="A593">
        <v>4088200100</v>
      </c>
      <c r="B593" s="1061">
        <v>2</v>
      </c>
      <c r="C593" s="1061">
        <v>5</v>
      </c>
      <c r="D593" s="1062">
        <v>2</v>
      </c>
      <c r="E593" s="1061" t="s">
        <v>2394</v>
      </c>
      <c r="F593" s="1061">
        <v>143</v>
      </c>
      <c r="G593" s="1061" t="s">
        <v>711</v>
      </c>
      <c r="H593" s="1063">
        <v>1</v>
      </c>
      <c r="I593" s="1064">
        <v>13201</v>
      </c>
      <c r="J593" s="1064">
        <v>1</v>
      </c>
      <c r="K593">
        <v>2020</v>
      </c>
      <c r="L593" s="1064">
        <v>1</v>
      </c>
      <c r="M593" s="1064">
        <v>1</v>
      </c>
      <c r="N593" s="1064" t="s">
        <v>2397</v>
      </c>
      <c r="O593">
        <v>13</v>
      </c>
      <c r="P593" s="1065">
        <v>0</v>
      </c>
      <c r="Q593" s="1065">
        <v>0</v>
      </c>
      <c r="R593" s="1066">
        <f t="shared" si="9"/>
        <v>0</v>
      </c>
      <c r="S593" s="1065">
        <v>3213.49</v>
      </c>
      <c r="T593" s="1065">
        <v>3213.49</v>
      </c>
      <c r="U593" s="1065">
        <v>0</v>
      </c>
      <c r="V593" s="1065">
        <v>0</v>
      </c>
    </row>
    <row r="594" spans="1:22">
      <c r="A594">
        <v>4088200100</v>
      </c>
      <c r="B594" s="1061">
        <v>2</v>
      </c>
      <c r="C594" s="1061">
        <v>5</v>
      </c>
      <c r="D594" s="1062">
        <v>2</v>
      </c>
      <c r="E594" s="1061" t="s">
        <v>2394</v>
      </c>
      <c r="F594" s="1061">
        <v>143</v>
      </c>
      <c r="G594" s="1061" t="s">
        <v>711</v>
      </c>
      <c r="H594" s="1063">
        <v>1</v>
      </c>
      <c r="I594" s="1064">
        <v>13201</v>
      </c>
      <c r="J594" s="1064">
        <v>1</v>
      </c>
      <c r="K594">
        <v>2020</v>
      </c>
      <c r="L594" s="1064">
        <v>1</v>
      </c>
      <c r="M594" s="1064">
        <v>1</v>
      </c>
      <c r="N594" s="1064" t="s">
        <v>2397</v>
      </c>
      <c r="O594">
        <v>13</v>
      </c>
      <c r="P594" s="1065">
        <v>0</v>
      </c>
      <c r="Q594" s="1065">
        <v>3213.49</v>
      </c>
      <c r="R594" s="1066">
        <f t="shared" si="9"/>
        <v>3213.49</v>
      </c>
      <c r="S594" s="1065">
        <v>0</v>
      </c>
      <c r="T594" s="1065">
        <v>0</v>
      </c>
      <c r="U594" s="1065">
        <v>0</v>
      </c>
      <c r="V594" s="1065">
        <v>0</v>
      </c>
    </row>
    <row r="595" spans="1:22">
      <c r="A595">
        <v>4088200100</v>
      </c>
      <c r="B595" s="1061">
        <v>2</v>
      </c>
      <c r="C595" s="1061">
        <v>5</v>
      </c>
      <c r="D595" s="1062">
        <v>2</v>
      </c>
      <c r="E595" s="1061" t="s">
        <v>2394</v>
      </c>
      <c r="F595" s="1061">
        <v>143</v>
      </c>
      <c r="G595" s="1061" t="s">
        <v>711</v>
      </c>
      <c r="H595" s="1063">
        <v>1</v>
      </c>
      <c r="I595" s="1064">
        <v>13201</v>
      </c>
      <c r="J595" s="1064">
        <v>1</v>
      </c>
      <c r="K595">
        <v>2020</v>
      </c>
      <c r="L595" s="1064">
        <v>2</v>
      </c>
      <c r="M595" s="1064">
        <v>2</v>
      </c>
      <c r="N595" s="1064" t="s">
        <v>2397</v>
      </c>
      <c r="O595">
        <v>13</v>
      </c>
      <c r="P595" s="1065">
        <v>0</v>
      </c>
      <c r="Q595" s="1065">
        <v>0</v>
      </c>
      <c r="R595" s="1066">
        <f t="shared" si="9"/>
        <v>0</v>
      </c>
      <c r="S595" s="1065">
        <v>0</v>
      </c>
      <c r="T595" s="1065">
        <v>0</v>
      </c>
      <c r="U595" s="1065">
        <v>0</v>
      </c>
      <c r="V595" s="1065">
        <v>0</v>
      </c>
    </row>
    <row r="596" spans="1:22">
      <c r="A596">
        <v>4088200100</v>
      </c>
      <c r="B596" s="1061">
        <v>2</v>
      </c>
      <c r="C596" s="1061">
        <v>5</v>
      </c>
      <c r="D596" s="1062">
        <v>2</v>
      </c>
      <c r="E596" s="1061" t="s">
        <v>2394</v>
      </c>
      <c r="F596" s="1061">
        <v>143</v>
      </c>
      <c r="G596" s="1061" t="s">
        <v>711</v>
      </c>
      <c r="H596" s="1063">
        <v>1</v>
      </c>
      <c r="I596" s="1064">
        <v>13201</v>
      </c>
      <c r="J596" s="1064">
        <v>1</v>
      </c>
      <c r="K596">
        <v>2020</v>
      </c>
      <c r="L596" s="1064">
        <v>2</v>
      </c>
      <c r="M596" s="1064">
        <v>2</v>
      </c>
      <c r="N596" s="1064" t="s">
        <v>2397</v>
      </c>
      <c r="O596">
        <v>13</v>
      </c>
      <c r="P596" s="1065">
        <v>0</v>
      </c>
      <c r="Q596" s="1065">
        <v>0</v>
      </c>
      <c r="R596" s="1066">
        <f t="shared" si="9"/>
        <v>0</v>
      </c>
      <c r="S596" s="1065">
        <v>0</v>
      </c>
      <c r="T596" s="1065">
        <v>0</v>
      </c>
      <c r="U596" s="1065">
        <v>43190.5</v>
      </c>
      <c r="V596" s="1065">
        <v>43190.5</v>
      </c>
    </row>
    <row r="597" spans="1:22">
      <c r="A597">
        <v>4088200100</v>
      </c>
      <c r="B597" s="1061">
        <v>2</v>
      </c>
      <c r="C597" s="1061">
        <v>5</v>
      </c>
      <c r="D597" s="1062">
        <v>2</v>
      </c>
      <c r="E597" s="1061" t="s">
        <v>2394</v>
      </c>
      <c r="F597" s="1061">
        <v>143</v>
      </c>
      <c r="G597" s="1061" t="s">
        <v>711</v>
      </c>
      <c r="H597" s="1063">
        <v>1</v>
      </c>
      <c r="I597" s="1064">
        <v>13201</v>
      </c>
      <c r="J597" s="1064">
        <v>1</v>
      </c>
      <c r="K597">
        <v>2020</v>
      </c>
      <c r="L597" s="1064">
        <v>2</v>
      </c>
      <c r="M597" s="1064">
        <v>2</v>
      </c>
      <c r="N597" s="1064" t="s">
        <v>2397</v>
      </c>
      <c r="O597">
        <v>13</v>
      </c>
      <c r="P597" s="1065">
        <v>0</v>
      </c>
      <c r="Q597" s="1065">
        <v>0</v>
      </c>
      <c r="R597" s="1066">
        <f t="shared" si="9"/>
        <v>0</v>
      </c>
      <c r="S597" s="1065">
        <v>0</v>
      </c>
      <c r="T597" s="1065">
        <v>0</v>
      </c>
      <c r="U597" s="1065">
        <v>0</v>
      </c>
      <c r="V597" s="1065">
        <v>0</v>
      </c>
    </row>
    <row r="598" spans="1:22">
      <c r="A598">
        <v>4088200100</v>
      </c>
      <c r="B598" s="1061">
        <v>2</v>
      </c>
      <c r="C598" s="1061">
        <v>5</v>
      </c>
      <c r="D598" s="1062">
        <v>2</v>
      </c>
      <c r="E598" s="1061" t="s">
        <v>2394</v>
      </c>
      <c r="F598" s="1061">
        <v>143</v>
      </c>
      <c r="G598" s="1061" t="s">
        <v>711</v>
      </c>
      <c r="H598" s="1063">
        <v>1</v>
      </c>
      <c r="I598" s="1064">
        <v>13201</v>
      </c>
      <c r="J598" s="1064">
        <v>1</v>
      </c>
      <c r="K598">
        <v>2020</v>
      </c>
      <c r="L598" s="1064">
        <v>2</v>
      </c>
      <c r="M598" s="1064">
        <v>2</v>
      </c>
      <c r="N598" s="1064" t="s">
        <v>2397</v>
      </c>
      <c r="O598">
        <v>13</v>
      </c>
      <c r="P598" s="1065">
        <v>0</v>
      </c>
      <c r="Q598" s="1065">
        <v>0</v>
      </c>
      <c r="R598" s="1066">
        <f t="shared" si="9"/>
        <v>0</v>
      </c>
      <c r="S598" s="1065">
        <v>0</v>
      </c>
      <c r="T598" s="1065">
        <v>0</v>
      </c>
      <c r="U598" s="1065">
        <v>0</v>
      </c>
      <c r="V598" s="1065">
        <v>0</v>
      </c>
    </row>
    <row r="599" spans="1:22">
      <c r="A599">
        <v>4088200100</v>
      </c>
      <c r="B599" s="1061">
        <v>2</v>
      </c>
      <c r="C599" s="1061">
        <v>5</v>
      </c>
      <c r="D599" s="1062">
        <v>2</v>
      </c>
      <c r="E599" s="1061" t="s">
        <v>2394</v>
      </c>
      <c r="F599" s="1061">
        <v>143</v>
      </c>
      <c r="G599" s="1061" t="s">
        <v>711</v>
      </c>
      <c r="H599" s="1063">
        <v>1</v>
      </c>
      <c r="I599" s="1064">
        <v>13201</v>
      </c>
      <c r="J599" s="1064">
        <v>1</v>
      </c>
      <c r="K599">
        <v>2020</v>
      </c>
      <c r="L599" s="1064">
        <v>2</v>
      </c>
      <c r="M599" s="1064">
        <v>2</v>
      </c>
      <c r="N599" s="1064" t="s">
        <v>2397</v>
      </c>
      <c r="O599">
        <v>13</v>
      </c>
      <c r="P599" s="1065">
        <v>0</v>
      </c>
      <c r="Q599" s="1065">
        <v>0</v>
      </c>
      <c r="R599" s="1066">
        <f t="shared" si="9"/>
        <v>0</v>
      </c>
      <c r="S599" s="1065">
        <v>43190.5</v>
      </c>
      <c r="T599" s="1065">
        <v>43190.5</v>
      </c>
      <c r="U599" s="1065">
        <v>0</v>
      </c>
      <c r="V599" s="1065">
        <v>0</v>
      </c>
    </row>
    <row r="600" spans="1:22">
      <c r="A600">
        <v>4088200100</v>
      </c>
      <c r="B600" s="1061">
        <v>2</v>
      </c>
      <c r="C600" s="1061">
        <v>5</v>
      </c>
      <c r="D600" s="1062">
        <v>2</v>
      </c>
      <c r="E600" s="1061" t="s">
        <v>2394</v>
      </c>
      <c r="F600" s="1061">
        <v>143</v>
      </c>
      <c r="G600" s="1061" t="s">
        <v>711</v>
      </c>
      <c r="H600" s="1063">
        <v>1</v>
      </c>
      <c r="I600" s="1064">
        <v>13201</v>
      </c>
      <c r="J600" s="1064">
        <v>1</v>
      </c>
      <c r="K600">
        <v>2020</v>
      </c>
      <c r="L600" s="1064">
        <v>2</v>
      </c>
      <c r="M600" s="1064">
        <v>2</v>
      </c>
      <c r="N600" s="1064" t="s">
        <v>2397</v>
      </c>
      <c r="O600">
        <v>13</v>
      </c>
      <c r="P600" s="1065">
        <v>0</v>
      </c>
      <c r="Q600" s="1065">
        <v>43190.5</v>
      </c>
      <c r="R600" s="1066">
        <f t="shared" si="9"/>
        <v>43190.5</v>
      </c>
      <c r="S600" s="1065">
        <v>0</v>
      </c>
      <c r="T600" s="1065">
        <v>0</v>
      </c>
      <c r="U600" s="1065">
        <v>0</v>
      </c>
      <c r="V600" s="1065">
        <v>0</v>
      </c>
    </row>
    <row r="601" spans="1:22">
      <c r="A601">
        <v>4088200100</v>
      </c>
      <c r="B601" s="1061">
        <v>2</v>
      </c>
      <c r="C601" s="1061">
        <v>5</v>
      </c>
      <c r="D601" s="1062">
        <v>2</v>
      </c>
      <c r="E601" s="1061" t="s">
        <v>2394</v>
      </c>
      <c r="F601" s="1061">
        <v>143</v>
      </c>
      <c r="G601" s="1061" t="s">
        <v>711</v>
      </c>
      <c r="H601" s="1063">
        <v>1</v>
      </c>
      <c r="I601" s="1064">
        <v>13201</v>
      </c>
      <c r="J601" s="1064">
        <v>1</v>
      </c>
      <c r="K601">
        <v>2020</v>
      </c>
      <c r="L601" s="1064">
        <v>1</v>
      </c>
      <c r="M601" s="1064">
        <v>3</v>
      </c>
      <c r="N601" s="1064" t="s">
        <v>2397</v>
      </c>
      <c r="O601">
        <v>13</v>
      </c>
      <c r="P601" s="1065">
        <v>142336.76999999999</v>
      </c>
      <c r="Q601" s="1065">
        <v>-53880.79</v>
      </c>
      <c r="R601" s="1066">
        <f t="shared" si="9"/>
        <v>88455.979999999981</v>
      </c>
      <c r="S601" s="1065">
        <v>88455.98</v>
      </c>
      <c r="T601" s="1065">
        <v>88455.98</v>
      </c>
      <c r="U601" s="1065">
        <v>88455.98</v>
      </c>
      <c r="V601" s="1065">
        <v>88455.98</v>
      </c>
    </row>
    <row r="602" spans="1:22">
      <c r="A602">
        <v>4088200100</v>
      </c>
      <c r="B602" s="1061">
        <v>2</v>
      </c>
      <c r="C602" s="1061">
        <v>5</v>
      </c>
      <c r="D602" s="1062">
        <v>2</v>
      </c>
      <c r="E602" s="1061" t="s">
        <v>2394</v>
      </c>
      <c r="F602" s="1061">
        <v>143</v>
      </c>
      <c r="G602" s="1061" t="s">
        <v>711</v>
      </c>
      <c r="H602" s="1063">
        <v>1</v>
      </c>
      <c r="I602" s="1064">
        <v>13201</v>
      </c>
      <c r="J602" s="1064">
        <v>1</v>
      </c>
      <c r="K602">
        <v>2020</v>
      </c>
      <c r="L602" s="1064">
        <v>2</v>
      </c>
      <c r="M602" s="1064">
        <v>2</v>
      </c>
      <c r="N602" s="1064" t="s">
        <v>2397</v>
      </c>
      <c r="O602">
        <v>13</v>
      </c>
      <c r="P602" s="1065">
        <v>0</v>
      </c>
      <c r="Q602" s="1065">
        <v>0</v>
      </c>
      <c r="R602" s="1066">
        <f t="shared" si="9"/>
        <v>0</v>
      </c>
      <c r="S602" s="1065">
        <v>0</v>
      </c>
      <c r="T602" s="1065">
        <v>0</v>
      </c>
      <c r="U602" s="1065">
        <v>0</v>
      </c>
      <c r="V602" s="1065">
        <v>0</v>
      </c>
    </row>
    <row r="603" spans="1:22">
      <c r="A603">
        <v>4088200100</v>
      </c>
      <c r="B603" s="1061">
        <v>2</v>
      </c>
      <c r="C603" s="1061">
        <v>5</v>
      </c>
      <c r="D603" s="1062">
        <v>2</v>
      </c>
      <c r="E603" s="1061" t="s">
        <v>2394</v>
      </c>
      <c r="F603" s="1061">
        <v>143</v>
      </c>
      <c r="G603" s="1061" t="s">
        <v>711</v>
      </c>
      <c r="H603" s="1063">
        <v>1</v>
      </c>
      <c r="I603" s="1064">
        <v>13201</v>
      </c>
      <c r="J603" s="1064">
        <v>1</v>
      </c>
      <c r="K603">
        <v>2020</v>
      </c>
      <c r="L603" s="1064">
        <v>2</v>
      </c>
      <c r="M603" s="1064">
        <v>2</v>
      </c>
      <c r="N603" s="1064" t="s">
        <v>2397</v>
      </c>
      <c r="O603">
        <v>13</v>
      </c>
      <c r="P603" s="1065">
        <v>0</v>
      </c>
      <c r="Q603" s="1065">
        <v>0</v>
      </c>
      <c r="R603" s="1066">
        <f t="shared" si="9"/>
        <v>0</v>
      </c>
      <c r="S603" s="1065">
        <v>0</v>
      </c>
      <c r="T603" s="1065">
        <v>0</v>
      </c>
      <c r="U603" s="1065">
        <v>11695.32</v>
      </c>
      <c r="V603" s="1065">
        <v>11695.32</v>
      </c>
    </row>
    <row r="604" spans="1:22">
      <c r="A604">
        <v>4088200100</v>
      </c>
      <c r="B604" s="1061">
        <v>2</v>
      </c>
      <c r="C604" s="1061">
        <v>5</v>
      </c>
      <c r="D604" s="1062">
        <v>2</v>
      </c>
      <c r="E604" s="1061" t="s">
        <v>2394</v>
      </c>
      <c r="F604" s="1061">
        <v>143</v>
      </c>
      <c r="G604" s="1061" t="s">
        <v>711</v>
      </c>
      <c r="H604" s="1063">
        <v>1</v>
      </c>
      <c r="I604" s="1064">
        <v>13201</v>
      </c>
      <c r="J604" s="1064">
        <v>1</v>
      </c>
      <c r="K604">
        <v>2020</v>
      </c>
      <c r="L604" s="1064">
        <v>2</v>
      </c>
      <c r="M604" s="1064">
        <v>2</v>
      </c>
      <c r="N604" s="1064" t="s">
        <v>2397</v>
      </c>
      <c r="O604">
        <v>13</v>
      </c>
      <c r="P604" s="1065">
        <v>0</v>
      </c>
      <c r="Q604" s="1065">
        <v>0</v>
      </c>
      <c r="R604" s="1066">
        <f t="shared" si="9"/>
        <v>0</v>
      </c>
      <c r="S604" s="1065">
        <v>0</v>
      </c>
      <c r="T604" s="1065">
        <v>0</v>
      </c>
      <c r="U604" s="1065">
        <v>0</v>
      </c>
      <c r="V604" s="1065">
        <v>0</v>
      </c>
    </row>
    <row r="605" spans="1:22">
      <c r="A605">
        <v>4088200100</v>
      </c>
      <c r="B605" s="1061">
        <v>2</v>
      </c>
      <c r="C605" s="1061">
        <v>5</v>
      </c>
      <c r="D605" s="1062">
        <v>2</v>
      </c>
      <c r="E605" s="1061" t="s">
        <v>2394</v>
      </c>
      <c r="F605" s="1061">
        <v>143</v>
      </c>
      <c r="G605" s="1061" t="s">
        <v>711</v>
      </c>
      <c r="H605" s="1063">
        <v>1</v>
      </c>
      <c r="I605" s="1064">
        <v>13201</v>
      </c>
      <c r="J605" s="1064">
        <v>1</v>
      </c>
      <c r="K605">
        <v>2020</v>
      </c>
      <c r="L605" s="1064">
        <v>2</v>
      </c>
      <c r="M605" s="1064">
        <v>2</v>
      </c>
      <c r="N605" s="1064" t="s">
        <v>2397</v>
      </c>
      <c r="O605">
        <v>13</v>
      </c>
      <c r="P605" s="1065">
        <v>0</v>
      </c>
      <c r="Q605" s="1065">
        <v>0</v>
      </c>
      <c r="R605" s="1066">
        <f t="shared" si="9"/>
        <v>0</v>
      </c>
      <c r="S605" s="1065">
        <v>0</v>
      </c>
      <c r="T605" s="1065">
        <v>0</v>
      </c>
      <c r="U605" s="1065">
        <v>0</v>
      </c>
      <c r="V605" s="1065">
        <v>0</v>
      </c>
    </row>
    <row r="606" spans="1:22">
      <c r="A606">
        <v>4088200100</v>
      </c>
      <c r="B606" s="1061">
        <v>2</v>
      </c>
      <c r="C606" s="1061">
        <v>5</v>
      </c>
      <c r="D606" s="1062">
        <v>2</v>
      </c>
      <c r="E606" s="1061" t="s">
        <v>2394</v>
      </c>
      <c r="F606" s="1061">
        <v>143</v>
      </c>
      <c r="G606" s="1061" t="s">
        <v>711</v>
      </c>
      <c r="H606" s="1063">
        <v>1</v>
      </c>
      <c r="I606" s="1064">
        <v>13201</v>
      </c>
      <c r="J606" s="1064">
        <v>1</v>
      </c>
      <c r="K606">
        <v>2020</v>
      </c>
      <c r="L606" s="1064">
        <v>2</v>
      </c>
      <c r="M606" s="1064">
        <v>2</v>
      </c>
      <c r="N606" s="1064" t="s">
        <v>2397</v>
      </c>
      <c r="O606">
        <v>13</v>
      </c>
      <c r="P606" s="1065">
        <v>0</v>
      </c>
      <c r="Q606" s="1065">
        <v>0</v>
      </c>
      <c r="R606" s="1066">
        <f t="shared" si="9"/>
        <v>0</v>
      </c>
      <c r="S606" s="1065">
        <v>11695.32</v>
      </c>
      <c r="T606" s="1065">
        <v>11695.32</v>
      </c>
      <c r="U606" s="1065">
        <v>0</v>
      </c>
      <c r="V606" s="1065">
        <v>0</v>
      </c>
    </row>
    <row r="607" spans="1:22">
      <c r="A607">
        <v>4088200100</v>
      </c>
      <c r="B607" s="1061">
        <v>2</v>
      </c>
      <c r="C607" s="1061">
        <v>5</v>
      </c>
      <c r="D607" s="1062">
        <v>2</v>
      </c>
      <c r="E607" s="1061" t="s">
        <v>2394</v>
      </c>
      <c r="F607" s="1061">
        <v>143</v>
      </c>
      <c r="G607" s="1061" t="s">
        <v>711</v>
      </c>
      <c r="H607" s="1063">
        <v>1</v>
      </c>
      <c r="I607" s="1064">
        <v>13201</v>
      </c>
      <c r="J607" s="1064">
        <v>1</v>
      </c>
      <c r="K607">
        <v>2020</v>
      </c>
      <c r="L607" s="1064">
        <v>2</v>
      </c>
      <c r="M607" s="1064">
        <v>2</v>
      </c>
      <c r="N607" s="1064" t="s">
        <v>2397</v>
      </c>
      <c r="O607">
        <v>13</v>
      </c>
      <c r="P607" s="1065">
        <v>0</v>
      </c>
      <c r="Q607" s="1065">
        <v>12092.23</v>
      </c>
      <c r="R607" s="1066">
        <f t="shared" si="9"/>
        <v>12092.23</v>
      </c>
      <c r="S607" s="1065">
        <v>0</v>
      </c>
      <c r="T607" s="1065">
        <v>0</v>
      </c>
      <c r="U607" s="1065">
        <v>0</v>
      </c>
      <c r="V607" s="1065">
        <v>0</v>
      </c>
    </row>
    <row r="608" spans="1:22">
      <c r="A608">
        <v>4088200100</v>
      </c>
      <c r="B608" s="1061">
        <v>2</v>
      </c>
      <c r="C608" s="1061">
        <v>5</v>
      </c>
      <c r="D608" s="1062">
        <v>2</v>
      </c>
      <c r="E608" s="1061" t="s">
        <v>2394</v>
      </c>
      <c r="F608" s="1061">
        <v>143</v>
      </c>
      <c r="G608" s="1061" t="s">
        <v>711</v>
      </c>
      <c r="H608" s="1063">
        <v>1</v>
      </c>
      <c r="I608" s="1064">
        <v>13201</v>
      </c>
      <c r="J608" s="1064">
        <v>1</v>
      </c>
      <c r="K608">
        <v>2020</v>
      </c>
      <c r="L608" s="1064">
        <v>1</v>
      </c>
      <c r="M608" s="1064">
        <v>3</v>
      </c>
      <c r="N608" s="1064" t="s">
        <v>2397</v>
      </c>
      <c r="O608">
        <v>13</v>
      </c>
      <c r="P608" s="1065">
        <v>13397.72</v>
      </c>
      <c r="Q608" s="1065">
        <v>-5792.16</v>
      </c>
      <c r="R608" s="1066">
        <f t="shared" si="9"/>
        <v>7605.5599999999995</v>
      </c>
      <c r="S608" s="1065">
        <v>7605.56</v>
      </c>
      <c r="T608" s="1065">
        <v>7605.56</v>
      </c>
      <c r="U608" s="1065">
        <v>7605.56</v>
      </c>
      <c r="V608" s="1065">
        <v>7605.56</v>
      </c>
    </row>
    <row r="609" spans="1:22">
      <c r="A609">
        <v>4088200100</v>
      </c>
      <c r="B609" s="1061">
        <v>2</v>
      </c>
      <c r="C609" s="1061">
        <v>5</v>
      </c>
      <c r="D609" s="1062">
        <v>2</v>
      </c>
      <c r="E609" s="1061" t="s">
        <v>2394</v>
      </c>
      <c r="F609" s="1061">
        <v>143</v>
      </c>
      <c r="G609" s="1061" t="s">
        <v>711</v>
      </c>
      <c r="H609" s="1063">
        <v>1</v>
      </c>
      <c r="I609" s="1064">
        <v>13201</v>
      </c>
      <c r="J609" s="1064">
        <v>1</v>
      </c>
      <c r="K609">
        <v>2020</v>
      </c>
      <c r="L609" s="1064">
        <v>2</v>
      </c>
      <c r="M609" s="1064">
        <v>2</v>
      </c>
      <c r="N609" s="1064" t="s">
        <v>2397</v>
      </c>
      <c r="O609">
        <v>13</v>
      </c>
      <c r="P609" s="1065">
        <v>0</v>
      </c>
      <c r="Q609" s="1065">
        <v>0</v>
      </c>
      <c r="R609" s="1066">
        <f t="shared" si="9"/>
        <v>0</v>
      </c>
      <c r="S609" s="1065">
        <v>0</v>
      </c>
      <c r="T609" s="1065">
        <v>0</v>
      </c>
      <c r="U609" s="1065">
        <v>0</v>
      </c>
      <c r="V609" s="1065">
        <v>0</v>
      </c>
    </row>
    <row r="610" spans="1:22">
      <c r="A610">
        <v>4088200100</v>
      </c>
      <c r="B610" s="1061">
        <v>2</v>
      </c>
      <c r="C610" s="1061">
        <v>5</v>
      </c>
      <c r="D610" s="1062">
        <v>2</v>
      </c>
      <c r="E610" s="1061" t="s">
        <v>2394</v>
      </c>
      <c r="F610" s="1061">
        <v>143</v>
      </c>
      <c r="G610" s="1061" t="s">
        <v>711</v>
      </c>
      <c r="H610" s="1063">
        <v>1</v>
      </c>
      <c r="I610" s="1064">
        <v>13201</v>
      </c>
      <c r="J610" s="1064">
        <v>1</v>
      </c>
      <c r="K610">
        <v>2020</v>
      </c>
      <c r="L610" s="1064">
        <v>2</v>
      </c>
      <c r="M610" s="1064">
        <v>2</v>
      </c>
      <c r="N610" s="1064" t="s">
        <v>2397</v>
      </c>
      <c r="O610">
        <v>13</v>
      </c>
      <c r="P610" s="1065">
        <v>0</v>
      </c>
      <c r="Q610" s="1065">
        <v>0</v>
      </c>
      <c r="R610" s="1066">
        <f t="shared" si="9"/>
        <v>0</v>
      </c>
      <c r="S610" s="1065">
        <v>0</v>
      </c>
      <c r="T610" s="1065">
        <v>0</v>
      </c>
      <c r="U610" s="1065">
        <v>31821.759999999998</v>
      </c>
      <c r="V610" s="1065">
        <v>31821.759999999998</v>
      </c>
    </row>
    <row r="611" spans="1:22">
      <c r="A611">
        <v>4088200100</v>
      </c>
      <c r="B611" s="1061">
        <v>2</v>
      </c>
      <c r="C611" s="1061">
        <v>5</v>
      </c>
      <c r="D611" s="1062">
        <v>2</v>
      </c>
      <c r="E611" s="1061" t="s">
        <v>2394</v>
      </c>
      <c r="F611" s="1061">
        <v>143</v>
      </c>
      <c r="G611" s="1061" t="s">
        <v>711</v>
      </c>
      <c r="H611" s="1063">
        <v>1</v>
      </c>
      <c r="I611" s="1064">
        <v>13201</v>
      </c>
      <c r="J611" s="1064">
        <v>1</v>
      </c>
      <c r="K611">
        <v>2020</v>
      </c>
      <c r="L611" s="1064">
        <v>2</v>
      </c>
      <c r="M611" s="1064">
        <v>2</v>
      </c>
      <c r="N611" s="1064" t="s">
        <v>2397</v>
      </c>
      <c r="O611">
        <v>13</v>
      </c>
      <c r="P611" s="1065">
        <v>0</v>
      </c>
      <c r="Q611" s="1065">
        <v>0</v>
      </c>
      <c r="R611" s="1066">
        <f t="shared" si="9"/>
        <v>0</v>
      </c>
      <c r="S611" s="1065">
        <v>0</v>
      </c>
      <c r="T611" s="1065">
        <v>0</v>
      </c>
      <c r="U611" s="1065">
        <v>0</v>
      </c>
      <c r="V611" s="1065">
        <v>0</v>
      </c>
    </row>
    <row r="612" spans="1:22">
      <c r="A612">
        <v>4088200100</v>
      </c>
      <c r="B612" s="1061">
        <v>2</v>
      </c>
      <c r="C612" s="1061">
        <v>5</v>
      </c>
      <c r="D612" s="1062">
        <v>2</v>
      </c>
      <c r="E612" s="1061" t="s">
        <v>2394</v>
      </c>
      <c r="F612" s="1061">
        <v>143</v>
      </c>
      <c r="G612" s="1061" t="s">
        <v>711</v>
      </c>
      <c r="H612" s="1063">
        <v>1</v>
      </c>
      <c r="I612" s="1064">
        <v>13201</v>
      </c>
      <c r="J612" s="1064">
        <v>1</v>
      </c>
      <c r="K612">
        <v>2020</v>
      </c>
      <c r="L612" s="1064">
        <v>2</v>
      </c>
      <c r="M612" s="1064">
        <v>2</v>
      </c>
      <c r="N612" s="1064" t="s">
        <v>2397</v>
      </c>
      <c r="O612">
        <v>13</v>
      </c>
      <c r="P612" s="1065">
        <v>0</v>
      </c>
      <c r="Q612" s="1065">
        <v>0</v>
      </c>
      <c r="R612" s="1066">
        <f t="shared" si="9"/>
        <v>0</v>
      </c>
      <c r="S612" s="1065">
        <v>0</v>
      </c>
      <c r="T612" s="1065">
        <v>0</v>
      </c>
      <c r="U612" s="1065">
        <v>0</v>
      </c>
      <c r="V612" s="1065">
        <v>0</v>
      </c>
    </row>
    <row r="613" spans="1:22">
      <c r="A613">
        <v>4088200100</v>
      </c>
      <c r="B613" s="1061">
        <v>2</v>
      </c>
      <c r="C613" s="1061">
        <v>5</v>
      </c>
      <c r="D613" s="1062">
        <v>2</v>
      </c>
      <c r="E613" s="1061" t="s">
        <v>2394</v>
      </c>
      <c r="F613" s="1061">
        <v>143</v>
      </c>
      <c r="G613" s="1061" t="s">
        <v>711</v>
      </c>
      <c r="H613" s="1063">
        <v>1</v>
      </c>
      <c r="I613" s="1064">
        <v>13201</v>
      </c>
      <c r="J613" s="1064">
        <v>1</v>
      </c>
      <c r="K613">
        <v>2020</v>
      </c>
      <c r="L613" s="1064">
        <v>2</v>
      </c>
      <c r="M613" s="1064">
        <v>2</v>
      </c>
      <c r="N613" s="1064" t="s">
        <v>2397</v>
      </c>
      <c r="O613">
        <v>13</v>
      </c>
      <c r="P613" s="1065">
        <v>0</v>
      </c>
      <c r="Q613" s="1065">
        <v>0</v>
      </c>
      <c r="R613" s="1066">
        <f t="shared" si="9"/>
        <v>0</v>
      </c>
      <c r="S613" s="1065">
        <v>31821.759999999998</v>
      </c>
      <c r="T613" s="1065">
        <v>31821.759999999998</v>
      </c>
      <c r="U613" s="1065">
        <v>0</v>
      </c>
      <c r="V613" s="1065">
        <v>0</v>
      </c>
    </row>
    <row r="614" spans="1:22">
      <c r="A614">
        <v>4088200100</v>
      </c>
      <c r="B614" s="1061">
        <v>2</v>
      </c>
      <c r="C614" s="1061">
        <v>5</v>
      </c>
      <c r="D614" s="1062">
        <v>2</v>
      </c>
      <c r="E614" s="1061" t="s">
        <v>2394</v>
      </c>
      <c r="F614" s="1061">
        <v>143</v>
      </c>
      <c r="G614" s="1061" t="s">
        <v>711</v>
      </c>
      <c r="H614" s="1063">
        <v>1</v>
      </c>
      <c r="I614" s="1064">
        <v>13201</v>
      </c>
      <c r="J614" s="1064">
        <v>1</v>
      </c>
      <c r="K614">
        <v>2020</v>
      </c>
      <c r="L614" s="1064">
        <v>2</v>
      </c>
      <c r="M614" s="1064">
        <v>2</v>
      </c>
      <c r="N614" s="1064" t="s">
        <v>2397</v>
      </c>
      <c r="O614">
        <v>13</v>
      </c>
      <c r="P614" s="1065">
        <v>0</v>
      </c>
      <c r="Q614" s="1065">
        <v>31821.759999999998</v>
      </c>
      <c r="R614" s="1066">
        <f t="shared" si="9"/>
        <v>31821.759999999998</v>
      </c>
      <c r="S614" s="1065">
        <v>0</v>
      </c>
      <c r="T614" s="1065">
        <v>0</v>
      </c>
      <c r="U614" s="1065">
        <v>0</v>
      </c>
      <c r="V614" s="1065">
        <v>0</v>
      </c>
    </row>
    <row r="615" spans="1:22">
      <c r="A615">
        <v>4088200100</v>
      </c>
      <c r="B615" s="1061">
        <v>2</v>
      </c>
      <c r="C615" s="1061">
        <v>5</v>
      </c>
      <c r="D615" s="1062">
        <v>2</v>
      </c>
      <c r="E615" s="1061" t="s">
        <v>2394</v>
      </c>
      <c r="F615" s="1061">
        <v>143</v>
      </c>
      <c r="G615" s="1061" t="s">
        <v>711</v>
      </c>
      <c r="H615" s="1063">
        <v>1</v>
      </c>
      <c r="I615" s="1064">
        <v>13201</v>
      </c>
      <c r="J615" s="1064">
        <v>1</v>
      </c>
      <c r="K615">
        <v>2020</v>
      </c>
      <c r="L615" s="1064">
        <v>2</v>
      </c>
      <c r="M615" s="1064">
        <v>2</v>
      </c>
      <c r="N615" s="1064" t="s">
        <v>2397</v>
      </c>
      <c r="O615">
        <v>13</v>
      </c>
      <c r="P615" s="1065">
        <v>0</v>
      </c>
      <c r="Q615" s="1065">
        <v>0</v>
      </c>
      <c r="R615" s="1066">
        <f t="shared" si="9"/>
        <v>0</v>
      </c>
      <c r="S615" s="1065">
        <v>0</v>
      </c>
      <c r="T615" s="1065">
        <v>0</v>
      </c>
      <c r="U615" s="1065">
        <v>0</v>
      </c>
      <c r="V615" s="1065">
        <v>0</v>
      </c>
    </row>
    <row r="616" spans="1:22">
      <c r="A616">
        <v>4088200100</v>
      </c>
      <c r="B616" s="1061">
        <v>2</v>
      </c>
      <c r="C616" s="1061">
        <v>5</v>
      </c>
      <c r="D616" s="1062">
        <v>2</v>
      </c>
      <c r="E616" s="1061" t="s">
        <v>2394</v>
      </c>
      <c r="F616" s="1061">
        <v>143</v>
      </c>
      <c r="G616" s="1061" t="s">
        <v>711</v>
      </c>
      <c r="H616" s="1063">
        <v>1</v>
      </c>
      <c r="I616" s="1064">
        <v>13201</v>
      </c>
      <c r="J616" s="1064">
        <v>1</v>
      </c>
      <c r="K616">
        <v>2020</v>
      </c>
      <c r="L616" s="1064">
        <v>2</v>
      </c>
      <c r="M616" s="1064">
        <v>2</v>
      </c>
      <c r="N616" s="1064" t="s">
        <v>2397</v>
      </c>
      <c r="O616">
        <v>13</v>
      </c>
      <c r="P616" s="1065">
        <v>0</v>
      </c>
      <c r="Q616" s="1065">
        <v>0</v>
      </c>
      <c r="R616" s="1066">
        <f t="shared" si="9"/>
        <v>0</v>
      </c>
      <c r="S616" s="1065">
        <v>0</v>
      </c>
      <c r="T616" s="1065">
        <v>0</v>
      </c>
      <c r="U616" s="1065">
        <v>28406.03</v>
      </c>
      <c r="V616" s="1065">
        <v>28406.03</v>
      </c>
    </row>
    <row r="617" spans="1:22">
      <c r="A617">
        <v>4088200100</v>
      </c>
      <c r="B617" s="1061">
        <v>2</v>
      </c>
      <c r="C617" s="1061">
        <v>5</v>
      </c>
      <c r="D617" s="1062">
        <v>2</v>
      </c>
      <c r="E617" s="1061" t="s">
        <v>2394</v>
      </c>
      <c r="F617" s="1061">
        <v>143</v>
      </c>
      <c r="G617" s="1061" t="s">
        <v>711</v>
      </c>
      <c r="H617" s="1063">
        <v>1</v>
      </c>
      <c r="I617" s="1064">
        <v>13201</v>
      </c>
      <c r="J617" s="1064">
        <v>1</v>
      </c>
      <c r="K617">
        <v>2020</v>
      </c>
      <c r="L617" s="1064">
        <v>2</v>
      </c>
      <c r="M617" s="1064">
        <v>2</v>
      </c>
      <c r="N617" s="1064" t="s">
        <v>2397</v>
      </c>
      <c r="O617">
        <v>13</v>
      </c>
      <c r="P617" s="1065">
        <v>0</v>
      </c>
      <c r="Q617" s="1065">
        <v>0</v>
      </c>
      <c r="R617" s="1066">
        <f t="shared" si="9"/>
        <v>0</v>
      </c>
      <c r="S617" s="1065">
        <v>0</v>
      </c>
      <c r="T617" s="1065">
        <v>0</v>
      </c>
      <c r="U617" s="1065">
        <v>0</v>
      </c>
      <c r="V617" s="1065">
        <v>0</v>
      </c>
    </row>
    <row r="618" spans="1:22">
      <c r="A618">
        <v>4088200100</v>
      </c>
      <c r="B618" s="1061">
        <v>2</v>
      </c>
      <c r="C618" s="1061">
        <v>5</v>
      </c>
      <c r="D618" s="1062">
        <v>2</v>
      </c>
      <c r="E618" s="1061" t="s">
        <v>2394</v>
      </c>
      <c r="F618" s="1061">
        <v>143</v>
      </c>
      <c r="G618" s="1061" t="s">
        <v>711</v>
      </c>
      <c r="H618" s="1063">
        <v>1</v>
      </c>
      <c r="I618" s="1064">
        <v>13201</v>
      </c>
      <c r="J618" s="1064">
        <v>1</v>
      </c>
      <c r="K618">
        <v>2020</v>
      </c>
      <c r="L618" s="1064">
        <v>2</v>
      </c>
      <c r="M618" s="1064">
        <v>2</v>
      </c>
      <c r="N618" s="1064" t="s">
        <v>2397</v>
      </c>
      <c r="O618">
        <v>13</v>
      </c>
      <c r="P618" s="1065">
        <v>0</v>
      </c>
      <c r="Q618" s="1065">
        <v>0</v>
      </c>
      <c r="R618" s="1066">
        <f t="shared" si="9"/>
        <v>0</v>
      </c>
      <c r="S618" s="1065">
        <v>0</v>
      </c>
      <c r="T618" s="1065">
        <v>0</v>
      </c>
      <c r="U618" s="1065">
        <v>0</v>
      </c>
      <c r="V618" s="1065">
        <v>0</v>
      </c>
    </row>
    <row r="619" spans="1:22">
      <c r="A619">
        <v>4088200100</v>
      </c>
      <c r="B619" s="1061">
        <v>2</v>
      </c>
      <c r="C619" s="1061">
        <v>5</v>
      </c>
      <c r="D619" s="1062">
        <v>2</v>
      </c>
      <c r="E619" s="1061" t="s">
        <v>2394</v>
      </c>
      <c r="F619" s="1061">
        <v>143</v>
      </c>
      <c r="G619" s="1061" t="s">
        <v>711</v>
      </c>
      <c r="H619" s="1063">
        <v>1</v>
      </c>
      <c r="I619" s="1064">
        <v>13201</v>
      </c>
      <c r="J619" s="1064">
        <v>1</v>
      </c>
      <c r="K619">
        <v>2020</v>
      </c>
      <c r="L619" s="1064">
        <v>2</v>
      </c>
      <c r="M619" s="1064">
        <v>2</v>
      </c>
      <c r="N619" s="1064" t="s">
        <v>2397</v>
      </c>
      <c r="O619">
        <v>13</v>
      </c>
      <c r="P619" s="1065">
        <v>0</v>
      </c>
      <c r="Q619" s="1065">
        <v>0</v>
      </c>
      <c r="R619" s="1066">
        <f t="shared" si="9"/>
        <v>0</v>
      </c>
      <c r="S619" s="1065">
        <v>28406.03</v>
      </c>
      <c r="T619" s="1065">
        <v>28406.03</v>
      </c>
      <c r="U619" s="1065">
        <v>0</v>
      </c>
      <c r="V619" s="1065">
        <v>0</v>
      </c>
    </row>
    <row r="620" spans="1:22">
      <c r="A620">
        <v>4088200100</v>
      </c>
      <c r="B620" s="1061">
        <v>2</v>
      </c>
      <c r="C620" s="1061">
        <v>5</v>
      </c>
      <c r="D620" s="1062">
        <v>2</v>
      </c>
      <c r="E620" s="1061" t="s">
        <v>2394</v>
      </c>
      <c r="F620" s="1061">
        <v>143</v>
      </c>
      <c r="G620" s="1061" t="s">
        <v>711</v>
      </c>
      <c r="H620" s="1063">
        <v>1</v>
      </c>
      <c r="I620" s="1064">
        <v>13201</v>
      </c>
      <c r="J620" s="1064">
        <v>1</v>
      </c>
      <c r="K620">
        <v>2020</v>
      </c>
      <c r="L620" s="1064">
        <v>2</v>
      </c>
      <c r="M620" s="1064">
        <v>2</v>
      </c>
      <c r="N620" s="1064" t="s">
        <v>2397</v>
      </c>
      <c r="O620">
        <v>13</v>
      </c>
      <c r="P620" s="1065">
        <v>0</v>
      </c>
      <c r="Q620" s="1065">
        <v>28406.03</v>
      </c>
      <c r="R620" s="1066">
        <f t="shared" si="9"/>
        <v>28406.03</v>
      </c>
      <c r="S620" s="1065">
        <v>0</v>
      </c>
      <c r="T620" s="1065">
        <v>0</v>
      </c>
      <c r="U620" s="1065">
        <v>0</v>
      </c>
      <c r="V620" s="1065">
        <v>0</v>
      </c>
    </row>
    <row r="621" spans="1:22">
      <c r="A621">
        <v>4088200100</v>
      </c>
      <c r="B621" s="1061">
        <v>2</v>
      </c>
      <c r="C621" s="1061">
        <v>5</v>
      </c>
      <c r="D621" s="1062">
        <v>2</v>
      </c>
      <c r="E621" s="1061" t="s">
        <v>2394</v>
      </c>
      <c r="F621" s="1061">
        <v>143</v>
      </c>
      <c r="G621" s="1061" t="s">
        <v>711</v>
      </c>
      <c r="H621" s="1063">
        <v>1</v>
      </c>
      <c r="I621" s="1064">
        <v>13201</v>
      </c>
      <c r="J621" s="1064">
        <v>1</v>
      </c>
      <c r="K621">
        <v>2020</v>
      </c>
      <c r="L621" s="1064">
        <v>1</v>
      </c>
      <c r="M621" s="1064">
        <v>3</v>
      </c>
      <c r="N621" s="1064" t="s">
        <v>2397</v>
      </c>
      <c r="O621">
        <v>13</v>
      </c>
      <c r="P621" s="1065">
        <v>3755.06</v>
      </c>
      <c r="Q621" s="1065">
        <v>4899.3599999999997</v>
      </c>
      <c r="R621" s="1066">
        <f t="shared" si="9"/>
        <v>8654.42</v>
      </c>
      <c r="S621" s="1065">
        <v>8654.42</v>
      </c>
      <c r="T621" s="1065">
        <v>8654.42</v>
      </c>
      <c r="U621" s="1065">
        <v>8654.42</v>
      </c>
      <c r="V621" s="1065">
        <v>8654.42</v>
      </c>
    </row>
    <row r="622" spans="1:22">
      <c r="A622">
        <v>4088200100</v>
      </c>
      <c r="B622" s="1061">
        <v>2</v>
      </c>
      <c r="C622" s="1061">
        <v>5</v>
      </c>
      <c r="D622" s="1062">
        <v>2</v>
      </c>
      <c r="E622" s="1061" t="s">
        <v>2394</v>
      </c>
      <c r="F622" s="1061">
        <v>143</v>
      </c>
      <c r="G622" s="1061" t="s">
        <v>711</v>
      </c>
      <c r="H622" s="1063">
        <v>1</v>
      </c>
      <c r="I622" s="1064">
        <v>13201</v>
      </c>
      <c r="J622" s="1064">
        <v>1</v>
      </c>
      <c r="K622">
        <v>2020</v>
      </c>
      <c r="L622" s="1064">
        <v>1</v>
      </c>
      <c r="M622" s="1064">
        <v>3</v>
      </c>
      <c r="N622" s="1064" t="s">
        <v>2397</v>
      </c>
      <c r="O622">
        <v>13</v>
      </c>
      <c r="P622" s="1065">
        <v>93009.16</v>
      </c>
      <c r="Q622" s="1065">
        <v>-55184.17</v>
      </c>
      <c r="R622" s="1066">
        <f t="shared" si="9"/>
        <v>37824.990000000005</v>
      </c>
      <c r="S622" s="1065">
        <v>37824.99</v>
      </c>
      <c r="T622" s="1065">
        <v>37824.99</v>
      </c>
      <c r="U622" s="1065">
        <v>37824.99</v>
      </c>
      <c r="V622" s="1065">
        <v>37824.99</v>
      </c>
    </row>
    <row r="623" spans="1:22">
      <c r="A623">
        <v>4088200100</v>
      </c>
      <c r="B623" s="1061">
        <v>2</v>
      </c>
      <c r="C623" s="1061">
        <v>5</v>
      </c>
      <c r="D623" s="1062">
        <v>2</v>
      </c>
      <c r="E623" s="1061" t="s">
        <v>2394</v>
      </c>
      <c r="F623" s="1061">
        <v>143</v>
      </c>
      <c r="G623" s="1061" t="s">
        <v>711</v>
      </c>
      <c r="H623" s="1063">
        <v>1</v>
      </c>
      <c r="I623" s="1064">
        <v>13201</v>
      </c>
      <c r="J623" s="1064">
        <v>1</v>
      </c>
      <c r="K623">
        <v>2020</v>
      </c>
      <c r="L623" s="1064">
        <v>2</v>
      </c>
      <c r="M623" s="1064">
        <v>2</v>
      </c>
      <c r="N623" s="1064" t="s">
        <v>2397</v>
      </c>
      <c r="O623">
        <v>13</v>
      </c>
      <c r="P623" s="1065">
        <v>0</v>
      </c>
      <c r="Q623" s="1065">
        <v>0</v>
      </c>
      <c r="R623" s="1066">
        <f t="shared" si="9"/>
        <v>0</v>
      </c>
      <c r="S623" s="1065">
        <v>0</v>
      </c>
      <c r="T623" s="1065">
        <v>0</v>
      </c>
      <c r="U623" s="1065">
        <v>0</v>
      </c>
      <c r="V623" s="1065">
        <v>0</v>
      </c>
    </row>
    <row r="624" spans="1:22">
      <c r="A624">
        <v>4088200100</v>
      </c>
      <c r="B624" s="1061">
        <v>2</v>
      </c>
      <c r="C624" s="1061">
        <v>5</v>
      </c>
      <c r="D624" s="1062">
        <v>2</v>
      </c>
      <c r="E624" s="1061" t="s">
        <v>2394</v>
      </c>
      <c r="F624" s="1061">
        <v>143</v>
      </c>
      <c r="G624" s="1061" t="s">
        <v>711</v>
      </c>
      <c r="H624" s="1063">
        <v>1</v>
      </c>
      <c r="I624" s="1064">
        <v>13201</v>
      </c>
      <c r="J624" s="1064">
        <v>1</v>
      </c>
      <c r="K624">
        <v>2020</v>
      </c>
      <c r="L624" s="1064">
        <v>2</v>
      </c>
      <c r="M624" s="1064">
        <v>2</v>
      </c>
      <c r="N624" s="1064" t="s">
        <v>2397</v>
      </c>
      <c r="O624">
        <v>13</v>
      </c>
      <c r="P624" s="1065">
        <v>0</v>
      </c>
      <c r="Q624" s="1065">
        <v>0</v>
      </c>
      <c r="R624" s="1066">
        <f t="shared" si="9"/>
        <v>0</v>
      </c>
      <c r="S624" s="1065">
        <v>0</v>
      </c>
      <c r="T624" s="1065">
        <v>0</v>
      </c>
      <c r="U624" s="1065">
        <v>8072.6</v>
      </c>
      <c r="V624" s="1065">
        <v>8072.6</v>
      </c>
    </row>
    <row r="625" spans="1:22">
      <c r="A625">
        <v>4088200100</v>
      </c>
      <c r="B625" s="1061">
        <v>2</v>
      </c>
      <c r="C625" s="1061">
        <v>5</v>
      </c>
      <c r="D625" s="1062">
        <v>2</v>
      </c>
      <c r="E625" s="1061" t="s">
        <v>2394</v>
      </c>
      <c r="F625" s="1061">
        <v>143</v>
      </c>
      <c r="G625" s="1061" t="s">
        <v>711</v>
      </c>
      <c r="H625" s="1063">
        <v>1</v>
      </c>
      <c r="I625" s="1064">
        <v>13201</v>
      </c>
      <c r="J625" s="1064">
        <v>1</v>
      </c>
      <c r="K625">
        <v>2020</v>
      </c>
      <c r="L625" s="1064">
        <v>2</v>
      </c>
      <c r="M625" s="1064">
        <v>2</v>
      </c>
      <c r="N625" s="1064" t="s">
        <v>2397</v>
      </c>
      <c r="O625">
        <v>13</v>
      </c>
      <c r="P625" s="1065">
        <v>0</v>
      </c>
      <c r="Q625" s="1065">
        <v>0</v>
      </c>
      <c r="R625" s="1066">
        <f t="shared" si="9"/>
        <v>0</v>
      </c>
      <c r="S625" s="1065">
        <v>0</v>
      </c>
      <c r="T625" s="1065">
        <v>0</v>
      </c>
      <c r="U625" s="1065">
        <v>0</v>
      </c>
      <c r="V625" s="1065">
        <v>0</v>
      </c>
    </row>
    <row r="626" spans="1:22">
      <c r="A626">
        <v>4088200100</v>
      </c>
      <c r="B626" s="1061">
        <v>2</v>
      </c>
      <c r="C626" s="1061">
        <v>5</v>
      </c>
      <c r="D626" s="1062">
        <v>2</v>
      </c>
      <c r="E626" s="1061" t="s">
        <v>2394</v>
      </c>
      <c r="F626" s="1061">
        <v>143</v>
      </c>
      <c r="G626" s="1061" t="s">
        <v>711</v>
      </c>
      <c r="H626" s="1063">
        <v>1</v>
      </c>
      <c r="I626" s="1064">
        <v>13201</v>
      </c>
      <c r="J626" s="1064">
        <v>1</v>
      </c>
      <c r="K626">
        <v>2020</v>
      </c>
      <c r="L626" s="1064">
        <v>2</v>
      </c>
      <c r="M626" s="1064">
        <v>2</v>
      </c>
      <c r="N626" s="1064" t="s">
        <v>2397</v>
      </c>
      <c r="O626">
        <v>13</v>
      </c>
      <c r="P626" s="1065">
        <v>0</v>
      </c>
      <c r="Q626" s="1065">
        <v>0</v>
      </c>
      <c r="R626" s="1066">
        <f t="shared" si="9"/>
        <v>0</v>
      </c>
      <c r="S626" s="1065">
        <v>0</v>
      </c>
      <c r="T626" s="1065">
        <v>0</v>
      </c>
      <c r="U626" s="1065">
        <v>0</v>
      </c>
      <c r="V626" s="1065">
        <v>0</v>
      </c>
    </row>
    <row r="627" spans="1:22">
      <c r="A627">
        <v>4088200100</v>
      </c>
      <c r="B627" s="1061">
        <v>2</v>
      </c>
      <c r="C627" s="1061">
        <v>5</v>
      </c>
      <c r="D627" s="1062">
        <v>2</v>
      </c>
      <c r="E627" s="1061" t="s">
        <v>2394</v>
      </c>
      <c r="F627" s="1061">
        <v>143</v>
      </c>
      <c r="G627" s="1061" t="s">
        <v>711</v>
      </c>
      <c r="H627" s="1063">
        <v>1</v>
      </c>
      <c r="I627" s="1064">
        <v>13201</v>
      </c>
      <c r="J627" s="1064">
        <v>1</v>
      </c>
      <c r="K627">
        <v>2020</v>
      </c>
      <c r="L627" s="1064">
        <v>2</v>
      </c>
      <c r="M627" s="1064">
        <v>2</v>
      </c>
      <c r="N627" s="1064" t="s">
        <v>2397</v>
      </c>
      <c r="O627">
        <v>13</v>
      </c>
      <c r="P627" s="1065">
        <v>0</v>
      </c>
      <c r="Q627" s="1065">
        <v>0</v>
      </c>
      <c r="R627" s="1066">
        <f t="shared" si="9"/>
        <v>0</v>
      </c>
      <c r="S627" s="1065">
        <v>8072.6</v>
      </c>
      <c r="T627" s="1065">
        <v>8072.6</v>
      </c>
      <c r="U627" s="1065">
        <v>0</v>
      </c>
      <c r="V627" s="1065">
        <v>0</v>
      </c>
    </row>
    <row r="628" spans="1:22">
      <c r="A628">
        <v>4088200100</v>
      </c>
      <c r="B628" s="1061">
        <v>2</v>
      </c>
      <c r="C628" s="1061">
        <v>5</v>
      </c>
      <c r="D628" s="1062">
        <v>2</v>
      </c>
      <c r="E628" s="1061" t="s">
        <v>2394</v>
      </c>
      <c r="F628" s="1061">
        <v>143</v>
      </c>
      <c r="G628" s="1061" t="s">
        <v>711</v>
      </c>
      <c r="H628" s="1063">
        <v>1</v>
      </c>
      <c r="I628" s="1064">
        <v>13201</v>
      </c>
      <c r="J628" s="1064">
        <v>1</v>
      </c>
      <c r="K628">
        <v>2020</v>
      </c>
      <c r="L628" s="1064">
        <v>2</v>
      </c>
      <c r="M628" s="1064">
        <v>2</v>
      </c>
      <c r="N628" s="1064" t="s">
        <v>2397</v>
      </c>
      <c r="O628">
        <v>13</v>
      </c>
      <c r="P628" s="1065">
        <v>0</v>
      </c>
      <c r="Q628" s="1065">
        <v>8072.6</v>
      </c>
      <c r="R628" s="1066">
        <f t="shared" si="9"/>
        <v>8072.6</v>
      </c>
      <c r="S628" s="1065">
        <v>0</v>
      </c>
      <c r="T628" s="1065">
        <v>0</v>
      </c>
      <c r="U628" s="1065">
        <v>0</v>
      </c>
      <c r="V628" s="1065">
        <v>0</v>
      </c>
    </row>
    <row r="629" spans="1:22">
      <c r="A629">
        <v>4088200100</v>
      </c>
      <c r="B629" s="1061">
        <v>2</v>
      </c>
      <c r="C629" s="1061">
        <v>5</v>
      </c>
      <c r="D629" s="1062">
        <v>2</v>
      </c>
      <c r="E629" s="1061" t="s">
        <v>2394</v>
      </c>
      <c r="F629" s="1061">
        <v>143</v>
      </c>
      <c r="G629" s="1061" t="s">
        <v>711</v>
      </c>
      <c r="H629" s="1063">
        <v>1</v>
      </c>
      <c r="I629" s="1064">
        <v>13201</v>
      </c>
      <c r="J629" s="1064">
        <v>1</v>
      </c>
      <c r="K629">
        <v>2020</v>
      </c>
      <c r="L629" s="1064">
        <v>2</v>
      </c>
      <c r="M629" s="1064">
        <v>2</v>
      </c>
      <c r="N629" s="1064" t="s">
        <v>2397</v>
      </c>
      <c r="O629">
        <v>13</v>
      </c>
      <c r="P629" s="1065">
        <v>0</v>
      </c>
      <c r="Q629" s="1065">
        <v>0</v>
      </c>
      <c r="R629" s="1066">
        <f t="shared" si="9"/>
        <v>0</v>
      </c>
      <c r="S629" s="1065">
        <v>0</v>
      </c>
      <c r="T629" s="1065">
        <v>0</v>
      </c>
      <c r="U629" s="1065">
        <v>0</v>
      </c>
      <c r="V629" s="1065">
        <v>0</v>
      </c>
    </row>
    <row r="630" spans="1:22">
      <c r="A630">
        <v>4088200100</v>
      </c>
      <c r="B630" s="1061">
        <v>2</v>
      </c>
      <c r="C630" s="1061">
        <v>5</v>
      </c>
      <c r="D630" s="1062">
        <v>2</v>
      </c>
      <c r="E630" s="1061" t="s">
        <v>2394</v>
      </c>
      <c r="F630" s="1061">
        <v>143</v>
      </c>
      <c r="G630" s="1061" t="s">
        <v>711</v>
      </c>
      <c r="H630" s="1063">
        <v>1</v>
      </c>
      <c r="I630" s="1064">
        <v>13201</v>
      </c>
      <c r="J630" s="1064">
        <v>1</v>
      </c>
      <c r="K630">
        <v>2020</v>
      </c>
      <c r="L630" s="1064">
        <v>2</v>
      </c>
      <c r="M630" s="1064">
        <v>2</v>
      </c>
      <c r="N630" s="1064" t="s">
        <v>2397</v>
      </c>
      <c r="O630">
        <v>13</v>
      </c>
      <c r="P630" s="1065">
        <v>0</v>
      </c>
      <c r="Q630" s="1065">
        <v>0</v>
      </c>
      <c r="R630" s="1066">
        <f t="shared" si="9"/>
        <v>0</v>
      </c>
      <c r="S630" s="1065">
        <v>0</v>
      </c>
      <c r="T630" s="1065">
        <v>0</v>
      </c>
      <c r="U630" s="1065">
        <v>92037.08</v>
      </c>
      <c r="V630" s="1065">
        <v>92037.08</v>
      </c>
    </row>
    <row r="631" spans="1:22">
      <c r="A631">
        <v>4088200100</v>
      </c>
      <c r="B631" s="1061">
        <v>2</v>
      </c>
      <c r="C631" s="1061">
        <v>5</v>
      </c>
      <c r="D631" s="1062">
        <v>2</v>
      </c>
      <c r="E631" s="1061" t="s">
        <v>2394</v>
      </c>
      <c r="F631" s="1061">
        <v>143</v>
      </c>
      <c r="G631" s="1061" t="s">
        <v>711</v>
      </c>
      <c r="H631" s="1063">
        <v>1</v>
      </c>
      <c r="I631" s="1064">
        <v>13201</v>
      </c>
      <c r="J631" s="1064">
        <v>1</v>
      </c>
      <c r="K631">
        <v>2020</v>
      </c>
      <c r="L631" s="1064">
        <v>2</v>
      </c>
      <c r="M631" s="1064">
        <v>2</v>
      </c>
      <c r="N631" s="1064" t="s">
        <v>2397</v>
      </c>
      <c r="O631">
        <v>13</v>
      </c>
      <c r="P631" s="1065">
        <v>0</v>
      </c>
      <c r="Q631" s="1065">
        <v>0</v>
      </c>
      <c r="R631" s="1066">
        <f t="shared" si="9"/>
        <v>0</v>
      </c>
      <c r="S631" s="1065">
        <v>0</v>
      </c>
      <c r="T631" s="1065">
        <v>0</v>
      </c>
      <c r="U631" s="1065">
        <v>0</v>
      </c>
      <c r="V631" s="1065">
        <v>0</v>
      </c>
    </row>
    <row r="632" spans="1:22">
      <c r="A632">
        <v>4088200100</v>
      </c>
      <c r="B632" s="1061">
        <v>2</v>
      </c>
      <c r="C632" s="1061">
        <v>5</v>
      </c>
      <c r="D632" s="1062">
        <v>2</v>
      </c>
      <c r="E632" s="1061" t="s">
        <v>2394</v>
      </c>
      <c r="F632" s="1061">
        <v>143</v>
      </c>
      <c r="G632" s="1061" t="s">
        <v>711</v>
      </c>
      <c r="H632" s="1063">
        <v>1</v>
      </c>
      <c r="I632" s="1064">
        <v>13201</v>
      </c>
      <c r="J632" s="1064">
        <v>1</v>
      </c>
      <c r="K632">
        <v>2020</v>
      </c>
      <c r="L632" s="1064">
        <v>2</v>
      </c>
      <c r="M632" s="1064">
        <v>2</v>
      </c>
      <c r="N632" s="1064" t="s">
        <v>2397</v>
      </c>
      <c r="O632">
        <v>13</v>
      </c>
      <c r="P632" s="1065">
        <v>0</v>
      </c>
      <c r="Q632" s="1065">
        <v>0</v>
      </c>
      <c r="R632" s="1066">
        <f t="shared" si="9"/>
        <v>0</v>
      </c>
      <c r="S632" s="1065">
        <v>0</v>
      </c>
      <c r="T632" s="1065">
        <v>0</v>
      </c>
      <c r="U632" s="1065">
        <v>0</v>
      </c>
      <c r="V632" s="1065">
        <v>0</v>
      </c>
    </row>
    <row r="633" spans="1:22">
      <c r="A633">
        <v>4088200100</v>
      </c>
      <c r="B633" s="1061">
        <v>2</v>
      </c>
      <c r="C633" s="1061">
        <v>5</v>
      </c>
      <c r="D633" s="1062">
        <v>2</v>
      </c>
      <c r="E633" s="1061" t="s">
        <v>2394</v>
      </c>
      <c r="F633" s="1061">
        <v>143</v>
      </c>
      <c r="G633" s="1061" t="s">
        <v>711</v>
      </c>
      <c r="H633" s="1063">
        <v>1</v>
      </c>
      <c r="I633" s="1064">
        <v>13201</v>
      </c>
      <c r="J633" s="1064">
        <v>1</v>
      </c>
      <c r="K633">
        <v>2020</v>
      </c>
      <c r="L633" s="1064">
        <v>2</v>
      </c>
      <c r="M633" s="1064">
        <v>2</v>
      </c>
      <c r="N633" s="1064" t="s">
        <v>2397</v>
      </c>
      <c r="O633">
        <v>13</v>
      </c>
      <c r="P633" s="1065">
        <v>0</v>
      </c>
      <c r="Q633" s="1065">
        <v>0</v>
      </c>
      <c r="R633" s="1066">
        <f t="shared" si="9"/>
        <v>0</v>
      </c>
      <c r="S633" s="1065">
        <v>92037.08</v>
      </c>
      <c r="T633" s="1065">
        <v>92037.08</v>
      </c>
      <c r="U633" s="1065">
        <v>0</v>
      </c>
      <c r="V633" s="1065">
        <v>0</v>
      </c>
    </row>
    <row r="634" spans="1:22">
      <c r="A634">
        <v>4088200100</v>
      </c>
      <c r="B634" s="1061">
        <v>2</v>
      </c>
      <c r="C634" s="1061">
        <v>5</v>
      </c>
      <c r="D634" s="1062">
        <v>2</v>
      </c>
      <c r="E634" s="1061" t="s">
        <v>2394</v>
      </c>
      <c r="F634" s="1061">
        <v>143</v>
      </c>
      <c r="G634" s="1061" t="s">
        <v>711</v>
      </c>
      <c r="H634" s="1063">
        <v>1</v>
      </c>
      <c r="I634" s="1064">
        <v>13201</v>
      </c>
      <c r="J634" s="1064">
        <v>1</v>
      </c>
      <c r="K634">
        <v>2020</v>
      </c>
      <c r="L634" s="1064">
        <v>2</v>
      </c>
      <c r="M634" s="1064">
        <v>2</v>
      </c>
      <c r="N634" s="1064" t="s">
        <v>2397</v>
      </c>
      <c r="O634">
        <v>13</v>
      </c>
      <c r="P634" s="1065">
        <v>0</v>
      </c>
      <c r="Q634" s="1065">
        <v>92037.08</v>
      </c>
      <c r="R634" s="1066">
        <f t="shared" si="9"/>
        <v>92037.08</v>
      </c>
      <c r="S634" s="1065">
        <v>0</v>
      </c>
      <c r="T634" s="1065">
        <v>0</v>
      </c>
      <c r="U634" s="1065">
        <v>0</v>
      </c>
      <c r="V634" s="1065">
        <v>0</v>
      </c>
    </row>
    <row r="635" spans="1:22">
      <c r="A635">
        <v>4088200100</v>
      </c>
      <c r="B635" s="1061">
        <v>2</v>
      </c>
      <c r="C635" s="1061">
        <v>5</v>
      </c>
      <c r="D635" s="1062">
        <v>2</v>
      </c>
      <c r="E635" s="1061" t="s">
        <v>2394</v>
      </c>
      <c r="F635" s="1061">
        <v>143</v>
      </c>
      <c r="G635" s="1061" t="s">
        <v>711</v>
      </c>
      <c r="H635" s="1063">
        <v>1</v>
      </c>
      <c r="I635" s="1064">
        <v>13201</v>
      </c>
      <c r="J635" s="1064">
        <v>1</v>
      </c>
      <c r="K635">
        <v>2020</v>
      </c>
      <c r="L635" s="1064">
        <v>2</v>
      </c>
      <c r="M635" s="1064">
        <v>2</v>
      </c>
      <c r="N635" s="1064" t="s">
        <v>2397</v>
      </c>
      <c r="O635">
        <v>13</v>
      </c>
      <c r="P635" s="1065">
        <v>0</v>
      </c>
      <c r="Q635" s="1065">
        <v>0</v>
      </c>
      <c r="R635" s="1066">
        <f t="shared" si="9"/>
        <v>0</v>
      </c>
      <c r="S635" s="1065">
        <v>0</v>
      </c>
      <c r="T635" s="1065">
        <v>0</v>
      </c>
      <c r="U635" s="1065">
        <v>0</v>
      </c>
      <c r="V635" s="1065">
        <v>0</v>
      </c>
    </row>
    <row r="636" spans="1:22">
      <c r="A636">
        <v>4088200100</v>
      </c>
      <c r="B636" s="1061">
        <v>2</v>
      </c>
      <c r="C636" s="1061">
        <v>5</v>
      </c>
      <c r="D636" s="1062">
        <v>2</v>
      </c>
      <c r="E636" s="1061" t="s">
        <v>2394</v>
      </c>
      <c r="F636" s="1061">
        <v>143</v>
      </c>
      <c r="G636" s="1061" t="s">
        <v>711</v>
      </c>
      <c r="H636" s="1063">
        <v>1</v>
      </c>
      <c r="I636" s="1064">
        <v>13201</v>
      </c>
      <c r="J636" s="1064">
        <v>1</v>
      </c>
      <c r="K636">
        <v>2020</v>
      </c>
      <c r="L636" s="1064">
        <v>2</v>
      </c>
      <c r="M636" s="1064">
        <v>2</v>
      </c>
      <c r="N636" s="1064" t="s">
        <v>2397</v>
      </c>
      <c r="O636">
        <v>13</v>
      </c>
      <c r="P636" s="1065">
        <v>0</v>
      </c>
      <c r="Q636" s="1065">
        <v>0</v>
      </c>
      <c r="R636" s="1066">
        <f t="shared" si="9"/>
        <v>0</v>
      </c>
      <c r="S636" s="1065">
        <v>0</v>
      </c>
      <c r="T636" s="1065">
        <v>0</v>
      </c>
      <c r="U636" s="1065">
        <v>12263.91</v>
      </c>
      <c r="V636" s="1065">
        <v>12263.91</v>
      </c>
    </row>
    <row r="637" spans="1:22">
      <c r="A637">
        <v>4088200100</v>
      </c>
      <c r="B637" s="1061">
        <v>2</v>
      </c>
      <c r="C637" s="1061">
        <v>5</v>
      </c>
      <c r="D637" s="1062">
        <v>2</v>
      </c>
      <c r="E637" s="1061" t="s">
        <v>2394</v>
      </c>
      <c r="F637" s="1061">
        <v>143</v>
      </c>
      <c r="G637" s="1061" t="s">
        <v>711</v>
      </c>
      <c r="H637" s="1063">
        <v>1</v>
      </c>
      <c r="I637" s="1064">
        <v>13201</v>
      </c>
      <c r="J637" s="1064">
        <v>1</v>
      </c>
      <c r="K637">
        <v>2020</v>
      </c>
      <c r="L637" s="1064">
        <v>2</v>
      </c>
      <c r="M637" s="1064">
        <v>2</v>
      </c>
      <c r="N637" s="1064" t="s">
        <v>2397</v>
      </c>
      <c r="O637">
        <v>13</v>
      </c>
      <c r="P637" s="1065">
        <v>0</v>
      </c>
      <c r="Q637" s="1065">
        <v>0</v>
      </c>
      <c r="R637" s="1066">
        <f t="shared" si="9"/>
        <v>0</v>
      </c>
      <c r="S637" s="1065">
        <v>0</v>
      </c>
      <c r="T637" s="1065">
        <v>0</v>
      </c>
      <c r="U637" s="1065">
        <v>0</v>
      </c>
      <c r="V637" s="1065">
        <v>0</v>
      </c>
    </row>
    <row r="638" spans="1:22">
      <c r="A638">
        <v>4088200100</v>
      </c>
      <c r="B638" s="1061">
        <v>2</v>
      </c>
      <c r="C638" s="1061">
        <v>5</v>
      </c>
      <c r="D638" s="1062">
        <v>2</v>
      </c>
      <c r="E638" s="1061" t="s">
        <v>2394</v>
      </c>
      <c r="F638" s="1061">
        <v>143</v>
      </c>
      <c r="G638" s="1061" t="s">
        <v>711</v>
      </c>
      <c r="H638" s="1063">
        <v>1</v>
      </c>
      <c r="I638" s="1064">
        <v>13201</v>
      </c>
      <c r="J638" s="1064">
        <v>1</v>
      </c>
      <c r="K638">
        <v>2020</v>
      </c>
      <c r="L638" s="1064">
        <v>2</v>
      </c>
      <c r="M638" s="1064">
        <v>2</v>
      </c>
      <c r="N638" s="1064" t="s">
        <v>2397</v>
      </c>
      <c r="O638">
        <v>13</v>
      </c>
      <c r="P638" s="1065">
        <v>0</v>
      </c>
      <c r="Q638" s="1065">
        <v>0</v>
      </c>
      <c r="R638" s="1066">
        <f t="shared" si="9"/>
        <v>0</v>
      </c>
      <c r="S638" s="1065">
        <v>0</v>
      </c>
      <c r="T638" s="1065">
        <v>0</v>
      </c>
      <c r="U638" s="1065">
        <v>0</v>
      </c>
      <c r="V638" s="1065">
        <v>0</v>
      </c>
    </row>
    <row r="639" spans="1:22">
      <c r="A639">
        <v>4088200100</v>
      </c>
      <c r="B639" s="1061">
        <v>2</v>
      </c>
      <c r="C639" s="1061">
        <v>5</v>
      </c>
      <c r="D639" s="1062">
        <v>2</v>
      </c>
      <c r="E639" s="1061" t="s">
        <v>2394</v>
      </c>
      <c r="F639" s="1061">
        <v>143</v>
      </c>
      <c r="G639" s="1061" t="s">
        <v>711</v>
      </c>
      <c r="H639" s="1063">
        <v>1</v>
      </c>
      <c r="I639" s="1064">
        <v>13201</v>
      </c>
      <c r="J639" s="1064">
        <v>1</v>
      </c>
      <c r="K639">
        <v>2020</v>
      </c>
      <c r="L639" s="1064">
        <v>2</v>
      </c>
      <c r="M639" s="1064">
        <v>2</v>
      </c>
      <c r="N639" s="1064" t="s">
        <v>2397</v>
      </c>
      <c r="O639">
        <v>13</v>
      </c>
      <c r="P639" s="1065">
        <v>0</v>
      </c>
      <c r="Q639" s="1065">
        <v>0</v>
      </c>
      <c r="R639" s="1066">
        <f t="shared" si="9"/>
        <v>0</v>
      </c>
      <c r="S639" s="1065">
        <v>12263.91</v>
      </c>
      <c r="T639" s="1065">
        <v>12263.91</v>
      </c>
      <c r="U639" s="1065">
        <v>0</v>
      </c>
      <c r="V639" s="1065">
        <v>0</v>
      </c>
    </row>
    <row r="640" spans="1:22">
      <c r="A640">
        <v>4088200100</v>
      </c>
      <c r="B640" s="1061">
        <v>2</v>
      </c>
      <c r="C640" s="1061">
        <v>5</v>
      </c>
      <c r="D640" s="1062">
        <v>2</v>
      </c>
      <c r="E640" s="1061" t="s">
        <v>2394</v>
      </c>
      <c r="F640" s="1061">
        <v>143</v>
      </c>
      <c r="G640" s="1061" t="s">
        <v>711</v>
      </c>
      <c r="H640" s="1063">
        <v>1</v>
      </c>
      <c r="I640" s="1064">
        <v>13201</v>
      </c>
      <c r="J640" s="1064">
        <v>1</v>
      </c>
      <c r="K640">
        <v>2020</v>
      </c>
      <c r="L640" s="1064">
        <v>2</v>
      </c>
      <c r="M640" s="1064">
        <v>2</v>
      </c>
      <c r="N640" s="1064" t="s">
        <v>2397</v>
      </c>
      <c r="O640">
        <v>13</v>
      </c>
      <c r="P640" s="1065">
        <v>0</v>
      </c>
      <c r="Q640" s="1065">
        <v>12263.91</v>
      </c>
      <c r="R640" s="1066">
        <f t="shared" si="9"/>
        <v>12263.91</v>
      </c>
      <c r="S640" s="1065">
        <v>0</v>
      </c>
      <c r="T640" s="1065">
        <v>0</v>
      </c>
      <c r="U640" s="1065">
        <v>0</v>
      </c>
      <c r="V640" s="1065">
        <v>0</v>
      </c>
    </row>
    <row r="641" spans="1:22">
      <c r="A641">
        <v>4088200100</v>
      </c>
      <c r="B641" s="1061">
        <v>2</v>
      </c>
      <c r="C641" s="1061">
        <v>5</v>
      </c>
      <c r="D641" s="1062">
        <v>2</v>
      </c>
      <c r="E641" s="1061" t="s">
        <v>2394</v>
      </c>
      <c r="F641" s="1061">
        <v>143</v>
      </c>
      <c r="G641" s="1061" t="s">
        <v>711</v>
      </c>
      <c r="H641" s="1063">
        <v>1</v>
      </c>
      <c r="I641" s="1064">
        <v>13201</v>
      </c>
      <c r="J641" s="1064">
        <v>1</v>
      </c>
      <c r="K641">
        <v>2020</v>
      </c>
      <c r="L641" s="1064">
        <v>2</v>
      </c>
      <c r="M641" s="1064">
        <v>2</v>
      </c>
      <c r="N641" s="1064" t="s">
        <v>2397</v>
      </c>
      <c r="O641">
        <v>13</v>
      </c>
      <c r="P641" s="1065">
        <v>0</v>
      </c>
      <c r="Q641" s="1065">
        <v>0</v>
      </c>
      <c r="R641" s="1066">
        <f t="shared" si="9"/>
        <v>0</v>
      </c>
      <c r="S641" s="1065">
        <v>0</v>
      </c>
      <c r="T641" s="1065">
        <v>0</v>
      </c>
      <c r="U641" s="1065">
        <v>0</v>
      </c>
      <c r="V641" s="1065">
        <v>0</v>
      </c>
    </row>
    <row r="642" spans="1:22">
      <c r="A642">
        <v>4088200100</v>
      </c>
      <c r="B642" s="1061">
        <v>2</v>
      </c>
      <c r="C642" s="1061">
        <v>5</v>
      </c>
      <c r="D642" s="1062">
        <v>2</v>
      </c>
      <c r="E642" s="1061" t="s">
        <v>2394</v>
      </c>
      <c r="F642" s="1061">
        <v>143</v>
      </c>
      <c r="G642" s="1061" t="s">
        <v>711</v>
      </c>
      <c r="H642" s="1063">
        <v>1</v>
      </c>
      <c r="I642" s="1064">
        <v>13201</v>
      </c>
      <c r="J642" s="1064">
        <v>1</v>
      </c>
      <c r="K642">
        <v>2020</v>
      </c>
      <c r="L642" s="1064">
        <v>2</v>
      </c>
      <c r="M642" s="1064">
        <v>2</v>
      </c>
      <c r="N642" s="1064" t="s">
        <v>2397</v>
      </c>
      <c r="O642">
        <v>13</v>
      </c>
      <c r="P642" s="1065">
        <v>0</v>
      </c>
      <c r="Q642" s="1065">
        <v>0</v>
      </c>
      <c r="R642" s="1066">
        <f t="shared" si="9"/>
        <v>0</v>
      </c>
      <c r="S642" s="1065">
        <v>0</v>
      </c>
      <c r="T642" s="1065">
        <v>0</v>
      </c>
      <c r="U642" s="1065">
        <v>13977.95</v>
      </c>
      <c r="V642" s="1065">
        <v>13977.95</v>
      </c>
    </row>
    <row r="643" spans="1:22">
      <c r="A643">
        <v>4088200100</v>
      </c>
      <c r="B643" s="1061">
        <v>2</v>
      </c>
      <c r="C643" s="1061">
        <v>5</v>
      </c>
      <c r="D643" s="1062">
        <v>2</v>
      </c>
      <c r="E643" s="1061" t="s">
        <v>2394</v>
      </c>
      <c r="F643" s="1061">
        <v>143</v>
      </c>
      <c r="G643" s="1061" t="s">
        <v>711</v>
      </c>
      <c r="H643" s="1063">
        <v>1</v>
      </c>
      <c r="I643" s="1064">
        <v>13201</v>
      </c>
      <c r="J643" s="1064">
        <v>1</v>
      </c>
      <c r="K643">
        <v>2020</v>
      </c>
      <c r="L643" s="1064">
        <v>2</v>
      </c>
      <c r="M643" s="1064">
        <v>2</v>
      </c>
      <c r="N643" s="1064" t="s">
        <v>2397</v>
      </c>
      <c r="O643">
        <v>13</v>
      </c>
      <c r="P643" s="1065">
        <v>0</v>
      </c>
      <c r="Q643" s="1065">
        <v>0</v>
      </c>
      <c r="R643" s="1066">
        <f t="shared" si="9"/>
        <v>0</v>
      </c>
      <c r="S643" s="1065">
        <v>13977.95</v>
      </c>
      <c r="T643" s="1065">
        <v>13977.95</v>
      </c>
      <c r="U643" s="1065">
        <v>0</v>
      </c>
      <c r="V643" s="1065">
        <v>0</v>
      </c>
    </row>
    <row r="644" spans="1:22">
      <c r="A644">
        <v>4088200100</v>
      </c>
      <c r="B644" s="1061">
        <v>2</v>
      </c>
      <c r="C644" s="1061">
        <v>5</v>
      </c>
      <c r="D644" s="1062">
        <v>2</v>
      </c>
      <c r="E644" s="1061" t="s">
        <v>2394</v>
      </c>
      <c r="F644" s="1061">
        <v>143</v>
      </c>
      <c r="G644" s="1061" t="s">
        <v>711</v>
      </c>
      <c r="H644" s="1063">
        <v>1</v>
      </c>
      <c r="I644" s="1064">
        <v>13201</v>
      </c>
      <c r="J644" s="1064">
        <v>1</v>
      </c>
      <c r="K644">
        <v>2020</v>
      </c>
      <c r="L644" s="1064">
        <v>2</v>
      </c>
      <c r="M644" s="1064">
        <v>2</v>
      </c>
      <c r="N644" s="1064" t="s">
        <v>2397</v>
      </c>
      <c r="O644">
        <v>13</v>
      </c>
      <c r="P644" s="1065">
        <v>0</v>
      </c>
      <c r="Q644" s="1065">
        <v>13977.95</v>
      </c>
      <c r="R644" s="1066">
        <f t="shared" si="9"/>
        <v>13977.95</v>
      </c>
      <c r="S644" s="1065">
        <v>0</v>
      </c>
      <c r="T644" s="1065">
        <v>0</v>
      </c>
      <c r="U644" s="1065">
        <v>0</v>
      </c>
      <c r="V644" s="1065">
        <v>0</v>
      </c>
    </row>
    <row r="645" spans="1:22">
      <c r="A645">
        <v>4088200100</v>
      </c>
      <c r="B645" s="1061">
        <v>2</v>
      </c>
      <c r="C645" s="1061">
        <v>5</v>
      </c>
      <c r="D645" s="1062">
        <v>2</v>
      </c>
      <c r="E645" s="1061" t="s">
        <v>2394</v>
      </c>
      <c r="F645" s="1061">
        <v>143</v>
      </c>
      <c r="G645" s="1061" t="s">
        <v>711</v>
      </c>
      <c r="H645" s="1063">
        <v>1</v>
      </c>
      <c r="I645" s="1064">
        <v>13201</v>
      </c>
      <c r="J645" s="1064">
        <v>1</v>
      </c>
      <c r="K645">
        <v>2020</v>
      </c>
      <c r="L645" s="1064">
        <v>2</v>
      </c>
      <c r="M645" s="1064">
        <v>2</v>
      </c>
      <c r="N645" s="1064" t="s">
        <v>2397</v>
      </c>
      <c r="O645">
        <v>13</v>
      </c>
      <c r="P645" s="1065">
        <v>0</v>
      </c>
      <c r="Q645" s="1065">
        <v>0</v>
      </c>
      <c r="R645" s="1066">
        <f t="shared" ref="R645:R708" si="10">P645+Q645</f>
        <v>0</v>
      </c>
      <c r="S645" s="1065">
        <v>0</v>
      </c>
      <c r="T645" s="1065">
        <v>0</v>
      </c>
      <c r="U645" s="1065">
        <v>0</v>
      </c>
      <c r="V645" s="1065">
        <v>0</v>
      </c>
    </row>
    <row r="646" spans="1:22">
      <c r="A646">
        <v>4088200100</v>
      </c>
      <c r="B646" s="1061">
        <v>2</v>
      </c>
      <c r="C646" s="1061">
        <v>5</v>
      </c>
      <c r="D646" s="1062">
        <v>2</v>
      </c>
      <c r="E646" s="1061" t="s">
        <v>2394</v>
      </c>
      <c r="F646" s="1061">
        <v>143</v>
      </c>
      <c r="G646" s="1061" t="s">
        <v>711</v>
      </c>
      <c r="H646" s="1063">
        <v>1</v>
      </c>
      <c r="I646" s="1064">
        <v>13201</v>
      </c>
      <c r="J646" s="1064">
        <v>1</v>
      </c>
      <c r="K646">
        <v>2020</v>
      </c>
      <c r="L646" s="1064">
        <v>2</v>
      </c>
      <c r="M646" s="1064">
        <v>2</v>
      </c>
      <c r="N646" s="1064" t="s">
        <v>2397</v>
      </c>
      <c r="O646">
        <v>13</v>
      </c>
      <c r="P646" s="1065">
        <v>0</v>
      </c>
      <c r="Q646" s="1065">
        <v>0</v>
      </c>
      <c r="R646" s="1066">
        <f t="shared" si="10"/>
        <v>0</v>
      </c>
      <c r="S646" s="1065">
        <v>0</v>
      </c>
      <c r="T646" s="1065">
        <v>0</v>
      </c>
      <c r="U646" s="1065">
        <v>0</v>
      </c>
      <c r="V646" s="1065">
        <v>0</v>
      </c>
    </row>
    <row r="647" spans="1:22">
      <c r="A647">
        <v>4088200100</v>
      </c>
      <c r="B647" s="1061">
        <v>2</v>
      </c>
      <c r="C647" s="1061">
        <v>5</v>
      </c>
      <c r="D647" s="1062">
        <v>2</v>
      </c>
      <c r="E647" s="1061" t="s">
        <v>2394</v>
      </c>
      <c r="F647" s="1061">
        <v>143</v>
      </c>
      <c r="G647" s="1061" t="s">
        <v>711</v>
      </c>
      <c r="H647" s="1063">
        <v>1</v>
      </c>
      <c r="I647" s="1064">
        <v>13201</v>
      </c>
      <c r="J647" s="1064">
        <v>1</v>
      </c>
      <c r="K647">
        <v>2020</v>
      </c>
      <c r="L647" s="1064">
        <v>1</v>
      </c>
      <c r="M647" s="1064">
        <v>3</v>
      </c>
      <c r="N647" s="1064" t="s">
        <v>2397</v>
      </c>
      <c r="O647">
        <v>13</v>
      </c>
      <c r="P647" s="1065">
        <v>349209.36</v>
      </c>
      <c r="Q647" s="1065">
        <v>-157020.47</v>
      </c>
      <c r="R647" s="1066">
        <f t="shared" si="10"/>
        <v>192188.88999999998</v>
      </c>
      <c r="S647" s="1065">
        <v>192188.89</v>
      </c>
      <c r="T647" s="1065">
        <v>192188.89</v>
      </c>
      <c r="U647" s="1065">
        <v>192188.89</v>
      </c>
      <c r="V647" s="1065">
        <v>192188.89</v>
      </c>
    </row>
    <row r="648" spans="1:22">
      <c r="A648">
        <v>4088200100</v>
      </c>
      <c r="B648" s="1061">
        <v>2</v>
      </c>
      <c r="C648" s="1061">
        <v>5</v>
      </c>
      <c r="D648" s="1062">
        <v>2</v>
      </c>
      <c r="E648" s="1061" t="s">
        <v>2394</v>
      </c>
      <c r="F648" s="1061">
        <v>143</v>
      </c>
      <c r="G648" s="1061" t="s">
        <v>711</v>
      </c>
      <c r="H648" s="1063">
        <v>1</v>
      </c>
      <c r="I648" s="1064">
        <v>13201</v>
      </c>
      <c r="J648" s="1064">
        <v>1</v>
      </c>
      <c r="K648">
        <v>2020</v>
      </c>
      <c r="L648" s="1064">
        <v>2</v>
      </c>
      <c r="M648" s="1064">
        <v>2</v>
      </c>
      <c r="N648" s="1064" t="s">
        <v>2397</v>
      </c>
      <c r="O648">
        <v>13</v>
      </c>
      <c r="P648" s="1065">
        <v>0</v>
      </c>
      <c r="Q648" s="1065">
        <v>0</v>
      </c>
      <c r="R648" s="1066">
        <f t="shared" si="10"/>
        <v>0</v>
      </c>
      <c r="S648" s="1065">
        <v>0</v>
      </c>
      <c r="T648" s="1065">
        <v>0</v>
      </c>
      <c r="U648" s="1065">
        <v>0</v>
      </c>
      <c r="V648" s="1065">
        <v>0</v>
      </c>
    </row>
    <row r="649" spans="1:22">
      <c r="A649">
        <v>4088200100</v>
      </c>
      <c r="B649" s="1061">
        <v>2</v>
      </c>
      <c r="C649" s="1061">
        <v>5</v>
      </c>
      <c r="D649" s="1062">
        <v>2</v>
      </c>
      <c r="E649" s="1061" t="s">
        <v>2394</v>
      </c>
      <c r="F649" s="1061">
        <v>143</v>
      </c>
      <c r="G649" s="1061" t="s">
        <v>711</v>
      </c>
      <c r="H649" s="1063">
        <v>1</v>
      </c>
      <c r="I649" s="1064">
        <v>13201</v>
      </c>
      <c r="J649" s="1064">
        <v>1</v>
      </c>
      <c r="K649">
        <v>2020</v>
      </c>
      <c r="L649" s="1064">
        <v>2</v>
      </c>
      <c r="M649" s="1064">
        <v>2</v>
      </c>
      <c r="N649" s="1064" t="s">
        <v>2397</v>
      </c>
      <c r="O649">
        <v>13</v>
      </c>
      <c r="P649" s="1065">
        <v>0</v>
      </c>
      <c r="Q649" s="1065">
        <v>0</v>
      </c>
      <c r="R649" s="1066">
        <f t="shared" si="10"/>
        <v>0</v>
      </c>
      <c r="S649" s="1065">
        <v>0</v>
      </c>
      <c r="T649" s="1065">
        <v>0</v>
      </c>
      <c r="U649" s="1065">
        <v>16374.28</v>
      </c>
      <c r="V649" s="1065">
        <v>16374.28</v>
      </c>
    </row>
    <row r="650" spans="1:22">
      <c r="A650">
        <v>4088200100</v>
      </c>
      <c r="B650" s="1061">
        <v>2</v>
      </c>
      <c r="C650" s="1061">
        <v>5</v>
      </c>
      <c r="D650" s="1062">
        <v>2</v>
      </c>
      <c r="E650" s="1061" t="s">
        <v>2394</v>
      </c>
      <c r="F650" s="1061">
        <v>143</v>
      </c>
      <c r="G650" s="1061" t="s">
        <v>711</v>
      </c>
      <c r="H650" s="1063">
        <v>1</v>
      </c>
      <c r="I650" s="1064">
        <v>13201</v>
      </c>
      <c r="J650" s="1064">
        <v>1</v>
      </c>
      <c r="K650">
        <v>2020</v>
      </c>
      <c r="L650" s="1064">
        <v>2</v>
      </c>
      <c r="M650" s="1064">
        <v>2</v>
      </c>
      <c r="N650" s="1064" t="s">
        <v>2397</v>
      </c>
      <c r="O650">
        <v>13</v>
      </c>
      <c r="P650" s="1065">
        <v>0</v>
      </c>
      <c r="Q650" s="1065">
        <v>16374.28</v>
      </c>
      <c r="R650" s="1066">
        <f t="shared" si="10"/>
        <v>16374.28</v>
      </c>
      <c r="S650" s="1065">
        <v>0</v>
      </c>
      <c r="T650" s="1065">
        <v>0</v>
      </c>
      <c r="U650" s="1065">
        <v>0</v>
      </c>
      <c r="V650" s="1065">
        <v>0</v>
      </c>
    </row>
    <row r="651" spans="1:22">
      <c r="A651">
        <v>4088200100</v>
      </c>
      <c r="B651" s="1061">
        <v>2</v>
      </c>
      <c r="C651" s="1061">
        <v>5</v>
      </c>
      <c r="D651" s="1062">
        <v>2</v>
      </c>
      <c r="E651" s="1061" t="s">
        <v>2394</v>
      </c>
      <c r="F651" s="1061">
        <v>143</v>
      </c>
      <c r="G651" s="1061" t="s">
        <v>711</v>
      </c>
      <c r="H651" s="1063">
        <v>1</v>
      </c>
      <c r="I651" s="1064">
        <v>13201</v>
      </c>
      <c r="J651" s="1064">
        <v>1</v>
      </c>
      <c r="K651">
        <v>2020</v>
      </c>
      <c r="L651" s="1064">
        <v>2</v>
      </c>
      <c r="M651" s="1064">
        <v>2</v>
      </c>
      <c r="N651" s="1064" t="s">
        <v>2397</v>
      </c>
      <c r="O651">
        <v>13</v>
      </c>
      <c r="P651" s="1065">
        <v>0</v>
      </c>
      <c r="Q651" s="1065">
        <v>0</v>
      </c>
      <c r="R651" s="1066">
        <f t="shared" si="10"/>
        <v>0</v>
      </c>
      <c r="S651" s="1065">
        <v>16374.28</v>
      </c>
      <c r="T651" s="1065">
        <v>16374.28</v>
      </c>
      <c r="U651" s="1065">
        <v>0</v>
      </c>
      <c r="V651" s="1065">
        <v>0</v>
      </c>
    </row>
    <row r="652" spans="1:22">
      <c r="A652">
        <v>4088200100</v>
      </c>
      <c r="B652" s="1061">
        <v>2</v>
      </c>
      <c r="C652" s="1061">
        <v>5</v>
      </c>
      <c r="D652" s="1062">
        <v>2</v>
      </c>
      <c r="E652" s="1061" t="s">
        <v>2394</v>
      </c>
      <c r="F652" s="1061">
        <v>143</v>
      </c>
      <c r="G652" s="1061" t="s">
        <v>711</v>
      </c>
      <c r="H652" s="1063">
        <v>1</v>
      </c>
      <c r="I652" s="1064">
        <v>13201</v>
      </c>
      <c r="J652" s="1064">
        <v>1</v>
      </c>
      <c r="K652">
        <v>2020</v>
      </c>
      <c r="L652" s="1064">
        <v>2</v>
      </c>
      <c r="M652" s="1064">
        <v>2</v>
      </c>
      <c r="N652" s="1064" t="s">
        <v>2397</v>
      </c>
      <c r="O652">
        <v>13</v>
      </c>
      <c r="P652" s="1065">
        <v>0</v>
      </c>
      <c r="Q652" s="1065">
        <v>0</v>
      </c>
      <c r="R652" s="1066">
        <f t="shared" si="10"/>
        <v>0</v>
      </c>
      <c r="S652" s="1065">
        <v>0</v>
      </c>
      <c r="T652" s="1065">
        <v>0</v>
      </c>
      <c r="U652" s="1065">
        <v>0</v>
      </c>
      <c r="V652" s="1065">
        <v>0</v>
      </c>
    </row>
    <row r="653" spans="1:22">
      <c r="A653">
        <v>4088200100</v>
      </c>
      <c r="B653" s="1061">
        <v>2</v>
      </c>
      <c r="C653" s="1061">
        <v>5</v>
      </c>
      <c r="D653" s="1062">
        <v>2</v>
      </c>
      <c r="E653" s="1061" t="s">
        <v>2394</v>
      </c>
      <c r="F653" s="1061">
        <v>143</v>
      </c>
      <c r="G653" s="1061" t="s">
        <v>711</v>
      </c>
      <c r="H653" s="1063">
        <v>1</v>
      </c>
      <c r="I653" s="1064">
        <v>13201</v>
      </c>
      <c r="J653" s="1064">
        <v>1</v>
      </c>
      <c r="K653">
        <v>2020</v>
      </c>
      <c r="L653" s="1064">
        <v>2</v>
      </c>
      <c r="M653" s="1064">
        <v>2</v>
      </c>
      <c r="N653" s="1064" t="s">
        <v>2397</v>
      </c>
      <c r="O653">
        <v>13</v>
      </c>
      <c r="P653" s="1065">
        <v>0</v>
      </c>
      <c r="Q653" s="1065">
        <v>0</v>
      </c>
      <c r="R653" s="1066">
        <f t="shared" si="10"/>
        <v>0</v>
      </c>
      <c r="S653" s="1065">
        <v>0</v>
      </c>
      <c r="T653" s="1065">
        <v>0</v>
      </c>
      <c r="U653" s="1065">
        <v>0</v>
      </c>
      <c r="V653" s="1065">
        <v>0</v>
      </c>
    </row>
    <row r="654" spans="1:22">
      <c r="A654">
        <v>4088200100</v>
      </c>
      <c r="B654" s="1061">
        <v>2</v>
      </c>
      <c r="C654" s="1061">
        <v>5</v>
      </c>
      <c r="D654" s="1062">
        <v>2</v>
      </c>
      <c r="E654" s="1061" t="s">
        <v>2394</v>
      </c>
      <c r="F654" s="1061">
        <v>143</v>
      </c>
      <c r="G654" s="1061" t="s">
        <v>711</v>
      </c>
      <c r="H654" s="1063">
        <v>1</v>
      </c>
      <c r="I654" s="1064">
        <v>13201</v>
      </c>
      <c r="J654" s="1064">
        <v>1</v>
      </c>
      <c r="K654">
        <v>2020</v>
      </c>
      <c r="L654" s="1064">
        <v>1</v>
      </c>
      <c r="M654" s="1064">
        <v>3</v>
      </c>
      <c r="N654" s="1064" t="s">
        <v>2397</v>
      </c>
      <c r="O654">
        <v>13</v>
      </c>
      <c r="P654" s="1065">
        <v>228212.78</v>
      </c>
      <c r="Q654" s="1065">
        <v>-103648.85</v>
      </c>
      <c r="R654" s="1066">
        <f t="shared" si="10"/>
        <v>124563.93</v>
      </c>
      <c r="S654" s="1065">
        <v>124563.93</v>
      </c>
      <c r="T654" s="1065">
        <v>124563.93</v>
      </c>
      <c r="U654" s="1065">
        <v>124563.93</v>
      </c>
      <c r="V654" s="1065">
        <v>124563.93</v>
      </c>
    </row>
    <row r="655" spans="1:22">
      <c r="A655">
        <v>4088200100</v>
      </c>
      <c r="B655" s="1061">
        <v>2</v>
      </c>
      <c r="C655" s="1061">
        <v>5</v>
      </c>
      <c r="D655" s="1062">
        <v>2</v>
      </c>
      <c r="E655" s="1061" t="s">
        <v>2394</v>
      </c>
      <c r="F655" s="1061">
        <v>143</v>
      </c>
      <c r="G655" s="1061" t="s">
        <v>711</v>
      </c>
      <c r="H655" s="1063">
        <v>1</v>
      </c>
      <c r="I655" s="1064">
        <v>13201</v>
      </c>
      <c r="J655" s="1064">
        <v>1</v>
      </c>
      <c r="K655">
        <v>2020</v>
      </c>
      <c r="L655" s="1064">
        <v>1</v>
      </c>
      <c r="M655" s="1064">
        <v>1</v>
      </c>
      <c r="N655" s="1064" t="s">
        <v>2397</v>
      </c>
      <c r="O655">
        <v>13</v>
      </c>
      <c r="P655" s="1065">
        <v>0</v>
      </c>
      <c r="Q655" s="1065">
        <v>0</v>
      </c>
      <c r="R655" s="1066">
        <f t="shared" si="10"/>
        <v>0</v>
      </c>
      <c r="S655" s="1065">
        <v>0</v>
      </c>
      <c r="T655" s="1065">
        <v>0</v>
      </c>
      <c r="U655" s="1065">
        <v>0</v>
      </c>
      <c r="V655" s="1065">
        <v>0</v>
      </c>
    </row>
    <row r="656" spans="1:22">
      <c r="A656">
        <v>4088200100</v>
      </c>
      <c r="B656" s="1061">
        <v>2</v>
      </c>
      <c r="C656" s="1061">
        <v>5</v>
      </c>
      <c r="D656" s="1062">
        <v>2</v>
      </c>
      <c r="E656" s="1061" t="s">
        <v>2394</v>
      </c>
      <c r="F656" s="1061">
        <v>143</v>
      </c>
      <c r="G656" s="1061" t="s">
        <v>711</v>
      </c>
      <c r="H656" s="1063">
        <v>1</v>
      </c>
      <c r="I656" s="1064">
        <v>13201</v>
      </c>
      <c r="J656" s="1064">
        <v>1</v>
      </c>
      <c r="K656">
        <v>2020</v>
      </c>
      <c r="L656" s="1064">
        <v>1</v>
      </c>
      <c r="M656" s="1064">
        <v>1</v>
      </c>
      <c r="N656" s="1064" t="s">
        <v>2397</v>
      </c>
      <c r="O656">
        <v>13</v>
      </c>
      <c r="P656" s="1065">
        <v>0</v>
      </c>
      <c r="Q656" s="1065">
        <v>0</v>
      </c>
      <c r="R656" s="1066">
        <f t="shared" si="10"/>
        <v>0</v>
      </c>
      <c r="S656" s="1065">
        <v>0</v>
      </c>
      <c r="T656" s="1065">
        <v>0</v>
      </c>
      <c r="U656" s="1065">
        <v>2082.8200000000002</v>
      </c>
      <c r="V656" s="1065">
        <v>2082.8200000000002</v>
      </c>
    </row>
    <row r="657" spans="1:22">
      <c r="A657">
        <v>4088200100</v>
      </c>
      <c r="B657" s="1061">
        <v>2</v>
      </c>
      <c r="C657" s="1061">
        <v>5</v>
      </c>
      <c r="D657" s="1062">
        <v>2</v>
      </c>
      <c r="E657" s="1061" t="s">
        <v>2394</v>
      </c>
      <c r="F657" s="1061">
        <v>143</v>
      </c>
      <c r="G657" s="1061" t="s">
        <v>711</v>
      </c>
      <c r="H657" s="1063">
        <v>1</v>
      </c>
      <c r="I657" s="1064">
        <v>13201</v>
      </c>
      <c r="J657" s="1064">
        <v>1</v>
      </c>
      <c r="K657">
        <v>2020</v>
      </c>
      <c r="L657" s="1064">
        <v>1</v>
      </c>
      <c r="M657" s="1064">
        <v>1</v>
      </c>
      <c r="N657" s="1064" t="s">
        <v>2397</v>
      </c>
      <c r="O657">
        <v>13</v>
      </c>
      <c r="P657" s="1065">
        <v>0</v>
      </c>
      <c r="Q657" s="1065">
        <v>2082.8200000000002</v>
      </c>
      <c r="R657" s="1066">
        <f t="shared" si="10"/>
        <v>2082.8200000000002</v>
      </c>
      <c r="S657" s="1065">
        <v>0</v>
      </c>
      <c r="T657" s="1065">
        <v>0</v>
      </c>
      <c r="U657" s="1065">
        <v>0</v>
      </c>
      <c r="V657" s="1065">
        <v>0</v>
      </c>
    </row>
    <row r="658" spans="1:22">
      <c r="A658">
        <v>4088200100</v>
      </c>
      <c r="B658" s="1061">
        <v>2</v>
      </c>
      <c r="C658" s="1061">
        <v>5</v>
      </c>
      <c r="D658" s="1062">
        <v>2</v>
      </c>
      <c r="E658" s="1061" t="s">
        <v>2394</v>
      </c>
      <c r="F658" s="1061">
        <v>143</v>
      </c>
      <c r="G658" s="1061" t="s">
        <v>711</v>
      </c>
      <c r="H658" s="1063">
        <v>1</v>
      </c>
      <c r="I658" s="1064">
        <v>13201</v>
      </c>
      <c r="J658" s="1064">
        <v>1</v>
      </c>
      <c r="K658">
        <v>2020</v>
      </c>
      <c r="L658" s="1064">
        <v>1</v>
      </c>
      <c r="M658" s="1064">
        <v>1</v>
      </c>
      <c r="N658" s="1064" t="s">
        <v>2397</v>
      </c>
      <c r="O658">
        <v>13</v>
      </c>
      <c r="P658" s="1065">
        <v>0</v>
      </c>
      <c r="Q658" s="1065">
        <v>0</v>
      </c>
      <c r="R658" s="1066">
        <f t="shared" si="10"/>
        <v>0</v>
      </c>
      <c r="S658" s="1065">
        <v>2082.8200000000002</v>
      </c>
      <c r="T658" s="1065">
        <v>2082.8200000000002</v>
      </c>
      <c r="U658" s="1065">
        <v>0</v>
      </c>
      <c r="V658" s="1065">
        <v>0</v>
      </c>
    </row>
    <row r="659" spans="1:22">
      <c r="A659">
        <v>4088200100</v>
      </c>
      <c r="B659" s="1061">
        <v>2</v>
      </c>
      <c r="C659" s="1061">
        <v>5</v>
      </c>
      <c r="D659" s="1062">
        <v>2</v>
      </c>
      <c r="E659" s="1061" t="s">
        <v>2394</v>
      </c>
      <c r="F659" s="1061">
        <v>143</v>
      </c>
      <c r="G659" s="1061" t="s">
        <v>711</v>
      </c>
      <c r="H659" s="1063">
        <v>1</v>
      </c>
      <c r="I659" s="1064">
        <v>13201</v>
      </c>
      <c r="J659" s="1064">
        <v>1</v>
      </c>
      <c r="K659">
        <v>2020</v>
      </c>
      <c r="L659" s="1064">
        <v>1</v>
      </c>
      <c r="M659" s="1064">
        <v>1</v>
      </c>
      <c r="N659" s="1064" t="s">
        <v>2397</v>
      </c>
      <c r="O659">
        <v>13</v>
      </c>
      <c r="P659" s="1065">
        <v>0</v>
      </c>
      <c r="Q659" s="1065">
        <v>0</v>
      </c>
      <c r="R659" s="1066">
        <f t="shared" si="10"/>
        <v>0</v>
      </c>
      <c r="S659" s="1065">
        <v>0</v>
      </c>
      <c r="T659" s="1065">
        <v>0</v>
      </c>
      <c r="U659" s="1065">
        <v>0</v>
      </c>
      <c r="V659" s="1065">
        <v>0</v>
      </c>
    </row>
    <row r="660" spans="1:22">
      <c r="A660">
        <v>4088200100</v>
      </c>
      <c r="B660" s="1061">
        <v>2</v>
      </c>
      <c r="C660" s="1061">
        <v>5</v>
      </c>
      <c r="D660" s="1062">
        <v>2</v>
      </c>
      <c r="E660" s="1061" t="s">
        <v>2394</v>
      </c>
      <c r="F660" s="1061">
        <v>143</v>
      </c>
      <c r="G660" s="1061" t="s">
        <v>711</v>
      </c>
      <c r="H660" s="1063">
        <v>1</v>
      </c>
      <c r="I660" s="1064">
        <v>13201</v>
      </c>
      <c r="J660" s="1064">
        <v>1</v>
      </c>
      <c r="K660">
        <v>2020</v>
      </c>
      <c r="L660" s="1064">
        <v>1</v>
      </c>
      <c r="M660" s="1064">
        <v>1</v>
      </c>
      <c r="N660" s="1064" t="s">
        <v>2397</v>
      </c>
      <c r="O660">
        <v>13</v>
      </c>
      <c r="P660" s="1065">
        <v>0</v>
      </c>
      <c r="Q660" s="1065">
        <v>0</v>
      </c>
      <c r="R660" s="1066">
        <f t="shared" si="10"/>
        <v>0</v>
      </c>
      <c r="S660" s="1065">
        <v>0</v>
      </c>
      <c r="T660" s="1065">
        <v>0</v>
      </c>
      <c r="U660" s="1065">
        <v>0</v>
      </c>
      <c r="V660" s="1065">
        <v>0</v>
      </c>
    </row>
    <row r="661" spans="1:22">
      <c r="A661">
        <v>4088200100</v>
      </c>
      <c r="B661" s="1061">
        <v>2</v>
      </c>
      <c r="C661" s="1061">
        <v>5</v>
      </c>
      <c r="D661" s="1062">
        <v>2</v>
      </c>
      <c r="E661" s="1061" t="s">
        <v>2394</v>
      </c>
      <c r="F661" s="1061">
        <v>143</v>
      </c>
      <c r="G661" s="1061" t="s">
        <v>711</v>
      </c>
      <c r="H661" s="1063">
        <v>1</v>
      </c>
      <c r="I661" s="1064">
        <v>13201</v>
      </c>
      <c r="J661" s="1064">
        <v>1</v>
      </c>
      <c r="K661">
        <v>2020</v>
      </c>
      <c r="L661" s="1064">
        <v>2</v>
      </c>
      <c r="M661" s="1064">
        <v>2</v>
      </c>
      <c r="N661" s="1064" t="s">
        <v>2397</v>
      </c>
      <c r="O661">
        <v>13</v>
      </c>
      <c r="P661" s="1065">
        <v>25480.34</v>
      </c>
      <c r="Q661" s="1065">
        <v>-9760.98</v>
      </c>
      <c r="R661" s="1066">
        <f t="shared" si="10"/>
        <v>15719.36</v>
      </c>
      <c r="S661" s="1065">
        <v>15719.36</v>
      </c>
      <c r="T661" s="1065">
        <v>15719.36</v>
      </c>
      <c r="U661" s="1065">
        <v>15719.36</v>
      </c>
      <c r="V661" s="1065">
        <v>15719.36</v>
      </c>
    </row>
    <row r="662" spans="1:22">
      <c r="A662">
        <v>4088200100</v>
      </c>
      <c r="B662" s="1061">
        <v>2</v>
      </c>
      <c r="C662" s="1061">
        <v>5</v>
      </c>
      <c r="D662" s="1062">
        <v>2</v>
      </c>
      <c r="E662" s="1061" t="s">
        <v>2394</v>
      </c>
      <c r="F662" s="1061">
        <v>143</v>
      </c>
      <c r="G662" s="1061" t="s">
        <v>711</v>
      </c>
      <c r="H662" s="1063">
        <v>1</v>
      </c>
      <c r="I662" s="1064">
        <v>13201</v>
      </c>
      <c r="J662" s="1064">
        <v>1</v>
      </c>
      <c r="K662">
        <v>2020</v>
      </c>
      <c r="L662" s="1064">
        <v>2</v>
      </c>
      <c r="M662" s="1064">
        <v>2</v>
      </c>
      <c r="N662" s="1064" t="s">
        <v>2397</v>
      </c>
      <c r="O662">
        <v>13</v>
      </c>
      <c r="P662" s="1065">
        <v>0</v>
      </c>
      <c r="Q662" s="1065">
        <v>0</v>
      </c>
      <c r="R662" s="1066">
        <f t="shared" si="10"/>
        <v>0</v>
      </c>
      <c r="S662" s="1065">
        <v>0</v>
      </c>
      <c r="T662" s="1065">
        <v>0</v>
      </c>
      <c r="U662" s="1065">
        <v>0</v>
      </c>
      <c r="V662" s="1065">
        <v>0</v>
      </c>
    </row>
    <row r="663" spans="1:22">
      <c r="A663">
        <v>4088200100</v>
      </c>
      <c r="B663" s="1061">
        <v>2</v>
      </c>
      <c r="C663" s="1061">
        <v>5</v>
      </c>
      <c r="D663" s="1062">
        <v>2</v>
      </c>
      <c r="E663" s="1061" t="s">
        <v>2394</v>
      </c>
      <c r="F663" s="1061">
        <v>143</v>
      </c>
      <c r="G663" s="1061" t="s">
        <v>711</v>
      </c>
      <c r="H663" s="1063">
        <v>1</v>
      </c>
      <c r="I663" s="1064">
        <v>13201</v>
      </c>
      <c r="J663" s="1064">
        <v>1</v>
      </c>
      <c r="K663">
        <v>2020</v>
      </c>
      <c r="L663" s="1064">
        <v>2</v>
      </c>
      <c r="M663" s="1064">
        <v>2</v>
      </c>
      <c r="N663" s="1064" t="s">
        <v>2397</v>
      </c>
      <c r="O663">
        <v>13</v>
      </c>
      <c r="P663" s="1065">
        <v>0</v>
      </c>
      <c r="Q663" s="1065">
        <v>0</v>
      </c>
      <c r="R663" s="1066">
        <f t="shared" si="10"/>
        <v>0</v>
      </c>
      <c r="S663" s="1065">
        <v>0</v>
      </c>
      <c r="T663" s="1065">
        <v>0</v>
      </c>
      <c r="U663" s="1065">
        <v>12835.99</v>
      </c>
      <c r="V663" s="1065">
        <v>12835.99</v>
      </c>
    </row>
    <row r="664" spans="1:22">
      <c r="A664">
        <v>4088200100</v>
      </c>
      <c r="B664" s="1061">
        <v>2</v>
      </c>
      <c r="C664" s="1061">
        <v>5</v>
      </c>
      <c r="D664" s="1062">
        <v>2</v>
      </c>
      <c r="E664" s="1061" t="s">
        <v>2394</v>
      </c>
      <c r="F664" s="1061">
        <v>143</v>
      </c>
      <c r="G664" s="1061" t="s">
        <v>711</v>
      </c>
      <c r="H664" s="1063">
        <v>1</v>
      </c>
      <c r="I664" s="1064">
        <v>13201</v>
      </c>
      <c r="J664" s="1064">
        <v>1</v>
      </c>
      <c r="K664">
        <v>2020</v>
      </c>
      <c r="L664" s="1064">
        <v>2</v>
      </c>
      <c r="M664" s="1064">
        <v>2</v>
      </c>
      <c r="N664" s="1064" t="s">
        <v>2397</v>
      </c>
      <c r="O664">
        <v>13</v>
      </c>
      <c r="P664" s="1065">
        <v>0</v>
      </c>
      <c r="Q664" s="1065">
        <v>0</v>
      </c>
      <c r="R664" s="1066">
        <f t="shared" si="10"/>
        <v>0</v>
      </c>
      <c r="S664" s="1065">
        <v>0</v>
      </c>
      <c r="T664" s="1065">
        <v>0</v>
      </c>
      <c r="U664" s="1065">
        <v>0</v>
      </c>
      <c r="V664" s="1065">
        <v>0</v>
      </c>
    </row>
    <row r="665" spans="1:22">
      <c r="A665">
        <v>4088200100</v>
      </c>
      <c r="B665" s="1061">
        <v>2</v>
      </c>
      <c r="C665" s="1061">
        <v>5</v>
      </c>
      <c r="D665" s="1062">
        <v>2</v>
      </c>
      <c r="E665" s="1061" t="s">
        <v>2394</v>
      </c>
      <c r="F665" s="1061">
        <v>143</v>
      </c>
      <c r="G665" s="1061" t="s">
        <v>711</v>
      </c>
      <c r="H665" s="1063">
        <v>1</v>
      </c>
      <c r="I665" s="1064">
        <v>13201</v>
      </c>
      <c r="J665" s="1064">
        <v>1</v>
      </c>
      <c r="K665">
        <v>2020</v>
      </c>
      <c r="L665" s="1064">
        <v>2</v>
      </c>
      <c r="M665" s="1064">
        <v>2</v>
      </c>
      <c r="N665" s="1064" t="s">
        <v>2397</v>
      </c>
      <c r="O665">
        <v>13</v>
      </c>
      <c r="P665" s="1065">
        <v>0</v>
      </c>
      <c r="Q665" s="1065">
        <v>0</v>
      </c>
      <c r="R665" s="1066">
        <f t="shared" si="10"/>
        <v>0</v>
      </c>
      <c r="S665" s="1065">
        <v>0</v>
      </c>
      <c r="T665" s="1065">
        <v>0</v>
      </c>
      <c r="U665" s="1065">
        <v>0</v>
      </c>
      <c r="V665" s="1065">
        <v>0</v>
      </c>
    </row>
    <row r="666" spans="1:22">
      <c r="A666">
        <v>4088200100</v>
      </c>
      <c r="B666" s="1061">
        <v>2</v>
      </c>
      <c r="C666" s="1061">
        <v>5</v>
      </c>
      <c r="D666" s="1062">
        <v>2</v>
      </c>
      <c r="E666" s="1061" t="s">
        <v>2394</v>
      </c>
      <c r="F666" s="1061">
        <v>143</v>
      </c>
      <c r="G666" s="1061" t="s">
        <v>711</v>
      </c>
      <c r="H666" s="1063">
        <v>1</v>
      </c>
      <c r="I666" s="1064">
        <v>13201</v>
      </c>
      <c r="J666" s="1064">
        <v>1</v>
      </c>
      <c r="K666">
        <v>2020</v>
      </c>
      <c r="L666" s="1064">
        <v>2</v>
      </c>
      <c r="M666" s="1064">
        <v>2</v>
      </c>
      <c r="N666" s="1064" t="s">
        <v>2397</v>
      </c>
      <c r="O666">
        <v>13</v>
      </c>
      <c r="P666" s="1065">
        <v>0</v>
      </c>
      <c r="Q666" s="1065">
        <v>0</v>
      </c>
      <c r="R666" s="1066">
        <f t="shared" si="10"/>
        <v>0</v>
      </c>
      <c r="S666" s="1065">
        <v>12835.99</v>
      </c>
      <c r="T666" s="1065">
        <v>12835.99</v>
      </c>
      <c r="U666" s="1065">
        <v>0</v>
      </c>
      <c r="V666" s="1065">
        <v>0</v>
      </c>
    </row>
    <row r="667" spans="1:22">
      <c r="A667">
        <v>4088200100</v>
      </c>
      <c r="B667" s="1061">
        <v>2</v>
      </c>
      <c r="C667" s="1061">
        <v>5</v>
      </c>
      <c r="D667" s="1062">
        <v>2</v>
      </c>
      <c r="E667" s="1061" t="s">
        <v>2394</v>
      </c>
      <c r="F667" s="1061">
        <v>143</v>
      </c>
      <c r="G667" s="1061" t="s">
        <v>711</v>
      </c>
      <c r="H667" s="1063">
        <v>1</v>
      </c>
      <c r="I667" s="1064">
        <v>13201</v>
      </c>
      <c r="J667" s="1064">
        <v>1</v>
      </c>
      <c r="K667">
        <v>2020</v>
      </c>
      <c r="L667" s="1064">
        <v>2</v>
      </c>
      <c r="M667" s="1064">
        <v>2</v>
      </c>
      <c r="N667" s="1064" t="s">
        <v>2397</v>
      </c>
      <c r="O667">
        <v>13</v>
      </c>
      <c r="P667" s="1065">
        <v>0</v>
      </c>
      <c r="Q667" s="1065">
        <v>12835.99</v>
      </c>
      <c r="R667" s="1066">
        <f t="shared" si="10"/>
        <v>12835.99</v>
      </c>
      <c r="S667" s="1065">
        <v>0</v>
      </c>
      <c r="T667" s="1065">
        <v>0</v>
      </c>
      <c r="U667" s="1065">
        <v>0</v>
      </c>
      <c r="V667" s="1065">
        <v>0</v>
      </c>
    </row>
    <row r="668" spans="1:22">
      <c r="A668">
        <v>4088200100</v>
      </c>
      <c r="B668" s="1061">
        <v>2</v>
      </c>
      <c r="C668" s="1061">
        <v>5</v>
      </c>
      <c r="D668" s="1062">
        <v>2</v>
      </c>
      <c r="E668" s="1061" t="s">
        <v>2394</v>
      </c>
      <c r="F668" s="1061">
        <v>143</v>
      </c>
      <c r="G668" s="1061" t="s">
        <v>711</v>
      </c>
      <c r="H668" s="1063">
        <v>1</v>
      </c>
      <c r="I668" s="1064">
        <v>13201</v>
      </c>
      <c r="J668" s="1064">
        <v>1</v>
      </c>
      <c r="K668">
        <v>2020</v>
      </c>
      <c r="L668" s="1064">
        <v>1</v>
      </c>
      <c r="M668" s="1064">
        <v>3</v>
      </c>
      <c r="N668" s="1064" t="s">
        <v>2397</v>
      </c>
      <c r="O668">
        <v>13</v>
      </c>
      <c r="P668" s="1065">
        <v>77371.28</v>
      </c>
      <c r="Q668" s="1065">
        <v>-24371.06</v>
      </c>
      <c r="R668" s="1066">
        <f t="shared" si="10"/>
        <v>53000.22</v>
      </c>
      <c r="S668" s="1065">
        <v>53000.22</v>
      </c>
      <c r="T668" s="1065">
        <v>53000.22</v>
      </c>
      <c r="U668" s="1065">
        <v>53000.22</v>
      </c>
      <c r="V668" s="1065">
        <v>53000.22</v>
      </c>
    </row>
    <row r="669" spans="1:22">
      <c r="A669">
        <v>4088200100</v>
      </c>
      <c r="B669" s="1061">
        <v>2</v>
      </c>
      <c r="C669" s="1061">
        <v>5</v>
      </c>
      <c r="D669" s="1062">
        <v>2</v>
      </c>
      <c r="E669" s="1061" t="s">
        <v>2394</v>
      </c>
      <c r="F669" s="1061">
        <v>143</v>
      </c>
      <c r="G669" s="1061" t="s">
        <v>711</v>
      </c>
      <c r="H669" s="1063">
        <v>1</v>
      </c>
      <c r="I669" s="1064">
        <v>13201</v>
      </c>
      <c r="J669" s="1064">
        <v>1</v>
      </c>
      <c r="K669">
        <v>2020</v>
      </c>
      <c r="L669" s="1064">
        <v>1</v>
      </c>
      <c r="M669" s="1064">
        <v>3</v>
      </c>
      <c r="N669" s="1064" t="s">
        <v>2397</v>
      </c>
      <c r="O669">
        <v>13</v>
      </c>
      <c r="P669" s="1065">
        <v>164069.74</v>
      </c>
      <c r="Q669" s="1065">
        <v>-86996.1</v>
      </c>
      <c r="R669" s="1066">
        <f t="shared" si="10"/>
        <v>77073.639999999985</v>
      </c>
      <c r="S669" s="1065">
        <v>77073.64</v>
      </c>
      <c r="T669" s="1065">
        <v>77073.64</v>
      </c>
      <c r="U669" s="1065">
        <v>77073.64</v>
      </c>
      <c r="V669" s="1065">
        <v>77073.64</v>
      </c>
    </row>
    <row r="670" spans="1:22">
      <c r="A670">
        <v>4088200100</v>
      </c>
      <c r="B670" s="1061">
        <v>2</v>
      </c>
      <c r="C670" s="1061">
        <v>5</v>
      </c>
      <c r="D670" s="1062">
        <v>2</v>
      </c>
      <c r="E670" s="1061" t="s">
        <v>2394</v>
      </c>
      <c r="F670" s="1061">
        <v>143</v>
      </c>
      <c r="G670" s="1061" t="s">
        <v>711</v>
      </c>
      <c r="H670" s="1063">
        <v>1</v>
      </c>
      <c r="I670" s="1064">
        <v>13201</v>
      </c>
      <c r="J670" s="1064">
        <v>1</v>
      </c>
      <c r="K670">
        <v>2020</v>
      </c>
      <c r="L670" s="1064">
        <v>2</v>
      </c>
      <c r="M670" s="1064">
        <v>2</v>
      </c>
      <c r="N670" s="1064" t="s">
        <v>2397</v>
      </c>
      <c r="O670">
        <v>13</v>
      </c>
      <c r="P670" s="1065">
        <v>0</v>
      </c>
      <c r="Q670" s="1065">
        <v>0</v>
      </c>
      <c r="R670" s="1066">
        <f t="shared" si="10"/>
        <v>0</v>
      </c>
      <c r="S670" s="1065">
        <v>0</v>
      </c>
      <c r="T670" s="1065">
        <v>0</v>
      </c>
      <c r="U670" s="1065">
        <v>0</v>
      </c>
      <c r="V670" s="1065">
        <v>0</v>
      </c>
    </row>
    <row r="671" spans="1:22">
      <c r="A671">
        <v>4088200100</v>
      </c>
      <c r="B671" s="1061">
        <v>2</v>
      </c>
      <c r="C671" s="1061">
        <v>5</v>
      </c>
      <c r="D671" s="1062">
        <v>2</v>
      </c>
      <c r="E671" s="1061" t="s">
        <v>2394</v>
      </c>
      <c r="F671" s="1061">
        <v>143</v>
      </c>
      <c r="G671" s="1061" t="s">
        <v>711</v>
      </c>
      <c r="H671" s="1063">
        <v>1</v>
      </c>
      <c r="I671" s="1064">
        <v>13201</v>
      </c>
      <c r="J671" s="1064">
        <v>1</v>
      </c>
      <c r="K671">
        <v>2020</v>
      </c>
      <c r="L671" s="1064">
        <v>2</v>
      </c>
      <c r="M671" s="1064">
        <v>2</v>
      </c>
      <c r="N671" s="1064" t="s">
        <v>2397</v>
      </c>
      <c r="O671">
        <v>13</v>
      </c>
      <c r="P671" s="1065">
        <v>0</v>
      </c>
      <c r="Q671" s="1065">
        <v>0</v>
      </c>
      <c r="R671" s="1066">
        <f t="shared" si="10"/>
        <v>0</v>
      </c>
      <c r="S671" s="1065">
        <v>0</v>
      </c>
      <c r="T671" s="1065">
        <v>0</v>
      </c>
      <c r="U671" s="1065">
        <v>48821.279999999999</v>
      </c>
      <c r="V671" s="1065">
        <v>48821.279999999999</v>
      </c>
    </row>
    <row r="672" spans="1:22">
      <c r="A672">
        <v>4088200100</v>
      </c>
      <c r="B672" s="1061">
        <v>2</v>
      </c>
      <c r="C672" s="1061">
        <v>5</v>
      </c>
      <c r="D672" s="1062">
        <v>2</v>
      </c>
      <c r="E672" s="1061" t="s">
        <v>2394</v>
      </c>
      <c r="F672" s="1061">
        <v>143</v>
      </c>
      <c r="G672" s="1061" t="s">
        <v>711</v>
      </c>
      <c r="H672" s="1063">
        <v>1</v>
      </c>
      <c r="I672" s="1064">
        <v>13201</v>
      </c>
      <c r="J672" s="1064">
        <v>1</v>
      </c>
      <c r="K672">
        <v>2020</v>
      </c>
      <c r="L672" s="1064">
        <v>2</v>
      </c>
      <c r="M672" s="1064">
        <v>2</v>
      </c>
      <c r="N672" s="1064" t="s">
        <v>2397</v>
      </c>
      <c r="O672">
        <v>13</v>
      </c>
      <c r="P672" s="1065">
        <v>0</v>
      </c>
      <c r="Q672" s="1065">
        <v>0</v>
      </c>
      <c r="R672" s="1066">
        <f t="shared" si="10"/>
        <v>0</v>
      </c>
      <c r="S672" s="1065">
        <v>0</v>
      </c>
      <c r="T672" s="1065">
        <v>0</v>
      </c>
      <c r="U672" s="1065">
        <v>0</v>
      </c>
      <c r="V672" s="1065">
        <v>0</v>
      </c>
    </row>
    <row r="673" spans="1:22">
      <c r="A673">
        <v>4088200100</v>
      </c>
      <c r="B673" s="1061">
        <v>2</v>
      </c>
      <c r="C673" s="1061">
        <v>5</v>
      </c>
      <c r="D673" s="1062">
        <v>2</v>
      </c>
      <c r="E673" s="1061" t="s">
        <v>2394</v>
      </c>
      <c r="F673" s="1061">
        <v>143</v>
      </c>
      <c r="G673" s="1061" t="s">
        <v>711</v>
      </c>
      <c r="H673" s="1063">
        <v>1</v>
      </c>
      <c r="I673" s="1064">
        <v>13201</v>
      </c>
      <c r="J673" s="1064">
        <v>1</v>
      </c>
      <c r="K673">
        <v>2020</v>
      </c>
      <c r="L673" s="1064">
        <v>2</v>
      </c>
      <c r="M673" s="1064">
        <v>2</v>
      </c>
      <c r="N673" s="1064" t="s">
        <v>2397</v>
      </c>
      <c r="O673">
        <v>13</v>
      </c>
      <c r="P673" s="1065">
        <v>0</v>
      </c>
      <c r="Q673" s="1065">
        <v>0</v>
      </c>
      <c r="R673" s="1066">
        <f t="shared" si="10"/>
        <v>0</v>
      </c>
      <c r="S673" s="1065">
        <v>0</v>
      </c>
      <c r="T673" s="1065">
        <v>0</v>
      </c>
      <c r="U673" s="1065">
        <v>0</v>
      </c>
      <c r="V673" s="1065">
        <v>0</v>
      </c>
    </row>
    <row r="674" spans="1:22">
      <c r="A674">
        <v>4088200100</v>
      </c>
      <c r="B674" s="1061">
        <v>2</v>
      </c>
      <c r="C674" s="1061">
        <v>5</v>
      </c>
      <c r="D674" s="1062">
        <v>2</v>
      </c>
      <c r="E674" s="1061" t="s">
        <v>2394</v>
      </c>
      <c r="F674" s="1061">
        <v>143</v>
      </c>
      <c r="G674" s="1061" t="s">
        <v>711</v>
      </c>
      <c r="H674" s="1063">
        <v>1</v>
      </c>
      <c r="I674" s="1064">
        <v>13201</v>
      </c>
      <c r="J674" s="1064">
        <v>1</v>
      </c>
      <c r="K674">
        <v>2020</v>
      </c>
      <c r="L674" s="1064">
        <v>2</v>
      </c>
      <c r="M674" s="1064">
        <v>2</v>
      </c>
      <c r="N674" s="1064" t="s">
        <v>2397</v>
      </c>
      <c r="O674">
        <v>13</v>
      </c>
      <c r="P674" s="1065">
        <v>0</v>
      </c>
      <c r="Q674" s="1065">
        <v>0</v>
      </c>
      <c r="R674" s="1066">
        <f t="shared" si="10"/>
        <v>0</v>
      </c>
      <c r="S674" s="1065">
        <v>48821.279999999999</v>
      </c>
      <c r="T674" s="1065">
        <v>48821.279999999999</v>
      </c>
      <c r="U674" s="1065">
        <v>0</v>
      </c>
      <c r="V674" s="1065">
        <v>0</v>
      </c>
    </row>
    <row r="675" spans="1:22">
      <c r="A675">
        <v>4088200100</v>
      </c>
      <c r="B675" s="1061">
        <v>2</v>
      </c>
      <c r="C675" s="1061">
        <v>5</v>
      </c>
      <c r="D675" s="1062">
        <v>2</v>
      </c>
      <c r="E675" s="1061" t="s">
        <v>2394</v>
      </c>
      <c r="F675" s="1061">
        <v>143</v>
      </c>
      <c r="G675" s="1061" t="s">
        <v>711</v>
      </c>
      <c r="H675" s="1063">
        <v>1</v>
      </c>
      <c r="I675" s="1064">
        <v>13201</v>
      </c>
      <c r="J675" s="1064">
        <v>1</v>
      </c>
      <c r="K675">
        <v>2020</v>
      </c>
      <c r="L675" s="1064">
        <v>2</v>
      </c>
      <c r="M675" s="1064">
        <v>2</v>
      </c>
      <c r="N675" s="1064" t="s">
        <v>2397</v>
      </c>
      <c r="O675">
        <v>13</v>
      </c>
      <c r="P675" s="1065">
        <v>0</v>
      </c>
      <c r="Q675" s="1065">
        <v>48821.279999999999</v>
      </c>
      <c r="R675" s="1066">
        <f t="shared" si="10"/>
        <v>48821.279999999999</v>
      </c>
      <c r="S675" s="1065">
        <v>0</v>
      </c>
      <c r="T675" s="1065">
        <v>0</v>
      </c>
      <c r="U675" s="1065">
        <v>0</v>
      </c>
      <c r="V675" s="1065">
        <v>0</v>
      </c>
    </row>
    <row r="676" spans="1:22">
      <c r="A676">
        <v>4088200100</v>
      </c>
      <c r="B676" s="1061">
        <v>2</v>
      </c>
      <c r="C676" s="1061">
        <v>5</v>
      </c>
      <c r="D676" s="1062">
        <v>2</v>
      </c>
      <c r="E676" s="1061" t="s">
        <v>2394</v>
      </c>
      <c r="F676" s="1061">
        <v>143</v>
      </c>
      <c r="G676" s="1061" t="s">
        <v>711</v>
      </c>
      <c r="H676" s="1063">
        <v>1</v>
      </c>
      <c r="I676" s="1064">
        <v>13201</v>
      </c>
      <c r="J676" s="1064">
        <v>1</v>
      </c>
      <c r="K676">
        <v>2020</v>
      </c>
      <c r="L676" s="1064">
        <v>2</v>
      </c>
      <c r="M676" s="1064">
        <v>2</v>
      </c>
      <c r="N676" s="1064" t="s">
        <v>2397</v>
      </c>
      <c r="O676">
        <v>13</v>
      </c>
      <c r="P676" s="1065">
        <v>0</v>
      </c>
      <c r="Q676" s="1065">
        <v>0</v>
      </c>
      <c r="R676" s="1066">
        <f t="shared" si="10"/>
        <v>0</v>
      </c>
      <c r="S676" s="1065">
        <v>0</v>
      </c>
      <c r="T676" s="1065">
        <v>0</v>
      </c>
      <c r="U676" s="1065">
        <v>0</v>
      </c>
      <c r="V676" s="1065">
        <v>0</v>
      </c>
    </row>
    <row r="677" spans="1:22">
      <c r="A677">
        <v>4088200100</v>
      </c>
      <c r="B677" s="1061">
        <v>2</v>
      </c>
      <c r="C677" s="1061">
        <v>5</v>
      </c>
      <c r="D677" s="1062">
        <v>2</v>
      </c>
      <c r="E677" s="1061" t="s">
        <v>2394</v>
      </c>
      <c r="F677" s="1061">
        <v>143</v>
      </c>
      <c r="G677" s="1061" t="s">
        <v>711</v>
      </c>
      <c r="H677" s="1063">
        <v>1</v>
      </c>
      <c r="I677" s="1064">
        <v>13201</v>
      </c>
      <c r="J677" s="1064">
        <v>1</v>
      </c>
      <c r="K677">
        <v>2020</v>
      </c>
      <c r="L677" s="1064">
        <v>2</v>
      </c>
      <c r="M677" s="1064">
        <v>2</v>
      </c>
      <c r="N677" s="1064" t="s">
        <v>2397</v>
      </c>
      <c r="O677">
        <v>13</v>
      </c>
      <c r="P677" s="1065">
        <v>0</v>
      </c>
      <c r="Q677" s="1065">
        <v>0</v>
      </c>
      <c r="R677" s="1066">
        <f t="shared" si="10"/>
        <v>0</v>
      </c>
      <c r="S677" s="1065">
        <v>0</v>
      </c>
      <c r="T677" s="1065">
        <v>0</v>
      </c>
      <c r="U677" s="1065">
        <v>125814.15</v>
      </c>
      <c r="V677" s="1065">
        <v>125814.15</v>
      </c>
    </row>
    <row r="678" spans="1:22">
      <c r="A678">
        <v>4088200100</v>
      </c>
      <c r="B678" s="1061">
        <v>2</v>
      </c>
      <c r="C678" s="1061">
        <v>5</v>
      </c>
      <c r="D678" s="1062">
        <v>2</v>
      </c>
      <c r="E678" s="1061" t="s">
        <v>2394</v>
      </c>
      <c r="F678" s="1061">
        <v>143</v>
      </c>
      <c r="G678" s="1061" t="s">
        <v>711</v>
      </c>
      <c r="H678" s="1063">
        <v>1</v>
      </c>
      <c r="I678" s="1064">
        <v>13201</v>
      </c>
      <c r="J678" s="1064">
        <v>1</v>
      </c>
      <c r="K678">
        <v>2020</v>
      </c>
      <c r="L678" s="1064">
        <v>2</v>
      </c>
      <c r="M678" s="1064">
        <v>2</v>
      </c>
      <c r="N678" s="1064" t="s">
        <v>2397</v>
      </c>
      <c r="O678">
        <v>13</v>
      </c>
      <c r="P678" s="1065">
        <v>0</v>
      </c>
      <c r="Q678" s="1065">
        <v>0</v>
      </c>
      <c r="R678" s="1066">
        <f t="shared" si="10"/>
        <v>0</v>
      </c>
      <c r="S678" s="1065">
        <v>0</v>
      </c>
      <c r="T678" s="1065">
        <v>0</v>
      </c>
      <c r="U678" s="1065">
        <v>0</v>
      </c>
      <c r="V678" s="1065">
        <v>0</v>
      </c>
    </row>
    <row r="679" spans="1:22">
      <c r="A679">
        <v>4088200100</v>
      </c>
      <c r="B679" s="1061">
        <v>2</v>
      </c>
      <c r="C679" s="1061">
        <v>5</v>
      </c>
      <c r="D679" s="1062">
        <v>2</v>
      </c>
      <c r="E679" s="1061" t="s">
        <v>2394</v>
      </c>
      <c r="F679" s="1061">
        <v>143</v>
      </c>
      <c r="G679" s="1061" t="s">
        <v>711</v>
      </c>
      <c r="H679" s="1063">
        <v>1</v>
      </c>
      <c r="I679" s="1064">
        <v>13201</v>
      </c>
      <c r="J679" s="1064">
        <v>1</v>
      </c>
      <c r="K679">
        <v>2020</v>
      </c>
      <c r="L679" s="1064">
        <v>2</v>
      </c>
      <c r="M679" s="1064">
        <v>2</v>
      </c>
      <c r="N679" s="1064" t="s">
        <v>2397</v>
      </c>
      <c r="O679">
        <v>13</v>
      </c>
      <c r="P679" s="1065">
        <v>0</v>
      </c>
      <c r="Q679" s="1065">
        <v>0</v>
      </c>
      <c r="R679" s="1066">
        <f t="shared" si="10"/>
        <v>0</v>
      </c>
      <c r="S679" s="1065">
        <v>0</v>
      </c>
      <c r="T679" s="1065">
        <v>0</v>
      </c>
      <c r="U679" s="1065">
        <v>0</v>
      </c>
      <c r="V679" s="1065">
        <v>0</v>
      </c>
    </row>
    <row r="680" spans="1:22">
      <c r="A680">
        <v>4088200100</v>
      </c>
      <c r="B680" s="1061">
        <v>2</v>
      </c>
      <c r="C680" s="1061">
        <v>5</v>
      </c>
      <c r="D680" s="1062">
        <v>2</v>
      </c>
      <c r="E680" s="1061" t="s">
        <v>2394</v>
      </c>
      <c r="F680" s="1061">
        <v>143</v>
      </c>
      <c r="G680" s="1061" t="s">
        <v>711</v>
      </c>
      <c r="H680" s="1063">
        <v>1</v>
      </c>
      <c r="I680" s="1064">
        <v>13201</v>
      </c>
      <c r="J680" s="1064">
        <v>1</v>
      </c>
      <c r="K680">
        <v>2020</v>
      </c>
      <c r="L680" s="1064">
        <v>2</v>
      </c>
      <c r="M680" s="1064">
        <v>2</v>
      </c>
      <c r="N680" s="1064" t="s">
        <v>2397</v>
      </c>
      <c r="O680">
        <v>13</v>
      </c>
      <c r="P680" s="1065">
        <v>0</v>
      </c>
      <c r="Q680" s="1065">
        <v>0</v>
      </c>
      <c r="R680" s="1066">
        <f t="shared" si="10"/>
        <v>0</v>
      </c>
      <c r="S680" s="1065">
        <v>125814.15</v>
      </c>
      <c r="T680" s="1065">
        <v>125814.15</v>
      </c>
      <c r="U680" s="1065">
        <v>0</v>
      </c>
      <c r="V680" s="1065">
        <v>0</v>
      </c>
    </row>
    <row r="681" spans="1:22">
      <c r="A681">
        <v>4088200100</v>
      </c>
      <c r="B681" s="1061">
        <v>2</v>
      </c>
      <c r="C681" s="1061">
        <v>5</v>
      </c>
      <c r="D681" s="1062">
        <v>2</v>
      </c>
      <c r="E681" s="1061" t="s">
        <v>2394</v>
      </c>
      <c r="F681" s="1061">
        <v>143</v>
      </c>
      <c r="G681" s="1061" t="s">
        <v>711</v>
      </c>
      <c r="H681" s="1063">
        <v>1</v>
      </c>
      <c r="I681" s="1064">
        <v>13201</v>
      </c>
      <c r="J681" s="1064">
        <v>1</v>
      </c>
      <c r="K681">
        <v>2020</v>
      </c>
      <c r="L681" s="1064">
        <v>2</v>
      </c>
      <c r="M681" s="1064">
        <v>2</v>
      </c>
      <c r="N681" s="1064" t="s">
        <v>2397</v>
      </c>
      <c r="O681">
        <v>13</v>
      </c>
      <c r="P681" s="1065">
        <v>0</v>
      </c>
      <c r="Q681" s="1065">
        <v>125814.15</v>
      </c>
      <c r="R681" s="1066">
        <f t="shared" si="10"/>
        <v>125814.15</v>
      </c>
      <c r="S681" s="1065">
        <v>0</v>
      </c>
      <c r="T681" s="1065">
        <v>0</v>
      </c>
      <c r="U681" s="1065">
        <v>0</v>
      </c>
      <c r="V681" s="1065">
        <v>0</v>
      </c>
    </row>
    <row r="682" spans="1:22">
      <c r="A682">
        <v>4088200100</v>
      </c>
      <c r="B682" s="1061">
        <v>2</v>
      </c>
      <c r="C682" s="1061">
        <v>5</v>
      </c>
      <c r="D682" s="1062">
        <v>2</v>
      </c>
      <c r="E682" s="1061" t="s">
        <v>2394</v>
      </c>
      <c r="F682" s="1061">
        <v>143</v>
      </c>
      <c r="G682" s="1061" t="s">
        <v>711</v>
      </c>
      <c r="H682" s="1063">
        <v>1</v>
      </c>
      <c r="I682" s="1064">
        <v>13202</v>
      </c>
      <c r="J682" s="1064">
        <v>1</v>
      </c>
      <c r="K682">
        <v>2020</v>
      </c>
      <c r="L682" s="1064">
        <v>1</v>
      </c>
      <c r="M682" s="1064">
        <v>1</v>
      </c>
      <c r="N682" s="1064" t="s">
        <v>2397</v>
      </c>
      <c r="O682">
        <v>13</v>
      </c>
      <c r="P682" s="1065">
        <v>0</v>
      </c>
      <c r="Q682" s="1065">
        <v>0</v>
      </c>
      <c r="R682" s="1066">
        <f t="shared" si="10"/>
        <v>0</v>
      </c>
      <c r="S682" s="1065">
        <v>0</v>
      </c>
      <c r="T682" s="1065">
        <v>0</v>
      </c>
      <c r="U682" s="1065">
        <v>0</v>
      </c>
      <c r="V682" s="1065">
        <v>0</v>
      </c>
    </row>
    <row r="683" spans="1:22">
      <c r="A683">
        <v>4088200100</v>
      </c>
      <c r="B683" s="1061">
        <v>2</v>
      </c>
      <c r="C683" s="1061">
        <v>5</v>
      </c>
      <c r="D683" s="1062">
        <v>2</v>
      </c>
      <c r="E683" s="1061" t="s">
        <v>2394</v>
      </c>
      <c r="F683" s="1061">
        <v>143</v>
      </c>
      <c r="G683" s="1061" t="s">
        <v>711</v>
      </c>
      <c r="H683" s="1063">
        <v>1</v>
      </c>
      <c r="I683" s="1064">
        <v>13202</v>
      </c>
      <c r="J683" s="1064">
        <v>1</v>
      </c>
      <c r="K683">
        <v>2020</v>
      </c>
      <c r="L683" s="1064">
        <v>1</v>
      </c>
      <c r="M683" s="1064">
        <v>1</v>
      </c>
      <c r="N683" s="1064" t="s">
        <v>2397</v>
      </c>
      <c r="O683">
        <v>13</v>
      </c>
      <c r="P683" s="1065">
        <v>0</v>
      </c>
      <c r="Q683" s="1065">
        <v>0</v>
      </c>
      <c r="R683" s="1066">
        <f t="shared" si="10"/>
        <v>0</v>
      </c>
      <c r="S683" s="1065">
        <v>0</v>
      </c>
      <c r="T683" s="1065">
        <v>0</v>
      </c>
      <c r="U683" s="1065">
        <v>3898.95</v>
      </c>
      <c r="V683" s="1065">
        <v>3898.95</v>
      </c>
    </row>
    <row r="684" spans="1:22">
      <c r="A684">
        <v>4088200100</v>
      </c>
      <c r="B684" s="1061">
        <v>2</v>
      </c>
      <c r="C684" s="1061">
        <v>5</v>
      </c>
      <c r="D684" s="1062">
        <v>2</v>
      </c>
      <c r="E684" s="1061" t="s">
        <v>2394</v>
      </c>
      <c r="F684" s="1061">
        <v>143</v>
      </c>
      <c r="G684" s="1061" t="s">
        <v>711</v>
      </c>
      <c r="H684" s="1063">
        <v>1</v>
      </c>
      <c r="I684" s="1064">
        <v>13202</v>
      </c>
      <c r="J684" s="1064">
        <v>1</v>
      </c>
      <c r="K684">
        <v>2020</v>
      </c>
      <c r="L684" s="1064">
        <v>1</v>
      </c>
      <c r="M684" s="1064">
        <v>1</v>
      </c>
      <c r="N684" s="1064" t="s">
        <v>2397</v>
      </c>
      <c r="O684">
        <v>13</v>
      </c>
      <c r="P684" s="1065">
        <v>0</v>
      </c>
      <c r="Q684" s="1065">
        <v>0</v>
      </c>
      <c r="R684" s="1066">
        <f t="shared" si="10"/>
        <v>0</v>
      </c>
      <c r="S684" s="1065">
        <v>0</v>
      </c>
      <c r="T684" s="1065">
        <v>0</v>
      </c>
      <c r="U684" s="1065">
        <v>0</v>
      </c>
      <c r="V684" s="1065">
        <v>0</v>
      </c>
    </row>
    <row r="685" spans="1:22">
      <c r="A685">
        <v>4088200100</v>
      </c>
      <c r="B685" s="1061">
        <v>2</v>
      </c>
      <c r="C685" s="1061">
        <v>5</v>
      </c>
      <c r="D685" s="1062">
        <v>2</v>
      </c>
      <c r="E685" s="1061" t="s">
        <v>2394</v>
      </c>
      <c r="F685" s="1061">
        <v>143</v>
      </c>
      <c r="G685" s="1061" t="s">
        <v>711</v>
      </c>
      <c r="H685" s="1063">
        <v>1</v>
      </c>
      <c r="I685" s="1064">
        <v>13202</v>
      </c>
      <c r="J685" s="1064">
        <v>1</v>
      </c>
      <c r="K685">
        <v>2020</v>
      </c>
      <c r="L685" s="1064">
        <v>1</v>
      </c>
      <c r="M685" s="1064">
        <v>1</v>
      </c>
      <c r="N685" s="1064" t="s">
        <v>2397</v>
      </c>
      <c r="O685">
        <v>13</v>
      </c>
      <c r="P685" s="1065">
        <v>0</v>
      </c>
      <c r="Q685" s="1065">
        <v>0</v>
      </c>
      <c r="R685" s="1066">
        <f t="shared" si="10"/>
        <v>0</v>
      </c>
      <c r="S685" s="1065">
        <v>0</v>
      </c>
      <c r="T685" s="1065">
        <v>0</v>
      </c>
      <c r="U685" s="1065">
        <v>0</v>
      </c>
      <c r="V685" s="1065">
        <v>0</v>
      </c>
    </row>
    <row r="686" spans="1:22">
      <c r="A686">
        <v>4088200100</v>
      </c>
      <c r="B686" s="1061">
        <v>2</v>
      </c>
      <c r="C686" s="1061">
        <v>5</v>
      </c>
      <c r="D686" s="1062">
        <v>2</v>
      </c>
      <c r="E686" s="1061" t="s">
        <v>2394</v>
      </c>
      <c r="F686" s="1061">
        <v>143</v>
      </c>
      <c r="G686" s="1061" t="s">
        <v>711</v>
      </c>
      <c r="H686" s="1063">
        <v>1</v>
      </c>
      <c r="I686" s="1064">
        <v>13202</v>
      </c>
      <c r="J686" s="1064">
        <v>1</v>
      </c>
      <c r="K686">
        <v>2020</v>
      </c>
      <c r="L686" s="1064">
        <v>1</v>
      </c>
      <c r="M686" s="1064">
        <v>1</v>
      </c>
      <c r="N686" s="1064" t="s">
        <v>2397</v>
      </c>
      <c r="O686">
        <v>13</v>
      </c>
      <c r="P686" s="1065">
        <v>0</v>
      </c>
      <c r="Q686" s="1065">
        <v>0</v>
      </c>
      <c r="R686" s="1066">
        <f t="shared" si="10"/>
        <v>0</v>
      </c>
      <c r="S686" s="1065">
        <v>3898.95</v>
      </c>
      <c r="T686" s="1065">
        <v>3898.95</v>
      </c>
      <c r="U686" s="1065">
        <v>0</v>
      </c>
      <c r="V686" s="1065">
        <v>0</v>
      </c>
    </row>
    <row r="687" spans="1:22">
      <c r="A687">
        <v>4088200100</v>
      </c>
      <c r="B687" s="1061">
        <v>2</v>
      </c>
      <c r="C687" s="1061">
        <v>5</v>
      </c>
      <c r="D687" s="1062">
        <v>2</v>
      </c>
      <c r="E687" s="1061" t="s">
        <v>2394</v>
      </c>
      <c r="F687" s="1061">
        <v>143</v>
      </c>
      <c r="G687" s="1061" t="s">
        <v>711</v>
      </c>
      <c r="H687" s="1063">
        <v>1</v>
      </c>
      <c r="I687" s="1064">
        <v>13202</v>
      </c>
      <c r="J687" s="1064">
        <v>1</v>
      </c>
      <c r="K687">
        <v>2020</v>
      </c>
      <c r="L687" s="1064">
        <v>1</v>
      </c>
      <c r="M687" s="1064">
        <v>1</v>
      </c>
      <c r="N687" s="1064" t="s">
        <v>2397</v>
      </c>
      <c r="O687">
        <v>13</v>
      </c>
      <c r="P687" s="1065">
        <v>0</v>
      </c>
      <c r="Q687" s="1065">
        <v>3898.95</v>
      </c>
      <c r="R687" s="1066">
        <f t="shared" si="10"/>
        <v>3898.95</v>
      </c>
      <c r="S687" s="1065">
        <v>0</v>
      </c>
      <c r="T687" s="1065">
        <v>0</v>
      </c>
      <c r="U687" s="1065">
        <v>0</v>
      </c>
      <c r="V687" s="1065">
        <v>0</v>
      </c>
    </row>
    <row r="688" spans="1:22">
      <c r="A688">
        <v>4088200100</v>
      </c>
      <c r="B688" s="1061">
        <v>2</v>
      </c>
      <c r="C688" s="1061">
        <v>5</v>
      </c>
      <c r="D688" s="1062">
        <v>2</v>
      </c>
      <c r="E688" s="1061" t="s">
        <v>2394</v>
      </c>
      <c r="F688" s="1061">
        <v>143</v>
      </c>
      <c r="G688" s="1061" t="s">
        <v>711</v>
      </c>
      <c r="H688" s="1063">
        <v>1</v>
      </c>
      <c r="I688" s="1064">
        <v>13202</v>
      </c>
      <c r="J688" s="1064">
        <v>1</v>
      </c>
      <c r="K688">
        <v>2020</v>
      </c>
      <c r="L688" s="1064">
        <v>2</v>
      </c>
      <c r="M688" s="1064">
        <v>2</v>
      </c>
      <c r="N688" s="1064" t="s">
        <v>2397</v>
      </c>
      <c r="O688">
        <v>13</v>
      </c>
      <c r="P688" s="1065">
        <v>408755.36</v>
      </c>
      <c r="Q688" s="1065">
        <v>-45510.99</v>
      </c>
      <c r="R688" s="1066">
        <f t="shared" si="10"/>
        <v>363244.37</v>
      </c>
      <c r="S688" s="1065">
        <v>363244.37</v>
      </c>
      <c r="T688" s="1065">
        <v>363244.37</v>
      </c>
      <c r="U688" s="1065">
        <v>363244.37</v>
      </c>
      <c r="V688" s="1065">
        <v>363244.37</v>
      </c>
    </row>
    <row r="689" spans="1:22">
      <c r="A689">
        <v>4088200100</v>
      </c>
      <c r="B689" s="1061">
        <v>2</v>
      </c>
      <c r="C689" s="1061">
        <v>5</v>
      </c>
      <c r="D689" s="1062">
        <v>2</v>
      </c>
      <c r="E689" s="1061" t="s">
        <v>2394</v>
      </c>
      <c r="F689" s="1061">
        <v>143</v>
      </c>
      <c r="G689" s="1061" t="s">
        <v>711</v>
      </c>
      <c r="H689" s="1063">
        <v>1</v>
      </c>
      <c r="I689" s="1064">
        <v>13202</v>
      </c>
      <c r="J689" s="1064">
        <v>1</v>
      </c>
      <c r="K689">
        <v>2020</v>
      </c>
      <c r="L689" s="1064">
        <v>2</v>
      </c>
      <c r="M689" s="1064">
        <v>2</v>
      </c>
      <c r="N689" s="1064" t="s">
        <v>2397</v>
      </c>
      <c r="O689">
        <v>13</v>
      </c>
      <c r="P689" s="1065">
        <v>163636.12</v>
      </c>
      <c r="Q689" s="1065">
        <v>28585.95</v>
      </c>
      <c r="R689" s="1066">
        <f t="shared" si="10"/>
        <v>192222.07</v>
      </c>
      <c r="S689" s="1065">
        <v>178984.03</v>
      </c>
      <c r="T689" s="1065">
        <v>178984.03</v>
      </c>
      <c r="U689" s="1065">
        <v>178984.03</v>
      </c>
      <c r="V689" s="1065">
        <v>178984.03</v>
      </c>
    </row>
    <row r="690" spans="1:22">
      <c r="A690">
        <v>4088200100</v>
      </c>
      <c r="B690" s="1061">
        <v>2</v>
      </c>
      <c r="C690" s="1061">
        <v>5</v>
      </c>
      <c r="D690" s="1062">
        <v>2</v>
      </c>
      <c r="E690" s="1061" t="s">
        <v>2394</v>
      </c>
      <c r="F690" s="1061">
        <v>143</v>
      </c>
      <c r="G690" s="1061" t="s">
        <v>711</v>
      </c>
      <c r="H690" s="1063">
        <v>1</v>
      </c>
      <c r="I690" s="1064">
        <v>13202</v>
      </c>
      <c r="J690" s="1064">
        <v>1</v>
      </c>
      <c r="K690">
        <v>2020</v>
      </c>
      <c r="L690" s="1064">
        <v>2</v>
      </c>
      <c r="M690" s="1064">
        <v>2</v>
      </c>
      <c r="N690" s="1064" t="s">
        <v>2397</v>
      </c>
      <c r="O690">
        <v>13</v>
      </c>
      <c r="P690" s="1065">
        <v>329778.96999999997</v>
      </c>
      <c r="Q690" s="1065">
        <v>61145.25</v>
      </c>
      <c r="R690" s="1066">
        <f t="shared" si="10"/>
        <v>390924.22</v>
      </c>
      <c r="S690" s="1065">
        <v>390924.22</v>
      </c>
      <c r="T690" s="1065">
        <v>390924.22</v>
      </c>
      <c r="U690" s="1065">
        <v>390924.22</v>
      </c>
      <c r="V690" s="1065">
        <v>390924.22</v>
      </c>
    </row>
    <row r="691" spans="1:22">
      <c r="A691">
        <v>4088200100</v>
      </c>
      <c r="B691" s="1061">
        <v>2</v>
      </c>
      <c r="C691" s="1061">
        <v>5</v>
      </c>
      <c r="D691" s="1062">
        <v>2</v>
      </c>
      <c r="E691" s="1061" t="s">
        <v>2394</v>
      </c>
      <c r="F691" s="1061">
        <v>143</v>
      </c>
      <c r="G691" s="1061" t="s">
        <v>711</v>
      </c>
      <c r="H691" s="1063">
        <v>1</v>
      </c>
      <c r="I691" s="1064">
        <v>13202</v>
      </c>
      <c r="J691" s="1064">
        <v>1</v>
      </c>
      <c r="K691">
        <v>2020</v>
      </c>
      <c r="L691" s="1064">
        <v>2</v>
      </c>
      <c r="M691" s="1064">
        <v>2</v>
      </c>
      <c r="N691" s="1064" t="s">
        <v>2397</v>
      </c>
      <c r="O691">
        <v>13</v>
      </c>
      <c r="P691" s="1065">
        <v>48390.73</v>
      </c>
      <c r="Q691" s="1065">
        <v>-604.49</v>
      </c>
      <c r="R691" s="1066">
        <f t="shared" si="10"/>
        <v>47786.240000000005</v>
      </c>
      <c r="S691" s="1065">
        <v>47786.239999999998</v>
      </c>
      <c r="T691" s="1065">
        <v>47786.239999999998</v>
      </c>
      <c r="U691" s="1065">
        <v>47786.239999999998</v>
      </c>
      <c r="V691" s="1065">
        <v>47786.239999999998</v>
      </c>
    </row>
    <row r="692" spans="1:22">
      <c r="A692">
        <v>4088200100</v>
      </c>
      <c r="B692" s="1061">
        <v>2</v>
      </c>
      <c r="C692" s="1061">
        <v>5</v>
      </c>
      <c r="D692" s="1062">
        <v>2</v>
      </c>
      <c r="E692" s="1061" t="s">
        <v>2394</v>
      </c>
      <c r="F692" s="1061">
        <v>143</v>
      </c>
      <c r="G692" s="1061" t="s">
        <v>711</v>
      </c>
      <c r="H692" s="1063">
        <v>1</v>
      </c>
      <c r="I692" s="1064">
        <v>13202</v>
      </c>
      <c r="J692" s="1064">
        <v>1</v>
      </c>
      <c r="K692">
        <v>2020</v>
      </c>
      <c r="L692" s="1064">
        <v>1</v>
      </c>
      <c r="M692" s="1064">
        <v>1</v>
      </c>
      <c r="N692" s="1064" t="s">
        <v>2397</v>
      </c>
      <c r="O692">
        <v>13</v>
      </c>
      <c r="P692" s="1065">
        <v>3028.01</v>
      </c>
      <c r="Q692" s="1065">
        <v>-3028.01</v>
      </c>
      <c r="R692" s="1066">
        <f t="shared" si="10"/>
        <v>0</v>
      </c>
      <c r="S692" s="1065">
        <v>0</v>
      </c>
      <c r="T692" s="1065">
        <v>0</v>
      </c>
      <c r="U692" s="1065">
        <v>0</v>
      </c>
      <c r="V692" s="1065">
        <v>0</v>
      </c>
    </row>
    <row r="693" spans="1:22">
      <c r="A693">
        <v>4088200100</v>
      </c>
      <c r="B693" s="1061">
        <v>2</v>
      </c>
      <c r="C693" s="1061">
        <v>5</v>
      </c>
      <c r="D693" s="1062">
        <v>2</v>
      </c>
      <c r="E693" s="1061" t="s">
        <v>2394</v>
      </c>
      <c r="F693" s="1061">
        <v>143</v>
      </c>
      <c r="G693" s="1061" t="s">
        <v>711</v>
      </c>
      <c r="H693" s="1063">
        <v>1</v>
      </c>
      <c r="I693" s="1064">
        <v>13202</v>
      </c>
      <c r="J693" s="1064">
        <v>1</v>
      </c>
      <c r="K693">
        <v>2020</v>
      </c>
      <c r="L693" s="1064">
        <v>2</v>
      </c>
      <c r="M693" s="1064">
        <v>2</v>
      </c>
      <c r="N693" s="1064" t="s">
        <v>2397</v>
      </c>
      <c r="O693">
        <v>13</v>
      </c>
      <c r="P693" s="1065">
        <v>15857.6</v>
      </c>
      <c r="Q693" s="1065">
        <v>492.59</v>
      </c>
      <c r="R693" s="1066">
        <f t="shared" si="10"/>
        <v>16350.19</v>
      </c>
      <c r="S693" s="1065">
        <v>16350.19</v>
      </c>
      <c r="T693" s="1065">
        <v>16350.19</v>
      </c>
      <c r="U693" s="1065">
        <v>16350.19</v>
      </c>
      <c r="V693" s="1065">
        <v>16350.19</v>
      </c>
    </row>
    <row r="694" spans="1:22">
      <c r="A694">
        <v>4088200100</v>
      </c>
      <c r="B694" s="1061">
        <v>2</v>
      </c>
      <c r="C694" s="1061">
        <v>5</v>
      </c>
      <c r="D694" s="1062">
        <v>2</v>
      </c>
      <c r="E694" s="1061" t="s">
        <v>2394</v>
      </c>
      <c r="F694" s="1061">
        <v>143</v>
      </c>
      <c r="G694" s="1061" t="s">
        <v>711</v>
      </c>
      <c r="H694" s="1063">
        <v>1</v>
      </c>
      <c r="I694" s="1064">
        <v>13202</v>
      </c>
      <c r="J694" s="1064">
        <v>1</v>
      </c>
      <c r="K694">
        <v>2020</v>
      </c>
      <c r="L694" s="1064">
        <v>2</v>
      </c>
      <c r="M694" s="1064">
        <v>2</v>
      </c>
      <c r="N694" s="1064" t="s">
        <v>2397</v>
      </c>
      <c r="O694">
        <v>13</v>
      </c>
      <c r="P694" s="1065">
        <v>154777</v>
      </c>
      <c r="Q694" s="1065">
        <v>-23214.17</v>
      </c>
      <c r="R694" s="1066">
        <f t="shared" si="10"/>
        <v>131562.83000000002</v>
      </c>
      <c r="S694" s="1065">
        <v>131562.82999999999</v>
      </c>
      <c r="T694" s="1065">
        <v>131562.82999999999</v>
      </c>
      <c r="U694" s="1065">
        <v>131562.82999999999</v>
      </c>
      <c r="V694" s="1065">
        <v>131562.82999999999</v>
      </c>
    </row>
    <row r="695" spans="1:22">
      <c r="A695">
        <v>4088200100</v>
      </c>
      <c r="B695" s="1061">
        <v>2</v>
      </c>
      <c r="C695" s="1061">
        <v>5</v>
      </c>
      <c r="D695" s="1062">
        <v>2</v>
      </c>
      <c r="E695" s="1061" t="s">
        <v>2394</v>
      </c>
      <c r="F695" s="1061">
        <v>143</v>
      </c>
      <c r="G695" s="1061" t="s">
        <v>711</v>
      </c>
      <c r="H695" s="1063">
        <v>1</v>
      </c>
      <c r="I695" s="1064">
        <v>13202</v>
      </c>
      <c r="J695" s="1064">
        <v>1</v>
      </c>
      <c r="K695">
        <v>2020</v>
      </c>
      <c r="L695" s="1064">
        <v>2</v>
      </c>
      <c r="M695" s="1064">
        <v>2</v>
      </c>
      <c r="N695" s="1064" t="s">
        <v>2397</v>
      </c>
      <c r="O695">
        <v>13</v>
      </c>
      <c r="P695" s="1065">
        <v>69185.59</v>
      </c>
      <c r="Q695" s="1065">
        <v>12307.25</v>
      </c>
      <c r="R695" s="1066">
        <f t="shared" si="10"/>
        <v>81492.84</v>
      </c>
      <c r="S695" s="1065">
        <v>81492.84</v>
      </c>
      <c r="T695" s="1065">
        <v>81492.84</v>
      </c>
      <c r="U695" s="1065">
        <v>81492.84</v>
      </c>
      <c r="V695" s="1065">
        <v>81492.84</v>
      </c>
    </row>
    <row r="696" spans="1:22">
      <c r="A696">
        <v>4088200100</v>
      </c>
      <c r="B696" s="1061">
        <v>2</v>
      </c>
      <c r="C696" s="1061">
        <v>5</v>
      </c>
      <c r="D696" s="1062">
        <v>2</v>
      </c>
      <c r="E696" s="1061" t="s">
        <v>2394</v>
      </c>
      <c r="F696" s="1061">
        <v>143</v>
      </c>
      <c r="G696" s="1061" t="s">
        <v>711</v>
      </c>
      <c r="H696" s="1063">
        <v>1</v>
      </c>
      <c r="I696" s="1064">
        <v>13202</v>
      </c>
      <c r="J696" s="1064">
        <v>1</v>
      </c>
      <c r="K696">
        <v>2020</v>
      </c>
      <c r="L696" s="1064">
        <v>2</v>
      </c>
      <c r="M696" s="1064">
        <v>2</v>
      </c>
      <c r="N696" s="1064" t="s">
        <v>2397</v>
      </c>
      <c r="O696">
        <v>13</v>
      </c>
      <c r="P696" s="1065">
        <v>543658.73</v>
      </c>
      <c r="Q696" s="1065">
        <v>-6064.45</v>
      </c>
      <c r="R696" s="1066">
        <f t="shared" si="10"/>
        <v>537594.28</v>
      </c>
      <c r="S696" s="1065">
        <v>537594.28</v>
      </c>
      <c r="T696" s="1065">
        <v>537594.28</v>
      </c>
      <c r="U696" s="1065">
        <v>537594.28</v>
      </c>
      <c r="V696" s="1065">
        <v>537594.28</v>
      </c>
    </row>
    <row r="697" spans="1:22">
      <c r="A697">
        <v>4088200100</v>
      </c>
      <c r="B697" s="1061">
        <v>2</v>
      </c>
      <c r="C697" s="1061">
        <v>5</v>
      </c>
      <c r="D697" s="1062">
        <v>2</v>
      </c>
      <c r="E697" s="1061" t="s">
        <v>2394</v>
      </c>
      <c r="F697" s="1061">
        <v>143</v>
      </c>
      <c r="G697" s="1061" t="s">
        <v>711</v>
      </c>
      <c r="H697" s="1063">
        <v>1</v>
      </c>
      <c r="I697" s="1064">
        <v>13202</v>
      </c>
      <c r="J697" s="1064">
        <v>1</v>
      </c>
      <c r="K697">
        <v>2020</v>
      </c>
      <c r="L697" s="1064">
        <v>2</v>
      </c>
      <c r="M697" s="1064">
        <v>2</v>
      </c>
      <c r="N697" s="1064" t="s">
        <v>2397</v>
      </c>
      <c r="O697">
        <v>13</v>
      </c>
      <c r="P697" s="1065">
        <v>220025.48</v>
      </c>
      <c r="Q697" s="1065">
        <v>-10243.209999999999</v>
      </c>
      <c r="R697" s="1066">
        <f t="shared" si="10"/>
        <v>209782.27000000002</v>
      </c>
      <c r="S697" s="1065">
        <v>209782.14</v>
      </c>
      <c r="T697" s="1065">
        <v>209782.14</v>
      </c>
      <c r="U697" s="1065">
        <v>209782.14</v>
      </c>
      <c r="V697" s="1065">
        <v>209782.14</v>
      </c>
    </row>
    <row r="698" spans="1:22">
      <c r="A698">
        <v>4088200100</v>
      </c>
      <c r="B698" s="1061">
        <v>2</v>
      </c>
      <c r="C698" s="1061">
        <v>5</v>
      </c>
      <c r="D698" s="1062">
        <v>2</v>
      </c>
      <c r="E698" s="1061" t="s">
        <v>2394</v>
      </c>
      <c r="F698" s="1061">
        <v>143</v>
      </c>
      <c r="G698" s="1061" t="s">
        <v>711</v>
      </c>
      <c r="H698" s="1063">
        <v>1</v>
      </c>
      <c r="I698" s="1064">
        <v>13202</v>
      </c>
      <c r="J698" s="1064">
        <v>1</v>
      </c>
      <c r="K698">
        <v>2020</v>
      </c>
      <c r="L698" s="1064">
        <v>2</v>
      </c>
      <c r="M698" s="1064">
        <v>2</v>
      </c>
      <c r="N698" s="1064" t="s">
        <v>2397</v>
      </c>
      <c r="O698">
        <v>13</v>
      </c>
      <c r="P698" s="1065">
        <v>43479.51</v>
      </c>
      <c r="Q698" s="1065">
        <v>9798.58</v>
      </c>
      <c r="R698" s="1066">
        <f t="shared" si="10"/>
        <v>53278.090000000004</v>
      </c>
      <c r="S698" s="1065">
        <v>53278.09</v>
      </c>
      <c r="T698" s="1065">
        <v>53278.09</v>
      </c>
      <c r="U698" s="1065">
        <v>53278.09</v>
      </c>
      <c r="V698" s="1065">
        <v>53278.09</v>
      </c>
    </row>
    <row r="699" spans="1:22">
      <c r="A699">
        <v>4088200100</v>
      </c>
      <c r="B699" s="1061">
        <v>2</v>
      </c>
      <c r="C699" s="1061">
        <v>5</v>
      </c>
      <c r="D699" s="1062">
        <v>2</v>
      </c>
      <c r="E699" s="1061" t="s">
        <v>2394</v>
      </c>
      <c r="F699" s="1061">
        <v>143</v>
      </c>
      <c r="G699" s="1061" t="s">
        <v>711</v>
      </c>
      <c r="H699" s="1063">
        <v>1</v>
      </c>
      <c r="I699" s="1064">
        <v>13202</v>
      </c>
      <c r="J699" s="1064">
        <v>1</v>
      </c>
      <c r="K699">
        <v>2020</v>
      </c>
      <c r="L699" s="1064">
        <v>2</v>
      </c>
      <c r="M699" s="1064">
        <v>2</v>
      </c>
      <c r="N699" s="1064" t="s">
        <v>2397</v>
      </c>
      <c r="O699">
        <v>13</v>
      </c>
      <c r="P699" s="1065">
        <v>902482.84</v>
      </c>
      <c r="Q699" s="1065">
        <v>-132626.31</v>
      </c>
      <c r="R699" s="1066">
        <f t="shared" si="10"/>
        <v>769856.53</v>
      </c>
      <c r="S699" s="1065">
        <v>769856.53</v>
      </c>
      <c r="T699" s="1065">
        <v>769856.53</v>
      </c>
      <c r="U699" s="1065">
        <v>769856.53</v>
      </c>
      <c r="V699" s="1065">
        <v>769856.53</v>
      </c>
    </row>
    <row r="700" spans="1:22">
      <c r="A700">
        <v>4088200100</v>
      </c>
      <c r="B700" s="1061">
        <v>2</v>
      </c>
      <c r="C700" s="1061">
        <v>5</v>
      </c>
      <c r="D700" s="1062">
        <v>2</v>
      </c>
      <c r="E700" s="1061" t="s">
        <v>2394</v>
      </c>
      <c r="F700" s="1061">
        <v>143</v>
      </c>
      <c r="G700" s="1061" t="s">
        <v>711</v>
      </c>
      <c r="H700" s="1063">
        <v>1</v>
      </c>
      <c r="I700" s="1064">
        <v>13202</v>
      </c>
      <c r="J700" s="1064">
        <v>1</v>
      </c>
      <c r="K700">
        <v>2020</v>
      </c>
      <c r="L700" s="1064">
        <v>2</v>
      </c>
      <c r="M700" s="1064">
        <v>2</v>
      </c>
      <c r="N700" s="1064" t="s">
        <v>2397</v>
      </c>
      <c r="O700">
        <v>13</v>
      </c>
      <c r="P700" s="1065">
        <v>271444.68</v>
      </c>
      <c r="Q700" s="1065">
        <v>39254.04</v>
      </c>
      <c r="R700" s="1066">
        <f t="shared" si="10"/>
        <v>310698.71999999997</v>
      </c>
      <c r="S700" s="1065">
        <v>310698.71999999997</v>
      </c>
      <c r="T700" s="1065">
        <v>310698.71999999997</v>
      </c>
      <c r="U700" s="1065">
        <v>310698.71999999997</v>
      </c>
      <c r="V700" s="1065">
        <v>310698.71999999997</v>
      </c>
    </row>
    <row r="701" spans="1:22">
      <c r="A701">
        <v>4088200100</v>
      </c>
      <c r="B701" s="1061">
        <v>2</v>
      </c>
      <c r="C701" s="1061">
        <v>5</v>
      </c>
      <c r="D701" s="1062">
        <v>2</v>
      </c>
      <c r="E701" s="1061" t="s">
        <v>2394</v>
      </c>
      <c r="F701" s="1061">
        <v>143</v>
      </c>
      <c r="G701" s="1061" t="s">
        <v>711</v>
      </c>
      <c r="H701" s="1063">
        <v>1</v>
      </c>
      <c r="I701" s="1064">
        <v>13202</v>
      </c>
      <c r="J701" s="1064">
        <v>1</v>
      </c>
      <c r="K701">
        <v>2020</v>
      </c>
      <c r="L701" s="1064">
        <v>2</v>
      </c>
      <c r="M701" s="1064">
        <v>2</v>
      </c>
      <c r="N701" s="1064" t="s">
        <v>2397</v>
      </c>
      <c r="O701">
        <v>13</v>
      </c>
      <c r="P701" s="1065">
        <v>120952.06</v>
      </c>
      <c r="Q701" s="1065">
        <v>17466.43</v>
      </c>
      <c r="R701" s="1066">
        <f t="shared" si="10"/>
        <v>138418.49</v>
      </c>
      <c r="S701" s="1065">
        <v>138418.49</v>
      </c>
      <c r="T701" s="1065">
        <v>138418.49</v>
      </c>
      <c r="U701" s="1065">
        <v>138418.49</v>
      </c>
      <c r="V701" s="1065">
        <v>138418.49</v>
      </c>
    </row>
    <row r="702" spans="1:22">
      <c r="A702">
        <v>4088200100</v>
      </c>
      <c r="B702" s="1061">
        <v>2</v>
      </c>
      <c r="C702" s="1061">
        <v>5</v>
      </c>
      <c r="D702" s="1062">
        <v>2</v>
      </c>
      <c r="E702" s="1061" t="s">
        <v>2394</v>
      </c>
      <c r="F702" s="1061">
        <v>143</v>
      </c>
      <c r="G702" s="1061" t="s">
        <v>711</v>
      </c>
      <c r="H702" s="1063">
        <v>1</v>
      </c>
      <c r="I702" s="1064">
        <v>13202</v>
      </c>
      <c r="J702" s="1064">
        <v>1</v>
      </c>
      <c r="K702">
        <v>2020</v>
      </c>
      <c r="L702" s="1064">
        <v>2</v>
      </c>
      <c r="M702" s="1064">
        <v>2</v>
      </c>
      <c r="N702" s="1064" t="s">
        <v>2397</v>
      </c>
      <c r="O702">
        <v>13</v>
      </c>
      <c r="P702" s="1065">
        <v>56794.81</v>
      </c>
      <c r="Q702" s="1065">
        <v>1996.19</v>
      </c>
      <c r="R702" s="1066">
        <f t="shared" si="10"/>
        <v>58791</v>
      </c>
      <c r="S702" s="1065">
        <v>58791</v>
      </c>
      <c r="T702" s="1065">
        <v>58791</v>
      </c>
      <c r="U702" s="1065">
        <v>58791</v>
      </c>
      <c r="V702" s="1065">
        <v>58791</v>
      </c>
    </row>
    <row r="703" spans="1:22">
      <c r="A703">
        <v>4088200100</v>
      </c>
      <c r="B703" s="1061">
        <v>2</v>
      </c>
      <c r="C703" s="1061">
        <v>5</v>
      </c>
      <c r="D703" s="1062">
        <v>2</v>
      </c>
      <c r="E703" s="1061" t="s">
        <v>2394</v>
      </c>
      <c r="F703" s="1061">
        <v>143</v>
      </c>
      <c r="G703" s="1061" t="s">
        <v>711</v>
      </c>
      <c r="H703" s="1063">
        <v>1</v>
      </c>
      <c r="I703" s="1064">
        <v>13202</v>
      </c>
      <c r="J703" s="1064">
        <v>1</v>
      </c>
      <c r="K703">
        <v>2020</v>
      </c>
      <c r="L703" s="1064">
        <v>2</v>
      </c>
      <c r="M703" s="1064">
        <v>2</v>
      </c>
      <c r="N703" s="1064" t="s">
        <v>2397</v>
      </c>
      <c r="O703">
        <v>13</v>
      </c>
      <c r="P703" s="1065">
        <v>43830.080000000002</v>
      </c>
      <c r="Q703" s="1065">
        <v>-5862.71</v>
      </c>
      <c r="R703" s="1066">
        <f t="shared" si="10"/>
        <v>37967.370000000003</v>
      </c>
      <c r="S703" s="1065">
        <v>37967.370000000003</v>
      </c>
      <c r="T703" s="1065">
        <v>37967.370000000003</v>
      </c>
      <c r="U703" s="1065">
        <v>37967.370000000003</v>
      </c>
      <c r="V703" s="1065">
        <v>37967.370000000003</v>
      </c>
    </row>
    <row r="704" spans="1:22">
      <c r="A704">
        <v>4088200100</v>
      </c>
      <c r="B704" s="1061">
        <v>2</v>
      </c>
      <c r="C704" s="1061">
        <v>5</v>
      </c>
      <c r="D704" s="1062">
        <v>2</v>
      </c>
      <c r="E704" s="1061" t="s">
        <v>2394</v>
      </c>
      <c r="F704" s="1061">
        <v>143</v>
      </c>
      <c r="G704" s="1061" t="s">
        <v>711</v>
      </c>
      <c r="H704" s="1063">
        <v>1</v>
      </c>
      <c r="I704" s="1064">
        <v>13202</v>
      </c>
      <c r="J704" s="1064">
        <v>1</v>
      </c>
      <c r="K704">
        <v>2020</v>
      </c>
      <c r="L704" s="1064">
        <v>1</v>
      </c>
      <c r="M704" s="1064">
        <v>1</v>
      </c>
      <c r="N704" s="1064" t="s">
        <v>2397</v>
      </c>
      <c r="O704">
        <v>13</v>
      </c>
      <c r="P704" s="1065">
        <v>0</v>
      </c>
      <c r="Q704" s="1065">
        <v>0</v>
      </c>
      <c r="R704" s="1066">
        <f t="shared" si="10"/>
        <v>0</v>
      </c>
      <c r="S704" s="1065">
        <v>0</v>
      </c>
      <c r="T704" s="1065">
        <v>0</v>
      </c>
      <c r="U704" s="1065">
        <v>0</v>
      </c>
      <c r="V704" s="1065">
        <v>0</v>
      </c>
    </row>
    <row r="705" spans="1:22">
      <c r="A705">
        <v>4088200100</v>
      </c>
      <c r="B705" s="1061">
        <v>2</v>
      </c>
      <c r="C705" s="1061">
        <v>5</v>
      </c>
      <c r="D705" s="1062">
        <v>2</v>
      </c>
      <c r="E705" s="1061" t="s">
        <v>2394</v>
      </c>
      <c r="F705" s="1061">
        <v>143</v>
      </c>
      <c r="G705" s="1061" t="s">
        <v>711</v>
      </c>
      <c r="H705" s="1063">
        <v>1</v>
      </c>
      <c r="I705" s="1064">
        <v>13202</v>
      </c>
      <c r="J705" s="1064">
        <v>1</v>
      </c>
      <c r="K705">
        <v>2020</v>
      </c>
      <c r="L705" s="1064">
        <v>1</v>
      </c>
      <c r="M705" s="1064">
        <v>1</v>
      </c>
      <c r="N705" s="1064" t="s">
        <v>2397</v>
      </c>
      <c r="O705">
        <v>13</v>
      </c>
      <c r="P705" s="1065">
        <v>0</v>
      </c>
      <c r="Q705" s="1065">
        <v>0</v>
      </c>
      <c r="R705" s="1066">
        <f t="shared" si="10"/>
        <v>0</v>
      </c>
      <c r="S705" s="1065">
        <v>0</v>
      </c>
      <c r="T705" s="1065">
        <v>0</v>
      </c>
      <c r="U705" s="1065">
        <v>7343.67</v>
      </c>
      <c r="V705" s="1065">
        <v>7343.67</v>
      </c>
    </row>
    <row r="706" spans="1:22">
      <c r="A706">
        <v>4088200100</v>
      </c>
      <c r="B706" s="1061">
        <v>2</v>
      </c>
      <c r="C706" s="1061">
        <v>5</v>
      </c>
      <c r="D706" s="1062">
        <v>2</v>
      </c>
      <c r="E706" s="1061" t="s">
        <v>2394</v>
      </c>
      <c r="F706" s="1061">
        <v>143</v>
      </c>
      <c r="G706" s="1061" t="s">
        <v>711</v>
      </c>
      <c r="H706" s="1063">
        <v>1</v>
      </c>
      <c r="I706" s="1064">
        <v>13202</v>
      </c>
      <c r="J706" s="1064">
        <v>1</v>
      </c>
      <c r="K706">
        <v>2020</v>
      </c>
      <c r="L706" s="1064">
        <v>1</v>
      </c>
      <c r="M706" s="1064">
        <v>1</v>
      </c>
      <c r="N706" s="1064" t="s">
        <v>2397</v>
      </c>
      <c r="O706">
        <v>13</v>
      </c>
      <c r="P706" s="1065">
        <v>0</v>
      </c>
      <c r="Q706" s="1065">
        <v>0</v>
      </c>
      <c r="R706" s="1066">
        <f t="shared" si="10"/>
        <v>0</v>
      </c>
      <c r="S706" s="1065">
        <v>0</v>
      </c>
      <c r="T706" s="1065">
        <v>0</v>
      </c>
      <c r="U706" s="1065">
        <v>0</v>
      </c>
      <c r="V706" s="1065">
        <v>0</v>
      </c>
    </row>
    <row r="707" spans="1:22">
      <c r="A707">
        <v>4088200100</v>
      </c>
      <c r="B707" s="1061">
        <v>2</v>
      </c>
      <c r="C707" s="1061">
        <v>5</v>
      </c>
      <c r="D707" s="1062">
        <v>2</v>
      </c>
      <c r="E707" s="1061" t="s">
        <v>2394</v>
      </c>
      <c r="F707" s="1061">
        <v>143</v>
      </c>
      <c r="G707" s="1061" t="s">
        <v>711</v>
      </c>
      <c r="H707" s="1063">
        <v>1</v>
      </c>
      <c r="I707" s="1064">
        <v>13202</v>
      </c>
      <c r="J707" s="1064">
        <v>1</v>
      </c>
      <c r="K707">
        <v>2020</v>
      </c>
      <c r="L707" s="1064">
        <v>1</v>
      </c>
      <c r="M707" s="1064">
        <v>1</v>
      </c>
      <c r="N707" s="1064" t="s">
        <v>2397</v>
      </c>
      <c r="O707">
        <v>13</v>
      </c>
      <c r="P707" s="1065">
        <v>0</v>
      </c>
      <c r="Q707" s="1065">
        <v>0</v>
      </c>
      <c r="R707" s="1066">
        <f t="shared" si="10"/>
        <v>0</v>
      </c>
      <c r="S707" s="1065">
        <v>0</v>
      </c>
      <c r="T707" s="1065">
        <v>0</v>
      </c>
      <c r="U707" s="1065">
        <v>0</v>
      </c>
      <c r="V707" s="1065">
        <v>0</v>
      </c>
    </row>
    <row r="708" spans="1:22">
      <c r="A708">
        <v>4088200100</v>
      </c>
      <c r="B708" s="1061">
        <v>2</v>
      </c>
      <c r="C708" s="1061">
        <v>5</v>
      </c>
      <c r="D708" s="1062">
        <v>2</v>
      </c>
      <c r="E708" s="1061" t="s">
        <v>2394</v>
      </c>
      <c r="F708" s="1061">
        <v>143</v>
      </c>
      <c r="G708" s="1061" t="s">
        <v>711</v>
      </c>
      <c r="H708" s="1063">
        <v>1</v>
      </c>
      <c r="I708" s="1064">
        <v>13202</v>
      </c>
      <c r="J708" s="1064">
        <v>1</v>
      </c>
      <c r="K708">
        <v>2020</v>
      </c>
      <c r="L708" s="1064">
        <v>1</v>
      </c>
      <c r="M708" s="1064">
        <v>1</v>
      </c>
      <c r="N708" s="1064" t="s">
        <v>2397</v>
      </c>
      <c r="O708">
        <v>13</v>
      </c>
      <c r="P708" s="1065">
        <v>0</v>
      </c>
      <c r="Q708" s="1065">
        <v>0</v>
      </c>
      <c r="R708" s="1066">
        <f t="shared" si="10"/>
        <v>0</v>
      </c>
      <c r="S708" s="1065">
        <v>7343.67</v>
      </c>
      <c r="T708" s="1065">
        <v>7343.67</v>
      </c>
      <c r="U708" s="1065">
        <v>0</v>
      </c>
      <c r="V708" s="1065">
        <v>0</v>
      </c>
    </row>
    <row r="709" spans="1:22">
      <c r="A709">
        <v>4088200100</v>
      </c>
      <c r="B709" s="1061">
        <v>2</v>
      </c>
      <c r="C709" s="1061">
        <v>5</v>
      </c>
      <c r="D709" s="1062">
        <v>2</v>
      </c>
      <c r="E709" s="1061" t="s">
        <v>2394</v>
      </c>
      <c r="F709" s="1061">
        <v>143</v>
      </c>
      <c r="G709" s="1061" t="s">
        <v>711</v>
      </c>
      <c r="H709" s="1063">
        <v>1</v>
      </c>
      <c r="I709" s="1064">
        <v>13202</v>
      </c>
      <c r="J709" s="1064">
        <v>1</v>
      </c>
      <c r="K709">
        <v>2020</v>
      </c>
      <c r="L709" s="1064">
        <v>1</v>
      </c>
      <c r="M709" s="1064">
        <v>1</v>
      </c>
      <c r="N709" s="1064" t="s">
        <v>2397</v>
      </c>
      <c r="O709">
        <v>13</v>
      </c>
      <c r="P709" s="1065">
        <v>0</v>
      </c>
      <c r="Q709" s="1065">
        <v>7343.67</v>
      </c>
      <c r="R709" s="1066">
        <f t="shared" ref="R709:R772" si="11">P709+Q709</f>
        <v>7343.67</v>
      </c>
      <c r="S709" s="1065">
        <v>0</v>
      </c>
      <c r="T709" s="1065">
        <v>0</v>
      </c>
      <c r="U709" s="1065">
        <v>0</v>
      </c>
      <c r="V709" s="1065">
        <v>0</v>
      </c>
    </row>
    <row r="710" spans="1:22">
      <c r="A710">
        <v>4088200100</v>
      </c>
      <c r="B710" s="1061">
        <v>2</v>
      </c>
      <c r="C710" s="1061">
        <v>5</v>
      </c>
      <c r="D710" s="1062">
        <v>2</v>
      </c>
      <c r="E710" s="1061" t="s">
        <v>2394</v>
      </c>
      <c r="F710" s="1061">
        <v>143</v>
      </c>
      <c r="G710" s="1061" t="s">
        <v>711</v>
      </c>
      <c r="H710" s="1063">
        <v>1</v>
      </c>
      <c r="I710" s="1064">
        <v>13202</v>
      </c>
      <c r="J710" s="1064">
        <v>1</v>
      </c>
      <c r="K710">
        <v>2020</v>
      </c>
      <c r="L710" s="1064">
        <v>2</v>
      </c>
      <c r="M710" s="1064">
        <v>2</v>
      </c>
      <c r="N710" s="1064" t="s">
        <v>2397</v>
      </c>
      <c r="O710">
        <v>13</v>
      </c>
      <c r="P710" s="1065">
        <v>357855.5</v>
      </c>
      <c r="Q710" s="1065">
        <v>26323.97</v>
      </c>
      <c r="R710" s="1066">
        <f t="shared" si="11"/>
        <v>384179.47</v>
      </c>
      <c r="S710" s="1065">
        <v>384179.47</v>
      </c>
      <c r="T710" s="1065">
        <v>384179.47</v>
      </c>
      <c r="U710" s="1065">
        <v>384179.47</v>
      </c>
      <c r="V710" s="1065">
        <v>384179.47</v>
      </c>
    </row>
    <row r="711" spans="1:22">
      <c r="A711">
        <v>4088200100</v>
      </c>
      <c r="B711" s="1061">
        <v>2</v>
      </c>
      <c r="C711" s="1061">
        <v>5</v>
      </c>
      <c r="D711" s="1062">
        <v>2</v>
      </c>
      <c r="E711" s="1061" t="s">
        <v>2394</v>
      </c>
      <c r="F711" s="1061">
        <v>143</v>
      </c>
      <c r="G711" s="1061" t="s">
        <v>711</v>
      </c>
      <c r="H711" s="1063">
        <v>1</v>
      </c>
      <c r="I711" s="1064">
        <v>13202</v>
      </c>
      <c r="J711" s="1064">
        <v>1</v>
      </c>
      <c r="K711">
        <v>2020</v>
      </c>
      <c r="L711" s="1064">
        <v>2</v>
      </c>
      <c r="M711" s="1064">
        <v>2</v>
      </c>
      <c r="N711" s="1064" t="s">
        <v>2397</v>
      </c>
      <c r="O711">
        <v>13</v>
      </c>
      <c r="P711" s="1065">
        <v>64525.07</v>
      </c>
      <c r="Q711" s="1065">
        <v>2004.34</v>
      </c>
      <c r="R711" s="1066">
        <f t="shared" si="11"/>
        <v>66529.41</v>
      </c>
      <c r="S711" s="1065">
        <v>66529.41</v>
      </c>
      <c r="T711" s="1065">
        <v>66529.41</v>
      </c>
      <c r="U711" s="1065">
        <v>66529.41</v>
      </c>
      <c r="V711" s="1065">
        <v>66529.41</v>
      </c>
    </row>
    <row r="712" spans="1:22">
      <c r="A712">
        <v>4088200100</v>
      </c>
      <c r="B712" s="1061">
        <v>2</v>
      </c>
      <c r="C712" s="1061">
        <v>5</v>
      </c>
      <c r="D712" s="1062">
        <v>2</v>
      </c>
      <c r="E712" s="1061" t="s">
        <v>2394</v>
      </c>
      <c r="F712" s="1061">
        <v>143</v>
      </c>
      <c r="G712" s="1061" t="s">
        <v>711</v>
      </c>
      <c r="H712" s="1063">
        <v>1</v>
      </c>
      <c r="I712" s="1064">
        <v>13202</v>
      </c>
      <c r="J712" s="1064">
        <v>1</v>
      </c>
      <c r="K712">
        <v>2020</v>
      </c>
      <c r="L712" s="1064">
        <v>1</v>
      </c>
      <c r="M712" s="1064">
        <v>1</v>
      </c>
      <c r="N712" s="1064" t="s">
        <v>2397</v>
      </c>
      <c r="O712">
        <v>13</v>
      </c>
      <c r="P712" s="1065">
        <v>0</v>
      </c>
      <c r="Q712" s="1065">
        <v>0</v>
      </c>
      <c r="R712" s="1066">
        <f t="shared" si="11"/>
        <v>0</v>
      </c>
      <c r="S712" s="1065">
        <v>0</v>
      </c>
      <c r="T712" s="1065">
        <v>0</v>
      </c>
      <c r="U712" s="1065">
        <v>0</v>
      </c>
      <c r="V712" s="1065">
        <v>0</v>
      </c>
    </row>
    <row r="713" spans="1:22">
      <c r="A713">
        <v>4088200100</v>
      </c>
      <c r="B713" s="1061">
        <v>2</v>
      </c>
      <c r="C713" s="1061">
        <v>5</v>
      </c>
      <c r="D713" s="1062">
        <v>2</v>
      </c>
      <c r="E713" s="1061" t="s">
        <v>2394</v>
      </c>
      <c r="F713" s="1061">
        <v>143</v>
      </c>
      <c r="G713" s="1061" t="s">
        <v>711</v>
      </c>
      <c r="H713" s="1063">
        <v>1</v>
      </c>
      <c r="I713" s="1064">
        <v>13202</v>
      </c>
      <c r="J713" s="1064">
        <v>1</v>
      </c>
      <c r="K713">
        <v>2020</v>
      </c>
      <c r="L713" s="1064">
        <v>1</v>
      </c>
      <c r="M713" s="1064">
        <v>1</v>
      </c>
      <c r="N713" s="1064" t="s">
        <v>2397</v>
      </c>
      <c r="O713">
        <v>13</v>
      </c>
      <c r="P713" s="1065">
        <v>0</v>
      </c>
      <c r="Q713" s="1065">
        <v>0</v>
      </c>
      <c r="R713" s="1066">
        <f t="shared" si="11"/>
        <v>0</v>
      </c>
      <c r="S713" s="1065">
        <v>0</v>
      </c>
      <c r="T713" s="1065">
        <v>0</v>
      </c>
      <c r="U713" s="1065">
        <v>2014.01</v>
      </c>
      <c r="V713" s="1065">
        <v>2014.01</v>
      </c>
    </row>
    <row r="714" spans="1:22">
      <c r="A714">
        <v>4088200100</v>
      </c>
      <c r="B714" s="1061">
        <v>2</v>
      </c>
      <c r="C714" s="1061">
        <v>5</v>
      </c>
      <c r="D714" s="1062">
        <v>2</v>
      </c>
      <c r="E714" s="1061" t="s">
        <v>2394</v>
      </c>
      <c r="F714" s="1061">
        <v>143</v>
      </c>
      <c r="G714" s="1061" t="s">
        <v>711</v>
      </c>
      <c r="H714" s="1063">
        <v>1</v>
      </c>
      <c r="I714" s="1064">
        <v>13202</v>
      </c>
      <c r="J714" s="1064">
        <v>1</v>
      </c>
      <c r="K714">
        <v>2020</v>
      </c>
      <c r="L714" s="1064">
        <v>1</v>
      </c>
      <c r="M714" s="1064">
        <v>1</v>
      </c>
      <c r="N714" s="1064" t="s">
        <v>2397</v>
      </c>
      <c r="O714">
        <v>13</v>
      </c>
      <c r="P714" s="1065">
        <v>0</v>
      </c>
      <c r="Q714" s="1065">
        <v>0</v>
      </c>
      <c r="R714" s="1066">
        <f t="shared" si="11"/>
        <v>0</v>
      </c>
      <c r="S714" s="1065">
        <v>0</v>
      </c>
      <c r="T714" s="1065">
        <v>0</v>
      </c>
      <c r="U714" s="1065">
        <v>0</v>
      </c>
      <c r="V714" s="1065">
        <v>0</v>
      </c>
    </row>
    <row r="715" spans="1:22">
      <c r="A715">
        <v>4088200100</v>
      </c>
      <c r="B715" s="1061">
        <v>2</v>
      </c>
      <c r="C715" s="1061">
        <v>5</v>
      </c>
      <c r="D715" s="1062">
        <v>2</v>
      </c>
      <c r="E715" s="1061" t="s">
        <v>2394</v>
      </c>
      <c r="F715" s="1061">
        <v>143</v>
      </c>
      <c r="G715" s="1061" t="s">
        <v>711</v>
      </c>
      <c r="H715" s="1063">
        <v>1</v>
      </c>
      <c r="I715" s="1064">
        <v>13202</v>
      </c>
      <c r="J715" s="1064">
        <v>1</v>
      </c>
      <c r="K715">
        <v>2020</v>
      </c>
      <c r="L715" s="1064">
        <v>1</v>
      </c>
      <c r="M715" s="1064">
        <v>1</v>
      </c>
      <c r="N715" s="1064" t="s">
        <v>2397</v>
      </c>
      <c r="O715">
        <v>13</v>
      </c>
      <c r="P715" s="1065">
        <v>0</v>
      </c>
      <c r="Q715" s="1065">
        <v>0</v>
      </c>
      <c r="R715" s="1066">
        <f t="shared" si="11"/>
        <v>0</v>
      </c>
      <c r="S715" s="1065">
        <v>0</v>
      </c>
      <c r="T715" s="1065">
        <v>0</v>
      </c>
      <c r="U715" s="1065">
        <v>0</v>
      </c>
      <c r="V715" s="1065">
        <v>0</v>
      </c>
    </row>
    <row r="716" spans="1:22">
      <c r="A716">
        <v>4088200100</v>
      </c>
      <c r="B716" s="1061">
        <v>2</v>
      </c>
      <c r="C716" s="1061">
        <v>5</v>
      </c>
      <c r="D716" s="1062">
        <v>2</v>
      </c>
      <c r="E716" s="1061" t="s">
        <v>2394</v>
      </c>
      <c r="F716" s="1061">
        <v>143</v>
      </c>
      <c r="G716" s="1061" t="s">
        <v>711</v>
      </c>
      <c r="H716" s="1063">
        <v>1</v>
      </c>
      <c r="I716" s="1064">
        <v>13202</v>
      </c>
      <c r="J716" s="1064">
        <v>1</v>
      </c>
      <c r="K716">
        <v>2020</v>
      </c>
      <c r="L716" s="1064">
        <v>1</v>
      </c>
      <c r="M716" s="1064">
        <v>1</v>
      </c>
      <c r="N716" s="1064" t="s">
        <v>2397</v>
      </c>
      <c r="O716">
        <v>13</v>
      </c>
      <c r="P716" s="1065">
        <v>0</v>
      </c>
      <c r="Q716" s="1065">
        <v>0</v>
      </c>
      <c r="R716" s="1066">
        <f t="shared" si="11"/>
        <v>0</v>
      </c>
      <c r="S716" s="1065">
        <v>2014.01</v>
      </c>
      <c r="T716" s="1065">
        <v>2014.01</v>
      </c>
      <c r="U716" s="1065">
        <v>0</v>
      </c>
      <c r="V716" s="1065">
        <v>0</v>
      </c>
    </row>
    <row r="717" spans="1:22">
      <c r="A717">
        <v>4088200100</v>
      </c>
      <c r="B717" s="1061">
        <v>2</v>
      </c>
      <c r="C717" s="1061">
        <v>5</v>
      </c>
      <c r="D717" s="1062">
        <v>2</v>
      </c>
      <c r="E717" s="1061" t="s">
        <v>2394</v>
      </c>
      <c r="F717" s="1061">
        <v>143</v>
      </c>
      <c r="G717" s="1061" t="s">
        <v>711</v>
      </c>
      <c r="H717" s="1063">
        <v>1</v>
      </c>
      <c r="I717" s="1064">
        <v>13202</v>
      </c>
      <c r="J717" s="1064">
        <v>1</v>
      </c>
      <c r="K717">
        <v>2020</v>
      </c>
      <c r="L717" s="1064">
        <v>1</v>
      </c>
      <c r="M717" s="1064">
        <v>1</v>
      </c>
      <c r="N717" s="1064" t="s">
        <v>2397</v>
      </c>
      <c r="O717">
        <v>13</v>
      </c>
      <c r="P717" s="1065">
        <v>0</v>
      </c>
      <c r="Q717" s="1065">
        <v>2014.01</v>
      </c>
      <c r="R717" s="1066">
        <f t="shared" si="11"/>
        <v>2014.01</v>
      </c>
      <c r="S717" s="1065">
        <v>0</v>
      </c>
      <c r="T717" s="1065">
        <v>0</v>
      </c>
      <c r="U717" s="1065">
        <v>0</v>
      </c>
      <c r="V717" s="1065">
        <v>0</v>
      </c>
    </row>
    <row r="718" spans="1:22">
      <c r="A718">
        <v>4088200100</v>
      </c>
      <c r="B718" s="1061">
        <v>2</v>
      </c>
      <c r="C718" s="1061">
        <v>5</v>
      </c>
      <c r="D718" s="1062">
        <v>2</v>
      </c>
      <c r="E718" s="1061" t="s">
        <v>2394</v>
      </c>
      <c r="F718" s="1061">
        <v>143</v>
      </c>
      <c r="G718" s="1061" t="s">
        <v>711</v>
      </c>
      <c r="H718" s="1063">
        <v>1</v>
      </c>
      <c r="I718" s="1064">
        <v>13202</v>
      </c>
      <c r="J718" s="1064">
        <v>1</v>
      </c>
      <c r="K718">
        <v>2020</v>
      </c>
      <c r="L718" s="1064">
        <v>2</v>
      </c>
      <c r="M718" s="1064">
        <v>2</v>
      </c>
      <c r="N718" s="1064" t="s">
        <v>2397</v>
      </c>
      <c r="O718">
        <v>13</v>
      </c>
      <c r="P718" s="1065">
        <v>15293.84</v>
      </c>
      <c r="Q718" s="1065">
        <v>3597.14</v>
      </c>
      <c r="R718" s="1066">
        <f t="shared" si="11"/>
        <v>18890.98</v>
      </c>
      <c r="S718" s="1065">
        <v>18890.98</v>
      </c>
      <c r="T718" s="1065">
        <v>18890.98</v>
      </c>
      <c r="U718" s="1065">
        <v>18890.98</v>
      </c>
      <c r="V718" s="1065">
        <v>18890.98</v>
      </c>
    </row>
    <row r="719" spans="1:22">
      <c r="A719">
        <v>4088200100</v>
      </c>
      <c r="B719" s="1061">
        <v>2</v>
      </c>
      <c r="C719" s="1061">
        <v>5</v>
      </c>
      <c r="D719" s="1062">
        <v>2</v>
      </c>
      <c r="E719" s="1061" t="s">
        <v>2394</v>
      </c>
      <c r="F719" s="1061">
        <v>143</v>
      </c>
      <c r="G719" s="1061" t="s">
        <v>711</v>
      </c>
      <c r="H719" s="1063">
        <v>1</v>
      </c>
      <c r="I719" s="1064">
        <v>13202</v>
      </c>
      <c r="J719" s="1064">
        <v>1</v>
      </c>
      <c r="K719">
        <v>2020</v>
      </c>
      <c r="L719" s="1064">
        <v>2</v>
      </c>
      <c r="M719" s="1064">
        <v>2</v>
      </c>
      <c r="N719" s="1064" t="s">
        <v>2397</v>
      </c>
      <c r="O719">
        <v>13</v>
      </c>
      <c r="P719" s="1065">
        <v>33241.47</v>
      </c>
      <c r="Q719" s="1065">
        <v>1069.27</v>
      </c>
      <c r="R719" s="1066">
        <f t="shared" si="11"/>
        <v>34310.74</v>
      </c>
      <c r="S719" s="1065">
        <v>34310.74</v>
      </c>
      <c r="T719" s="1065">
        <v>34310.74</v>
      </c>
      <c r="U719" s="1065">
        <v>34310.74</v>
      </c>
      <c r="V719" s="1065">
        <v>34310.74</v>
      </c>
    </row>
    <row r="720" spans="1:22">
      <c r="A720">
        <v>4088200100</v>
      </c>
      <c r="B720" s="1061">
        <v>2</v>
      </c>
      <c r="C720" s="1061">
        <v>5</v>
      </c>
      <c r="D720" s="1062">
        <v>2</v>
      </c>
      <c r="E720" s="1061" t="s">
        <v>2394</v>
      </c>
      <c r="F720" s="1061">
        <v>143</v>
      </c>
      <c r="G720" s="1061" t="s">
        <v>711</v>
      </c>
      <c r="H720" s="1063">
        <v>1</v>
      </c>
      <c r="I720" s="1064">
        <v>13202</v>
      </c>
      <c r="J720" s="1064">
        <v>1</v>
      </c>
      <c r="K720">
        <v>2020</v>
      </c>
      <c r="L720" s="1064">
        <v>2</v>
      </c>
      <c r="M720" s="1064">
        <v>2</v>
      </c>
      <c r="N720" s="1064" t="s">
        <v>2397</v>
      </c>
      <c r="O720">
        <v>13</v>
      </c>
      <c r="P720" s="1065">
        <v>229167.22</v>
      </c>
      <c r="Q720" s="1065">
        <v>-53140.35</v>
      </c>
      <c r="R720" s="1066">
        <f t="shared" si="11"/>
        <v>176026.87</v>
      </c>
      <c r="S720" s="1065">
        <v>176026.87</v>
      </c>
      <c r="T720" s="1065">
        <v>176026.87</v>
      </c>
      <c r="U720" s="1065">
        <v>176026.87</v>
      </c>
      <c r="V720" s="1065">
        <v>176026.87</v>
      </c>
    </row>
    <row r="721" spans="1:22">
      <c r="A721">
        <v>4088200100</v>
      </c>
      <c r="B721" s="1061">
        <v>2</v>
      </c>
      <c r="C721" s="1061">
        <v>5</v>
      </c>
      <c r="D721" s="1062">
        <v>2</v>
      </c>
      <c r="E721" s="1061" t="s">
        <v>2394</v>
      </c>
      <c r="F721" s="1061">
        <v>143</v>
      </c>
      <c r="G721" s="1061" t="s">
        <v>711</v>
      </c>
      <c r="H721" s="1063">
        <v>1</v>
      </c>
      <c r="I721" s="1064">
        <v>13202</v>
      </c>
      <c r="J721" s="1064">
        <v>1</v>
      </c>
      <c r="K721">
        <v>2020</v>
      </c>
      <c r="L721" s="1064">
        <v>2</v>
      </c>
      <c r="M721" s="1064">
        <v>2</v>
      </c>
      <c r="N721" s="1064" t="s">
        <v>2397</v>
      </c>
      <c r="O721">
        <v>13</v>
      </c>
      <c r="P721" s="1065">
        <v>45710.84</v>
      </c>
      <c r="Q721" s="1065">
        <v>13736.01</v>
      </c>
      <c r="R721" s="1066">
        <f t="shared" si="11"/>
        <v>59446.85</v>
      </c>
      <c r="S721" s="1065">
        <v>59446.85</v>
      </c>
      <c r="T721" s="1065">
        <v>59446.85</v>
      </c>
      <c r="U721" s="1065">
        <v>59446.85</v>
      </c>
      <c r="V721" s="1065">
        <v>59446.85</v>
      </c>
    </row>
    <row r="722" spans="1:22">
      <c r="A722">
        <v>4088200100</v>
      </c>
      <c r="B722" s="1061">
        <v>2</v>
      </c>
      <c r="C722" s="1061">
        <v>5</v>
      </c>
      <c r="D722" s="1062">
        <v>2</v>
      </c>
      <c r="E722" s="1061" t="s">
        <v>2394</v>
      </c>
      <c r="F722" s="1061">
        <v>143</v>
      </c>
      <c r="G722" s="1061" t="s">
        <v>711</v>
      </c>
      <c r="H722" s="1063">
        <v>1</v>
      </c>
      <c r="I722" s="1064">
        <v>13202</v>
      </c>
      <c r="J722" s="1064">
        <v>1</v>
      </c>
      <c r="K722">
        <v>2020</v>
      </c>
      <c r="L722" s="1064">
        <v>2</v>
      </c>
      <c r="M722" s="1064">
        <v>2</v>
      </c>
      <c r="N722" s="1064" t="s">
        <v>2397</v>
      </c>
      <c r="O722">
        <v>13</v>
      </c>
      <c r="P722" s="1065">
        <v>48649.87</v>
      </c>
      <c r="Q722" s="1065">
        <v>3462.18</v>
      </c>
      <c r="R722" s="1066">
        <f t="shared" si="11"/>
        <v>52112.05</v>
      </c>
      <c r="S722" s="1065">
        <v>52112.05</v>
      </c>
      <c r="T722" s="1065">
        <v>52112.05</v>
      </c>
      <c r="U722" s="1065">
        <v>52112.05</v>
      </c>
      <c r="V722" s="1065">
        <v>52112.05</v>
      </c>
    </row>
    <row r="723" spans="1:22">
      <c r="A723">
        <v>4088200100</v>
      </c>
      <c r="B723" s="1061">
        <v>2</v>
      </c>
      <c r="C723" s="1061">
        <v>5</v>
      </c>
      <c r="D723" s="1062">
        <v>2</v>
      </c>
      <c r="E723" s="1061" t="s">
        <v>2394</v>
      </c>
      <c r="F723" s="1061">
        <v>143</v>
      </c>
      <c r="G723" s="1061" t="s">
        <v>711</v>
      </c>
      <c r="H723" s="1063">
        <v>1</v>
      </c>
      <c r="I723" s="1064">
        <v>13202</v>
      </c>
      <c r="J723" s="1064">
        <v>1</v>
      </c>
      <c r="K723">
        <v>2020</v>
      </c>
      <c r="L723" s="1064">
        <v>2</v>
      </c>
      <c r="M723" s="1064">
        <v>2</v>
      </c>
      <c r="N723" s="1064" t="s">
        <v>2397</v>
      </c>
      <c r="O723">
        <v>13</v>
      </c>
      <c r="P723" s="1065">
        <v>154147.17000000001</v>
      </c>
      <c r="Q723" s="1065">
        <v>112032.39</v>
      </c>
      <c r="R723" s="1066">
        <f t="shared" si="11"/>
        <v>266179.56</v>
      </c>
      <c r="S723" s="1065">
        <v>266179.56</v>
      </c>
      <c r="T723" s="1065">
        <v>266179.56</v>
      </c>
      <c r="U723" s="1065">
        <v>266179.56</v>
      </c>
      <c r="V723" s="1065">
        <v>266179.56</v>
      </c>
    </row>
    <row r="724" spans="1:22">
      <c r="A724">
        <v>4088200100</v>
      </c>
      <c r="B724" s="1061">
        <v>2</v>
      </c>
      <c r="C724" s="1061">
        <v>5</v>
      </c>
      <c r="D724" s="1062">
        <v>2</v>
      </c>
      <c r="E724" s="1061" t="s">
        <v>2394</v>
      </c>
      <c r="F724" s="1061">
        <v>143</v>
      </c>
      <c r="G724" s="1061" t="s">
        <v>711</v>
      </c>
      <c r="H724" s="1063">
        <v>1</v>
      </c>
      <c r="I724" s="1064">
        <v>13203</v>
      </c>
      <c r="J724" s="1064">
        <v>1</v>
      </c>
      <c r="K724">
        <v>2020</v>
      </c>
      <c r="L724" s="1064">
        <v>1</v>
      </c>
      <c r="M724" s="1064">
        <v>1</v>
      </c>
      <c r="N724" s="1064" t="s">
        <v>2397</v>
      </c>
      <c r="O724">
        <v>13</v>
      </c>
      <c r="P724" s="1065">
        <v>55727.87</v>
      </c>
      <c r="Q724" s="1065">
        <v>9344.52</v>
      </c>
      <c r="R724" s="1066">
        <f t="shared" si="11"/>
        <v>65072.39</v>
      </c>
      <c r="S724" s="1065">
        <v>65072.39</v>
      </c>
      <c r="T724" s="1065">
        <v>65072.39</v>
      </c>
      <c r="U724" s="1065">
        <v>65072.39</v>
      </c>
      <c r="V724" s="1065">
        <v>65072.39</v>
      </c>
    </row>
    <row r="725" spans="1:22">
      <c r="A725">
        <v>4088200100</v>
      </c>
      <c r="B725" s="1061">
        <v>2</v>
      </c>
      <c r="C725" s="1061">
        <v>5</v>
      </c>
      <c r="D725" s="1062">
        <v>2</v>
      </c>
      <c r="E725" s="1061" t="s">
        <v>2394</v>
      </c>
      <c r="F725" s="1061">
        <v>143</v>
      </c>
      <c r="G725" s="1061" t="s">
        <v>711</v>
      </c>
      <c r="H725" s="1063">
        <v>1</v>
      </c>
      <c r="I725" s="1064">
        <v>13203</v>
      </c>
      <c r="J725" s="1064">
        <v>1</v>
      </c>
      <c r="K725">
        <v>2020</v>
      </c>
      <c r="L725" s="1064">
        <v>1</v>
      </c>
      <c r="M725" s="1064">
        <v>1</v>
      </c>
      <c r="N725" s="1064" t="s">
        <v>2397</v>
      </c>
      <c r="O725">
        <v>13</v>
      </c>
      <c r="P725" s="1065">
        <v>59624.71</v>
      </c>
      <c r="Q725" s="1065">
        <v>5549.88</v>
      </c>
      <c r="R725" s="1066">
        <f t="shared" si="11"/>
        <v>65174.59</v>
      </c>
      <c r="S725" s="1065">
        <v>65174.59</v>
      </c>
      <c r="T725" s="1065">
        <v>65174.59</v>
      </c>
      <c r="U725" s="1065">
        <v>65174.59</v>
      </c>
      <c r="V725" s="1065">
        <v>65174.59</v>
      </c>
    </row>
    <row r="726" spans="1:22">
      <c r="A726">
        <v>4088200100</v>
      </c>
      <c r="B726" s="1061">
        <v>2</v>
      </c>
      <c r="C726" s="1061">
        <v>5</v>
      </c>
      <c r="D726" s="1062">
        <v>2</v>
      </c>
      <c r="E726" s="1061" t="s">
        <v>2394</v>
      </c>
      <c r="F726" s="1061">
        <v>143</v>
      </c>
      <c r="G726" s="1061" t="s">
        <v>711</v>
      </c>
      <c r="H726" s="1063">
        <v>1</v>
      </c>
      <c r="I726" s="1064">
        <v>13203</v>
      </c>
      <c r="J726" s="1064">
        <v>1</v>
      </c>
      <c r="K726">
        <v>2020</v>
      </c>
      <c r="L726" s="1064">
        <v>1</v>
      </c>
      <c r="M726" s="1064">
        <v>1</v>
      </c>
      <c r="N726" s="1064" t="s">
        <v>2397</v>
      </c>
      <c r="O726">
        <v>13</v>
      </c>
      <c r="P726" s="1065">
        <v>67015.86</v>
      </c>
      <c r="Q726" s="1065">
        <v>-6338.21</v>
      </c>
      <c r="R726" s="1066">
        <f t="shared" si="11"/>
        <v>60677.65</v>
      </c>
      <c r="S726" s="1065">
        <v>60677.65</v>
      </c>
      <c r="T726" s="1065">
        <v>60677.65</v>
      </c>
      <c r="U726" s="1065">
        <v>60677.65</v>
      </c>
      <c r="V726" s="1065">
        <v>60677.65</v>
      </c>
    </row>
    <row r="727" spans="1:22">
      <c r="A727">
        <v>4088200100</v>
      </c>
      <c r="B727" s="1061">
        <v>2</v>
      </c>
      <c r="C727" s="1061">
        <v>5</v>
      </c>
      <c r="D727" s="1062">
        <v>2</v>
      </c>
      <c r="E727" s="1061" t="s">
        <v>2394</v>
      </c>
      <c r="F727" s="1061">
        <v>143</v>
      </c>
      <c r="G727" s="1061" t="s">
        <v>711</v>
      </c>
      <c r="H727" s="1063">
        <v>1</v>
      </c>
      <c r="I727" s="1064">
        <v>13203</v>
      </c>
      <c r="J727" s="1064">
        <v>1</v>
      </c>
      <c r="K727">
        <v>2020</v>
      </c>
      <c r="L727" s="1064">
        <v>1</v>
      </c>
      <c r="M727" s="1064">
        <v>1</v>
      </c>
      <c r="N727" s="1064" t="s">
        <v>2397</v>
      </c>
      <c r="O727">
        <v>13</v>
      </c>
      <c r="P727" s="1065">
        <v>7256.2</v>
      </c>
      <c r="Q727" s="1065">
        <v>-928.31</v>
      </c>
      <c r="R727" s="1066">
        <f t="shared" si="11"/>
        <v>6327.8899999999994</v>
      </c>
      <c r="S727" s="1065">
        <v>6327.89</v>
      </c>
      <c r="T727" s="1065">
        <v>6327.89</v>
      </c>
      <c r="U727" s="1065">
        <v>6327.89</v>
      </c>
      <c r="V727" s="1065">
        <v>6327.89</v>
      </c>
    </row>
    <row r="728" spans="1:22">
      <c r="A728">
        <v>4088200100</v>
      </c>
      <c r="B728" s="1061">
        <v>2</v>
      </c>
      <c r="C728" s="1061">
        <v>5</v>
      </c>
      <c r="D728" s="1062">
        <v>2</v>
      </c>
      <c r="E728" s="1061" t="s">
        <v>2394</v>
      </c>
      <c r="F728" s="1061">
        <v>143</v>
      </c>
      <c r="G728" s="1061" t="s">
        <v>711</v>
      </c>
      <c r="H728" s="1063">
        <v>1</v>
      </c>
      <c r="I728" s="1064">
        <v>13203</v>
      </c>
      <c r="J728" s="1064">
        <v>1</v>
      </c>
      <c r="K728">
        <v>2020</v>
      </c>
      <c r="L728" s="1064">
        <v>1</v>
      </c>
      <c r="M728" s="1064">
        <v>1</v>
      </c>
      <c r="N728" s="1064" t="s">
        <v>2397</v>
      </c>
      <c r="O728">
        <v>13</v>
      </c>
      <c r="P728" s="1065">
        <v>23188.65</v>
      </c>
      <c r="Q728" s="1065">
        <v>-2898.35</v>
      </c>
      <c r="R728" s="1066">
        <f t="shared" si="11"/>
        <v>20290.300000000003</v>
      </c>
      <c r="S728" s="1065">
        <v>20290.3</v>
      </c>
      <c r="T728" s="1065">
        <v>20290.3</v>
      </c>
      <c r="U728" s="1065">
        <v>20290.3</v>
      </c>
      <c r="V728" s="1065">
        <v>20290.3</v>
      </c>
    </row>
    <row r="729" spans="1:22">
      <c r="A729">
        <v>4088200100</v>
      </c>
      <c r="B729" s="1061">
        <v>2</v>
      </c>
      <c r="C729" s="1061">
        <v>5</v>
      </c>
      <c r="D729" s="1062">
        <v>2</v>
      </c>
      <c r="E729" s="1061" t="s">
        <v>2394</v>
      </c>
      <c r="F729" s="1061">
        <v>143</v>
      </c>
      <c r="G729" s="1061" t="s">
        <v>711</v>
      </c>
      <c r="H729" s="1063">
        <v>1</v>
      </c>
      <c r="I729" s="1064">
        <v>13203</v>
      </c>
      <c r="J729" s="1064">
        <v>1</v>
      </c>
      <c r="K729">
        <v>2020</v>
      </c>
      <c r="L729" s="1064">
        <v>1</v>
      </c>
      <c r="M729" s="1064">
        <v>1</v>
      </c>
      <c r="N729" s="1064" t="s">
        <v>2397</v>
      </c>
      <c r="O729">
        <v>13</v>
      </c>
      <c r="P729" s="1065">
        <v>11453.88</v>
      </c>
      <c r="Q729" s="1065">
        <v>242.05</v>
      </c>
      <c r="R729" s="1066">
        <f t="shared" si="11"/>
        <v>11695.929999999998</v>
      </c>
      <c r="S729" s="1065">
        <v>11695.93</v>
      </c>
      <c r="T729" s="1065">
        <v>11695.93</v>
      </c>
      <c r="U729" s="1065">
        <v>11695.93</v>
      </c>
      <c r="V729" s="1065">
        <v>11695.93</v>
      </c>
    </row>
    <row r="730" spans="1:22">
      <c r="A730">
        <v>4088200100</v>
      </c>
      <c r="B730" s="1061">
        <v>2</v>
      </c>
      <c r="C730" s="1061">
        <v>5</v>
      </c>
      <c r="D730" s="1062">
        <v>2</v>
      </c>
      <c r="E730" s="1061" t="s">
        <v>2394</v>
      </c>
      <c r="F730" s="1061">
        <v>143</v>
      </c>
      <c r="G730" s="1061" t="s">
        <v>711</v>
      </c>
      <c r="H730" s="1063">
        <v>1</v>
      </c>
      <c r="I730" s="1064">
        <v>13203</v>
      </c>
      <c r="J730" s="1064">
        <v>1</v>
      </c>
      <c r="K730">
        <v>2020</v>
      </c>
      <c r="L730" s="1064">
        <v>1</v>
      </c>
      <c r="M730" s="1064">
        <v>1</v>
      </c>
      <c r="N730" s="1064" t="s">
        <v>2397</v>
      </c>
      <c r="O730">
        <v>13</v>
      </c>
      <c r="P730" s="1065">
        <v>8011.24</v>
      </c>
      <c r="Q730" s="1065">
        <v>271.08</v>
      </c>
      <c r="R730" s="1066">
        <f t="shared" si="11"/>
        <v>8282.32</v>
      </c>
      <c r="S730" s="1065">
        <v>8282.32</v>
      </c>
      <c r="T730" s="1065">
        <v>8282.32</v>
      </c>
      <c r="U730" s="1065">
        <v>8282.32</v>
      </c>
      <c r="V730" s="1065">
        <v>8282.32</v>
      </c>
    </row>
    <row r="731" spans="1:22">
      <c r="A731">
        <v>4088200100</v>
      </c>
      <c r="B731" s="1061">
        <v>2</v>
      </c>
      <c r="C731" s="1061">
        <v>5</v>
      </c>
      <c r="D731" s="1062">
        <v>2</v>
      </c>
      <c r="E731" s="1061" t="s">
        <v>2394</v>
      </c>
      <c r="F731" s="1061">
        <v>143</v>
      </c>
      <c r="G731" s="1061" t="s">
        <v>711</v>
      </c>
      <c r="H731" s="1063">
        <v>1</v>
      </c>
      <c r="I731" s="1064">
        <v>13203</v>
      </c>
      <c r="J731" s="1064">
        <v>1</v>
      </c>
      <c r="K731">
        <v>2020</v>
      </c>
      <c r="L731" s="1064">
        <v>1</v>
      </c>
      <c r="M731" s="1064">
        <v>1</v>
      </c>
      <c r="N731" s="1064" t="s">
        <v>2397</v>
      </c>
      <c r="O731">
        <v>13</v>
      </c>
      <c r="P731" s="1065">
        <v>8215.73</v>
      </c>
      <c r="Q731" s="1065">
        <v>469.62</v>
      </c>
      <c r="R731" s="1066">
        <f t="shared" si="11"/>
        <v>8685.35</v>
      </c>
      <c r="S731" s="1065">
        <v>8685.35</v>
      </c>
      <c r="T731" s="1065">
        <v>8685.35</v>
      </c>
      <c r="U731" s="1065">
        <v>8685.35</v>
      </c>
      <c r="V731" s="1065">
        <v>8685.35</v>
      </c>
    </row>
    <row r="732" spans="1:22">
      <c r="A732">
        <v>4088200100</v>
      </c>
      <c r="B732" s="1061">
        <v>2</v>
      </c>
      <c r="C732" s="1061">
        <v>5</v>
      </c>
      <c r="D732" s="1062">
        <v>2</v>
      </c>
      <c r="E732" s="1061" t="s">
        <v>2394</v>
      </c>
      <c r="F732" s="1061">
        <v>143</v>
      </c>
      <c r="G732" s="1061" t="s">
        <v>711</v>
      </c>
      <c r="H732" s="1063">
        <v>1</v>
      </c>
      <c r="I732" s="1064">
        <v>13203</v>
      </c>
      <c r="J732" s="1064">
        <v>1</v>
      </c>
      <c r="K732">
        <v>2020</v>
      </c>
      <c r="L732" s="1064">
        <v>1</v>
      </c>
      <c r="M732" s="1064">
        <v>1</v>
      </c>
      <c r="N732" s="1064" t="s">
        <v>2397</v>
      </c>
      <c r="O732">
        <v>13</v>
      </c>
      <c r="P732" s="1065">
        <v>7198.16</v>
      </c>
      <c r="Q732" s="1065">
        <v>1681.53</v>
      </c>
      <c r="R732" s="1066">
        <f t="shared" si="11"/>
        <v>8879.69</v>
      </c>
      <c r="S732" s="1065">
        <v>8879.69</v>
      </c>
      <c r="T732" s="1065">
        <v>8879.69</v>
      </c>
      <c r="U732" s="1065">
        <v>8879.69</v>
      </c>
      <c r="V732" s="1065">
        <v>8879.69</v>
      </c>
    </row>
    <row r="733" spans="1:22">
      <c r="A733">
        <v>4088200100</v>
      </c>
      <c r="B733" s="1061">
        <v>2</v>
      </c>
      <c r="C733" s="1061">
        <v>5</v>
      </c>
      <c r="D733" s="1062">
        <v>2</v>
      </c>
      <c r="E733" s="1061" t="s">
        <v>2394</v>
      </c>
      <c r="F733" s="1061">
        <v>143</v>
      </c>
      <c r="G733" s="1061" t="s">
        <v>711</v>
      </c>
      <c r="H733" s="1063">
        <v>1</v>
      </c>
      <c r="I733" s="1064">
        <v>13203</v>
      </c>
      <c r="J733" s="1064">
        <v>1</v>
      </c>
      <c r="K733">
        <v>2020</v>
      </c>
      <c r="L733" s="1064">
        <v>1</v>
      </c>
      <c r="M733" s="1064">
        <v>1</v>
      </c>
      <c r="N733" s="1064" t="s">
        <v>2397</v>
      </c>
      <c r="O733">
        <v>13</v>
      </c>
      <c r="P733" s="1065">
        <v>37106.85</v>
      </c>
      <c r="Q733" s="1065">
        <v>-2448.96</v>
      </c>
      <c r="R733" s="1066">
        <f t="shared" si="11"/>
        <v>34657.89</v>
      </c>
      <c r="S733" s="1065">
        <v>34657.89</v>
      </c>
      <c r="T733" s="1065">
        <v>34657.89</v>
      </c>
      <c r="U733" s="1065">
        <v>34657.89</v>
      </c>
      <c r="V733" s="1065">
        <v>34657.89</v>
      </c>
    </row>
    <row r="734" spans="1:22">
      <c r="A734">
        <v>4088200100</v>
      </c>
      <c r="B734" s="1061">
        <v>2</v>
      </c>
      <c r="C734" s="1061">
        <v>5</v>
      </c>
      <c r="D734" s="1062">
        <v>2</v>
      </c>
      <c r="E734" s="1061" t="s">
        <v>2394</v>
      </c>
      <c r="F734" s="1061">
        <v>143</v>
      </c>
      <c r="G734" s="1061" t="s">
        <v>711</v>
      </c>
      <c r="H734" s="1063">
        <v>1</v>
      </c>
      <c r="I734" s="1064">
        <v>13203</v>
      </c>
      <c r="J734" s="1064">
        <v>1</v>
      </c>
      <c r="K734">
        <v>2020</v>
      </c>
      <c r="L734" s="1064">
        <v>1</v>
      </c>
      <c r="M734" s="1064">
        <v>1</v>
      </c>
      <c r="N734" s="1064" t="s">
        <v>2397</v>
      </c>
      <c r="O734">
        <v>13</v>
      </c>
      <c r="P734" s="1065">
        <v>9402.5499999999993</v>
      </c>
      <c r="Q734" s="1065">
        <v>395.95</v>
      </c>
      <c r="R734" s="1066">
        <f t="shared" si="11"/>
        <v>9798.5</v>
      </c>
      <c r="S734" s="1065">
        <v>9798.5</v>
      </c>
      <c r="T734" s="1065">
        <v>9798.5</v>
      </c>
      <c r="U734" s="1065">
        <v>9798.5</v>
      </c>
      <c r="V734" s="1065">
        <v>9798.5</v>
      </c>
    </row>
    <row r="735" spans="1:22">
      <c r="A735">
        <v>4088200100</v>
      </c>
      <c r="B735" s="1061">
        <v>2</v>
      </c>
      <c r="C735" s="1061">
        <v>5</v>
      </c>
      <c r="D735" s="1062">
        <v>2</v>
      </c>
      <c r="E735" s="1061" t="s">
        <v>2394</v>
      </c>
      <c r="F735" s="1061">
        <v>143</v>
      </c>
      <c r="G735" s="1061" t="s">
        <v>711</v>
      </c>
      <c r="H735" s="1063">
        <v>1</v>
      </c>
      <c r="I735" s="1064">
        <v>13203</v>
      </c>
      <c r="J735" s="1064">
        <v>1</v>
      </c>
      <c r="K735">
        <v>2020</v>
      </c>
      <c r="L735" s="1064">
        <v>1</v>
      </c>
      <c r="M735" s="1064">
        <v>1</v>
      </c>
      <c r="N735" s="1064" t="s">
        <v>2397</v>
      </c>
      <c r="O735">
        <v>13</v>
      </c>
      <c r="P735" s="1065">
        <v>44938.46</v>
      </c>
      <c r="Q735" s="1065">
        <v>5012.55</v>
      </c>
      <c r="R735" s="1066">
        <f t="shared" si="11"/>
        <v>49951.01</v>
      </c>
      <c r="S735" s="1065">
        <v>49951.01</v>
      </c>
      <c r="T735" s="1065">
        <v>49951.01</v>
      </c>
      <c r="U735" s="1065">
        <v>49951.01</v>
      </c>
      <c r="V735" s="1065">
        <v>49951.01</v>
      </c>
    </row>
    <row r="736" spans="1:22">
      <c r="A736">
        <v>4088200100</v>
      </c>
      <c r="B736" s="1061">
        <v>2</v>
      </c>
      <c r="C736" s="1061">
        <v>5</v>
      </c>
      <c r="D736" s="1062">
        <v>2</v>
      </c>
      <c r="E736" s="1061" t="s">
        <v>2394</v>
      </c>
      <c r="F736" s="1061">
        <v>143</v>
      </c>
      <c r="G736" s="1061" t="s">
        <v>711</v>
      </c>
      <c r="H736" s="1063">
        <v>1</v>
      </c>
      <c r="I736" s="1064">
        <v>13203</v>
      </c>
      <c r="J736" s="1064">
        <v>1</v>
      </c>
      <c r="K736">
        <v>2020</v>
      </c>
      <c r="L736" s="1064">
        <v>1</v>
      </c>
      <c r="M736" s="1064">
        <v>1</v>
      </c>
      <c r="N736" s="1064" t="s">
        <v>2397</v>
      </c>
      <c r="O736">
        <v>13</v>
      </c>
      <c r="P736" s="1065">
        <v>24101.3</v>
      </c>
      <c r="Q736" s="1065">
        <v>23092.98</v>
      </c>
      <c r="R736" s="1066">
        <f t="shared" si="11"/>
        <v>47194.28</v>
      </c>
      <c r="S736" s="1065">
        <v>47194.28</v>
      </c>
      <c r="T736" s="1065">
        <v>47194.28</v>
      </c>
      <c r="U736" s="1065">
        <v>47194.28</v>
      </c>
      <c r="V736" s="1065">
        <v>47194.28</v>
      </c>
    </row>
    <row r="737" spans="1:22">
      <c r="A737">
        <v>4088200100</v>
      </c>
      <c r="B737" s="1061">
        <v>2</v>
      </c>
      <c r="C737" s="1061">
        <v>5</v>
      </c>
      <c r="D737" s="1062">
        <v>2</v>
      </c>
      <c r="E737" s="1061" t="s">
        <v>2394</v>
      </c>
      <c r="F737" s="1061">
        <v>143</v>
      </c>
      <c r="G737" s="1061" t="s">
        <v>711</v>
      </c>
      <c r="H737" s="1063">
        <v>1</v>
      </c>
      <c r="I737" s="1064">
        <v>13203</v>
      </c>
      <c r="J737" s="1064">
        <v>1</v>
      </c>
      <c r="K737">
        <v>2020</v>
      </c>
      <c r="L737" s="1064">
        <v>1</v>
      </c>
      <c r="M737" s="1064">
        <v>1</v>
      </c>
      <c r="N737" s="1064" t="s">
        <v>2397</v>
      </c>
      <c r="O737">
        <v>13</v>
      </c>
      <c r="P737" s="1065">
        <v>20230.61</v>
      </c>
      <c r="Q737" s="1065">
        <v>2499.21</v>
      </c>
      <c r="R737" s="1066">
        <f t="shared" si="11"/>
        <v>22729.82</v>
      </c>
      <c r="S737" s="1065">
        <v>22729.82</v>
      </c>
      <c r="T737" s="1065">
        <v>22729.82</v>
      </c>
      <c r="U737" s="1065">
        <v>22729.82</v>
      </c>
      <c r="V737" s="1065">
        <v>22729.82</v>
      </c>
    </row>
    <row r="738" spans="1:22">
      <c r="A738">
        <v>4088200100</v>
      </c>
      <c r="B738" s="1061">
        <v>2</v>
      </c>
      <c r="C738" s="1061">
        <v>5</v>
      </c>
      <c r="D738" s="1062">
        <v>2</v>
      </c>
      <c r="E738" s="1061" t="s">
        <v>2394</v>
      </c>
      <c r="F738" s="1061">
        <v>143</v>
      </c>
      <c r="G738" s="1061" t="s">
        <v>711</v>
      </c>
      <c r="H738" s="1063">
        <v>1</v>
      </c>
      <c r="I738" s="1064">
        <v>13203</v>
      </c>
      <c r="J738" s="1064">
        <v>1</v>
      </c>
      <c r="K738">
        <v>2020</v>
      </c>
      <c r="L738" s="1064">
        <v>1</v>
      </c>
      <c r="M738" s="1064">
        <v>1</v>
      </c>
      <c r="N738" s="1064" t="s">
        <v>2397</v>
      </c>
      <c r="O738">
        <v>13</v>
      </c>
      <c r="P738" s="1065">
        <v>36965.120000000003</v>
      </c>
      <c r="Q738" s="1065">
        <v>-6799.81</v>
      </c>
      <c r="R738" s="1066">
        <f t="shared" si="11"/>
        <v>30165.31</v>
      </c>
      <c r="S738" s="1065">
        <v>30165.31</v>
      </c>
      <c r="T738" s="1065">
        <v>30165.31</v>
      </c>
      <c r="U738" s="1065">
        <v>30165.31</v>
      </c>
      <c r="V738" s="1065">
        <v>30165.31</v>
      </c>
    </row>
    <row r="739" spans="1:22">
      <c r="A739">
        <v>4088200100</v>
      </c>
      <c r="B739" s="1061">
        <v>2</v>
      </c>
      <c r="C739" s="1061">
        <v>5</v>
      </c>
      <c r="D739" s="1062">
        <v>2</v>
      </c>
      <c r="E739" s="1061" t="s">
        <v>2394</v>
      </c>
      <c r="F739" s="1061">
        <v>143</v>
      </c>
      <c r="G739" s="1061" t="s">
        <v>711</v>
      </c>
      <c r="H739" s="1063">
        <v>1</v>
      </c>
      <c r="I739" s="1064">
        <v>13203</v>
      </c>
      <c r="J739" s="1064">
        <v>1</v>
      </c>
      <c r="K739">
        <v>2020</v>
      </c>
      <c r="L739" s="1064">
        <v>1</v>
      </c>
      <c r="M739" s="1064">
        <v>1</v>
      </c>
      <c r="N739" s="1064" t="s">
        <v>2397</v>
      </c>
      <c r="O739">
        <v>13</v>
      </c>
      <c r="P739" s="1065">
        <v>107514.03</v>
      </c>
      <c r="Q739" s="1065">
        <v>-18069.259999999998</v>
      </c>
      <c r="R739" s="1066">
        <f t="shared" si="11"/>
        <v>89444.77</v>
      </c>
      <c r="S739" s="1065">
        <v>89444.77</v>
      </c>
      <c r="T739" s="1065">
        <v>89444.77</v>
      </c>
      <c r="U739" s="1065">
        <v>89444.77</v>
      </c>
      <c r="V739" s="1065">
        <v>89444.77</v>
      </c>
    </row>
    <row r="740" spans="1:22">
      <c r="A740">
        <v>4088200100</v>
      </c>
      <c r="B740" s="1061">
        <v>2</v>
      </c>
      <c r="C740" s="1061">
        <v>5</v>
      </c>
      <c r="D740" s="1062">
        <v>2</v>
      </c>
      <c r="E740" s="1061" t="s">
        <v>2394</v>
      </c>
      <c r="F740" s="1061">
        <v>143</v>
      </c>
      <c r="G740" s="1061" t="s">
        <v>711</v>
      </c>
      <c r="H740" s="1063">
        <v>1</v>
      </c>
      <c r="I740" s="1064">
        <v>13203</v>
      </c>
      <c r="J740" s="1064">
        <v>1</v>
      </c>
      <c r="K740">
        <v>2020</v>
      </c>
      <c r="L740" s="1064">
        <v>1</v>
      </c>
      <c r="M740" s="1064">
        <v>1</v>
      </c>
      <c r="N740" s="1064" t="s">
        <v>2397</v>
      </c>
      <c r="O740">
        <v>13</v>
      </c>
      <c r="P740" s="1065">
        <v>7567.56</v>
      </c>
      <c r="Q740" s="1065">
        <v>2416.69</v>
      </c>
      <c r="R740" s="1066">
        <f t="shared" si="11"/>
        <v>9984.25</v>
      </c>
      <c r="S740" s="1065">
        <v>9984.25</v>
      </c>
      <c r="T740" s="1065">
        <v>9984.25</v>
      </c>
      <c r="U740" s="1065">
        <v>9984.25</v>
      </c>
      <c r="V740" s="1065">
        <v>9984.25</v>
      </c>
    </row>
    <row r="741" spans="1:22">
      <c r="A741">
        <v>4088200100</v>
      </c>
      <c r="B741" s="1061">
        <v>2</v>
      </c>
      <c r="C741" s="1061">
        <v>5</v>
      </c>
      <c r="D741" s="1062">
        <v>2</v>
      </c>
      <c r="E741" s="1061" t="s">
        <v>2394</v>
      </c>
      <c r="F741" s="1061">
        <v>143</v>
      </c>
      <c r="G741" s="1061" t="s">
        <v>711</v>
      </c>
      <c r="H741" s="1063">
        <v>1</v>
      </c>
      <c r="I741" s="1064">
        <v>13203</v>
      </c>
      <c r="J741" s="1064">
        <v>1</v>
      </c>
      <c r="K741">
        <v>2020</v>
      </c>
      <c r="L741" s="1064">
        <v>1</v>
      </c>
      <c r="M741" s="1064">
        <v>1</v>
      </c>
      <c r="N741" s="1064" t="s">
        <v>2397</v>
      </c>
      <c r="O741">
        <v>13</v>
      </c>
      <c r="P741" s="1065">
        <v>23763.7</v>
      </c>
      <c r="Q741" s="1065">
        <v>7012.08</v>
      </c>
      <c r="R741" s="1066">
        <f t="shared" si="11"/>
        <v>30775.78</v>
      </c>
      <c r="S741" s="1065">
        <v>30775.78</v>
      </c>
      <c r="T741" s="1065">
        <v>30775.78</v>
      </c>
      <c r="U741" s="1065">
        <v>30775.78</v>
      </c>
      <c r="V741" s="1065">
        <v>30775.78</v>
      </c>
    </row>
    <row r="742" spans="1:22">
      <c r="A742">
        <v>4088200100</v>
      </c>
      <c r="B742" s="1061">
        <v>2</v>
      </c>
      <c r="C742" s="1061">
        <v>5</v>
      </c>
      <c r="D742" s="1062">
        <v>2</v>
      </c>
      <c r="E742" s="1061" t="s">
        <v>2394</v>
      </c>
      <c r="F742" s="1061">
        <v>143</v>
      </c>
      <c r="G742" s="1061" t="s">
        <v>711</v>
      </c>
      <c r="H742" s="1063">
        <v>1</v>
      </c>
      <c r="I742" s="1064">
        <v>13203</v>
      </c>
      <c r="J742" s="1064">
        <v>1</v>
      </c>
      <c r="K742">
        <v>2020</v>
      </c>
      <c r="L742" s="1064">
        <v>1</v>
      </c>
      <c r="M742" s="1064">
        <v>1</v>
      </c>
      <c r="N742" s="1064" t="s">
        <v>2397</v>
      </c>
      <c r="O742">
        <v>13</v>
      </c>
      <c r="P742" s="1065">
        <v>5503.22</v>
      </c>
      <c r="Q742" s="1065">
        <v>262.93</v>
      </c>
      <c r="R742" s="1066">
        <f t="shared" si="11"/>
        <v>5766.1500000000005</v>
      </c>
      <c r="S742" s="1065">
        <v>5766.15</v>
      </c>
      <c r="T742" s="1065">
        <v>5766.15</v>
      </c>
      <c r="U742" s="1065">
        <v>5766.15</v>
      </c>
      <c r="V742" s="1065">
        <v>5766.15</v>
      </c>
    </row>
    <row r="743" spans="1:22">
      <c r="A743">
        <v>4088200100</v>
      </c>
      <c r="B743" s="1061">
        <v>2</v>
      </c>
      <c r="C743" s="1061">
        <v>5</v>
      </c>
      <c r="D743" s="1062">
        <v>2</v>
      </c>
      <c r="E743" s="1061" t="s">
        <v>2394</v>
      </c>
      <c r="F743" s="1061">
        <v>143</v>
      </c>
      <c r="G743" s="1061" t="s">
        <v>711</v>
      </c>
      <c r="H743" s="1063">
        <v>1</v>
      </c>
      <c r="I743" s="1064">
        <v>13203</v>
      </c>
      <c r="J743" s="1064">
        <v>1</v>
      </c>
      <c r="K743">
        <v>2020</v>
      </c>
      <c r="L743" s="1064">
        <v>1</v>
      </c>
      <c r="M743" s="1064">
        <v>1</v>
      </c>
      <c r="N743" s="1064" t="s">
        <v>2397</v>
      </c>
      <c r="O743">
        <v>13</v>
      </c>
      <c r="P743" s="1065">
        <v>3033.24</v>
      </c>
      <c r="Q743" s="1065">
        <v>115.26</v>
      </c>
      <c r="R743" s="1066">
        <f t="shared" si="11"/>
        <v>3148.5</v>
      </c>
      <c r="S743" s="1065">
        <v>3148.5</v>
      </c>
      <c r="T743" s="1065">
        <v>3148.5</v>
      </c>
      <c r="U743" s="1065">
        <v>3148.5</v>
      </c>
      <c r="V743" s="1065">
        <v>3148.5</v>
      </c>
    </row>
    <row r="744" spans="1:22">
      <c r="A744">
        <v>4088200100</v>
      </c>
      <c r="B744" s="1061">
        <v>2</v>
      </c>
      <c r="C744" s="1061">
        <v>5</v>
      </c>
      <c r="D744" s="1062">
        <v>2</v>
      </c>
      <c r="E744" s="1061" t="s">
        <v>2394</v>
      </c>
      <c r="F744" s="1061">
        <v>143</v>
      </c>
      <c r="G744" s="1061" t="s">
        <v>711</v>
      </c>
      <c r="H744" s="1063">
        <v>1</v>
      </c>
      <c r="I744" s="1064">
        <v>13203</v>
      </c>
      <c r="J744" s="1064">
        <v>1</v>
      </c>
      <c r="K744">
        <v>2020</v>
      </c>
      <c r="L744" s="1064">
        <v>1</v>
      </c>
      <c r="M744" s="1064">
        <v>1</v>
      </c>
      <c r="N744" s="1064" t="s">
        <v>2397</v>
      </c>
      <c r="O744">
        <v>13</v>
      </c>
      <c r="P744" s="1065">
        <v>2625.27</v>
      </c>
      <c r="Q744" s="1065">
        <v>99.76</v>
      </c>
      <c r="R744" s="1066">
        <f t="shared" si="11"/>
        <v>2725.03</v>
      </c>
      <c r="S744" s="1065">
        <v>2725.03</v>
      </c>
      <c r="T744" s="1065">
        <v>2725.03</v>
      </c>
      <c r="U744" s="1065">
        <v>2725.03</v>
      </c>
      <c r="V744" s="1065">
        <v>2725.03</v>
      </c>
    </row>
    <row r="745" spans="1:22">
      <c r="A745">
        <v>4088200100</v>
      </c>
      <c r="B745" s="1061">
        <v>2</v>
      </c>
      <c r="C745" s="1061">
        <v>5</v>
      </c>
      <c r="D745" s="1062">
        <v>2</v>
      </c>
      <c r="E745" s="1061" t="s">
        <v>2394</v>
      </c>
      <c r="F745" s="1061">
        <v>143</v>
      </c>
      <c r="G745" s="1061" t="s">
        <v>711</v>
      </c>
      <c r="H745" s="1063">
        <v>1</v>
      </c>
      <c r="I745" s="1064">
        <v>13203</v>
      </c>
      <c r="J745" s="1064">
        <v>1</v>
      </c>
      <c r="K745">
        <v>2020</v>
      </c>
      <c r="L745" s="1064">
        <v>1</v>
      </c>
      <c r="M745" s="1064">
        <v>1</v>
      </c>
      <c r="N745" s="1064" t="s">
        <v>2397</v>
      </c>
      <c r="O745">
        <v>13</v>
      </c>
      <c r="P745" s="1065">
        <v>10682.32</v>
      </c>
      <c r="Q745" s="1065">
        <v>405.91</v>
      </c>
      <c r="R745" s="1066">
        <f t="shared" si="11"/>
        <v>11088.23</v>
      </c>
      <c r="S745" s="1065">
        <v>11088.23</v>
      </c>
      <c r="T745" s="1065">
        <v>11088.23</v>
      </c>
      <c r="U745" s="1065">
        <v>11088.23</v>
      </c>
      <c r="V745" s="1065">
        <v>11088.23</v>
      </c>
    </row>
    <row r="746" spans="1:22">
      <c r="A746">
        <v>4088200100</v>
      </c>
      <c r="B746" s="1061">
        <v>2</v>
      </c>
      <c r="C746" s="1061">
        <v>5</v>
      </c>
      <c r="D746" s="1062">
        <v>2</v>
      </c>
      <c r="E746" s="1061" t="s">
        <v>2394</v>
      </c>
      <c r="F746" s="1061">
        <v>143</v>
      </c>
      <c r="G746" s="1061" t="s">
        <v>711</v>
      </c>
      <c r="H746" s="1063">
        <v>1</v>
      </c>
      <c r="I746" s="1064">
        <v>13203</v>
      </c>
      <c r="J746" s="1064">
        <v>1</v>
      </c>
      <c r="K746">
        <v>2020</v>
      </c>
      <c r="L746" s="1064">
        <v>1</v>
      </c>
      <c r="M746" s="1064">
        <v>1</v>
      </c>
      <c r="N746" s="1064" t="s">
        <v>2397</v>
      </c>
      <c r="O746">
        <v>13</v>
      </c>
      <c r="P746" s="1065">
        <v>135678.17000000001</v>
      </c>
      <c r="Q746" s="1065">
        <v>-2803.69</v>
      </c>
      <c r="R746" s="1066">
        <f t="shared" si="11"/>
        <v>132874.48000000001</v>
      </c>
      <c r="S746" s="1065">
        <v>132874.48000000001</v>
      </c>
      <c r="T746" s="1065">
        <v>132874.48000000001</v>
      </c>
      <c r="U746" s="1065">
        <v>132874.48000000001</v>
      </c>
      <c r="V746" s="1065">
        <v>132874.48000000001</v>
      </c>
    </row>
    <row r="747" spans="1:22">
      <c r="A747">
        <v>4088200100</v>
      </c>
      <c r="B747" s="1061">
        <v>2</v>
      </c>
      <c r="C747" s="1061">
        <v>5</v>
      </c>
      <c r="D747" s="1062">
        <v>2</v>
      </c>
      <c r="E747" s="1061" t="s">
        <v>2394</v>
      </c>
      <c r="F747" s="1061">
        <v>143</v>
      </c>
      <c r="G747" s="1061" t="s">
        <v>711</v>
      </c>
      <c r="H747" s="1063">
        <v>1</v>
      </c>
      <c r="I747" s="1064">
        <v>13204</v>
      </c>
      <c r="J747" s="1064">
        <v>1</v>
      </c>
      <c r="K747">
        <v>2020</v>
      </c>
      <c r="L747" s="1064">
        <v>1</v>
      </c>
      <c r="M747" s="1064">
        <v>1</v>
      </c>
      <c r="N747" s="1064" t="s">
        <v>2397</v>
      </c>
      <c r="O747">
        <v>13</v>
      </c>
      <c r="P747" s="1065">
        <v>23188.65</v>
      </c>
      <c r="Q747" s="1065">
        <v>-2898.35</v>
      </c>
      <c r="R747" s="1066">
        <f t="shared" si="11"/>
        <v>20290.300000000003</v>
      </c>
      <c r="S747" s="1065">
        <v>20290.3</v>
      </c>
      <c r="T747" s="1065">
        <v>20290.3</v>
      </c>
      <c r="U747" s="1065">
        <v>20290.3</v>
      </c>
      <c r="V747" s="1065">
        <v>20290.3</v>
      </c>
    </row>
    <row r="748" spans="1:22">
      <c r="A748">
        <v>4088200100</v>
      </c>
      <c r="B748" s="1061">
        <v>2</v>
      </c>
      <c r="C748" s="1061">
        <v>5</v>
      </c>
      <c r="D748" s="1062">
        <v>2</v>
      </c>
      <c r="E748" s="1061" t="s">
        <v>2394</v>
      </c>
      <c r="F748" s="1061">
        <v>143</v>
      </c>
      <c r="G748" s="1061" t="s">
        <v>711</v>
      </c>
      <c r="H748" s="1063">
        <v>1</v>
      </c>
      <c r="I748" s="1064">
        <v>13204</v>
      </c>
      <c r="J748" s="1064">
        <v>1</v>
      </c>
      <c r="K748">
        <v>2020</v>
      </c>
      <c r="L748" s="1064">
        <v>1</v>
      </c>
      <c r="M748" s="1064">
        <v>1</v>
      </c>
      <c r="N748" s="1064" t="s">
        <v>2397</v>
      </c>
      <c r="O748">
        <v>13</v>
      </c>
      <c r="P748" s="1065">
        <v>55727.87</v>
      </c>
      <c r="Q748" s="1065">
        <v>9344.52</v>
      </c>
      <c r="R748" s="1066">
        <f t="shared" si="11"/>
        <v>65072.39</v>
      </c>
      <c r="S748" s="1065">
        <v>65072.39</v>
      </c>
      <c r="T748" s="1065">
        <v>65072.39</v>
      </c>
      <c r="U748" s="1065">
        <v>65072.39</v>
      </c>
      <c r="V748" s="1065">
        <v>65072.39</v>
      </c>
    </row>
    <row r="749" spans="1:22">
      <c r="A749">
        <v>4088200100</v>
      </c>
      <c r="B749" s="1061">
        <v>2</v>
      </c>
      <c r="C749" s="1061">
        <v>5</v>
      </c>
      <c r="D749" s="1062">
        <v>2</v>
      </c>
      <c r="E749" s="1061" t="s">
        <v>2394</v>
      </c>
      <c r="F749" s="1061">
        <v>143</v>
      </c>
      <c r="G749" s="1061" t="s">
        <v>711</v>
      </c>
      <c r="H749" s="1063">
        <v>1</v>
      </c>
      <c r="I749" s="1064">
        <v>13204</v>
      </c>
      <c r="J749" s="1064">
        <v>1</v>
      </c>
      <c r="K749">
        <v>2020</v>
      </c>
      <c r="L749" s="1064">
        <v>1</v>
      </c>
      <c r="M749" s="1064">
        <v>1</v>
      </c>
      <c r="N749" s="1064" t="s">
        <v>2397</v>
      </c>
      <c r="O749">
        <v>13</v>
      </c>
      <c r="P749" s="1065">
        <v>3033.24</v>
      </c>
      <c r="Q749" s="1065">
        <v>115.26</v>
      </c>
      <c r="R749" s="1066">
        <f t="shared" si="11"/>
        <v>3148.5</v>
      </c>
      <c r="S749" s="1065">
        <v>3148.5</v>
      </c>
      <c r="T749" s="1065">
        <v>3148.5</v>
      </c>
      <c r="U749" s="1065">
        <v>3148.5</v>
      </c>
      <c r="V749" s="1065">
        <v>3148.5</v>
      </c>
    </row>
    <row r="750" spans="1:22">
      <c r="A750">
        <v>4088200100</v>
      </c>
      <c r="B750" s="1061">
        <v>2</v>
      </c>
      <c r="C750" s="1061">
        <v>5</v>
      </c>
      <c r="D750" s="1062">
        <v>2</v>
      </c>
      <c r="E750" s="1061" t="s">
        <v>2394</v>
      </c>
      <c r="F750" s="1061">
        <v>143</v>
      </c>
      <c r="G750" s="1061" t="s">
        <v>711</v>
      </c>
      <c r="H750" s="1063">
        <v>1</v>
      </c>
      <c r="I750" s="1064">
        <v>13204</v>
      </c>
      <c r="J750" s="1064">
        <v>1</v>
      </c>
      <c r="K750">
        <v>2020</v>
      </c>
      <c r="L750" s="1064">
        <v>1</v>
      </c>
      <c r="M750" s="1064">
        <v>1</v>
      </c>
      <c r="N750" s="1064" t="s">
        <v>2397</v>
      </c>
      <c r="O750">
        <v>13</v>
      </c>
      <c r="P750" s="1065">
        <v>8011.24</v>
      </c>
      <c r="Q750" s="1065">
        <v>271.08</v>
      </c>
      <c r="R750" s="1066">
        <f t="shared" si="11"/>
        <v>8282.32</v>
      </c>
      <c r="S750" s="1065">
        <v>8282.32</v>
      </c>
      <c r="T750" s="1065">
        <v>8282.32</v>
      </c>
      <c r="U750" s="1065">
        <v>8282.32</v>
      </c>
      <c r="V750" s="1065">
        <v>8282.32</v>
      </c>
    </row>
    <row r="751" spans="1:22">
      <c r="A751">
        <v>4088200100</v>
      </c>
      <c r="B751" s="1061">
        <v>2</v>
      </c>
      <c r="C751" s="1061">
        <v>5</v>
      </c>
      <c r="D751" s="1062">
        <v>2</v>
      </c>
      <c r="E751" s="1061" t="s">
        <v>2394</v>
      </c>
      <c r="F751" s="1061">
        <v>143</v>
      </c>
      <c r="G751" s="1061" t="s">
        <v>711</v>
      </c>
      <c r="H751" s="1063">
        <v>1</v>
      </c>
      <c r="I751" s="1064">
        <v>13204</v>
      </c>
      <c r="J751" s="1064">
        <v>1</v>
      </c>
      <c r="K751">
        <v>2020</v>
      </c>
      <c r="L751" s="1064">
        <v>1</v>
      </c>
      <c r="M751" s="1064">
        <v>1</v>
      </c>
      <c r="N751" s="1064" t="s">
        <v>2397</v>
      </c>
      <c r="O751">
        <v>13</v>
      </c>
      <c r="P751" s="1065">
        <v>5503.22</v>
      </c>
      <c r="Q751" s="1065">
        <v>262.93</v>
      </c>
      <c r="R751" s="1066">
        <f t="shared" si="11"/>
        <v>5766.1500000000005</v>
      </c>
      <c r="S751" s="1065">
        <v>5766.15</v>
      </c>
      <c r="T751" s="1065">
        <v>5766.15</v>
      </c>
      <c r="U751" s="1065">
        <v>5766.15</v>
      </c>
      <c r="V751" s="1065">
        <v>5766.15</v>
      </c>
    </row>
    <row r="752" spans="1:22">
      <c r="A752">
        <v>4088200100</v>
      </c>
      <c r="B752" s="1061">
        <v>2</v>
      </c>
      <c r="C752" s="1061">
        <v>5</v>
      </c>
      <c r="D752" s="1062">
        <v>2</v>
      </c>
      <c r="E752" s="1061" t="s">
        <v>2394</v>
      </c>
      <c r="F752" s="1061">
        <v>143</v>
      </c>
      <c r="G752" s="1061" t="s">
        <v>711</v>
      </c>
      <c r="H752" s="1063">
        <v>1</v>
      </c>
      <c r="I752" s="1064">
        <v>13204</v>
      </c>
      <c r="J752" s="1064">
        <v>1</v>
      </c>
      <c r="K752">
        <v>2020</v>
      </c>
      <c r="L752" s="1064">
        <v>1</v>
      </c>
      <c r="M752" s="1064">
        <v>1</v>
      </c>
      <c r="N752" s="1064" t="s">
        <v>2397</v>
      </c>
      <c r="O752">
        <v>13</v>
      </c>
      <c r="P752" s="1065">
        <v>9402.5499999999993</v>
      </c>
      <c r="Q752" s="1065">
        <v>395.95</v>
      </c>
      <c r="R752" s="1066">
        <f t="shared" si="11"/>
        <v>9798.5</v>
      </c>
      <c r="S752" s="1065">
        <v>9798.5</v>
      </c>
      <c r="T752" s="1065">
        <v>9798.5</v>
      </c>
      <c r="U752" s="1065">
        <v>9798.5</v>
      </c>
      <c r="V752" s="1065">
        <v>9798.5</v>
      </c>
    </row>
    <row r="753" spans="1:22">
      <c r="A753">
        <v>4088200100</v>
      </c>
      <c r="B753" s="1061">
        <v>2</v>
      </c>
      <c r="C753" s="1061">
        <v>5</v>
      </c>
      <c r="D753" s="1062">
        <v>2</v>
      </c>
      <c r="E753" s="1061" t="s">
        <v>2394</v>
      </c>
      <c r="F753" s="1061">
        <v>143</v>
      </c>
      <c r="G753" s="1061" t="s">
        <v>711</v>
      </c>
      <c r="H753" s="1063">
        <v>1</v>
      </c>
      <c r="I753" s="1064">
        <v>13204</v>
      </c>
      <c r="J753" s="1064">
        <v>1</v>
      </c>
      <c r="K753">
        <v>2020</v>
      </c>
      <c r="L753" s="1064">
        <v>1</v>
      </c>
      <c r="M753" s="1064">
        <v>1</v>
      </c>
      <c r="N753" s="1064" t="s">
        <v>2397</v>
      </c>
      <c r="O753">
        <v>13</v>
      </c>
      <c r="P753" s="1065">
        <v>59624.71</v>
      </c>
      <c r="Q753" s="1065">
        <v>5549.88</v>
      </c>
      <c r="R753" s="1066">
        <f t="shared" si="11"/>
        <v>65174.59</v>
      </c>
      <c r="S753" s="1065">
        <v>65174.59</v>
      </c>
      <c r="T753" s="1065">
        <v>65174.59</v>
      </c>
      <c r="U753" s="1065">
        <v>65174.59</v>
      </c>
      <c r="V753" s="1065">
        <v>65174.59</v>
      </c>
    </row>
    <row r="754" spans="1:22">
      <c r="A754">
        <v>4088200100</v>
      </c>
      <c r="B754" s="1061">
        <v>2</v>
      </c>
      <c r="C754" s="1061">
        <v>5</v>
      </c>
      <c r="D754" s="1062">
        <v>2</v>
      </c>
      <c r="E754" s="1061" t="s">
        <v>2394</v>
      </c>
      <c r="F754" s="1061">
        <v>143</v>
      </c>
      <c r="G754" s="1061" t="s">
        <v>711</v>
      </c>
      <c r="H754" s="1063">
        <v>1</v>
      </c>
      <c r="I754" s="1064">
        <v>13204</v>
      </c>
      <c r="J754" s="1064">
        <v>1</v>
      </c>
      <c r="K754">
        <v>2020</v>
      </c>
      <c r="L754" s="1064">
        <v>1</v>
      </c>
      <c r="M754" s="1064">
        <v>1</v>
      </c>
      <c r="N754" s="1064" t="s">
        <v>2397</v>
      </c>
      <c r="O754">
        <v>13</v>
      </c>
      <c r="P754" s="1065">
        <v>37106.85</v>
      </c>
      <c r="Q754" s="1065">
        <v>-2448.96</v>
      </c>
      <c r="R754" s="1066">
        <f t="shared" si="11"/>
        <v>34657.89</v>
      </c>
      <c r="S754" s="1065">
        <v>34657.89</v>
      </c>
      <c r="T754" s="1065">
        <v>34657.89</v>
      </c>
      <c r="U754" s="1065">
        <v>34657.89</v>
      </c>
      <c r="V754" s="1065">
        <v>34657.89</v>
      </c>
    </row>
    <row r="755" spans="1:22">
      <c r="A755">
        <v>4088200100</v>
      </c>
      <c r="B755" s="1061">
        <v>2</v>
      </c>
      <c r="C755" s="1061">
        <v>5</v>
      </c>
      <c r="D755" s="1062">
        <v>2</v>
      </c>
      <c r="E755" s="1061" t="s">
        <v>2394</v>
      </c>
      <c r="F755" s="1061">
        <v>143</v>
      </c>
      <c r="G755" s="1061" t="s">
        <v>711</v>
      </c>
      <c r="H755" s="1063">
        <v>1</v>
      </c>
      <c r="I755" s="1064">
        <v>13204</v>
      </c>
      <c r="J755" s="1064">
        <v>1</v>
      </c>
      <c r="K755">
        <v>2020</v>
      </c>
      <c r="L755" s="1064">
        <v>1</v>
      </c>
      <c r="M755" s="1064">
        <v>1</v>
      </c>
      <c r="N755" s="1064" t="s">
        <v>2397</v>
      </c>
      <c r="O755">
        <v>13</v>
      </c>
      <c r="P755" s="1065">
        <v>11453.88</v>
      </c>
      <c r="Q755" s="1065">
        <v>242.05</v>
      </c>
      <c r="R755" s="1066">
        <f t="shared" si="11"/>
        <v>11695.929999999998</v>
      </c>
      <c r="S755" s="1065">
        <v>11695.93</v>
      </c>
      <c r="T755" s="1065">
        <v>11695.93</v>
      </c>
      <c r="U755" s="1065">
        <v>11695.93</v>
      </c>
      <c r="V755" s="1065">
        <v>11695.93</v>
      </c>
    </row>
    <row r="756" spans="1:22">
      <c r="A756">
        <v>4088200100</v>
      </c>
      <c r="B756" s="1061">
        <v>2</v>
      </c>
      <c r="C756" s="1061">
        <v>5</v>
      </c>
      <c r="D756" s="1062">
        <v>2</v>
      </c>
      <c r="E756" s="1061" t="s">
        <v>2394</v>
      </c>
      <c r="F756" s="1061">
        <v>143</v>
      </c>
      <c r="G756" s="1061" t="s">
        <v>711</v>
      </c>
      <c r="H756" s="1063">
        <v>1</v>
      </c>
      <c r="I756" s="1064">
        <v>13204</v>
      </c>
      <c r="J756" s="1064">
        <v>1</v>
      </c>
      <c r="K756">
        <v>2020</v>
      </c>
      <c r="L756" s="1064">
        <v>1</v>
      </c>
      <c r="M756" s="1064">
        <v>1</v>
      </c>
      <c r="N756" s="1064" t="s">
        <v>2397</v>
      </c>
      <c r="O756">
        <v>13</v>
      </c>
      <c r="P756" s="1065">
        <v>44938.46</v>
      </c>
      <c r="Q756" s="1065">
        <v>5012.55</v>
      </c>
      <c r="R756" s="1066">
        <f t="shared" si="11"/>
        <v>49951.01</v>
      </c>
      <c r="S756" s="1065">
        <v>49951.01</v>
      </c>
      <c r="T756" s="1065">
        <v>49951.01</v>
      </c>
      <c r="U756" s="1065">
        <v>49951.01</v>
      </c>
      <c r="V756" s="1065">
        <v>49951.01</v>
      </c>
    </row>
    <row r="757" spans="1:22">
      <c r="A757">
        <v>4088200100</v>
      </c>
      <c r="B757" s="1061">
        <v>2</v>
      </c>
      <c r="C757" s="1061">
        <v>5</v>
      </c>
      <c r="D757" s="1062">
        <v>2</v>
      </c>
      <c r="E757" s="1061" t="s">
        <v>2394</v>
      </c>
      <c r="F757" s="1061">
        <v>143</v>
      </c>
      <c r="G757" s="1061" t="s">
        <v>711</v>
      </c>
      <c r="H757" s="1063">
        <v>1</v>
      </c>
      <c r="I757" s="1064">
        <v>13204</v>
      </c>
      <c r="J757" s="1064">
        <v>1</v>
      </c>
      <c r="K757">
        <v>2020</v>
      </c>
      <c r="L757" s="1064">
        <v>1</v>
      </c>
      <c r="M757" s="1064">
        <v>1</v>
      </c>
      <c r="N757" s="1064" t="s">
        <v>2397</v>
      </c>
      <c r="O757">
        <v>13</v>
      </c>
      <c r="P757" s="1065">
        <v>67015.86</v>
      </c>
      <c r="Q757" s="1065">
        <v>-6338.21</v>
      </c>
      <c r="R757" s="1066">
        <f t="shared" si="11"/>
        <v>60677.65</v>
      </c>
      <c r="S757" s="1065">
        <v>60677.65</v>
      </c>
      <c r="T757" s="1065">
        <v>60677.65</v>
      </c>
      <c r="U757" s="1065">
        <v>60677.65</v>
      </c>
      <c r="V757" s="1065">
        <v>60677.65</v>
      </c>
    </row>
    <row r="758" spans="1:22">
      <c r="A758">
        <v>4088200100</v>
      </c>
      <c r="B758" s="1061">
        <v>2</v>
      </c>
      <c r="C758" s="1061">
        <v>5</v>
      </c>
      <c r="D758" s="1062">
        <v>2</v>
      </c>
      <c r="E758" s="1061" t="s">
        <v>2394</v>
      </c>
      <c r="F758" s="1061">
        <v>143</v>
      </c>
      <c r="G758" s="1061" t="s">
        <v>711</v>
      </c>
      <c r="H758" s="1063">
        <v>1</v>
      </c>
      <c r="I758" s="1064">
        <v>13204</v>
      </c>
      <c r="J758" s="1064">
        <v>1</v>
      </c>
      <c r="K758">
        <v>2020</v>
      </c>
      <c r="L758" s="1064">
        <v>1</v>
      </c>
      <c r="M758" s="1064">
        <v>1</v>
      </c>
      <c r="N758" s="1064" t="s">
        <v>2397</v>
      </c>
      <c r="O758">
        <v>13</v>
      </c>
      <c r="P758" s="1065">
        <v>24101.3</v>
      </c>
      <c r="Q758" s="1065">
        <v>23092.98</v>
      </c>
      <c r="R758" s="1066">
        <f t="shared" si="11"/>
        <v>47194.28</v>
      </c>
      <c r="S758" s="1065">
        <v>47194.28</v>
      </c>
      <c r="T758" s="1065">
        <v>47194.28</v>
      </c>
      <c r="U758" s="1065">
        <v>47194.28</v>
      </c>
      <c r="V758" s="1065">
        <v>47194.28</v>
      </c>
    </row>
    <row r="759" spans="1:22">
      <c r="A759">
        <v>4088200100</v>
      </c>
      <c r="B759" s="1061">
        <v>2</v>
      </c>
      <c r="C759" s="1061">
        <v>5</v>
      </c>
      <c r="D759" s="1062">
        <v>2</v>
      </c>
      <c r="E759" s="1061" t="s">
        <v>2394</v>
      </c>
      <c r="F759" s="1061">
        <v>143</v>
      </c>
      <c r="G759" s="1061" t="s">
        <v>711</v>
      </c>
      <c r="H759" s="1063">
        <v>1</v>
      </c>
      <c r="I759" s="1064">
        <v>13204</v>
      </c>
      <c r="J759" s="1064">
        <v>1</v>
      </c>
      <c r="K759">
        <v>2020</v>
      </c>
      <c r="L759" s="1064">
        <v>1</v>
      </c>
      <c r="M759" s="1064">
        <v>1</v>
      </c>
      <c r="N759" s="1064" t="s">
        <v>2397</v>
      </c>
      <c r="O759">
        <v>13</v>
      </c>
      <c r="P759" s="1065">
        <v>7256.2</v>
      </c>
      <c r="Q759" s="1065">
        <v>-928.31</v>
      </c>
      <c r="R759" s="1066">
        <f t="shared" si="11"/>
        <v>6327.8899999999994</v>
      </c>
      <c r="S759" s="1065">
        <v>6327.89</v>
      </c>
      <c r="T759" s="1065">
        <v>6327.89</v>
      </c>
      <c r="U759" s="1065">
        <v>6327.89</v>
      </c>
      <c r="V759" s="1065">
        <v>6327.89</v>
      </c>
    </row>
    <row r="760" spans="1:22">
      <c r="A760">
        <v>4088200100</v>
      </c>
      <c r="B760" s="1061">
        <v>2</v>
      </c>
      <c r="C760" s="1061">
        <v>5</v>
      </c>
      <c r="D760" s="1062">
        <v>2</v>
      </c>
      <c r="E760" s="1061" t="s">
        <v>2394</v>
      </c>
      <c r="F760" s="1061">
        <v>143</v>
      </c>
      <c r="G760" s="1061" t="s">
        <v>711</v>
      </c>
      <c r="H760" s="1063">
        <v>1</v>
      </c>
      <c r="I760" s="1064">
        <v>13204</v>
      </c>
      <c r="J760" s="1064">
        <v>1</v>
      </c>
      <c r="K760">
        <v>2020</v>
      </c>
      <c r="L760" s="1064">
        <v>1</v>
      </c>
      <c r="M760" s="1064">
        <v>1</v>
      </c>
      <c r="N760" s="1064" t="s">
        <v>2397</v>
      </c>
      <c r="O760">
        <v>13</v>
      </c>
      <c r="P760" s="1065">
        <v>20230.61</v>
      </c>
      <c r="Q760" s="1065">
        <v>2499.21</v>
      </c>
      <c r="R760" s="1066">
        <f t="shared" si="11"/>
        <v>22729.82</v>
      </c>
      <c r="S760" s="1065">
        <v>22729.82</v>
      </c>
      <c r="T760" s="1065">
        <v>22729.82</v>
      </c>
      <c r="U760" s="1065">
        <v>22729.82</v>
      </c>
      <c r="V760" s="1065">
        <v>22729.82</v>
      </c>
    </row>
    <row r="761" spans="1:22">
      <c r="A761">
        <v>4088200100</v>
      </c>
      <c r="B761" s="1061">
        <v>2</v>
      </c>
      <c r="C761" s="1061">
        <v>5</v>
      </c>
      <c r="D761" s="1062">
        <v>2</v>
      </c>
      <c r="E761" s="1061" t="s">
        <v>2394</v>
      </c>
      <c r="F761" s="1061">
        <v>143</v>
      </c>
      <c r="G761" s="1061" t="s">
        <v>711</v>
      </c>
      <c r="H761" s="1063">
        <v>1</v>
      </c>
      <c r="I761" s="1064">
        <v>13204</v>
      </c>
      <c r="J761" s="1064">
        <v>1</v>
      </c>
      <c r="K761">
        <v>2020</v>
      </c>
      <c r="L761" s="1064">
        <v>1</v>
      </c>
      <c r="M761" s="1064">
        <v>1</v>
      </c>
      <c r="N761" s="1064" t="s">
        <v>2397</v>
      </c>
      <c r="O761">
        <v>13</v>
      </c>
      <c r="P761" s="1065">
        <v>7567.56</v>
      </c>
      <c r="Q761" s="1065">
        <v>2416.69</v>
      </c>
      <c r="R761" s="1066">
        <f t="shared" si="11"/>
        <v>9984.25</v>
      </c>
      <c r="S761" s="1065">
        <v>9984.25</v>
      </c>
      <c r="T761" s="1065">
        <v>9984.25</v>
      </c>
      <c r="U761" s="1065">
        <v>9984.25</v>
      </c>
      <c r="V761" s="1065">
        <v>9984.25</v>
      </c>
    </row>
    <row r="762" spans="1:22">
      <c r="A762">
        <v>4088200100</v>
      </c>
      <c r="B762" s="1061">
        <v>2</v>
      </c>
      <c r="C762" s="1061">
        <v>5</v>
      </c>
      <c r="D762" s="1062">
        <v>2</v>
      </c>
      <c r="E762" s="1061" t="s">
        <v>2394</v>
      </c>
      <c r="F762" s="1061">
        <v>143</v>
      </c>
      <c r="G762" s="1061" t="s">
        <v>711</v>
      </c>
      <c r="H762" s="1063">
        <v>1</v>
      </c>
      <c r="I762" s="1064">
        <v>13204</v>
      </c>
      <c r="J762" s="1064">
        <v>1</v>
      </c>
      <c r="K762">
        <v>2020</v>
      </c>
      <c r="L762" s="1064">
        <v>1</v>
      </c>
      <c r="M762" s="1064">
        <v>1</v>
      </c>
      <c r="N762" s="1064" t="s">
        <v>2397</v>
      </c>
      <c r="O762">
        <v>13</v>
      </c>
      <c r="P762" s="1065">
        <v>36965.120000000003</v>
      </c>
      <c r="Q762" s="1065">
        <v>-6799.81</v>
      </c>
      <c r="R762" s="1066">
        <f t="shared" si="11"/>
        <v>30165.31</v>
      </c>
      <c r="S762" s="1065">
        <v>30165.31</v>
      </c>
      <c r="T762" s="1065">
        <v>30165.31</v>
      </c>
      <c r="U762" s="1065">
        <v>30165.31</v>
      </c>
      <c r="V762" s="1065">
        <v>30165.31</v>
      </c>
    </row>
    <row r="763" spans="1:22">
      <c r="A763">
        <v>4088200100</v>
      </c>
      <c r="B763" s="1061">
        <v>2</v>
      </c>
      <c r="C763" s="1061">
        <v>5</v>
      </c>
      <c r="D763" s="1062">
        <v>2</v>
      </c>
      <c r="E763" s="1061" t="s">
        <v>2394</v>
      </c>
      <c r="F763" s="1061">
        <v>143</v>
      </c>
      <c r="G763" s="1061" t="s">
        <v>711</v>
      </c>
      <c r="H763" s="1063">
        <v>1</v>
      </c>
      <c r="I763" s="1064">
        <v>13204</v>
      </c>
      <c r="J763" s="1064">
        <v>1</v>
      </c>
      <c r="K763">
        <v>2020</v>
      </c>
      <c r="L763" s="1064">
        <v>1</v>
      </c>
      <c r="M763" s="1064">
        <v>1</v>
      </c>
      <c r="N763" s="1064" t="s">
        <v>2397</v>
      </c>
      <c r="O763">
        <v>13</v>
      </c>
      <c r="P763" s="1065">
        <v>2625.27</v>
      </c>
      <c r="Q763" s="1065">
        <v>99.76</v>
      </c>
      <c r="R763" s="1066">
        <f t="shared" si="11"/>
        <v>2725.03</v>
      </c>
      <c r="S763" s="1065">
        <v>2725.03</v>
      </c>
      <c r="T763" s="1065">
        <v>2725.03</v>
      </c>
      <c r="U763" s="1065">
        <v>2725.03</v>
      </c>
      <c r="V763" s="1065">
        <v>2725.03</v>
      </c>
    </row>
    <row r="764" spans="1:22">
      <c r="A764">
        <v>4088200100</v>
      </c>
      <c r="B764" s="1061">
        <v>2</v>
      </c>
      <c r="C764" s="1061">
        <v>5</v>
      </c>
      <c r="D764" s="1062">
        <v>2</v>
      </c>
      <c r="E764" s="1061" t="s">
        <v>2394</v>
      </c>
      <c r="F764" s="1061">
        <v>143</v>
      </c>
      <c r="G764" s="1061" t="s">
        <v>711</v>
      </c>
      <c r="H764" s="1063">
        <v>1</v>
      </c>
      <c r="I764" s="1064">
        <v>13204</v>
      </c>
      <c r="J764" s="1064">
        <v>1</v>
      </c>
      <c r="K764">
        <v>2020</v>
      </c>
      <c r="L764" s="1064">
        <v>1</v>
      </c>
      <c r="M764" s="1064">
        <v>1</v>
      </c>
      <c r="N764" s="1064" t="s">
        <v>2397</v>
      </c>
      <c r="O764">
        <v>13</v>
      </c>
      <c r="P764" s="1065">
        <v>23763.7</v>
      </c>
      <c r="Q764" s="1065">
        <v>7012.08</v>
      </c>
      <c r="R764" s="1066">
        <f t="shared" si="11"/>
        <v>30775.78</v>
      </c>
      <c r="S764" s="1065">
        <v>30775.78</v>
      </c>
      <c r="T764" s="1065">
        <v>30775.78</v>
      </c>
      <c r="U764" s="1065">
        <v>30775.78</v>
      </c>
      <c r="V764" s="1065">
        <v>30775.78</v>
      </c>
    </row>
    <row r="765" spans="1:22">
      <c r="A765">
        <v>4088200100</v>
      </c>
      <c r="B765" s="1061">
        <v>2</v>
      </c>
      <c r="C765" s="1061">
        <v>5</v>
      </c>
      <c r="D765" s="1062">
        <v>2</v>
      </c>
      <c r="E765" s="1061" t="s">
        <v>2394</v>
      </c>
      <c r="F765" s="1061">
        <v>143</v>
      </c>
      <c r="G765" s="1061" t="s">
        <v>711</v>
      </c>
      <c r="H765" s="1063">
        <v>1</v>
      </c>
      <c r="I765" s="1064">
        <v>13204</v>
      </c>
      <c r="J765" s="1064">
        <v>1</v>
      </c>
      <c r="K765">
        <v>2020</v>
      </c>
      <c r="L765" s="1064">
        <v>1</v>
      </c>
      <c r="M765" s="1064">
        <v>1</v>
      </c>
      <c r="N765" s="1064" t="s">
        <v>2397</v>
      </c>
      <c r="O765">
        <v>13</v>
      </c>
      <c r="P765" s="1065">
        <v>8215.73</v>
      </c>
      <c r="Q765" s="1065">
        <v>469.62</v>
      </c>
      <c r="R765" s="1066">
        <f t="shared" si="11"/>
        <v>8685.35</v>
      </c>
      <c r="S765" s="1065">
        <v>8685.35</v>
      </c>
      <c r="T765" s="1065">
        <v>8685.35</v>
      </c>
      <c r="U765" s="1065">
        <v>8685.35</v>
      </c>
      <c r="V765" s="1065">
        <v>8685.35</v>
      </c>
    </row>
    <row r="766" spans="1:22">
      <c r="A766">
        <v>4088200100</v>
      </c>
      <c r="B766" s="1061">
        <v>2</v>
      </c>
      <c r="C766" s="1061">
        <v>5</v>
      </c>
      <c r="D766" s="1062">
        <v>2</v>
      </c>
      <c r="E766" s="1061" t="s">
        <v>2394</v>
      </c>
      <c r="F766" s="1061">
        <v>143</v>
      </c>
      <c r="G766" s="1061" t="s">
        <v>711</v>
      </c>
      <c r="H766" s="1063">
        <v>1</v>
      </c>
      <c r="I766" s="1064">
        <v>13204</v>
      </c>
      <c r="J766" s="1064">
        <v>1</v>
      </c>
      <c r="K766">
        <v>2020</v>
      </c>
      <c r="L766" s="1064">
        <v>1</v>
      </c>
      <c r="M766" s="1064">
        <v>1</v>
      </c>
      <c r="N766" s="1064" t="s">
        <v>2397</v>
      </c>
      <c r="O766">
        <v>13</v>
      </c>
      <c r="P766" s="1065">
        <v>135678.17000000001</v>
      </c>
      <c r="Q766" s="1065">
        <v>-2803.69</v>
      </c>
      <c r="R766" s="1066">
        <f t="shared" si="11"/>
        <v>132874.48000000001</v>
      </c>
      <c r="S766" s="1065">
        <v>132874.48000000001</v>
      </c>
      <c r="T766" s="1065">
        <v>132874.48000000001</v>
      </c>
      <c r="U766" s="1065">
        <v>132874.48000000001</v>
      </c>
      <c r="V766" s="1065">
        <v>132874.48000000001</v>
      </c>
    </row>
    <row r="767" spans="1:22">
      <c r="A767">
        <v>4088200100</v>
      </c>
      <c r="B767" s="1061">
        <v>2</v>
      </c>
      <c r="C767" s="1061">
        <v>5</v>
      </c>
      <c r="D767" s="1062">
        <v>2</v>
      </c>
      <c r="E767" s="1061" t="s">
        <v>2394</v>
      </c>
      <c r="F767" s="1061">
        <v>143</v>
      </c>
      <c r="G767" s="1061" t="s">
        <v>711</v>
      </c>
      <c r="H767" s="1063">
        <v>1</v>
      </c>
      <c r="I767" s="1064">
        <v>13204</v>
      </c>
      <c r="J767" s="1064">
        <v>1</v>
      </c>
      <c r="K767">
        <v>2020</v>
      </c>
      <c r="L767" s="1064">
        <v>1</v>
      </c>
      <c r="M767" s="1064">
        <v>1</v>
      </c>
      <c r="N767" s="1064" t="s">
        <v>2397</v>
      </c>
      <c r="O767">
        <v>13</v>
      </c>
      <c r="P767" s="1065">
        <v>10682.32</v>
      </c>
      <c r="Q767" s="1065">
        <v>405.91</v>
      </c>
      <c r="R767" s="1066">
        <f t="shared" si="11"/>
        <v>11088.23</v>
      </c>
      <c r="S767" s="1065">
        <v>11088.23</v>
      </c>
      <c r="T767" s="1065">
        <v>11088.23</v>
      </c>
      <c r="U767" s="1065">
        <v>11088.23</v>
      </c>
      <c r="V767" s="1065">
        <v>11088.23</v>
      </c>
    </row>
    <row r="768" spans="1:22">
      <c r="A768">
        <v>4088200100</v>
      </c>
      <c r="B768" s="1061">
        <v>2</v>
      </c>
      <c r="C768" s="1061">
        <v>5</v>
      </c>
      <c r="D768" s="1062">
        <v>2</v>
      </c>
      <c r="E768" s="1061" t="s">
        <v>2394</v>
      </c>
      <c r="F768" s="1061">
        <v>143</v>
      </c>
      <c r="G768" s="1061" t="s">
        <v>711</v>
      </c>
      <c r="H768" s="1063">
        <v>1</v>
      </c>
      <c r="I768" s="1064">
        <v>13204</v>
      </c>
      <c r="J768" s="1064">
        <v>1</v>
      </c>
      <c r="K768">
        <v>2020</v>
      </c>
      <c r="L768" s="1064">
        <v>1</v>
      </c>
      <c r="M768" s="1064">
        <v>1</v>
      </c>
      <c r="N768" s="1064" t="s">
        <v>2397</v>
      </c>
      <c r="O768">
        <v>13</v>
      </c>
      <c r="P768" s="1065">
        <v>88514.03</v>
      </c>
      <c r="Q768" s="1065">
        <v>930.74</v>
      </c>
      <c r="R768" s="1066">
        <f t="shared" si="11"/>
        <v>89444.77</v>
      </c>
      <c r="S768" s="1065">
        <v>89444.77</v>
      </c>
      <c r="T768" s="1065">
        <v>89444.77</v>
      </c>
      <c r="U768" s="1065">
        <v>89444.77</v>
      </c>
      <c r="V768" s="1065">
        <v>89444.77</v>
      </c>
    </row>
    <row r="769" spans="1:22">
      <c r="A769">
        <v>4088200100</v>
      </c>
      <c r="B769" s="1061">
        <v>2</v>
      </c>
      <c r="C769" s="1061">
        <v>5</v>
      </c>
      <c r="D769" s="1062">
        <v>2</v>
      </c>
      <c r="E769" s="1061" t="s">
        <v>2394</v>
      </c>
      <c r="F769" s="1061">
        <v>143</v>
      </c>
      <c r="G769" s="1061" t="s">
        <v>711</v>
      </c>
      <c r="H769" s="1063">
        <v>1</v>
      </c>
      <c r="I769" s="1064">
        <v>13204</v>
      </c>
      <c r="J769" s="1064">
        <v>1</v>
      </c>
      <c r="K769">
        <v>2020</v>
      </c>
      <c r="L769" s="1064">
        <v>1</v>
      </c>
      <c r="M769" s="1064">
        <v>1</v>
      </c>
      <c r="N769" s="1064" t="s">
        <v>2397</v>
      </c>
      <c r="O769">
        <v>13</v>
      </c>
      <c r="P769" s="1065">
        <v>7198.16</v>
      </c>
      <c r="Q769" s="1065">
        <v>1681.53</v>
      </c>
      <c r="R769" s="1066">
        <f t="shared" si="11"/>
        <v>8879.69</v>
      </c>
      <c r="S769" s="1065">
        <v>8879.69</v>
      </c>
      <c r="T769" s="1065">
        <v>8879.69</v>
      </c>
      <c r="U769" s="1065">
        <v>8879.69</v>
      </c>
      <c r="V769" s="1065">
        <v>8879.69</v>
      </c>
    </row>
    <row r="770" spans="1:22">
      <c r="A770">
        <v>4088200100</v>
      </c>
      <c r="B770" s="1061">
        <v>2</v>
      </c>
      <c r="C770" s="1061">
        <v>5</v>
      </c>
      <c r="D770" s="1062">
        <v>2</v>
      </c>
      <c r="E770" s="1061" t="s">
        <v>2394</v>
      </c>
      <c r="F770" s="1061">
        <v>143</v>
      </c>
      <c r="G770" s="1061" t="s">
        <v>711</v>
      </c>
      <c r="H770" s="1063">
        <v>1</v>
      </c>
      <c r="I770" s="1064">
        <v>13403</v>
      </c>
      <c r="J770" s="1064">
        <v>1</v>
      </c>
      <c r="K770">
        <v>2020</v>
      </c>
      <c r="L770" s="1064">
        <v>1</v>
      </c>
      <c r="M770" s="1064">
        <v>1</v>
      </c>
      <c r="N770" s="1064" t="s">
        <v>2397</v>
      </c>
      <c r="O770">
        <v>13</v>
      </c>
      <c r="P770" s="1065">
        <v>34912.5</v>
      </c>
      <c r="Q770" s="1065">
        <v>2493.75</v>
      </c>
      <c r="R770" s="1066">
        <f t="shared" si="11"/>
        <v>37406.25</v>
      </c>
      <c r="S770" s="1065">
        <v>37406.25</v>
      </c>
      <c r="T770" s="1065">
        <v>37406.25</v>
      </c>
      <c r="U770" s="1065">
        <v>37406.25</v>
      </c>
      <c r="V770" s="1065">
        <v>37406.25</v>
      </c>
    </row>
    <row r="771" spans="1:22">
      <c r="A771">
        <v>4088200100</v>
      </c>
      <c r="B771" s="1061">
        <v>2</v>
      </c>
      <c r="C771" s="1061">
        <v>5</v>
      </c>
      <c r="D771" s="1062">
        <v>2</v>
      </c>
      <c r="E771" s="1061" t="s">
        <v>2394</v>
      </c>
      <c r="F771" s="1061">
        <v>143</v>
      </c>
      <c r="G771" s="1061" t="s">
        <v>711</v>
      </c>
      <c r="H771" s="1063">
        <v>1</v>
      </c>
      <c r="I771" s="1064">
        <v>13403</v>
      </c>
      <c r="J771" s="1064">
        <v>1</v>
      </c>
      <c r="K771">
        <v>2020</v>
      </c>
      <c r="L771" s="1064">
        <v>1</v>
      </c>
      <c r="M771" s="1064">
        <v>1</v>
      </c>
      <c r="N771" s="1064" t="s">
        <v>2397</v>
      </c>
      <c r="O771">
        <v>13</v>
      </c>
      <c r="P771" s="1065">
        <v>216068.06</v>
      </c>
      <c r="Q771" s="1065">
        <v>53613.48</v>
      </c>
      <c r="R771" s="1066">
        <f t="shared" si="11"/>
        <v>269681.53999999998</v>
      </c>
      <c r="S771" s="1065">
        <v>269681.53999999998</v>
      </c>
      <c r="T771" s="1065">
        <v>269681.53999999998</v>
      </c>
      <c r="U771" s="1065">
        <v>269681.53999999998</v>
      </c>
      <c r="V771" s="1065">
        <v>269681.53999999998</v>
      </c>
    </row>
    <row r="772" spans="1:22">
      <c r="A772">
        <v>4088200100</v>
      </c>
      <c r="B772" s="1061">
        <v>2</v>
      </c>
      <c r="C772" s="1061">
        <v>5</v>
      </c>
      <c r="D772" s="1062">
        <v>2</v>
      </c>
      <c r="E772" s="1061" t="s">
        <v>2394</v>
      </c>
      <c r="F772" s="1061">
        <v>143</v>
      </c>
      <c r="G772" s="1061" t="s">
        <v>711</v>
      </c>
      <c r="H772" s="1063">
        <v>1</v>
      </c>
      <c r="I772" s="1064">
        <v>13403</v>
      </c>
      <c r="J772" s="1064">
        <v>1</v>
      </c>
      <c r="K772">
        <v>2020</v>
      </c>
      <c r="L772" s="1064">
        <v>1</v>
      </c>
      <c r="M772" s="1064">
        <v>3</v>
      </c>
      <c r="N772" s="1064" t="s">
        <v>2397</v>
      </c>
      <c r="O772">
        <v>13</v>
      </c>
      <c r="P772" s="1065">
        <v>0</v>
      </c>
      <c r="Q772" s="1065">
        <v>0</v>
      </c>
      <c r="R772" s="1066">
        <f t="shared" si="11"/>
        <v>0</v>
      </c>
      <c r="S772" s="1065">
        <v>0</v>
      </c>
      <c r="T772" s="1065">
        <v>0</v>
      </c>
      <c r="U772" s="1065">
        <v>0</v>
      </c>
      <c r="V772" s="1065">
        <v>0</v>
      </c>
    </row>
    <row r="773" spans="1:22">
      <c r="A773">
        <v>4088200100</v>
      </c>
      <c r="B773" s="1061">
        <v>2</v>
      </c>
      <c r="C773" s="1061">
        <v>5</v>
      </c>
      <c r="D773" s="1062">
        <v>2</v>
      </c>
      <c r="E773" s="1061" t="s">
        <v>2394</v>
      </c>
      <c r="F773" s="1061">
        <v>143</v>
      </c>
      <c r="G773" s="1061" t="s">
        <v>711</v>
      </c>
      <c r="H773" s="1063">
        <v>1</v>
      </c>
      <c r="I773" s="1064">
        <v>13403</v>
      </c>
      <c r="J773" s="1064">
        <v>1</v>
      </c>
      <c r="K773">
        <v>2020</v>
      </c>
      <c r="L773" s="1064">
        <v>1</v>
      </c>
      <c r="M773" s="1064">
        <v>3</v>
      </c>
      <c r="N773" s="1064" t="s">
        <v>2397</v>
      </c>
      <c r="O773">
        <v>13</v>
      </c>
      <c r="P773" s="1065">
        <v>0</v>
      </c>
      <c r="Q773" s="1065">
        <v>0</v>
      </c>
      <c r="R773" s="1066">
        <f t="shared" ref="R773:R836" si="12">P773+Q773</f>
        <v>0</v>
      </c>
      <c r="S773" s="1065">
        <v>0</v>
      </c>
      <c r="T773" s="1065">
        <v>0</v>
      </c>
      <c r="U773" s="1065">
        <v>12706.25</v>
      </c>
      <c r="V773" s="1065">
        <v>12706.25</v>
      </c>
    </row>
    <row r="774" spans="1:22">
      <c r="A774">
        <v>4088200100</v>
      </c>
      <c r="B774" s="1061">
        <v>2</v>
      </c>
      <c r="C774" s="1061">
        <v>5</v>
      </c>
      <c r="D774" s="1062">
        <v>2</v>
      </c>
      <c r="E774" s="1061" t="s">
        <v>2394</v>
      </c>
      <c r="F774" s="1061">
        <v>143</v>
      </c>
      <c r="G774" s="1061" t="s">
        <v>711</v>
      </c>
      <c r="H774" s="1063">
        <v>1</v>
      </c>
      <c r="I774" s="1064">
        <v>13403</v>
      </c>
      <c r="J774" s="1064">
        <v>1</v>
      </c>
      <c r="K774">
        <v>2020</v>
      </c>
      <c r="L774" s="1064">
        <v>1</v>
      </c>
      <c r="M774" s="1064">
        <v>3</v>
      </c>
      <c r="N774" s="1064" t="s">
        <v>2397</v>
      </c>
      <c r="O774">
        <v>13</v>
      </c>
      <c r="P774" s="1065">
        <v>0</v>
      </c>
      <c r="Q774" s="1065">
        <v>0</v>
      </c>
      <c r="R774" s="1066">
        <f t="shared" si="12"/>
        <v>0</v>
      </c>
      <c r="S774" s="1065">
        <v>0</v>
      </c>
      <c r="T774" s="1065">
        <v>0</v>
      </c>
      <c r="U774" s="1065">
        <v>0</v>
      </c>
      <c r="V774" s="1065">
        <v>0</v>
      </c>
    </row>
    <row r="775" spans="1:22">
      <c r="A775">
        <v>4088200100</v>
      </c>
      <c r="B775" s="1061">
        <v>2</v>
      </c>
      <c r="C775" s="1061">
        <v>5</v>
      </c>
      <c r="D775" s="1062">
        <v>2</v>
      </c>
      <c r="E775" s="1061" t="s">
        <v>2394</v>
      </c>
      <c r="F775" s="1061">
        <v>143</v>
      </c>
      <c r="G775" s="1061" t="s">
        <v>711</v>
      </c>
      <c r="H775" s="1063">
        <v>1</v>
      </c>
      <c r="I775" s="1064">
        <v>13403</v>
      </c>
      <c r="J775" s="1064">
        <v>1</v>
      </c>
      <c r="K775">
        <v>2020</v>
      </c>
      <c r="L775" s="1064">
        <v>1</v>
      </c>
      <c r="M775" s="1064">
        <v>3</v>
      </c>
      <c r="N775" s="1064" t="s">
        <v>2397</v>
      </c>
      <c r="O775">
        <v>13</v>
      </c>
      <c r="P775" s="1065">
        <v>0</v>
      </c>
      <c r="Q775" s="1065">
        <v>12706.25</v>
      </c>
      <c r="R775" s="1066">
        <f t="shared" si="12"/>
        <v>12706.25</v>
      </c>
      <c r="S775" s="1065">
        <v>0</v>
      </c>
      <c r="T775" s="1065">
        <v>0</v>
      </c>
      <c r="U775" s="1065">
        <v>0</v>
      </c>
      <c r="V775" s="1065">
        <v>0</v>
      </c>
    </row>
    <row r="776" spans="1:22">
      <c r="A776">
        <v>4088200100</v>
      </c>
      <c r="B776" s="1061">
        <v>2</v>
      </c>
      <c r="C776" s="1061">
        <v>5</v>
      </c>
      <c r="D776" s="1062">
        <v>2</v>
      </c>
      <c r="E776" s="1061" t="s">
        <v>2394</v>
      </c>
      <c r="F776" s="1061">
        <v>143</v>
      </c>
      <c r="G776" s="1061" t="s">
        <v>711</v>
      </c>
      <c r="H776" s="1063">
        <v>1</v>
      </c>
      <c r="I776" s="1064">
        <v>13403</v>
      </c>
      <c r="J776" s="1064">
        <v>1</v>
      </c>
      <c r="K776">
        <v>2020</v>
      </c>
      <c r="L776" s="1064">
        <v>1</v>
      </c>
      <c r="M776" s="1064">
        <v>3</v>
      </c>
      <c r="N776" s="1064" t="s">
        <v>2397</v>
      </c>
      <c r="O776">
        <v>13</v>
      </c>
      <c r="P776" s="1065">
        <v>0</v>
      </c>
      <c r="Q776" s="1065">
        <v>0</v>
      </c>
      <c r="R776" s="1066">
        <f t="shared" si="12"/>
        <v>0</v>
      </c>
      <c r="S776" s="1065">
        <v>0</v>
      </c>
      <c r="T776" s="1065">
        <v>0</v>
      </c>
      <c r="U776" s="1065">
        <v>0</v>
      </c>
      <c r="V776" s="1065">
        <v>0</v>
      </c>
    </row>
    <row r="777" spans="1:22">
      <c r="A777">
        <v>4088200100</v>
      </c>
      <c r="B777" s="1061">
        <v>2</v>
      </c>
      <c r="C777" s="1061">
        <v>5</v>
      </c>
      <c r="D777" s="1062">
        <v>2</v>
      </c>
      <c r="E777" s="1061" t="s">
        <v>2394</v>
      </c>
      <c r="F777" s="1061">
        <v>143</v>
      </c>
      <c r="G777" s="1061" t="s">
        <v>711</v>
      </c>
      <c r="H777" s="1063">
        <v>1</v>
      </c>
      <c r="I777" s="1064">
        <v>13403</v>
      </c>
      <c r="J777" s="1064">
        <v>1</v>
      </c>
      <c r="K777">
        <v>2020</v>
      </c>
      <c r="L777" s="1064">
        <v>1</v>
      </c>
      <c r="M777" s="1064">
        <v>3</v>
      </c>
      <c r="N777" s="1064" t="s">
        <v>2397</v>
      </c>
      <c r="O777">
        <v>13</v>
      </c>
      <c r="P777" s="1065">
        <v>0</v>
      </c>
      <c r="Q777" s="1065">
        <v>0</v>
      </c>
      <c r="R777" s="1066">
        <f t="shared" si="12"/>
        <v>0</v>
      </c>
      <c r="S777" s="1065">
        <v>12706.25</v>
      </c>
      <c r="T777" s="1065">
        <v>12706.25</v>
      </c>
      <c r="U777" s="1065">
        <v>0</v>
      </c>
      <c r="V777" s="1065">
        <v>0</v>
      </c>
    </row>
    <row r="778" spans="1:22">
      <c r="A778">
        <v>4088200100</v>
      </c>
      <c r="B778" s="1061">
        <v>2</v>
      </c>
      <c r="C778" s="1061">
        <v>5</v>
      </c>
      <c r="D778" s="1062">
        <v>2</v>
      </c>
      <c r="E778" s="1061" t="s">
        <v>2394</v>
      </c>
      <c r="F778" s="1061">
        <v>143</v>
      </c>
      <c r="G778" s="1061" t="s">
        <v>711</v>
      </c>
      <c r="H778" s="1063">
        <v>1</v>
      </c>
      <c r="I778" s="1064">
        <v>13403</v>
      </c>
      <c r="J778" s="1064">
        <v>1</v>
      </c>
      <c r="K778">
        <v>2020</v>
      </c>
      <c r="L778" s="1064">
        <v>1</v>
      </c>
      <c r="M778" s="1064">
        <v>3</v>
      </c>
      <c r="N778" s="1064" t="s">
        <v>2397</v>
      </c>
      <c r="O778">
        <v>13</v>
      </c>
      <c r="P778" s="1065">
        <v>0</v>
      </c>
      <c r="Q778" s="1065">
        <v>0</v>
      </c>
      <c r="R778" s="1066">
        <f t="shared" si="12"/>
        <v>0</v>
      </c>
      <c r="S778" s="1065">
        <v>0</v>
      </c>
      <c r="T778" s="1065">
        <v>0</v>
      </c>
      <c r="U778" s="1065">
        <v>0</v>
      </c>
      <c r="V778" s="1065">
        <v>0</v>
      </c>
    </row>
    <row r="779" spans="1:22">
      <c r="A779">
        <v>4088200100</v>
      </c>
      <c r="B779" s="1061">
        <v>2</v>
      </c>
      <c r="C779" s="1061">
        <v>5</v>
      </c>
      <c r="D779" s="1062">
        <v>2</v>
      </c>
      <c r="E779" s="1061" t="s">
        <v>2394</v>
      </c>
      <c r="F779" s="1061">
        <v>143</v>
      </c>
      <c r="G779" s="1061" t="s">
        <v>711</v>
      </c>
      <c r="H779" s="1063">
        <v>1</v>
      </c>
      <c r="I779" s="1064">
        <v>13403</v>
      </c>
      <c r="J779" s="1064">
        <v>1</v>
      </c>
      <c r="K779">
        <v>2020</v>
      </c>
      <c r="L779" s="1064">
        <v>1</v>
      </c>
      <c r="M779" s="1064">
        <v>3</v>
      </c>
      <c r="N779" s="1064" t="s">
        <v>2397</v>
      </c>
      <c r="O779">
        <v>13</v>
      </c>
      <c r="P779" s="1065">
        <v>0</v>
      </c>
      <c r="Q779" s="1065">
        <v>0</v>
      </c>
      <c r="R779" s="1066">
        <f t="shared" si="12"/>
        <v>0</v>
      </c>
      <c r="S779" s="1065">
        <v>0</v>
      </c>
      <c r="T779" s="1065">
        <v>0</v>
      </c>
      <c r="U779" s="1065">
        <v>7315</v>
      </c>
      <c r="V779" s="1065">
        <v>7315</v>
      </c>
    </row>
    <row r="780" spans="1:22">
      <c r="A780">
        <v>4088200100</v>
      </c>
      <c r="B780" s="1061">
        <v>2</v>
      </c>
      <c r="C780" s="1061">
        <v>5</v>
      </c>
      <c r="D780" s="1062">
        <v>2</v>
      </c>
      <c r="E780" s="1061" t="s">
        <v>2394</v>
      </c>
      <c r="F780" s="1061">
        <v>143</v>
      </c>
      <c r="G780" s="1061" t="s">
        <v>711</v>
      </c>
      <c r="H780" s="1063">
        <v>1</v>
      </c>
      <c r="I780" s="1064">
        <v>13403</v>
      </c>
      <c r="J780" s="1064">
        <v>1</v>
      </c>
      <c r="K780">
        <v>2020</v>
      </c>
      <c r="L780" s="1064">
        <v>1</v>
      </c>
      <c r="M780" s="1064">
        <v>3</v>
      </c>
      <c r="N780" s="1064" t="s">
        <v>2397</v>
      </c>
      <c r="O780">
        <v>13</v>
      </c>
      <c r="P780" s="1065">
        <v>0</v>
      </c>
      <c r="Q780" s="1065">
        <v>0</v>
      </c>
      <c r="R780" s="1066">
        <f t="shared" si="12"/>
        <v>0</v>
      </c>
      <c r="S780" s="1065">
        <v>0</v>
      </c>
      <c r="T780" s="1065">
        <v>0</v>
      </c>
      <c r="U780" s="1065">
        <v>0</v>
      </c>
      <c r="V780" s="1065">
        <v>0</v>
      </c>
    </row>
    <row r="781" spans="1:22">
      <c r="A781">
        <v>4088200100</v>
      </c>
      <c r="B781" s="1061">
        <v>2</v>
      </c>
      <c r="C781" s="1061">
        <v>5</v>
      </c>
      <c r="D781" s="1062">
        <v>2</v>
      </c>
      <c r="E781" s="1061" t="s">
        <v>2394</v>
      </c>
      <c r="F781" s="1061">
        <v>143</v>
      </c>
      <c r="G781" s="1061" t="s">
        <v>711</v>
      </c>
      <c r="H781" s="1063">
        <v>1</v>
      </c>
      <c r="I781" s="1064">
        <v>13403</v>
      </c>
      <c r="J781" s="1064">
        <v>1</v>
      </c>
      <c r="K781">
        <v>2020</v>
      </c>
      <c r="L781" s="1064">
        <v>1</v>
      </c>
      <c r="M781" s="1064">
        <v>3</v>
      </c>
      <c r="N781" s="1064" t="s">
        <v>2397</v>
      </c>
      <c r="O781">
        <v>13</v>
      </c>
      <c r="P781" s="1065">
        <v>0</v>
      </c>
      <c r="Q781" s="1065">
        <v>0</v>
      </c>
      <c r="R781" s="1066">
        <f t="shared" si="12"/>
        <v>0</v>
      </c>
      <c r="S781" s="1065">
        <v>0</v>
      </c>
      <c r="T781" s="1065">
        <v>0</v>
      </c>
      <c r="U781" s="1065">
        <v>0</v>
      </c>
      <c r="V781" s="1065">
        <v>0</v>
      </c>
    </row>
    <row r="782" spans="1:22">
      <c r="A782">
        <v>4088200100</v>
      </c>
      <c r="B782" s="1061">
        <v>2</v>
      </c>
      <c r="C782" s="1061">
        <v>5</v>
      </c>
      <c r="D782" s="1062">
        <v>2</v>
      </c>
      <c r="E782" s="1061" t="s">
        <v>2394</v>
      </c>
      <c r="F782" s="1061">
        <v>143</v>
      </c>
      <c r="G782" s="1061" t="s">
        <v>711</v>
      </c>
      <c r="H782" s="1063">
        <v>1</v>
      </c>
      <c r="I782" s="1064">
        <v>13403</v>
      </c>
      <c r="J782" s="1064">
        <v>1</v>
      </c>
      <c r="K782">
        <v>2020</v>
      </c>
      <c r="L782" s="1064">
        <v>1</v>
      </c>
      <c r="M782" s="1064">
        <v>3</v>
      </c>
      <c r="N782" s="1064" t="s">
        <v>2397</v>
      </c>
      <c r="O782">
        <v>13</v>
      </c>
      <c r="P782" s="1065">
        <v>0</v>
      </c>
      <c r="Q782" s="1065">
        <v>0</v>
      </c>
      <c r="R782" s="1066">
        <f t="shared" si="12"/>
        <v>0</v>
      </c>
      <c r="S782" s="1065">
        <v>7315</v>
      </c>
      <c r="T782" s="1065">
        <v>7315</v>
      </c>
      <c r="U782" s="1065">
        <v>0</v>
      </c>
      <c r="V782" s="1065">
        <v>0</v>
      </c>
    </row>
    <row r="783" spans="1:22">
      <c r="A783">
        <v>4088200100</v>
      </c>
      <c r="B783" s="1061">
        <v>2</v>
      </c>
      <c r="C783" s="1061">
        <v>5</v>
      </c>
      <c r="D783" s="1062">
        <v>2</v>
      </c>
      <c r="E783" s="1061" t="s">
        <v>2394</v>
      </c>
      <c r="F783" s="1061">
        <v>143</v>
      </c>
      <c r="G783" s="1061" t="s">
        <v>711</v>
      </c>
      <c r="H783" s="1063">
        <v>1</v>
      </c>
      <c r="I783" s="1064">
        <v>13403</v>
      </c>
      <c r="J783" s="1064">
        <v>1</v>
      </c>
      <c r="K783">
        <v>2020</v>
      </c>
      <c r="L783" s="1064">
        <v>1</v>
      </c>
      <c r="M783" s="1064">
        <v>3</v>
      </c>
      <c r="N783" s="1064" t="s">
        <v>2397</v>
      </c>
      <c r="O783">
        <v>13</v>
      </c>
      <c r="P783" s="1065">
        <v>0</v>
      </c>
      <c r="Q783" s="1065">
        <v>7315</v>
      </c>
      <c r="R783" s="1066">
        <f t="shared" si="12"/>
        <v>7315</v>
      </c>
      <c r="S783" s="1065">
        <v>0</v>
      </c>
      <c r="T783" s="1065">
        <v>0</v>
      </c>
      <c r="U783" s="1065">
        <v>0</v>
      </c>
      <c r="V783" s="1065">
        <v>0</v>
      </c>
    </row>
    <row r="784" spans="1:22">
      <c r="A784">
        <v>4088200100</v>
      </c>
      <c r="B784" s="1061">
        <v>2</v>
      </c>
      <c r="C784" s="1061">
        <v>5</v>
      </c>
      <c r="D784" s="1062">
        <v>2</v>
      </c>
      <c r="E784" s="1061" t="s">
        <v>2394</v>
      </c>
      <c r="F784" s="1061">
        <v>143</v>
      </c>
      <c r="G784" s="1061" t="s">
        <v>711</v>
      </c>
      <c r="H784" s="1063">
        <v>1</v>
      </c>
      <c r="I784" s="1064">
        <v>13403</v>
      </c>
      <c r="J784" s="1064">
        <v>1</v>
      </c>
      <c r="K784">
        <v>2020</v>
      </c>
      <c r="L784" s="1064">
        <v>1</v>
      </c>
      <c r="M784" s="1064">
        <v>1</v>
      </c>
      <c r="N784" s="1064" t="s">
        <v>2397</v>
      </c>
      <c r="O784">
        <v>13</v>
      </c>
      <c r="P784" s="1065">
        <v>123718.78</v>
      </c>
      <c r="Q784" s="1065">
        <v>5589.17</v>
      </c>
      <c r="R784" s="1066">
        <f t="shared" si="12"/>
        <v>129307.95</v>
      </c>
      <c r="S784" s="1065">
        <v>129307.95</v>
      </c>
      <c r="T784" s="1065">
        <v>129307.95</v>
      </c>
      <c r="U784" s="1065">
        <v>129307.95</v>
      </c>
      <c r="V784" s="1065">
        <v>129307.95</v>
      </c>
    </row>
    <row r="785" spans="1:22">
      <c r="A785">
        <v>4088200100</v>
      </c>
      <c r="B785" s="1061">
        <v>2</v>
      </c>
      <c r="C785" s="1061">
        <v>5</v>
      </c>
      <c r="D785" s="1062">
        <v>2</v>
      </c>
      <c r="E785" s="1061" t="s">
        <v>2394</v>
      </c>
      <c r="F785" s="1061">
        <v>143</v>
      </c>
      <c r="G785" s="1061" t="s">
        <v>711</v>
      </c>
      <c r="H785" s="1063">
        <v>1</v>
      </c>
      <c r="I785" s="1064">
        <v>13403</v>
      </c>
      <c r="J785" s="1064">
        <v>1</v>
      </c>
      <c r="K785">
        <v>2020</v>
      </c>
      <c r="L785" s="1064">
        <v>1</v>
      </c>
      <c r="M785" s="1064">
        <v>3</v>
      </c>
      <c r="N785" s="1064" t="s">
        <v>2397</v>
      </c>
      <c r="O785">
        <v>13</v>
      </c>
      <c r="P785" s="1065">
        <v>0</v>
      </c>
      <c r="Q785" s="1065">
        <v>0</v>
      </c>
      <c r="R785" s="1066">
        <f t="shared" si="12"/>
        <v>0</v>
      </c>
      <c r="S785" s="1065">
        <v>0</v>
      </c>
      <c r="T785" s="1065">
        <v>0</v>
      </c>
      <c r="U785" s="1065">
        <v>0</v>
      </c>
      <c r="V785" s="1065">
        <v>0</v>
      </c>
    </row>
    <row r="786" spans="1:22">
      <c r="A786">
        <v>4088200100</v>
      </c>
      <c r="B786" s="1061">
        <v>2</v>
      </c>
      <c r="C786" s="1061">
        <v>5</v>
      </c>
      <c r="D786" s="1062">
        <v>2</v>
      </c>
      <c r="E786" s="1061" t="s">
        <v>2394</v>
      </c>
      <c r="F786" s="1061">
        <v>143</v>
      </c>
      <c r="G786" s="1061" t="s">
        <v>711</v>
      </c>
      <c r="H786" s="1063">
        <v>1</v>
      </c>
      <c r="I786" s="1064">
        <v>13403</v>
      </c>
      <c r="J786" s="1064">
        <v>1</v>
      </c>
      <c r="K786">
        <v>2020</v>
      </c>
      <c r="L786" s="1064">
        <v>1</v>
      </c>
      <c r="M786" s="1064">
        <v>3</v>
      </c>
      <c r="N786" s="1064" t="s">
        <v>2397</v>
      </c>
      <c r="O786">
        <v>13</v>
      </c>
      <c r="P786" s="1065">
        <v>0</v>
      </c>
      <c r="Q786" s="1065">
        <v>0</v>
      </c>
      <c r="R786" s="1066">
        <f t="shared" si="12"/>
        <v>0</v>
      </c>
      <c r="S786" s="1065">
        <v>0</v>
      </c>
      <c r="T786" s="1065">
        <v>0</v>
      </c>
      <c r="U786" s="1065">
        <v>3087.5</v>
      </c>
      <c r="V786" s="1065">
        <v>3087.5</v>
      </c>
    </row>
    <row r="787" spans="1:22">
      <c r="A787">
        <v>4088200100</v>
      </c>
      <c r="B787" s="1061">
        <v>2</v>
      </c>
      <c r="C787" s="1061">
        <v>5</v>
      </c>
      <c r="D787" s="1062">
        <v>2</v>
      </c>
      <c r="E787" s="1061" t="s">
        <v>2394</v>
      </c>
      <c r="F787" s="1061">
        <v>143</v>
      </c>
      <c r="G787" s="1061" t="s">
        <v>711</v>
      </c>
      <c r="H787" s="1063">
        <v>1</v>
      </c>
      <c r="I787" s="1064">
        <v>13403</v>
      </c>
      <c r="J787" s="1064">
        <v>1</v>
      </c>
      <c r="K787">
        <v>2020</v>
      </c>
      <c r="L787" s="1064">
        <v>1</v>
      </c>
      <c r="M787" s="1064">
        <v>3</v>
      </c>
      <c r="N787" s="1064" t="s">
        <v>2397</v>
      </c>
      <c r="O787">
        <v>13</v>
      </c>
      <c r="P787" s="1065">
        <v>0</v>
      </c>
      <c r="Q787" s="1065">
        <v>0</v>
      </c>
      <c r="R787" s="1066">
        <f t="shared" si="12"/>
        <v>0</v>
      </c>
      <c r="S787" s="1065">
        <v>0</v>
      </c>
      <c r="T787" s="1065">
        <v>0</v>
      </c>
      <c r="U787" s="1065">
        <v>0</v>
      </c>
      <c r="V787" s="1065">
        <v>0</v>
      </c>
    </row>
    <row r="788" spans="1:22">
      <c r="A788">
        <v>4088200100</v>
      </c>
      <c r="B788" s="1061">
        <v>2</v>
      </c>
      <c r="C788" s="1061">
        <v>5</v>
      </c>
      <c r="D788" s="1062">
        <v>2</v>
      </c>
      <c r="E788" s="1061" t="s">
        <v>2394</v>
      </c>
      <c r="F788" s="1061">
        <v>143</v>
      </c>
      <c r="G788" s="1061" t="s">
        <v>711</v>
      </c>
      <c r="H788" s="1063">
        <v>1</v>
      </c>
      <c r="I788" s="1064">
        <v>13403</v>
      </c>
      <c r="J788" s="1064">
        <v>1</v>
      </c>
      <c r="K788">
        <v>2020</v>
      </c>
      <c r="L788" s="1064">
        <v>1</v>
      </c>
      <c r="M788" s="1064">
        <v>3</v>
      </c>
      <c r="N788" s="1064" t="s">
        <v>2397</v>
      </c>
      <c r="O788">
        <v>13</v>
      </c>
      <c r="P788" s="1065">
        <v>0</v>
      </c>
      <c r="Q788" s="1065">
        <v>3087.5</v>
      </c>
      <c r="R788" s="1066">
        <f t="shared" si="12"/>
        <v>3087.5</v>
      </c>
      <c r="S788" s="1065">
        <v>0</v>
      </c>
      <c r="T788" s="1065">
        <v>0</v>
      </c>
      <c r="U788" s="1065">
        <v>0</v>
      </c>
      <c r="V788" s="1065">
        <v>0</v>
      </c>
    </row>
    <row r="789" spans="1:22">
      <c r="A789">
        <v>4088200100</v>
      </c>
      <c r="B789" s="1061">
        <v>2</v>
      </c>
      <c r="C789" s="1061">
        <v>5</v>
      </c>
      <c r="D789" s="1062">
        <v>2</v>
      </c>
      <c r="E789" s="1061" t="s">
        <v>2394</v>
      </c>
      <c r="F789" s="1061">
        <v>143</v>
      </c>
      <c r="G789" s="1061" t="s">
        <v>711</v>
      </c>
      <c r="H789" s="1063">
        <v>1</v>
      </c>
      <c r="I789" s="1064">
        <v>13403</v>
      </c>
      <c r="J789" s="1064">
        <v>1</v>
      </c>
      <c r="K789">
        <v>2020</v>
      </c>
      <c r="L789" s="1064">
        <v>1</v>
      </c>
      <c r="M789" s="1064">
        <v>3</v>
      </c>
      <c r="N789" s="1064" t="s">
        <v>2397</v>
      </c>
      <c r="O789">
        <v>13</v>
      </c>
      <c r="P789" s="1065">
        <v>0</v>
      </c>
      <c r="Q789" s="1065">
        <v>0</v>
      </c>
      <c r="R789" s="1066">
        <f t="shared" si="12"/>
        <v>0</v>
      </c>
      <c r="S789" s="1065">
        <v>0</v>
      </c>
      <c r="T789" s="1065">
        <v>0</v>
      </c>
      <c r="U789" s="1065">
        <v>0</v>
      </c>
      <c r="V789" s="1065">
        <v>0</v>
      </c>
    </row>
    <row r="790" spans="1:22">
      <c r="A790">
        <v>4088200100</v>
      </c>
      <c r="B790" s="1061">
        <v>2</v>
      </c>
      <c r="C790" s="1061">
        <v>5</v>
      </c>
      <c r="D790" s="1062">
        <v>2</v>
      </c>
      <c r="E790" s="1061" t="s">
        <v>2394</v>
      </c>
      <c r="F790" s="1061">
        <v>143</v>
      </c>
      <c r="G790" s="1061" t="s">
        <v>711</v>
      </c>
      <c r="H790" s="1063">
        <v>1</v>
      </c>
      <c r="I790" s="1064">
        <v>13403</v>
      </c>
      <c r="J790" s="1064">
        <v>1</v>
      </c>
      <c r="K790">
        <v>2020</v>
      </c>
      <c r="L790" s="1064">
        <v>1</v>
      </c>
      <c r="M790" s="1064">
        <v>3</v>
      </c>
      <c r="N790" s="1064" t="s">
        <v>2397</v>
      </c>
      <c r="O790">
        <v>13</v>
      </c>
      <c r="P790" s="1065">
        <v>0</v>
      </c>
      <c r="Q790" s="1065">
        <v>0</v>
      </c>
      <c r="R790" s="1066">
        <f t="shared" si="12"/>
        <v>0</v>
      </c>
      <c r="S790" s="1065">
        <v>3087.5</v>
      </c>
      <c r="T790" s="1065">
        <v>3087.5</v>
      </c>
      <c r="U790" s="1065">
        <v>0</v>
      </c>
      <c r="V790" s="1065">
        <v>0</v>
      </c>
    </row>
    <row r="791" spans="1:22">
      <c r="A791">
        <v>4088200100</v>
      </c>
      <c r="B791" s="1061">
        <v>2</v>
      </c>
      <c r="C791" s="1061">
        <v>5</v>
      </c>
      <c r="D791" s="1062">
        <v>2</v>
      </c>
      <c r="E791" s="1061" t="s">
        <v>2394</v>
      </c>
      <c r="F791" s="1061">
        <v>143</v>
      </c>
      <c r="G791" s="1061" t="s">
        <v>711</v>
      </c>
      <c r="H791" s="1063">
        <v>1</v>
      </c>
      <c r="I791" s="1064">
        <v>13403</v>
      </c>
      <c r="J791" s="1064">
        <v>1</v>
      </c>
      <c r="K791">
        <v>2020</v>
      </c>
      <c r="L791" s="1064">
        <v>1</v>
      </c>
      <c r="M791" s="1064">
        <v>1</v>
      </c>
      <c r="N791" s="1064" t="s">
        <v>2397</v>
      </c>
      <c r="O791">
        <v>13</v>
      </c>
      <c r="P791" s="1065">
        <v>392711.88</v>
      </c>
      <c r="Q791" s="1065">
        <v>-2779.36</v>
      </c>
      <c r="R791" s="1066">
        <f t="shared" si="12"/>
        <v>389932.52</v>
      </c>
      <c r="S791" s="1065">
        <v>389932.52</v>
      </c>
      <c r="T791" s="1065">
        <v>389932.52</v>
      </c>
      <c r="U791" s="1065">
        <v>389932.52</v>
      </c>
      <c r="V791" s="1065">
        <v>389932.52</v>
      </c>
    </row>
    <row r="792" spans="1:22">
      <c r="A792">
        <v>4088200100</v>
      </c>
      <c r="B792" s="1061">
        <v>2</v>
      </c>
      <c r="C792" s="1061">
        <v>5</v>
      </c>
      <c r="D792" s="1062">
        <v>2</v>
      </c>
      <c r="E792" s="1061" t="s">
        <v>2394</v>
      </c>
      <c r="F792" s="1061">
        <v>143</v>
      </c>
      <c r="G792" s="1061" t="s">
        <v>711</v>
      </c>
      <c r="H792" s="1063">
        <v>1</v>
      </c>
      <c r="I792" s="1064">
        <v>13403</v>
      </c>
      <c r="J792" s="1064">
        <v>1</v>
      </c>
      <c r="K792">
        <v>2020</v>
      </c>
      <c r="L792" s="1064">
        <v>1</v>
      </c>
      <c r="M792" s="1064">
        <v>1</v>
      </c>
      <c r="N792" s="1064" t="s">
        <v>2397</v>
      </c>
      <c r="O792">
        <v>13</v>
      </c>
      <c r="P792" s="1065">
        <v>294301.09999999998</v>
      </c>
      <c r="Q792" s="1065">
        <v>191374.56</v>
      </c>
      <c r="R792" s="1066">
        <f t="shared" si="12"/>
        <v>485675.66</v>
      </c>
      <c r="S792" s="1065">
        <v>480231.48</v>
      </c>
      <c r="T792" s="1065">
        <v>480231.48</v>
      </c>
      <c r="U792" s="1065">
        <v>480231.48</v>
      </c>
      <c r="V792" s="1065">
        <v>480231.48</v>
      </c>
    </row>
    <row r="793" spans="1:22">
      <c r="A793">
        <v>4088200100</v>
      </c>
      <c r="B793" s="1061">
        <v>2</v>
      </c>
      <c r="C793" s="1061">
        <v>5</v>
      </c>
      <c r="D793" s="1062">
        <v>2</v>
      </c>
      <c r="E793" s="1061" t="s">
        <v>2394</v>
      </c>
      <c r="F793" s="1061">
        <v>143</v>
      </c>
      <c r="G793" s="1061" t="s">
        <v>711</v>
      </c>
      <c r="H793" s="1063">
        <v>1</v>
      </c>
      <c r="I793" s="1064">
        <v>13403</v>
      </c>
      <c r="J793" s="1064">
        <v>1</v>
      </c>
      <c r="K793">
        <v>2020</v>
      </c>
      <c r="L793" s="1064">
        <v>1</v>
      </c>
      <c r="M793" s="1064">
        <v>1</v>
      </c>
      <c r="N793" s="1064" t="s">
        <v>2397</v>
      </c>
      <c r="O793">
        <v>13</v>
      </c>
      <c r="P793" s="1065">
        <v>81856.78</v>
      </c>
      <c r="Q793" s="1065">
        <v>14836.57</v>
      </c>
      <c r="R793" s="1066">
        <f t="shared" si="12"/>
        <v>96693.35</v>
      </c>
      <c r="S793" s="1065">
        <v>96693.35</v>
      </c>
      <c r="T793" s="1065">
        <v>96693.35</v>
      </c>
      <c r="U793" s="1065">
        <v>96693.35</v>
      </c>
      <c r="V793" s="1065">
        <v>96693.35</v>
      </c>
    </row>
    <row r="794" spans="1:22">
      <c r="A794">
        <v>4088200100</v>
      </c>
      <c r="B794" s="1061">
        <v>2</v>
      </c>
      <c r="C794" s="1061">
        <v>5</v>
      </c>
      <c r="D794" s="1062">
        <v>2</v>
      </c>
      <c r="E794" s="1061" t="s">
        <v>2394</v>
      </c>
      <c r="F794" s="1061">
        <v>143</v>
      </c>
      <c r="G794" s="1061" t="s">
        <v>711</v>
      </c>
      <c r="H794" s="1063">
        <v>1</v>
      </c>
      <c r="I794" s="1064">
        <v>13403</v>
      </c>
      <c r="J794" s="1064">
        <v>1</v>
      </c>
      <c r="K794">
        <v>2020</v>
      </c>
      <c r="L794" s="1064">
        <v>1</v>
      </c>
      <c r="M794" s="1064">
        <v>3</v>
      </c>
      <c r="N794" s="1064" t="s">
        <v>2397</v>
      </c>
      <c r="O794">
        <v>13</v>
      </c>
      <c r="P794" s="1065">
        <v>0</v>
      </c>
      <c r="Q794" s="1065">
        <v>0</v>
      </c>
      <c r="R794" s="1066">
        <f t="shared" si="12"/>
        <v>0</v>
      </c>
      <c r="S794" s="1065">
        <v>0</v>
      </c>
      <c r="T794" s="1065">
        <v>0</v>
      </c>
      <c r="U794" s="1065">
        <v>0</v>
      </c>
      <c r="V794" s="1065">
        <v>0</v>
      </c>
    </row>
    <row r="795" spans="1:22">
      <c r="A795">
        <v>4088200100</v>
      </c>
      <c r="B795" s="1061">
        <v>2</v>
      </c>
      <c r="C795" s="1061">
        <v>5</v>
      </c>
      <c r="D795" s="1062">
        <v>2</v>
      </c>
      <c r="E795" s="1061" t="s">
        <v>2394</v>
      </c>
      <c r="F795" s="1061">
        <v>143</v>
      </c>
      <c r="G795" s="1061" t="s">
        <v>711</v>
      </c>
      <c r="H795" s="1063">
        <v>1</v>
      </c>
      <c r="I795" s="1064">
        <v>13403</v>
      </c>
      <c r="J795" s="1064">
        <v>1</v>
      </c>
      <c r="K795">
        <v>2020</v>
      </c>
      <c r="L795" s="1064">
        <v>1</v>
      </c>
      <c r="M795" s="1064">
        <v>3</v>
      </c>
      <c r="N795" s="1064" t="s">
        <v>2397</v>
      </c>
      <c r="O795">
        <v>13</v>
      </c>
      <c r="P795" s="1065">
        <v>0</v>
      </c>
      <c r="Q795" s="1065">
        <v>0</v>
      </c>
      <c r="R795" s="1066">
        <f t="shared" si="12"/>
        <v>0</v>
      </c>
      <c r="S795" s="1065">
        <v>0</v>
      </c>
      <c r="T795" s="1065">
        <v>0</v>
      </c>
      <c r="U795" s="1065">
        <v>950</v>
      </c>
      <c r="V795" s="1065">
        <v>950</v>
      </c>
    </row>
    <row r="796" spans="1:22">
      <c r="A796">
        <v>4088200100</v>
      </c>
      <c r="B796" s="1061">
        <v>2</v>
      </c>
      <c r="C796" s="1061">
        <v>5</v>
      </c>
      <c r="D796" s="1062">
        <v>2</v>
      </c>
      <c r="E796" s="1061" t="s">
        <v>2394</v>
      </c>
      <c r="F796" s="1061">
        <v>143</v>
      </c>
      <c r="G796" s="1061" t="s">
        <v>711</v>
      </c>
      <c r="H796" s="1063">
        <v>1</v>
      </c>
      <c r="I796" s="1064">
        <v>13403</v>
      </c>
      <c r="J796" s="1064">
        <v>1</v>
      </c>
      <c r="K796">
        <v>2020</v>
      </c>
      <c r="L796" s="1064">
        <v>1</v>
      </c>
      <c r="M796" s="1064">
        <v>3</v>
      </c>
      <c r="N796" s="1064" t="s">
        <v>2397</v>
      </c>
      <c r="O796">
        <v>13</v>
      </c>
      <c r="P796" s="1065">
        <v>0</v>
      </c>
      <c r="Q796" s="1065">
        <v>0</v>
      </c>
      <c r="R796" s="1066">
        <f t="shared" si="12"/>
        <v>0</v>
      </c>
      <c r="S796" s="1065">
        <v>0</v>
      </c>
      <c r="T796" s="1065">
        <v>0</v>
      </c>
      <c r="U796" s="1065">
        <v>0</v>
      </c>
      <c r="V796" s="1065">
        <v>0</v>
      </c>
    </row>
    <row r="797" spans="1:22">
      <c r="A797">
        <v>4088200100</v>
      </c>
      <c r="B797" s="1061">
        <v>2</v>
      </c>
      <c r="C797" s="1061">
        <v>5</v>
      </c>
      <c r="D797" s="1062">
        <v>2</v>
      </c>
      <c r="E797" s="1061" t="s">
        <v>2394</v>
      </c>
      <c r="F797" s="1061">
        <v>143</v>
      </c>
      <c r="G797" s="1061" t="s">
        <v>711</v>
      </c>
      <c r="H797" s="1063">
        <v>1</v>
      </c>
      <c r="I797" s="1064">
        <v>13403</v>
      </c>
      <c r="J797" s="1064">
        <v>1</v>
      </c>
      <c r="K797">
        <v>2020</v>
      </c>
      <c r="L797" s="1064">
        <v>1</v>
      </c>
      <c r="M797" s="1064">
        <v>3</v>
      </c>
      <c r="N797" s="1064" t="s">
        <v>2397</v>
      </c>
      <c r="O797">
        <v>13</v>
      </c>
      <c r="P797" s="1065">
        <v>0</v>
      </c>
      <c r="Q797" s="1065">
        <v>0</v>
      </c>
      <c r="R797" s="1066">
        <f t="shared" si="12"/>
        <v>0</v>
      </c>
      <c r="S797" s="1065">
        <v>0</v>
      </c>
      <c r="T797" s="1065">
        <v>0</v>
      </c>
      <c r="U797" s="1065">
        <v>0</v>
      </c>
      <c r="V797" s="1065">
        <v>0</v>
      </c>
    </row>
    <row r="798" spans="1:22">
      <c r="A798">
        <v>4088200100</v>
      </c>
      <c r="B798" s="1061">
        <v>2</v>
      </c>
      <c r="C798" s="1061">
        <v>5</v>
      </c>
      <c r="D798" s="1062">
        <v>2</v>
      </c>
      <c r="E798" s="1061" t="s">
        <v>2394</v>
      </c>
      <c r="F798" s="1061">
        <v>143</v>
      </c>
      <c r="G798" s="1061" t="s">
        <v>711</v>
      </c>
      <c r="H798" s="1063">
        <v>1</v>
      </c>
      <c r="I798" s="1064">
        <v>13403</v>
      </c>
      <c r="J798" s="1064">
        <v>1</v>
      </c>
      <c r="K798">
        <v>2020</v>
      </c>
      <c r="L798" s="1064">
        <v>1</v>
      </c>
      <c r="M798" s="1064">
        <v>3</v>
      </c>
      <c r="N798" s="1064" t="s">
        <v>2397</v>
      </c>
      <c r="O798">
        <v>13</v>
      </c>
      <c r="P798" s="1065">
        <v>0</v>
      </c>
      <c r="Q798" s="1065">
        <v>0</v>
      </c>
      <c r="R798" s="1066">
        <f t="shared" si="12"/>
        <v>0</v>
      </c>
      <c r="S798" s="1065">
        <v>950</v>
      </c>
      <c r="T798" s="1065">
        <v>950</v>
      </c>
      <c r="U798" s="1065">
        <v>0</v>
      </c>
      <c r="V798" s="1065">
        <v>0</v>
      </c>
    </row>
    <row r="799" spans="1:22">
      <c r="A799">
        <v>4088200100</v>
      </c>
      <c r="B799" s="1061">
        <v>2</v>
      </c>
      <c r="C799" s="1061">
        <v>5</v>
      </c>
      <c r="D799" s="1062">
        <v>2</v>
      </c>
      <c r="E799" s="1061" t="s">
        <v>2394</v>
      </c>
      <c r="F799" s="1061">
        <v>143</v>
      </c>
      <c r="G799" s="1061" t="s">
        <v>711</v>
      </c>
      <c r="H799" s="1063">
        <v>1</v>
      </c>
      <c r="I799" s="1064">
        <v>13403</v>
      </c>
      <c r="J799" s="1064">
        <v>1</v>
      </c>
      <c r="K799">
        <v>2020</v>
      </c>
      <c r="L799" s="1064">
        <v>1</v>
      </c>
      <c r="M799" s="1064">
        <v>3</v>
      </c>
      <c r="N799" s="1064" t="s">
        <v>2397</v>
      </c>
      <c r="O799">
        <v>13</v>
      </c>
      <c r="P799" s="1065">
        <v>0</v>
      </c>
      <c r="Q799" s="1065">
        <v>950</v>
      </c>
      <c r="R799" s="1066">
        <f t="shared" si="12"/>
        <v>950</v>
      </c>
      <c r="S799" s="1065">
        <v>0</v>
      </c>
      <c r="T799" s="1065">
        <v>0</v>
      </c>
      <c r="U799" s="1065">
        <v>0</v>
      </c>
      <c r="V799" s="1065">
        <v>0</v>
      </c>
    </row>
    <row r="800" spans="1:22">
      <c r="A800">
        <v>4088200100</v>
      </c>
      <c r="B800" s="1061">
        <v>2</v>
      </c>
      <c r="C800" s="1061">
        <v>5</v>
      </c>
      <c r="D800" s="1062">
        <v>2</v>
      </c>
      <c r="E800" s="1061" t="s">
        <v>2394</v>
      </c>
      <c r="F800" s="1061">
        <v>143</v>
      </c>
      <c r="G800" s="1061" t="s">
        <v>711</v>
      </c>
      <c r="H800" s="1063">
        <v>1</v>
      </c>
      <c r="I800" s="1064">
        <v>13403</v>
      </c>
      <c r="J800" s="1064">
        <v>1</v>
      </c>
      <c r="K800">
        <v>2020</v>
      </c>
      <c r="L800" s="1064">
        <v>1</v>
      </c>
      <c r="M800" s="1064">
        <v>1</v>
      </c>
      <c r="N800" s="1064" t="s">
        <v>2397</v>
      </c>
      <c r="O800">
        <v>13</v>
      </c>
      <c r="P800" s="1065">
        <v>101335.48</v>
      </c>
      <c r="Q800" s="1065">
        <v>-3974.18</v>
      </c>
      <c r="R800" s="1066">
        <f t="shared" si="12"/>
        <v>97361.3</v>
      </c>
      <c r="S800" s="1065">
        <v>97361.3</v>
      </c>
      <c r="T800" s="1065">
        <v>97361.3</v>
      </c>
      <c r="U800" s="1065">
        <v>97361.3</v>
      </c>
      <c r="V800" s="1065">
        <v>97361.3</v>
      </c>
    </row>
    <row r="801" spans="1:22">
      <c r="A801">
        <v>4088200100</v>
      </c>
      <c r="B801" s="1061">
        <v>2</v>
      </c>
      <c r="C801" s="1061">
        <v>5</v>
      </c>
      <c r="D801" s="1062">
        <v>2</v>
      </c>
      <c r="E801" s="1061" t="s">
        <v>2394</v>
      </c>
      <c r="F801" s="1061">
        <v>143</v>
      </c>
      <c r="G801" s="1061" t="s">
        <v>711</v>
      </c>
      <c r="H801" s="1063">
        <v>1</v>
      </c>
      <c r="I801" s="1064">
        <v>13403</v>
      </c>
      <c r="J801" s="1064">
        <v>1</v>
      </c>
      <c r="K801">
        <v>2020</v>
      </c>
      <c r="L801" s="1064">
        <v>1</v>
      </c>
      <c r="M801" s="1064">
        <v>1</v>
      </c>
      <c r="N801" s="1064" t="s">
        <v>2397</v>
      </c>
      <c r="O801">
        <v>13</v>
      </c>
      <c r="P801" s="1065">
        <v>390372.91</v>
      </c>
      <c r="Q801" s="1065">
        <v>-36028.15</v>
      </c>
      <c r="R801" s="1066">
        <f t="shared" si="12"/>
        <v>354344.75999999995</v>
      </c>
      <c r="S801" s="1065">
        <v>354344.76</v>
      </c>
      <c r="T801" s="1065">
        <v>354344.76</v>
      </c>
      <c r="U801" s="1065">
        <v>354344.76</v>
      </c>
      <c r="V801" s="1065">
        <v>354344.76</v>
      </c>
    </row>
    <row r="802" spans="1:22">
      <c r="A802">
        <v>4088200100</v>
      </c>
      <c r="B802" s="1061">
        <v>2</v>
      </c>
      <c r="C802" s="1061">
        <v>5</v>
      </c>
      <c r="D802" s="1062">
        <v>2</v>
      </c>
      <c r="E802" s="1061" t="s">
        <v>2394</v>
      </c>
      <c r="F802" s="1061">
        <v>143</v>
      </c>
      <c r="G802" s="1061" t="s">
        <v>711</v>
      </c>
      <c r="H802" s="1063">
        <v>1</v>
      </c>
      <c r="I802" s="1064">
        <v>13403</v>
      </c>
      <c r="J802" s="1064">
        <v>1</v>
      </c>
      <c r="K802">
        <v>2020</v>
      </c>
      <c r="L802" s="1064">
        <v>1</v>
      </c>
      <c r="M802" s="1064">
        <v>3</v>
      </c>
      <c r="N802" s="1064" t="s">
        <v>2397</v>
      </c>
      <c r="O802">
        <v>13</v>
      </c>
      <c r="P802" s="1065">
        <v>0</v>
      </c>
      <c r="Q802" s="1065">
        <v>0</v>
      </c>
      <c r="R802" s="1066">
        <f t="shared" si="12"/>
        <v>0</v>
      </c>
      <c r="S802" s="1065">
        <v>0</v>
      </c>
      <c r="T802" s="1065">
        <v>0</v>
      </c>
      <c r="U802" s="1065">
        <v>0</v>
      </c>
      <c r="V802" s="1065">
        <v>0</v>
      </c>
    </row>
    <row r="803" spans="1:22">
      <c r="A803">
        <v>4088200100</v>
      </c>
      <c r="B803" s="1061">
        <v>2</v>
      </c>
      <c r="C803" s="1061">
        <v>5</v>
      </c>
      <c r="D803" s="1062">
        <v>2</v>
      </c>
      <c r="E803" s="1061" t="s">
        <v>2394</v>
      </c>
      <c r="F803" s="1061">
        <v>143</v>
      </c>
      <c r="G803" s="1061" t="s">
        <v>711</v>
      </c>
      <c r="H803" s="1063">
        <v>1</v>
      </c>
      <c r="I803" s="1064">
        <v>13403</v>
      </c>
      <c r="J803" s="1064">
        <v>1</v>
      </c>
      <c r="K803">
        <v>2020</v>
      </c>
      <c r="L803" s="1064">
        <v>1</v>
      </c>
      <c r="M803" s="1064">
        <v>3</v>
      </c>
      <c r="N803" s="1064" t="s">
        <v>2397</v>
      </c>
      <c r="O803">
        <v>13</v>
      </c>
      <c r="P803" s="1065">
        <v>0</v>
      </c>
      <c r="Q803" s="1065">
        <v>0</v>
      </c>
      <c r="R803" s="1066">
        <f t="shared" si="12"/>
        <v>0</v>
      </c>
      <c r="S803" s="1065">
        <v>0</v>
      </c>
      <c r="T803" s="1065">
        <v>0</v>
      </c>
      <c r="U803" s="1065">
        <v>2992.5</v>
      </c>
      <c r="V803" s="1065">
        <v>2992.5</v>
      </c>
    </row>
    <row r="804" spans="1:22">
      <c r="A804">
        <v>4088200100</v>
      </c>
      <c r="B804" s="1061">
        <v>2</v>
      </c>
      <c r="C804" s="1061">
        <v>5</v>
      </c>
      <c r="D804" s="1062">
        <v>2</v>
      </c>
      <c r="E804" s="1061" t="s">
        <v>2394</v>
      </c>
      <c r="F804" s="1061">
        <v>143</v>
      </c>
      <c r="G804" s="1061" t="s">
        <v>711</v>
      </c>
      <c r="H804" s="1063">
        <v>1</v>
      </c>
      <c r="I804" s="1064">
        <v>13403</v>
      </c>
      <c r="J804" s="1064">
        <v>1</v>
      </c>
      <c r="K804">
        <v>2020</v>
      </c>
      <c r="L804" s="1064">
        <v>1</v>
      </c>
      <c r="M804" s="1064">
        <v>3</v>
      </c>
      <c r="N804" s="1064" t="s">
        <v>2397</v>
      </c>
      <c r="O804">
        <v>13</v>
      </c>
      <c r="P804" s="1065">
        <v>0</v>
      </c>
      <c r="Q804" s="1065">
        <v>0</v>
      </c>
      <c r="R804" s="1066">
        <f t="shared" si="12"/>
        <v>0</v>
      </c>
      <c r="S804" s="1065">
        <v>0</v>
      </c>
      <c r="T804" s="1065">
        <v>0</v>
      </c>
      <c r="U804" s="1065">
        <v>0</v>
      </c>
      <c r="V804" s="1065">
        <v>0</v>
      </c>
    </row>
    <row r="805" spans="1:22">
      <c r="A805">
        <v>4088200100</v>
      </c>
      <c r="B805" s="1061">
        <v>2</v>
      </c>
      <c r="C805" s="1061">
        <v>5</v>
      </c>
      <c r="D805" s="1062">
        <v>2</v>
      </c>
      <c r="E805" s="1061" t="s">
        <v>2394</v>
      </c>
      <c r="F805" s="1061">
        <v>143</v>
      </c>
      <c r="G805" s="1061" t="s">
        <v>711</v>
      </c>
      <c r="H805" s="1063">
        <v>1</v>
      </c>
      <c r="I805" s="1064">
        <v>13403</v>
      </c>
      <c r="J805" s="1064">
        <v>1</v>
      </c>
      <c r="K805">
        <v>2020</v>
      </c>
      <c r="L805" s="1064">
        <v>1</v>
      </c>
      <c r="M805" s="1064">
        <v>3</v>
      </c>
      <c r="N805" s="1064" t="s">
        <v>2397</v>
      </c>
      <c r="O805">
        <v>13</v>
      </c>
      <c r="P805" s="1065">
        <v>0</v>
      </c>
      <c r="Q805" s="1065">
        <v>0</v>
      </c>
      <c r="R805" s="1066">
        <f t="shared" si="12"/>
        <v>0</v>
      </c>
      <c r="S805" s="1065">
        <v>0</v>
      </c>
      <c r="T805" s="1065">
        <v>0</v>
      </c>
      <c r="U805" s="1065">
        <v>0</v>
      </c>
      <c r="V805" s="1065">
        <v>0</v>
      </c>
    </row>
    <row r="806" spans="1:22">
      <c r="A806">
        <v>4088200100</v>
      </c>
      <c r="B806" s="1061">
        <v>2</v>
      </c>
      <c r="C806" s="1061">
        <v>5</v>
      </c>
      <c r="D806" s="1062">
        <v>2</v>
      </c>
      <c r="E806" s="1061" t="s">
        <v>2394</v>
      </c>
      <c r="F806" s="1061">
        <v>143</v>
      </c>
      <c r="G806" s="1061" t="s">
        <v>711</v>
      </c>
      <c r="H806" s="1063">
        <v>1</v>
      </c>
      <c r="I806" s="1064">
        <v>13403</v>
      </c>
      <c r="J806" s="1064">
        <v>1</v>
      </c>
      <c r="K806">
        <v>2020</v>
      </c>
      <c r="L806" s="1064">
        <v>1</v>
      </c>
      <c r="M806" s="1064">
        <v>3</v>
      </c>
      <c r="N806" s="1064" t="s">
        <v>2397</v>
      </c>
      <c r="O806">
        <v>13</v>
      </c>
      <c r="P806" s="1065">
        <v>0</v>
      </c>
      <c r="Q806" s="1065">
        <v>0</v>
      </c>
      <c r="R806" s="1066">
        <f t="shared" si="12"/>
        <v>0</v>
      </c>
      <c r="S806" s="1065">
        <v>2992.5</v>
      </c>
      <c r="T806" s="1065">
        <v>2992.5</v>
      </c>
      <c r="U806" s="1065">
        <v>0</v>
      </c>
      <c r="V806" s="1065">
        <v>0</v>
      </c>
    </row>
    <row r="807" spans="1:22">
      <c r="A807">
        <v>4088200100</v>
      </c>
      <c r="B807" s="1061">
        <v>2</v>
      </c>
      <c r="C807" s="1061">
        <v>5</v>
      </c>
      <c r="D807" s="1062">
        <v>2</v>
      </c>
      <c r="E807" s="1061" t="s">
        <v>2394</v>
      </c>
      <c r="F807" s="1061">
        <v>143</v>
      </c>
      <c r="G807" s="1061" t="s">
        <v>711</v>
      </c>
      <c r="H807" s="1063">
        <v>1</v>
      </c>
      <c r="I807" s="1064">
        <v>13403</v>
      </c>
      <c r="J807" s="1064">
        <v>1</v>
      </c>
      <c r="K807">
        <v>2020</v>
      </c>
      <c r="L807" s="1064">
        <v>1</v>
      </c>
      <c r="M807" s="1064">
        <v>3</v>
      </c>
      <c r="N807" s="1064" t="s">
        <v>2397</v>
      </c>
      <c r="O807">
        <v>13</v>
      </c>
      <c r="P807" s="1065">
        <v>0</v>
      </c>
      <c r="Q807" s="1065">
        <v>2992.5</v>
      </c>
      <c r="R807" s="1066">
        <f t="shared" si="12"/>
        <v>2992.5</v>
      </c>
      <c r="S807" s="1065">
        <v>0</v>
      </c>
      <c r="T807" s="1065">
        <v>0</v>
      </c>
      <c r="U807" s="1065">
        <v>0</v>
      </c>
      <c r="V807" s="1065">
        <v>0</v>
      </c>
    </row>
    <row r="808" spans="1:22">
      <c r="A808">
        <v>4088200100</v>
      </c>
      <c r="B808" s="1061">
        <v>2</v>
      </c>
      <c r="C808" s="1061">
        <v>5</v>
      </c>
      <c r="D808" s="1062">
        <v>2</v>
      </c>
      <c r="E808" s="1061" t="s">
        <v>2394</v>
      </c>
      <c r="F808" s="1061">
        <v>143</v>
      </c>
      <c r="G808" s="1061" t="s">
        <v>711</v>
      </c>
      <c r="H808" s="1063">
        <v>1</v>
      </c>
      <c r="I808" s="1064">
        <v>13403</v>
      </c>
      <c r="J808" s="1064">
        <v>1</v>
      </c>
      <c r="K808">
        <v>2020</v>
      </c>
      <c r="L808" s="1064">
        <v>1</v>
      </c>
      <c r="M808" s="1064">
        <v>1</v>
      </c>
      <c r="N808" s="1064" t="s">
        <v>2397</v>
      </c>
      <c r="O808">
        <v>13</v>
      </c>
      <c r="P808" s="1065">
        <v>13300</v>
      </c>
      <c r="Q808" s="1065">
        <v>7679.17</v>
      </c>
      <c r="R808" s="1066">
        <f t="shared" si="12"/>
        <v>20979.17</v>
      </c>
      <c r="S808" s="1065">
        <v>20979.17</v>
      </c>
      <c r="T808" s="1065">
        <v>20979.17</v>
      </c>
      <c r="U808" s="1065">
        <v>20979.17</v>
      </c>
      <c r="V808" s="1065">
        <v>20979.17</v>
      </c>
    </row>
    <row r="809" spans="1:22">
      <c r="A809">
        <v>4088200100</v>
      </c>
      <c r="B809" s="1061">
        <v>2</v>
      </c>
      <c r="C809" s="1061">
        <v>5</v>
      </c>
      <c r="D809" s="1062">
        <v>2</v>
      </c>
      <c r="E809" s="1061" t="s">
        <v>2394</v>
      </c>
      <c r="F809" s="1061">
        <v>143</v>
      </c>
      <c r="G809" s="1061" t="s">
        <v>711</v>
      </c>
      <c r="H809" s="1063">
        <v>1</v>
      </c>
      <c r="I809" s="1064">
        <v>13403</v>
      </c>
      <c r="J809" s="1064">
        <v>1</v>
      </c>
      <c r="K809">
        <v>2020</v>
      </c>
      <c r="L809" s="1064">
        <v>1</v>
      </c>
      <c r="M809" s="1064">
        <v>3</v>
      </c>
      <c r="N809" s="1064" t="s">
        <v>2397</v>
      </c>
      <c r="O809">
        <v>13</v>
      </c>
      <c r="P809" s="1065">
        <v>0</v>
      </c>
      <c r="Q809" s="1065">
        <v>0</v>
      </c>
      <c r="R809" s="1066">
        <f t="shared" si="12"/>
        <v>0</v>
      </c>
      <c r="S809" s="1065">
        <v>0</v>
      </c>
      <c r="T809" s="1065">
        <v>0</v>
      </c>
      <c r="U809" s="1065">
        <v>0</v>
      </c>
      <c r="V809" s="1065">
        <v>0</v>
      </c>
    </row>
    <row r="810" spans="1:22">
      <c r="A810">
        <v>4088200100</v>
      </c>
      <c r="B810" s="1061">
        <v>2</v>
      </c>
      <c r="C810" s="1061">
        <v>5</v>
      </c>
      <c r="D810" s="1062">
        <v>2</v>
      </c>
      <c r="E810" s="1061" t="s">
        <v>2394</v>
      </c>
      <c r="F810" s="1061">
        <v>143</v>
      </c>
      <c r="G810" s="1061" t="s">
        <v>711</v>
      </c>
      <c r="H810" s="1063">
        <v>1</v>
      </c>
      <c r="I810" s="1064">
        <v>13403</v>
      </c>
      <c r="J810" s="1064">
        <v>1</v>
      </c>
      <c r="K810">
        <v>2020</v>
      </c>
      <c r="L810" s="1064">
        <v>1</v>
      </c>
      <c r="M810" s="1064">
        <v>3</v>
      </c>
      <c r="N810" s="1064" t="s">
        <v>2397</v>
      </c>
      <c r="O810">
        <v>13</v>
      </c>
      <c r="P810" s="1065">
        <v>0</v>
      </c>
      <c r="Q810" s="1065">
        <v>0</v>
      </c>
      <c r="R810" s="1066">
        <f t="shared" si="12"/>
        <v>0</v>
      </c>
      <c r="S810" s="1065">
        <v>0</v>
      </c>
      <c r="T810" s="1065">
        <v>0</v>
      </c>
      <c r="U810" s="1065">
        <v>1425</v>
      </c>
      <c r="V810" s="1065">
        <v>1425</v>
      </c>
    </row>
    <row r="811" spans="1:22">
      <c r="A811">
        <v>4088200100</v>
      </c>
      <c r="B811" s="1061">
        <v>2</v>
      </c>
      <c r="C811" s="1061">
        <v>5</v>
      </c>
      <c r="D811" s="1062">
        <v>2</v>
      </c>
      <c r="E811" s="1061" t="s">
        <v>2394</v>
      </c>
      <c r="F811" s="1061">
        <v>143</v>
      </c>
      <c r="G811" s="1061" t="s">
        <v>711</v>
      </c>
      <c r="H811" s="1063">
        <v>1</v>
      </c>
      <c r="I811" s="1064">
        <v>13403</v>
      </c>
      <c r="J811" s="1064">
        <v>1</v>
      </c>
      <c r="K811">
        <v>2020</v>
      </c>
      <c r="L811" s="1064">
        <v>1</v>
      </c>
      <c r="M811" s="1064">
        <v>3</v>
      </c>
      <c r="N811" s="1064" t="s">
        <v>2397</v>
      </c>
      <c r="O811">
        <v>13</v>
      </c>
      <c r="P811" s="1065">
        <v>0</v>
      </c>
      <c r="Q811" s="1065">
        <v>0</v>
      </c>
      <c r="R811" s="1066">
        <f t="shared" si="12"/>
        <v>0</v>
      </c>
      <c r="S811" s="1065">
        <v>0</v>
      </c>
      <c r="T811" s="1065">
        <v>0</v>
      </c>
      <c r="U811" s="1065">
        <v>0</v>
      </c>
      <c r="V811" s="1065">
        <v>0</v>
      </c>
    </row>
    <row r="812" spans="1:22">
      <c r="A812">
        <v>4088200100</v>
      </c>
      <c r="B812" s="1061">
        <v>2</v>
      </c>
      <c r="C812" s="1061">
        <v>5</v>
      </c>
      <c r="D812" s="1062">
        <v>2</v>
      </c>
      <c r="E812" s="1061" t="s">
        <v>2394</v>
      </c>
      <c r="F812" s="1061">
        <v>143</v>
      </c>
      <c r="G812" s="1061" t="s">
        <v>711</v>
      </c>
      <c r="H812" s="1063">
        <v>1</v>
      </c>
      <c r="I812" s="1064">
        <v>13403</v>
      </c>
      <c r="J812" s="1064">
        <v>1</v>
      </c>
      <c r="K812">
        <v>2020</v>
      </c>
      <c r="L812" s="1064">
        <v>1</v>
      </c>
      <c r="M812" s="1064">
        <v>3</v>
      </c>
      <c r="N812" s="1064" t="s">
        <v>2397</v>
      </c>
      <c r="O812">
        <v>13</v>
      </c>
      <c r="P812" s="1065">
        <v>0</v>
      </c>
      <c r="Q812" s="1065">
        <v>0</v>
      </c>
      <c r="R812" s="1066">
        <f t="shared" si="12"/>
        <v>0</v>
      </c>
      <c r="S812" s="1065">
        <v>0</v>
      </c>
      <c r="T812" s="1065">
        <v>0</v>
      </c>
      <c r="U812" s="1065">
        <v>0</v>
      </c>
      <c r="V812" s="1065">
        <v>0</v>
      </c>
    </row>
    <row r="813" spans="1:22">
      <c r="A813">
        <v>4088200100</v>
      </c>
      <c r="B813" s="1061">
        <v>2</v>
      </c>
      <c r="C813" s="1061">
        <v>5</v>
      </c>
      <c r="D813" s="1062">
        <v>2</v>
      </c>
      <c r="E813" s="1061" t="s">
        <v>2394</v>
      </c>
      <c r="F813" s="1061">
        <v>143</v>
      </c>
      <c r="G813" s="1061" t="s">
        <v>711</v>
      </c>
      <c r="H813" s="1063">
        <v>1</v>
      </c>
      <c r="I813" s="1064">
        <v>13403</v>
      </c>
      <c r="J813" s="1064">
        <v>1</v>
      </c>
      <c r="K813">
        <v>2020</v>
      </c>
      <c r="L813" s="1064">
        <v>1</v>
      </c>
      <c r="M813" s="1064">
        <v>3</v>
      </c>
      <c r="N813" s="1064" t="s">
        <v>2397</v>
      </c>
      <c r="O813">
        <v>13</v>
      </c>
      <c r="P813" s="1065">
        <v>0</v>
      </c>
      <c r="Q813" s="1065">
        <v>0</v>
      </c>
      <c r="R813" s="1066">
        <f t="shared" si="12"/>
        <v>0</v>
      </c>
      <c r="S813" s="1065">
        <v>1425</v>
      </c>
      <c r="T813" s="1065">
        <v>1425</v>
      </c>
      <c r="U813" s="1065">
        <v>0</v>
      </c>
      <c r="V813" s="1065">
        <v>0</v>
      </c>
    </row>
    <row r="814" spans="1:22">
      <c r="A814">
        <v>4088200100</v>
      </c>
      <c r="B814" s="1061">
        <v>2</v>
      </c>
      <c r="C814" s="1061">
        <v>5</v>
      </c>
      <c r="D814" s="1062">
        <v>2</v>
      </c>
      <c r="E814" s="1061" t="s">
        <v>2394</v>
      </c>
      <c r="F814" s="1061">
        <v>143</v>
      </c>
      <c r="G814" s="1061" t="s">
        <v>711</v>
      </c>
      <c r="H814" s="1063">
        <v>1</v>
      </c>
      <c r="I814" s="1064">
        <v>13403</v>
      </c>
      <c r="J814" s="1064">
        <v>1</v>
      </c>
      <c r="K814">
        <v>2020</v>
      </c>
      <c r="L814" s="1064">
        <v>1</v>
      </c>
      <c r="M814" s="1064">
        <v>3</v>
      </c>
      <c r="N814" s="1064" t="s">
        <v>2397</v>
      </c>
      <c r="O814">
        <v>13</v>
      </c>
      <c r="P814" s="1065">
        <v>0</v>
      </c>
      <c r="Q814" s="1065">
        <v>1425</v>
      </c>
      <c r="R814" s="1066">
        <f t="shared" si="12"/>
        <v>1425</v>
      </c>
      <c r="S814" s="1065">
        <v>0</v>
      </c>
      <c r="T814" s="1065">
        <v>0</v>
      </c>
      <c r="U814" s="1065">
        <v>0</v>
      </c>
      <c r="V814" s="1065">
        <v>0</v>
      </c>
    </row>
    <row r="815" spans="1:22">
      <c r="A815">
        <v>4088200100</v>
      </c>
      <c r="B815" s="1061">
        <v>2</v>
      </c>
      <c r="C815" s="1061">
        <v>5</v>
      </c>
      <c r="D815" s="1062">
        <v>2</v>
      </c>
      <c r="E815" s="1061" t="s">
        <v>2394</v>
      </c>
      <c r="F815" s="1061">
        <v>143</v>
      </c>
      <c r="G815" s="1061" t="s">
        <v>711</v>
      </c>
      <c r="H815" s="1063">
        <v>1</v>
      </c>
      <c r="I815" s="1064">
        <v>13403</v>
      </c>
      <c r="J815" s="1064">
        <v>1</v>
      </c>
      <c r="K815">
        <v>2020</v>
      </c>
      <c r="L815" s="1064">
        <v>1</v>
      </c>
      <c r="M815" s="1064">
        <v>3</v>
      </c>
      <c r="N815" s="1064" t="s">
        <v>2397</v>
      </c>
      <c r="O815">
        <v>13</v>
      </c>
      <c r="P815" s="1065">
        <v>0</v>
      </c>
      <c r="Q815" s="1065">
        <v>0</v>
      </c>
      <c r="R815" s="1066">
        <f t="shared" si="12"/>
        <v>0</v>
      </c>
      <c r="S815" s="1065">
        <v>0</v>
      </c>
      <c r="T815" s="1065">
        <v>0</v>
      </c>
      <c r="U815" s="1065">
        <v>0</v>
      </c>
      <c r="V815" s="1065">
        <v>0</v>
      </c>
    </row>
    <row r="816" spans="1:22">
      <c r="A816">
        <v>4088200100</v>
      </c>
      <c r="B816" s="1061">
        <v>2</v>
      </c>
      <c r="C816" s="1061">
        <v>5</v>
      </c>
      <c r="D816" s="1062">
        <v>2</v>
      </c>
      <c r="E816" s="1061" t="s">
        <v>2394</v>
      </c>
      <c r="F816" s="1061">
        <v>143</v>
      </c>
      <c r="G816" s="1061" t="s">
        <v>711</v>
      </c>
      <c r="H816" s="1063">
        <v>1</v>
      </c>
      <c r="I816" s="1064">
        <v>13403</v>
      </c>
      <c r="J816" s="1064">
        <v>1</v>
      </c>
      <c r="K816">
        <v>2020</v>
      </c>
      <c r="L816" s="1064">
        <v>1</v>
      </c>
      <c r="M816" s="1064">
        <v>3</v>
      </c>
      <c r="N816" s="1064" t="s">
        <v>2397</v>
      </c>
      <c r="O816">
        <v>13</v>
      </c>
      <c r="P816" s="1065">
        <v>0</v>
      </c>
      <c r="Q816" s="1065">
        <v>0</v>
      </c>
      <c r="R816" s="1066">
        <f t="shared" si="12"/>
        <v>0</v>
      </c>
      <c r="S816" s="1065">
        <v>0</v>
      </c>
      <c r="T816" s="1065">
        <v>0</v>
      </c>
      <c r="U816" s="1065">
        <v>8051.25</v>
      </c>
      <c r="V816" s="1065">
        <v>8051.25</v>
      </c>
    </row>
    <row r="817" spans="1:22">
      <c r="A817">
        <v>4088200100</v>
      </c>
      <c r="B817" s="1061">
        <v>2</v>
      </c>
      <c r="C817" s="1061">
        <v>5</v>
      </c>
      <c r="D817" s="1062">
        <v>2</v>
      </c>
      <c r="E817" s="1061" t="s">
        <v>2394</v>
      </c>
      <c r="F817" s="1061">
        <v>143</v>
      </c>
      <c r="G817" s="1061" t="s">
        <v>711</v>
      </c>
      <c r="H817" s="1063">
        <v>1</v>
      </c>
      <c r="I817" s="1064">
        <v>13403</v>
      </c>
      <c r="J817" s="1064">
        <v>1</v>
      </c>
      <c r="K817">
        <v>2020</v>
      </c>
      <c r="L817" s="1064">
        <v>1</v>
      </c>
      <c r="M817" s="1064">
        <v>3</v>
      </c>
      <c r="N817" s="1064" t="s">
        <v>2397</v>
      </c>
      <c r="O817">
        <v>13</v>
      </c>
      <c r="P817" s="1065">
        <v>0</v>
      </c>
      <c r="Q817" s="1065">
        <v>0</v>
      </c>
      <c r="R817" s="1066">
        <f t="shared" si="12"/>
        <v>0</v>
      </c>
      <c r="S817" s="1065">
        <v>0</v>
      </c>
      <c r="T817" s="1065">
        <v>0</v>
      </c>
      <c r="U817" s="1065">
        <v>0</v>
      </c>
      <c r="V817" s="1065">
        <v>0</v>
      </c>
    </row>
    <row r="818" spans="1:22">
      <c r="A818">
        <v>4088200100</v>
      </c>
      <c r="B818" s="1061">
        <v>2</v>
      </c>
      <c r="C818" s="1061">
        <v>5</v>
      </c>
      <c r="D818" s="1062">
        <v>2</v>
      </c>
      <c r="E818" s="1061" t="s">
        <v>2394</v>
      </c>
      <c r="F818" s="1061">
        <v>143</v>
      </c>
      <c r="G818" s="1061" t="s">
        <v>711</v>
      </c>
      <c r="H818" s="1063">
        <v>1</v>
      </c>
      <c r="I818" s="1064">
        <v>13403</v>
      </c>
      <c r="J818" s="1064">
        <v>1</v>
      </c>
      <c r="K818">
        <v>2020</v>
      </c>
      <c r="L818" s="1064">
        <v>1</v>
      </c>
      <c r="M818" s="1064">
        <v>3</v>
      </c>
      <c r="N818" s="1064" t="s">
        <v>2397</v>
      </c>
      <c r="O818">
        <v>13</v>
      </c>
      <c r="P818" s="1065">
        <v>0</v>
      </c>
      <c r="Q818" s="1065">
        <v>0</v>
      </c>
      <c r="R818" s="1066">
        <f t="shared" si="12"/>
        <v>0</v>
      </c>
      <c r="S818" s="1065">
        <v>0</v>
      </c>
      <c r="T818" s="1065">
        <v>0</v>
      </c>
      <c r="U818" s="1065">
        <v>0</v>
      </c>
      <c r="V818" s="1065">
        <v>0</v>
      </c>
    </row>
    <row r="819" spans="1:22">
      <c r="A819">
        <v>4088200100</v>
      </c>
      <c r="B819" s="1061">
        <v>2</v>
      </c>
      <c r="C819" s="1061">
        <v>5</v>
      </c>
      <c r="D819" s="1062">
        <v>2</v>
      </c>
      <c r="E819" s="1061" t="s">
        <v>2394</v>
      </c>
      <c r="F819" s="1061">
        <v>143</v>
      </c>
      <c r="G819" s="1061" t="s">
        <v>711</v>
      </c>
      <c r="H819" s="1063">
        <v>1</v>
      </c>
      <c r="I819" s="1064">
        <v>13403</v>
      </c>
      <c r="J819" s="1064">
        <v>1</v>
      </c>
      <c r="K819">
        <v>2020</v>
      </c>
      <c r="L819" s="1064">
        <v>1</v>
      </c>
      <c r="M819" s="1064">
        <v>3</v>
      </c>
      <c r="N819" s="1064" t="s">
        <v>2397</v>
      </c>
      <c r="O819">
        <v>13</v>
      </c>
      <c r="P819" s="1065">
        <v>0</v>
      </c>
      <c r="Q819" s="1065">
        <v>0</v>
      </c>
      <c r="R819" s="1066">
        <f t="shared" si="12"/>
        <v>0</v>
      </c>
      <c r="S819" s="1065">
        <v>8051.25</v>
      </c>
      <c r="T819" s="1065">
        <v>8051.25</v>
      </c>
      <c r="U819" s="1065">
        <v>0</v>
      </c>
      <c r="V819" s="1065">
        <v>0</v>
      </c>
    </row>
    <row r="820" spans="1:22">
      <c r="A820">
        <v>4088200100</v>
      </c>
      <c r="B820" s="1061">
        <v>2</v>
      </c>
      <c r="C820" s="1061">
        <v>5</v>
      </c>
      <c r="D820" s="1062">
        <v>2</v>
      </c>
      <c r="E820" s="1061" t="s">
        <v>2394</v>
      </c>
      <c r="F820" s="1061">
        <v>143</v>
      </c>
      <c r="G820" s="1061" t="s">
        <v>711</v>
      </c>
      <c r="H820" s="1063">
        <v>1</v>
      </c>
      <c r="I820" s="1064">
        <v>13403</v>
      </c>
      <c r="J820" s="1064">
        <v>1</v>
      </c>
      <c r="K820">
        <v>2020</v>
      </c>
      <c r="L820" s="1064">
        <v>1</v>
      </c>
      <c r="M820" s="1064">
        <v>3</v>
      </c>
      <c r="N820" s="1064" t="s">
        <v>2397</v>
      </c>
      <c r="O820">
        <v>13</v>
      </c>
      <c r="P820" s="1065">
        <v>0</v>
      </c>
      <c r="Q820" s="1065">
        <v>8051.25</v>
      </c>
      <c r="R820" s="1066">
        <f t="shared" si="12"/>
        <v>8051.25</v>
      </c>
      <c r="S820" s="1065">
        <v>0</v>
      </c>
      <c r="T820" s="1065">
        <v>0</v>
      </c>
      <c r="U820" s="1065">
        <v>0</v>
      </c>
      <c r="V820" s="1065">
        <v>0</v>
      </c>
    </row>
    <row r="821" spans="1:22">
      <c r="A821">
        <v>4088200100</v>
      </c>
      <c r="B821" s="1061">
        <v>2</v>
      </c>
      <c r="C821" s="1061">
        <v>5</v>
      </c>
      <c r="D821" s="1062">
        <v>2</v>
      </c>
      <c r="E821" s="1061" t="s">
        <v>2394</v>
      </c>
      <c r="F821" s="1061">
        <v>143</v>
      </c>
      <c r="G821" s="1061" t="s">
        <v>711</v>
      </c>
      <c r="H821" s="1063">
        <v>1</v>
      </c>
      <c r="I821" s="1064">
        <v>13403</v>
      </c>
      <c r="J821" s="1064">
        <v>1</v>
      </c>
      <c r="K821">
        <v>2020</v>
      </c>
      <c r="L821" s="1064">
        <v>1</v>
      </c>
      <c r="M821" s="1064">
        <v>3</v>
      </c>
      <c r="N821" s="1064" t="s">
        <v>2397</v>
      </c>
      <c r="O821">
        <v>13</v>
      </c>
      <c r="P821" s="1065">
        <v>0</v>
      </c>
      <c r="Q821" s="1065">
        <v>0</v>
      </c>
      <c r="R821" s="1066">
        <f t="shared" si="12"/>
        <v>0</v>
      </c>
      <c r="S821" s="1065">
        <v>0</v>
      </c>
      <c r="T821" s="1065">
        <v>0</v>
      </c>
      <c r="U821" s="1065">
        <v>0</v>
      </c>
      <c r="V821" s="1065">
        <v>0</v>
      </c>
    </row>
    <row r="822" spans="1:22">
      <c r="A822">
        <v>4088200100</v>
      </c>
      <c r="B822" s="1061">
        <v>2</v>
      </c>
      <c r="C822" s="1061">
        <v>5</v>
      </c>
      <c r="D822" s="1062">
        <v>2</v>
      </c>
      <c r="E822" s="1061" t="s">
        <v>2394</v>
      </c>
      <c r="F822" s="1061">
        <v>143</v>
      </c>
      <c r="G822" s="1061" t="s">
        <v>711</v>
      </c>
      <c r="H822" s="1063">
        <v>1</v>
      </c>
      <c r="I822" s="1064">
        <v>13403</v>
      </c>
      <c r="J822" s="1064">
        <v>1</v>
      </c>
      <c r="K822">
        <v>2020</v>
      </c>
      <c r="L822" s="1064">
        <v>1</v>
      </c>
      <c r="M822" s="1064">
        <v>3</v>
      </c>
      <c r="N822" s="1064" t="s">
        <v>2397</v>
      </c>
      <c r="O822">
        <v>13</v>
      </c>
      <c r="P822" s="1065">
        <v>0</v>
      </c>
      <c r="Q822" s="1065">
        <v>0</v>
      </c>
      <c r="R822" s="1066">
        <f t="shared" si="12"/>
        <v>0</v>
      </c>
      <c r="S822" s="1065">
        <v>0</v>
      </c>
      <c r="T822" s="1065">
        <v>0</v>
      </c>
      <c r="U822" s="1065">
        <v>6151.25</v>
      </c>
      <c r="V822" s="1065">
        <v>6151.25</v>
      </c>
    </row>
    <row r="823" spans="1:22">
      <c r="A823">
        <v>4088200100</v>
      </c>
      <c r="B823" s="1061">
        <v>2</v>
      </c>
      <c r="C823" s="1061">
        <v>5</v>
      </c>
      <c r="D823" s="1062">
        <v>2</v>
      </c>
      <c r="E823" s="1061" t="s">
        <v>2394</v>
      </c>
      <c r="F823" s="1061">
        <v>143</v>
      </c>
      <c r="G823" s="1061" t="s">
        <v>711</v>
      </c>
      <c r="H823" s="1063">
        <v>1</v>
      </c>
      <c r="I823" s="1064">
        <v>13403</v>
      </c>
      <c r="J823" s="1064">
        <v>1</v>
      </c>
      <c r="K823">
        <v>2020</v>
      </c>
      <c r="L823" s="1064">
        <v>1</v>
      </c>
      <c r="M823" s="1064">
        <v>3</v>
      </c>
      <c r="N823" s="1064" t="s">
        <v>2397</v>
      </c>
      <c r="O823">
        <v>13</v>
      </c>
      <c r="P823" s="1065">
        <v>0</v>
      </c>
      <c r="Q823" s="1065">
        <v>0</v>
      </c>
      <c r="R823" s="1066">
        <f t="shared" si="12"/>
        <v>0</v>
      </c>
      <c r="S823" s="1065">
        <v>6151.25</v>
      </c>
      <c r="T823" s="1065">
        <v>6151.25</v>
      </c>
      <c r="U823" s="1065">
        <v>0</v>
      </c>
      <c r="V823" s="1065">
        <v>0</v>
      </c>
    </row>
    <row r="824" spans="1:22">
      <c r="A824">
        <v>4088200100</v>
      </c>
      <c r="B824" s="1061">
        <v>2</v>
      </c>
      <c r="C824" s="1061">
        <v>5</v>
      </c>
      <c r="D824" s="1062">
        <v>2</v>
      </c>
      <c r="E824" s="1061" t="s">
        <v>2394</v>
      </c>
      <c r="F824" s="1061">
        <v>143</v>
      </c>
      <c r="G824" s="1061" t="s">
        <v>711</v>
      </c>
      <c r="H824" s="1063">
        <v>1</v>
      </c>
      <c r="I824" s="1064">
        <v>13403</v>
      </c>
      <c r="J824" s="1064">
        <v>1</v>
      </c>
      <c r="K824">
        <v>2020</v>
      </c>
      <c r="L824" s="1064">
        <v>1</v>
      </c>
      <c r="M824" s="1064">
        <v>3</v>
      </c>
      <c r="N824" s="1064" t="s">
        <v>2397</v>
      </c>
      <c r="O824">
        <v>13</v>
      </c>
      <c r="P824" s="1065">
        <v>0</v>
      </c>
      <c r="Q824" s="1065">
        <v>6151.25</v>
      </c>
      <c r="R824" s="1066">
        <f t="shared" si="12"/>
        <v>6151.25</v>
      </c>
      <c r="S824" s="1065">
        <v>0</v>
      </c>
      <c r="T824" s="1065">
        <v>0</v>
      </c>
      <c r="U824" s="1065">
        <v>0</v>
      </c>
      <c r="V824" s="1065">
        <v>0</v>
      </c>
    </row>
    <row r="825" spans="1:22">
      <c r="A825">
        <v>4088200100</v>
      </c>
      <c r="B825" s="1061">
        <v>2</v>
      </c>
      <c r="C825" s="1061">
        <v>5</v>
      </c>
      <c r="D825" s="1062">
        <v>2</v>
      </c>
      <c r="E825" s="1061" t="s">
        <v>2394</v>
      </c>
      <c r="F825" s="1061">
        <v>143</v>
      </c>
      <c r="G825" s="1061" t="s">
        <v>711</v>
      </c>
      <c r="H825" s="1063">
        <v>1</v>
      </c>
      <c r="I825" s="1064">
        <v>13403</v>
      </c>
      <c r="J825" s="1064">
        <v>1</v>
      </c>
      <c r="K825">
        <v>2020</v>
      </c>
      <c r="L825" s="1064">
        <v>1</v>
      </c>
      <c r="M825" s="1064">
        <v>3</v>
      </c>
      <c r="N825" s="1064" t="s">
        <v>2397</v>
      </c>
      <c r="O825">
        <v>13</v>
      </c>
      <c r="P825" s="1065">
        <v>0</v>
      </c>
      <c r="Q825" s="1065">
        <v>0</v>
      </c>
      <c r="R825" s="1066">
        <f t="shared" si="12"/>
        <v>0</v>
      </c>
      <c r="S825" s="1065">
        <v>0</v>
      </c>
      <c r="T825" s="1065">
        <v>0</v>
      </c>
      <c r="U825" s="1065">
        <v>0</v>
      </c>
      <c r="V825" s="1065">
        <v>0</v>
      </c>
    </row>
    <row r="826" spans="1:22">
      <c r="A826">
        <v>4088200100</v>
      </c>
      <c r="B826" s="1061">
        <v>2</v>
      </c>
      <c r="C826" s="1061">
        <v>5</v>
      </c>
      <c r="D826" s="1062">
        <v>2</v>
      </c>
      <c r="E826" s="1061" t="s">
        <v>2394</v>
      </c>
      <c r="F826" s="1061">
        <v>143</v>
      </c>
      <c r="G826" s="1061" t="s">
        <v>711</v>
      </c>
      <c r="H826" s="1063">
        <v>1</v>
      </c>
      <c r="I826" s="1064">
        <v>13403</v>
      </c>
      <c r="J826" s="1064">
        <v>1</v>
      </c>
      <c r="K826">
        <v>2020</v>
      </c>
      <c r="L826" s="1064">
        <v>1</v>
      </c>
      <c r="M826" s="1064">
        <v>3</v>
      </c>
      <c r="N826" s="1064" t="s">
        <v>2397</v>
      </c>
      <c r="O826">
        <v>13</v>
      </c>
      <c r="P826" s="1065">
        <v>0</v>
      </c>
      <c r="Q826" s="1065">
        <v>0</v>
      </c>
      <c r="R826" s="1066">
        <f t="shared" si="12"/>
        <v>0</v>
      </c>
      <c r="S826" s="1065">
        <v>0</v>
      </c>
      <c r="T826" s="1065">
        <v>0</v>
      </c>
      <c r="U826" s="1065">
        <v>0</v>
      </c>
      <c r="V826" s="1065">
        <v>0</v>
      </c>
    </row>
    <row r="827" spans="1:22">
      <c r="A827">
        <v>4088200100</v>
      </c>
      <c r="B827" s="1061">
        <v>2</v>
      </c>
      <c r="C827" s="1061">
        <v>5</v>
      </c>
      <c r="D827" s="1062">
        <v>2</v>
      </c>
      <c r="E827" s="1061" t="s">
        <v>2394</v>
      </c>
      <c r="F827" s="1061">
        <v>143</v>
      </c>
      <c r="G827" s="1061" t="s">
        <v>711</v>
      </c>
      <c r="H827" s="1063">
        <v>1</v>
      </c>
      <c r="I827" s="1064">
        <v>13403</v>
      </c>
      <c r="J827" s="1064">
        <v>1</v>
      </c>
      <c r="K827">
        <v>2020</v>
      </c>
      <c r="L827" s="1064">
        <v>1</v>
      </c>
      <c r="M827" s="1064">
        <v>3</v>
      </c>
      <c r="N827" s="1064" t="s">
        <v>2397</v>
      </c>
      <c r="O827">
        <v>13</v>
      </c>
      <c r="P827" s="1065">
        <v>0</v>
      </c>
      <c r="Q827" s="1065">
        <v>0</v>
      </c>
      <c r="R827" s="1066">
        <f t="shared" si="12"/>
        <v>0</v>
      </c>
      <c r="S827" s="1065">
        <v>0</v>
      </c>
      <c r="T827" s="1065">
        <v>0</v>
      </c>
      <c r="U827" s="1065">
        <v>0</v>
      </c>
      <c r="V827" s="1065">
        <v>0</v>
      </c>
    </row>
    <row r="828" spans="1:22">
      <c r="A828">
        <v>4088200100</v>
      </c>
      <c r="B828" s="1061">
        <v>2</v>
      </c>
      <c r="C828" s="1061">
        <v>5</v>
      </c>
      <c r="D828" s="1062">
        <v>2</v>
      </c>
      <c r="E828" s="1061" t="s">
        <v>2394</v>
      </c>
      <c r="F828" s="1061">
        <v>143</v>
      </c>
      <c r="G828" s="1061" t="s">
        <v>711</v>
      </c>
      <c r="H828" s="1063">
        <v>1</v>
      </c>
      <c r="I828" s="1064">
        <v>13403</v>
      </c>
      <c r="J828" s="1064">
        <v>1</v>
      </c>
      <c r="K828">
        <v>2020</v>
      </c>
      <c r="L828" s="1064">
        <v>1</v>
      </c>
      <c r="M828" s="1064">
        <v>3</v>
      </c>
      <c r="N828" s="1064" t="s">
        <v>2397</v>
      </c>
      <c r="O828">
        <v>13</v>
      </c>
      <c r="P828" s="1065">
        <v>0</v>
      </c>
      <c r="Q828" s="1065">
        <v>0</v>
      </c>
      <c r="R828" s="1066">
        <f t="shared" si="12"/>
        <v>0</v>
      </c>
      <c r="S828" s="1065">
        <v>0</v>
      </c>
      <c r="T828" s="1065">
        <v>0</v>
      </c>
      <c r="U828" s="1065">
        <v>32205</v>
      </c>
      <c r="V828" s="1065">
        <v>32205</v>
      </c>
    </row>
    <row r="829" spans="1:22">
      <c r="A829">
        <v>4088200100</v>
      </c>
      <c r="B829" s="1061">
        <v>2</v>
      </c>
      <c r="C829" s="1061">
        <v>5</v>
      </c>
      <c r="D829" s="1062">
        <v>2</v>
      </c>
      <c r="E829" s="1061" t="s">
        <v>2394</v>
      </c>
      <c r="F829" s="1061">
        <v>143</v>
      </c>
      <c r="G829" s="1061" t="s">
        <v>711</v>
      </c>
      <c r="H829" s="1063">
        <v>1</v>
      </c>
      <c r="I829" s="1064">
        <v>13403</v>
      </c>
      <c r="J829" s="1064">
        <v>1</v>
      </c>
      <c r="K829">
        <v>2020</v>
      </c>
      <c r="L829" s="1064">
        <v>1</v>
      </c>
      <c r="M829" s="1064">
        <v>3</v>
      </c>
      <c r="N829" s="1064" t="s">
        <v>2397</v>
      </c>
      <c r="O829">
        <v>13</v>
      </c>
      <c r="P829" s="1065">
        <v>0</v>
      </c>
      <c r="Q829" s="1065">
        <v>0</v>
      </c>
      <c r="R829" s="1066">
        <f t="shared" si="12"/>
        <v>0</v>
      </c>
      <c r="S829" s="1065">
        <v>32205</v>
      </c>
      <c r="T829" s="1065">
        <v>32205</v>
      </c>
      <c r="U829" s="1065">
        <v>0</v>
      </c>
      <c r="V829" s="1065">
        <v>0</v>
      </c>
    </row>
    <row r="830" spans="1:22">
      <c r="A830">
        <v>4088200100</v>
      </c>
      <c r="B830" s="1061">
        <v>2</v>
      </c>
      <c r="C830" s="1061">
        <v>5</v>
      </c>
      <c r="D830" s="1062">
        <v>2</v>
      </c>
      <c r="E830" s="1061" t="s">
        <v>2394</v>
      </c>
      <c r="F830" s="1061">
        <v>143</v>
      </c>
      <c r="G830" s="1061" t="s">
        <v>711</v>
      </c>
      <c r="H830" s="1063">
        <v>1</v>
      </c>
      <c r="I830" s="1064">
        <v>13403</v>
      </c>
      <c r="J830" s="1064">
        <v>1</v>
      </c>
      <c r="K830">
        <v>2020</v>
      </c>
      <c r="L830" s="1064">
        <v>1</v>
      </c>
      <c r="M830" s="1064">
        <v>3</v>
      </c>
      <c r="N830" s="1064" t="s">
        <v>2397</v>
      </c>
      <c r="O830">
        <v>13</v>
      </c>
      <c r="P830" s="1065">
        <v>0</v>
      </c>
      <c r="Q830" s="1065">
        <v>32205</v>
      </c>
      <c r="R830" s="1066">
        <f t="shared" si="12"/>
        <v>32205</v>
      </c>
      <c r="S830" s="1065">
        <v>0</v>
      </c>
      <c r="T830" s="1065">
        <v>0</v>
      </c>
      <c r="U830" s="1065">
        <v>0</v>
      </c>
      <c r="V830" s="1065">
        <v>0</v>
      </c>
    </row>
    <row r="831" spans="1:22">
      <c r="A831">
        <v>4088200100</v>
      </c>
      <c r="B831" s="1061">
        <v>2</v>
      </c>
      <c r="C831" s="1061">
        <v>5</v>
      </c>
      <c r="D831" s="1062">
        <v>2</v>
      </c>
      <c r="E831" s="1061" t="s">
        <v>2394</v>
      </c>
      <c r="F831" s="1061">
        <v>143</v>
      </c>
      <c r="G831" s="1061" t="s">
        <v>711</v>
      </c>
      <c r="H831" s="1063">
        <v>1</v>
      </c>
      <c r="I831" s="1064">
        <v>13403</v>
      </c>
      <c r="J831" s="1064">
        <v>1</v>
      </c>
      <c r="K831">
        <v>2020</v>
      </c>
      <c r="L831" s="1064">
        <v>1</v>
      </c>
      <c r="M831" s="1064">
        <v>3</v>
      </c>
      <c r="N831" s="1064" t="s">
        <v>2397</v>
      </c>
      <c r="O831">
        <v>13</v>
      </c>
      <c r="P831" s="1065">
        <v>0</v>
      </c>
      <c r="Q831" s="1065">
        <v>0</v>
      </c>
      <c r="R831" s="1066">
        <f t="shared" si="12"/>
        <v>0</v>
      </c>
      <c r="S831" s="1065">
        <v>0</v>
      </c>
      <c r="T831" s="1065">
        <v>0</v>
      </c>
      <c r="U831" s="1065">
        <v>0</v>
      </c>
      <c r="V831" s="1065">
        <v>0</v>
      </c>
    </row>
    <row r="832" spans="1:22">
      <c r="A832">
        <v>4088200100</v>
      </c>
      <c r="B832" s="1061">
        <v>2</v>
      </c>
      <c r="C832" s="1061">
        <v>5</v>
      </c>
      <c r="D832" s="1062">
        <v>2</v>
      </c>
      <c r="E832" s="1061" t="s">
        <v>2394</v>
      </c>
      <c r="F832" s="1061">
        <v>143</v>
      </c>
      <c r="G832" s="1061" t="s">
        <v>711</v>
      </c>
      <c r="H832" s="1063">
        <v>1</v>
      </c>
      <c r="I832" s="1064">
        <v>13403</v>
      </c>
      <c r="J832" s="1064">
        <v>1</v>
      </c>
      <c r="K832">
        <v>2020</v>
      </c>
      <c r="L832" s="1064">
        <v>1</v>
      </c>
      <c r="M832" s="1064">
        <v>3</v>
      </c>
      <c r="N832" s="1064" t="s">
        <v>2397</v>
      </c>
      <c r="O832">
        <v>13</v>
      </c>
      <c r="P832" s="1065">
        <v>0</v>
      </c>
      <c r="Q832" s="1065">
        <v>0</v>
      </c>
      <c r="R832" s="1066">
        <f t="shared" si="12"/>
        <v>0</v>
      </c>
      <c r="S832" s="1065">
        <v>0</v>
      </c>
      <c r="T832" s="1065">
        <v>0</v>
      </c>
      <c r="U832" s="1065">
        <v>0</v>
      </c>
      <c r="V832" s="1065">
        <v>0</v>
      </c>
    </row>
    <row r="833" spans="1:22">
      <c r="A833">
        <v>4088200100</v>
      </c>
      <c r="B833" s="1061">
        <v>2</v>
      </c>
      <c r="C833" s="1061">
        <v>5</v>
      </c>
      <c r="D833" s="1062">
        <v>2</v>
      </c>
      <c r="E833" s="1061" t="s">
        <v>2394</v>
      </c>
      <c r="F833" s="1061">
        <v>143</v>
      </c>
      <c r="G833" s="1061" t="s">
        <v>711</v>
      </c>
      <c r="H833" s="1063">
        <v>1</v>
      </c>
      <c r="I833" s="1064">
        <v>13403</v>
      </c>
      <c r="J833" s="1064">
        <v>1</v>
      </c>
      <c r="K833">
        <v>2020</v>
      </c>
      <c r="L833" s="1064">
        <v>1</v>
      </c>
      <c r="M833" s="1064">
        <v>3</v>
      </c>
      <c r="N833" s="1064" t="s">
        <v>2397</v>
      </c>
      <c r="O833">
        <v>13</v>
      </c>
      <c r="P833" s="1065">
        <v>0</v>
      </c>
      <c r="Q833" s="1065">
        <v>0</v>
      </c>
      <c r="R833" s="1066">
        <f t="shared" si="12"/>
        <v>0</v>
      </c>
      <c r="S833" s="1065">
        <v>0</v>
      </c>
      <c r="T833" s="1065">
        <v>0</v>
      </c>
      <c r="U833" s="1065">
        <v>0</v>
      </c>
      <c r="V833" s="1065">
        <v>0</v>
      </c>
    </row>
    <row r="834" spans="1:22">
      <c r="A834">
        <v>4088200100</v>
      </c>
      <c r="B834" s="1061">
        <v>2</v>
      </c>
      <c r="C834" s="1061">
        <v>5</v>
      </c>
      <c r="D834" s="1062">
        <v>2</v>
      </c>
      <c r="E834" s="1061" t="s">
        <v>2394</v>
      </c>
      <c r="F834" s="1061">
        <v>143</v>
      </c>
      <c r="G834" s="1061" t="s">
        <v>711</v>
      </c>
      <c r="H834" s="1063">
        <v>1</v>
      </c>
      <c r="I834" s="1064">
        <v>13403</v>
      </c>
      <c r="J834" s="1064">
        <v>1</v>
      </c>
      <c r="K834">
        <v>2020</v>
      </c>
      <c r="L834" s="1064">
        <v>1</v>
      </c>
      <c r="M834" s="1064">
        <v>3</v>
      </c>
      <c r="N834" s="1064" t="s">
        <v>2397</v>
      </c>
      <c r="O834">
        <v>13</v>
      </c>
      <c r="P834" s="1065">
        <v>0</v>
      </c>
      <c r="Q834" s="1065">
        <v>0</v>
      </c>
      <c r="R834" s="1066">
        <f t="shared" si="12"/>
        <v>0</v>
      </c>
      <c r="S834" s="1065">
        <v>0</v>
      </c>
      <c r="T834" s="1065">
        <v>0</v>
      </c>
      <c r="U834" s="1065">
        <v>4037.5</v>
      </c>
      <c r="V834" s="1065">
        <v>4037.5</v>
      </c>
    </row>
    <row r="835" spans="1:22">
      <c r="A835">
        <v>4088200100</v>
      </c>
      <c r="B835" s="1061">
        <v>2</v>
      </c>
      <c r="C835" s="1061">
        <v>5</v>
      </c>
      <c r="D835" s="1062">
        <v>2</v>
      </c>
      <c r="E835" s="1061" t="s">
        <v>2394</v>
      </c>
      <c r="F835" s="1061">
        <v>143</v>
      </c>
      <c r="G835" s="1061" t="s">
        <v>711</v>
      </c>
      <c r="H835" s="1063">
        <v>1</v>
      </c>
      <c r="I835" s="1064">
        <v>13403</v>
      </c>
      <c r="J835" s="1064">
        <v>1</v>
      </c>
      <c r="K835">
        <v>2020</v>
      </c>
      <c r="L835" s="1064">
        <v>1</v>
      </c>
      <c r="M835" s="1064">
        <v>3</v>
      </c>
      <c r="N835" s="1064" t="s">
        <v>2397</v>
      </c>
      <c r="O835">
        <v>13</v>
      </c>
      <c r="P835" s="1065">
        <v>0</v>
      </c>
      <c r="Q835" s="1065">
        <v>0</v>
      </c>
      <c r="R835" s="1066">
        <f t="shared" si="12"/>
        <v>0</v>
      </c>
      <c r="S835" s="1065">
        <v>0</v>
      </c>
      <c r="T835" s="1065">
        <v>0</v>
      </c>
      <c r="U835" s="1065">
        <v>0</v>
      </c>
      <c r="V835" s="1065">
        <v>0</v>
      </c>
    </row>
    <row r="836" spans="1:22">
      <c r="A836">
        <v>4088200100</v>
      </c>
      <c r="B836" s="1061">
        <v>2</v>
      </c>
      <c r="C836" s="1061">
        <v>5</v>
      </c>
      <c r="D836" s="1062">
        <v>2</v>
      </c>
      <c r="E836" s="1061" t="s">
        <v>2394</v>
      </c>
      <c r="F836" s="1061">
        <v>143</v>
      </c>
      <c r="G836" s="1061" t="s">
        <v>711</v>
      </c>
      <c r="H836" s="1063">
        <v>1</v>
      </c>
      <c r="I836" s="1064">
        <v>13403</v>
      </c>
      <c r="J836" s="1064">
        <v>1</v>
      </c>
      <c r="K836">
        <v>2020</v>
      </c>
      <c r="L836" s="1064">
        <v>1</v>
      </c>
      <c r="M836" s="1064">
        <v>3</v>
      </c>
      <c r="N836" s="1064" t="s">
        <v>2397</v>
      </c>
      <c r="O836">
        <v>13</v>
      </c>
      <c r="P836" s="1065">
        <v>0</v>
      </c>
      <c r="Q836" s="1065">
        <v>0</v>
      </c>
      <c r="R836" s="1066">
        <f t="shared" si="12"/>
        <v>0</v>
      </c>
      <c r="S836" s="1065">
        <v>0</v>
      </c>
      <c r="T836" s="1065">
        <v>0</v>
      </c>
      <c r="U836" s="1065">
        <v>0</v>
      </c>
      <c r="V836" s="1065">
        <v>0</v>
      </c>
    </row>
    <row r="837" spans="1:22">
      <c r="A837">
        <v>4088200100</v>
      </c>
      <c r="B837" s="1061">
        <v>2</v>
      </c>
      <c r="C837" s="1061">
        <v>5</v>
      </c>
      <c r="D837" s="1062">
        <v>2</v>
      </c>
      <c r="E837" s="1061" t="s">
        <v>2394</v>
      </c>
      <c r="F837" s="1061">
        <v>143</v>
      </c>
      <c r="G837" s="1061" t="s">
        <v>711</v>
      </c>
      <c r="H837" s="1063">
        <v>1</v>
      </c>
      <c r="I837" s="1064">
        <v>13403</v>
      </c>
      <c r="J837" s="1064">
        <v>1</v>
      </c>
      <c r="K837">
        <v>2020</v>
      </c>
      <c r="L837" s="1064">
        <v>1</v>
      </c>
      <c r="M837" s="1064">
        <v>3</v>
      </c>
      <c r="N837" s="1064" t="s">
        <v>2397</v>
      </c>
      <c r="O837">
        <v>13</v>
      </c>
      <c r="P837" s="1065">
        <v>0</v>
      </c>
      <c r="Q837" s="1065">
        <v>0</v>
      </c>
      <c r="R837" s="1066">
        <f t="shared" ref="R837:R900" si="13">P837+Q837</f>
        <v>0</v>
      </c>
      <c r="S837" s="1065">
        <v>4037.5</v>
      </c>
      <c r="T837" s="1065">
        <v>4037.5</v>
      </c>
      <c r="U837" s="1065">
        <v>0</v>
      </c>
      <c r="V837" s="1065">
        <v>0</v>
      </c>
    </row>
    <row r="838" spans="1:22">
      <c r="A838">
        <v>4088200100</v>
      </c>
      <c r="B838" s="1061">
        <v>2</v>
      </c>
      <c r="C838" s="1061">
        <v>5</v>
      </c>
      <c r="D838" s="1062">
        <v>2</v>
      </c>
      <c r="E838" s="1061" t="s">
        <v>2394</v>
      </c>
      <c r="F838" s="1061">
        <v>143</v>
      </c>
      <c r="G838" s="1061" t="s">
        <v>711</v>
      </c>
      <c r="H838" s="1063">
        <v>1</v>
      </c>
      <c r="I838" s="1064">
        <v>13403</v>
      </c>
      <c r="J838" s="1064">
        <v>1</v>
      </c>
      <c r="K838">
        <v>2020</v>
      </c>
      <c r="L838" s="1064">
        <v>1</v>
      </c>
      <c r="M838" s="1064">
        <v>3</v>
      </c>
      <c r="N838" s="1064" t="s">
        <v>2397</v>
      </c>
      <c r="O838">
        <v>13</v>
      </c>
      <c r="P838" s="1065">
        <v>0</v>
      </c>
      <c r="Q838" s="1065">
        <v>4037.5</v>
      </c>
      <c r="R838" s="1066">
        <f t="shared" si="13"/>
        <v>4037.5</v>
      </c>
      <c r="S838" s="1065">
        <v>0</v>
      </c>
      <c r="T838" s="1065">
        <v>0</v>
      </c>
      <c r="U838" s="1065">
        <v>0</v>
      </c>
      <c r="V838" s="1065">
        <v>0</v>
      </c>
    </row>
    <row r="839" spans="1:22">
      <c r="A839">
        <v>4088200100</v>
      </c>
      <c r="B839" s="1061">
        <v>2</v>
      </c>
      <c r="C839" s="1061">
        <v>5</v>
      </c>
      <c r="D839" s="1062">
        <v>2</v>
      </c>
      <c r="E839" s="1061" t="s">
        <v>2394</v>
      </c>
      <c r="F839" s="1061">
        <v>143</v>
      </c>
      <c r="G839" s="1061" t="s">
        <v>711</v>
      </c>
      <c r="H839" s="1063">
        <v>1</v>
      </c>
      <c r="I839" s="1064">
        <v>13403</v>
      </c>
      <c r="J839" s="1064">
        <v>1</v>
      </c>
      <c r="K839">
        <v>2020</v>
      </c>
      <c r="L839" s="1064">
        <v>1</v>
      </c>
      <c r="M839" s="1064">
        <v>1</v>
      </c>
      <c r="N839" s="1064" t="s">
        <v>2397</v>
      </c>
      <c r="O839">
        <v>13</v>
      </c>
      <c r="P839" s="1065">
        <v>41800.01</v>
      </c>
      <c r="Q839" s="1065">
        <v>-1668.84</v>
      </c>
      <c r="R839" s="1066">
        <f t="shared" si="13"/>
        <v>40131.170000000006</v>
      </c>
      <c r="S839" s="1065">
        <v>40131.17</v>
      </c>
      <c r="T839" s="1065">
        <v>40131.17</v>
      </c>
      <c r="U839" s="1065">
        <v>40131.17</v>
      </c>
      <c r="V839" s="1065">
        <v>40131.17</v>
      </c>
    </row>
    <row r="840" spans="1:22">
      <c r="A840">
        <v>4088200100</v>
      </c>
      <c r="B840" s="1061">
        <v>2</v>
      </c>
      <c r="C840" s="1061">
        <v>5</v>
      </c>
      <c r="D840" s="1062">
        <v>2</v>
      </c>
      <c r="E840" s="1061" t="s">
        <v>2394</v>
      </c>
      <c r="F840" s="1061">
        <v>143</v>
      </c>
      <c r="G840" s="1061" t="s">
        <v>711</v>
      </c>
      <c r="H840" s="1063">
        <v>1</v>
      </c>
      <c r="I840" s="1064">
        <v>13403</v>
      </c>
      <c r="J840" s="1064">
        <v>1</v>
      </c>
      <c r="K840">
        <v>2020</v>
      </c>
      <c r="L840" s="1064">
        <v>1</v>
      </c>
      <c r="M840" s="1064">
        <v>3</v>
      </c>
      <c r="N840" s="1064" t="s">
        <v>2397</v>
      </c>
      <c r="O840">
        <v>13</v>
      </c>
      <c r="P840" s="1065">
        <v>0</v>
      </c>
      <c r="Q840" s="1065">
        <v>0</v>
      </c>
      <c r="R840" s="1066">
        <f t="shared" si="13"/>
        <v>0</v>
      </c>
      <c r="S840" s="1065">
        <v>0</v>
      </c>
      <c r="T840" s="1065">
        <v>0</v>
      </c>
      <c r="U840" s="1065">
        <v>0</v>
      </c>
      <c r="V840" s="1065">
        <v>0</v>
      </c>
    </row>
    <row r="841" spans="1:22">
      <c r="A841">
        <v>4088200100</v>
      </c>
      <c r="B841" s="1061">
        <v>2</v>
      </c>
      <c r="C841" s="1061">
        <v>5</v>
      </c>
      <c r="D841" s="1062">
        <v>2</v>
      </c>
      <c r="E841" s="1061" t="s">
        <v>2394</v>
      </c>
      <c r="F841" s="1061">
        <v>143</v>
      </c>
      <c r="G841" s="1061" t="s">
        <v>711</v>
      </c>
      <c r="H841" s="1063">
        <v>1</v>
      </c>
      <c r="I841" s="1064">
        <v>13403</v>
      </c>
      <c r="J841" s="1064">
        <v>1</v>
      </c>
      <c r="K841">
        <v>2020</v>
      </c>
      <c r="L841" s="1064">
        <v>1</v>
      </c>
      <c r="M841" s="1064">
        <v>3</v>
      </c>
      <c r="N841" s="1064" t="s">
        <v>2397</v>
      </c>
      <c r="O841">
        <v>13</v>
      </c>
      <c r="P841" s="1065">
        <v>0</v>
      </c>
      <c r="Q841" s="1065">
        <v>0</v>
      </c>
      <c r="R841" s="1066">
        <f t="shared" si="13"/>
        <v>0</v>
      </c>
      <c r="S841" s="1065">
        <v>0</v>
      </c>
      <c r="T841" s="1065">
        <v>0</v>
      </c>
      <c r="U841" s="1065">
        <v>7576.25</v>
      </c>
      <c r="V841" s="1065">
        <v>7576.25</v>
      </c>
    </row>
    <row r="842" spans="1:22">
      <c r="A842">
        <v>4088200100</v>
      </c>
      <c r="B842" s="1061">
        <v>2</v>
      </c>
      <c r="C842" s="1061">
        <v>5</v>
      </c>
      <c r="D842" s="1062">
        <v>2</v>
      </c>
      <c r="E842" s="1061" t="s">
        <v>2394</v>
      </c>
      <c r="F842" s="1061">
        <v>143</v>
      </c>
      <c r="G842" s="1061" t="s">
        <v>711</v>
      </c>
      <c r="H842" s="1063">
        <v>1</v>
      </c>
      <c r="I842" s="1064">
        <v>13403</v>
      </c>
      <c r="J842" s="1064">
        <v>1</v>
      </c>
      <c r="K842">
        <v>2020</v>
      </c>
      <c r="L842" s="1064">
        <v>1</v>
      </c>
      <c r="M842" s="1064">
        <v>3</v>
      </c>
      <c r="N842" s="1064" t="s">
        <v>2397</v>
      </c>
      <c r="O842">
        <v>13</v>
      </c>
      <c r="P842" s="1065">
        <v>0</v>
      </c>
      <c r="Q842" s="1065">
        <v>0</v>
      </c>
      <c r="R842" s="1066">
        <f t="shared" si="13"/>
        <v>0</v>
      </c>
      <c r="S842" s="1065">
        <v>0</v>
      </c>
      <c r="T842" s="1065">
        <v>0</v>
      </c>
      <c r="U842" s="1065">
        <v>0</v>
      </c>
      <c r="V842" s="1065">
        <v>0</v>
      </c>
    </row>
    <row r="843" spans="1:22">
      <c r="A843">
        <v>4088200100</v>
      </c>
      <c r="B843" s="1061">
        <v>2</v>
      </c>
      <c r="C843" s="1061">
        <v>5</v>
      </c>
      <c r="D843" s="1062">
        <v>2</v>
      </c>
      <c r="E843" s="1061" t="s">
        <v>2394</v>
      </c>
      <c r="F843" s="1061">
        <v>143</v>
      </c>
      <c r="G843" s="1061" t="s">
        <v>711</v>
      </c>
      <c r="H843" s="1063">
        <v>1</v>
      </c>
      <c r="I843" s="1064">
        <v>13403</v>
      </c>
      <c r="J843" s="1064">
        <v>1</v>
      </c>
      <c r="K843">
        <v>2020</v>
      </c>
      <c r="L843" s="1064">
        <v>1</v>
      </c>
      <c r="M843" s="1064">
        <v>3</v>
      </c>
      <c r="N843" s="1064" t="s">
        <v>2397</v>
      </c>
      <c r="O843">
        <v>13</v>
      </c>
      <c r="P843" s="1065">
        <v>0</v>
      </c>
      <c r="Q843" s="1065">
        <v>0</v>
      </c>
      <c r="R843" s="1066">
        <f t="shared" si="13"/>
        <v>0</v>
      </c>
      <c r="S843" s="1065">
        <v>0</v>
      </c>
      <c r="T843" s="1065">
        <v>0</v>
      </c>
      <c r="U843" s="1065">
        <v>0</v>
      </c>
      <c r="V843" s="1065">
        <v>0</v>
      </c>
    </row>
    <row r="844" spans="1:22">
      <c r="A844">
        <v>4088200100</v>
      </c>
      <c r="B844" s="1061">
        <v>2</v>
      </c>
      <c r="C844" s="1061">
        <v>5</v>
      </c>
      <c r="D844" s="1062">
        <v>2</v>
      </c>
      <c r="E844" s="1061" t="s">
        <v>2394</v>
      </c>
      <c r="F844" s="1061">
        <v>143</v>
      </c>
      <c r="G844" s="1061" t="s">
        <v>711</v>
      </c>
      <c r="H844" s="1063">
        <v>1</v>
      </c>
      <c r="I844" s="1064">
        <v>13403</v>
      </c>
      <c r="J844" s="1064">
        <v>1</v>
      </c>
      <c r="K844">
        <v>2020</v>
      </c>
      <c r="L844" s="1064">
        <v>1</v>
      </c>
      <c r="M844" s="1064">
        <v>3</v>
      </c>
      <c r="N844" s="1064" t="s">
        <v>2397</v>
      </c>
      <c r="O844">
        <v>13</v>
      </c>
      <c r="P844" s="1065">
        <v>0</v>
      </c>
      <c r="Q844" s="1065">
        <v>0</v>
      </c>
      <c r="R844" s="1066">
        <f t="shared" si="13"/>
        <v>0</v>
      </c>
      <c r="S844" s="1065">
        <v>7576.25</v>
      </c>
      <c r="T844" s="1065">
        <v>7576.25</v>
      </c>
      <c r="U844" s="1065">
        <v>0</v>
      </c>
      <c r="V844" s="1065">
        <v>0</v>
      </c>
    </row>
    <row r="845" spans="1:22">
      <c r="A845">
        <v>4088200100</v>
      </c>
      <c r="B845" s="1061">
        <v>2</v>
      </c>
      <c r="C845" s="1061">
        <v>5</v>
      </c>
      <c r="D845" s="1062">
        <v>2</v>
      </c>
      <c r="E845" s="1061" t="s">
        <v>2394</v>
      </c>
      <c r="F845" s="1061">
        <v>143</v>
      </c>
      <c r="G845" s="1061" t="s">
        <v>711</v>
      </c>
      <c r="H845" s="1063">
        <v>1</v>
      </c>
      <c r="I845" s="1064">
        <v>13403</v>
      </c>
      <c r="J845" s="1064">
        <v>1</v>
      </c>
      <c r="K845">
        <v>2020</v>
      </c>
      <c r="L845" s="1064">
        <v>1</v>
      </c>
      <c r="M845" s="1064">
        <v>3</v>
      </c>
      <c r="N845" s="1064" t="s">
        <v>2397</v>
      </c>
      <c r="O845">
        <v>13</v>
      </c>
      <c r="P845" s="1065">
        <v>0</v>
      </c>
      <c r="Q845" s="1065">
        <v>7576.25</v>
      </c>
      <c r="R845" s="1066">
        <f t="shared" si="13"/>
        <v>7576.25</v>
      </c>
      <c r="S845" s="1065">
        <v>0</v>
      </c>
      <c r="T845" s="1065">
        <v>0</v>
      </c>
      <c r="U845" s="1065">
        <v>0</v>
      </c>
      <c r="V845" s="1065">
        <v>0</v>
      </c>
    </row>
    <row r="846" spans="1:22">
      <c r="A846">
        <v>4088200100</v>
      </c>
      <c r="B846" s="1061">
        <v>2</v>
      </c>
      <c r="C846" s="1061">
        <v>5</v>
      </c>
      <c r="D846" s="1062">
        <v>2</v>
      </c>
      <c r="E846" s="1061" t="s">
        <v>2394</v>
      </c>
      <c r="F846" s="1061">
        <v>143</v>
      </c>
      <c r="G846" s="1061" t="s">
        <v>711</v>
      </c>
      <c r="H846" s="1063">
        <v>1</v>
      </c>
      <c r="I846" s="1064">
        <v>13403</v>
      </c>
      <c r="J846" s="1064">
        <v>1</v>
      </c>
      <c r="K846">
        <v>2020</v>
      </c>
      <c r="L846" s="1064">
        <v>1</v>
      </c>
      <c r="M846" s="1064">
        <v>1</v>
      </c>
      <c r="N846" s="1064" t="s">
        <v>2397</v>
      </c>
      <c r="O846">
        <v>13</v>
      </c>
      <c r="P846" s="1065">
        <v>211410.14</v>
      </c>
      <c r="Q846" s="1065">
        <v>-50199.9</v>
      </c>
      <c r="R846" s="1066">
        <f t="shared" si="13"/>
        <v>161210.24000000002</v>
      </c>
      <c r="S846" s="1065">
        <v>161210.23999999999</v>
      </c>
      <c r="T846" s="1065">
        <v>161210.23999999999</v>
      </c>
      <c r="U846" s="1065">
        <v>161210.23999999999</v>
      </c>
      <c r="V846" s="1065">
        <v>161210.23999999999</v>
      </c>
    </row>
    <row r="847" spans="1:22">
      <c r="A847">
        <v>4088200100</v>
      </c>
      <c r="B847" s="1061">
        <v>2</v>
      </c>
      <c r="C847" s="1061">
        <v>5</v>
      </c>
      <c r="D847" s="1062">
        <v>2</v>
      </c>
      <c r="E847" s="1061" t="s">
        <v>2394</v>
      </c>
      <c r="F847" s="1061">
        <v>143</v>
      </c>
      <c r="G847" s="1061" t="s">
        <v>711</v>
      </c>
      <c r="H847" s="1063">
        <v>1</v>
      </c>
      <c r="I847" s="1064">
        <v>13403</v>
      </c>
      <c r="J847" s="1064">
        <v>1</v>
      </c>
      <c r="K847">
        <v>2020</v>
      </c>
      <c r="L847" s="1064">
        <v>1</v>
      </c>
      <c r="M847" s="1064">
        <v>3</v>
      </c>
      <c r="N847" s="1064" t="s">
        <v>2397</v>
      </c>
      <c r="O847">
        <v>13</v>
      </c>
      <c r="P847" s="1065">
        <v>0</v>
      </c>
      <c r="Q847" s="1065">
        <v>0</v>
      </c>
      <c r="R847" s="1066">
        <f t="shared" si="13"/>
        <v>0</v>
      </c>
      <c r="S847" s="1065">
        <v>0</v>
      </c>
      <c r="T847" s="1065">
        <v>0</v>
      </c>
      <c r="U847" s="1065">
        <v>0</v>
      </c>
      <c r="V847" s="1065">
        <v>0</v>
      </c>
    </row>
    <row r="848" spans="1:22">
      <c r="A848">
        <v>4088200100</v>
      </c>
      <c r="B848" s="1061">
        <v>2</v>
      </c>
      <c r="C848" s="1061">
        <v>5</v>
      </c>
      <c r="D848" s="1062">
        <v>2</v>
      </c>
      <c r="E848" s="1061" t="s">
        <v>2394</v>
      </c>
      <c r="F848" s="1061">
        <v>143</v>
      </c>
      <c r="G848" s="1061" t="s">
        <v>711</v>
      </c>
      <c r="H848" s="1063">
        <v>1</v>
      </c>
      <c r="I848" s="1064">
        <v>13403</v>
      </c>
      <c r="J848" s="1064">
        <v>1</v>
      </c>
      <c r="K848">
        <v>2020</v>
      </c>
      <c r="L848" s="1064">
        <v>1</v>
      </c>
      <c r="M848" s="1064">
        <v>3</v>
      </c>
      <c r="N848" s="1064" t="s">
        <v>2397</v>
      </c>
      <c r="O848">
        <v>13</v>
      </c>
      <c r="P848" s="1065">
        <v>0</v>
      </c>
      <c r="Q848" s="1065">
        <v>0</v>
      </c>
      <c r="R848" s="1066">
        <f t="shared" si="13"/>
        <v>0</v>
      </c>
      <c r="S848" s="1065">
        <v>0</v>
      </c>
      <c r="T848" s="1065">
        <v>0</v>
      </c>
      <c r="U848" s="1065">
        <v>6080</v>
      </c>
      <c r="V848" s="1065">
        <v>6080</v>
      </c>
    </row>
    <row r="849" spans="1:22">
      <c r="A849">
        <v>4088200100</v>
      </c>
      <c r="B849" s="1061">
        <v>2</v>
      </c>
      <c r="C849" s="1061">
        <v>5</v>
      </c>
      <c r="D849" s="1062">
        <v>2</v>
      </c>
      <c r="E849" s="1061" t="s">
        <v>2394</v>
      </c>
      <c r="F849" s="1061">
        <v>143</v>
      </c>
      <c r="G849" s="1061" t="s">
        <v>711</v>
      </c>
      <c r="H849" s="1063">
        <v>1</v>
      </c>
      <c r="I849" s="1064">
        <v>13403</v>
      </c>
      <c r="J849" s="1064">
        <v>1</v>
      </c>
      <c r="K849">
        <v>2020</v>
      </c>
      <c r="L849" s="1064">
        <v>1</v>
      </c>
      <c r="M849" s="1064">
        <v>3</v>
      </c>
      <c r="N849" s="1064" t="s">
        <v>2397</v>
      </c>
      <c r="O849">
        <v>13</v>
      </c>
      <c r="P849" s="1065">
        <v>0</v>
      </c>
      <c r="Q849" s="1065">
        <v>0</v>
      </c>
      <c r="R849" s="1066">
        <f t="shared" si="13"/>
        <v>0</v>
      </c>
      <c r="S849" s="1065">
        <v>0</v>
      </c>
      <c r="T849" s="1065">
        <v>0</v>
      </c>
      <c r="U849" s="1065">
        <v>0</v>
      </c>
      <c r="V849" s="1065">
        <v>0</v>
      </c>
    </row>
    <row r="850" spans="1:22">
      <c r="A850">
        <v>4088200100</v>
      </c>
      <c r="B850" s="1061">
        <v>2</v>
      </c>
      <c r="C850" s="1061">
        <v>5</v>
      </c>
      <c r="D850" s="1062">
        <v>2</v>
      </c>
      <c r="E850" s="1061" t="s">
        <v>2394</v>
      </c>
      <c r="F850" s="1061">
        <v>143</v>
      </c>
      <c r="G850" s="1061" t="s">
        <v>711</v>
      </c>
      <c r="H850" s="1063">
        <v>1</v>
      </c>
      <c r="I850" s="1064">
        <v>13403</v>
      </c>
      <c r="J850" s="1064">
        <v>1</v>
      </c>
      <c r="K850">
        <v>2020</v>
      </c>
      <c r="L850" s="1064">
        <v>1</v>
      </c>
      <c r="M850" s="1064">
        <v>3</v>
      </c>
      <c r="N850" s="1064" t="s">
        <v>2397</v>
      </c>
      <c r="O850">
        <v>13</v>
      </c>
      <c r="P850" s="1065">
        <v>0</v>
      </c>
      <c r="Q850" s="1065">
        <v>0</v>
      </c>
      <c r="R850" s="1066">
        <f t="shared" si="13"/>
        <v>0</v>
      </c>
      <c r="S850" s="1065">
        <v>0</v>
      </c>
      <c r="T850" s="1065">
        <v>0</v>
      </c>
      <c r="U850" s="1065">
        <v>0</v>
      </c>
      <c r="V850" s="1065">
        <v>0</v>
      </c>
    </row>
    <row r="851" spans="1:22">
      <c r="A851">
        <v>4088200100</v>
      </c>
      <c r="B851" s="1061">
        <v>2</v>
      </c>
      <c r="C851" s="1061">
        <v>5</v>
      </c>
      <c r="D851" s="1062">
        <v>2</v>
      </c>
      <c r="E851" s="1061" t="s">
        <v>2394</v>
      </c>
      <c r="F851" s="1061">
        <v>143</v>
      </c>
      <c r="G851" s="1061" t="s">
        <v>711</v>
      </c>
      <c r="H851" s="1063">
        <v>1</v>
      </c>
      <c r="I851" s="1064">
        <v>13403</v>
      </c>
      <c r="J851" s="1064">
        <v>1</v>
      </c>
      <c r="K851">
        <v>2020</v>
      </c>
      <c r="L851" s="1064">
        <v>1</v>
      </c>
      <c r="M851" s="1064">
        <v>3</v>
      </c>
      <c r="N851" s="1064" t="s">
        <v>2397</v>
      </c>
      <c r="O851">
        <v>13</v>
      </c>
      <c r="P851" s="1065">
        <v>0</v>
      </c>
      <c r="Q851" s="1065">
        <v>0</v>
      </c>
      <c r="R851" s="1066">
        <f t="shared" si="13"/>
        <v>0</v>
      </c>
      <c r="S851" s="1065">
        <v>6080</v>
      </c>
      <c r="T851" s="1065">
        <v>6080</v>
      </c>
      <c r="U851" s="1065">
        <v>0</v>
      </c>
      <c r="V851" s="1065">
        <v>0</v>
      </c>
    </row>
    <row r="852" spans="1:22">
      <c r="A852">
        <v>4088200100</v>
      </c>
      <c r="B852" s="1061">
        <v>2</v>
      </c>
      <c r="C852" s="1061">
        <v>5</v>
      </c>
      <c r="D852" s="1062">
        <v>2</v>
      </c>
      <c r="E852" s="1061" t="s">
        <v>2394</v>
      </c>
      <c r="F852" s="1061">
        <v>143</v>
      </c>
      <c r="G852" s="1061" t="s">
        <v>711</v>
      </c>
      <c r="H852" s="1063">
        <v>1</v>
      </c>
      <c r="I852" s="1064">
        <v>13403</v>
      </c>
      <c r="J852" s="1064">
        <v>1</v>
      </c>
      <c r="K852">
        <v>2020</v>
      </c>
      <c r="L852" s="1064">
        <v>1</v>
      </c>
      <c r="M852" s="1064">
        <v>3</v>
      </c>
      <c r="N852" s="1064" t="s">
        <v>2397</v>
      </c>
      <c r="O852">
        <v>13</v>
      </c>
      <c r="P852" s="1065">
        <v>0</v>
      </c>
      <c r="Q852" s="1065">
        <v>6080</v>
      </c>
      <c r="R852" s="1066">
        <f t="shared" si="13"/>
        <v>6080</v>
      </c>
      <c r="S852" s="1065">
        <v>0</v>
      </c>
      <c r="T852" s="1065">
        <v>0</v>
      </c>
      <c r="U852" s="1065">
        <v>0</v>
      </c>
      <c r="V852" s="1065">
        <v>0</v>
      </c>
    </row>
    <row r="853" spans="1:22">
      <c r="A853">
        <v>4088200100</v>
      </c>
      <c r="B853" s="1061">
        <v>2</v>
      </c>
      <c r="C853" s="1061">
        <v>5</v>
      </c>
      <c r="D853" s="1062">
        <v>2</v>
      </c>
      <c r="E853" s="1061" t="s">
        <v>2394</v>
      </c>
      <c r="F853" s="1061">
        <v>143</v>
      </c>
      <c r="G853" s="1061" t="s">
        <v>711</v>
      </c>
      <c r="H853" s="1063">
        <v>1</v>
      </c>
      <c r="I853" s="1064">
        <v>13403</v>
      </c>
      <c r="J853" s="1064">
        <v>1</v>
      </c>
      <c r="K853">
        <v>2020</v>
      </c>
      <c r="L853" s="1064">
        <v>1</v>
      </c>
      <c r="M853" s="1064">
        <v>1</v>
      </c>
      <c r="N853" s="1064" t="s">
        <v>2397</v>
      </c>
      <c r="O853">
        <v>13</v>
      </c>
      <c r="P853" s="1065">
        <v>68602.95</v>
      </c>
      <c r="Q853" s="1065">
        <v>-20780.46</v>
      </c>
      <c r="R853" s="1066">
        <f t="shared" si="13"/>
        <v>47822.49</v>
      </c>
      <c r="S853" s="1065">
        <v>47822.49</v>
      </c>
      <c r="T853" s="1065">
        <v>47822.49</v>
      </c>
      <c r="U853" s="1065">
        <v>47822.49</v>
      </c>
      <c r="V853" s="1065">
        <v>47822.49</v>
      </c>
    </row>
    <row r="854" spans="1:22">
      <c r="A854">
        <v>4088200100</v>
      </c>
      <c r="B854" s="1061">
        <v>2</v>
      </c>
      <c r="C854" s="1061">
        <v>5</v>
      </c>
      <c r="D854" s="1062">
        <v>2</v>
      </c>
      <c r="E854" s="1061" t="s">
        <v>2394</v>
      </c>
      <c r="F854" s="1061">
        <v>143</v>
      </c>
      <c r="G854" s="1061" t="s">
        <v>711</v>
      </c>
      <c r="H854" s="1063">
        <v>1</v>
      </c>
      <c r="I854" s="1064">
        <v>13403</v>
      </c>
      <c r="J854" s="1064">
        <v>1</v>
      </c>
      <c r="K854">
        <v>2020</v>
      </c>
      <c r="L854" s="1064">
        <v>1</v>
      </c>
      <c r="M854" s="1064">
        <v>1</v>
      </c>
      <c r="N854" s="1064" t="s">
        <v>2397</v>
      </c>
      <c r="O854">
        <v>13</v>
      </c>
      <c r="P854" s="1065">
        <v>52566.67</v>
      </c>
      <c r="Q854" s="1065">
        <v>-4512.51</v>
      </c>
      <c r="R854" s="1066">
        <f t="shared" si="13"/>
        <v>48054.159999999996</v>
      </c>
      <c r="S854" s="1065">
        <v>48054.16</v>
      </c>
      <c r="T854" s="1065">
        <v>48054.16</v>
      </c>
      <c r="U854" s="1065">
        <v>48054.16</v>
      </c>
      <c r="V854" s="1065">
        <v>48054.16</v>
      </c>
    </row>
    <row r="855" spans="1:22">
      <c r="A855">
        <v>4088200100</v>
      </c>
      <c r="B855" s="1061">
        <v>2</v>
      </c>
      <c r="C855" s="1061">
        <v>5</v>
      </c>
      <c r="D855" s="1062">
        <v>2</v>
      </c>
      <c r="E855" s="1061" t="s">
        <v>2394</v>
      </c>
      <c r="F855" s="1061">
        <v>143</v>
      </c>
      <c r="G855" s="1061" t="s">
        <v>711</v>
      </c>
      <c r="H855" s="1063">
        <v>1</v>
      </c>
      <c r="I855" s="1064">
        <v>13403</v>
      </c>
      <c r="J855" s="1064">
        <v>1</v>
      </c>
      <c r="K855">
        <v>2020</v>
      </c>
      <c r="L855" s="1064">
        <v>1</v>
      </c>
      <c r="M855" s="1064">
        <v>3</v>
      </c>
      <c r="N855" s="1064" t="s">
        <v>2397</v>
      </c>
      <c r="O855">
        <v>13</v>
      </c>
      <c r="P855" s="1065">
        <v>0</v>
      </c>
      <c r="Q855" s="1065">
        <v>0</v>
      </c>
      <c r="R855" s="1066">
        <f t="shared" si="13"/>
        <v>0</v>
      </c>
      <c r="S855" s="1065">
        <v>0</v>
      </c>
      <c r="T855" s="1065">
        <v>0</v>
      </c>
      <c r="U855" s="1065">
        <v>0</v>
      </c>
      <c r="V855" s="1065">
        <v>0</v>
      </c>
    </row>
    <row r="856" spans="1:22">
      <c r="A856">
        <v>4088200100</v>
      </c>
      <c r="B856" s="1061">
        <v>2</v>
      </c>
      <c r="C856" s="1061">
        <v>5</v>
      </c>
      <c r="D856" s="1062">
        <v>2</v>
      </c>
      <c r="E856" s="1061" t="s">
        <v>2394</v>
      </c>
      <c r="F856" s="1061">
        <v>143</v>
      </c>
      <c r="G856" s="1061" t="s">
        <v>711</v>
      </c>
      <c r="H856" s="1063">
        <v>1</v>
      </c>
      <c r="I856" s="1064">
        <v>13403</v>
      </c>
      <c r="J856" s="1064">
        <v>1</v>
      </c>
      <c r="K856">
        <v>2020</v>
      </c>
      <c r="L856" s="1064">
        <v>1</v>
      </c>
      <c r="M856" s="1064">
        <v>3</v>
      </c>
      <c r="N856" s="1064" t="s">
        <v>2397</v>
      </c>
      <c r="O856">
        <v>13</v>
      </c>
      <c r="P856" s="1065">
        <v>0</v>
      </c>
      <c r="Q856" s="1065">
        <v>0</v>
      </c>
      <c r="R856" s="1066">
        <f t="shared" si="13"/>
        <v>0</v>
      </c>
      <c r="S856" s="1065">
        <v>0</v>
      </c>
      <c r="T856" s="1065">
        <v>0</v>
      </c>
      <c r="U856" s="1065">
        <v>26813.75</v>
      </c>
      <c r="V856" s="1065">
        <v>26813.75</v>
      </c>
    </row>
    <row r="857" spans="1:22">
      <c r="A857">
        <v>4088200100</v>
      </c>
      <c r="B857" s="1061">
        <v>2</v>
      </c>
      <c r="C857" s="1061">
        <v>5</v>
      </c>
      <c r="D857" s="1062">
        <v>2</v>
      </c>
      <c r="E857" s="1061" t="s">
        <v>2394</v>
      </c>
      <c r="F857" s="1061">
        <v>143</v>
      </c>
      <c r="G857" s="1061" t="s">
        <v>711</v>
      </c>
      <c r="H857" s="1063">
        <v>1</v>
      </c>
      <c r="I857" s="1064">
        <v>13403</v>
      </c>
      <c r="J857" s="1064">
        <v>1</v>
      </c>
      <c r="K857">
        <v>2020</v>
      </c>
      <c r="L857" s="1064">
        <v>1</v>
      </c>
      <c r="M857" s="1064">
        <v>3</v>
      </c>
      <c r="N857" s="1064" t="s">
        <v>2397</v>
      </c>
      <c r="O857">
        <v>13</v>
      </c>
      <c r="P857" s="1065">
        <v>0</v>
      </c>
      <c r="Q857" s="1065">
        <v>0</v>
      </c>
      <c r="R857" s="1066">
        <f t="shared" si="13"/>
        <v>0</v>
      </c>
      <c r="S857" s="1065">
        <v>0</v>
      </c>
      <c r="T857" s="1065">
        <v>0</v>
      </c>
      <c r="U857" s="1065">
        <v>0</v>
      </c>
      <c r="V857" s="1065">
        <v>0</v>
      </c>
    </row>
    <row r="858" spans="1:22">
      <c r="A858">
        <v>4088200100</v>
      </c>
      <c r="B858" s="1061">
        <v>2</v>
      </c>
      <c r="C858" s="1061">
        <v>5</v>
      </c>
      <c r="D858" s="1062">
        <v>2</v>
      </c>
      <c r="E858" s="1061" t="s">
        <v>2394</v>
      </c>
      <c r="F858" s="1061">
        <v>143</v>
      </c>
      <c r="G858" s="1061" t="s">
        <v>711</v>
      </c>
      <c r="H858" s="1063">
        <v>1</v>
      </c>
      <c r="I858" s="1064">
        <v>13403</v>
      </c>
      <c r="J858" s="1064">
        <v>1</v>
      </c>
      <c r="K858">
        <v>2020</v>
      </c>
      <c r="L858" s="1064">
        <v>1</v>
      </c>
      <c r="M858" s="1064">
        <v>3</v>
      </c>
      <c r="N858" s="1064" t="s">
        <v>2397</v>
      </c>
      <c r="O858">
        <v>13</v>
      </c>
      <c r="P858" s="1065">
        <v>0</v>
      </c>
      <c r="Q858" s="1065">
        <v>0</v>
      </c>
      <c r="R858" s="1066">
        <f t="shared" si="13"/>
        <v>0</v>
      </c>
      <c r="S858" s="1065">
        <v>0</v>
      </c>
      <c r="T858" s="1065">
        <v>0</v>
      </c>
      <c r="U858" s="1065">
        <v>0</v>
      </c>
      <c r="V858" s="1065">
        <v>0</v>
      </c>
    </row>
    <row r="859" spans="1:22">
      <c r="A859">
        <v>4088200100</v>
      </c>
      <c r="B859" s="1061">
        <v>2</v>
      </c>
      <c r="C859" s="1061">
        <v>5</v>
      </c>
      <c r="D859" s="1062">
        <v>2</v>
      </c>
      <c r="E859" s="1061" t="s">
        <v>2394</v>
      </c>
      <c r="F859" s="1061">
        <v>143</v>
      </c>
      <c r="G859" s="1061" t="s">
        <v>711</v>
      </c>
      <c r="H859" s="1063">
        <v>1</v>
      </c>
      <c r="I859" s="1064">
        <v>13403</v>
      </c>
      <c r="J859" s="1064">
        <v>1</v>
      </c>
      <c r="K859">
        <v>2020</v>
      </c>
      <c r="L859" s="1064">
        <v>1</v>
      </c>
      <c r="M859" s="1064">
        <v>3</v>
      </c>
      <c r="N859" s="1064" t="s">
        <v>2397</v>
      </c>
      <c r="O859">
        <v>13</v>
      </c>
      <c r="P859" s="1065">
        <v>0</v>
      </c>
      <c r="Q859" s="1065">
        <v>0</v>
      </c>
      <c r="R859" s="1066">
        <f t="shared" si="13"/>
        <v>0</v>
      </c>
      <c r="S859" s="1065">
        <v>26813.75</v>
      </c>
      <c r="T859" s="1065">
        <v>26813.75</v>
      </c>
      <c r="U859" s="1065">
        <v>0</v>
      </c>
      <c r="V859" s="1065">
        <v>0</v>
      </c>
    </row>
    <row r="860" spans="1:22">
      <c r="A860">
        <v>4088200100</v>
      </c>
      <c r="B860" s="1061">
        <v>2</v>
      </c>
      <c r="C860" s="1061">
        <v>5</v>
      </c>
      <c r="D860" s="1062">
        <v>2</v>
      </c>
      <c r="E860" s="1061" t="s">
        <v>2394</v>
      </c>
      <c r="F860" s="1061">
        <v>143</v>
      </c>
      <c r="G860" s="1061" t="s">
        <v>711</v>
      </c>
      <c r="H860" s="1063">
        <v>1</v>
      </c>
      <c r="I860" s="1064">
        <v>13403</v>
      </c>
      <c r="J860" s="1064">
        <v>1</v>
      </c>
      <c r="K860">
        <v>2020</v>
      </c>
      <c r="L860" s="1064">
        <v>1</v>
      </c>
      <c r="M860" s="1064">
        <v>3</v>
      </c>
      <c r="N860" s="1064" t="s">
        <v>2397</v>
      </c>
      <c r="O860">
        <v>13</v>
      </c>
      <c r="P860" s="1065">
        <v>0</v>
      </c>
      <c r="Q860" s="1065">
        <v>26813.75</v>
      </c>
      <c r="R860" s="1066">
        <f t="shared" si="13"/>
        <v>26813.75</v>
      </c>
      <c r="S860" s="1065">
        <v>0</v>
      </c>
      <c r="T860" s="1065">
        <v>0</v>
      </c>
      <c r="U860" s="1065">
        <v>0</v>
      </c>
      <c r="V860" s="1065">
        <v>0</v>
      </c>
    </row>
    <row r="861" spans="1:22">
      <c r="A861">
        <v>4088200100</v>
      </c>
      <c r="B861" s="1061">
        <v>2</v>
      </c>
      <c r="C861" s="1061">
        <v>5</v>
      </c>
      <c r="D861" s="1062">
        <v>2</v>
      </c>
      <c r="E861" s="1061" t="s">
        <v>2394</v>
      </c>
      <c r="F861" s="1061">
        <v>143</v>
      </c>
      <c r="G861" s="1061" t="s">
        <v>711</v>
      </c>
      <c r="H861" s="1063">
        <v>1</v>
      </c>
      <c r="I861" s="1064">
        <v>13403</v>
      </c>
      <c r="J861" s="1064">
        <v>1</v>
      </c>
      <c r="K861">
        <v>2020</v>
      </c>
      <c r="L861" s="1064">
        <v>1</v>
      </c>
      <c r="M861" s="1064">
        <v>3</v>
      </c>
      <c r="N861" s="1064" t="s">
        <v>2397</v>
      </c>
      <c r="O861">
        <v>13</v>
      </c>
      <c r="P861" s="1065">
        <v>0</v>
      </c>
      <c r="Q861" s="1065">
        <v>0</v>
      </c>
      <c r="R861" s="1066">
        <f t="shared" si="13"/>
        <v>0</v>
      </c>
      <c r="S861" s="1065">
        <v>0</v>
      </c>
      <c r="T861" s="1065">
        <v>0</v>
      </c>
      <c r="U861" s="1065">
        <v>0</v>
      </c>
      <c r="V861" s="1065">
        <v>0</v>
      </c>
    </row>
    <row r="862" spans="1:22">
      <c r="A862">
        <v>4088200100</v>
      </c>
      <c r="B862" s="1061">
        <v>2</v>
      </c>
      <c r="C862" s="1061">
        <v>5</v>
      </c>
      <c r="D862" s="1062">
        <v>2</v>
      </c>
      <c r="E862" s="1061" t="s">
        <v>2394</v>
      </c>
      <c r="F862" s="1061">
        <v>143</v>
      </c>
      <c r="G862" s="1061" t="s">
        <v>711</v>
      </c>
      <c r="H862" s="1063">
        <v>1</v>
      </c>
      <c r="I862" s="1064">
        <v>13403</v>
      </c>
      <c r="J862" s="1064">
        <v>1</v>
      </c>
      <c r="K862">
        <v>2020</v>
      </c>
      <c r="L862" s="1064">
        <v>1</v>
      </c>
      <c r="M862" s="1064">
        <v>3</v>
      </c>
      <c r="N862" s="1064" t="s">
        <v>2397</v>
      </c>
      <c r="O862">
        <v>13</v>
      </c>
      <c r="P862" s="1065">
        <v>0</v>
      </c>
      <c r="Q862" s="1065">
        <v>0</v>
      </c>
      <c r="R862" s="1066">
        <f t="shared" si="13"/>
        <v>0</v>
      </c>
      <c r="S862" s="1065">
        <v>0</v>
      </c>
      <c r="T862" s="1065">
        <v>0</v>
      </c>
      <c r="U862" s="1065">
        <v>6388.75</v>
      </c>
      <c r="V862" s="1065">
        <v>6388.75</v>
      </c>
    </row>
    <row r="863" spans="1:22">
      <c r="A863">
        <v>4088200100</v>
      </c>
      <c r="B863" s="1061">
        <v>2</v>
      </c>
      <c r="C863" s="1061">
        <v>5</v>
      </c>
      <c r="D863" s="1062">
        <v>2</v>
      </c>
      <c r="E863" s="1061" t="s">
        <v>2394</v>
      </c>
      <c r="F863" s="1061">
        <v>143</v>
      </c>
      <c r="G863" s="1061" t="s">
        <v>711</v>
      </c>
      <c r="H863" s="1063">
        <v>1</v>
      </c>
      <c r="I863" s="1064">
        <v>13403</v>
      </c>
      <c r="J863" s="1064">
        <v>1</v>
      </c>
      <c r="K863">
        <v>2020</v>
      </c>
      <c r="L863" s="1064">
        <v>1</v>
      </c>
      <c r="M863" s="1064">
        <v>3</v>
      </c>
      <c r="N863" s="1064" t="s">
        <v>2397</v>
      </c>
      <c r="O863">
        <v>13</v>
      </c>
      <c r="P863" s="1065">
        <v>0</v>
      </c>
      <c r="Q863" s="1065">
        <v>0</v>
      </c>
      <c r="R863" s="1066">
        <f t="shared" si="13"/>
        <v>0</v>
      </c>
      <c r="S863" s="1065">
        <v>0</v>
      </c>
      <c r="T863" s="1065">
        <v>0</v>
      </c>
      <c r="U863" s="1065">
        <v>0</v>
      </c>
      <c r="V863" s="1065">
        <v>0</v>
      </c>
    </row>
    <row r="864" spans="1:22">
      <c r="A864">
        <v>4088200100</v>
      </c>
      <c r="B864" s="1061">
        <v>2</v>
      </c>
      <c r="C864" s="1061">
        <v>5</v>
      </c>
      <c r="D864" s="1062">
        <v>2</v>
      </c>
      <c r="E864" s="1061" t="s">
        <v>2394</v>
      </c>
      <c r="F864" s="1061">
        <v>143</v>
      </c>
      <c r="G864" s="1061" t="s">
        <v>711</v>
      </c>
      <c r="H864" s="1063">
        <v>1</v>
      </c>
      <c r="I864" s="1064">
        <v>13403</v>
      </c>
      <c r="J864" s="1064">
        <v>1</v>
      </c>
      <c r="K864">
        <v>2020</v>
      </c>
      <c r="L864" s="1064">
        <v>1</v>
      </c>
      <c r="M864" s="1064">
        <v>3</v>
      </c>
      <c r="N864" s="1064" t="s">
        <v>2397</v>
      </c>
      <c r="O864">
        <v>13</v>
      </c>
      <c r="P864" s="1065">
        <v>0</v>
      </c>
      <c r="Q864" s="1065">
        <v>0</v>
      </c>
      <c r="R864" s="1066">
        <f t="shared" si="13"/>
        <v>0</v>
      </c>
      <c r="S864" s="1065">
        <v>0</v>
      </c>
      <c r="T864" s="1065">
        <v>0</v>
      </c>
      <c r="U864" s="1065">
        <v>0</v>
      </c>
      <c r="V864" s="1065">
        <v>0</v>
      </c>
    </row>
    <row r="865" spans="1:22">
      <c r="A865">
        <v>4088200100</v>
      </c>
      <c r="B865" s="1061">
        <v>2</v>
      </c>
      <c r="C865" s="1061">
        <v>5</v>
      </c>
      <c r="D865" s="1062">
        <v>2</v>
      </c>
      <c r="E865" s="1061" t="s">
        <v>2394</v>
      </c>
      <c r="F865" s="1061">
        <v>143</v>
      </c>
      <c r="G865" s="1061" t="s">
        <v>711</v>
      </c>
      <c r="H865" s="1063">
        <v>1</v>
      </c>
      <c r="I865" s="1064">
        <v>13403</v>
      </c>
      <c r="J865" s="1064">
        <v>1</v>
      </c>
      <c r="K865">
        <v>2020</v>
      </c>
      <c r="L865" s="1064">
        <v>1</v>
      </c>
      <c r="M865" s="1064">
        <v>3</v>
      </c>
      <c r="N865" s="1064" t="s">
        <v>2397</v>
      </c>
      <c r="O865">
        <v>13</v>
      </c>
      <c r="P865" s="1065">
        <v>0</v>
      </c>
      <c r="Q865" s="1065">
        <v>0</v>
      </c>
      <c r="R865" s="1066">
        <f t="shared" si="13"/>
        <v>0</v>
      </c>
      <c r="S865" s="1065">
        <v>6388.75</v>
      </c>
      <c r="T865" s="1065">
        <v>6388.75</v>
      </c>
      <c r="U865" s="1065">
        <v>0</v>
      </c>
      <c r="V865" s="1065">
        <v>0</v>
      </c>
    </row>
    <row r="866" spans="1:22">
      <c r="A866">
        <v>4088200100</v>
      </c>
      <c r="B866" s="1061">
        <v>2</v>
      </c>
      <c r="C866" s="1061">
        <v>5</v>
      </c>
      <c r="D866" s="1062">
        <v>2</v>
      </c>
      <c r="E866" s="1061" t="s">
        <v>2394</v>
      </c>
      <c r="F866" s="1061">
        <v>143</v>
      </c>
      <c r="G866" s="1061" t="s">
        <v>711</v>
      </c>
      <c r="H866" s="1063">
        <v>1</v>
      </c>
      <c r="I866" s="1064">
        <v>13403</v>
      </c>
      <c r="J866" s="1064">
        <v>1</v>
      </c>
      <c r="K866">
        <v>2020</v>
      </c>
      <c r="L866" s="1064">
        <v>1</v>
      </c>
      <c r="M866" s="1064">
        <v>3</v>
      </c>
      <c r="N866" s="1064" t="s">
        <v>2397</v>
      </c>
      <c r="O866">
        <v>13</v>
      </c>
      <c r="P866" s="1065">
        <v>0</v>
      </c>
      <c r="Q866" s="1065">
        <v>6388.75</v>
      </c>
      <c r="R866" s="1066">
        <f t="shared" si="13"/>
        <v>6388.75</v>
      </c>
      <c r="S866" s="1065">
        <v>0</v>
      </c>
      <c r="T866" s="1065">
        <v>0</v>
      </c>
      <c r="U866" s="1065">
        <v>0</v>
      </c>
      <c r="V866" s="1065">
        <v>0</v>
      </c>
    </row>
    <row r="867" spans="1:22">
      <c r="A867">
        <v>4088200100</v>
      </c>
      <c r="B867" s="1061">
        <v>2</v>
      </c>
      <c r="C867" s="1061">
        <v>5</v>
      </c>
      <c r="D867" s="1062">
        <v>2</v>
      </c>
      <c r="E867" s="1061" t="s">
        <v>2394</v>
      </c>
      <c r="F867" s="1061">
        <v>143</v>
      </c>
      <c r="G867" s="1061" t="s">
        <v>711</v>
      </c>
      <c r="H867" s="1063">
        <v>1</v>
      </c>
      <c r="I867" s="1064">
        <v>13403</v>
      </c>
      <c r="J867" s="1064">
        <v>1</v>
      </c>
      <c r="K867">
        <v>2020</v>
      </c>
      <c r="L867" s="1064">
        <v>1</v>
      </c>
      <c r="M867" s="1064">
        <v>1</v>
      </c>
      <c r="N867" s="1064" t="s">
        <v>2397</v>
      </c>
      <c r="O867">
        <v>13</v>
      </c>
      <c r="P867" s="1065">
        <v>124120.8</v>
      </c>
      <c r="Q867" s="1065">
        <v>-7735.5</v>
      </c>
      <c r="R867" s="1066">
        <f t="shared" si="13"/>
        <v>116385.3</v>
      </c>
      <c r="S867" s="1065">
        <v>116385.3</v>
      </c>
      <c r="T867" s="1065">
        <v>116385.3</v>
      </c>
      <c r="U867" s="1065">
        <v>116385.3</v>
      </c>
      <c r="V867" s="1065">
        <v>116385.3</v>
      </c>
    </row>
    <row r="868" spans="1:22">
      <c r="A868">
        <v>4088200100</v>
      </c>
      <c r="B868" s="1061">
        <v>2</v>
      </c>
      <c r="C868" s="1061">
        <v>5</v>
      </c>
      <c r="D868" s="1062">
        <v>2</v>
      </c>
      <c r="E868" s="1061" t="s">
        <v>2394</v>
      </c>
      <c r="F868" s="1061">
        <v>143</v>
      </c>
      <c r="G868" s="1061" t="s">
        <v>711</v>
      </c>
      <c r="H868" s="1063">
        <v>1</v>
      </c>
      <c r="I868" s="1064">
        <v>13403</v>
      </c>
      <c r="J868" s="1064">
        <v>1</v>
      </c>
      <c r="K868">
        <v>2020</v>
      </c>
      <c r="L868" s="1064">
        <v>1</v>
      </c>
      <c r="M868" s="1064">
        <v>1</v>
      </c>
      <c r="N868" s="1064" t="s">
        <v>2397</v>
      </c>
      <c r="O868">
        <v>13</v>
      </c>
      <c r="P868" s="1065">
        <v>97227.75</v>
      </c>
      <c r="Q868" s="1065">
        <v>-5796.59</v>
      </c>
      <c r="R868" s="1066">
        <f t="shared" si="13"/>
        <v>91431.16</v>
      </c>
      <c r="S868" s="1065">
        <v>91431.16</v>
      </c>
      <c r="T868" s="1065">
        <v>91431.16</v>
      </c>
      <c r="U868" s="1065">
        <v>91431.16</v>
      </c>
      <c r="V868" s="1065">
        <v>91431.16</v>
      </c>
    </row>
    <row r="869" spans="1:22">
      <c r="A869">
        <v>4088200100</v>
      </c>
      <c r="B869" s="1061">
        <v>2</v>
      </c>
      <c r="C869" s="1061">
        <v>5</v>
      </c>
      <c r="D869" s="1062">
        <v>2</v>
      </c>
      <c r="E869" s="1061" t="s">
        <v>2394</v>
      </c>
      <c r="F869" s="1061">
        <v>143</v>
      </c>
      <c r="G869" s="1061" t="s">
        <v>711</v>
      </c>
      <c r="H869" s="1063">
        <v>1</v>
      </c>
      <c r="I869" s="1064">
        <v>13403</v>
      </c>
      <c r="J869" s="1064">
        <v>1</v>
      </c>
      <c r="K869">
        <v>2020</v>
      </c>
      <c r="L869" s="1064">
        <v>1</v>
      </c>
      <c r="M869" s="1064">
        <v>3</v>
      </c>
      <c r="N869" s="1064" t="s">
        <v>2397</v>
      </c>
      <c r="O869">
        <v>13</v>
      </c>
      <c r="P869" s="1065">
        <v>0</v>
      </c>
      <c r="Q869" s="1065">
        <v>0</v>
      </c>
      <c r="R869" s="1066">
        <f t="shared" si="13"/>
        <v>0</v>
      </c>
      <c r="S869" s="1065">
        <v>0</v>
      </c>
      <c r="T869" s="1065">
        <v>0</v>
      </c>
      <c r="U869" s="1065">
        <v>0</v>
      </c>
      <c r="V869" s="1065">
        <v>0</v>
      </c>
    </row>
    <row r="870" spans="1:22">
      <c r="A870">
        <v>4088200100</v>
      </c>
      <c r="B870" s="1061">
        <v>2</v>
      </c>
      <c r="C870" s="1061">
        <v>5</v>
      </c>
      <c r="D870" s="1062">
        <v>2</v>
      </c>
      <c r="E870" s="1061" t="s">
        <v>2394</v>
      </c>
      <c r="F870" s="1061">
        <v>143</v>
      </c>
      <c r="G870" s="1061" t="s">
        <v>711</v>
      </c>
      <c r="H870" s="1063">
        <v>1</v>
      </c>
      <c r="I870" s="1064">
        <v>13403</v>
      </c>
      <c r="J870" s="1064">
        <v>1</v>
      </c>
      <c r="K870">
        <v>2020</v>
      </c>
      <c r="L870" s="1064">
        <v>1</v>
      </c>
      <c r="M870" s="1064">
        <v>3</v>
      </c>
      <c r="N870" s="1064" t="s">
        <v>2397</v>
      </c>
      <c r="O870">
        <v>13</v>
      </c>
      <c r="P870" s="1065">
        <v>0</v>
      </c>
      <c r="Q870" s="1065">
        <v>0</v>
      </c>
      <c r="R870" s="1066">
        <f t="shared" si="13"/>
        <v>0</v>
      </c>
      <c r="S870" s="1065">
        <v>0</v>
      </c>
      <c r="T870" s="1065">
        <v>0</v>
      </c>
      <c r="U870" s="1065">
        <v>3087.5</v>
      </c>
      <c r="V870" s="1065">
        <v>3087.5</v>
      </c>
    </row>
    <row r="871" spans="1:22">
      <c r="A871">
        <v>4088200100</v>
      </c>
      <c r="B871" s="1061">
        <v>2</v>
      </c>
      <c r="C871" s="1061">
        <v>5</v>
      </c>
      <c r="D871" s="1062">
        <v>2</v>
      </c>
      <c r="E871" s="1061" t="s">
        <v>2394</v>
      </c>
      <c r="F871" s="1061">
        <v>143</v>
      </c>
      <c r="G871" s="1061" t="s">
        <v>711</v>
      </c>
      <c r="H871" s="1063">
        <v>1</v>
      </c>
      <c r="I871" s="1064">
        <v>13403</v>
      </c>
      <c r="J871" s="1064">
        <v>1</v>
      </c>
      <c r="K871">
        <v>2020</v>
      </c>
      <c r="L871" s="1064">
        <v>1</v>
      </c>
      <c r="M871" s="1064">
        <v>3</v>
      </c>
      <c r="N871" s="1064" t="s">
        <v>2397</v>
      </c>
      <c r="O871">
        <v>13</v>
      </c>
      <c r="P871" s="1065">
        <v>0</v>
      </c>
      <c r="Q871" s="1065">
        <v>0</v>
      </c>
      <c r="R871" s="1066">
        <f t="shared" si="13"/>
        <v>0</v>
      </c>
      <c r="S871" s="1065">
        <v>0</v>
      </c>
      <c r="T871" s="1065">
        <v>0</v>
      </c>
      <c r="U871" s="1065">
        <v>0</v>
      </c>
      <c r="V871" s="1065">
        <v>0</v>
      </c>
    </row>
    <row r="872" spans="1:22">
      <c r="A872">
        <v>4088200100</v>
      </c>
      <c r="B872" s="1061">
        <v>2</v>
      </c>
      <c r="C872" s="1061">
        <v>5</v>
      </c>
      <c r="D872" s="1062">
        <v>2</v>
      </c>
      <c r="E872" s="1061" t="s">
        <v>2394</v>
      </c>
      <c r="F872" s="1061">
        <v>143</v>
      </c>
      <c r="G872" s="1061" t="s">
        <v>711</v>
      </c>
      <c r="H872" s="1063">
        <v>1</v>
      </c>
      <c r="I872" s="1064">
        <v>13403</v>
      </c>
      <c r="J872" s="1064">
        <v>1</v>
      </c>
      <c r="K872">
        <v>2020</v>
      </c>
      <c r="L872" s="1064">
        <v>1</v>
      </c>
      <c r="M872" s="1064">
        <v>3</v>
      </c>
      <c r="N872" s="1064" t="s">
        <v>2397</v>
      </c>
      <c r="O872">
        <v>13</v>
      </c>
      <c r="P872" s="1065">
        <v>0</v>
      </c>
      <c r="Q872" s="1065">
        <v>0</v>
      </c>
      <c r="R872" s="1066">
        <f t="shared" si="13"/>
        <v>0</v>
      </c>
      <c r="S872" s="1065">
        <v>0</v>
      </c>
      <c r="T872" s="1065">
        <v>0</v>
      </c>
      <c r="U872" s="1065">
        <v>0</v>
      </c>
      <c r="V872" s="1065">
        <v>0</v>
      </c>
    </row>
    <row r="873" spans="1:22">
      <c r="A873">
        <v>4088200100</v>
      </c>
      <c r="B873" s="1061">
        <v>2</v>
      </c>
      <c r="C873" s="1061">
        <v>5</v>
      </c>
      <c r="D873" s="1062">
        <v>2</v>
      </c>
      <c r="E873" s="1061" t="s">
        <v>2394</v>
      </c>
      <c r="F873" s="1061">
        <v>143</v>
      </c>
      <c r="G873" s="1061" t="s">
        <v>711</v>
      </c>
      <c r="H873" s="1063">
        <v>1</v>
      </c>
      <c r="I873" s="1064">
        <v>13403</v>
      </c>
      <c r="J873" s="1064">
        <v>1</v>
      </c>
      <c r="K873">
        <v>2020</v>
      </c>
      <c r="L873" s="1064">
        <v>1</v>
      </c>
      <c r="M873" s="1064">
        <v>3</v>
      </c>
      <c r="N873" s="1064" t="s">
        <v>2397</v>
      </c>
      <c r="O873">
        <v>13</v>
      </c>
      <c r="P873" s="1065">
        <v>0</v>
      </c>
      <c r="Q873" s="1065">
        <v>0</v>
      </c>
      <c r="R873" s="1066">
        <f t="shared" si="13"/>
        <v>0</v>
      </c>
      <c r="S873" s="1065">
        <v>3087.5</v>
      </c>
      <c r="T873" s="1065">
        <v>3087.5</v>
      </c>
      <c r="U873" s="1065">
        <v>0</v>
      </c>
      <c r="V873" s="1065">
        <v>0</v>
      </c>
    </row>
    <row r="874" spans="1:22">
      <c r="A874">
        <v>4088200100</v>
      </c>
      <c r="B874" s="1061">
        <v>2</v>
      </c>
      <c r="C874" s="1061">
        <v>5</v>
      </c>
      <c r="D874" s="1062">
        <v>2</v>
      </c>
      <c r="E874" s="1061" t="s">
        <v>2394</v>
      </c>
      <c r="F874" s="1061">
        <v>143</v>
      </c>
      <c r="G874" s="1061" t="s">
        <v>711</v>
      </c>
      <c r="H874" s="1063">
        <v>1</v>
      </c>
      <c r="I874" s="1064">
        <v>13403</v>
      </c>
      <c r="J874" s="1064">
        <v>1</v>
      </c>
      <c r="K874">
        <v>2020</v>
      </c>
      <c r="L874" s="1064">
        <v>1</v>
      </c>
      <c r="M874" s="1064">
        <v>3</v>
      </c>
      <c r="N874" s="1064" t="s">
        <v>2397</v>
      </c>
      <c r="O874">
        <v>13</v>
      </c>
      <c r="P874" s="1065">
        <v>0</v>
      </c>
      <c r="Q874" s="1065">
        <v>3087.5</v>
      </c>
      <c r="R874" s="1066">
        <f t="shared" si="13"/>
        <v>3087.5</v>
      </c>
      <c r="S874" s="1065">
        <v>0</v>
      </c>
      <c r="T874" s="1065">
        <v>0</v>
      </c>
      <c r="U874" s="1065">
        <v>0</v>
      </c>
      <c r="V874" s="1065">
        <v>0</v>
      </c>
    </row>
    <row r="875" spans="1:22">
      <c r="A875">
        <v>4088200100</v>
      </c>
      <c r="B875" s="1061">
        <v>2</v>
      </c>
      <c r="C875" s="1061">
        <v>5</v>
      </c>
      <c r="D875" s="1062">
        <v>2</v>
      </c>
      <c r="E875" s="1061" t="s">
        <v>2394</v>
      </c>
      <c r="F875" s="1061">
        <v>143</v>
      </c>
      <c r="G875" s="1061" t="s">
        <v>711</v>
      </c>
      <c r="H875" s="1063">
        <v>1</v>
      </c>
      <c r="I875" s="1064">
        <v>13403</v>
      </c>
      <c r="J875" s="1064">
        <v>1</v>
      </c>
      <c r="K875">
        <v>2020</v>
      </c>
      <c r="L875" s="1064">
        <v>1</v>
      </c>
      <c r="M875" s="1064">
        <v>3</v>
      </c>
      <c r="N875" s="1064" t="s">
        <v>2397</v>
      </c>
      <c r="O875">
        <v>13</v>
      </c>
      <c r="P875" s="1065">
        <v>0</v>
      </c>
      <c r="Q875" s="1065">
        <v>0</v>
      </c>
      <c r="R875" s="1066">
        <f t="shared" si="13"/>
        <v>0</v>
      </c>
      <c r="S875" s="1065">
        <v>0</v>
      </c>
      <c r="T875" s="1065">
        <v>0</v>
      </c>
      <c r="U875" s="1065">
        <v>0</v>
      </c>
      <c r="V875" s="1065">
        <v>0</v>
      </c>
    </row>
    <row r="876" spans="1:22">
      <c r="A876">
        <v>4088200100</v>
      </c>
      <c r="B876" s="1061">
        <v>2</v>
      </c>
      <c r="C876" s="1061">
        <v>5</v>
      </c>
      <c r="D876" s="1062">
        <v>2</v>
      </c>
      <c r="E876" s="1061" t="s">
        <v>2394</v>
      </c>
      <c r="F876" s="1061">
        <v>143</v>
      </c>
      <c r="G876" s="1061" t="s">
        <v>711</v>
      </c>
      <c r="H876" s="1063">
        <v>1</v>
      </c>
      <c r="I876" s="1064">
        <v>13403</v>
      </c>
      <c r="J876" s="1064">
        <v>1</v>
      </c>
      <c r="K876">
        <v>2020</v>
      </c>
      <c r="L876" s="1064">
        <v>1</v>
      </c>
      <c r="M876" s="1064">
        <v>3</v>
      </c>
      <c r="N876" s="1064" t="s">
        <v>2397</v>
      </c>
      <c r="O876">
        <v>13</v>
      </c>
      <c r="P876" s="1065">
        <v>0</v>
      </c>
      <c r="Q876" s="1065">
        <v>0</v>
      </c>
      <c r="R876" s="1066">
        <f t="shared" si="13"/>
        <v>0</v>
      </c>
      <c r="S876" s="1065">
        <v>0</v>
      </c>
      <c r="T876" s="1065">
        <v>0</v>
      </c>
      <c r="U876" s="1065">
        <v>10830</v>
      </c>
      <c r="V876" s="1065">
        <v>10830</v>
      </c>
    </row>
    <row r="877" spans="1:22">
      <c r="A877">
        <v>4088200100</v>
      </c>
      <c r="B877" s="1061">
        <v>2</v>
      </c>
      <c r="C877" s="1061">
        <v>5</v>
      </c>
      <c r="D877" s="1062">
        <v>2</v>
      </c>
      <c r="E877" s="1061" t="s">
        <v>2394</v>
      </c>
      <c r="F877" s="1061">
        <v>143</v>
      </c>
      <c r="G877" s="1061" t="s">
        <v>711</v>
      </c>
      <c r="H877" s="1063">
        <v>1</v>
      </c>
      <c r="I877" s="1064">
        <v>13403</v>
      </c>
      <c r="J877" s="1064">
        <v>1</v>
      </c>
      <c r="K877">
        <v>2020</v>
      </c>
      <c r="L877" s="1064">
        <v>1</v>
      </c>
      <c r="M877" s="1064">
        <v>3</v>
      </c>
      <c r="N877" s="1064" t="s">
        <v>2397</v>
      </c>
      <c r="O877">
        <v>13</v>
      </c>
      <c r="P877" s="1065">
        <v>0</v>
      </c>
      <c r="Q877" s="1065">
        <v>0</v>
      </c>
      <c r="R877" s="1066">
        <f t="shared" si="13"/>
        <v>0</v>
      </c>
      <c r="S877" s="1065">
        <v>0</v>
      </c>
      <c r="T877" s="1065">
        <v>0</v>
      </c>
      <c r="U877" s="1065">
        <v>0</v>
      </c>
      <c r="V877" s="1065">
        <v>0</v>
      </c>
    </row>
    <row r="878" spans="1:22">
      <c r="A878">
        <v>4088200100</v>
      </c>
      <c r="B878" s="1061">
        <v>2</v>
      </c>
      <c r="C878" s="1061">
        <v>5</v>
      </c>
      <c r="D878" s="1062">
        <v>2</v>
      </c>
      <c r="E878" s="1061" t="s">
        <v>2394</v>
      </c>
      <c r="F878" s="1061">
        <v>143</v>
      </c>
      <c r="G878" s="1061" t="s">
        <v>711</v>
      </c>
      <c r="H878" s="1063">
        <v>1</v>
      </c>
      <c r="I878" s="1064">
        <v>13403</v>
      </c>
      <c r="J878" s="1064">
        <v>1</v>
      </c>
      <c r="K878">
        <v>2020</v>
      </c>
      <c r="L878" s="1064">
        <v>1</v>
      </c>
      <c r="M878" s="1064">
        <v>3</v>
      </c>
      <c r="N878" s="1064" t="s">
        <v>2397</v>
      </c>
      <c r="O878">
        <v>13</v>
      </c>
      <c r="P878" s="1065">
        <v>0</v>
      </c>
      <c r="Q878" s="1065">
        <v>0</v>
      </c>
      <c r="R878" s="1066">
        <f t="shared" si="13"/>
        <v>0</v>
      </c>
      <c r="S878" s="1065">
        <v>0</v>
      </c>
      <c r="T878" s="1065">
        <v>0</v>
      </c>
      <c r="U878" s="1065">
        <v>0</v>
      </c>
      <c r="V878" s="1065">
        <v>0</v>
      </c>
    </row>
    <row r="879" spans="1:22">
      <c r="A879">
        <v>4088200100</v>
      </c>
      <c r="B879" s="1061">
        <v>2</v>
      </c>
      <c r="C879" s="1061">
        <v>5</v>
      </c>
      <c r="D879" s="1062">
        <v>2</v>
      </c>
      <c r="E879" s="1061" t="s">
        <v>2394</v>
      </c>
      <c r="F879" s="1061">
        <v>143</v>
      </c>
      <c r="G879" s="1061" t="s">
        <v>711</v>
      </c>
      <c r="H879" s="1063">
        <v>1</v>
      </c>
      <c r="I879" s="1064">
        <v>13403</v>
      </c>
      <c r="J879" s="1064">
        <v>1</v>
      </c>
      <c r="K879">
        <v>2020</v>
      </c>
      <c r="L879" s="1064">
        <v>1</v>
      </c>
      <c r="M879" s="1064">
        <v>3</v>
      </c>
      <c r="N879" s="1064" t="s">
        <v>2397</v>
      </c>
      <c r="O879">
        <v>13</v>
      </c>
      <c r="P879" s="1065">
        <v>0</v>
      </c>
      <c r="Q879" s="1065">
        <v>0</v>
      </c>
      <c r="R879" s="1066">
        <f t="shared" si="13"/>
        <v>0</v>
      </c>
      <c r="S879" s="1065">
        <v>10830</v>
      </c>
      <c r="T879" s="1065">
        <v>10830</v>
      </c>
      <c r="U879" s="1065">
        <v>0</v>
      </c>
      <c r="V879" s="1065">
        <v>0</v>
      </c>
    </row>
    <row r="880" spans="1:22">
      <c r="A880">
        <v>4088200100</v>
      </c>
      <c r="B880" s="1061">
        <v>2</v>
      </c>
      <c r="C880" s="1061">
        <v>5</v>
      </c>
      <c r="D880" s="1062">
        <v>2</v>
      </c>
      <c r="E880" s="1061" t="s">
        <v>2394</v>
      </c>
      <c r="F880" s="1061">
        <v>143</v>
      </c>
      <c r="G880" s="1061" t="s">
        <v>711</v>
      </c>
      <c r="H880" s="1063">
        <v>1</v>
      </c>
      <c r="I880" s="1064">
        <v>13403</v>
      </c>
      <c r="J880" s="1064">
        <v>1</v>
      </c>
      <c r="K880">
        <v>2020</v>
      </c>
      <c r="L880" s="1064">
        <v>1</v>
      </c>
      <c r="M880" s="1064">
        <v>3</v>
      </c>
      <c r="N880" s="1064" t="s">
        <v>2397</v>
      </c>
      <c r="O880">
        <v>13</v>
      </c>
      <c r="P880" s="1065">
        <v>0</v>
      </c>
      <c r="Q880" s="1065">
        <v>10830</v>
      </c>
      <c r="R880" s="1066">
        <f t="shared" si="13"/>
        <v>10830</v>
      </c>
      <c r="S880" s="1065">
        <v>0</v>
      </c>
      <c r="T880" s="1065">
        <v>0</v>
      </c>
      <c r="U880" s="1065">
        <v>0</v>
      </c>
      <c r="V880" s="1065">
        <v>0</v>
      </c>
    </row>
    <row r="881" spans="1:22">
      <c r="A881">
        <v>4088200100</v>
      </c>
      <c r="B881" s="1061">
        <v>2</v>
      </c>
      <c r="C881" s="1061">
        <v>5</v>
      </c>
      <c r="D881" s="1062">
        <v>2</v>
      </c>
      <c r="E881" s="1061" t="s">
        <v>2394</v>
      </c>
      <c r="F881" s="1061">
        <v>143</v>
      </c>
      <c r="G881" s="1061" t="s">
        <v>711</v>
      </c>
      <c r="H881" s="1063">
        <v>1</v>
      </c>
      <c r="I881" s="1064">
        <v>13403</v>
      </c>
      <c r="J881" s="1064">
        <v>1</v>
      </c>
      <c r="K881">
        <v>2020</v>
      </c>
      <c r="L881" s="1064">
        <v>1</v>
      </c>
      <c r="M881" s="1064">
        <v>3</v>
      </c>
      <c r="N881" s="1064" t="s">
        <v>2397</v>
      </c>
      <c r="O881">
        <v>13</v>
      </c>
      <c r="P881" s="1065">
        <v>0</v>
      </c>
      <c r="Q881" s="1065">
        <v>0</v>
      </c>
      <c r="R881" s="1066">
        <f t="shared" si="13"/>
        <v>0</v>
      </c>
      <c r="S881" s="1065">
        <v>0</v>
      </c>
      <c r="T881" s="1065">
        <v>0</v>
      </c>
      <c r="U881" s="1065">
        <v>0</v>
      </c>
      <c r="V881" s="1065">
        <v>0</v>
      </c>
    </row>
    <row r="882" spans="1:22">
      <c r="A882">
        <v>4088200100</v>
      </c>
      <c r="B882" s="1061">
        <v>2</v>
      </c>
      <c r="C882" s="1061">
        <v>5</v>
      </c>
      <c r="D882" s="1062">
        <v>2</v>
      </c>
      <c r="E882" s="1061" t="s">
        <v>2394</v>
      </c>
      <c r="F882" s="1061">
        <v>143</v>
      </c>
      <c r="G882" s="1061" t="s">
        <v>711</v>
      </c>
      <c r="H882" s="1063">
        <v>1</v>
      </c>
      <c r="I882" s="1064">
        <v>13403</v>
      </c>
      <c r="J882" s="1064">
        <v>1</v>
      </c>
      <c r="K882">
        <v>2020</v>
      </c>
      <c r="L882" s="1064">
        <v>1</v>
      </c>
      <c r="M882" s="1064">
        <v>3</v>
      </c>
      <c r="N882" s="1064" t="s">
        <v>2397</v>
      </c>
      <c r="O882">
        <v>13</v>
      </c>
      <c r="P882" s="1065">
        <v>0</v>
      </c>
      <c r="Q882" s="1065">
        <v>0</v>
      </c>
      <c r="R882" s="1066">
        <f t="shared" si="13"/>
        <v>0</v>
      </c>
      <c r="S882" s="1065">
        <v>0</v>
      </c>
      <c r="T882" s="1065">
        <v>0</v>
      </c>
      <c r="U882" s="1065">
        <v>27502.5</v>
      </c>
      <c r="V882" s="1065">
        <v>27502.5</v>
      </c>
    </row>
    <row r="883" spans="1:22">
      <c r="A883">
        <v>4088200100</v>
      </c>
      <c r="B883" s="1061">
        <v>2</v>
      </c>
      <c r="C883" s="1061">
        <v>5</v>
      </c>
      <c r="D883" s="1062">
        <v>2</v>
      </c>
      <c r="E883" s="1061" t="s">
        <v>2394</v>
      </c>
      <c r="F883" s="1061">
        <v>143</v>
      </c>
      <c r="G883" s="1061" t="s">
        <v>711</v>
      </c>
      <c r="H883" s="1063">
        <v>1</v>
      </c>
      <c r="I883" s="1064">
        <v>13403</v>
      </c>
      <c r="J883" s="1064">
        <v>1</v>
      </c>
      <c r="K883">
        <v>2020</v>
      </c>
      <c r="L883" s="1064">
        <v>1</v>
      </c>
      <c r="M883" s="1064">
        <v>3</v>
      </c>
      <c r="N883" s="1064" t="s">
        <v>2397</v>
      </c>
      <c r="O883">
        <v>13</v>
      </c>
      <c r="P883" s="1065">
        <v>0</v>
      </c>
      <c r="Q883" s="1065">
        <v>0</v>
      </c>
      <c r="R883" s="1066">
        <f t="shared" si="13"/>
        <v>0</v>
      </c>
      <c r="S883" s="1065">
        <v>27502.5</v>
      </c>
      <c r="T883" s="1065">
        <v>27502.5</v>
      </c>
      <c r="U883" s="1065">
        <v>0</v>
      </c>
      <c r="V883" s="1065">
        <v>0</v>
      </c>
    </row>
    <row r="884" spans="1:22">
      <c r="A884">
        <v>4088200100</v>
      </c>
      <c r="B884" s="1061">
        <v>2</v>
      </c>
      <c r="C884" s="1061">
        <v>5</v>
      </c>
      <c r="D884" s="1062">
        <v>2</v>
      </c>
      <c r="E884" s="1061" t="s">
        <v>2394</v>
      </c>
      <c r="F884" s="1061">
        <v>143</v>
      </c>
      <c r="G884" s="1061" t="s">
        <v>711</v>
      </c>
      <c r="H884" s="1063">
        <v>1</v>
      </c>
      <c r="I884" s="1064">
        <v>13403</v>
      </c>
      <c r="J884" s="1064">
        <v>1</v>
      </c>
      <c r="K884">
        <v>2020</v>
      </c>
      <c r="L884" s="1064">
        <v>1</v>
      </c>
      <c r="M884" s="1064">
        <v>3</v>
      </c>
      <c r="N884" s="1064" t="s">
        <v>2397</v>
      </c>
      <c r="O884">
        <v>13</v>
      </c>
      <c r="P884" s="1065">
        <v>0</v>
      </c>
      <c r="Q884" s="1065">
        <v>27502.5</v>
      </c>
      <c r="R884" s="1066">
        <f t="shared" si="13"/>
        <v>27502.5</v>
      </c>
      <c r="S884" s="1065">
        <v>0</v>
      </c>
      <c r="T884" s="1065">
        <v>0</v>
      </c>
      <c r="U884" s="1065">
        <v>0</v>
      </c>
      <c r="V884" s="1065">
        <v>0</v>
      </c>
    </row>
    <row r="885" spans="1:22">
      <c r="A885">
        <v>4088200100</v>
      </c>
      <c r="B885" s="1061">
        <v>2</v>
      </c>
      <c r="C885" s="1061">
        <v>5</v>
      </c>
      <c r="D885" s="1062">
        <v>2</v>
      </c>
      <c r="E885" s="1061" t="s">
        <v>2394</v>
      </c>
      <c r="F885" s="1061">
        <v>143</v>
      </c>
      <c r="G885" s="1061" t="s">
        <v>711</v>
      </c>
      <c r="H885" s="1063">
        <v>1</v>
      </c>
      <c r="I885" s="1064">
        <v>13403</v>
      </c>
      <c r="J885" s="1064">
        <v>1</v>
      </c>
      <c r="K885">
        <v>2020</v>
      </c>
      <c r="L885" s="1064">
        <v>1</v>
      </c>
      <c r="M885" s="1064">
        <v>3</v>
      </c>
      <c r="N885" s="1064" t="s">
        <v>2397</v>
      </c>
      <c r="O885">
        <v>13</v>
      </c>
      <c r="P885" s="1065">
        <v>0</v>
      </c>
      <c r="Q885" s="1065">
        <v>0</v>
      </c>
      <c r="R885" s="1066">
        <f t="shared" si="13"/>
        <v>0</v>
      </c>
      <c r="S885" s="1065">
        <v>0</v>
      </c>
      <c r="T885" s="1065">
        <v>0</v>
      </c>
      <c r="U885" s="1065">
        <v>0</v>
      </c>
      <c r="V885" s="1065">
        <v>0</v>
      </c>
    </row>
    <row r="886" spans="1:22">
      <c r="A886">
        <v>4088200100</v>
      </c>
      <c r="B886" s="1061">
        <v>2</v>
      </c>
      <c r="C886" s="1061">
        <v>5</v>
      </c>
      <c r="D886" s="1062">
        <v>2</v>
      </c>
      <c r="E886" s="1061" t="s">
        <v>2394</v>
      </c>
      <c r="F886" s="1061">
        <v>143</v>
      </c>
      <c r="G886" s="1061" t="s">
        <v>711</v>
      </c>
      <c r="H886" s="1063">
        <v>1</v>
      </c>
      <c r="I886" s="1064">
        <v>13403</v>
      </c>
      <c r="J886" s="1064">
        <v>1</v>
      </c>
      <c r="K886">
        <v>2020</v>
      </c>
      <c r="L886" s="1064">
        <v>1</v>
      </c>
      <c r="M886" s="1064">
        <v>3</v>
      </c>
      <c r="N886" s="1064" t="s">
        <v>2397</v>
      </c>
      <c r="O886">
        <v>13</v>
      </c>
      <c r="P886" s="1065">
        <v>0</v>
      </c>
      <c r="Q886" s="1065">
        <v>0</v>
      </c>
      <c r="R886" s="1066">
        <f t="shared" si="13"/>
        <v>0</v>
      </c>
      <c r="S886" s="1065">
        <v>0</v>
      </c>
      <c r="T886" s="1065">
        <v>0</v>
      </c>
      <c r="U886" s="1065">
        <v>0</v>
      </c>
      <c r="V886" s="1065">
        <v>0</v>
      </c>
    </row>
    <row r="887" spans="1:22">
      <c r="A887">
        <v>4088200100</v>
      </c>
      <c r="B887" s="1061">
        <v>2</v>
      </c>
      <c r="C887" s="1061">
        <v>5</v>
      </c>
      <c r="D887" s="1062">
        <v>2</v>
      </c>
      <c r="E887" s="1061" t="s">
        <v>2394</v>
      </c>
      <c r="F887" s="1061">
        <v>143</v>
      </c>
      <c r="G887" s="1061" t="s">
        <v>711</v>
      </c>
      <c r="H887" s="1063">
        <v>1</v>
      </c>
      <c r="I887" s="1064">
        <v>13403</v>
      </c>
      <c r="J887" s="1064">
        <v>1</v>
      </c>
      <c r="K887">
        <v>2020</v>
      </c>
      <c r="L887" s="1064">
        <v>1</v>
      </c>
      <c r="M887" s="1064">
        <v>3</v>
      </c>
      <c r="N887" s="1064" t="s">
        <v>2397</v>
      </c>
      <c r="O887">
        <v>13</v>
      </c>
      <c r="P887" s="1065">
        <v>0</v>
      </c>
      <c r="Q887" s="1065">
        <v>0</v>
      </c>
      <c r="R887" s="1066">
        <f t="shared" si="13"/>
        <v>0</v>
      </c>
      <c r="S887" s="1065">
        <v>0</v>
      </c>
      <c r="T887" s="1065">
        <v>0</v>
      </c>
      <c r="U887" s="1065">
        <v>0</v>
      </c>
      <c r="V887" s="1065">
        <v>0</v>
      </c>
    </row>
    <row r="888" spans="1:22">
      <c r="A888">
        <v>4088200100</v>
      </c>
      <c r="B888" s="1061">
        <v>2</v>
      </c>
      <c r="C888" s="1061">
        <v>5</v>
      </c>
      <c r="D888" s="1062">
        <v>2</v>
      </c>
      <c r="E888" s="1061" t="s">
        <v>2394</v>
      </c>
      <c r="F888" s="1061">
        <v>143</v>
      </c>
      <c r="G888" s="1061" t="s">
        <v>711</v>
      </c>
      <c r="H888" s="1063">
        <v>1</v>
      </c>
      <c r="I888" s="1064">
        <v>13403</v>
      </c>
      <c r="J888" s="1064">
        <v>1</v>
      </c>
      <c r="K888">
        <v>2020</v>
      </c>
      <c r="L888" s="1064">
        <v>1</v>
      </c>
      <c r="M888" s="1064">
        <v>3</v>
      </c>
      <c r="N888" s="1064" t="s">
        <v>2397</v>
      </c>
      <c r="O888">
        <v>13</v>
      </c>
      <c r="P888" s="1065">
        <v>0</v>
      </c>
      <c r="Q888" s="1065">
        <v>0</v>
      </c>
      <c r="R888" s="1066">
        <f t="shared" si="13"/>
        <v>0</v>
      </c>
      <c r="S888" s="1065">
        <v>0</v>
      </c>
      <c r="T888" s="1065">
        <v>0</v>
      </c>
      <c r="U888" s="1065">
        <v>19380</v>
      </c>
      <c r="V888" s="1065">
        <v>19380</v>
      </c>
    </row>
    <row r="889" spans="1:22">
      <c r="A889">
        <v>4088200100</v>
      </c>
      <c r="B889" s="1061">
        <v>2</v>
      </c>
      <c r="C889" s="1061">
        <v>5</v>
      </c>
      <c r="D889" s="1062">
        <v>2</v>
      </c>
      <c r="E889" s="1061" t="s">
        <v>2394</v>
      </c>
      <c r="F889" s="1061">
        <v>143</v>
      </c>
      <c r="G889" s="1061" t="s">
        <v>711</v>
      </c>
      <c r="H889" s="1063">
        <v>1</v>
      </c>
      <c r="I889" s="1064">
        <v>13403</v>
      </c>
      <c r="J889" s="1064">
        <v>1</v>
      </c>
      <c r="K889">
        <v>2020</v>
      </c>
      <c r="L889" s="1064">
        <v>1</v>
      </c>
      <c r="M889" s="1064">
        <v>3</v>
      </c>
      <c r="N889" s="1064" t="s">
        <v>2397</v>
      </c>
      <c r="O889">
        <v>13</v>
      </c>
      <c r="P889" s="1065">
        <v>0</v>
      </c>
      <c r="Q889" s="1065">
        <v>0</v>
      </c>
      <c r="R889" s="1066">
        <f t="shared" si="13"/>
        <v>0</v>
      </c>
      <c r="S889" s="1065">
        <v>0</v>
      </c>
      <c r="T889" s="1065">
        <v>0</v>
      </c>
      <c r="U889" s="1065">
        <v>0</v>
      </c>
      <c r="V889" s="1065">
        <v>0</v>
      </c>
    </row>
    <row r="890" spans="1:22">
      <c r="A890">
        <v>4088200100</v>
      </c>
      <c r="B890" s="1061">
        <v>2</v>
      </c>
      <c r="C890" s="1061">
        <v>5</v>
      </c>
      <c r="D890" s="1062">
        <v>2</v>
      </c>
      <c r="E890" s="1061" t="s">
        <v>2394</v>
      </c>
      <c r="F890" s="1061">
        <v>143</v>
      </c>
      <c r="G890" s="1061" t="s">
        <v>711</v>
      </c>
      <c r="H890" s="1063">
        <v>1</v>
      </c>
      <c r="I890" s="1064">
        <v>13403</v>
      </c>
      <c r="J890" s="1064">
        <v>1</v>
      </c>
      <c r="K890">
        <v>2020</v>
      </c>
      <c r="L890" s="1064">
        <v>1</v>
      </c>
      <c r="M890" s="1064">
        <v>3</v>
      </c>
      <c r="N890" s="1064" t="s">
        <v>2397</v>
      </c>
      <c r="O890">
        <v>13</v>
      </c>
      <c r="P890" s="1065">
        <v>0</v>
      </c>
      <c r="Q890" s="1065">
        <v>0</v>
      </c>
      <c r="R890" s="1066">
        <f t="shared" si="13"/>
        <v>0</v>
      </c>
      <c r="S890" s="1065">
        <v>0</v>
      </c>
      <c r="T890" s="1065">
        <v>0</v>
      </c>
      <c r="U890" s="1065">
        <v>0</v>
      </c>
      <c r="V890" s="1065">
        <v>0</v>
      </c>
    </row>
    <row r="891" spans="1:22">
      <c r="A891">
        <v>4088200100</v>
      </c>
      <c r="B891" s="1061">
        <v>2</v>
      </c>
      <c r="C891" s="1061">
        <v>5</v>
      </c>
      <c r="D891" s="1062">
        <v>2</v>
      </c>
      <c r="E891" s="1061" t="s">
        <v>2394</v>
      </c>
      <c r="F891" s="1061">
        <v>143</v>
      </c>
      <c r="G891" s="1061" t="s">
        <v>711</v>
      </c>
      <c r="H891" s="1063">
        <v>1</v>
      </c>
      <c r="I891" s="1064">
        <v>13403</v>
      </c>
      <c r="J891" s="1064">
        <v>1</v>
      </c>
      <c r="K891">
        <v>2020</v>
      </c>
      <c r="L891" s="1064">
        <v>1</v>
      </c>
      <c r="M891" s="1064">
        <v>3</v>
      </c>
      <c r="N891" s="1064" t="s">
        <v>2397</v>
      </c>
      <c r="O891">
        <v>13</v>
      </c>
      <c r="P891" s="1065">
        <v>0</v>
      </c>
      <c r="Q891" s="1065">
        <v>0</v>
      </c>
      <c r="R891" s="1066">
        <f t="shared" si="13"/>
        <v>0</v>
      </c>
      <c r="S891" s="1065">
        <v>19380</v>
      </c>
      <c r="T891" s="1065">
        <v>19380</v>
      </c>
      <c r="U891" s="1065">
        <v>0</v>
      </c>
      <c r="V891" s="1065">
        <v>0</v>
      </c>
    </row>
    <row r="892" spans="1:22">
      <c r="A892">
        <v>4088200100</v>
      </c>
      <c r="B892" s="1061">
        <v>2</v>
      </c>
      <c r="C892" s="1061">
        <v>5</v>
      </c>
      <c r="D892" s="1062">
        <v>2</v>
      </c>
      <c r="E892" s="1061" t="s">
        <v>2394</v>
      </c>
      <c r="F892" s="1061">
        <v>143</v>
      </c>
      <c r="G892" s="1061" t="s">
        <v>711</v>
      </c>
      <c r="H892" s="1063">
        <v>1</v>
      </c>
      <c r="I892" s="1064">
        <v>13403</v>
      </c>
      <c r="J892" s="1064">
        <v>1</v>
      </c>
      <c r="K892">
        <v>2020</v>
      </c>
      <c r="L892" s="1064">
        <v>1</v>
      </c>
      <c r="M892" s="1064">
        <v>3</v>
      </c>
      <c r="N892" s="1064" t="s">
        <v>2397</v>
      </c>
      <c r="O892">
        <v>13</v>
      </c>
      <c r="P892" s="1065">
        <v>0</v>
      </c>
      <c r="Q892" s="1065">
        <v>19380</v>
      </c>
      <c r="R892" s="1066">
        <f t="shared" si="13"/>
        <v>19380</v>
      </c>
      <c r="S892" s="1065">
        <v>0</v>
      </c>
      <c r="T892" s="1065">
        <v>0</v>
      </c>
      <c r="U892" s="1065">
        <v>0</v>
      </c>
      <c r="V892" s="1065">
        <v>0</v>
      </c>
    </row>
    <row r="893" spans="1:22">
      <c r="A893">
        <v>4088200100</v>
      </c>
      <c r="B893" s="1061">
        <v>2</v>
      </c>
      <c r="C893" s="1061">
        <v>5</v>
      </c>
      <c r="D893" s="1062">
        <v>2</v>
      </c>
      <c r="E893" s="1061" t="s">
        <v>2394</v>
      </c>
      <c r="F893" s="1061">
        <v>143</v>
      </c>
      <c r="G893" s="1061" t="s">
        <v>711</v>
      </c>
      <c r="H893" s="1063">
        <v>1</v>
      </c>
      <c r="I893" s="1064">
        <v>13403</v>
      </c>
      <c r="J893" s="1064">
        <v>1</v>
      </c>
      <c r="K893">
        <v>2020</v>
      </c>
      <c r="L893" s="1064">
        <v>1</v>
      </c>
      <c r="M893" s="1064">
        <v>3</v>
      </c>
      <c r="N893" s="1064" t="s">
        <v>2397</v>
      </c>
      <c r="O893">
        <v>13</v>
      </c>
      <c r="P893" s="1065">
        <v>0</v>
      </c>
      <c r="Q893" s="1065">
        <v>0</v>
      </c>
      <c r="R893" s="1066">
        <f t="shared" si="13"/>
        <v>0</v>
      </c>
      <c r="S893" s="1065">
        <v>0</v>
      </c>
      <c r="T893" s="1065">
        <v>0</v>
      </c>
      <c r="U893" s="1065">
        <v>0</v>
      </c>
      <c r="V893" s="1065">
        <v>0</v>
      </c>
    </row>
    <row r="894" spans="1:22">
      <c r="A894">
        <v>4088200100</v>
      </c>
      <c r="B894" s="1061">
        <v>2</v>
      </c>
      <c r="C894" s="1061">
        <v>5</v>
      </c>
      <c r="D894" s="1062">
        <v>2</v>
      </c>
      <c r="E894" s="1061" t="s">
        <v>2394</v>
      </c>
      <c r="F894" s="1061">
        <v>143</v>
      </c>
      <c r="G894" s="1061" t="s">
        <v>711</v>
      </c>
      <c r="H894" s="1063">
        <v>1</v>
      </c>
      <c r="I894" s="1064">
        <v>13403</v>
      </c>
      <c r="J894" s="1064">
        <v>1</v>
      </c>
      <c r="K894">
        <v>2020</v>
      </c>
      <c r="L894" s="1064">
        <v>1</v>
      </c>
      <c r="M894" s="1064">
        <v>3</v>
      </c>
      <c r="N894" s="1064" t="s">
        <v>2397</v>
      </c>
      <c r="O894">
        <v>13</v>
      </c>
      <c r="P894" s="1065">
        <v>0</v>
      </c>
      <c r="Q894" s="1065">
        <v>0</v>
      </c>
      <c r="R894" s="1066">
        <f t="shared" si="13"/>
        <v>0</v>
      </c>
      <c r="S894" s="1065">
        <v>0</v>
      </c>
      <c r="T894" s="1065">
        <v>0</v>
      </c>
      <c r="U894" s="1065">
        <v>9238.75</v>
      </c>
      <c r="V894" s="1065">
        <v>9238.75</v>
      </c>
    </row>
    <row r="895" spans="1:22">
      <c r="A895">
        <v>4088200100</v>
      </c>
      <c r="B895" s="1061">
        <v>2</v>
      </c>
      <c r="C895" s="1061">
        <v>5</v>
      </c>
      <c r="D895" s="1062">
        <v>2</v>
      </c>
      <c r="E895" s="1061" t="s">
        <v>2394</v>
      </c>
      <c r="F895" s="1061">
        <v>143</v>
      </c>
      <c r="G895" s="1061" t="s">
        <v>711</v>
      </c>
      <c r="H895" s="1063">
        <v>1</v>
      </c>
      <c r="I895" s="1064">
        <v>13403</v>
      </c>
      <c r="J895" s="1064">
        <v>1</v>
      </c>
      <c r="K895">
        <v>2020</v>
      </c>
      <c r="L895" s="1064">
        <v>1</v>
      </c>
      <c r="M895" s="1064">
        <v>3</v>
      </c>
      <c r="N895" s="1064" t="s">
        <v>2397</v>
      </c>
      <c r="O895">
        <v>13</v>
      </c>
      <c r="P895" s="1065">
        <v>0</v>
      </c>
      <c r="Q895" s="1065">
        <v>0</v>
      </c>
      <c r="R895" s="1066">
        <f t="shared" si="13"/>
        <v>0</v>
      </c>
      <c r="S895" s="1065">
        <v>0</v>
      </c>
      <c r="T895" s="1065">
        <v>0</v>
      </c>
      <c r="U895" s="1065">
        <v>0</v>
      </c>
      <c r="V895" s="1065">
        <v>0</v>
      </c>
    </row>
    <row r="896" spans="1:22">
      <c r="A896">
        <v>4088200100</v>
      </c>
      <c r="B896" s="1061">
        <v>2</v>
      </c>
      <c r="C896" s="1061">
        <v>5</v>
      </c>
      <c r="D896" s="1062">
        <v>2</v>
      </c>
      <c r="E896" s="1061" t="s">
        <v>2394</v>
      </c>
      <c r="F896" s="1061">
        <v>143</v>
      </c>
      <c r="G896" s="1061" t="s">
        <v>711</v>
      </c>
      <c r="H896" s="1063">
        <v>1</v>
      </c>
      <c r="I896" s="1064">
        <v>13403</v>
      </c>
      <c r="J896" s="1064">
        <v>1</v>
      </c>
      <c r="K896">
        <v>2020</v>
      </c>
      <c r="L896" s="1064">
        <v>1</v>
      </c>
      <c r="M896" s="1064">
        <v>3</v>
      </c>
      <c r="N896" s="1064" t="s">
        <v>2397</v>
      </c>
      <c r="O896">
        <v>13</v>
      </c>
      <c r="P896" s="1065">
        <v>0</v>
      </c>
      <c r="Q896" s="1065">
        <v>0</v>
      </c>
      <c r="R896" s="1066">
        <f t="shared" si="13"/>
        <v>0</v>
      </c>
      <c r="S896" s="1065">
        <v>0</v>
      </c>
      <c r="T896" s="1065">
        <v>0</v>
      </c>
      <c r="U896" s="1065">
        <v>0</v>
      </c>
      <c r="V896" s="1065">
        <v>0</v>
      </c>
    </row>
    <row r="897" spans="1:22">
      <c r="A897">
        <v>4088200100</v>
      </c>
      <c r="B897" s="1061">
        <v>2</v>
      </c>
      <c r="C897" s="1061">
        <v>5</v>
      </c>
      <c r="D897" s="1062">
        <v>2</v>
      </c>
      <c r="E897" s="1061" t="s">
        <v>2394</v>
      </c>
      <c r="F897" s="1061">
        <v>143</v>
      </c>
      <c r="G897" s="1061" t="s">
        <v>711</v>
      </c>
      <c r="H897" s="1063">
        <v>1</v>
      </c>
      <c r="I897" s="1064">
        <v>13403</v>
      </c>
      <c r="J897" s="1064">
        <v>1</v>
      </c>
      <c r="K897">
        <v>2020</v>
      </c>
      <c r="L897" s="1064">
        <v>1</v>
      </c>
      <c r="M897" s="1064">
        <v>3</v>
      </c>
      <c r="N897" s="1064" t="s">
        <v>2397</v>
      </c>
      <c r="O897">
        <v>13</v>
      </c>
      <c r="P897" s="1065">
        <v>0</v>
      </c>
      <c r="Q897" s="1065">
        <v>0</v>
      </c>
      <c r="R897" s="1066">
        <f t="shared" si="13"/>
        <v>0</v>
      </c>
      <c r="S897" s="1065">
        <v>9238.75</v>
      </c>
      <c r="T897" s="1065">
        <v>9238.75</v>
      </c>
      <c r="U897" s="1065">
        <v>0</v>
      </c>
      <c r="V897" s="1065">
        <v>0</v>
      </c>
    </row>
    <row r="898" spans="1:22">
      <c r="A898">
        <v>4088200100</v>
      </c>
      <c r="B898" s="1061">
        <v>2</v>
      </c>
      <c r="C898" s="1061">
        <v>5</v>
      </c>
      <c r="D898" s="1062">
        <v>2</v>
      </c>
      <c r="E898" s="1061" t="s">
        <v>2394</v>
      </c>
      <c r="F898" s="1061">
        <v>143</v>
      </c>
      <c r="G898" s="1061" t="s">
        <v>711</v>
      </c>
      <c r="H898" s="1063">
        <v>1</v>
      </c>
      <c r="I898" s="1064">
        <v>13403</v>
      </c>
      <c r="J898" s="1064">
        <v>1</v>
      </c>
      <c r="K898">
        <v>2020</v>
      </c>
      <c r="L898" s="1064">
        <v>1</v>
      </c>
      <c r="M898" s="1064">
        <v>3</v>
      </c>
      <c r="N898" s="1064" t="s">
        <v>2397</v>
      </c>
      <c r="O898">
        <v>13</v>
      </c>
      <c r="P898" s="1065">
        <v>0</v>
      </c>
      <c r="Q898" s="1065">
        <v>9238.75</v>
      </c>
      <c r="R898" s="1066">
        <f t="shared" si="13"/>
        <v>9238.75</v>
      </c>
      <c r="S898" s="1065">
        <v>0</v>
      </c>
      <c r="T898" s="1065">
        <v>0</v>
      </c>
      <c r="U898" s="1065">
        <v>0</v>
      </c>
      <c r="V898" s="1065">
        <v>0</v>
      </c>
    </row>
    <row r="899" spans="1:22">
      <c r="A899">
        <v>4088200100</v>
      </c>
      <c r="B899" s="1061">
        <v>2</v>
      </c>
      <c r="C899" s="1061">
        <v>5</v>
      </c>
      <c r="D899" s="1062">
        <v>2</v>
      </c>
      <c r="E899" s="1061" t="s">
        <v>2394</v>
      </c>
      <c r="F899" s="1061">
        <v>143</v>
      </c>
      <c r="G899" s="1061" t="s">
        <v>711</v>
      </c>
      <c r="H899" s="1063">
        <v>1</v>
      </c>
      <c r="I899" s="1064">
        <v>13403</v>
      </c>
      <c r="J899" s="1064">
        <v>1</v>
      </c>
      <c r="K899">
        <v>2020</v>
      </c>
      <c r="L899" s="1064">
        <v>1</v>
      </c>
      <c r="M899" s="1064">
        <v>1</v>
      </c>
      <c r="N899" s="1064" t="s">
        <v>2397</v>
      </c>
      <c r="O899">
        <v>13</v>
      </c>
      <c r="P899" s="1065">
        <v>0</v>
      </c>
      <c r="Q899" s="1065">
        <v>0</v>
      </c>
      <c r="R899" s="1066">
        <f t="shared" si="13"/>
        <v>0</v>
      </c>
      <c r="S899" s="1065">
        <v>0</v>
      </c>
      <c r="T899" s="1065">
        <v>0</v>
      </c>
      <c r="U899" s="1065">
        <v>0</v>
      </c>
      <c r="V899" s="1065">
        <v>0</v>
      </c>
    </row>
    <row r="900" spans="1:22">
      <c r="A900">
        <v>4088200100</v>
      </c>
      <c r="B900" s="1061">
        <v>2</v>
      </c>
      <c r="C900" s="1061">
        <v>5</v>
      </c>
      <c r="D900" s="1062">
        <v>2</v>
      </c>
      <c r="E900" s="1061" t="s">
        <v>2394</v>
      </c>
      <c r="F900" s="1061">
        <v>143</v>
      </c>
      <c r="G900" s="1061" t="s">
        <v>711</v>
      </c>
      <c r="H900" s="1063">
        <v>1</v>
      </c>
      <c r="I900" s="1064">
        <v>13403</v>
      </c>
      <c r="J900" s="1064">
        <v>1</v>
      </c>
      <c r="K900">
        <v>2020</v>
      </c>
      <c r="L900" s="1064">
        <v>1</v>
      </c>
      <c r="M900" s="1064">
        <v>1</v>
      </c>
      <c r="N900" s="1064" t="s">
        <v>2397</v>
      </c>
      <c r="O900">
        <v>13</v>
      </c>
      <c r="P900" s="1065">
        <v>0</v>
      </c>
      <c r="Q900" s="1065">
        <v>0</v>
      </c>
      <c r="R900" s="1066">
        <f t="shared" si="13"/>
        <v>0</v>
      </c>
      <c r="S900" s="1065">
        <v>0</v>
      </c>
      <c r="T900" s="1065">
        <v>0</v>
      </c>
      <c r="U900" s="1065">
        <v>9664.2800000000007</v>
      </c>
      <c r="V900" s="1065">
        <v>9664.2800000000007</v>
      </c>
    </row>
    <row r="901" spans="1:22">
      <c r="A901">
        <v>4088200100</v>
      </c>
      <c r="B901" s="1061">
        <v>2</v>
      </c>
      <c r="C901" s="1061">
        <v>5</v>
      </c>
      <c r="D901" s="1062">
        <v>2</v>
      </c>
      <c r="E901" s="1061" t="s">
        <v>2394</v>
      </c>
      <c r="F901" s="1061">
        <v>143</v>
      </c>
      <c r="G901" s="1061" t="s">
        <v>711</v>
      </c>
      <c r="H901" s="1063">
        <v>1</v>
      </c>
      <c r="I901" s="1064">
        <v>13403</v>
      </c>
      <c r="J901" s="1064">
        <v>1</v>
      </c>
      <c r="K901">
        <v>2020</v>
      </c>
      <c r="L901" s="1064">
        <v>1</v>
      </c>
      <c r="M901" s="1064">
        <v>1</v>
      </c>
      <c r="N901" s="1064" t="s">
        <v>2397</v>
      </c>
      <c r="O901">
        <v>13</v>
      </c>
      <c r="P901" s="1065">
        <v>0</v>
      </c>
      <c r="Q901" s="1065">
        <v>0</v>
      </c>
      <c r="R901" s="1066">
        <f t="shared" ref="R901:R964" si="14">P901+Q901</f>
        <v>0</v>
      </c>
      <c r="S901" s="1065">
        <v>0</v>
      </c>
      <c r="T901" s="1065">
        <v>0</v>
      </c>
      <c r="U901" s="1065">
        <v>0</v>
      </c>
      <c r="V901" s="1065">
        <v>0</v>
      </c>
    </row>
    <row r="902" spans="1:22">
      <c r="A902">
        <v>4088200100</v>
      </c>
      <c r="B902" s="1061">
        <v>2</v>
      </c>
      <c r="C902" s="1061">
        <v>5</v>
      </c>
      <c r="D902" s="1062">
        <v>2</v>
      </c>
      <c r="E902" s="1061" t="s">
        <v>2394</v>
      </c>
      <c r="F902" s="1061">
        <v>143</v>
      </c>
      <c r="G902" s="1061" t="s">
        <v>711</v>
      </c>
      <c r="H902" s="1063">
        <v>1</v>
      </c>
      <c r="I902" s="1064">
        <v>13403</v>
      </c>
      <c r="J902" s="1064">
        <v>1</v>
      </c>
      <c r="K902">
        <v>2020</v>
      </c>
      <c r="L902" s="1064">
        <v>1</v>
      </c>
      <c r="M902" s="1064">
        <v>1</v>
      </c>
      <c r="N902" s="1064" t="s">
        <v>2397</v>
      </c>
      <c r="O902">
        <v>13</v>
      </c>
      <c r="P902" s="1065">
        <v>0</v>
      </c>
      <c r="Q902" s="1065">
        <v>0</v>
      </c>
      <c r="R902" s="1066">
        <f t="shared" si="14"/>
        <v>0</v>
      </c>
      <c r="S902" s="1065">
        <v>0</v>
      </c>
      <c r="T902" s="1065">
        <v>0</v>
      </c>
      <c r="U902" s="1065">
        <v>0</v>
      </c>
      <c r="V902" s="1065">
        <v>0</v>
      </c>
    </row>
    <row r="903" spans="1:22">
      <c r="A903">
        <v>4088200100</v>
      </c>
      <c r="B903" s="1061">
        <v>2</v>
      </c>
      <c r="C903" s="1061">
        <v>5</v>
      </c>
      <c r="D903" s="1062">
        <v>2</v>
      </c>
      <c r="E903" s="1061" t="s">
        <v>2394</v>
      </c>
      <c r="F903" s="1061">
        <v>143</v>
      </c>
      <c r="G903" s="1061" t="s">
        <v>711</v>
      </c>
      <c r="H903" s="1063">
        <v>1</v>
      </c>
      <c r="I903" s="1064">
        <v>13403</v>
      </c>
      <c r="J903" s="1064">
        <v>1</v>
      </c>
      <c r="K903">
        <v>2020</v>
      </c>
      <c r="L903" s="1064">
        <v>1</v>
      </c>
      <c r="M903" s="1064">
        <v>1</v>
      </c>
      <c r="N903" s="1064" t="s">
        <v>2397</v>
      </c>
      <c r="O903">
        <v>13</v>
      </c>
      <c r="P903" s="1065">
        <v>0</v>
      </c>
      <c r="Q903" s="1065">
        <v>0</v>
      </c>
      <c r="R903" s="1066">
        <f t="shared" si="14"/>
        <v>0</v>
      </c>
      <c r="S903" s="1065">
        <v>9664.2800000000007</v>
      </c>
      <c r="T903" s="1065">
        <v>9664.2800000000007</v>
      </c>
      <c r="U903" s="1065">
        <v>0</v>
      </c>
      <c r="V903" s="1065">
        <v>0</v>
      </c>
    </row>
    <row r="904" spans="1:22">
      <c r="A904">
        <v>4088200100</v>
      </c>
      <c r="B904" s="1061">
        <v>2</v>
      </c>
      <c r="C904" s="1061">
        <v>5</v>
      </c>
      <c r="D904" s="1062">
        <v>2</v>
      </c>
      <c r="E904" s="1061" t="s">
        <v>2394</v>
      </c>
      <c r="F904" s="1061">
        <v>143</v>
      </c>
      <c r="G904" s="1061" t="s">
        <v>711</v>
      </c>
      <c r="H904" s="1063">
        <v>1</v>
      </c>
      <c r="I904" s="1064">
        <v>13403</v>
      </c>
      <c r="J904" s="1064">
        <v>1</v>
      </c>
      <c r="K904">
        <v>2020</v>
      </c>
      <c r="L904" s="1064">
        <v>1</v>
      </c>
      <c r="M904" s="1064">
        <v>1</v>
      </c>
      <c r="N904" s="1064" t="s">
        <v>2397</v>
      </c>
      <c r="O904">
        <v>13</v>
      </c>
      <c r="P904" s="1065">
        <v>0</v>
      </c>
      <c r="Q904" s="1065">
        <v>9664.2800000000007</v>
      </c>
      <c r="R904" s="1066">
        <f t="shared" si="14"/>
        <v>9664.2800000000007</v>
      </c>
      <c r="S904" s="1065">
        <v>0</v>
      </c>
      <c r="T904" s="1065">
        <v>0</v>
      </c>
      <c r="U904" s="1065">
        <v>0</v>
      </c>
      <c r="V904" s="1065">
        <v>0</v>
      </c>
    </row>
    <row r="905" spans="1:22">
      <c r="A905">
        <v>4088200100</v>
      </c>
      <c r="B905" s="1061">
        <v>2</v>
      </c>
      <c r="C905" s="1061">
        <v>5</v>
      </c>
      <c r="D905" s="1062">
        <v>2</v>
      </c>
      <c r="E905" s="1061" t="s">
        <v>2394</v>
      </c>
      <c r="F905" s="1061">
        <v>143</v>
      </c>
      <c r="G905" s="1061" t="s">
        <v>711</v>
      </c>
      <c r="H905" s="1063">
        <v>1</v>
      </c>
      <c r="I905" s="1064">
        <v>13403</v>
      </c>
      <c r="J905" s="1064">
        <v>1</v>
      </c>
      <c r="K905">
        <v>2020</v>
      </c>
      <c r="L905" s="1064">
        <v>1</v>
      </c>
      <c r="M905" s="1064">
        <v>1</v>
      </c>
      <c r="N905" s="1064" t="s">
        <v>2397</v>
      </c>
      <c r="O905">
        <v>13</v>
      </c>
      <c r="P905" s="1065">
        <v>83808.929999999993</v>
      </c>
      <c r="Q905" s="1065">
        <v>25742.61</v>
      </c>
      <c r="R905" s="1066">
        <f t="shared" si="14"/>
        <v>109551.54</v>
      </c>
      <c r="S905" s="1065">
        <v>109551.54</v>
      </c>
      <c r="T905" s="1065">
        <v>109551.54</v>
      </c>
      <c r="U905" s="1065">
        <v>109551.54</v>
      </c>
      <c r="V905" s="1065">
        <v>109551.54</v>
      </c>
    </row>
    <row r="906" spans="1:22">
      <c r="A906">
        <v>4088200100</v>
      </c>
      <c r="B906" s="1061">
        <v>2</v>
      </c>
      <c r="C906" s="1061">
        <v>5</v>
      </c>
      <c r="D906" s="1062">
        <v>2</v>
      </c>
      <c r="E906" s="1061" t="s">
        <v>2394</v>
      </c>
      <c r="F906" s="1061">
        <v>143</v>
      </c>
      <c r="G906" s="1061" t="s">
        <v>711</v>
      </c>
      <c r="H906" s="1063">
        <v>1</v>
      </c>
      <c r="I906" s="1064">
        <v>13403</v>
      </c>
      <c r="J906" s="1064">
        <v>1</v>
      </c>
      <c r="K906">
        <v>2020</v>
      </c>
      <c r="L906" s="1064">
        <v>1</v>
      </c>
      <c r="M906" s="1064">
        <v>1</v>
      </c>
      <c r="N906" s="1064" t="s">
        <v>2397</v>
      </c>
      <c r="O906">
        <v>13</v>
      </c>
      <c r="P906" s="1065">
        <v>28737.5</v>
      </c>
      <c r="Q906" s="1065">
        <v>-5937.5</v>
      </c>
      <c r="R906" s="1066">
        <f t="shared" si="14"/>
        <v>22800</v>
      </c>
      <c r="S906" s="1065">
        <v>22800</v>
      </c>
      <c r="T906" s="1065">
        <v>22800</v>
      </c>
      <c r="U906" s="1065">
        <v>22800</v>
      </c>
      <c r="V906" s="1065">
        <v>22800</v>
      </c>
    </row>
    <row r="907" spans="1:22">
      <c r="A907">
        <v>4088200100</v>
      </c>
      <c r="B907" s="1061">
        <v>2</v>
      </c>
      <c r="C907" s="1061">
        <v>5</v>
      </c>
      <c r="D907" s="1062">
        <v>2</v>
      </c>
      <c r="E907" s="1061" t="s">
        <v>2394</v>
      </c>
      <c r="F907" s="1061">
        <v>143</v>
      </c>
      <c r="G907" s="1061" t="s">
        <v>711</v>
      </c>
      <c r="H907" s="1063">
        <v>1</v>
      </c>
      <c r="I907" s="1064">
        <v>13403</v>
      </c>
      <c r="J907" s="1064">
        <v>1</v>
      </c>
      <c r="K907">
        <v>2020</v>
      </c>
      <c r="L907" s="1064">
        <v>1</v>
      </c>
      <c r="M907" s="1064">
        <v>1</v>
      </c>
      <c r="N907" s="1064" t="s">
        <v>2397</v>
      </c>
      <c r="O907">
        <v>13</v>
      </c>
      <c r="P907" s="1065">
        <v>41800.01</v>
      </c>
      <c r="Q907" s="1065">
        <v>-4615.41</v>
      </c>
      <c r="R907" s="1066">
        <f t="shared" si="14"/>
        <v>37184.600000000006</v>
      </c>
      <c r="S907" s="1065">
        <v>37184.6</v>
      </c>
      <c r="T907" s="1065">
        <v>37184.6</v>
      </c>
      <c r="U907" s="1065">
        <v>37184.6</v>
      </c>
      <c r="V907" s="1065">
        <v>37184.6</v>
      </c>
    </row>
    <row r="908" spans="1:22">
      <c r="A908">
        <v>4088200100</v>
      </c>
      <c r="B908" s="1061">
        <v>2</v>
      </c>
      <c r="C908" s="1061">
        <v>5</v>
      </c>
      <c r="D908" s="1062">
        <v>2</v>
      </c>
      <c r="E908" s="1061" t="s">
        <v>2394</v>
      </c>
      <c r="F908" s="1061">
        <v>143</v>
      </c>
      <c r="G908" s="1061" t="s">
        <v>711</v>
      </c>
      <c r="H908" s="1063">
        <v>1</v>
      </c>
      <c r="I908" s="1064">
        <v>13403</v>
      </c>
      <c r="J908" s="1064">
        <v>1</v>
      </c>
      <c r="K908">
        <v>2020</v>
      </c>
      <c r="L908" s="1064">
        <v>1</v>
      </c>
      <c r="M908" s="1064">
        <v>3</v>
      </c>
      <c r="N908" s="1064" t="s">
        <v>2397</v>
      </c>
      <c r="O908">
        <v>13</v>
      </c>
      <c r="P908" s="1065">
        <v>0</v>
      </c>
      <c r="Q908" s="1065">
        <v>0</v>
      </c>
      <c r="R908" s="1066">
        <f t="shared" si="14"/>
        <v>0</v>
      </c>
      <c r="S908" s="1065">
        <v>0</v>
      </c>
      <c r="T908" s="1065">
        <v>0</v>
      </c>
      <c r="U908" s="1065">
        <v>0</v>
      </c>
      <c r="V908" s="1065">
        <v>0</v>
      </c>
    </row>
    <row r="909" spans="1:22">
      <c r="A909">
        <v>4088200100</v>
      </c>
      <c r="B909" s="1061">
        <v>2</v>
      </c>
      <c r="C909" s="1061">
        <v>5</v>
      </c>
      <c r="D909" s="1062">
        <v>2</v>
      </c>
      <c r="E909" s="1061" t="s">
        <v>2394</v>
      </c>
      <c r="F909" s="1061">
        <v>143</v>
      </c>
      <c r="G909" s="1061" t="s">
        <v>711</v>
      </c>
      <c r="H909" s="1063">
        <v>1</v>
      </c>
      <c r="I909" s="1064">
        <v>13403</v>
      </c>
      <c r="J909" s="1064">
        <v>1</v>
      </c>
      <c r="K909">
        <v>2020</v>
      </c>
      <c r="L909" s="1064">
        <v>1</v>
      </c>
      <c r="M909" s="1064">
        <v>3</v>
      </c>
      <c r="N909" s="1064" t="s">
        <v>2397</v>
      </c>
      <c r="O909">
        <v>13</v>
      </c>
      <c r="P909" s="1065">
        <v>0</v>
      </c>
      <c r="Q909" s="1065">
        <v>0</v>
      </c>
      <c r="R909" s="1066">
        <f t="shared" si="14"/>
        <v>0</v>
      </c>
      <c r="S909" s="1065">
        <v>0</v>
      </c>
      <c r="T909" s="1065">
        <v>0</v>
      </c>
      <c r="U909" s="1065">
        <v>3087.5</v>
      </c>
      <c r="V909" s="1065">
        <v>3087.5</v>
      </c>
    </row>
    <row r="910" spans="1:22">
      <c r="A910">
        <v>4088200100</v>
      </c>
      <c r="B910" s="1061">
        <v>2</v>
      </c>
      <c r="C910" s="1061">
        <v>5</v>
      </c>
      <c r="D910" s="1062">
        <v>2</v>
      </c>
      <c r="E910" s="1061" t="s">
        <v>2394</v>
      </c>
      <c r="F910" s="1061">
        <v>143</v>
      </c>
      <c r="G910" s="1061" t="s">
        <v>711</v>
      </c>
      <c r="H910" s="1063">
        <v>1</v>
      </c>
      <c r="I910" s="1064">
        <v>13403</v>
      </c>
      <c r="J910" s="1064">
        <v>1</v>
      </c>
      <c r="K910">
        <v>2020</v>
      </c>
      <c r="L910" s="1064">
        <v>1</v>
      </c>
      <c r="M910" s="1064">
        <v>3</v>
      </c>
      <c r="N910" s="1064" t="s">
        <v>2397</v>
      </c>
      <c r="O910">
        <v>13</v>
      </c>
      <c r="P910" s="1065">
        <v>0</v>
      </c>
      <c r="Q910" s="1065">
        <v>0</v>
      </c>
      <c r="R910" s="1066">
        <f t="shared" si="14"/>
        <v>0</v>
      </c>
      <c r="S910" s="1065">
        <v>0</v>
      </c>
      <c r="T910" s="1065">
        <v>0</v>
      </c>
      <c r="U910" s="1065">
        <v>0</v>
      </c>
      <c r="V910" s="1065">
        <v>0</v>
      </c>
    </row>
    <row r="911" spans="1:22">
      <c r="A911">
        <v>4088200100</v>
      </c>
      <c r="B911" s="1061">
        <v>2</v>
      </c>
      <c r="C911" s="1061">
        <v>5</v>
      </c>
      <c r="D911" s="1062">
        <v>2</v>
      </c>
      <c r="E911" s="1061" t="s">
        <v>2394</v>
      </c>
      <c r="F911" s="1061">
        <v>143</v>
      </c>
      <c r="G911" s="1061" t="s">
        <v>711</v>
      </c>
      <c r="H911" s="1063">
        <v>1</v>
      </c>
      <c r="I911" s="1064">
        <v>13403</v>
      </c>
      <c r="J911" s="1064">
        <v>1</v>
      </c>
      <c r="K911">
        <v>2020</v>
      </c>
      <c r="L911" s="1064">
        <v>1</v>
      </c>
      <c r="M911" s="1064">
        <v>3</v>
      </c>
      <c r="N911" s="1064" t="s">
        <v>2397</v>
      </c>
      <c r="O911">
        <v>13</v>
      </c>
      <c r="P911" s="1065">
        <v>0</v>
      </c>
      <c r="Q911" s="1065">
        <v>0</v>
      </c>
      <c r="R911" s="1066">
        <f t="shared" si="14"/>
        <v>0</v>
      </c>
      <c r="S911" s="1065">
        <v>0</v>
      </c>
      <c r="T911" s="1065">
        <v>0</v>
      </c>
      <c r="U911" s="1065">
        <v>0</v>
      </c>
      <c r="V911" s="1065">
        <v>0</v>
      </c>
    </row>
    <row r="912" spans="1:22">
      <c r="A912">
        <v>4088200100</v>
      </c>
      <c r="B912" s="1061">
        <v>2</v>
      </c>
      <c r="C912" s="1061">
        <v>5</v>
      </c>
      <c r="D912" s="1062">
        <v>2</v>
      </c>
      <c r="E912" s="1061" t="s">
        <v>2394</v>
      </c>
      <c r="F912" s="1061">
        <v>143</v>
      </c>
      <c r="G912" s="1061" t="s">
        <v>711</v>
      </c>
      <c r="H912" s="1063">
        <v>1</v>
      </c>
      <c r="I912" s="1064">
        <v>13403</v>
      </c>
      <c r="J912" s="1064">
        <v>1</v>
      </c>
      <c r="K912">
        <v>2020</v>
      </c>
      <c r="L912" s="1064">
        <v>1</v>
      </c>
      <c r="M912" s="1064">
        <v>3</v>
      </c>
      <c r="N912" s="1064" t="s">
        <v>2397</v>
      </c>
      <c r="O912">
        <v>13</v>
      </c>
      <c r="P912" s="1065">
        <v>0</v>
      </c>
      <c r="Q912" s="1065">
        <v>0</v>
      </c>
      <c r="R912" s="1066">
        <f t="shared" si="14"/>
        <v>0</v>
      </c>
      <c r="S912" s="1065">
        <v>3087.5</v>
      </c>
      <c r="T912" s="1065">
        <v>3087.5</v>
      </c>
      <c r="U912" s="1065">
        <v>0</v>
      </c>
      <c r="V912" s="1065">
        <v>0</v>
      </c>
    </row>
    <row r="913" spans="1:22">
      <c r="A913">
        <v>4088200100</v>
      </c>
      <c r="B913" s="1061">
        <v>2</v>
      </c>
      <c r="C913" s="1061">
        <v>5</v>
      </c>
      <c r="D913" s="1062">
        <v>2</v>
      </c>
      <c r="E913" s="1061" t="s">
        <v>2394</v>
      </c>
      <c r="F913" s="1061">
        <v>143</v>
      </c>
      <c r="G913" s="1061" t="s">
        <v>711</v>
      </c>
      <c r="H913" s="1063">
        <v>1</v>
      </c>
      <c r="I913" s="1064">
        <v>13403</v>
      </c>
      <c r="J913" s="1064">
        <v>1</v>
      </c>
      <c r="K913">
        <v>2020</v>
      </c>
      <c r="L913" s="1064">
        <v>1</v>
      </c>
      <c r="M913" s="1064">
        <v>3</v>
      </c>
      <c r="N913" s="1064" t="s">
        <v>2397</v>
      </c>
      <c r="O913">
        <v>13</v>
      </c>
      <c r="P913" s="1065">
        <v>0</v>
      </c>
      <c r="Q913" s="1065">
        <v>3087.5</v>
      </c>
      <c r="R913" s="1066">
        <f t="shared" si="14"/>
        <v>3087.5</v>
      </c>
      <c r="S913" s="1065">
        <v>0</v>
      </c>
      <c r="T913" s="1065">
        <v>0</v>
      </c>
      <c r="U913" s="1065">
        <v>0</v>
      </c>
      <c r="V913" s="1065">
        <v>0</v>
      </c>
    </row>
    <row r="914" spans="1:22">
      <c r="A914">
        <v>4088200100</v>
      </c>
      <c r="B914" s="1061">
        <v>2</v>
      </c>
      <c r="C914" s="1061">
        <v>5</v>
      </c>
      <c r="D914" s="1062">
        <v>2</v>
      </c>
      <c r="E914" s="1061" t="s">
        <v>2394</v>
      </c>
      <c r="F914" s="1061">
        <v>143</v>
      </c>
      <c r="G914" s="1061" t="s">
        <v>711</v>
      </c>
      <c r="H914" s="1063">
        <v>1</v>
      </c>
      <c r="I914" s="1064">
        <v>13403</v>
      </c>
      <c r="J914" s="1064">
        <v>1</v>
      </c>
      <c r="K914">
        <v>2020</v>
      </c>
      <c r="L914" s="1064">
        <v>1</v>
      </c>
      <c r="M914" s="1064">
        <v>3</v>
      </c>
      <c r="N914" s="1064" t="s">
        <v>2397</v>
      </c>
      <c r="O914">
        <v>13</v>
      </c>
      <c r="P914" s="1065">
        <v>0</v>
      </c>
      <c r="Q914" s="1065">
        <v>0</v>
      </c>
      <c r="R914" s="1066">
        <f t="shared" si="14"/>
        <v>0</v>
      </c>
      <c r="S914" s="1065">
        <v>0</v>
      </c>
      <c r="T914" s="1065">
        <v>0</v>
      </c>
      <c r="U914" s="1065">
        <v>0</v>
      </c>
      <c r="V914" s="1065">
        <v>0</v>
      </c>
    </row>
    <row r="915" spans="1:22">
      <c r="A915">
        <v>4088200100</v>
      </c>
      <c r="B915" s="1061">
        <v>2</v>
      </c>
      <c r="C915" s="1061">
        <v>5</v>
      </c>
      <c r="D915" s="1062">
        <v>2</v>
      </c>
      <c r="E915" s="1061" t="s">
        <v>2394</v>
      </c>
      <c r="F915" s="1061">
        <v>143</v>
      </c>
      <c r="G915" s="1061" t="s">
        <v>711</v>
      </c>
      <c r="H915" s="1063">
        <v>1</v>
      </c>
      <c r="I915" s="1064">
        <v>13403</v>
      </c>
      <c r="J915" s="1064">
        <v>1</v>
      </c>
      <c r="K915">
        <v>2020</v>
      </c>
      <c r="L915" s="1064">
        <v>1</v>
      </c>
      <c r="M915" s="1064">
        <v>3</v>
      </c>
      <c r="N915" s="1064" t="s">
        <v>2397</v>
      </c>
      <c r="O915">
        <v>13</v>
      </c>
      <c r="P915" s="1065">
        <v>0</v>
      </c>
      <c r="Q915" s="1065">
        <v>0</v>
      </c>
      <c r="R915" s="1066">
        <f t="shared" si="14"/>
        <v>0</v>
      </c>
      <c r="S915" s="1065">
        <v>0</v>
      </c>
      <c r="T915" s="1065">
        <v>0</v>
      </c>
      <c r="U915" s="1065">
        <v>950</v>
      </c>
      <c r="V915" s="1065">
        <v>950</v>
      </c>
    </row>
    <row r="916" spans="1:22">
      <c r="A916">
        <v>4088200100</v>
      </c>
      <c r="B916" s="1061">
        <v>2</v>
      </c>
      <c r="C916" s="1061">
        <v>5</v>
      </c>
      <c r="D916" s="1062">
        <v>2</v>
      </c>
      <c r="E916" s="1061" t="s">
        <v>2394</v>
      </c>
      <c r="F916" s="1061">
        <v>143</v>
      </c>
      <c r="G916" s="1061" t="s">
        <v>711</v>
      </c>
      <c r="H916" s="1063">
        <v>1</v>
      </c>
      <c r="I916" s="1064">
        <v>13403</v>
      </c>
      <c r="J916" s="1064">
        <v>1</v>
      </c>
      <c r="K916">
        <v>2020</v>
      </c>
      <c r="L916" s="1064">
        <v>1</v>
      </c>
      <c r="M916" s="1064">
        <v>3</v>
      </c>
      <c r="N916" s="1064" t="s">
        <v>2397</v>
      </c>
      <c r="O916">
        <v>13</v>
      </c>
      <c r="P916" s="1065">
        <v>0</v>
      </c>
      <c r="Q916" s="1065">
        <v>0</v>
      </c>
      <c r="R916" s="1066">
        <f t="shared" si="14"/>
        <v>0</v>
      </c>
      <c r="S916" s="1065">
        <v>0</v>
      </c>
      <c r="T916" s="1065">
        <v>0</v>
      </c>
      <c r="U916" s="1065">
        <v>0</v>
      </c>
      <c r="V916" s="1065">
        <v>0</v>
      </c>
    </row>
    <row r="917" spans="1:22">
      <c r="A917">
        <v>4088200100</v>
      </c>
      <c r="B917" s="1061">
        <v>2</v>
      </c>
      <c r="C917" s="1061">
        <v>5</v>
      </c>
      <c r="D917" s="1062">
        <v>2</v>
      </c>
      <c r="E917" s="1061" t="s">
        <v>2394</v>
      </c>
      <c r="F917" s="1061">
        <v>143</v>
      </c>
      <c r="G917" s="1061" t="s">
        <v>711</v>
      </c>
      <c r="H917" s="1063">
        <v>1</v>
      </c>
      <c r="I917" s="1064">
        <v>13403</v>
      </c>
      <c r="J917" s="1064">
        <v>1</v>
      </c>
      <c r="K917">
        <v>2020</v>
      </c>
      <c r="L917" s="1064">
        <v>1</v>
      </c>
      <c r="M917" s="1064">
        <v>3</v>
      </c>
      <c r="N917" s="1064" t="s">
        <v>2397</v>
      </c>
      <c r="O917">
        <v>13</v>
      </c>
      <c r="P917" s="1065">
        <v>0</v>
      </c>
      <c r="Q917" s="1065">
        <v>0</v>
      </c>
      <c r="R917" s="1066">
        <f t="shared" si="14"/>
        <v>0</v>
      </c>
      <c r="S917" s="1065">
        <v>0</v>
      </c>
      <c r="T917" s="1065">
        <v>0</v>
      </c>
      <c r="U917" s="1065">
        <v>0</v>
      </c>
      <c r="V917" s="1065">
        <v>0</v>
      </c>
    </row>
    <row r="918" spans="1:22">
      <c r="A918">
        <v>4088200100</v>
      </c>
      <c r="B918" s="1061">
        <v>2</v>
      </c>
      <c r="C918" s="1061">
        <v>5</v>
      </c>
      <c r="D918" s="1062">
        <v>2</v>
      </c>
      <c r="E918" s="1061" t="s">
        <v>2394</v>
      </c>
      <c r="F918" s="1061">
        <v>143</v>
      </c>
      <c r="G918" s="1061" t="s">
        <v>711</v>
      </c>
      <c r="H918" s="1063">
        <v>1</v>
      </c>
      <c r="I918" s="1064">
        <v>13403</v>
      </c>
      <c r="J918" s="1064">
        <v>1</v>
      </c>
      <c r="K918">
        <v>2020</v>
      </c>
      <c r="L918" s="1064">
        <v>1</v>
      </c>
      <c r="M918" s="1064">
        <v>3</v>
      </c>
      <c r="N918" s="1064" t="s">
        <v>2397</v>
      </c>
      <c r="O918">
        <v>13</v>
      </c>
      <c r="P918" s="1065">
        <v>0</v>
      </c>
      <c r="Q918" s="1065">
        <v>0</v>
      </c>
      <c r="R918" s="1066">
        <f t="shared" si="14"/>
        <v>0</v>
      </c>
      <c r="S918" s="1065">
        <v>950</v>
      </c>
      <c r="T918" s="1065">
        <v>950</v>
      </c>
      <c r="U918" s="1065">
        <v>0</v>
      </c>
      <c r="V918" s="1065">
        <v>0</v>
      </c>
    </row>
    <row r="919" spans="1:22">
      <c r="A919">
        <v>4088200100</v>
      </c>
      <c r="B919" s="1061">
        <v>2</v>
      </c>
      <c r="C919" s="1061">
        <v>5</v>
      </c>
      <c r="D919" s="1062">
        <v>2</v>
      </c>
      <c r="E919" s="1061" t="s">
        <v>2394</v>
      </c>
      <c r="F919" s="1061">
        <v>143</v>
      </c>
      <c r="G919" s="1061" t="s">
        <v>711</v>
      </c>
      <c r="H919" s="1063">
        <v>1</v>
      </c>
      <c r="I919" s="1064">
        <v>13403</v>
      </c>
      <c r="J919" s="1064">
        <v>1</v>
      </c>
      <c r="K919">
        <v>2020</v>
      </c>
      <c r="L919" s="1064">
        <v>1</v>
      </c>
      <c r="M919" s="1064">
        <v>3</v>
      </c>
      <c r="N919" s="1064" t="s">
        <v>2397</v>
      </c>
      <c r="O919">
        <v>13</v>
      </c>
      <c r="P919" s="1065">
        <v>0</v>
      </c>
      <c r="Q919" s="1065">
        <v>950</v>
      </c>
      <c r="R919" s="1066">
        <f t="shared" si="14"/>
        <v>950</v>
      </c>
      <c r="S919" s="1065">
        <v>0</v>
      </c>
      <c r="T919" s="1065">
        <v>0</v>
      </c>
      <c r="U919" s="1065">
        <v>0</v>
      </c>
      <c r="V919" s="1065">
        <v>0</v>
      </c>
    </row>
    <row r="920" spans="1:22">
      <c r="A920">
        <v>4088200100</v>
      </c>
      <c r="B920" s="1061">
        <v>2</v>
      </c>
      <c r="C920" s="1061">
        <v>5</v>
      </c>
      <c r="D920" s="1062">
        <v>2</v>
      </c>
      <c r="E920" s="1061" t="s">
        <v>2394</v>
      </c>
      <c r="F920" s="1061">
        <v>143</v>
      </c>
      <c r="G920" s="1061" t="s">
        <v>711</v>
      </c>
      <c r="H920" s="1063">
        <v>1</v>
      </c>
      <c r="I920" s="1064">
        <v>13403</v>
      </c>
      <c r="J920" s="1064">
        <v>1</v>
      </c>
      <c r="K920">
        <v>2020</v>
      </c>
      <c r="L920" s="1064">
        <v>1</v>
      </c>
      <c r="M920" s="1064">
        <v>1</v>
      </c>
      <c r="N920" s="1064" t="s">
        <v>2397</v>
      </c>
      <c r="O920">
        <v>13</v>
      </c>
      <c r="P920" s="1065">
        <v>101903.61</v>
      </c>
      <c r="Q920" s="1065">
        <v>7423.82</v>
      </c>
      <c r="R920" s="1066">
        <f t="shared" si="14"/>
        <v>109327.43</v>
      </c>
      <c r="S920" s="1065">
        <v>109327.43</v>
      </c>
      <c r="T920" s="1065">
        <v>109327.43</v>
      </c>
      <c r="U920" s="1065">
        <v>109327.43</v>
      </c>
      <c r="V920" s="1065">
        <v>109327.43</v>
      </c>
    </row>
    <row r="921" spans="1:22">
      <c r="A921">
        <v>4088200100</v>
      </c>
      <c r="B921" s="1061">
        <v>2</v>
      </c>
      <c r="C921" s="1061">
        <v>5</v>
      </c>
      <c r="D921" s="1062">
        <v>2</v>
      </c>
      <c r="E921" s="1061" t="s">
        <v>2394</v>
      </c>
      <c r="F921" s="1061">
        <v>143</v>
      </c>
      <c r="G921" s="1061" t="s">
        <v>711</v>
      </c>
      <c r="H921" s="1063">
        <v>1</v>
      </c>
      <c r="I921" s="1064">
        <v>13403</v>
      </c>
      <c r="J921" s="1064">
        <v>1</v>
      </c>
      <c r="K921">
        <v>2020</v>
      </c>
      <c r="L921" s="1064">
        <v>1</v>
      </c>
      <c r="M921" s="1064">
        <v>1</v>
      </c>
      <c r="N921" s="1064" t="s">
        <v>2397</v>
      </c>
      <c r="O921">
        <v>13</v>
      </c>
      <c r="P921" s="1065">
        <v>185760.15</v>
      </c>
      <c r="Q921" s="1065">
        <v>5740.66</v>
      </c>
      <c r="R921" s="1066">
        <f t="shared" si="14"/>
        <v>191500.81</v>
      </c>
      <c r="S921" s="1065">
        <v>191500.81</v>
      </c>
      <c r="T921" s="1065">
        <v>191500.81</v>
      </c>
      <c r="U921" s="1065">
        <v>191500.81</v>
      </c>
      <c r="V921" s="1065">
        <v>191500.81</v>
      </c>
    </row>
    <row r="922" spans="1:22">
      <c r="A922">
        <v>4088200100</v>
      </c>
      <c r="B922" s="1061">
        <v>2</v>
      </c>
      <c r="C922" s="1061">
        <v>5</v>
      </c>
      <c r="D922" s="1062">
        <v>2</v>
      </c>
      <c r="E922" s="1061" t="s">
        <v>2394</v>
      </c>
      <c r="F922" s="1061">
        <v>143</v>
      </c>
      <c r="G922" s="1061" t="s">
        <v>711</v>
      </c>
      <c r="H922" s="1063">
        <v>1</v>
      </c>
      <c r="I922" s="1064">
        <v>14101</v>
      </c>
      <c r="J922" s="1064">
        <v>1</v>
      </c>
      <c r="K922">
        <v>2020</v>
      </c>
      <c r="L922" s="1064">
        <v>1</v>
      </c>
      <c r="M922" s="1064">
        <v>1</v>
      </c>
      <c r="N922" s="1064" t="s">
        <v>2397</v>
      </c>
      <c r="O922">
        <v>13</v>
      </c>
      <c r="P922" s="1065">
        <v>0</v>
      </c>
      <c r="Q922" s="1065">
        <v>0</v>
      </c>
      <c r="R922" s="1066">
        <f t="shared" si="14"/>
        <v>0</v>
      </c>
      <c r="S922" s="1065">
        <v>0</v>
      </c>
      <c r="T922" s="1065">
        <v>0</v>
      </c>
      <c r="U922" s="1065">
        <v>0</v>
      </c>
      <c r="V922" s="1065">
        <v>0</v>
      </c>
    </row>
    <row r="923" spans="1:22">
      <c r="A923">
        <v>4088200100</v>
      </c>
      <c r="B923" s="1061">
        <v>2</v>
      </c>
      <c r="C923" s="1061">
        <v>5</v>
      </c>
      <c r="D923" s="1062">
        <v>2</v>
      </c>
      <c r="E923" s="1061" t="s">
        <v>2394</v>
      </c>
      <c r="F923" s="1061">
        <v>143</v>
      </c>
      <c r="G923" s="1061" t="s">
        <v>711</v>
      </c>
      <c r="H923" s="1063">
        <v>1</v>
      </c>
      <c r="I923" s="1064">
        <v>14101</v>
      </c>
      <c r="J923" s="1064">
        <v>1</v>
      </c>
      <c r="K923">
        <v>2020</v>
      </c>
      <c r="L923" s="1064">
        <v>1</v>
      </c>
      <c r="M923" s="1064">
        <v>1</v>
      </c>
      <c r="N923" s="1064" t="s">
        <v>2397</v>
      </c>
      <c r="O923">
        <v>13</v>
      </c>
      <c r="P923" s="1065">
        <v>0</v>
      </c>
      <c r="Q923" s="1065">
        <v>0</v>
      </c>
      <c r="R923" s="1066">
        <f t="shared" si="14"/>
        <v>0</v>
      </c>
      <c r="S923" s="1065">
        <v>0</v>
      </c>
      <c r="T923" s="1065">
        <v>0</v>
      </c>
      <c r="U923" s="1065">
        <v>0</v>
      </c>
      <c r="V923" s="1065">
        <v>0</v>
      </c>
    </row>
    <row r="924" spans="1:22">
      <c r="A924">
        <v>4088200100</v>
      </c>
      <c r="B924" s="1061">
        <v>2</v>
      </c>
      <c r="C924" s="1061">
        <v>5</v>
      </c>
      <c r="D924" s="1062">
        <v>2</v>
      </c>
      <c r="E924" s="1061" t="s">
        <v>2394</v>
      </c>
      <c r="F924" s="1061">
        <v>143</v>
      </c>
      <c r="G924" s="1061" t="s">
        <v>711</v>
      </c>
      <c r="H924" s="1063">
        <v>1</v>
      </c>
      <c r="I924" s="1064">
        <v>14101</v>
      </c>
      <c r="J924" s="1064">
        <v>1</v>
      </c>
      <c r="K924">
        <v>2020</v>
      </c>
      <c r="L924" s="1064">
        <v>1</v>
      </c>
      <c r="M924" s="1064">
        <v>1</v>
      </c>
      <c r="N924" s="1064" t="s">
        <v>2397</v>
      </c>
      <c r="O924">
        <v>13</v>
      </c>
      <c r="P924" s="1065">
        <v>0</v>
      </c>
      <c r="Q924" s="1065">
        <v>0</v>
      </c>
      <c r="R924" s="1066">
        <f t="shared" si="14"/>
        <v>0</v>
      </c>
      <c r="S924" s="1065">
        <v>3684.75</v>
      </c>
      <c r="T924" s="1065">
        <v>3684.75</v>
      </c>
      <c r="U924" s="1065">
        <v>0</v>
      </c>
      <c r="V924" s="1065">
        <v>0</v>
      </c>
    </row>
    <row r="925" spans="1:22">
      <c r="A925">
        <v>4088200100</v>
      </c>
      <c r="B925" s="1061">
        <v>2</v>
      </c>
      <c r="C925" s="1061">
        <v>5</v>
      </c>
      <c r="D925" s="1062">
        <v>2</v>
      </c>
      <c r="E925" s="1061" t="s">
        <v>2394</v>
      </c>
      <c r="F925" s="1061">
        <v>143</v>
      </c>
      <c r="G925" s="1061" t="s">
        <v>711</v>
      </c>
      <c r="H925" s="1063">
        <v>1</v>
      </c>
      <c r="I925" s="1064">
        <v>14101</v>
      </c>
      <c r="J925" s="1064">
        <v>1</v>
      </c>
      <c r="K925">
        <v>2020</v>
      </c>
      <c r="L925" s="1064">
        <v>1</v>
      </c>
      <c r="M925" s="1064">
        <v>1</v>
      </c>
      <c r="N925" s="1064" t="s">
        <v>2397</v>
      </c>
      <c r="O925">
        <v>13</v>
      </c>
      <c r="P925" s="1065">
        <v>0</v>
      </c>
      <c r="Q925" s="1065">
        <v>3684.75</v>
      </c>
      <c r="R925" s="1066">
        <f t="shared" si="14"/>
        <v>3684.75</v>
      </c>
      <c r="S925" s="1065">
        <v>0</v>
      </c>
      <c r="T925" s="1065">
        <v>0</v>
      </c>
      <c r="U925" s="1065">
        <v>0</v>
      </c>
      <c r="V925" s="1065">
        <v>0</v>
      </c>
    </row>
    <row r="926" spans="1:22">
      <c r="A926">
        <v>4088200100</v>
      </c>
      <c r="B926" s="1061">
        <v>2</v>
      </c>
      <c r="C926" s="1061">
        <v>5</v>
      </c>
      <c r="D926" s="1062">
        <v>2</v>
      </c>
      <c r="E926" s="1061" t="s">
        <v>2394</v>
      </c>
      <c r="F926" s="1061">
        <v>143</v>
      </c>
      <c r="G926" s="1061" t="s">
        <v>711</v>
      </c>
      <c r="H926" s="1063">
        <v>1</v>
      </c>
      <c r="I926" s="1064">
        <v>14101</v>
      </c>
      <c r="J926" s="1064">
        <v>1</v>
      </c>
      <c r="K926">
        <v>2020</v>
      </c>
      <c r="L926" s="1064">
        <v>2</v>
      </c>
      <c r="M926" s="1064">
        <v>2</v>
      </c>
      <c r="N926" s="1064" t="s">
        <v>2397</v>
      </c>
      <c r="O926">
        <v>13</v>
      </c>
      <c r="P926" s="1065">
        <v>58205.15</v>
      </c>
      <c r="Q926" s="1065">
        <v>0</v>
      </c>
      <c r="R926" s="1066">
        <f t="shared" si="14"/>
        <v>58205.15</v>
      </c>
      <c r="S926" s="1065">
        <v>48838.34</v>
      </c>
      <c r="T926" s="1065">
        <v>48838.34</v>
      </c>
      <c r="U926" s="1065">
        <v>43908.81</v>
      </c>
      <c r="V926" s="1065">
        <v>43908.81</v>
      </c>
    </row>
    <row r="927" spans="1:22">
      <c r="A927">
        <v>4088200100</v>
      </c>
      <c r="B927" s="1061">
        <v>2</v>
      </c>
      <c r="C927" s="1061">
        <v>5</v>
      </c>
      <c r="D927" s="1062">
        <v>2</v>
      </c>
      <c r="E927" s="1061" t="s">
        <v>2394</v>
      </c>
      <c r="F927" s="1061">
        <v>143</v>
      </c>
      <c r="G927" s="1061" t="s">
        <v>711</v>
      </c>
      <c r="H927" s="1063">
        <v>1</v>
      </c>
      <c r="I927" s="1064">
        <v>14101</v>
      </c>
      <c r="J927" s="1064">
        <v>1</v>
      </c>
      <c r="K927">
        <v>2020</v>
      </c>
      <c r="L927" s="1064">
        <v>2</v>
      </c>
      <c r="M927" s="1064">
        <v>2</v>
      </c>
      <c r="N927" s="1064" t="s">
        <v>2397</v>
      </c>
      <c r="O927">
        <v>13</v>
      </c>
      <c r="P927" s="1065">
        <v>399171.66</v>
      </c>
      <c r="Q927" s="1065">
        <v>-39000</v>
      </c>
      <c r="R927" s="1066">
        <f t="shared" si="14"/>
        <v>360171.66</v>
      </c>
      <c r="S927" s="1065">
        <v>359912.44</v>
      </c>
      <c r="T927" s="1065">
        <v>359912.44</v>
      </c>
      <c r="U927" s="1065">
        <v>326046.53999999998</v>
      </c>
      <c r="V927" s="1065">
        <v>326046.53999999998</v>
      </c>
    </row>
    <row r="928" spans="1:22">
      <c r="A928">
        <v>4088200100</v>
      </c>
      <c r="B928" s="1061">
        <v>2</v>
      </c>
      <c r="C928" s="1061">
        <v>5</v>
      </c>
      <c r="D928" s="1062">
        <v>2</v>
      </c>
      <c r="E928" s="1061" t="s">
        <v>2394</v>
      </c>
      <c r="F928" s="1061">
        <v>143</v>
      </c>
      <c r="G928" s="1061" t="s">
        <v>711</v>
      </c>
      <c r="H928" s="1063">
        <v>1</v>
      </c>
      <c r="I928" s="1064">
        <v>14101</v>
      </c>
      <c r="J928" s="1064">
        <v>1</v>
      </c>
      <c r="K928">
        <v>2020</v>
      </c>
      <c r="L928" s="1064">
        <v>1</v>
      </c>
      <c r="M928" s="1064">
        <v>1</v>
      </c>
      <c r="N928" s="1064" t="s">
        <v>2397</v>
      </c>
      <c r="O928">
        <v>13</v>
      </c>
      <c r="P928" s="1065">
        <v>0</v>
      </c>
      <c r="Q928" s="1065">
        <v>0</v>
      </c>
      <c r="R928" s="1066">
        <f t="shared" si="14"/>
        <v>0</v>
      </c>
      <c r="S928" s="1065">
        <v>0</v>
      </c>
      <c r="T928" s="1065">
        <v>0</v>
      </c>
      <c r="U928" s="1065">
        <v>0</v>
      </c>
      <c r="V928" s="1065">
        <v>0</v>
      </c>
    </row>
    <row r="929" spans="1:22">
      <c r="A929">
        <v>4088200100</v>
      </c>
      <c r="B929" s="1061">
        <v>2</v>
      </c>
      <c r="C929" s="1061">
        <v>5</v>
      </c>
      <c r="D929" s="1062">
        <v>2</v>
      </c>
      <c r="E929" s="1061" t="s">
        <v>2394</v>
      </c>
      <c r="F929" s="1061">
        <v>143</v>
      </c>
      <c r="G929" s="1061" t="s">
        <v>711</v>
      </c>
      <c r="H929" s="1063">
        <v>1</v>
      </c>
      <c r="I929" s="1064">
        <v>14101</v>
      </c>
      <c r="J929" s="1064">
        <v>1</v>
      </c>
      <c r="K929">
        <v>2020</v>
      </c>
      <c r="L929" s="1064">
        <v>1</v>
      </c>
      <c r="M929" s="1064">
        <v>1</v>
      </c>
      <c r="N929" s="1064" t="s">
        <v>2397</v>
      </c>
      <c r="O929">
        <v>13</v>
      </c>
      <c r="P929" s="1065">
        <v>0</v>
      </c>
      <c r="Q929" s="1065">
        <v>0</v>
      </c>
      <c r="R929" s="1066">
        <f t="shared" si="14"/>
        <v>0</v>
      </c>
      <c r="S929" s="1065">
        <v>0</v>
      </c>
      <c r="T929" s="1065">
        <v>0</v>
      </c>
      <c r="U929" s="1065">
        <v>0</v>
      </c>
      <c r="V929" s="1065">
        <v>0</v>
      </c>
    </row>
    <row r="930" spans="1:22">
      <c r="A930">
        <v>4088200100</v>
      </c>
      <c r="B930" s="1061">
        <v>2</v>
      </c>
      <c r="C930" s="1061">
        <v>5</v>
      </c>
      <c r="D930" s="1062">
        <v>2</v>
      </c>
      <c r="E930" s="1061" t="s">
        <v>2394</v>
      </c>
      <c r="F930" s="1061">
        <v>143</v>
      </c>
      <c r="G930" s="1061" t="s">
        <v>711</v>
      </c>
      <c r="H930" s="1063">
        <v>1</v>
      </c>
      <c r="I930" s="1064">
        <v>14101</v>
      </c>
      <c r="J930" s="1064">
        <v>1</v>
      </c>
      <c r="K930">
        <v>2020</v>
      </c>
      <c r="L930" s="1064">
        <v>1</v>
      </c>
      <c r="M930" s="1064">
        <v>1</v>
      </c>
      <c r="N930" s="1064" t="s">
        <v>2397</v>
      </c>
      <c r="O930">
        <v>13</v>
      </c>
      <c r="P930" s="1065">
        <v>0</v>
      </c>
      <c r="Q930" s="1065">
        <v>0</v>
      </c>
      <c r="R930" s="1066">
        <f t="shared" si="14"/>
        <v>0</v>
      </c>
      <c r="S930" s="1065">
        <v>13039.29</v>
      </c>
      <c r="T930" s="1065">
        <v>13039.29</v>
      </c>
      <c r="U930" s="1065">
        <v>0</v>
      </c>
      <c r="V930" s="1065">
        <v>0</v>
      </c>
    </row>
    <row r="931" spans="1:22">
      <c r="A931">
        <v>4088200100</v>
      </c>
      <c r="B931" s="1061">
        <v>2</v>
      </c>
      <c r="C931" s="1061">
        <v>5</v>
      </c>
      <c r="D931" s="1062">
        <v>2</v>
      </c>
      <c r="E931" s="1061" t="s">
        <v>2394</v>
      </c>
      <c r="F931" s="1061">
        <v>143</v>
      </c>
      <c r="G931" s="1061" t="s">
        <v>711</v>
      </c>
      <c r="H931" s="1063">
        <v>1</v>
      </c>
      <c r="I931" s="1064">
        <v>14101</v>
      </c>
      <c r="J931" s="1064">
        <v>1</v>
      </c>
      <c r="K931">
        <v>2020</v>
      </c>
      <c r="L931" s="1064">
        <v>1</v>
      </c>
      <c r="M931" s="1064">
        <v>1</v>
      </c>
      <c r="N931" s="1064" t="s">
        <v>2397</v>
      </c>
      <c r="O931">
        <v>13</v>
      </c>
      <c r="P931" s="1065">
        <v>0</v>
      </c>
      <c r="Q931" s="1065">
        <v>13039.29</v>
      </c>
      <c r="R931" s="1066">
        <f t="shared" si="14"/>
        <v>13039.29</v>
      </c>
      <c r="S931" s="1065">
        <v>0</v>
      </c>
      <c r="T931" s="1065">
        <v>0</v>
      </c>
      <c r="U931" s="1065">
        <v>0</v>
      </c>
      <c r="V931" s="1065">
        <v>0</v>
      </c>
    </row>
    <row r="932" spans="1:22">
      <c r="A932">
        <v>4088200100</v>
      </c>
      <c r="B932" s="1061">
        <v>2</v>
      </c>
      <c r="C932" s="1061">
        <v>5</v>
      </c>
      <c r="D932" s="1062">
        <v>2</v>
      </c>
      <c r="E932" s="1061" t="s">
        <v>2394</v>
      </c>
      <c r="F932" s="1061">
        <v>143</v>
      </c>
      <c r="G932" s="1061" t="s">
        <v>711</v>
      </c>
      <c r="H932" s="1063">
        <v>1</v>
      </c>
      <c r="I932" s="1064">
        <v>14101</v>
      </c>
      <c r="J932" s="1064">
        <v>1</v>
      </c>
      <c r="K932">
        <v>2020</v>
      </c>
      <c r="L932" s="1064">
        <v>1</v>
      </c>
      <c r="M932" s="1064">
        <v>1</v>
      </c>
      <c r="N932" s="1064" t="s">
        <v>2397</v>
      </c>
      <c r="O932">
        <v>13</v>
      </c>
      <c r="P932" s="1065">
        <v>0</v>
      </c>
      <c r="Q932" s="1065">
        <v>0</v>
      </c>
      <c r="R932" s="1066">
        <f t="shared" si="14"/>
        <v>0</v>
      </c>
      <c r="S932" s="1065">
        <v>0</v>
      </c>
      <c r="T932" s="1065">
        <v>0</v>
      </c>
      <c r="U932" s="1065">
        <v>0</v>
      </c>
      <c r="V932" s="1065">
        <v>0</v>
      </c>
    </row>
    <row r="933" spans="1:22">
      <c r="A933">
        <v>4088200100</v>
      </c>
      <c r="B933" s="1061">
        <v>2</v>
      </c>
      <c r="C933" s="1061">
        <v>5</v>
      </c>
      <c r="D933" s="1062">
        <v>2</v>
      </c>
      <c r="E933" s="1061" t="s">
        <v>2394</v>
      </c>
      <c r="F933" s="1061">
        <v>143</v>
      </c>
      <c r="G933" s="1061" t="s">
        <v>711</v>
      </c>
      <c r="H933" s="1063">
        <v>1</v>
      </c>
      <c r="I933" s="1064">
        <v>14101</v>
      </c>
      <c r="J933" s="1064">
        <v>1</v>
      </c>
      <c r="K933">
        <v>2020</v>
      </c>
      <c r="L933" s="1064">
        <v>1</v>
      </c>
      <c r="M933" s="1064">
        <v>1</v>
      </c>
      <c r="N933" s="1064" t="s">
        <v>2397</v>
      </c>
      <c r="O933">
        <v>13</v>
      </c>
      <c r="P933" s="1065">
        <v>0</v>
      </c>
      <c r="Q933" s="1065">
        <v>0</v>
      </c>
      <c r="R933" s="1066">
        <f t="shared" si="14"/>
        <v>0</v>
      </c>
      <c r="S933" s="1065">
        <v>0</v>
      </c>
      <c r="T933" s="1065">
        <v>0</v>
      </c>
      <c r="U933" s="1065">
        <v>0</v>
      </c>
      <c r="V933" s="1065">
        <v>0</v>
      </c>
    </row>
    <row r="934" spans="1:22">
      <c r="A934">
        <v>4088200100</v>
      </c>
      <c r="B934" s="1061">
        <v>2</v>
      </c>
      <c r="C934" s="1061">
        <v>5</v>
      </c>
      <c r="D934" s="1062">
        <v>2</v>
      </c>
      <c r="E934" s="1061" t="s">
        <v>2394</v>
      </c>
      <c r="F934" s="1061">
        <v>143</v>
      </c>
      <c r="G934" s="1061" t="s">
        <v>711</v>
      </c>
      <c r="H934" s="1063">
        <v>1</v>
      </c>
      <c r="I934" s="1064">
        <v>14101</v>
      </c>
      <c r="J934" s="1064">
        <v>1</v>
      </c>
      <c r="K934">
        <v>2020</v>
      </c>
      <c r="L934" s="1064">
        <v>1</v>
      </c>
      <c r="M934" s="1064">
        <v>1</v>
      </c>
      <c r="N934" s="1064" t="s">
        <v>2397</v>
      </c>
      <c r="O934">
        <v>13</v>
      </c>
      <c r="P934" s="1065">
        <v>0</v>
      </c>
      <c r="Q934" s="1065">
        <v>0</v>
      </c>
      <c r="R934" s="1066">
        <f t="shared" si="14"/>
        <v>0</v>
      </c>
      <c r="S934" s="1065">
        <v>11660.98</v>
      </c>
      <c r="T934" s="1065">
        <v>11660.98</v>
      </c>
      <c r="U934" s="1065">
        <v>0</v>
      </c>
      <c r="V934" s="1065">
        <v>0</v>
      </c>
    </row>
    <row r="935" spans="1:22">
      <c r="A935">
        <v>4088200100</v>
      </c>
      <c r="B935" s="1061">
        <v>2</v>
      </c>
      <c r="C935" s="1061">
        <v>5</v>
      </c>
      <c r="D935" s="1062">
        <v>2</v>
      </c>
      <c r="E935" s="1061" t="s">
        <v>2394</v>
      </c>
      <c r="F935" s="1061">
        <v>143</v>
      </c>
      <c r="G935" s="1061" t="s">
        <v>711</v>
      </c>
      <c r="H935" s="1063">
        <v>1</v>
      </c>
      <c r="I935" s="1064">
        <v>14101</v>
      </c>
      <c r="J935" s="1064">
        <v>1</v>
      </c>
      <c r="K935">
        <v>2020</v>
      </c>
      <c r="L935" s="1064">
        <v>1</v>
      </c>
      <c r="M935" s="1064">
        <v>1</v>
      </c>
      <c r="N935" s="1064" t="s">
        <v>2397</v>
      </c>
      <c r="O935">
        <v>13</v>
      </c>
      <c r="P935" s="1065">
        <v>0</v>
      </c>
      <c r="Q935" s="1065">
        <v>11660.98</v>
      </c>
      <c r="R935" s="1066">
        <f t="shared" si="14"/>
        <v>11660.98</v>
      </c>
      <c r="S935" s="1065">
        <v>0</v>
      </c>
      <c r="T935" s="1065">
        <v>0</v>
      </c>
      <c r="U935" s="1065">
        <v>0</v>
      </c>
      <c r="V935" s="1065">
        <v>0</v>
      </c>
    </row>
    <row r="936" spans="1:22">
      <c r="A936">
        <v>4088200100</v>
      </c>
      <c r="B936" s="1061">
        <v>2</v>
      </c>
      <c r="C936" s="1061">
        <v>5</v>
      </c>
      <c r="D936" s="1062">
        <v>2</v>
      </c>
      <c r="E936" s="1061" t="s">
        <v>2394</v>
      </c>
      <c r="F936" s="1061">
        <v>143</v>
      </c>
      <c r="G936" s="1061" t="s">
        <v>711</v>
      </c>
      <c r="H936" s="1063">
        <v>1</v>
      </c>
      <c r="I936" s="1064">
        <v>14101</v>
      </c>
      <c r="J936" s="1064">
        <v>1</v>
      </c>
      <c r="K936">
        <v>2020</v>
      </c>
      <c r="L936" s="1064">
        <v>1</v>
      </c>
      <c r="M936" s="1064">
        <v>1</v>
      </c>
      <c r="N936" s="1064" t="s">
        <v>2397</v>
      </c>
      <c r="O936">
        <v>13</v>
      </c>
      <c r="P936" s="1065">
        <v>0</v>
      </c>
      <c r="Q936" s="1065">
        <v>0</v>
      </c>
      <c r="R936" s="1066">
        <f t="shared" si="14"/>
        <v>0</v>
      </c>
      <c r="S936" s="1065">
        <v>0</v>
      </c>
      <c r="T936" s="1065">
        <v>0</v>
      </c>
      <c r="U936" s="1065">
        <v>0</v>
      </c>
      <c r="V936" s="1065">
        <v>0</v>
      </c>
    </row>
    <row r="937" spans="1:22">
      <c r="A937">
        <v>4088200100</v>
      </c>
      <c r="B937" s="1061">
        <v>2</v>
      </c>
      <c r="C937" s="1061">
        <v>5</v>
      </c>
      <c r="D937" s="1062">
        <v>2</v>
      </c>
      <c r="E937" s="1061" t="s">
        <v>2394</v>
      </c>
      <c r="F937" s="1061">
        <v>143</v>
      </c>
      <c r="G937" s="1061" t="s">
        <v>711</v>
      </c>
      <c r="H937" s="1063">
        <v>1</v>
      </c>
      <c r="I937" s="1064">
        <v>14101</v>
      </c>
      <c r="J937" s="1064">
        <v>1</v>
      </c>
      <c r="K937">
        <v>2020</v>
      </c>
      <c r="L937" s="1064">
        <v>1</v>
      </c>
      <c r="M937" s="1064">
        <v>1</v>
      </c>
      <c r="N937" s="1064" t="s">
        <v>2397</v>
      </c>
      <c r="O937">
        <v>13</v>
      </c>
      <c r="P937" s="1065">
        <v>0</v>
      </c>
      <c r="Q937" s="1065">
        <v>0</v>
      </c>
      <c r="R937" s="1066">
        <f t="shared" si="14"/>
        <v>0</v>
      </c>
      <c r="S937" s="1065">
        <v>0</v>
      </c>
      <c r="T937" s="1065">
        <v>0</v>
      </c>
      <c r="U937" s="1065">
        <v>0</v>
      </c>
      <c r="V937" s="1065">
        <v>0</v>
      </c>
    </row>
    <row r="938" spans="1:22">
      <c r="A938">
        <v>4088200100</v>
      </c>
      <c r="B938" s="1061">
        <v>2</v>
      </c>
      <c r="C938" s="1061">
        <v>5</v>
      </c>
      <c r="D938" s="1062">
        <v>2</v>
      </c>
      <c r="E938" s="1061" t="s">
        <v>2394</v>
      </c>
      <c r="F938" s="1061">
        <v>143</v>
      </c>
      <c r="G938" s="1061" t="s">
        <v>711</v>
      </c>
      <c r="H938" s="1063">
        <v>1</v>
      </c>
      <c r="I938" s="1064">
        <v>14101</v>
      </c>
      <c r="J938" s="1064">
        <v>1</v>
      </c>
      <c r="K938">
        <v>2020</v>
      </c>
      <c r="L938" s="1064">
        <v>1</v>
      </c>
      <c r="M938" s="1064">
        <v>1</v>
      </c>
      <c r="N938" s="1064" t="s">
        <v>2397</v>
      </c>
      <c r="O938">
        <v>13</v>
      </c>
      <c r="P938" s="1065">
        <v>0</v>
      </c>
      <c r="Q938" s="1065">
        <v>0</v>
      </c>
      <c r="R938" s="1066">
        <f t="shared" si="14"/>
        <v>0</v>
      </c>
      <c r="S938" s="1065">
        <v>3286.7</v>
      </c>
      <c r="T938" s="1065">
        <v>3286.7</v>
      </c>
      <c r="U938" s="1065">
        <v>0</v>
      </c>
      <c r="V938" s="1065">
        <v>0</v>
      </c>
    </row>
    <row r="939" spans="1:22">
      <c r="A939">
        <v>4088200100</v>
      </c>
      <c r="B939" s="1061">
        <v>2</v>
      </c>
      <c r="C939" s="1061">
        <v>5</v>
      </c>
      <c r="D939" s="1062">
        <v>2</v>
      </c>
      <c r="E939" s="1061" t="s">
        <v>2394</v>
      </c>
      <c r="F939" s="1061">
        <v>143</v>
      </c>
      <c r="G939" s="1061" t="s">
        <v>711</v>
      </c>
      <c r="H939" s="1063">
        <v>1</v>
      </c>
      <c r="I939" s="1064">
        <v>14101</v>
      </c>
      <c r="J939" s="1064">
        <v>1</v>
      </c>
      <c r="K939">
        <v>2020</v>
      </c>
      <c r="L939" s="1064">
        <v>1</v>
      </c>
      <c r="M939" s="1064">
        <v>1</v>
      </c>
      <c r="N939" s="1064" t="s">
        <v>2397</v>
      </c>
      <c r="O939">
        <v>13</v>
      </c>
      <c r="P939" s="1065">
        <v>0</v>
      </c>
      <c r="Q939" s="1065">
        <v>3286.7</v>
      </c>
      <c r="R939" s="1066">
        <f t="shared" si="14"/>
        <v>3286.7</v>
      </c>
      <c r="S939" s="1065">
        <v>0</v>
      </c>
      <c r="T939" s="1065">
        <v>0</v>
      </c>
      <c r="U939" s="1065">
        <v>0</v>
      </c>
      <c r="V939" s="1065">
        <v>0</v>
      </c>
    </row>
    <row r="940" spans="1:22">
      <c r="A940">
        <v>4088200100</v>
      </c>
      <c r="B940" s="1061">
        <v>2</v>
      </c>
      <c r="C940" s="1061">
        <v>5</v>
      </c>
      <c r="D940" s="1062">
        <v>2</v>
      </c>
      <c r="E940" s="1061" t="s">
        <v>2394</v>
      </c>
      <c r="F940" s="1061">
        <v>143</v>
      </c>
      <c r="G940" s="1061" t="s">
        <v>711</v>
      </c>
      <c r="H940" s="1063">
        <v>1</v>
      </c>
      <c r="I940" s="1064">
        <v>14101</v>
      </c>
      <c r="J940" s="1064">
        <v>1</v>
      </c>
      <c r="K940">
        <v>2020</v>
      </c>
      <c r="L940" s="1064">
        <v>2</v>
      </c>
      <c r="M940" s="1064">
        <v>2</v>
      </c>
      <c r="N940" s="1064" t="s">
        <v>2397</v>
      </c>
      <c r="O940">
        <v>13</v>
      </c>
      <c r="P940" s="1065">
        <v>240498.59</v>
      </c>
      <c r="Q940" s="1065">
        <v>-49964</v>
      </c>
      <c r="R940" s="1066">
        <f t="shared" si="14"/>
        <v>190534.59</v>
      </c>
      <c r="S940" s="1065">
        <v>190533.97</v>
      </c>
      <c r="T940" s="1065">
        <v>190533.97</v>
      </c>
      <c r="U940" s="1065">
        <v>171935.18</v>
      </c>
      <c r="V940" s="1065">
        <v>171935.18</v>
      </c>
    </row>
    <row r="941" spans="1:22">
      <c r="A941">
        <v>4088200100</v>
      </c>
      <c r="B941" s="1061">
        <v>2</v>
      </c>
      <c r="C941" s="1061">
        <v>5</v>
      </c>
      <c r="D941" s="1062">
        <v>2</v>
      </c>
      <c r="E941" s="1061" t="s">
        <v>2394</v>
      </c>
      <c r="F941" s="1061">
        <v>143</v>
      </c>
      <c r="G941" s="1061" t="s">
        <v>711</v>
      </c>
      <c r="H941" s="1063">
        <v>1</v>
      </c>
      <c r="I941" s="1064">
        <v>14101</v>
      </c>
      <c r="J941" s="1064">
        <v>1</v>
      </c>
      <c r="K941">
        <v>2020</v>
      </c>
      <c r="L941" s="1064">
        <v>1</v>
      </c>
      <c r="M941" s="1064">
        <v>1</v>
      </c>
      <c r="N941" s="1064" t="s">
        <v>2397</v>
      </c>
      <c r="O941">
        <v>13</v>
      </c>
      <c r="P941" s="1065">
        <v>0</v>
      </c>
      <c r="Q941" s="1065">
        <v>0</v>
      </c>
      <c r="R941" s="1066">
        <f t="shared" si="14"/>
        <v>0</v>
      </c>
      <c r="S941" s="1065">
        <v>0</v>
      </c>
      <c r="T941" s="1065">
        <v>0</v>
      </c>
      <c r="U941" s="1065">
        <v>0</v>
      </c>
      <c r="V941" s="1065">
        <v>0</v>
      </c>
    </row>
    <row r="942" spans="1:22">
      <c r="A942">
        <v>4088200100</v>
      </c>
      <c r="B942" s="1061">
        <v>2</v>
      </c>
      <c r="C942" s="1061">
        <v>5</v>
      </c>
      <c r="D942" s="1062">
        <v>2</v>
      </c>
      <c r="E942" s="1061" t="s">
        <v>2394</v>
      </c>
      <c r="F942" s="1061">
        <v>143</v>
      </c>
      <c r="G942" s="1061" t="s">
        <v>711</v>
      </c>
      <c r="H942" s="1063">
        <v>1</v>
      </c>
      <c r="I942" s="1064">
        <v>14101</v>
      </c>
      <c r="J942" s="1064">
        <v>1</v>
      </c>
      <c r="K942">
        <v>2020</v>
      </c>
      <c r="L942" s="1064">
        <v>1</v>
      </c>
      <c r="M942" s="1064">
        <v>1</v>
      </c>
      <c r="N942" s="1064" t="s">
        <v>2397</v>
      </c>
      <c r="O942">
        <v>13</v>
      </c>
      <c r="P942" s="1065">
        <v>0</v>
      </c>
      <c r="Q942" s="1065">
        <v>0</v>
      </c>
      <c r="R942" s="1066">
        <f t="shared" si="14"/>
        <v>0</v>
      </c>
      <c r="S942" s="1065">
        <v>0</v>
      </c>
      <c r="T942" s="1065">
        <v>0</v>
      </c>
      <c r="U942" s="1065">
        <v>0</v>
      </c>
      <c r="V942" s="1065">
        <v>0</v>
      </c>
    </row>
    <row r="943" spans="1:22">
      <c r="A943">
        <v>4088200100</v>
      </c>
      <c r="B943" s="1061">
        <v>2</v>
      </c>
      <c r="C943" s="1061">
        <v>5</v>
      </c>
      <c r="D943" s="1062">
        <v>2</v>
      </c>
      <c r="E943" s="1061" t="s">
        <v>2394</v>
      </c>
      <c r="F943" s="1061">
        <v>143</v>
      </c>
      <c r="G943" s="1061" t="s">
        <v>711</v>
      </c>
      <c r="H943" s="1063">
        <v>1</v>
      </c>
      <c r="I943" s="1064">
        <v>14101</v>
      </c>
      <c r="J943" s="1064">
        <v>1</v>
      </c>
      <c r="K943">
        <v>2020</v>
      </c>
      <c r="L943" s="1064">
        <v>1</v>
      </c>
      <c r="M943" s="1064">
        <v>1</v>
      </c>
      <c r="N943" s="1064" t="s">
        <v>2397</v>
      </c>
      <c r="O943">
        <v>13</v>
      </c>
      <c r="P943" s="1065">
        <v>0</v>
      </c>
      <c r="Q943" s="1065">
        <v>0</v>
      </c>
      <c r="R943" s="1066">
        <f t="shared" si="14"/>
        <v>0</v>
      </c>
      <c r="S943" s="1065">
        <v>4726.2299999999996</v>
      </c>
      <c r="T943" s="1065">
        <v>4726.2299999999996</v>
      </c>
      <c r="U943" s="1065">
        <v>0</v>
      </c>
      <c r="V943" s="1065">
        <v>0</v>
      </c>
    </row>
    <row r="944" spans="1:22">
      <c r="A944">
        <v>4088200100</v>
      </c>
      <c r="B944" s="1061">
        <v>2</v>
      </c>
      <c r="C944" s="1061">
        <v>5</v>
      </c>
      <c r="D944" s="1062">
        <v>2</v>
      </c>
      <c r="E944" s="1061" t="s">
        <v>2394</v>
      </c>
      <c r="F944" s="1061">
        <v>143</v>
      </c>
      <c r="G944" s="1061" t="s">
        <v>711</v>
      </c>
      <c r="H944" s="1063">
        <v>1</v>
      </c>
      <c r="I944" s="1064">
        <v>14101</v>
      </c>
      <c r="J944" s="1064">
        <v>1</v>
      </c>
      <c r="K944">
        <v>2020</v>
      </c>
      <c r="L944" s="1064">
        <v>1</v>
      </c>
      <c r="M944" s="1064">
        <v>1</v>
      </c>
      <c r="N944" s="1064" t="s">
        <v>2397</v>
      </c>
      <c r="O944">
        <v>13</v>
      </c>
      <c r="P944" s="1065">
        <v>0</v>
      </c>
      <c r="Q944" s="1065">
        <v>4726.2299999999996</v>
      </c>
      <c r="R944" s="1066">
        <f t="shared" si="14"/>
        <v>4726.2299999999996</v>
      </c>
      <c r="S944" s="1065">
        <v>0</v>
      </c>
      <c r="T944" s="1065">
        <v>0</v>
      </c>
      <c r="U944" s="1065">
        <v>0</v>
      </c>
      <c r="V944" s="1065">
        <v>0</v>
      </c>
    </row>
    <row r="945" spans="1:22">
      <c r="A945">
        <v>4088200100</v>
      </c>
      <c r="B945" s="1061">
        <v>2</v>
      </c>
      <c r="C945" s="1061">
        <v>5</v>
      </c>
      <c r="D945" s="1062">
        <v>2</v>
      </c>
      <c r="E945" s="1061" t="s">
        <v>2394</v>
      </c>
      <c r="F945" s="1061">
        <v>143</v>
      </c>
      <c r="G945" s="1061" t="s">
        <v>711</v>
      </c>
      <c r="H945" s="1063">
        <v>1</v>
      </c>
      <c r="I945" s="1064">
        <v>14101</v>
      </c>
      <c r="J945" s="1064">
        <v>1</v>
      </c>
      <c r="K945">
        <v>2020</v>
      </c>
      <c r="L945" s="1064">
        <v>1</v>
      </c>
      <c r="M945" s="1064">
        <v>1</v>
      </c>
      <c r="N945" s="1064" t="s">
        <v>2397</v>
      </c>
      <c r="O945">
        <v>13</v>
      </c>
      <c r="P945" s="1065">
        <v>0</v>
      </c>
      <c r="Q945" s="1065">
        <v>0</v>
      </c>
      <c r="R945" s="1066">
        <f t="shared" si="14"/>
        <v>0</v>
      </c>
      <c r="S945" s="1065">
        <v>0</v>
      </c>
      <c r="T945" s="1065">
        <v>0</v>
      </c>
      <c r="U945" s="1065">
        <v>0</v>
      </c>
      <c r="V945" s="1065">
        <v>0</v>
      </c>
    </row>
    <row r="946" spans="1:22">
      <c r="A946">
        <v>4088200100</v>
      </c>
      <c r="B946" s="1061">
        <v>2</v>
      </c>
      <c r="C946" s="1061">
        <v>5</v>
      </c>
      <c r="D946" s="1062">
        <v>2</v>
      </c>
      <c r="E946" s="1061" t="s">
        <v>2394</v>
      </c>
      <c r="F946" s="1061">
        <v>143</v>
      </c>
      <c r="G946" s="1061" t="s">
        <v>711</v>
      </c>
      <c r="H946" s="1063">
        <v>1</v>
      </c>
      <c r="I946" s="1064">
        <v>14101</v>
      </c>
      <c r="J946" s="1064">
        <v>1</v>
      </c>
      <c r="K946">
        <v>2020</v>
      </c>
      <c r="L946" s="1064">
        <v>1</v>
      </c>
      <c r="M946" s="1064">
        <v>1</v>
      </c>
      <c r="N946" s="1064" t="s">
        <v>2397</v>
      </c>
      <c r="O946">
        <v>13</v>
      </c>
      <c r="P946" s="1065">
        <v>0</v>
      </c>
      <c r="Q946" s="1065">
        <v>0</v>
      </c>
      <c r="R946" s="1066">
        <f t="shared" si="14"/>
        <v>0</v>
      </c>
      <c r="S946" s="1065">
        <v>0</v>
      </c>
      <c r="T946" s="1065">
        <v>0</v>
      </c>
      <c r="U946" s="1065">
        <v>0</v>
      </c>
      <c r="V946" s="1065">
        <v>0</v>
      </c>
    </row>
    <row r="947" spans="1:22">
      <c r="A947">
        <v>4088200100</v>
      </c>
      <c r="B947" s="1061">
        <v>2</v>
      </c>
      <c r="C947" s="1061">
        <v>5</v>
      </c>
      <c r="D947" s="1062">
        <v>2</v>
      </c>
      <c r="E947" s="1061" t="s">
        <v>2394</v>
      </c>
      <c r="F947" s="1061">
        <v>143</v>
      </c>
      <c r="G947" s="1061" t="s">
        <v>711</v>
      </c>
      <c r="H947" s="1063">
        <v>1</v>
      </c>
      <c r="I947" s="1064">
        <v>14101</v>
      </c>
      <c r="J947" s="1064">
        <v>1</v>
      </c>
      <c r="K947">
        <v>2020</v>
      </c>
      <c r="L947" s="1064">
        <v>1</v>
      </c>
      <c r="M947" s="1064">
        <v>1</v>
      </c>
      <c r="N947" s="1064" t="s">
        <v>2397</v>
      </c>
      <c r="O947">
        <v>13</v>
      </c>
      <c r="P947" s="1065">
        <v>0</v>
      </c>
      <c r="Q947" s="1065">
        <v>0</v>
      </c>
      <c r="R947" s="1066">
        <f t="shared" si="14"/>
        <v>0</v>
      </c>
      <c r="S947" s="1065">
        <v>5595.78</v>
      </c>
      <c r="T947" s="1065">
        <v>5595.78</v>
      </c>
      <c r="U947" s="1065">
        <v>0</v>
      </c>
      <c r="V947" s="1065">
        <v>0</v>
      </c>
    </row>
    <row r="948" spans="1:22">
      <c r="A948">
        <v>4088200100</v>
      </c>
      <c r="B948" s="1061">
        <v>2</v>
      </c>
      <c r="C948" s="1061">
        <v>5</v>
      </c>
      <c r="D948" s="1062">
        <v>2</v>
      </c>
      <c r="E948" s="1061" t="s">
        <v>2394</v>
      </c>
      <c r="F948" s="1061">
        <v>143</v>
      </c>
      <c r="G948" s="1061" t="s">
        <v>711</v>
      </c>
      <c r="H948" s="1063">
        <v>1</v>
      </c>
      <c r="I948" s="1064">
        <v>14101</v>
      </c>
      <c r="J948" s="1064">
        <v>1</v>
      </c>
      <c r="K948">
        <v>2020</v>
      </c>
      <c r="L948" s="1064">
        <v>1</v>
      </c>
      <c r="M948" s="1064">
        <v>1</v>
      </c>
      <c r="N948" s="1064" t="s">
        <v>2397</v>
      </c>
      <c r="O948">
        <v>13</v>
      </c>
      <c r="P948" s="1065">
        <v>0</v>
      </c>
      <c r="Q948" s="1065">
        <v>5595.78</v>
      </c>
      <c r="R948" s="1066">
        <f t="shared" si="14"/>
        <v>5595.78</v>
      </c>
      <c r="S948" s="1065">
        <v>0</v>
      </c>
      <c r="T948" s="1065">
        <v>0</v>
      </c>
      <c r="U948" s="1065">
        <v>0</v>
      </c>
      <c r="V948" s="1065">
        <v>0</v>
      </c>
    </row>
    <row r="949" spans="1:22">
      <c r="A949">
        <v>4088200100</v>
      </c>
      <c r="B949" s="1061">
        <v>2</v>
      </c>
      <c r="C949" s="1061">
        <v>5</v>
      </c>
      <c r="D949" s="1062">
        <v>2</v>
      </c>
      <c r="E949" s="1061" t="s">
        <v>2394</v>
      </c>
      <c r="F949" s="1061">
        <v>143</v>
      </c>
      <c r="G949" s="1061" t="s">
        <v>711</v>
      </c>
      <c r="H949" s="1063">
        <v>1</v>
      </c>
      <c r="I949" s="1064">
        <v>14101</v>
      </c>
      <c r="J949" s="1064">
        <v>1</v>
      </c>
      <c r="K949">
        <v>2020</v>
      </c>
      <c r="L949" s="1064">
        <v>2</v>
      </c>
      <c r="M949" s="1064">
        <v>2</v>
      </c>
      <c r="N949" s="1064" t="s">
        <v>2397</v>
      </c>
      <c r="O949">
        <v>13</v>
      </c>
      <c r="P949" s="1065">
        <v>47616.1</v>
      </c>
      <c r="Q949" s="1065">
        <v>-7538</v>
      </c>
      <c r="R949" s="1066">
        <f t="shared" si="14"/>
        <v>40078.1</v>
      </c>
      <c r="S949" s="1065">
        <v>36509.699999999997</v>
      </c>
      <c r="T949" s="1065">
        <v>36509.699999999997</v>
      </c>
      <c r="U949" s="1065">
        <v>32987.57</v>
      </c>
      <c r="V949" s="1065">
        <v>32987.57</v>
      </c>
    </row>
    <row r="950" spans="1:22">
      <c r="A950">
        <v>4088200100</v>
      </c>
      <c r="B950" s="1061">
        <v>2</v>
      </c>
      <c r="C950" s="1061">
        <v>5</v>
      </c>
      <c r="D950" s="1062">
        <v>2</v>
      </c>
      <c r="E950" s="1061" t="s">
        <v>2394</v>
      </c>
      <c r="F950" s="1061">
        <v>143</v>
      </c>
      <c r="G950" s="1061" t="s">
        <v>711</v>
      </c>
      <c r="H950" s="1063">
        <v>1</v>
      </c>
      <c r="I950" s="1064">
        <v>14101</v>
      </c>
      <c r="J950" s="1064">
        <v>1</v>
      </c>
      <c r="K950">
        <v>2020</v>
      </c>
      <c r="L950" s="1064">
        <v>1</v>
      </c>
      <c r="M950" s="1064">
        <v>1</v>
      </c>
      <c r="N950" s="1064" t="s">
        <v>2397</v>
      </c>
      <c r="O950">
        <v>13</v>
      </c>
      <c r="P950" s="1065">
        <v>0</v>
      </c>
      <c r="Q950" s="1065">
        <v>0</v>
      </c>
      <c r="R950" s="1066">
        <f t="shared" si="14"/>
        <v>0</v>
      </c>
      <c r="S950" s="1065">
        <v>0</v>
      </c>
      <c r="T950" s="1065">
        <v>0</v>
      </c>
      <c r="U950" s="1065">
        <v>0</v>
      </c>
      <c r="V950" s="1065">
        <v>0</v>
      </c>
    </row>
    <row r="951" spans="1:22">
      <c r="A951">
        <v>4088200100</v>
      </c>
      <c r="B951" s="1061">
        <v>2</v>
      </c>
      <c r="C951" s="1061">
        <v>5</v>
      </c>
      <c r="D951" s="1062">
        <v>2</v>
      </c>
      <c r="E951" s="1061" t="s">
        <v>2394</v>
      </c>
      <c r="F951" s="1061">
        <v>143</v>
      </c>
      <c r="G951" s="1061" t="s">
        <v>711</v>
      </c>
      <c r="H951" s="1063">
        <v>1</v>
      </c>
      <c r="I951" s="1064">
        <v>14101</v>
      </c>
      <c r="J951" s="1064">
        <v>1</v>
      </c>
      <c r="K951">
        <v>2020</v>
      </c>
      <c r="L951" s="1064">
        <v>1</v>
      </c>
      <c r="M951" s="1064">
        <v>1</v>
      </c>
      <c r="N951" s="1064" t="s">
        <v>2397</v>
      </c>
      <c r="O951">
        <v>13</v>
      </c>
      <c r="P951" s="1065">
        <v>0</v>
      </c>
      <c r="Q951" s="1065">
        <v>0</v>
      </c>
      <c r="R951" s="1066">
        <f t="shared" si="14"/>
        <v>0</v>
      </c>
      <c r="S951" s="1065">
        <v>0</v>
      </c>
      <c r="T951" s="1065">
        <v>0</v>
      </c>
      <c r="U951" s="1065">
        <v>0</v>
      </c>
      <c r="V951" s="1065">
        <v>0</v>
      </c>
    </row>
    <row r="952" spans="1:22">
      <c r="A952">
        <v>4088200100</v>
      </c>
      <c r="B952" s="1061">
        <v>2</v>
      </c>
      <c r="C952" s="1061">
        <v>5</v>
      </c>
      <c r="D952" s="1062">
        <v>2</v>
      </c>
      <c r="E952" s="1061" t="s">
        <v>2394</v>
      </c>
      <c r="F952" s="1061">
        <v>143</v>
      </c>
      <c r="G952" s="1061" t="s">
        <v>711</v>
      </c>
      <c r="H952" s="1063">
        <v>1</v>
      </c>
      <c r="I952" s="1064">
        <v>14101</v>
      </c>
      <c r="J952" s="1064">
        <v>1</v>
      </c>
      <c r="K952">
        <v>2020</v>
      </c>
      <c r="L952" s="1064">
        <v>1</v>
      </c>
      <c r="M952" s="1064">
        <v>1</v>
      </c>
      <c r="N952" s="1064" t="s">
        <v>2397</v>
      </c>
      <c r="O952">
        <v>13</v>
      </c>
      <c r="P952" s="1065">
        <v>0</v>
      </c>
      <c r="Q952" s="1065">
        <v>0</v>
      </c>
      <c r="R952" s="1066">
        <f t="shared" si="14"/>
        <v>0</v>
      </c>
      <c r="S952" s="1065">
        <v>50398.99</v>
      </c>
      <c r="T952" s="1065">
        <v>50398.99</v>
      </c>
      <c r="U952" s="1065">
        <v>0</v>
      </c>
      <c r="V952" s="1065">
        <v>0</v>
      </c>
    </row>
    <row r="953" spans="1:22">
      <c r="A953">
        <v>4088200100</v>
      </c>
      <c r="B953" s="1061">
        <v>2</v>
      </c>
      <c r="C953" s="1061">
        <v>5</v>
      </c>
      <c r="D953" s="1062">
        <v>2</v>
      </c>
      <c r="E953" s="1061" t="s">
        <v>2394</v>
      </c>
      <c r="F953" s="1061">
        <v>143</v>
      </c>
      <c r="G953" s="1061" t="s">
        <v>711</v>
      </c>
      <c r="H953" s="1063">
        <v>1</v>
      </c>
      <c r="I953" s="1064">
        <v>14101</v>
      </c>
      <c r="J953" s="1064">
        <v>1</v>
      </c>
      <c r="K953">
        <v>2020</v>
      </c>
      <c r="L953" s="1064">
        <v>1</v>
      </c>
      <c r="M953" s="1064">
        <v>1</v>
      </c>
      <c r="N953" s="1064" t="s">
        <v>2397</v>
      </c>
      <c r="O953">
        <v>13</v>
      </c>
      <c r="P953" s="1065">
        <v>0</v>
      </c>
      <c r="Q953" s="1065">
        <v>50398.99</v>
      </c>
      <c r="R953" s="1066">
        <f t="shared" si="14"/>
        <v>50398.99</v>
      </c>
      <c r="S953" s="1065">
        <v>0</v>
      </c>
      <c r="T953" s="1065">
        <v>0</v>
      </c>
      <c r="U953" s="1065">
        <v>0</v>
      </c>
      <c r="V953" s="1065">
        <v>0</v>
      </c>
    </row>
    <row r="954" spans="1:22">
      <c r="A954">
        <v>4088200100</v>
      </c>
      <c r="B954" s="1061">
        <v>2</v>
      </c>
      <c r="C954" s="1061">
        <v>5</v>
      </c>
      <c r="D954" s="1062">
        <v>2</v>
      </c>
      <c r="E954" s="1061" t="s">
        <v>2394</v>
      </c>
      <c r="F954" s="1061">
        <v>143</v>
      </c>
      <c r="G954" s="1061" t="s">
        <v>711</v>
      </c>
      <c r="H954" s="1063">
        <v>1</v>
      </c>
      <c r="I954" s="1064">
        <v>14101</v>
      </c>
      <c r="J954" s="1064">
        <v>1</v>
      </c>
      <c r="K954">
        <v>2020</v>
      </c>
      <c r="L954" s="1064">
        <v>1</v>
      </c>
      <c r="M954" s="1064">
        <v>1</v>
      </c>
      <c r="N954" s="1064" t="s">
        <v>2397</v>
      </c>
      <c r="O954">
        <v>13</v>
      </c>
      <c r="P954" s="1065">
        <v>0</v>
      </c>
      <c r="Q954" s="1065">
        <v>0</v>
      </c>
      <c r="R954" s="1066">
        <f t="shared" si="14"/>
        <v>0</v>
      </c>
      <c r="S954" s="1065">
        <v>0</v>
      </c>
      <c r="T954" s="1065">
        <v>0</v>
      </c>
      <c r="U954" s="1065">
        <v>0</v>
      </c>
      <c r="V954" s="1065">
        <v>0</v>
      </c>
    </row>
    <row r="955" spans="1:22">
      <c r="A955">
        <v>4088200100</v>
      </c>
      <c r="B955" s="1061">
        <v>2</v>
      </c>
      <c r="C955" s="1061">
        <v>5</v>
      </c>
      <c r="D955" s="1062">
        <v>2</v>
      </c>
      <c r="E955" s="1061" t="s">
        <v>2394</v>
      </c>
      <c r="F955" s="1061">
        <v>143</v>
      </c>
      <c r="G955" s="1061" t="s">
        <v>711</v>
      </c>
      <c r="H955" s="1063">
        <v>1</v>
      </c>
      <c r="I955" s="1064">
        <v>14101</v>
      </c>
      <c r="J955" s="1064">
        <v>1</v>
      </c>
      <c r="K955">
        <v>2020</v>
      </c>
      <c r="L955" s="1064">
        <v>1</v>
      </c>
      <c r="M955" s="1064">
        <v>1</v>
      </c>
      <c r="N955" s="1064" t="s">
        <v>2397</v>
      </c>
      <c r="O955">
        <v>13</v>
      </c>
      <c r="P955" s="1065">
        <v>0</v>
      </c>
      <c r="Q955" s="1065">
        <v>0</v>
      </c>
      <c r="R955" s="1066">
        <f t="shared" si="14"/>
        <v>0</v>
      </c>
      <c r="S955" s="1065">
        <v>0</v>
      </c>
      <c r="T955" s="1065">
        <v>0</v>
      </c>
      <c r="U955" s="1065">
        <v>0</v>
      </c>
      <c r="V955" s="1065">
        <v>0</v>
      </c>
    </row>
    <row r="956" spans="1:22">
      <c r="A956">
        <v>4088200100</v>
      </c>
      <c r="B956" s="1061">
        <v>2</v>
      </c>
      <c r="C956" s="1061">
        <v>5</v>
      </c>
      <c r="D956" s="1062">
        <v>2</v>
      </c>
      <c r="E956" s="1061" t="s">
        <v>2394</v>
      </c>
      <c r="F956" s="1061">
        <v>143</v>
      </c>
      <c r="G956" s="1061" t="s">
        <v>711</v>
      </c>
      <c r="H956" s="1063">
        <v>1</v>
      </c>
      <c r="I956" s="1064">
        <v>14101</v>
      </c>
      <c r="J956" s="1064">
        <v>1</v>
      </c>
      <c r="K956">
        <v>2020</v>
      </c>
      <c r="L956" s="1064">
        <v>1</v>
      </c>
      <c r="M956" s="1064">
        <v>1</v>
      </c>
      <c r="N956" s="1064" t="s">
        <v>2397</v>
      </c>
      <c r="O956">
        <v>13</v>
      </c>
      <c r="P956" s="1065">
        <v>0</v>
      </c>
      <c r="Q956" s="1065">
        <v>0</v>
      </c>
      <c r="R956" s="1066">
        <f t="shared" si="14"/>
        <v>0</v>
      </c>
      <c r="S956" s="1065">
        <v>28503.64</v>
      </c>
      <c r="T956" s="1065">
        <v>28503.64</v>
      </c>
      <c r="U956" s="1065">
        <v>0</v>
      </c>
      <c r="V956" s="1065">
        <v>0</v>
      </c>
    </row>
    <row r="957" spans="1:22">
      <c r="A957">
        <v>4088200100</v>
      </c>
      <c r="B957" s="1061">
        <v>2</v>
      </c>
      <c r="C957" s="1061">
        <v>5</v>
      </c>
      <c r="D957" s="1062">
        <v>2</v>
      </c>
      <c r="E957" s="1061" t="s">
        <v>2394</v>
      </c>
      <c r="F957" s="1061">
        <v>143</v>
      </c>
      <c r="G957" s="1061" t="s">
        <v>711</v>
      </c>
      <c r="H957" s="1063">
        <v>1</v>
      </c>
      <c r="I957" s="1064">
        <v>14101</v>
      </c>
      <c r="J957" s="1064">
        <v>1</v>
      </c>
      <c r="K957">
        <v>2020</v>
      </c>
      <c r="L957" s="1064">
        <v>1</v>
      </c>
      <c r="M957" s="1064">
        <v>1</v>
      </c>
      <c r="N957" s="1064" t="s">
        <v>2397</v>
      </c>
      <c r="O957">
        <v>13</v>
      </c>
      <c r="P957" s="1065">
        <v>0</v>
      </c>
      <c r="Q957" s="1065">
        <v>28503.64</v>
      </c>
      <c r="R957" s="1066">
        <f t="shared" si="14"/>
        <v>28503.64</v>
      </c>
      <c r="S957" s="1065">
        <v>0</v>
      </c>
      <c r="T957" s="1065">
        <v>0</v>
      </c>
      <c r="U957" s="1065">
        <v>0</v>
      </c>
      <c r="V957" s="1065">
        <v>0</v>
      </c>
    </row>
    <row r="958" spans="1:22">
      <c r="A958">
        <v>4088200100</v>
      </c>
      <c r="B958" s="1061">
        <v>2</v>
      </c>
      <c r="C958" s="1061">
        <v>5</v>
      </c>
      <c r="D958" s="1062">
        <v>2</v>
      </c>
      <c r="E958" s="1061" t="s">
        <v>2394</v>
      </c>
      <c r="F958" s="1061">
        <v>143</v>
      </c>
      <c r="G958" s="1061" t="s">
        <v>711</v>
      </c>
      <c r="H958" s="1063">
        <v>1</v>
      </c>
      <c r="I958" s="1064">
        <v>14101</v>
      </c>
      <c r="J958" s="1064">
        <v>1</v>
      </c>
      <c r="K958">
        <v>2020</v>
      </c>
      <c r="L958" s="1064">
        <v>2</v>
      </c>
      <c r="M958" s="1064">
        <v>2</v>
      </c>
      <c r="N958" s="1064" t="s">
        <v>2397</v>
      </c>
      <c r="O958">
        <v>13</v>
      </c>
      <c r="P958" s="1065">
        <v>35404.379999999997</v>
      </c>
      <c r="Q958" s="1065">
        <v>20000</v>
      </c>
      <c r="R958" s="1066">
        <f t="shared" si="14"/>
        <v>55404.38</v>
      </c>
      <c r="S958" s="1065">
        <v>53984.12</v>
      </c>
      <c r="T958" s="1065">
        <v>53984.12</v>
      </c>
      <c r="U958" s="1065">
        <v>48335.64</v>
      </c>
      <c r="V958" s="1065">
        <v>48335.64</v>
      </c>
    </row>
    <row r="959" spans="1:22">
      <c r="A959">
        <v>4088200100</v>
      </c>
      <c r="B959" s="1061">
        <v>2</v>
      </c>
      <c r="C959" s="1061">
        <v>5</v>
      </c>
      <c r="D959" s="1062">
        <v>2</v>
      </c>
      <c r="E959" s="1061" t="s">
        <v>2394</v>
      </c>
      <c r="F959" s="1061">
        <v>143</v>
      </c>
      <c r="G959" s="1061" t="s">
        <v>711</v>
      </c>
      <c r="H959" s="1063">
        <v>1</v>
      </c>
      <c r="I959" s="1064">
        <v>14101</v>
      </c>
      <c r="J959" s="1064">
        <v>1</v>
      </c>
      <c r="K959">
        <v>2020</v>
      </c>
      <c r="L959" s="1064">
        <v>1</v>
      </c>
      <c r="M959" s="1064">
        <v>1</v>
      </c>
      <c r="N959" s="1064" t="s">
        <v>2397</v>
      </c>
      <c r="O959">
        <v>13</v>
      </c>
      <c r="P959" s="1065">
        <v>0</v>
      </c>
      <c r="Q959" s="1065">
        <v>0</v>
      </c>
      <c r="R959" s="1066">
        <f t="shared" si="14"/>
        <v>0</v>
      </c>
      <c r="S959" s="1065">
        <v>0</v>
      </c>
      <c r="T959" s="1065">
        <v>0</v>
      </c>
      <c r="U959" s="1065">
        <v>0</v>
      </c>
      <c r="V959" s="1065">
        <v>0</v>
      </c>
    </row>
    <row r="960" spans="1:22">
      <c r="A960">
        <v>4088200100</v>
      </c>
      <c r="B960" s="1061">
        <v>2</v>
      </c>
      <c r="C960" s="1061">
        <v>5</v>
      </c>
      <c r="D960" s="1062">
        <v>2</v>
      </c>
      <c r="E960" s="1061" t="s">
        <v>2394</v>
      </c>
      <c r="F960" s="1061">
        <v>143</v>
      </c>
      <c r="G960" s="1061" t="s">
        <v>711</v>
      </c>
      <c r="H960" s="1063">
        <v>1</v>
      </c>
      <c r="I960" s="1064">
        <v>14101</v>
      </c>
      <c r="J960" s="1064">
        <v>1</v>
      </c>
      <c r="K960">
        <v>2020</v>
      </c>
      <c r="L960" s="1064">
        <v>1</v>
      </c>
      <c r="M960" s="1064">
        <v>1</v>
      </c>
      <c r="N960" s="1064" t="s">
        <v>2397</v>
      </c>
      <c r="O960">
        <v>13</v>
      </c>
      <c r="P960" s="1065">
        <v>0</v>
      </c>
      <c r="Q960" s="1065">
        <v>0</v>
      </c>
      <c r="R960" s="1066">
        <f t="shared" si="14"/>
        <v>0</v>
      </c>
      <c r="S960" s="1065">
        <v>0</v>
      </c>
      <c r="T960" s="1065">
        <v>0</v>
      </c>
      <c r="U960" s="1065">
        <v>0</v>
      </c>
      <c r="V960" s="1065">
        <v>0</v>
      </c>
    </row>
    <row r="961" spans="1:22">
      <c r="A961">
        <v>4088200100</v>
      </c>
      <c r="B961" s="1061">
        <v>2</v>
      </c>
      <c r="C961" s="1061">
        <v>5</v>
      </c>
      <c r="D961" s="1062">
        <v>2</v>
      </c>
      <c r="E961" s="1061" t="s">
        <v>2394</v>
      </c>
      <c r="F961" s="1061">
        <v>143</v>
      </c>
      <c r="G961" s="1061" t="s">
        <v>711</v>
      </c>
      <c r="H961" s="1063">
        <v>1</v>
      </c>
      <c r="I961" s="1064">
        <v>14101</v>
      </c>
      <c r="J961" s="1064">
        <v>1</v>
      </c>
      <c r="K961">
        <v>2020</v>
      </c>
      <c r="L961" s="1064">
        <v>1</v>
      </c>
      <c r="M961" s="1064">
        <v>1</v>
      </c>
      <c r="N961" s="1064" t="s">
        <v>2397</v>
      </c>
      <c r="O961">
        <v>13</v>
      </c>
      <c r="P961" s="1065">
        <v>0</v>
      </c>
      <c r="Q961" s="1065">
        <v>0</v>
      </c>
      <c r="R961" s="1066">
        <f t="shared" si="14"/>
        <v>0</v>
      </c>
      <c r="S961" s="1065">
        <v>27478.75</v>
      </c>
      <c r="T961" s="1065">
        <v>27478.75</v>
      </c>
      <c r="U961" s="1065">
        <v>0</v>
      </c>
      <c r="V961" s="1065">
        <v>0</v>
      </c>
    </row>
    <row r="962" spans="1:22">
      <c r="A962">
        <v>4088200100</v>
      </c>
      <c r="B962" s="1061">
        <v>2</v>
      </c>
      <c r="C962" s="1061">
        <v>5</v>
      </c>
      <c r="D962" s="1062">
        <v>2</v>
      </c>
      <c r="E962" s="1061" t="s">
        <v>2394</v>
      </c>
      <c r="F962" s="1061">
        <v>143</v>
      </c>
      <c r="G962" s="1061" t="s">
        <v>711</v>
      </c>
      <c r="H962" s="1063">
        <v>1</v>
      </c>
      <c r="I962" s="1064">
        <v>14101</v>
      </c>
      <c r="J962" s="1064">
        <v>1</v>
      </c>
      <c r="K962">
        <v>2020</v>
      </c>
      <c r="L962" s="1064">
        <v>1</v>
      </c>
      <c r="M962" s="1064">
        <v>1</v>
      </c>
      <c r="N962" s="1064" t="s">
        <v>2397</v>
      </c>
      <c r="O962">
        <v>13</v>
      </c>
      <c r="P962" s="1065">
        <v>0</v>
      </c>
      <c r="Q962" s="1065">
        <v>27478.75</v>
      </c>
      <c r="R962" s="1066">
        <f t="shared" si="14"/>
        <v>27478.75</v>
      </c>
      <c r="S962" s="1065">
        <v>0</v>
      </c>
      <c r="T962" s="1065">
        <v>0</v>
      </c>
      <c r="U962" s="1065">
        <v>0</v>
      </c>
      <c r="V962" s="1065">
        <v>0</v>
      </c>
    </row>
    <row r="963" spans="1:22">
      <c r="A963">
        <v>4088200100</v>
      </c>
      <c r="B963" s="1061">
        <v>2</v>
      </c>
      <c r="C963" s="1061">
        <v>5</v>
      </c>
      <c r="D963" s="1062">
        <v>2</v>
      </c>
      <c r="E963" s="1061" t="s">
        <v>2394</v>
      </c>
      <c r="F963" s="1061">
        <v>143</v>
      </c>
      <c r="G963" s="1061" t="s">
        <v>711</v>
      </c>
      <c r="H963" s="1063">
        <v>1</v>
      </c>
      <c r="I963" s="1064">
        <v>14101</v>
      </c>
      <c r="J963" s="1064">
        <v>1</v>
      </c>
      <c r="K963">
        <v>2020</v>
      </c>
      <c r="L963" s="1064">
        <v>2</v>
      </c>
      <c r="M963" s="1064">
        <v>2</v>
      </c>
      <c r="N963" s="1064" t="s">
        <v>2397</v>
      </c>
      <c r="O963">
        <v>13</v>
      </c>
      <c r="P963" s="1065">
        <v>140075.45000000001</v>
      </c>
      <c r="Q963" s="1065">
        <v>28000</v>
      </c>
      <c r="R963" s="1066">
        <f t="shared" si="14"/>
        <v>168075.45</v>
      </c>
      <c r="S963" s="1065">
        <v>167591.32999999999</v>
      </c>
      <c r="T963" s="1065">
        <v>167591.32999999999</v>
      </c>
      <c r="U963" s="1065">
        <v>150150.38</v>
      </c>
      <c r="V963" s="1065">
        <v>150150.38</v>
      </c>
    </row>
    <row r="964" spans="1:22">
      <c r="A964">
        <v>4088200100</v>
      </c>
      <c r="B964" s="1061">
        <v>2</v>
      </c>
      <c r="C964" s="1061">
        <v>5</v>
      </c>
      <c r="D964" s="1062">
        <v>2</v>
      </c>
      <c r="E964" s="1061" t="s">
        <v>2394</v>
      </c>
      <c r="F964" s="1061">
        <v>143</v>
      </c>
      <c r="G964" s="1061" t="s">
        <v>711</v>
      </c>
      <c r="H964" s="1063">
        <v>1</v>
      </c>
      <c r="I964" s="1064">
        <v>14101</v>
      </c>
      <c r="J964" s="1064">
        <v>1</v>
      </c>
      <c r="K964">
        <v>2020</v>
      </c>
      <c r="L964" s="1064">
        <v>2</v>
      </c>
      <c r="M964" s="1064">
        <v>2</v>
      </c>
      <c r="N964" s="1064" t="s">
        <v>2397</v>
      </c>
      <c r="O964">
        <v>13</v>
      </c>
      <c r="P964" s="1065">
        <v>17611.939999999999</v>
      </c>
      <c r="Q964" s="1065">
        <v>0</v>
      </c>
      <c r="R964" s="1066">
        <f t="shared" si="14"/>
        <v>17611.939999999999</v>
      </c>
      <c r="S964" s="1065">
        <v>16517.27</v>
      </c>
      <c r="T964" s="1065">
        <v>16517.27</v>
      </c>
      <c r="U964" s="1065">
        <v>13467.6</v>
      </c>
      <c r="V964" s="1065">
        <v>13467.6</v>
      </c>
    </row>
    <row r="965" spans="1:22">
      <c r="A965">
        <v>4088200100</v>
      </c>
      <c r="B965" s="1061">
        <v>2</v>
      </c>
      <c r="C965" s="1061">
        <v>5</v>
      </c>
      <c r="D965" s="1062">
        <v>2</v>
      </c>
      <c r="E965" s="1061" t="s">
        <v>2394</v>
      </c>
      <c r="F965" s="1061">
        <v>143</v>
      </c>
      <c r="G965" s="1061" t="s">
        <v>711</v>
      </c>
      <c r="H965" s="1063">
        <v>1</v>
      </c>
      <c r="I965" s="1064">
        <v>14101</v>
      </c>
      <c r="J965" s="1064">
        <v>1</v>
      </c>
      <c r="K965">
        <v>2020</v>
      </c>
      <c r="L965" s="1064">
        <v>2</v>
      </c>
      <c r="M965" s="1064">
        <v>2</v>
      </c>
      <c r="N965" s="1064" t="s">
        <v>2397</v>
      </c>
      <c r="O965">
        <v>13</v>
      </c>
      <c r="P965" s="1065">
        <v>239845.07</v>
      </c>
      <c r="Q965" s="1065">
        <v>-74000</v>
      </c>
      <c r="R965" s="1066">
        <f t="shared" ref="R965:R1028" si="15">P965+Q965</f>
        <v>165845.07</v>
      </c>
      <c r="S965" s="1065">
        <v>158872.18</v>
      </c>
      <c r="T965" s="1065">
        <v>158872.18</v>
      </c>
      <c r="U965" s="1065">
        <v>143143.07999999999</v>
      </c>
      <c r="V965" s="1065">
        <v>143143.07999999999</v>
      </c>
    </row>
    <row r="966" spans="1:22">
      <c r="A966">
        <v>4088200100</v>
      </c>
      <c r="B966" s="1061">
        <v>2</v>
      </c>
      <c r="C966" s="1061">
        <v>5</v>
      </c>
      <c r="D966" s="1062">
        <v>2</v>
      </c>
      <c r="E966" s="1061" t="s">
        <v>2394</v>
      </c>
      <c r="F966" s="1061">
        <v>143</v>
      </c>
      <c r="G966" s="1061" t="s">
        <v>711</v>
      </c>
      <c r="H966" s="1063">
        <v>1</v>
      </c>
      <c r="I966" s="1064">
        <v>14101</v>
      </c>
      <c r="J966" s="1064">
        <v>1</v>
      </c>
      <c r="K966">
        <v>2020</v>
      </c>
      <c r="L966" s="1064">
        <v>1</v>
      </c>
      <c r="M966" s="1064">
        <v>1</v>
      </c>
      <c r="N966" s="1064" t="s">
        <v>2397</v>
      </c>
      <c r="O966">
        <v>13</v>
      </c>
      <c r="P966" s="1065">
        <v>0</v>
      </c>
      <c r="Q966" s="1065">
        <v>0</v>
      </c>
      <c r="R966" s="1066">
        <f t="shared" si="15"/>
        <v>0</v>
      </c>
      <c r="S966" s="1065">
        <v>0</v>
      </c>
      <c r="T966" s="1065">
        <v>0</v>
      </c>
      <c r="U966" s="1065">
        <v>0</v>
      </c>
      <c r="V966" s="1065">
        <v>0</v>
      </c>
    </row>
    <row r="967" spans="1:22">
      <c r="A967">
        <v>4088200100</v>
      </c>
      <c r="B967" s="1061">
        <v>2</v>
      </c>
      <c r="C967" s="1061">
        <v>5</v>
      </c>
      <c r="D967" s="1062">
        <v>2</v>
      </c>
      <c r="E967" s="1061" t="s">
        <v>2394</v>
      </c>
      <c r="F967" s="1061">
        <v>143</v>
      </c>
      <c r="G967" s="1061" t="s">
        <v>711</v>
      </c>
      <c r="H967" s="1063">
        <v>1</v>
      </c>
      <c r="I967" s="1064">
        <v>14101</v>
      </c>
      <c r="J967" s="1064">
        <v>1</v>
      </c>
      <c r="K967">
        <v>2020</v>
      </c>
      <c r="L967" s="1064">
        <v>1</v>
      </c>
      <c r="M967" s="1064">
        <v>1</v>
      </c>
      <c r="N967" s="1064" t="s">
        <v>2397</v>
      </c>
      <c r="O967">
        <v>13</v>
      </c>
      <c r="P967" s="1065">
        <v>0</v>
      </c>
      <c r="Q967" s="1065">
        <v>0</v>
      </c>
      <c r="R967" s="1066">
        <f t="shared" si="15"/>
        <v>0</v>
      </c>
      <c r="S967" s="1065">
        <v>0</v>
      </c>
      <c r="T967" s="1065">
        <v>0</v>
      </c>
      <c r="U967" s="1065">
        <v>0</v>
      </c>
      <c r="V967" s="1065">
        <v>0</v>
      </c>
    </row>
    <row r="968" spans="1:22">
      <c r="A968">
        <v>4088200100</v>
      </c>
      <c r="B968" s="1061">
        <v>2</v>
      </c>
      <c r="C968" s="1061">
        <v>5</v>
      </c>
      <c r="D968" s="1062">
        <v>2</v>
      </c>
      <c r="E968" s="1061" t="s">
        <v>2394</v>
      </c>
      <c r="F968" s="1061">
        <v>143</v>
      </c>
      <c r="G968" s="1061" t="s">
        <v>711</v>
      </c>
      <c r="H968" s="1063">
        <v>1</v>
      </c>
      <c r="I968" s="1064">
        <v>14101</v>
      </c>
      <c r="J968" s="1064">
        <v>1</v>
      </c>
      <c r="K968">
        <v>2020</v>
      </c>
      <c r="L968" s="1064">
        <v>1</v>
      </c>
      <c r="M968" s="1064">
        <v>1</v>
      </c>
      <c r="N968" s="1064" t="s">
        <v>2397</v>
      </c>
      <c r="O968">
        <v>13</v>
      </c>
      <c r="P968" s="1065">
        <v>0</v>
      </c>
      <c r="Q968" s="1065">
        <v>0</v>
      </c>
      <c r="R968" s="1066">
        <f t="shared" si="15"/>
        <v>0</v>
      </c>
      <c r="S968" s="1065">
        <v>17549.27</v>
      </c>
      <c r="T968" s="1065">
        <v>17549.27</v>
      </c>
      <c r="U968" s="1065">
        <v>0</v>
      </c>
      <c r="V968" s="1065">
        <v>0</v>
      </c>
    </row>
    <row r="969" spans="1:22">
      <c r="A969">
        <v>4088200100</v>
      </c>
      <c r="B969" s="1061">
        <v>2</v>
      </c>
      <c r="C969" s="1061">
        <v>5</v>
      </c>
      <c r="D969" s="1062">
        <v>2</v>
      </c>
      <c r="E969" s="1061" t="s">
        <v>2394</v>
      </c>
      <c r="F969" s="1061">
        <v>143</v>
      </c>
      <c r="G969" s="1061" t="s">
        <v>711</v>
      </c>
      <c r="H969" s="1063">
        <v>1</v>
      </c>
      <c r="I969" s="1064">
        <v>14101</v>
      </c>
      <c r="J969" s="1064">
        <v>1</v>
      </c>
      <c r="K969">
        <v>2020</v>
      </c>
      <c r="L969" s="1064">
        <v>1</v>
      </c>
      <c r="M969" s="1064">
        <v>1</v>
      </c>
      <c r="N969" s="1064" t="s">
        <v>2397</v>
      </c>
      <c r="O969">
        <v>13</v>
      </c>
      <c r="P969" s="1065">
        <v>0</v>
      </c>
      <c r="Q969" s="1065">
        <v>17549.27</v>
      </c>
      <c r="R969" s="1066">
        <f t="shared" si="15"/>
        <v>17549.27</v>
      </c>
      <c r="S969" s="1065">
        <v>0</v>
      </c>
      <c r="T969" s="1065">
        <v>0</v>
      </c>
      <c r="U969" s="1065">
        <v>0</v>
      </c>
      <c r="V969" s="1065">
        <v>0</v>
      </c>
    </row>
    <row r="970" spans="1:22">
      <c r="A970">
        <v>4088200100</v>
      </c>
      <c r="B970" s="1061">
        <v>2</v>
      </c>
      <c r="C970" s="1061">
        <v>5</v>
      </c>
      <c r="D970" s="1062">
        <v>2</v>
      </c>
      <c r="E970" s="1061" t="s">
        <v>2394</v>
      </c>
      <c r="F970" s="1061">
        <v>143</v>
      </c>
      <c r="G970" s="1061" t="s">
        <v>711</v>
      </c>
      <c r="H970" s="1063">
        <v>1</v>
      </c>
      <c r="I970" s="1064">
        <v>14101</v>
      </c>
      <c r="J970" s="1064">
        <v>1</v>
      </c>
      <c r="K970">
        <v>2020</v>
      </c>
      <c r="L970" s="1064">
        <v>2</v>
      </c>
      <c r="M970" s="1064">
        <v>2</v>
      </c>
      <c r="N970" s="1064" t="s">
        <v>2397</v>
      </c>
      <c r="O970">
        <v>13</v>
      </c>
      <c r="P970" s="1065">
        <v>134641.43</v>
      </c>
      <c r="Q970" s="1065">
        <v>-10000</v>
      </c>
      <c r="R970" s="1066">
        <f t="shared" si="15"/>
        <v>124641.43</v>
      </c>
      <c r="S970" s="1065">
        <v>117965.61</v>
      </c>
      <c r="T970" s="1065">
        <v>117965.61</v>
      </c>
      <c r="U970" s="1065">
        <v>106488.79</v>
      </c>
      <c r="V970" s="1065">
        <v>106488.79</v>
      </c>
    </row>
    <row r="971" spans="1:22">
      <c r="A971">
        <v>4088200100</v>
      </c>
      <c r="B971" s="1061">
        <v>2</v>
      </c>
      <c r="C971" s="1061">
        <v>5</v>
      </c>
      <c r="D971" s="1062">
        <v>2</v>
      </c>
      <c r="E971" s="1061" t="s">
        <v>2394</v>
      </c>
      <c r="F971" s="1061">
        <v>143</v>
      </c>
      <c r="G971" s="1061" t="s">
        <v>711</v>
      </c>
      <c r="H971" s="1063">
        <v>1</v>
      </c>
      <c r="I971" s="1064">
        <v>14101</v>
      </c>
      <c r="J971" s="1064">
        <v>1</v>
      </c>
      <c r="K971">
        <v>2020</v>
      </c>
      <c r="L971" s="1064">
        <v>2</v>
      </c>
      <c r="M971" s="1064">
        <v>2</v>
      </c>
      <c r="N971" s="1064" t="s">
        <v>2397</v>
      </c>
      <c r="O971">
        <v>13</v>
      </c>
      <c r="P971" s="1065">
        <v>25681.61</v>
      </c>
      <c r="Q971" s="1065">
        <v>315000</v>
      </c>
      <c r="R971" s="1066">
        <f t="shared" si="15"/>
        <v>340681.61</v>
      </c>
      <c r="S971" s="1065">
        <v>337490.32</v>
      </c>
      <c r="T971" s="1065">
        <v>337490.32</v>
      </c>
      <c r="U971" s="1065">
        <v>303471.56</v>
      </c>
      <c r="V971" s="1065">
        <v>303471.56</v>
      </c>
    </row>
    <row r="972" spans="1:22">
      <c r="A972">
        <v>4088200100</v>
      </c>
      <c r="B972" s="1061">
        <v>2</v>
      </c>
      <c r="C972" s="1061">
        <v>5</v>
      </c>
      <c r="D972" s="1062">
        <v>2</v>
      </c>
      <c r="E972" s="1061" t="s">
        <v>2394</v>
      </c>
      <c r="F972" s="1061">
        <v>143</v>
      </c>
      <c r="G972" s="1061" t="s">
        <v>711</v>
      </c>
      <c r="H972" s="1063">
        <v>1</v>
      </c>
      <c r="I972" s="1064">
        <v>14101</v>
      </c>
      <c r="J972" s="1064">
        <v>1</v>
      </c>
      <c r="K972">
        <v>2020</v>
      </c>
      <c r="L972" s="1064">
        <v>1</v>
      </c>
      <c r="M972" s="1064">
        <v>1</v>
      </c>
      <c r="N972" s="1064" t="s">
        <v>2397</v>
      </c>
      <c r="O972">
        <v>13</v>
      </c>
      <c r="P972" s="1065">
        <v>416276.34</v>
      </c>
      <c r="Q972" s="1065">
        <v>-382388.65</v>
      </c>
      <c r="R972" s="1066">
        <f t="shared" si="15"/>
        <v>33887.69</v>
      </c>
      <c r="S972" s="1065">
        <v>33887.69</v>
      </c>
      <c r="T972" s="1065">
        <v>33887.69</v>
      </c>
      <c r="U972" s="1065">
        <v>0</v>
      </c>
      <c r="V972" s="1065">
        <v>0</v>
      </c>
    </row>
    <row r="973" spans="1:22">
      <c r="A973">
        <v>4088200100</v>
      </c>
      <c r="B973" s="1061">
        <v>2</v>
      </c>
      <c r="C973" s="1061">
        <v>5</v>
      </c>
      <c r="D973" s="1062">
        <v>2</v>
      </c>
      <c r="E973" s="1061" t="s">
        <v>2394</v>
      </c>
      <c r="F973" s="1061">
        <v>143</v>
      </c>
      <c r="G973" s="1061" t="s">
        <v>711</v>
      </c>
      <c r="H973" s="1063">
        <v>1</v>
      </c>
      <c r="I973" s="1064">
        <v>14101</v>
      </c>
      <c r="J973" s="1064">
        <v>1</v>
      </c>
      <c r="K973">
        <v>2020</v>
      </c>
      <c r="L973" s="1064">
        <v>2</v>
      </c>
      <c r="M973" s="1064">
        <v>2</v>
      </c>
      <c r="N973" s="1064" t="s">
        <v>2397</v>
      </c>
      <c r="O973">
        <v>13</v>
      </c>
      <c r="P973" s="1065">
        <v>54931.58</v>
      </c>
      <c r="Q973" s="1065">
        <v>0</v>
      </c>
      <c r="R973" s="1066">
        <f t="shared" si="15"/>
        <v>54931.58</v>
      </c>
      <c r="S973" s="1065">
        <v>46971.01</v>
      </c>
      <c r="T973" s="1065">
        <v>46971.01</v>
      </c>
      <c r="U973" s="1065">
        <v>42194.51</v>
      </c>
      <c r="V973" s="1065">
        <v>42194.51</v>
      </c>
    </row>
    <row r="974" spans="1:22">
      <c r="A974">
        <v>4088200100</v>
      </c>
      <c r="B974" s="1061">
        <v>2</v>
      </c>
      <c r="C974" s="1061">
        <v>5</v>
      </c>
      <c r="D974" s="1062">
        <v>2</v>
      </c>
      <c r="E974" s="1061" t="s">
        <v>2394</v>
      </c>
      <c r="F974" s="1061">
        <v>143</v>
      </c>
      <c r="G974" s="1061" t="s">
        <v>711</v>
      </c>
      <c r="H974" s="1063">
        <v>1</v>
      </c>
      <c r="I974" s="1064">
        <v>14101</v>
      </c>
      <c r="J974" s="1064">
        <v>1</v>
      </c>
      <c r="K974">
        <v>2020</v>
      </c>
      <c r="L974" s="1064">
        <v>2</v>
      </c>
      <c r="M974" s="1064">
        <v>2</v>
      </c>
      <c r="N974" s="1064" t="s">
        <v>2397</v>
      </c>
      <c r="O974">
        <v>13</v>
      </c>
      <c r="P974" s="1065">
        <v>116791.47</v>
      </c>
      <c r="Q974" s="1065">
        <v>130002</v>
      </c>
      <c r="R974" s="1066">
        <f t="shared" si="15"/>
        <v>246793.47</v>
      </c>
      <c r="S974" s="1065">
        <v>246793.12</v>
      </c>
      <c r="T974" s="1065">
        <v>246793.12</v>
      </c>
      <c r="U974" s="1065">
        <v>220220.16</v>
      </c>
      <c r="V974" s="1065">
        <v>220220.16</v>
      </c>
    </row>
    <row r="975" spans="1:22">
      <c r="A975">
        <v>4088200100</v>
      </c>
      <c r="B975" s="1061">
        <v>2</v>
      </c>
      <c r="C975" s="1061">
        <v>5</v>
      </c>
      <c r="D975" s="1062">
        <v>2</v>
      </c>
      <c r="E975" s="1061" t="s">
        <v>2394</v>
      </c>
      <c r="F975" s="1061">
        <v>143</v>
      </c>
      <c r="G975" s="1061" t="s">
        <v>711</v>
      </c>
      <c r="H975" s="1063">
        <v>1</v>
      </c>
      <c r="I975" s="1064">
        <v>14101</v>
      </c>
      <c r="J975" s="1064">
        <v>1</v>
      </c>
      <c r="K975">
        <v>2020</v>
      </c>
      <c r="L975" s="1064">
        <v>2</v>
      </c>
      <c r="M975" s="1064">
        <v>2</v>
      </c>
      <c r="N975" s="1064" t="s">
        <v>2397</v>
      </c>
      <c r="O975">
        <v>13</v>
      </c>
      <c r="P975" s="1065">
        <v>361920.26</v>
      </c>
      <c r="Q975" s="1065">
        <v>-20000</v>
      </c>
      <c r="R975" s="1066">
        <f t="shared" si="15"/>
        <v>341920.26</v>
      </c>
      <c r="S975" s="1065">
        <v>339552.78</v>
      </c>
      <c r="T975" s="1065">
        <v>339552.78</v>
      </c>
      <c r="U975" s="1065">
        <v>304119.53000000003</v>
      </c>
      <c r="V975" s="1065">
        <v>304119.53000000003</v>
      </c>
    </row>
    <row r="976" spans="1:22">
      <c r="A976">
        <v>4088200100</v>
      </c>
      <c r="B976" s="1061">
        <v>2</v>
      </c>
      <c r="C976" s="1061">
        <v>5</v>
      </c>
      <c r="D976" s="1062">
        <v>2</v>
      </c>
      <c r="E976" s="1061" t="s">
        <v>2394</v>
      </c>
      <c r="F976" s="1061">
        <v>143</v>
      </c>
      <c r="G976" s="1061" t="s">
        <v>711</v>
      </c>
      <c r="H976" s="1063">
        <v>1</v>
      </c>
      <c r="I976" s="1064">
        <v>14101</v>
      </c>
      <c r="J976" s="1064">
        <v>1</v>
      </c>
      <c r="K976">
        <v>2020</v>
      </c>
      <c r="L976" s="1064">
        <v>1</v>
      </c>
      <c r="M976" s="1064">
        <v>1</v>
      </c>
      <c r="N976" s="1064" t="s">
        <v>2397</v>
      </c>
      <c r="O976">
        <v>13</v>
      </c>
      <c r="P976" s="1065">
        <v>0</v>
      </c>
      <c r="Q976" s="1065">
        <v>0</v>
      </c>
      <c r="R976" s="1066">
        <f t="shared" si="15"/>
        <v>0</v>
      </c>
      <c r="S976" s="1065">
        <v>0</v>
      </c>
      <c r="T976" s="1065">
        <v>0</v>
      </c>
      <c r="U976" s="1065">
        <v>0</v>
      </c>
      <c r="V976" s="1065">
        <v>0</v>
      </c>
    </row>
    <row r="977" spans="1:22">
      <c r="A977">
        <v>4088200100</v>
      </c>
      <c r="B977" s="1061">
        <v>2</v>
      </c>
      <c r="C977" s="1061">
        <v>5</v>
      </c>
      <c r="D977" s="1062">
        <v>2</v>
      </c>
      <c r="E977" s="1061" t="s">
        <v>2394</v>
      </c>
      <c r="F977" s="1061">
        <v>143</v>
      </c>
      <c r="G977" s="1061" t="s">
        <v>711</v>
      </c>
      <c r="H977" s="1063">
        <v>1</v>
      </c>
      <c r="I977" s="1064">
        <v>14101</v>
      </c>
      <c r="J977" s="1064">
        <v>1</v>
      </c>
      <c r="K977">
        <v>2020</v>
      </c>
      <c r="L977" s="1064">
        <v>1</v>
      </c>
      <c r="M977" s="1064">
        <v>1</v>
      </c>
      <c r="N977" s="1064" t="s">
        <v>2397</v>
      </c>
      <c r="O977">
        <v>13</v>
      </c>
      <c r="P977" s="1065">
        <v>0</v>
      </c>
      <c r="Q977" s="1065">
        <v>0</v>
      </c>
      <c r="R977" s="1066">
        <f t="shared" si="15"/>
        <v>0</v>
      </c>
      <c r="S977" s="1065">
        <v>0</v>
      </c>
      <c r="T977" s="1065">
        <v>0</v>
      </c>
      <c r="U977" s="1065">
        <v>0</v>
      </c>
      <c r="V977" s="1065">
        <v>0</v>
      </c>
    </row>
    <row r="978" spans="1:22">
      <c r="A978">
        <v>4088200100</v>
      </c>
      <c r="B978" s="1061">
        <v>2</v>
      </c>
      <c r="C978" s="1061">
        <v>5</v>
      </c>
      <c r="D978" s="1062">
        <v>2</v>
      </c>
      <c r="E978" s="1061" t="s">
        <v>2394</v>
      </c>
      <c r="F978" s="1061">
        <v>143</v>
      </c>
      <c r="G978" s="1061" t="s">
        <v>711</v>
      </c>
      <c r="H978" s="1063">
        <v>1</v>
      </c>
      <c r="I978" s="1064">
        <v>14101</v>
      </c>
      <c r="J978" s="1064">
        <v>1</v>
      </c>
      <c r="K978">
        <v>2020</v>
      </c>
      <c r="L978" s="1064">
        <v>1</v>
      </c>
      <c r="M978" s="1064">
        <v>1</v>
      </c>
      <c r="N978" s="1064" t="s">
        <v>2397</v>
      </c>
      <c r="O978">
        <v>13</v>
      </c>
      <c r="P978" s="1065">
        <v>0</v>
      </c>
      <c r="Q978" s="1065">
        <v>0</v>
      </c>
      <c r="R978" s="1066">
        <f t="shared" si="15"/>
        <v>0</v>
      </c>
      <c r="S978" s="1065">
        <v>19686.169999999998</v>
      </c>
      <c r="T978" s="1065">
        <v>19686.169999999998</v>
      </c>
      <c r="U978" s="1065">
        <v>0</v>
      </c>
      <c r="V978" s="1065">
        <v>0</v>
      </c>
    </row>
    <row r="979" spans="1:22">
      <c r="A979">
        <v>4088200100</v>
      </c>
      <c r="B979" s="1061">
        <v>2</v>
      </c>
      <c r="C979" s="1061">
        <v>5</v>
      </c>
      <c r="D979" s="1062">
        <v>2</v>
      </c>
      <c r="E979" s="1061" t="s">
        <v>2394</v>
      </c>
      <c r="F979" s="1061">
        <v>143</v>
      </c>
      <c r="G979" s="1061" t="s">
        <v>711</v>
      </c>
      <c r="H979" s="1063">
        <v>1</v>
      </c>
      <c r="I979" s="1064">
        <v>14101</v>
      </c>
      <c r="J979" s="1064">
        <v>1</v>
      </c>
      <c r="K979">
        <v>2020</v>
      </c>
      <c r="L979" s="1064">
        <v>1</v>
      </c>
      <c r="M979" s="1064">
        <v>1</v>
      </c>
      <c r="N979" s="1064" t="s">
        <v>2397</v>
      </c>
      <c r="O979">
        <v>13</v>
      </c>
      <c r="P979" s="1065">
        <v>0</v>
      </c>
      <c r="Q979" s="1065">
        <v>19686.169999999998</v>
      </c>
      <c r="R979" s="1066">
        <f t="shared" si="15"/>
        <v>19686.169999999998</v>
      </c>
      <c r="S979" s="1065">
        <v>0</v>
      </c>
      <c r="T979" s="1065">
        <v>0</v>
      </c>
      <c r="U979" s="1065">
        <v>0</v>
      </c>
      <c r="V979" s="1065">
        <v>0</v>
      </c>
    </row>
    <row r="980" spans="1:22">
      <c r="A980">
        <v>4088200100</v>
      </c>
      <c r="B980" s="1061">
        <v>2</v>
      </c>
      <c r="C980" s="1061">
        <v>5</v>
      </c>
      <c r="D980" s="1062">
        <v>2</v>
      </c>
      <c r="E980" s="1061" t="s">
        <v>2394</v>
      </c>
      <c r="F980" s="1061">
        <v>143</v>
      </c>
      <c r="G980" s="1061" t="s">
        <v>711</v>
      </c>
      <c r="H980" s="1063">
        <v>1</v>
      </c>
      <c r="I980" s="1064">
        <v>14101</v>
      </c>
      <c r="J980" s="1064">
        <v>1</v>
      </c>
      <c r="K980">
        <v>2020</v>
      </c>
      <c r="L980" s="1064">
        <v>2</v>
      </c>
      <c r="M980" s="1064">
        <v>2</v>
      </c>
      <c r="N980" s="1064" t="s">
        <v>2397</v>
      </c>
      <c r="O980">
        <v>13</v>
      </c>
      <c r="P980" s="1065">
        <v>20348.86</v>
      </c>
      <c r="Q980" s="1065">
        <v>0</v>
      </c>
      <c r="R980" s="1066">
        <f t="shared" si="15"/>
        <v>20348.86</v>
      </c>
      <c r="S980" s="1065">
        <v>19084.04</v>
      </c>
      <c r="T980" s="1065">
        <v>19084.04</v>
      </c>
      <c r="U980" s="1065">
        <v>15560.46</v>
      </c>
      <c r="V980" s="1065">
        <v>15560.46</v>
      </c>
    </row>
    <row r="981" spans="1:22">
      <c r="A981">
        <v>4088200100</v>
      </c>
      <c r="B981" s="1061">
        <v>2</v>
      </c>
      <c r="C981" s="1061">
        <v>5</v>
      </c>
      <c r="D981" s="1062">
        <v>2</v>
      </c>
      <c r="E981" s="1061" t="s">
        <v>2394</v>
      </c>
      <c r="F981" s="1061">
        <v>143</v>
      </c>
      <c r="G981" s="1061" t="s">
        <v>711</v>
      </c>
      <c r="H981" s="1063">
        <v>1</v>
      </c>
      <c r="I981" s="1064">
        <v>14101</v>
      </c>
      <c r="J981" s="1064">
        <v>1</v>
      </c>
      <c r="K981">
        <v>2020</v>
      </c>
      <c r="L981" s="1064">
        <v>2</v>
      </c>
      <c r="M981" s="1064">
        <v>2</v>
      </c>
      <c r="N981" s="1064" t="s">
        <v>2397</v>
      </c>
      <c r="O981">
        <v>13</v>
      </c>
      <c r="P981" s="1065">
        <v>122370.75</v>
      </c>
      <c r="Q981" s="1065">
        <v>2000</v>
      </c>
      <c r="R981" s="1066">
        <f t="shared" si="15"/>
        <v>124370.75</v>
      </c>
      <c r="S981" s="1065">
        <v>124074.71</v>
      </c>
      <c r="T981" s="1065">
        <v>124074.71</v>
      </c>
      <c r="U981" s="1065">
        <v>111230.94</v>
      </c>
      <c r="V981" s="1065">
        <v>111230.94</v>
      </c>
    </row>
    <row r="982" spans="1:22">
      <c r="A982">
        <v>4088200100</v>
      </c>
      <c r="B982" s="1061">
        <v>2</v>
      </c>
      <c r="C982" s="1061">
        <v>5</v>
      </c>
      <c r="D982" s="1062">
        <v>2</v>
      </c>
      <c r="E982" s="1061" t="s">
        <v>2394</v>
      </c>
      <c r="F982" s="1061">
        <v>143</v>
      </c>
      <c r="G982" s="1061" t="s">
        <v>711</v>
      </c>
      <c r="H982" s="1063">
        <v>1</v>
      </c>
      <c r="I982" s="1064">
        <v>14101</v>
      </c>
      <c r="J982" s="1064">
        <v>1</v>
      </c>
      <c r="K982">
        <v>2020</v>
      </c>
      <c r="L982" s="1064">
        <v>1</v>
      </c>
      <c r="M982" s="1064">
        <v>1</v>
      </c>
      <c r="N982" s="1064" t="s">
        <v>2397</v>
      </c>
      <c r="O982">
        <v>13</v>
      </c>
      <c r="P982" s="1065">
        <v>0</v>
      </c>
      <c r="Q982" s="1065">
        <v>0</v>
      </c>
      <c r="R982" s="1066">
        <f t="shared" si="15"/>
        <v>0</v>
      </c>
      <c r="S982" s="1065">
        <v>0</v>
      </c>
      <c r="T982" s="1065">
        <v>0</v>
      </c>
      <c r="U982" s="1065">
        <v>0</v>
      </c>
      <c r="V982" s="1065">
        <v>0</v>
      </c>
    </row>
    <row r="983" spans="1:22">
      <c r="A983">
        <v>4088200100</v>
      </c>
      <c r="B983" s="1061">
        <v>2</v>
      </c>
      <c r="C983" s="1061">
        <v>5</v>
      </c>
      <c r="D983" s="1062">
        <v>2</v>
      </c>
      <c r="E983" s="1061" t="s">
        <v>2394</v>
      </c>
      <c r="F983" s="1061">
        <v>143</v>
      </c>
      <c r="G983" s="1061" t="s">
        <v>711</v>
      </c>
      <c r="H983" s="1063">
        <v>1</v>
      </c>
      <c r="I983" s="1064">
        <v>14101</v>
      </c>
      <c r="J983" s="1064">
        <v>1</v>
      </c>
      <c r="K983">
        <v>2020</v>
      </c>
      <c r="L983" s="1064">
        <v>1</v>
      </c>
      <c r="M983" s="1064">
        <v>1</v>
      </c>
      <c r="N983" s="1064" t="s">
        <v>2397</v>
      </c>
      <c r="O983">
        <v>13</v>
      </c>
      <c r="P983" s="1065">
        <v>0</v>
      </c>
      <c r="Q983" s="1065">
        <v>0</v>
      </c>
      <c r="R983" s="1066">
        <f t="shared" si="15"/>
        <v>0</v>
      </c>
      <c r="S983" s="1065">
        <v>0</v>
      </c>
      <c r="T983" s="1065">
        <v>0</v>
      </c>
      <c r="U983" s="1065">
        <v>0</v>
      </c>
      <c r="V983" s="1065">
        <v>0</v>
      </c>
    </row>
    <row r="984" spans="1:22">
      <c r="A984">
        <v>4088200100</v>
      </c>
      <c r="B984" s="1061">
        <v>2</v>
      </c>
      <c r="C984" s="1061">
        <v>5</v>
      </c>
      <c r="D984" s="1062">
        <v>2</v>
      </c>
      <c r="E984" s="1061" t="s">
        <v>2394</v>
      </c>
      <c r="F984" s="1061">
        <v>143</v>
      </c>
      <c r="G984" s="1061" t="s">
        <v>711</v>
      </c>
      <c r="H984" s="1063">
        <v>1</v>
      </c>
      <c r="I984" s="1064">
        <v>14101</v>
      </c>
      <c r="J984" s="1064">
        <v>1</v>
      </c>
      <c r="K984">
        <v>2020</v>
      </c>
      <c r="L984" s="1064">
        <v>1</v>
      </c>
      <c r="M984" s="1064">
        <v>1</v>
      </c>
      <c r="N984" s="1064" t="s">
        <v>2397</v>
      </c>
      <c r="O984">
        <v>13</v>
      </c>
      <c r="P984" s="1065">
        <v>0</v>
      </c>
      <c r="Q984" s="1065">
        <v>0</v>
      </c>
      <c r="R984" s="1066">
        <f t="shared" si="15"/>
        <v>0</v>
      </c>
      <c r="S984" s="1065">
        <v>5691.02</v>
      </c>
      <c r="T984" s="1065">
        <v>5691.02</v>
      </c>
      <c r="U984" s="1065">
        <v>0</v>
      </c>
      <c r="V984" s="1065">
        <v>0</v>
      </c>
    </row>
    <row r="985" spans="1:22">
      <c r="A985">
        <v>4088200100</v>
      </c>
      <c r="B985" s="1061">
        <v>2</v>
      </c>
      <c r="C985" s="1061">
        <v>5</v>
      </c>
      <c r="D985" s="1062">
        <v>2</v>
      </c>
      <c r="E985" s="1061" t="s">
        <v>2394</v>
      </c>
      <c r="F985" s="1061">
        <v>143</v>
      </c>
      <c r="G985" s="1061" t="s">
        <v>711</v>
      </c>
      <c r="H985" s="1063">
        <v>1</v>
      </c>
      <c r="I985" s="1064">
        <v>14101</v>
      </c>
      <c r="J985" s="1064">
        <v>1</v>
      </c>
      <c r="K985">
        <v>2020</v>
      </c>
      <c r="L985" s="1064">
        <v>1</v>
      </c>
      <c r="M985" s="1064">
        <v>1</v>
      </c>
      <c r="N985" s="1064" t="s">
        <v>2397</v>
      </c>
      <c r="O985">
        <v>13</v>
      </c>
      <c r="P985" s="1065">
        <v>0</v>
      </c>
      <c r="Q985" s="1065">
        <v>5691.02</v>
      </c>
      <c r="R985" s="1066">
        <f t="shared" si="15"/>
        <v>5691.02</v>
      </c>
      <c r="S985" s="1065">
        <v>0</v>
      </c>
      <c r="T985" s="1065">
        <v>0</v>
      </c>
      <c r="U985" s="1065">
        <v>0</v>
      </c>
      <c r="V985" s="1065">
        <v>0</v>
      </c>
    </row>
    <row r="986" spans="1:22">
      <c r="A986">
        <v>4088200100</v>
      </c>
      <c r="B986" s="1061">
        <v>2</v>
      </c>
      <c r="C986" s="1061">
        <v>5</v>
      </c>
      <c r="D986" s="1062">
        <v>2</v>
      </c>
      <c r="E986" s="1061" t="s">
        <v>2394</v>
      </c>
      <c r="F986" s="1061">
        <v>143</v>
      </c>
      <c r="G986" s="1061" t="s">
        <v>711</v>
      </c>
      <c r="H986" s="1063">
        <v>1</v>
      </c>
      <c r="I986" s="1064">
        <v>14101</v>
      </c>
      <c r="J986" s="1064">
        <v>1</v>
      </c>
      <c r="K986">
        <v>2020</v>
      </c>
      <c r="L986" s="1064">
        <v>1</v>
      </c>
      <c r="M986" s="1064">
        <v>1</v>
      </c>
      <c r="N986" s="1064" t="s">
        <v>2397</v>
      </c>
      <c r="O986">
        <v>13</v>
      </c>
      <c r="P986" s="1065">
        <v>0</v>
      </c>
      <c r="Q986" s="1065">
        <v>0</v>
      </c>
      <c r="R986" s="1066">
        <f t="shared" si="15"/>
        <v>0</v>
      </c>
      <c r="S986" s="1065">
        <v>0</v>
      </c>
      <c r="T986" s="1065">
        <v>0</v>
      </c>
      <c r="U986" s="1065">
        <v>0</v>
      </c>
      <c r="V986" s="1065">
        <v>0</v>
      </c>
    </row>
    <row r="987" spans="1:22">
      <c r="A987">
        <v>4088200100</v>
      </c>
      <c r="B987" s="1061">
        <v>2</v>
      </c>
      <c r="C987" s="1061">
        <v>5</v>
      </c>
      <c r="D987" s="1062">
        <v>2</v>
      </c>
      <c r="E987" s="1061" t="s">
        <v>2394</v>
      </c>
      <c r="F987" s="1061">
        <v>143</v>
      </c>
      <c r="G987" s="1061" t="s">
        <v>711</v>
      </c>
      <c r="H987" s="1063">
        <v>1</v>
      </c>
      <c r="I987" s="1064">
        <v>14101</v>
      </c>
      <c r="J987" s="1064">
        <v>1</v>
      </c>
      <c r="K987">
        <v>2020</v>
      </c>
      <c r="L987" s="1064">
        <v>1</v>
      </c>
      <c r="M987" s="1064">
        <v>1</v>
      </c>
      <c r="N987" s="1064" t="s">
        <v>2397</v>
      </c>
      <c r="O987">
        <v>13</v>
      </c>
      <c r="P987" s="1065">
        <v>0</v>
      </c>
      <c r="Q987" s="1065">
        <v>0</v>
      </c>
      <c r="R987" s="1066">
        <f t="shared" si="15"/>
        <v>0</v>
      </c>
      <c r="S987" s="1065">
        <v>0</v>
      </c>
      <c r="T987" s="1065">
        <v>0</v>
      </c>
      <c r="U987" s="1065">
        <v>0</v>
      </c>
      <c r="V987" s="1065">
        <v>0</v>
      </c>
    </row>
    <row r="988" spans="1:22">
      <c r="A988">
        <v>4088200100</v>
      </c>
      <c r="B988" s="1061">
        <v>2</v>
      </c>
      <c r="C988" s="1061">
        <v>5</v>
      </c>
      <c r="D988" s="1062">
        <v>2</v>
      </c>
      <c r="E988" s="1061" t="s">
        <v>2394</v>
      </c>
      <c r="F988" s="1061">
        <v>143</v>
      </c>
      <c r="G988" s="1061" t="s">
        <v>711</v>
      </c>
      <c r="H988" s="1063">
        <v>1</v>
      </c>
      <c r="I988" s="1064">
        <v>14101</v>
      </c>
      <c r="J988" s="1064">
        <v>1</v>
      </c>
      <c r="K988">
        <v>2020</v>
      </c>
      <c r="L988" s="1064">
        <v>1</v>
      </c>
      <c r="M988" s="1064">
        <v>1</v>
      </c>
      <c r="N988" s="1064" t="s">
        <v>2397</v>
      </c>
      <c r="O988">
        <v>13</v>
      </c>
      <c r="P988" s="1065">
        <v>0</v>
      </c>
      <c r="Q988" s="1065">
        <v>0</v>
      </c>
      <c r="R988" s="1066">
        <f t="shared" si="15"/>
        <v>0</v>
      </c>
      <c r="S988" s="1065">
        <v>5155.21</v>
      </c>
      <c r="T988" s="1065">
        <v>5155.21</v>
      </c>
      <c r="U988" s="1065">
        <v>0</v>
      </c>
      <c r="V988" s="1065">
        <v>0</v>
      </c>
    </row>
    <row r="989" spans="1:22">
      <c r="A989">
        <v>4088200100</v>
      </c>
      <c r="B989" s="1061">
        <v>2</v>
      </c>
      <c r="C989" s="1061">
        <v>5</v>
      </c>
      <c r="D989" s="1062">
        <v>2</v>
      </c>
      <c r="E989" s="1061" t="s">
        <v>2394</v>
      </c>
      <c r="F989" s="1061">
        <v>143</v>
      </c>
      <c r="G989" s="1061" t="s">
        <v>711</v>
      </c>
      <c r="H989" s="1063">
        <v>1</v>
      </c>
      <c r="I989" s="1064">
        <v>14101</v>
      </c>
      <c r="J989" s="1064">
        <v>1</v>
      </c>
      <c r="K989">
        <v>2020</v>
      </c>
      <c r="L989" s="1064">
        <v>1</v>
      </c>
      <c r="M989" s="1064">
        <v>1</v>
      </c>
      <c r="N989" s="1064" t="s">
        <v>2397</v>
      </c>
      <c r="O989">
        <v>13</v>
      </c>
      <c r="P989" s="1065">
        <v>0</v>
      </c>
      <c r="Q989" s="1065">
        <v>5155.21</v>
      </c>
      <c r="R989" s="1066">
        <f t="shared" si="15"/>
        <v>5155.21</v>
      </c>
      <c r="S989" s="1065">
        <v>0</v>
      </c>
      <c r="T989" s="1065">
        <v>0</v>
      </c>
      <c r="U989" s="1065">
        <v>0</v>
      </c>
      <c r="V989" s="1065">
        <v>0</v>
      </c>
    </row>
    <row r="990" spans="1:22">
      <c r="A990">
        <v>4088200100</v>
      </c>
      <c r="B990" s="1061">
        <v>2</v>
      </c>
      <c r="C990" s="1061">
        <v>5</v>
      </c>
      <c r="D990" s="1062">
        <v>2</v>
      </c>
      <c r="E990" s="1061" t="s">
        <v>2394</v>
      </c>
      <c r="F990" s="1061">
        <v>143</v>
      </c>
      <c r="G990" s="1061" t="s">
        <v>711</v>
      </c>
      <c r="H990" s="1063">
        <v>1</v>
      </c>
      <c r="I990" s="1064">
        <v>14101</v>
      </c>
      <c r="J990" s="1064">
        <v>1</v>
      </c>
      <c r="K990">
        <v>2020</v>
      </c>
      <c r="L990" s="1064">
        <v>1</v>
      </c>
      <c r="M990" s="1064">
        <v>1</v>
      </c>
      <c r="N990" s="1064" t="s">
        <v>2397</v>
      </c>
      <c r="O990">
        <v>13</v>
      </c>
      <c r="P990" s="1065">
        <v>0</v>
      </c>
      <c r="Q990" s="1065">
        <v>0</v>
      </c>
      <c r="R990" s="1066">
        <f t="shared" si="15"/>
        <v>0</v>
      </c>
      <c r="S990" s="1065">
        <v>0</v>
      </c>
      <c r="T990" s="1065">
        <v>0</v>
      </c>
      <c r="U990" s="1065">
        <v>0</v>
      </c>
      <c r="V990" s="1065">
        <v>0</v>
      </c>
    </row>
    <row r="991" spans="1:22">
      <c r="A991">
        <v>4088200100</v>
      </c>
      <c r="B991" s="1061">
        <v>2</v>
      </c>
      <c r="C991" s="1061">
        <v>5</v>
      </c>
      <c r="D991" s="1062">
        <v>2</v>
      </c>
      <c r="E991" s="1061" t="s">
        <v>2394</v>
      </c>
      <c r="F991" s="1061">
        <v>143</v>
      </c>
      <c r="G991" s="1061" t="s">
        <v>711</v>
      </c>
      <c r="H991" s="1063">
        <v>1</v>
      </c>
      <c r="I991" s="1064">
        <v>14101</v>
      </c>
      <c r="J991" s="1064">
        <v>1</v>
      </c>
      <c r="K991">
        <v>2020</v>
      </c>
      <c r="L991" s="1064">
        <v>1</v>
      </c>
      <c r="M991" s="1064">
        <v>1</v>
      </c>
      <c r="N991" s="1064" t="s">
        <v>2397</v>
      </c>
      <c r="O991">
        <v>13</v>
      </c>
      <c r="P991" s="1065">
        <v>0</v>
      </c>
      <c r="Q991" s="1065">
        <v>0</v>
      </c>
      <c r="R991" s="1066">
        <f t="shared" si="15"/>
        <v>0</v>
      </c>
      <c r="S991" s="1065">
        <v>0</v>
      </c>
      <c r="T991" s="1065">
        <v>0</v>
      </c>
      <c r="U991" s="1065">
        <v>0</v>
      </c>
      <c r="V991" s="1065">
        <v>0</v>
      </c>
    </row>
    <row r="992" spans="1:22">
      <c r="A992">
        <v>4088200100</v>
      </c>
      <c r="B992" s="1061">
        <v>2</v>
      </c>
      <c r="C992" s="1061">
        <v>5</v>
      </c>
      <c r="D992" s="1062">
        <v>2</v>
      </c>
      <c r="E992" s="1061" t="s">
        <v>2394</v>
      </c>
      <c r="F992" s="1061">
        <v>143</v>
      </c>
      <c r="G992" s="1061" t="s">
        <v>711</v>
      </c>
      <c r="H992" s="1063">
        <v>1</v>
      </c>
      <c r="I992" s="1064">
        <v>14101</v>
      </c>
      <c r="J992" s="1064">
        <v>1</v>
      </c>
      <c r="K992">
        <v>2020</v>
      </c>
      <c r="L992" s="1064">
        <v>1</v>
      </c>
      <c r="M992" s="1064">
        <v>1</v>
      </c>
      <c r="N992" s="1064" t="s">
        <v>2397</v>
      </c>
      <c r="O992">
        <v>13</v>
      </c>
      <c r="P992" s="1065">
        <v>0</v>
      </c>
      <c r="Q992" s="1065">
        <v>0</v>
      </c>
      <c r="R992" s="1066">
        <f t="shared" si="15"/>
        <v>0</v>
      </c>
      <c r="S992" s="1065">
        <v>6666.68</v>
      </c>
      <c r="T992" s="1065">
        <v>6666.68</v>
      </c>
      <c r="U992" s="1065">
        <v>0</v>
      </c>
      <c r="V992" s="1065">
        <v>0</v>
      </c>
    </row>
    <row r="993" spans="1:22">
      <c r="A993">
        <v>4088200100</v>
      </c>
      <c r="B993" s="1061">
        <v>2</v>
      </c>
      <c r="C993" s="1061">
        <v>5</v>
      </c>
      <c r="D993" s="1062">
        <v>2</v>
      </c>
      <c r="E993" s="1061" t="s">
        <v>2394</v>
      </c>
      <c r="F993" s="1061">
        <v>143</v>
      </c>
      <c r="G993" s="1061" t="s">
        <v>711</v>
      </c>
      <c r="H993" s="1063">
        <v>1</v>
      </c>
      <c r="I993" s="1064">
        <v>14101</v>
      </c>
      <c r="J993" s="1064">
        <v>1</v>
      </c>
      <c r="K993">
        <v>2020</v>
      </c>
      <c r="L993" s="1064">
        <v>1</v>
      </c>
      <c r="M993" s="1064">
        <v>1</v>
      </c>
      <c r="N993" s="1064" t="s">
        <v>2397</v>
      </c>
      <c r="O993">
        <v>13</v>
      </c>
      <c r="P993" s="1065">
        <v>0</v>
      </c>
      <c r="Q993" s="1065">
        <v>6666.68</v>
      </c>
      <c r="R993" s="1066">
        <f t="shared" si="15"/>
        <v>6666.68</v>
      </c>
      <c r="S993" s="1065">
        <v>0</v>
      </c>
      <c r="T993" s="1065">
        <v>0</v>
      </c>
      <c r="U993" s="1065">
        <v>0</v>
      </c>
      <c r="V993" s="1065">
        <v>0</v>
      </c>
    </row>
    <row r="994" spans="1:22">
      <c r="A994">
        <v>4088200100</v>
      </c>
      <c r="B994" s="1061">
        <v>2</v>
      </c>
      <c r="C994" s="1061">
        <v>5</v>
      </c>
      <c r="D994" s="1062">
        <v>2</v>
      </c>
      <c r="E994" s="1061" t="s">
        <v>2394</v>
      </c>
      <c r="F994" s="1061">
        <v>143</v>
      </c>
      <c r="G994" s="1061" t="s">
        <v>711</v>
      </c>
      <c r="H994" s="1063">
        <v>1</v>
      </c>
      <c r="I994" s="1064">
        <v>14101</v>
      </c>
      <c r="J994" s="1064">
        <v>1</v>
      </c>
      <c r="K994">
        <v>2020</v>
      </c>
      <c r="L994" s="1064">
        <v>1</v>
      </c>
      <c r="M994" s="1064">
        <v>1</v>
      </c>
      <c r="N994" s="1064" t="s">
        <v>2397</v>
      </c>
      <c r="O994">
        <v>13</v>
      </c>
      <c r="P994" s="1065">
        <v>0</v>
      </c>
      <c r="Q994" s="1065">
        <v>0</v>
      </c>
      <c r="R994" s="1066">
        <f t="shared" si="15"/>
        <v>0</v>
      </c>
      <c r="S994" s="1065">
        <v>0</v>
      </c>
      <c r="T994" s="1065">
        <v>0</v>
      </c>
      <c r="U994" s="1065">
        <v>0</v>
      </c>
      <c r="V994" s="1065">
        <v>0</v>
      </c>
    </row>
    <row r="995" spans="1:22">
      <c r="A995">
        <v>4088200100</v>
      </c>
      <c r="B995" s="1061">
        <v>2</v>
      </c>
      <c r="C995" s="1061">
        <v>5</v>
      </c>
      <c r="D995" s="1062">
        <v>2</v>
      </c>
      <c r="E995" s="1061" t="s">
        <v>2394</v>
      </c>
      <c r="F995" s="1061">
        <v>143</v>
      </c>
      <c r="G995" s="1061" t="s">
        <v>711</v>
      </c>
      <c r="H995" s="1063">
        <v>1</v>
      </c>
      <c r="I995" s="1064">
        <v>14101</v>
      </c>
      <c r="J995" s="1064">
        <v>1</v>
      </c>
      <c r="K995">
        <v>2020</v>
      </c>
      <c r="L995" s="1064">
        <v>1</v>
      </c>
      <c r="M995" s="1064">
        <v>1</v>
      </c>
      <c r="N995" s="1064" t="s">
        <v>2397</v>
      </c>
      <c r="O995">
        <v>13</v>
      </c>
      <c r="P995" s="1065">
        <v>0</v>
      </c>
      <c r="Q995" s="1065">
        <v>4957.7299999999996</v>
      </c>
      <c r="R995" s="1066">
        <f t="shared" si="15"/>
        <v>4957.7299999999996</v>
      </c>
      <c r="S995" s="1065">
        <v>0</v>
      </c>
      <c r="T995" s="1065">
        <v>0</v>
      </c>
      <c r="U995" s="1065">
        <v>0</v>
      </c>
      <c r="V995" s="1065">
        <v>0</v>
      </c>
    </row>
    <row r="996" spans="1:22">
      <c r="A996">
        <v>4088200100</v>
      </c>
      <c r="B996" s="1061">
        <v>2</v>
      </c>
      <c r="C996" s="1061">
        <v>5</v>
      </c>
      <c r="D996" s="1062">
        <v>2</v>
      </c>
      <c r="E996" s="1061" t="s">
        <v>2394</v>
      </c>
      <c r="F996" s="1061">
        <v>143</v>
      </c>
      <c r="G996" s="1061" t="s">
        <v>711</v>
      </c>
      <c r="H996" s="1063">
        <v>1</v>
      </c>
      <c r="I996" s="1064">
        <v>14101</v>
      </c>
      <c r="J996" s="1064">
        <v>1</v>
      </c>
      <c r="K996">
        <v>2020</v>
      </c>
      <c r="L996" s="1064">
        <v>1</v>
      </c>
      <c r="M996" s="1064">
        <v>1</v>
      </c>
      <c r="N996" s="1064" t="s">
        <v>2397</v>
      </c>
      <c r="O996">
        <v>13</v>
      </c>
      <c r="P996" s="1065">
        <v>0</v>
      </c>
      <c r="Q996" s="1065">
        <v>0</v>
      </c>
      <c r="R996" s="1066">
        <f t="shared" si="15"/>
        <v>0</v>
      </c>
      <c r="S996" s="1065">
        <v>0</v>
      </c>
      <c r="T996" s="1065">
        <v>0</v>
      </c>
      <c r="U996" s="1065">
        <v>0</v>
      </c>
      <c r="V996" s="1065">
        <v>0</v>
      </c>
    </row>
    <row r="997" spans="1:22">
      <c r="A997">
        <v>4088200100</v>
      </c>
      <c r="B997" s="1061">
        <v>2</v>
      </c>
      <c r="C997" s="1061">
        <v>5</v>
      </c>
      <c r="D997" s="1062">
        <v>2</v>
      </c>
      <c r="E997" s="1061" t="s">
        <v>2394</v>
      </c>
      <c r="F997" s="1061">
        <v>143</v>
      </c>
      <c r="G997" s="1061" t="s">
        <v>711</v>
      </c>
      <c r="H997" s="1063">
        <v>1</v>
      </c>
      <c r="I997" s="1064">
        <v>14101</v>
      </c>
      <c r="J997" s="1064">
        <v>1</v>
      </c>
      <c r="K997">
        <v>2020</v>
      </c>
      <c r="L997" s="1064">
        <v>1</v>
      </c>
      <c r="M997" s="1064">
        <v>1</v>
      </c>
      <c r="N997" s="1064" t="s">
        <v>2397</v>
      </c>
      <c r="O997">
        <v>13</v>
      </c>
      <c r="P997" s="1065">
        <v>0</v>
      </c>
      <c r="Q997" s="1065">
        <v>0</v>
      </c>
      <c r="R997" s="1066">
        <f t="shared" si="15"/>
        <v>0</v>
      </c>
      <c r="S997" s="1065">
        <v>4957.7299999999996</v>
      </c>
      <c r="T997" s="1065">
        <v>4957.7299999999996</v>
      </c>
      <c r="U997" s="1065">
        <v>0</v>
      </c>
      <c r="V997" s="1065">
        <v>0</v>
      </c>
    </row>
    <row r="998" spans="1:22">
      <c r="A998">
        <v>4088200100</v>
      </c>
      <c r="B998" s="1061">
        <v>2</v>
      </c>
      <c r="C998" s="1061">
        <v>5</v>
      </c>
      <c r="D998" s="1062">
        <v>2</v>
      </c>
      <c r="E998" s="1061" t="s">
        <v>2394</v>
      </c>
      <c r="F998" s="1061">
        <v>143</v>
      </c>
      <c r="G998" s="1061" t="s">
        <v>711</v>
      </c>
      <c r="H998" s="1063">
        <v>1</v>
      </c>
      <c r="I998" s="1064">
        <v>14101</v>
      </c>
      <c r="J998" s="1064">
        <v>1</v>
      </c>
      <c r="K998">
        <v>2020</v>
      </c>
      <c r="L998" s="1064">
        <v>2</v>
      </c>
      <c r="M998" s="1064">
        <v>2</v>
      </c>
      <c r="N998" s="1064" t="s">
        <v>2397</v>
      </c>
      <c r="O998">
        <v>13</v>
      </c>
      <c r="P998" s="1065">
        <v>52920.39</v>
      </c>
      <c r="Q998" s="1065">
        <v>0</v>
      </c>
      <c r="R998" s="1066">
        <f t="shared" si="15"/>
        <v>52920.39</v>
      </c>
      <c r="S998" s="1065">
        <v>45714.78</v>
      </c>
      <c r="T998" s="1065">
        <v>45714.78</v>
      </c>
      <c r="U998" s="1065">
        <v>41161.370000000003</v>
      </c>
      <c r="V998" s="1065">
        <v>41161.370000000003</v>
      </c>
    </row>
    <row r="999" spans="1:22">
      <c r="A999">
        <v>4088200100</v>
      </c>
      <c r="B999" s="1061">
        <v>2</v>
      </c>
      <c r="C999" s="1061">
        <v>5</v>
      </c>
      <c r="D999" s="1062">
        <v>2</v>
      </c>
      <c r="E999" s="1061" t="s">
        <v>2394</v>
      </c>
      <c r="F999" s="1061">
        <v>143</v>
      </c>
      <c r="G999" s="1061" t="s">
        <v>711</v>
      </c>
      <c r="H999" s="1063">
        <v>1</v>
      </c>
      <c r="I999" s="1064">
        <v>14101</v>
      </c>
      <c r="J999" s="1064">
        <v>1</v>
      </c>
      <c r="K999">
        <v>2020</v>
      </c>
      <c r="L999" s="1064">
        <v>1</v>
      </c>
      <c r="M999" s="1064">
        <v>1</v>
      </c>
      <c r="N999" s="1064" t="s">
        <v>2397</v>
      </c>
      <c r="O999">
        <v>13</v>
      </c>
      <c r="P999" s="1065">
        <v>0</v>
      </c>
      <c r="Q999" s="1065">
        <v>0</v>
      </c>
      <c r="R999" s="1066">
        <f t="shared" si="15"/>
        <v>0</v>
      </c>
      <c r="S999" s="1065">
        <v>0</v>
      </c>
      <c r="T999" s="1065">
        <v>0</v>
      </c>
      <c r="U999" s="1065">
        <v>0</v>
      </c>
      <c r="V999" s="1065">
        <v>0</v>
      </c>
    </row>
    <row r="1000" spans="1:22">
      <c r="A1000">
        <v>4088200100</v>
      </c>
      <c r="B1000" s="1061">
        <v>2</v>
      </c>
      <c r="C1000" s="1061">
        <v>5</v>
      </c>
      <c r="D1000" s="1062">
        <v>2</v>
      </c>
      <c r="E1000" s="1061" t="s">
        <v>2394</v>
      </c>
      <c r="F1000" s="1061">
        <v>143</v>
      </c>
      <c r="G1000" s="1061" t="s">
        <v>711</v>
      </c>
      <c r="H1000" s="1063">
        <v>1</v>
      </c>
      <c r="I1000" s="1064">
        <v>14101</v>
      </c>
      <c r="J1000" s="1064">
        <v>1</v>
      </c>
      <c r="K1000">
        <v>2020</v>
      </c>
      <c r="L1000" s="1064">
        <v>1</v>
      </c>
      <c r="M1000" s="1064">
        <v>1</v>
      </c>
      <c r="N1000" s="1064" t="s">
        <v>2397</v>
      </c>
      <c r="O1000">
        <v>13</v>
      </c>
      <c r="P1000" s="1065">
        <v>0</v>
      </c>
      <c r="Q1000" s="1065">
        <v>398.81</v>
      </c>
      <c r="R1000" s="1066">
        <f t="shared" si="15"/>
        <v>398.81</v>
      </c>
      <c r="S1000" s="1065">
        <v>0</v>
      </c>
      <c r="T1000" s="1065">
        <v>0</v>
      </c>
      <c r="U1000" s="1065">
        <v>0</v>
      </c>
      <c r="V1000" s="1065">
        <v>0</v>
      </c>
    </row>
    <row r="1001" spans="1:22">
      <c r="A1001">
        <v>4088200100</v>
      </c>
      <c r="B1001" s="1061">
        <v>2</v>
      </c>
      <c r="C1001" s="1061">
        <v>5</v>
      </c>
      <c r="D1001" s="1062">
        <v>2</v>
      </c>
      <c r="E1001" s="1061" t="s">
        <v>2394</v>
      </c>
      <c r="F1001" s="1061">
        <v>143</v>
      </c>
      <c r="G1001" s="1061" t="s">
        <v>711</v>
      </c>
      <c r="H1001" s="1063">
        <v>1</v>
      </c>
      <c r="I1001" s="1064">
        <v>14101</v>
      </c>
      <c r="J1001" s="1064">
        <v>1</v>
      </c>
      <c r="K1001">
        <v>2020</v>
      </c>
      <c r="L1001" s="1064">
        <v>2</v>
      </c>
      <c r="M1001" s="1064">
        <v>2</v>
      </c>
      <c r="N1001" s="1064" t="s">
        <v>2397</v>
      </c>
      <c r="O1001">
        <v>13</v>
      </c>
      <c r="P1001" s="1065">
        <v>75367.81</v>
      </c>
      <c r="Q1001" s="1065">
        <v>0</v>
      </c>
      <c r="R1001" s="1066">
        <f t="shared" si="15"/>
        <v>75367.81</v>
      </c>
      <c r="S1001" s="1065">
        <v>64496.84</v>
      </c>
      <c r="T1001" s="1065">
        <v>64496.84</v>
      </c>
      <c r="U1001" s="1065">
        <v>57968.13</v>
      </c>
      <c r="V1001" s="1065">
        <v>57968.13</v>
      </c>
    </row>
    <row r="1002" spans="1:22">
      <c r="A1002">
        <v>4088200100</v>
      </c>
      <c r="B1002" s="1061">
        <v>2</v>
      </c>
      <c r="C1002" s="1061">
        <v>5</v>
      </c>
      <c r="D1002" s="1062">
        <v>2</v>
      </c>
      <c r="E1002" s="1061" t="s">
        <v>2394</v>
      </c>
      <c r="F1002" s="1061">
        <v>143</v>
      </c>
      <c r="G1002" s="1061" t="s">
        <v>711</v>
      </c>
      <c r="H1002" s="1063">
        <v>1</v>
      </c>
      <c r="I1002" s="1064">
        <v>14101</v>
      </c>
      <c r="J1002" s="1064">
        <v>1</v>
      </c>
      <c r="K1002">
        <v>2020</v>
      </c>
      <c r="L1002" s="1064">
        <v>1</v>
      </c>
      <c r="M1002" s="1064">
        <v>1</v>
      </c>
      <c r="N1002" s="1064" t="s">
        <v>2397</v>
      </c>
      <c r="O1002">
        <v>13</v>
      </c>
      <c r="P1002" s="1065">
        <v>0</v>
      </c>
      <c r="Q1002" s="1065">
        <v>0</v>
      </c>
      <c r="R1002" s="1066">
        <f t="shared" si="15"/>
        <v>0</v>
      </c>
      <c r="S1002" s="1065">
        <v>0</v>
      </c>
      <c r="T1002" s="1065">
        <v>0</v>
      </c>
      <c r="U1002" s="1065">
        <v>0</v>
      </c>
      <c r="V1002" s="1065">
        <v>0</v>
      </c>
    </row>
    <row r="1003" spans="1:22">
      <c r="A1003">
        <v>4088200100</v>
      </c>
      <c r="B1003" s="1061">
        <v>2</v>
      </c>
      <c r="C1003" s="1061">
        <v>5</v>
      </c>
      <c r="D1003" s="1062">
        <v>2</v>
      </c>
      <c r="E1003" s="1061" t="s">
        <v>2394</v>
      </c>
      <c r="F1003" s="1061">
        <v>143</v>
      </c>
      <c r="G1003" s="1061" t="s">
        <v>711</v>
      </c>
      <c r="H1003" s="1063">
        <v>1</v>
      </c>
      <c r="I1003" s="1064">
        <v>14101</v>
      </c>
      <c r="J1003" s="1064">
        <v>1</v>
      </c>
      <c r="K1003">
        <v>2020</v>
      </c>
      <c r="L1003" s="1064">
        <v>1</v>
      </c>
      <c r="M1003" s="1064">
        <v>1</v>
      </c>
      <c r="N1003" s="1064" t="s">
        <v>2397</v>
      </c>
      <c r="O1003">
        <v>13</v>
      </c>
      <c r="P1003" s="1065">
        <v>0</v>
      </c>
      <c r="Q1003" s="1065">
        <v>0</v>
      </c>
      <c r="R1003" s="1066">
        <f t="shared" si="15"/>
        <v>0</v>
      </c>
      <c r="S1003" s="1065">
        <v>0</v>
      </c>
      <c r="T1003" s="1065">
        <v>0</v>
      </c>
      <c r="U1003" s="1065">
        <v>0</v>
      </c>
      <c r="V1003" s="1065">
        <v>0</v>
      </c>
    </row>
    <row r="1004" spans="1:22">
      <c r="A1004">
        <v>4088200100</v>
      </c>
      <c r="B1004" s="1061">
        <v>2</v>
      </c>
      <c r="C1004" s="1061">
        <v>5</v>
      </c>
      <c r="D1004" s="1062">
        <v>2</v>
      </c>
      <c r="E1004" s="1061" t="s">
        <v>2394</v>
      </c>
      <c r="F1004" s="1061">
        <v>143</v>
      </c>
      <c r="G1004" s="1061" t="s">
        <v>711</v>
      </c>
      <c r="H1004" s="1063">
        <v>1</v>
      </c>
      <c r="I1004" s="1064">
        <v>14101</v>
      </c>
      <c r="J1004" s="1064">
        <v>1</v>
      </c>
      <c r="K1004">
        <v>2020</v>
      </c>
      <c r="L1004" s="1064">
        <v>1</v>
      </c>
      <c r="M1004" s="1064">
        <v>1</v>
      </c>
      <c r="N1004" s="1064" t="s">
        <v>2397</v>
      </c>
      <c r="O1004">
        <v>13</v>
      </c>
      <c r="P1004" s="1065">
        <v>0</v>
      </c>
      <c r="Q1004" s="1065">
        <v>0</v>
      </c>
      <c r="R1004" s="1066">
        <f t="shared" si="15"/>
        <v>0</v>
      </c>
      <c r="S1004" s="1065">
        <v>37194.6</v>
      </c>
      <c r="T1004" s="1065">
        <v>37194.6</v>
      </c>
      <c r="U1004" s="1065">
        <v>0</v>
      </c>
      <c r="V1004" s="1065">
        <v>0</v>
      </c>
    </row>
    <row r="1005" spans="1:22">
      <c r="A1005">
        <v>4088200100</v>
      </c>
      <c r="B1005" s="1061">
        <v>2</v>
      </c>
      <c r="C1005" s="1061">
        <v>5</v>
      </c>
      <c r="D1005" s="1062">
        <v>2</v>
      </c>
      <c r="E1005" s="1061" t="s">
        <v>2394</v>
      </c>
      <c r="F1005" s="1061">
        <v>143</v>
      </c>
      <c r="G1005" s="1061" t="s">
        <v>711</v>
      </c>
      <c r="H1005" s="1063">
        <v>1</v>
      </c>
      <c r="I1005" s="1064">
        <v>14101</v>
      </c>
      <c r="J1005" s="1064">
        <v>1</v>
      </c>
      <c r="K1005">
        <v>2020</v>
      </c>
      <c r="L1005" s="1064">
        <v>1</v>
      </c>
      <c r="M1005" s="1064">
        <v>1</v>
      </c>
      <c r="N1005" s="1064" t="s">
        <v>2397</v>
      </c>
      <c r="O1005">
        <v>13</v>
      </c>
      <c r="P1005" s="1065">
        <v>0</v>
      </c>
      <c r="Q1005" s="1065">
        <v>37194.6</v>
      </c>
      <c r="R1005" s="1066">
        <f t="shared" si="15"/>
        <v>37194.6</v>
      </c>
      <c r="S1005" s="1065">
        <v>0</v>
      </c>
      <c r="T1005" s="1065">
        <v>0</v>
      </c>
      <c r="U1005" s="1065">
        <v>0</v>
      </c>
      <c r="V1005" s="1065">
        <v>0</v>
      </c>
    </row>
    <row r="1006" spans="1:22">
      <c r="A1006">
        <v>4088200100</v>
      </c>
      <c r="B1006" s="1061">
        <v>2</v>
      </c>
      <c r="C1006" s="1061">
        <v>5</v>
      </c>
      <c r="D1006" s="1062">
        <v>2</v>
      </c>
      <c r="E1006" s="1061" t="s">
        <v>2394</v>
      </c>
      <c r="F1006" s="1061">
        <v>143</v>
      </c>
      <c r="G1006" s="1061" t="s">
        <v>711</v>
      </c>
      <c r="H1006" s="1063">
        <v>1</v>
      </c>
      <c r="I1006" s="1064">
        <v>14101</v>
      </c>
      <c r="J1006" s="1064">
        <v>1</v>
      </c>
      <c r="K1006">
        <v>2020</v>
      </c>
      <c r="L1006" s="1064">
        <v>2</v>
      </c>
      <c r="M1006" s="1064">
        <v>2</v>
      </c>
      <c r="N1006" s="1064" t="s">
        <v>2397</v>
      </c>
      <c r="O1006">
        <v>13</v>
      </c>
      <c r="P1006" s="1065">
        <v>62275.46</v>
      </c>
      <c r="Q1006" s="1065">
        <v>-1000</v>
      </c>
      <c r="R1006" s="1066">
        <f t="shared" si="15"/>
        <v>61275.46</v>
      </c>
      <c r="S1006" s="1065">
        <v>53700.800000000003</v>
      </c>
      <c r="T1006" s="1065">
        <v>53700.800000000003</v>
      </c>
      <c r="U1006" s="1065">
        <v>48330.720000000001</v>
      </c>
      <c r="V1006" s="1065">
        <v>48330.720000000001</v>
      </c>
    </row>
    <row r="1007" spans="1:22">
      <c r="A1007">
        <v>4088200100</v>
      </c>
      <c r="B1007" s="1061">
        <v>2</v>
      </c>
      <c r="C1007" s="1061">
        <v>5</v>
      </c>
      <c r="D1007" s="1062">
        <v>2</v>
      </c>
      <c r="E1007" s="1061" t="s">
        <v>2394</v>
      </c>
      <c r="F1007" s="1061">
        <v>143</v>
      </c>
      <c r="G1007" s="1061" t="s">
        <v>711</v>
      </c>
      <c r="H1007" s="1063">
        <v>1</v>
      </c>
      <c r="I1007" s="1064">
        <v>14101</v>
      </c>
      <c r="J1007" s="1064">
        <v>1</v>
      </c>
      <c r="K1007">
        <v>2020</v>
      </c>
      <c r="L1007" s="1064">
        <v>1</v>
      </c>
      <c r="M1007" s="1064">
        <v>1</v>
      </c>
      <c r="N1007" s="1064" t="s">
        <v>2397</v>
      </c>
      <c r="O1007">
        <v>13</v>
      </c>
      <c r="P1007" s="1065">
        <v>0</v>
      </c>
      <c r="Q1007" s="1065">
        <v>6329.16</v>
      </c>
      <c r="R1007" s="1066">
        <f t="shared" si="15"/>
        <v>6329.16</v>
      </c>
      <c r="S1007" s="1065">
        <v>0</v>
      </c>
      <c r="T1007" s="1065">
        <v>0</v>
      </c>
      <c r="U1007" s="1065">
        <v>0</v>
      </c>
      <c r="V1007" s="1065">
        <v>0</v>
      </c>
    </row>
    <row r="1008" spans="1:22">
      <c r="A1008">
        <v>4088200100</v>
      </c>
      <c r="B1008" s="1061">
        <v>2</v>
      </c>
      <c r="C1008" s="1061">
        <v>5</v>
      </c>
      <c r="D1008" s="1062">
        <v>2</v>
      </c>
      <c r="E1008" s="1061" t="s">
        <v>2394</v>
      </c>
      <c r="F1008" s="1061">
        <v>143</v>
      </c>
      <c r="G1008" s="1061" t="s">
        <v>711</v>
      </c>
      <c r="H1008" s="1063">
        <v>1</v>
      </c>
      <c r="I1008" s="1064">
        <v>14101</v>
      </c>
      <c r="J1008" s="1064">
        <v>1</v>
      </c>
      <c r="K1008">
        <v>2020</v>
      </c>
      <c r="L1008" s="1064">
        <v>1</v>
      </c>
      <c r="M1008" s="1064">
        <v>1</v>
      </c>
      <c r="N1008" s="1064" t="s">
        <v>2397</v>
      </c>
      <c r="O1008">
        <v>13</v>
      </c>
      <c r="P1008" s="1065">
        <v>0</v>
      </c>
      <c r="Q1008" s="1065">
        <v>0</v>
      </c>
      <c r="R1008" s="1066">
        <f t="shared" si="15"/>
        <v>0</v>
      </c>
      <c r="S1008" s="1065">
        <v>6329.16</v>
      </c>
      <c r="T1008" s="1065">
        <v>6329.16</v>
      </c>
      <c r="U1008" s="1065">
        <v>0</v>
      </c>
      <c r="V1008" s="1065">
        <v>0</v>
      </c>
    </row>
    <row r="1009" spans="1:22">
      <c r="A1009">
        <v>4088200100</v>
      </c>
      <c r="B1009" s="1061">
        <v>2</v>
      </c>
      <c r="C1009" s="1061">
        <v>5</v>
      </c>
      <c r="D1009" s="1062">
        <v>2</v>
      </c>
      <c r="E1009" s="1061" t="s">
        <v>2394</v>
      </c>
      <c r="F1009" s="1061">
        <v>143</v>
      </c>
      <c r="G1009" s="1061" t="s">
        <v>711</v>
      </c>
      <c r="H1009" s="1063">
        <v>1</v>
      </c>
      <c r="I1009" s="1064">
        <v>14101</v>
      </c>
      <c r="J1009" s="1064">
        <v>1</v>
      </c>
      <c r="K1009">
        <v>2020</v>
      </c>
      <c r="L1009" s="1064">
        <v>1</v>
      </c>
      <c r="M1009" s="1064">
        <v>1</v>
      </c>
      <c r="N1009" s="1064" t="s">
        <v>2397</v>
      </c>
      <c r="O1009">
        <v>13</v>
      </c>
      <c r="P1009" s="1065">
        <v>0</v>
      </c>
      <c r="Q1009" s="1065">
        <v>0</v>
      </c>
      <c r="R1009" s="1066">
        <f t="shared" si="15"/>
        <v>0</v>
      </c>
      <c r="S1009" s="1065">
        <v>0</v>
      </c>
      <c r="T1009" s="1065">
        <v>0</v>
      </c>
      <c r="U1009" s="1065">
        <v>0</v>
      </c>
      <c r="V1009" s="1065">
        <v>0</v>
      </c>
    </row>
    <row r="1010" spans="1:22">
      <c r="A1010">
        <v>4088200100</v>
      </c>
      <c r="B1010" s="1061">
        <v>2</v>
      </c>
      <c r="C1010" s="1061">
        <v>5</v>
      </c>
      <c r="D1010" s="1062">
        <v>2</v>
      </c>
      <c r="E1010" s="1061" t="s">
        <v>2394</v>
      </c>
      <c r="F1010" s="1061">
        <v>143</v>
      </c>
      <c r="G1010" s="1061" t="s">
        <v>711</v>
      </c>
      <c r="H1010" s="1063">
        <v>1</v>
      </c>
      <c r="I1010" s="1064">
        <v>14101</v>
      </c>
      <c r="J1010" s="1064">
        <v>1</v>
      </c>
      <c r="K1010">
        <v>2020</v>
      </c>
      <c r="L1010" s="1064">
        <v>1</v>
      </c>
      <c r="M1010" s="1064">
        <v>1</v>
      </c>
      <c r="N1010" s="1064" t="s">
        <v>2397</v>
      </c>
      <c r="O1010">
        <v>13</v>
      </c>
      <c r="P1010" s="1065">
        <v>0</v>
      </c>
      <c r="Q1010" s="1065">
        <v>0</v>
      </c>
      <c r="R1010" s="1066">
        <f t="shared" si="15"/>
        <v>0</v>
      </c>
      <c r="S1010" s="1065">
        <v>0</v>
      </c>
      <c r="T1010" s="1065">
        <v>0</v>
      </c>
      <c r="U1010" s="1065">
        <v>0</v>
      </c>
      <c r="V1010" s="1065">
        <v>0</v>
      </c>
    </row>
    <row r="1011" spans="1:22">
      <c r="A1011">
        <v>4088200100</v>
      </c>
      <c r="B1011" s="1061">
        <v>2</v>
      </c>
      <c r="C1011" s="1061">
        <v>5</v>
      </c>
      <c r="D1011" s="1062">
        <v>2</v>
      </c>
      <c r="E1011" s="1061" t="s">
        <v>2394</v>
      </c>
      <c r="F1011" s="1061">
        <v>143</v>
      </c>
      <c r="G1011" s="1061" t="s">
        <v>711</v>
      </c>
      <c r="H1011" s="1063">
        <v>1</v>
      </c>
      <c r="I1011" s="1064">
        <v>14101</v>
      </c>
      <c r="J1011" s="1064">
        <v>1</v>
      </c>
      <c r="K1011">
        <v>2020</v>
      </c>
      <c r="L1011" s="1064">
        <v>2</v>
      </c>
      <c r="M1011" s="1064">
        <v>2</v>
      </c>
      <c r="N1011" s="1064" t="s">
        <v>2397</v>
      </c>
      <c r="O1011">
        <v>13</v>
      </c>
      <c r="P1011" s="1065">
        <v>71713.009999999995</v>
      </c>
      <c r="Q1011" s="1065">
        <v>0</v>
      </c>
      <c r="R1011" s="1066">
        <f t="shared" si="15"/>
        <v>71713.009999999995</v>
      </c>
      <c r="S1011" s="1065">
        <v>60977.71</v>
      </c>
      <c r="T1011" s="1065">
        <v>60977.71</v>
      </c>
      <c r="U1011" s="1065">
        <v>54879.94</v>
      </c>
      <c r="V1011" s="1065">
        <v>54879.94</v>
      </c>
    </row>
    <row r="1012" spans="1:22">
      <c r="A1012">
        <v>4088200100</v>
      </c>
      <c r="B1012" s="1061">
        <v>2</v>
      </c>
      <c r="C1012" s="1061">
        <v>5</v>
      </c>
      <c r="D1012" s="1062">
        <v>2</v>
      </c>
      <c r="E1012" s="1061" t="s">
        <v>2394</v>
      </c>
      <c r="F1012" s="1061">
        <v>143</v>
      </c>
      <c r="G1012" s="1061" t="s">
        <v>711</v>
      </c>
      <c r="H1012" s="1063">
        <v>1</v>
      </c>
      <c r="I1012" s="1064">
        <v>14101</v>
      </c>
      <c r="J1012" s="1064">
        <v>1</v>
      </c>
      <c r="K1012">
        <v>2020</v>
      </c>
      <c r="L1012" s="1064">
        <v>2</v>
      </c>
      <c r="M1012" s="1064">
        <v>2</v>
      </c>
      <c r="N1012" s="1064" t="s">
        <v>2397</v>
      </c>
      <c r="O1012">
        <v>13</v>
      </c>
      <c r="P1012" s="1065">
        <v>280560.37</v>
      </c>
      <c r="Q1012" s="1065">
        <v>0</v>
      </c>
      <c r="R1012" s="1066">
        <f t="shared" si="15"/>
        <v>280560.37</v>
      </c>
      <c r="S1012" s="1065">
        <v>272458.12</v>
      </c>
      <c r="T1012" s="1065">
        <v>272458.12</v>
      </c>
      <c r="U1012" s="1065">
        <v>244532.12</v>
      </c>
      <c r="V1012" s="1065">
        <v>244532.12</v>
      </c>
    </row>
    <row r="1013" spans="1:22">
      <c r="A1013">
        <v>4088200100</v>
      </c>
      <c r="B1013" s="1061">
        <v>2</v>
      </c>
      <c r="C1013" s="1061">
        <v>5</v>
      </c>
      <c r="D1013" s="1062">
        <v>2</v>
      </c>
      <c r="E1013" s="1061" t="s">
        <v>2394</v>
      </c>
      <c r="F1013" s="1061">
        <v>143</v>
      </c>
      <c r="G1013" s="1061" t="s">
        <v>711</v>
      </c>
      <c r="H1013" s="1063">
        <v>1</v>
      </c>
      <c r="I1013" s="1064">
        <v>14101</v>
      </c>
      <c r="J1013" s="1064">
        <v>1</v>
      </c>
      <c r="K1013">
        <v>2020</v>
      </c>
      <c r="L1013" s="1064">
        <v>2</v>
      </c>
      <c r="M1013" s="1064">
        <v>2</v>
      </c>
      <c r="N1013" s="1064" t="s">
        <v>2397</v>
      </c>
      <c r="O1013">
        <v>13</v>
      </c>
      <c r="P1013" s="1065">
        <v>620188.81999999995</v>
      </c>
      <c r="Q1013" s="1065">
        <v>-132000</v>
      </c>
      <c r="R1013" s="1066">
        <f t="shared" si="15"/>
        <v>488188.81999999995</v>
      </c>
      <c r="S1013" s="1065">
        <v>487166.2</v>
      </c>
      <c r="T1013" s="1065">
        <v>487166.2</v>
      </c>
      <c r="U1013" s="1065">
        <v>438980.54</v>
      </c>
      <c r="V1013" s="1065">
        <v>438980.54</v>
      </c>
    </row>
    <row r="1014" spans="1:22">
      <c r="A1014">
        <v>4088200100</v>
      </c>
      <c r="B1014" s="1061">
        <v>2</v>
      </c>
      <c r="C1014" s="1061">
        <v>5</v>
      </c>
      <c r="D1014" s="1062">
        <v>2</v>
      </c>
      <c r="E1014" s="1061" t="s">
        <v>2394</v>
      </c>
      <c r="F1014" s="1061">
        <v>143</v>
      </c>
      <c r="G1014" s="1061" t="s">
        <v>711</v>
      </c>
      <c r="H1014" s="1063">
        <v>1</v>
      </c>
      <c r="I1014" s="1064">
        <v>14101</v>
      </c>
      <c r="J1014" s="1064">
        <v>1</v>
      </c>
      <c r="K1014">
        <v>2020</v>
      </c>
      <c r="L1014" s="1064">
        <v>1</v>
      </c>
      <c r="M1014" s="1064">
        <v>1</v>
      </c>
      <c r="N1014" s="1064" t="s">
        <v>2397</v>
      </c>
      <c r="O1014">
        <v>13</v>
      </c>
      <c r="P1014" s="1065">
        <v>0</v>
      </c>
      <c r="Q1014" s="1065">
        <v>74945.09</v>
      </c>
      <c r="R1014" s="1066">
        <f t="shared" si="15"/>
        <v>74945.09</v>
      </c>
      <c r="S1014" s="1065">
        <v>0</v>
      </c>
      <c r="T1014" s="1065">
        <v>0</v>
      </c>
      <c r="U1014" s="1065">
        <v>0</v>
      </c>
      <c r="V1014" s="1065">
        <v>0</v>
      </c>
    </row>
    <row r="1015" spans="1:22">
      <c r="A1015">
        <v>4088200100</v>
      </c>
      <c r="B1015" s="1061">
        <v>2</v>
      </c>
      <c r="C1015" s="1061">
        <v>5</v>
      </c>
      <c r="D1015" s="1062">
        <v>2</v>
      </c>
      <c r="E1015" s="1061" t="s">
        <v>2394</v>
      </c>
      <c r="F1015" s="1061">
        <v>143</v>
      </c>
      <c r="G1015" s="1061" t="s">
        <v>711</v>
      </c>
      <c r="H1015" s="1063">
        <v>1</v>
      </c>
      <c r="I1015" s="1064">
        <v>14101</v>
      </c>
      <c r="J1015" s="1064">
        <v>1</v>
      </c>
      <c r="K1015">
        <v>2020</v>
      </c>
      <c r="L1015" s="1064">
        <v>1</v>
      </c>
      <c r="M1015" s="1064">
        <v>1</v>
      </c>
      <c r="N1015" s="1064" t="s">
        <v>2397</v>
      </c>
      <c r="O1015">
        <v>13</v>
      </c>
      <c r="P1015" s="1065">
        <v>0</v>
      </c>
      <c r="Q1015" s="1065">
        <v>0</v>
      </c>
      <c r="R1015" s="1066">
        <f t="shared" si="15"/>
        <v>0</v>
      </c>
      <c r="S1015" s="1065">
        <v>0</v>
      </c>
      <c r="T1015" s="1065">
        <v>0</v>
      </c>
      <c r="U1015" s="1065">
        <v>0</v>
      </c>
      <c r="V1015" s="1065">
        <v>0</v>
      </c>
    </row>
    <row r="1016" spans="1:22">
      <c r="A1016">
        <v>4088200100</v>
      </c>
      <c r="B1016" s="1061">
        <v>2</v>
      </c>
      <c r="C1016" s="1061">
        <v>5</v>
      </c>
      <c r="D1016" s="1062">
        <v>2</v>
      </c>
      <c r="E1016" s="1061" t="s">
        <v>2394</v>
      </c>
      <c r="F1016" s="1061">
        <v>143</v>
      </c>
      <c r="G1016" s="1061" t="s">
        <v>711</v>
      </c>
      <c r="H1016" s="1063">
        <v>1</v>
      </c>
      <c r="I1016" s="1064">
        <v>14101</v>
      </c>
      <c r="J1016" s="1064">
        <v>1</v>
      </c>
      <c r="K1016">
        <v>2020</v>
      </c>
      <c r="L1016" s="1064">
        <v>1</v>
      </c>
      <c r="M1016" s="1064">
        <v>1</v>
      </c>
      <c r="N1016" s="1064" t="s">
        <v>2397</v>
      </c>
      <c r="O1016">
        <v>13</v>
      </c>
      <c r="P1016" s="1065">
        <v>0</v>
      </c>
      <c r="Q1016" s="1065">
        <v>0</v>
      </c>
      <c r="R1016" s="1066">
        <f t="shared" si="15"/>
        <v>0</v>
      </c>
      <c r="S1016" s="1065">
        <v>74945.09</v>
      </c>
      <c r="T1016" s="1065">
        <v>74945.09</v>
      </c>
      <c r="U1016" s="1065">
        <v>0</v>
      </c>
      <c r="V1016" s="1065">
        <v>0</v>
      </c>
    </row>
    <row r="1017" spans="1:22">
      <c r="A1017">
        <v>4088200100</v>
      </c>
      <c r="B1017" s="1061">
        <v>2</v>
      </c>
      <c r="C1017" s="1061">
        <v>5</v>
      </c>
      <c r="D1017" s="1062">
        <v>2</v>
      </c>
      <c r="E1017" s="1061" t="s">
        <v>2394</v>
      </c>
      <c r="F1017" s="1061">
        <v>143</v>
      </c>
      <c r="G1017" s="1061" t="s">
        <v>711</v>
      </c>
      <c r="H1017" s="1063">
        <v>1</v>
      </c>
      <c r="I1017" s="1064">
        <v>14101</v>
      </c>
      <c r="J1017" s="1064">
        <v>1</v>
      </c>
      <c r="K1017">
        <v>2020</v>
      </c>
      <c r="L1017" s="1064">
        <v>1</v>
      </c>
      <c r="M1017" s="1064">
        <v>1</v>
      </c>
      <c r="N1017" s="1064" t="s">
        <v>2397</v>
      </c>
      <c r="O1017">
        <v>13</v>
      </c>
      <c r="P1017" s="1065">
        <v>0</v>
      </c>
      <c r="Q1017" s="1065">
        <v>0</v>
      </c>
      <c r="R1017" s="1066">
        <f t="shared" si="15"/>
        <v>0</v>
      </c>
      <c r="S1017" s="1065">
        <v>0</v>
      </c>
      <c r="T1017" s="1065">
        <v>0</v>
      </c>
      <c r="U1017" s="1065">
        <v>0</v>
      </c>
      <c r="V1017" s="1065">
        <v>0</v>
      </c>
    </row>
    <row r="1018" spans="1:22">
      <c r="A1018">
        <v>4088200100</v>
      </c>
      <c r="B1018" s="1061">
        <v>2</v>
      </c>
      <c r="C1018" s="1061">
        <v>5</v>
      </c>
      <c r="D1018" s="1062">
        <v>2</v>
      </c>
      <c r="E1018" s="1061" t="s">
        <v>2394</v>
      </c>
      <c r="F1018" s="1061">
        <v>143</v>
      </c>
      <c r="G1018" s="1061" t="s">
        <v>711</v>
      </c>
      <c r="H1018" s="1063">
        <v>1</v>
      </c>
      <c r="I1018" s="1064">
        <v>14101</v>
      </c>
      <c r="J1018" s="1064">
        <v>1</v>
      </c>
      <c r="K1018">
        <v>2020</v>
      </c>
      <c r="L1018" s="1064">
        <v>1</v>
      </c>
      <c r="M1018" s="1064">
        <v>1</v>
      </c>
      <c r="N1018" s="1064" t="s">
        <v>2397</v>
      </c>
      <c r="O1018">
        <v>13</v>
      </c>
      <c r="P1018" s="1065">
        <v>0</v>
      </c>
      <c r="Q1018" s="1065">
        <v>0</v>
      </c>
      <c r="R1018" s="1066">
        <f t="shared" si="15"/>
        <v>0</v>
      </c>
      <c r="S1018" s="1065">
        <v>0</v>
      </c>
      <c r="T1018" s="1065">
        <v>0</v>
      </c>
      <c r="U1018" s="1065">
        <v>0</v>
      </c>
      <c r="V1018" s="1065">
        <v>0</v>
      </c>
    </row>
    <row r="1019" spans="1:22">
      <c r="A1019">
        <v>4088200100</v>
      </c>
      <c r="B1019" s="1061">
        <v>2</v>
      </c>
      <c r="C1019" s="1061">
        <v>5</v>
      </c>
      <c r="D1019" s="1062">
        <v>2</v>
      </c>
      <c r="E1019" s="1061" t="s">
        <v>2394</v>
      </c>
      <c r="F1019" s="1061">
        <v>143</v>
      </c>
      <c r="G1019" s="1061" t="s">
        <v>711</v>
      </c>
      <c r="H1019" s="1063">
        <v>1</v>
      </c>
      <c r="I1019" s="1064">
        <v>14101</v>
      </c>
      <c r="J1019" s="1064">
        <v>1</v>
      </c>
      <c r="K1019">
        <v>2020</v>
      </c>
      <c r="L1019" s="1064">
        <v>1</v>
      </c>
      <c r="M1019" s="1064">
        <v>1</v>
      </c>
      <c r="N1019" s="1064" t="s">
        <v>2397</v>
      </c>
      <c r="O1019">
        <v>13</v>
      </c>
      <c r="P1019" s="1065">
        <v>0</v>
      </c>
      <c r="Q1019" s="1065">
        <v>0</v>
      </c>
      <c r="R1019" s="1066">
        <f t="shared" si="15"/>
        <v>0</v>
      </c>
      <c r="S1019" s="1065">
        <v>0</v>
      </c>
      <c r="T1019" s="1065">
        <v>0</v>
      </c>
      <c r="U1019" s="1065">
        <v>0</v>
      </c>
      <c r="V1019" s="1065">
        <v>0</v>
      </c>
    </row>
    <row r="1020" spans="1:22">
      <c r="A1020">
        <v>4088200100</v>
      </c>
      <c r="B1020" s="1061">
        <v>2</v>
      </c>
      <c r="C1020" s="1061">
        <v>5</v>
      </c>
      <c r="D1020" s="1062">
        <v>2</v>
      </c>
      <c r="E1020" s="1061" t="s">
        <v>2394</v>
      </c>
      <c r="F1020" s="1061">
        <v>143</v>
      </c>
      <c r="G1020" s="1061" t="s">
        <v>711</v>
      </c>
      <c r="H1020" s="1063">
        <v>1</v>
      </c>
      <c r="I1020" s="1064">
        <v>14101</v>
      </c>
      <c r="J1020" s="1064">
        <v>1</v>
      </c>
      <c r="K1020">
        <v>2020</v>
      </c>
      <c r="L1020" s="1064">
        <v>1</v>
      </c>
      <c r="M1020" s="1064">
        <v>1</v>
      </c>
      <c r="N1020" s="1064" t="s">
        <v>2397</v>
      </c>
      <c r="O1020">
        <v>13</v>
      </c>
      <c r="P1020" s="1065">
        <v>0</v>
      </c>
      <c r="Q1020" s="1065">
        <v>0</v>
      </c>
      <c r="R1020" s="1066">
        <f t="shared" si="15"/>
        <v>0</v>
      </c>
      <c r="S1020" s="1065">
        <v>37615.339999999997</v>
      </c>
      <c r="T1020" s="1065">
        <v>37615.339999999997</v>
      </c>
      <c r="U1020" s="1065">
        <v>0</v>
      </c>
      <c r="V1020" s="1065">
        <v>0</v>
      </c>
    </row>
    <row r="1021" spans="1:22">
      <c r="A1021">
        <v>4088200100</v>
      </c>
      <c r="B1021" s="1061">
        <v>2</v>
      </c>
      <c r="C1021" s="1061">
        <v>5</v>
      </c>
      <c r="D1021" s="1062">
        <v>2</v>
      </c>
      <c r="E1021" s="1061" t="s">
        <v>2394</v>
      </c>
      <c r="F1021" s="1061">
        <v>143</v>
      </c>
      <c r="G1021" s="1061" t="s">
        <v>711</v>
      </c>
      <c r="H1021" s="1063">
        <v>1</v>
      </c>
      <c r="I1021" s="1064">
        <v>14101</v>
      </c>
      <c r="J1021" s="1064">
        <v>1</v>
      </c>
      <c r="K1021">
        <v>2020</v>
      </c>
      <c r="L1021" s="1064">
        <v>1</v>
      </c>
      <c r="M1021" s="1064">
        <v>1</v>
      </c>
      <c r="N1021" s="1064" t="s">
        <v>2397</v>
      </c>
      <c r="O1021">
        <v>13</v>
      </c>
      <c r="P1021" s="1065">
        <v>0</v>
      </c>
      <c r="Q1021" s="1065">
        <v>37615.339999999997</v>
      </c>
      <c r="R1021" s="1066">
        <f t="shared" si="15"/>
        <v>37615.339999999997</v>
      </c>
      <c r="S1021" s="1065">
        <v>0</v>
      </c>
      <c r="T1021" s="1065">
        <v>0</v>
      </c>
      <c r="U1021" s="1065">
        <v>0</v>
      </c>
      <c r="V1021" s="1065">
        <v>0</v>
      </c>
    </row>
    <row r="1022" spans="1:22">
      <c r="A1022">
        <v>4088200100</v>
      </c>
      <c r="B1022" s="1061">
        <v>2</v>
      </c>
      <c r="C1022" s="1061">
        <v>5</v>
      </c>
      <c r="D1022" s="1062">
        <v>2</v>
      </c>
      <c r="E1022" s="1061" t="s">
        <v>2394</v>
      </c>
      <c r="F1022" s="1061">
        <v>143</v>
      </c>
      <c r="G1022" s="1061" t="s">
        <v>711</v>
      </c>
      <c r="H1022" s="1063">
        <v>1</v>
      </c>
      <c r="I1022" s="1064">
        <v>14101</v>
      </c>
      <c r="J1022" s="1064">
        <v>1</v>
      </c>
      <c r="K1022">
        <v>2020</v>
      </c>
      <c r="L1022" s="1064">
        <v>1</v>
      </c>
      <c r="M1022" s="1064">
        <v>1</v>
      </c>
      <c r="N1022" s="1064" t="s">
        <v>2397</v>
      </c>
      <c r="O1022">
        <v>13</v>
      </c>
      <c r="P1022" s="1065">
        <v>0</v>
      </c>
      <c r="Q1022" s="1065">
        <v>0</v>
      </c>
      <c r="R1022" s="1066">
        <f t="shared" si="15"/>
        <v>0</v>
      </c>
      <c r="S1022" s="1065">
        <v>0</v>
      </c>
      <c r="T1022" s="1065">
        <v>0</v>
      </c>
      <c r="U1022" s="1065">
        <v>0</v>
      </c>
      <c r="V1022" s="1065">
        <v>0</v>
      </c>
    </row>
    <row r="1023" spans="1:22">
      <c r="A1023">
        <v>4088200100</v>
      </c>
      <c r="B1023" s="1061">
        <v>2</v>
      </c>
      <c r="C1023" s="1061">
        <v>5</v>
      </c>
      <c r="D1023" s="1062">
        <v>2</v>
      </c>
      <c r="E1023" s="1061" t="s">
        <v>2394</v>
      </c>
      <c r="F1023" s="1061">
        <v>143</v>
      </c>
      <c r="G1023" s="1061" t="s">
        <v>711</v>
      </c>
      <c r="H1023" s="1063">
        <v>1</v>
      </c>
      <c r="I1023" s="1064">
        <v>14101</v>
      </c>
      <c r="J1023" s="1064">
        <v>1</v>
      </c>
      <c r="K1023">
        <v>2020</v>
      </c>
      <c r="L1023" s="1064">
        <v>1</v>
      </c>
      <c r="M1023" s="1064">
        <v>1</v>
      </c>
      <c r="N1023" s="1064" t="s">
        <v>2397</v>
      </c>
      <c r="O1023">
        <v>13</v>
      </c>
      <c r="P1023" s="1065">
        <v>0</v>
      </c>
      <c r="Q1023" s="1065">
        <v>0</v>
      </c>
      <c r="R1023" s="1066">
        <f t="shared" si="15"/>
        <v>0</v>
      </c>
      <c r="S1023" s="1065">
        <v>0</v>
      </c>
      <c r="T1023" s="1065">
        <v>0</v>
      </c>
      <c r="U1023" s="1065">
        <v>0</v>
      </c>
      <c r="V1023" s="1065">
        <v>0</v>
      </c>
    </row>
    <row r="1024" spans="1:22">
      <c r="A1024">
        <v>4088200100</v>
      </c>
      <c r="B1024" s="1061">
        <v>2</v>
      </c>
      <c r="C1024" s="1061">
        <v>5</v>
      </c>
      <c r="D1024" s="1062">
        <v>2</v>
      </c>
      <c r="E1024" s="1061" t="s">
        <v>2394</v>
      </c>
      <c r="F1024" s="1061">
        <v>143</v>
      </c>
      <c r="G1024" s="1061" t="s">
        <v>711</v>
      </c>
      <c r="H1024" s="1063">
        <v>1</v>
      </c>
      <c r="I1024" s="1064">
        <v>14101</v>
      </c>
      <c r="J1024" s="1064">
        <v>1</v>
      </c>
      <c r="K1024">
        <v>2020</v>
      </c>
      <c r="L1024" s="1064">
        <v>1</v>
      </c>
      <c r="M1024" s="1064">
        <v>1</v>
      </c>
      <c r="N1024" s="1064" t="s">
        <v>2397</v>
      </c>
      <c r="O1024">
        <v>13</v>
      </c>
      <c r="P1024" s="1065">
        <v>0</v>
      </c>
      <c r="Q1024" s="1065">
        <v>0</v>
      </c>
      <c r="R1024" s="1066">
        <f t="shared" si="15"/>
        <v>0</v>
      </c>
      <c r="S1024" s="1065">
        <v>17824.46</v>
      </c>
      <c r="T1024" s="1065">
        <v>17824.46</v>
      </c>
      <c r="U1024" s="1065">
        <v>0</v>
      </c>
      <c r="V1024" s="1065">
        <v>0</v>
      </c>
    </row>
    <row r="1025" spans="1:22">
      <c r="A1025">
        <v>4088200100</v>
      </c>
      <c r="B1025" s="1061">
        <v>2</v>
      </c>
      <c r="C1025" s="1061">
        <v>5</v>
      </c>
      <c r="D1025" s="1062">
        <v>2</v>
      </c>
      <c r="E1025" s="1061" t="s">
        <v>2394</v>
      </c>
      <c r="F1025" s="1061">
        <v>143</v>
      </c>
      <c r="G1025" s="1061" t="s">
        <v>711</v>
      </c>
      <c r="H1025" s="1063">
        <v>1</v>
      </c>
      <c r="I1025" s="1064">
        <v>14101</v>
      </c>
      <c r="J1025" s="1064">
        <v>1</v>
      </c>
      <c r="K1025">
        <v>2020</v>
      </c>
      <c r="L1025" s="1064">
        <v>1</v>
      </c>
      <c r="M1025" s="1064">
        <v>1</v>
      </c>
      <c r="N1025" s="1064" t="s">
        <v>2397</v>
      </c>
      <c r="O1025">
        <v>13</v>
      </c>
      <c r="P1025" s="1065">
        <v>0</v>
      </c>
      <c r="Q1025" s="1065">
        <v>17824.46</v>
      </c>
      <c r="R1025" s="1066">
        <f t="shared" si="15"/>
        <v>17824.46</v>
      </c>
      <c r="S1025" s="1065">
        <v>0</v>
      </c>
      <c r="T1025" s="1065">
        <v>0</v>
      </c>
      <c r="U1025" s="1065">
        <v>0</v>
      </c>
      <c r="V1025" s="1065">
        <v>0</v>
      </c>
    </row>
    <row r="1026" spans="1:22">
      <c r="A1026">
        <v>4088200100</v>
      </c>
      <c r="B1026" s="1061">
        <v>2</v>
      </c>
      <c r="C1026" s="1061">
        <v>5</v>
      </c>
      <c r="D1026" s="1062">
        <v>2</v>
      </c>
      <c r="E1026" s="1061" t="s">
        <v>2394</v>
      </c>
      <c r="F1026" s="1061">
        <v>143</v>
      </c>
      <c r="G1026" s="1061" t="s">
        <v>711</v>
      </c>
      <c r="H1026" s="1063">
        <v>1</v>
      </c>
      <c r="I1026" s="1064">
        <v>14101</v>
      </c>
      <c r="J1026" s="1064">
        <v>1</v>
      </c>
      <c r="K1026">
        <v>2020</v>
      </c>
      <c r="L1026" s="1064">
        <v>2</v>
      </c>
      <c r="M1026" s="1064">
        <v>2</v>
      </c>
      <c r="N1026" s="1064" t="s">
        <v>2397</v>
      </c>
      <c r="O1026">
        <v>13</v>
      </c>
      <c r="P1026" s="1065">
        <v>894206.98</v>
      </c>
      <c r="Q1026" s="1065">
        <v>-161500</v>
      </c>
      <c r="R1026" s="1066">
        <f t="shared" si="15"/>
        <v>732706.98</v>
      </c>
      <c r="S1026" s="1065">
        <v>732351.49</v>
      </c>
      <c r="T1026" s="1065">
        <v>732351.49</v>
      </c>
      <c r="U1026" s="1065">
        <v>667117.43999999994</v>
      </c>
      <c r="V1026" s="1065">
        <v>667117.43999999994</v>
      </c>
    </row>
    <row r="1027" spans="1:22">
      <c r="A1027">
        <v>4088200100</v>
      </c>
      <c r="B1027" s="1061">
        <v>2</v>
      </c>
      <c r="C1027" s="1061">
        <v>5</v>
      </c>
      <c r="D1027" s="1062">
        <v>2</v>
      </c>
      <c r="E1027" s="1061" t="s">
        <v>2394</v>
      </c>
      <c r="F1027" s="1061">
        <v>143</v>
      </c>
      <c r="G1027" s="1061" t="s">
        <v>711</v>
      </c>
      <c r="H1027" s="1063">
        <v>1</v>
      </c>
      <c r="I1027" s="1064">
        <v>14101</v>
      </c>
      <c r="J1027" s="1064">
        <v>1</v>
      </c>
      <c r="K1027">
        <v>2020</v>
      </c>
      <c r="L1027" s="1064">
        <v>2</v>
      </c>
      <c r="M1027" s="1064">
        <v>2</v>
      </c>
      <c r="N1027" s="1064" t="s">
        <v>2397</v>
      </c>
      <c r="O1027">
        <v>13</v>
      </c>
      <c r="P1027" s="1065">
        <v>33529</v>
      </c>
      <c r="Q1027" s="1065">
        <v>0</v>
      </c>
      <c r="R1027" s="1066">
        <f t="shared" si="15"/>
        <v>33529</v>
      </c>
      <c r="S1027" s="1065">
        <v>31663.9</v>
      </c>
      <c r="T1027" s="1065">
        <v>31663.9</v>
      </c>
      <c r="U1027" s="1065">
        <v>28497.51</v>
      </c>
      <c r="V1027" s="1065">
        <v>28497.51</v>
      </c>
    </row>
    <row r="1028" spans="1:22">
      <c r="A1028">
        <v>4088200100</v>
      </c>
      <c r="B1028" s="1061">
        <v>2</v>
      </c>
      <c r="C1028" s="1061">
        <v>5</v>
      </c>
      <c r="D1028" s="1062">
        <v>2</v>
      </c>
      <c r="E1028" s="1061" t="s">
        <v>2394</v>
      </c>
      <c r="F1028" s="1061">
        <v>143</v>
      </c>
      <c r="G1028" s="1061" t="s">
        <v>711</v>
      </c>
      <c r="H1028" s="1063">
        <v>1</v>
      </c>
      <c r="I1028" s="1064">
        <v>14103</v>
      </c>
      <c r="J1028" s="1064">
        <v>1</v>
      </c>
      <c r="K1028">
        <v>2020</v>
      </c>
      <c r="L1028" s="1064">
        <v>1</v>
      </c>
      <c r="M1028" s="1064">
        <v>3</v>
      </c>
      <c r="N1028" s="1064" t="s">
        <v>2397</v>
      </c>
      <c r="O1028">
        <v>13</v>
      </c>
      <c r="P1028" s="1065">
        <v>0</v>
      </c>
      <c r="Q1028" s="1065">
        <v>0</v>
      </c>
      <c r="R1028" s="1066">
        <f t="shared" si="15"/>
        <v>0</v>
      </c>
      <c r="S1028" s="1065">
        <v>0</v>
      </c>
      <c r="T1028" s="1065">
        <v>0</v>
      </c>
      <c r="U1028" s="1065">
        <v>0</v>
      </c>
      <c r="V1028" s="1065">
        <v>0</v>
      </c>
    </row>
    <row r="1029" spans="1:22">
      <c r="A1029">
        <v>4088200100</v>
      </c>
      <c r="B1029" s="1061">
        <v>2</v>
      </c>
      <c r="C1029" s="1061">
        <v>5</v>
      </c>
      <c r="D1029" s="1062">
        <v>2</v>
      </c>
      <c r="E1029" s="1061" t="s">
        <v>2394</v>
      </c>
      <c r="F1029" s="1061">
        <v>143</v>
      </c>
      <c r="G1029" s="1061" t="s">
        <v>711</v>
      </c>
      <c r="H1029" s="1063">
        <v>1</v>
      </c>
      <c r="I1029" s="1064">
        <v>14103</v>
      </c>
      <c r="J1029" s="1064">
        <v>1</v>
      </c>
      <c r="K1029">
        <v>2020</v>
      </c>
      <c r="L1029" s="1064">
        <v>1</v>
      </c>
      <c r="M1029" s="1064">
        <v>3</v>
      </c>
      <c r="N1029" s="1064" t="s">
        <v>2397</v>
      </c>
      <c r="O1029">
        <v>13</v>
      </c>
      <c r="P1029" s="1065">
        <v>0</v>
      </c>
      <c r="Q1029" s="1065">
        <v>0</v>
      </c>
      <c r="R1029" s="1066">
        <f t="shared" ref="R1029:R1092" si="16">P1029+Q1029</f>
        <v>0</v>
      </c>
      <c r="S1029" s="1065">
        <v>0</v>
      </c>
      <c r="T1029" s="1065">
        <v>0</v>
      </c>
      <c r="U1029" s="1065">
        <v>0</v>
      </c>
      <c r="V1029" s="1065">
        <v>0</v>
      </c>
    </row>
    <row r="1030" spans="1:22">
      <c r="A1030">
        <v>4088200100</v>
      </c>
      <c r="B1030" s="1061">
        <v>2</v>
      </c>
      <c r="C1030" s="1061">
        <v>5</v>
      </c>
      <c r="D1030" s="1062">
        <v>2</v>
      </c>
      <c r="E1030" s="1061" t="s">
        <v>2394</v>
      </c>
      <c r="F1030" s="1061">
        <v>143</v>
      </c>
      <c r="G1030" s="1061" t="s">
        <v>711</v>
      </c>
      <c r="H1030" s="1063">
        <v>1</v>
      </c>
      <c r="I1030" s="1064">
        <v>14103</v>
      </c>
      <c r="J1030" s="1064">
        <v>1</v>
      </c>
      <c r="K1030">
        <v>2020</v>
      </c>
      <c r="L1030" s="1064">
        <v>1</v>
      </c>
      <c r="M1030" s="1064">
        <v>3</v>
      </c>
      <c r="N1030" s="1064" t="s">
        <v>2397</v>
      </c>
      <c r="O1030">
        <v>13</v>
      </c>
      <c r="P1030" s="1065">
        <v>0</v>
      </c>
      <c r="Q1030" s="1065">
        <v>0</v>
      </c>
      <c r="R1030" s="1066">
        <f t="shared" si="16"/>
        <v>0</v>
      </c>
      <c r="S1030" s="1065">
        <v>33.72</v>
      </c>
      <c r="T1030" s="1065">
        <v>33.72</v>
      </c>
      <c r="U1030" s="1065">
        <v>0</v>
      </c>
      <c r="V1030" s="1065">
        <v>0</v>
      </c>
    </row>
    <row r="1031" spans="1:22">
      <c r="A1031">
        <v>4088200100</v>
      </c>
      <c r="B1031" s="1061">
        <v>2</v>
      </c>
      <c r="C1031" s="1061">
        <v>5</v>
      </c>
      <c r="D1031" s="1062">
        <v>2</v>
      </c>
      <c r="E1031" s="1061" t="s">
        <v>2394</v>
      </c>
      <c r="F1031" s="1061">
        <v>143</v>
      </c>
      <c r="G1031" s="1061" t="s">
        <v>711</v>
      </c>
      <c r="H1031" s="1063">
        <v>1</v>
      </c>
      <c r="I1031" s="1064">
        <v>14103</v>
      </c>
      <c r="J1031" s="1064">
        <v>1</v>
      </c>
      <c r="K1031">
        <v>2020</v>
      </c>
      <c r="L1031" s="1064">
        <v>1</v>
      </c>
      <c r="M1031" s="1064">
        <v>3</v>
      </c>
      <c r="N1031" s="1064" t="s">
        <v>2397</v>
      </c>
      <c r="O1031">
        <v>13</v>
      </c>
      <c r="P1031" s="1065">
        <v>0</v>
      </c>
      <c r="Q1031" s="1065">
        <v>33.72</v>
      </c>
      <c r="R1031" s="1066">
        <f t="shared" si="16"/>
        <v>33.72</v>
      </c>
      <c r="S1031" s="1065">
        <v>0</v>
      </c>
      <c r="T1031" s="1065">
        <v>0</v>
      </c>
      <c r="U1031" s="1065">
        <v>0</v>
      </c>
      <c r="V1031" s="1065">
        <v>0</v>
      </c>
    </row>
    <row r="1032" spans="1:22">
      <c r="A1032">
        <v>4088200100</v>
      </c>
      <c r="B1032" s="1061">
        <v>2</v>
      </c>
      <c r="C1032" s="1061">
        <v>5</v>
      </c>
      <c r="D1032" s="1062">
        <v>2</v>
      </c>
      <c r="E1032" s="1061" t="s">
        <v>2394</v>
      </c>
      <c r="F1032" s="1061">
        <v>143</v>
      </c>
      <c r="G1032" s="1061" t="s">
        <v>711</v>
      </c>
      <c r="H1032" s="1063">
        <v>1</v>
      </c>
      <c r="I1032" s="1064">
        <v>14103</v>
      </c>
      <c r="J1032" s="1064">
        <v>1</v>
      </c>
      <c r="K1032">
        <v>2020</v>
      </c>
      <c r="L1032" s="1064">
        <v>2</v>
      </c>
      <c r="M1032" s="1064">
        <v>2</v>
      </c>
      <c r="N1032" s="1064" t="s">
        <v>2397</v>
      </c>
      <c r="O1032">
        <v>13</v>
      </c>
      <c r="P1032" s="1065">
        <v>200.31</v>
      </c>
      <c r="Q1032" s="1065">
        <v>-17.66</v>
      </c>
      <c r="R1032" s="1066">
        <f t="shared" si="16"/>
        <v>182.65</v>
      </c>
      <c r="S1032" s="1065">
        <v>182.65</v>
      </c>
      <c r="T1032" s="1065">
        <v>182.65</v>
      </c>
      <c r="U1032" s="1065">
        <v>148.93</v>
      </c>
      <c r="V1032" s="1065">
        <v>148.93</v>
      </c>
    </row>
    <row r="1033" spans="1:22">
      <c r="A1033">
        <v>4088200100</v>
      </c>
      <c r="B1033" s="1061">
        <v>2</v>
      </c>
      <c r="C1033" s="1061">
        <v>5</v>
      </c>
      <c r="D1033" s="1062">
        <v>2</v>
      </c>
      <c r="E1033" s="1061" t="s">
        <v>2394</v>
      </c>
      <c r="F1033" s="1061">
        <v>143</v>
      </c>
      <c r="G1033" s="1061" t="s">
        <v>711</v>
      </c>
      <c r="H1033" s="1063">
        <v>1</v>
      </c>
      <c r="I1033" s="1064">
        <v>14103</v>
      </c>
      <c r="J1033" s="1064">
        <v>1</v>
      </c>
      <c r="K1033">
        <v>2020</v>
      </c>
      <c r="L1033" s="1064">
        <v>2</v>
      </c>
      <c r="M1033" s="1064">
        <v>2</v>
      </c>
      <c r="N1033" s="1064" t="s">
        <v>2397</v>
      </c>
      <c r="O1033">
        <v>13</v>
      </c>
      <c r="P1033" s="1065">
        <v>269.64999999999998</v>
      </c>
      <c r="Q1033" s="1065">
        <v>87.22</v>
      </c>
      <c r="R1033" s="1066">
        <f t="shared" si="16"/>
        <v>356.87</v>
      </c>
      <c r="S1033" s="1065">
        <v>356.87</v>
      </c>
      <c r="T1033" s="1065">
        <v>356.87</v>
      </c>
      <c r="U1033" s="1065">
        <v>289.43</v>
      </c>
      <c r="V1033" s="1065">
        <v>289.43</v>
      </c>
    </row>
    <row r="1034" spans="1:22">
      <c r="A1034">
        <v>4088200100</v>
      </c>
      <c r="B1034" s="1061">
        <v>2</v>
      </c>
      <c r="C1034" s="1061">
        <v>5</v>
      </c>
      <c r="D1034" s="1062">
        <v>2</v>
      </c>
      <c r="E1034" s="1061" t="s">
        <v>2394</v>
      </c>
      <c r="F1034" s="1061">
        <v>143</v>
      </c>
      <c r="G1034" s="1061" t="s">
        <v>711</v>
      </c>
      <c r="H1034" s="1063">
        <v>1</v>
      </c>
      <c r="I1034" s="1064">
        <v>14103</v>
      </c>
      <c r="J1034" s="1064">
        <v>1</v>
      </c>
      <c r="K1034">
        <v>2020</v>
      </c>
      <c r="L1034" s="1064">
        <v>1</v>
      </c>
      <c r="M1034" s="1064">
        <v>3</v>
      </c>
      <c r="N1034" s="1064" t="s">
        <v>2397</v>
      </c>
      <c r="O1034">
        <v>13</v>
      </c>
      <c r="P1034" s="1065">
        <v>0</v>
      </c>
      <c r="Q1034" s="1065">
        <v>0</v>
      </c>
      <c r="R1034" s="1066">
        <f t="shared" si="16"/>
        <v>0</v>
      </c>
      <c r="S1034" s="1065">
        <v>0</v>
      </c>
      <c r="T1034" s="1065">
        <v>0</v>
      </c>
      <c r="U1034" s="1065">
        <v>0</v>
      </c>
      <c r="V1034" s="1065">
        <v>0</v>
      </c>
    </row>
    <row r="1035" spans="1:22">
      <c r="A1035">
        <v>4088200100</v>
      </c>
      <c r="B1035" s="1061">
        <v>2</v>
      </c>
      <c r="C1035" s="1061">
        <v>5</v>
      </c>
      <c r="D1035" s="1062">
        <v>2</v>
      </c>
      <c r="E1035" s="1061" t="s">
        <v>2394</v>
      </c>
      <c r="F1035" s="1061">
        <v>143</v>
      </c>
      <c r="G1035" s="1061" t="s">
        <v>711</v>
      </c>
      <c r="H1035" s="1063">
        <v>1</v>
      </c>
      <c r="I1035" s="1064">
        <v>14103</v>
      </c>
      <c r="J1035" s="1064">
        <v>1</v>
      </c>
      <c r="K1035">
        <v>2020</v>
      </c>
      <c r="L1035" s="1064">
        <v>1</v>
      </c>
      <c r="M1035" s="1064">
        <v>3</v>
      </c>
      <c r="N1035" s="1064" t="s">
        <v>2397</v>
      </c>
      <c r="O1035">
        <v>13</v>
      </c>
      <c r="P1035" s="1065">
        <v>0</v>
      </c>
      <c r="Q1035" s="1065">
        <v>73.06</v>
      </c>
      <c r="R1035" s="1066">
        <f t="shared" si="16"/>
        <v>73.06</v>
      </c>
      <c r="S1035" s="1065">
        <v>0</v>
      </c>
      <c r="T1035" s="1065">
        <v>0</v>
      </c>
      <c r="U1035" s="1065">
        <v>0</v>
      </c>
      <c r="V1035" s="1065">
        <v>0</v>
      </c>
    </row>
    <row r="1036" spans="1:22">
      <c r="A1036">
        <v>4088200100</v>
      </c>
      <c r="B1036" s="1061">
        <v>2</v>
      </c>
      <c r="C1036" s="1061">
        <v>5</v>
      </c>
      <c r="D1036" s="1062">
        <v>2</v>
      </c>
      <c r="E1036" s="1061" t="s">
        <v>2394</v>
      </c>
      <c r="F1036" s="1061">
        <v>143</v>
      </c>
      <c r="G1036" s="1061" t="s">
        <v>711</v>
      </c>
      <c r="H1036" s="1063">
        <v>1</v>
      </c>
      <c r="I1036" s="1064">
        <v>14103</v>
      </c>
      <c r="J1036" s="1064">
        <v>1</v>
      </c>
      <c r="K1036">
        <v>2020</v>
      </c>
      <c r="L1036" s="1064">
        <v>1</v>
      </c>
      <c r="M1036" s="1064">
        <v>3</v>
      </c>
      <c r="N1036" s="1064" t="s">
        <v>2397</v>
      </c>
      <c r="O1036">
        <v>13</v>
      </c>
      <c r="P1036" s="1065">
        <v>0</v>
      </c>
      <c r="Q1036" s="1065">
        <v>0</v>
      </c>
      <c r="R1036" s="1066">
        <f t="shared" si="16"/>
        <v>0</v>
      </c>
      <c r="S1036" s="1065">
        <v>0</v>
      </c>
      <c r="T1036" s="1065">
        <v>0</v>
      </c>
      <c r="U1036" s="1065">
        <v>0</v>
      </c>
      <c r="V1036" s="1065">
        <v>0</v>
      </c>
    </row>
    <row r="1037" spans="1:22">
      <c r="A1037">
        <v>4088200100</v>
      </c>
      <c r="B1037" s="1061">
        <v>2</v>
      </c>
      <c r="C1037" s="1061">
        <v>5</v>
      </c>
      <c r="D1037" s="1062">
        <v>2</v>
      </c>
      <c r="E1037" s="1061" t="s">
        <v>2394</v>
      </c>
      <c r="F1037" s="1061">
        <v>143</v>
      </c>
      <c r="G1037" s="1061" t="s">
        <v>711</v>
      </c>
      <c r="H1037" s="1063">
        <v>1</v>
      </c>
      <c r="I1037" s="1064">
        <v>14103</v>
      </c>
      <c r="J1037" s="1064">
        <v>1</v>
      </c>
      <c r="K1037">
        <v>2020</v>
      </c>
      <c r="L1037" s="1064">
        <v>1</v>
      </c>
      <c r="M1037" s="1064">
        <v>3</v>
      </c>
      <c r="N1037" s="1064" t="s">
        <v>2397</v>
      </c>
      <c r="O1037">
        <v>13</v>
      </c>
      <c r="P1037" s="1065">
        <v>0</v>
      </c>
      <c r="Q1037" s="1065">
        <v>0</v>
      </c>
      <c r="R1037" s="1066">
        <f t="shared" si="16"/>
        <v>0</v>
      </c>
      <c r="S1037" s="1065">
        <v>73.06</v>
      </c>
      <c r="T1037" s="1065">
        <v>73.06</v>
      </c>
      <c r="U1037" s="1065">
        <v>0</v>
      </c>
      <c r="V1037" s="1065">
        <v>0</v>
      </c>
    </row>
    <row r="1038" spans="1:22">
      <c r="A1038">
        <v>4088200100</v>
      </c>
      <c r="B1038" s="1061">
        <v>2</v>
      </c>
      <c r="C1038" s="1061">
        <v>5</v>
      </c>
      <c r="D1038" s="1062">
        <v>2</v>
      </c>
      <c r="E1038" s="1061" t="s">
        <v>2394</v>
      </c>
      <c r="F1038" s="1061">
        <v>143</v>
      </c>
      <c r="G1038" s="1061" t="s">
        <v>711</v>
      </c>
      <c r="H1038" s="1063">
        <v>1</v>
      </c>
      <c r="I1038" s="1064">
        <v>14103</v>
      </c>
      <c r="J1038" s="1064">
        <v>1</v>
      </c>
      <c r="K1038">
        <v>2020</v>
      </c>
      <c r="L1038" s="1064">
        <v>1</v>
      </c>
      <c r="M1038" s="1064">
        <v>1</v>
      </c>
      <c r="N1038" s="1064" t="s">
        <v>2397</v>
      </c>
      <c r="O1038">
        <v>13</v>
      </c>
      <c r="P1038" s="1065">
        <v>1256.58</v>
      </c>
      <c r="Q1038" s="1065">
        <v>0</v>
      </c>
      <c r="R1038" s="1066">
        <f t="shared" si="16"/>
        <v>1256.58</v>
      </c>
      <c r="S1038" s="1065">
        <v>958.21</v>
      </c>
      <c r="T1038" s="1065">
        <v>958.21</v>
      </c>
      <c r="U1038" s="1065">
        <v>958.21</v>
      </c>
      <c r="V1038" s="1065">
        <v>958.21</v>
      </c>
    </row>
    <row r="1039" spans="1:22">
      <c r="A1039">
        <v>4088200100</v>
      </c>
      <c r="B1039" s="1061">
        <v>2</v>
      </c>
      <c r="C1039" s="1061">
        <v>5</v>
      </c>
      <c r="D1039" s="1062">
        <v>2</v>
      </c>
      <c r="E1039" s="1061" t="s">
        <v>2394</v>
      </c>
      <c r="F1039" s="1061">
        <v>143</v>
      </c>
      <c r="G1039" s="1061" t="s">
        <v>711</v>
      </c>
      <c r="H1039" s="1063">
        <v>1</v>
      </c>
      <c r="I1039" s="1064">
        <v>14103</v>
      </c>
      <c r="J1039" s="1064">
        <v>1</v>
      </c>
      <c r="K1039">
        <v>2020</v>
      </c>
      <c r="L1039" s="1064">
        <v>2</v>
      </c>
      <c r="M1039" s="1064">
        <v>2</v>
      </c>
      <c r="N1039" s="1064" t="s">
        <v>2397</v>
      </c>
      <c r="O1039">
        <v>13</v>
      </c>
      <c r="P1039" s="1065">
        <v>225.98</v>
      </c>
      <c r="Q1039" s="1065">
        <v>21.3</v>
      </c>
      <c r="R1039" s="1066">
        <f t="shared" si="16"/>
        <v>247.28</v>
      </c>
      <c r="S1039" s="1065">
        <v>247.28</v>
      </c>
      <c r="T1039" s="1065">
        <v>247.28</v>
      </c>
      <c r="U1039" s="1065">
        <v>202.32</v>
      </c>
      <c r="V1039" s="1065">
        <v>202.32</v>
      </c>
    </row>
    <row r="1040" spans="1:22">
      <c r="A1040">
        <v>4088200100</v>
      </c>
      <c r="B1040" s="1061">
        <v>2</v>
      </c>
      <c r="C1040" s="1061">
        <v>5</v>
      </c>
      <c r="D1040" s="1062">
        <v>2</v>
      </c>
      <c r="E1040" s="1061" t="s">
        <v>2394</v>
      </c>
      <c r="F1040" s="1061">
        <v>143</v>
      </c>
      <c r="G1040" s="1061" t="s">
        <v>711</v>
      </c>
      <c r="H1040" s="1063">
        <v>1</v>
      </c>
      <c r="I1040" s="1064">
        <v>14103</v>
      </c>
      <c r="J1040" s="1064">
        <v>1</v>
      </c>
      <c r="K1040">
        <v>2020</v>
      </c>
      <c r="L1040" s="1064">
        <v>2</v>
      </c>
      <c r="M1040" s="1064">
        <v>2</v>
      </c>
      <c r="N1040" s="1064" t="s">
        <v>2397</v>
      </c>
      <c r="O1040">
        <v>13</v>
      </c>
      <c r="P1040" s="1065">
        <v>225.98</v>
      </c>
      <c r="Q1040" s="1065">
        <v>21.3</v>
      </c>
      <c r="R1040" s="1066">
        <f t="shared" si="16"/>
        <v>247.28</v>
      </c>
      <c r="S1040" s="1065">
        <v>247.28</v>
      </c>
      <c r="T1040" s="1065">
        <v>247.28</v>
      </c>
      <c r="U1040" s="1065">
        <v>202.32</v>
      </c>
      <c r="V1040" s="1065">
        <v>202.32</v>
      </c>
    </row>
    <row r="1041" spans="1:22">
      <c r="A1041">
        <v>4088200100</v>
      </c>
      <c r="B1041" s="1061">
        <v>2</v>
      </c>
      <c r="C1041" s="1061">
        <v>5</v>
      </c>
      <c r="D1041" s="1062">
        <v>2</v>
      </c>
      <c r="E1041" s="1061" t="s">
        <v>2394</v>
      </c>
      <c r="F1041" s="1061">
        <v>143</v>
      </c>
      <c r="G1041" s="1061" t="s">
        <v>711</v>
      </c>
      <c r="H1041" s="1063">
        <v>1</v>
      </c>
      <c r="I1041" s="1064">
        <v>14103</v>
      </c>
      <c r="J1041" s="1064">
        <v>1</v>
      </c>
      <c r="K1041">
        <v>2020</v>
      </c>
      <c r="L1041" s="1064">
        <v>2</v>
      </c>
      <c r="M1041" s="1064">
        <v>2</v>
      </c>
      <c r="N1041" s="1064" t="s">
        <v>2397</v>
      </c>
      <c r="O1041">
        <v>13</v>
      </c>
      <c r="P1041" s="1065">
        <v>3356.38</v>
      </c>
      <c r="Q1041" s="1065">
        <v>-155.79</v>
      </c>
      <c r="R1041" s="1066">
        <f t="shared" si="16"/>
        <v>3200.59</v>
      </c>
      <c r="S1041" s="1065">
        <v>3200.59</v>
      </c>
      <c r="T1041" s="1065">
        <v>3200.59</v>
      </c>
      <c r="U1041" s="1065">
        <v>2885.87</v>
      </c>
      <c r="V1041" s="1065">
        <v>2885.87</v>
      </c>
    </row>
    <row r="1042" spans="1:22">
      <c r="A1042">
        <v>4088200100</v>
      </c>
      <c r="B1042" s="1061">
        <v>2</v>
      </c>
      <c r="C1042" s="1061">
        <v>5</v>
      </c>
      <c r="D1042" s="1062">
        <v>2</v>
      </c>
      <c r="E1042" s="1061" t="s">
        <v>2394</v>
      </c>
      <c r="F1042" s="1061">
        <v>143</v>
      </c>
      <c r="G1042" s="1061" t="s">
        <v>711</v>
      </c>
      <c r="H1042" s="1063">
        <v>1</v>
      </c>
      <c r="I1042" s="1064">
        <v>14103</v>
      </c>
      <c r="J1042" s="1064">
        <v>1</v>
      </c>
      <c r="K1042">
        <v>2020</v>
      </c>
      <c r="L1042" s="1064">
        <v>1</v>
      </c>
      <c r="M1042" s="1064">
        <v>3</v>
      </c>
      <c r="N1042" s="1064" t="s">
        <v>2397</v>
      </c>
      <c r="O1042">
        <v>13</v>
      </c>
      <c r="P1042" s="1065">
        <v>0</v>
      </c>
      <c r="Q1042" s="1065">
        <v>0</v>
      </c>
      <c r="R1042" s="1066">
        <f t="shared" si="16"/>
        <v>0</v>
      </c>
      <c r="S1042" s="1065">
        <v>0</v>
      </c>
      <c r="T1042" s="1065">
        <v>0</v>
      </c>
      <c r="U1042" s="1065">
        <v>0</v>
      </c>
      <c r="V1042" s="1065">
        <v>0</v>
      </c>
    </row>
    <row r="1043" spans="1:22">
      <c r="A1043">
        <v>4088200100</v>
      </c>
      <c r="B1043" s="1061">
        <v>2</v>
      </c>
      <c r="C1043" s="1061">
        <v>5</v>
      </c>
      <c r="D1043" s="1062">
        <v>2</v>
      </c>
      <c r="E1043" s="1061" t="s">
        <v>2394</v>
      </c>
      <c r="F1043" s="1061">
        <v>143</v>
      </c>
      <c r="G1043" s="1061" t="s">
        <v>711</v>
      </c>
      <c r="H1043" s="1063">
        <v>1</v>
      </c>
      <c r="I1043" s="1064">
        <v>14103</v>
      </c>
      <c r="J1043" s="1064">
        <v>1</v>
      </c>
      <c r="K1043">
        <v>2020</v>
      </c>
      <c r="L1043" s="1064">
        <v>1</v>
      </c>
      <c r="M1043" s="1064">
        <v>3</v>
      </c>
      <c r="N1043" s="1064" t="s">
        <v>2397</v>
      </c>
      <c r="O1043">
        <v>13</v>
      </c>
      <c r="P1043" s="1065">
        <v>0</v>
      </c>
      <c r="Q1043" s="1065">
        <v>0</v>
      </c>
      <c r="R1043" s="1066">
        <f t="shared" si="16"/>
        <v>0</v>
      </c>
      <c r="S1043" s="1065">
        <v>0</v>
      </c>
      <c r="T1043" s="1065">
        <v>0</v>
      </c>
      <c r="U1043" s="1065">
        <v>0</v>
      </c>
      <c r="V1043" s="1065">
        <v>0</v>
      </c>
    </row>
    <row r="1044" spans="1:22">
      <c r="A1044">
        <v>4088200100</v>
      </c>
      <c r="B1044" s="1061">
        <v>2</v>
      </c>
      <c r="C1044" s="1061">
        <v>5</v>
      </c>
      <c r="D1044" s="1062">
        <v>2</v>
      </c>
      <c r="E1044" s="1061" t="s">
        <v>2394</v>
      </c>
      <c r="F1044" s="1061">
        <v>143</v>
      </c>
      <c r="G1044" s="1061" t="s">
        <v>711</v>
      </c>
      <c r="H1044" s="1063">
        <v>1</v>
      </c>
      <c r="I1044" s="1064">
        <v>14103</v>
      </c>
      <c r="J1044" s="1064">
        <v>1</v>
      </c>
      <c r="K1044">
        <v>2020</v>
      </c>
      <c r="L1044" s="1064">
        <v>1</v>
      </c>
      <c r="M1044" s="1064">
        <v>3</v>
      </c>
      <c r="N1044" s="1064" t="s">
        <v>2397</v>
      </c>
      <c r="O1044">
        <v>13</v>
      </c>
      <c r="P1044" s="1065">
        <v>0</v>
      </c>
      <c r="Q1044" s="1065">
        <v>0</v>
      </c>
      <c r="R1044" s="1066">
        <f t="shared" si="16"/>
        <v>0</v>
      </c>
      <c r="S1044" s="1065">
        <v>632.25</v>
      </c>
      <c r="T1044" s="1065">
        <v>632.25</v>
      </c>
      <c r="U1044" s="1065">
        <v>0</v>
      </c>
      <c r="V1044" s="1065">
        <v>0</v>
      </c>
    </row>
    <row r="1045" spans="1:22">
      <c r="A1045">
        <v>4088200100</v>
      </c>
      <c r="B1045" s="1061">
        <v>2</v>
      </c>
      <c r="C1045" s="1061">
        <v>5</v>
      </c>
      <c r="D1045" s="1062">
        <v>2</v>
      </c>
      <c r="E1045" s="1061" t="s">
        <v>2394</v>
      </c>
      <c r="F1045" s="1061">
        <v>143</v>
      </c>
      <c r="G1045" s="1061" t="s">
        <v>711</v>
      </c>
      <c r="H1045" s="1063">
        <v>1</v>
      </c>
      <c r="I1045" s="1064">
        <v>14103</v>
      </c>
      <c r="J1045" s="1064">
        <v>1</v>
      </c>
      <c r="K1045">
        <v>2020</v>
      </c>
      <c r="L1045" s="1064">
        <v>1</v>
      </c>
      <c r="M1045" s="1064">
        <v>3</v>
      </c>
      <c r="N1045" s="1064" t="s">
        <v>2397</v>
      </c>
      <c r="O1045">
        <v>13</v>
      </c>
      <c r="P1045" s="1065">
        <v>0</v>
      </c>
      <c r="Q1045" s="1065">
        <v>632.25</v>
      </c>
      <c r="R1045" s="1066">
        <f t="shared" si="16"/>
        <v>632.25</v>
      </c>
      <c r="S1045" s="1065">
        <v>0</v>
      </c>
      <c r="T1045" s="1065">
        <v>0</v>
      </c>
      <c r="U1045" s="1065">
        <v>0</v>
      </c>
      <c r="V1045" s="1065">
        <v>0</v>
      </c>
    </row>
    <row r="1046" spans="1:22">
      <c r="A1046">
        <v>4088200100</v>
      </c>
      <c r="B1046" s="1061">
        <v>2</v>
      </c>
      <c r="C1046" s="1061">
        <v>5</v>
      </c>
      <c r="D1046" s="1062">
        <v>2</v>
      </c>
      <c r="E1046" s="1061" t="s">
        <v>2394</v>
      </c>
      <c r="F1046" s="1061">
        <v>143</v>
      </c>
      <c r="G1046" s="1061" t="s">
        <v>711</v>
      </c>
      <c r="H1046" s="1063">
        <v>1</v>
      </c>
      <c r="I1046" s="1064">
        <v>14103</v>
      </c>
      <c r="J1046" s="1064">
        <v>1</v>
      </c>
      <c r="K1046">
        <v>2020</v>
      </c>
      <c r="L1046" s="1064">
        <v>2</v>
      </c>
      <c r="M1046" s="1064">
        <v>2</v>
      </c>
      <c r="N1046" s="1064" t="s">
        <v>2397</v>
      </c>
      <c r="O1046">
        <v>13</v>
      </c>
      <c r="P1046" s="1065">
        <v>225.98</v>
      </c>
      <c r="Q1046" s="1065">
        <v>21.3</v>
      </c>
      <c r="R1046" s="1066">
        <f t="shared" si="16"/>
        <v>247.28</v>
      </c>
      <c r="S1046" s="1065">
        <v>247.28</v>
      </c>
      <c r="T1046" s="1065">
        <v>247.28</v>
      </c>
      <c r="U1046" s="1065">
        <v>202.32</v>
      </c>
      <c r="V1046" s="1065">
        <v>202.32</v>
      </c>
    </row>
    <row r="1047" spans="1:22">
      <c r="A1047">
        <v>4088200100</v>
      </c>
      <c r="B1047" s="1061">
        <v>2</v>
      </c>
      <c r="C1047" s="1061">
        <v>5</v>
      </c>
      <c r="D1047" s="1062">
        <v>2</v>
      </c>
      <c r="E1047" s="1061" t="s">
        <v>2394</v>
      </c>
      <c r="F1047" s="1061">
        <v>143</v>
      </c>
      <c r="G1047" s="1061" t="s">
        <v>711</v>
      </c>
      <c r="H1047" s="1063">
        <v>1</v>
      </c>
      <c r="I1047" s="1064">
        <v>14103</v>
      </c>
      <c r="J1047" s="1064">
        <v>1</v>
      </c>
      <c r="K1047">
        <v>2020</v>
      </c>
      <c r="L1047" s="1064">
        <v>1</v>
      </c>
      <c r="M1047" s="1064">
        <v>3</v>
      </c>
      <c r="N1047" s="1064" t="s">
        <v>2397</v>
      </c>
      <c r="O1047">
        <v>13</v>
      </c>
      <c r="P1047" s="1065">
        <v>0</v>
      </c>
      <c r="Q1047" s="1065">
        <v>0</v>
      </c>
      <c r="R1047" s="1066">
        <f t="shared" si="16"/>
        <v>0</v>
      </c>
      <c r="S1047" s="1065">
        <v>0</v>
      </c>
      <c r="T1047" s="1065">
        <v>0</v>
      </c>
      <c r="U1047" s="1065">
        <v>0</v>
      </c>
      <c r="V1047" s="1065">
        <v>0</v>
      </c>
    </row>
    <row r="1048" spans="1:22">
      <c r="A1048">
        <v>4088200100</v>
      </c>
      <c r="B1048" s="1061">
        <v>2</v>
      </c>
      <c r="C1048" s="1061">
        <v>5</v>
      </c>
      <c r="D1048" s="1062">
        <v>2</v>
      </c>
      <c r="E1048" s="1061" t="s">
        <v>2394</v>
      </c>
      <c r="F1048" s="1061">
        <v>143</v>
      </c>
      <c r="G1048" s="1061" t="s">
        <v>711</v>
      </c>
      <c r="H1048" s="1063">
        <v>1</v>
      </c>
      <c r="I1048" s="1064">
        <v>14103</v>
      </c>
      <c r="J1048" s="1064">
        <v>1</v>
      </c>
      <c r="K1048">
        <v>2020</v>
      </c>
      <c r="L1048" s="1064">
        <v>1</v>
      </c>
      <c r="M1048" s="1064">
        <v>3</v>
      </c>
      <c r="N1048" s="1064" t="s">
        <v>2397</v>
      </c>
      <c r="O1048">
        <v>13</v>
      </c>
      <c r="P1048" s="1065">
        <v>0</v>
      </c>
      <c r="Q1048" s="1065">
        <v>0</v>
      </c>
      <c r="R1048" s="1066">
        <f t="shared" si="16"/>
        <v>0</v>
      </c>
      <c r="S1048" s="1065">
        <v>0</v>
      </c>
      <c r="T1048" s="1065">
        <v>0</v>
      </c>
      <c r="U1048" s="1065">
        <v>0</v>
      </c>
      <c r="V1048" s="1065">
        <v>0</v>
      </c>
    </row>
    <row r="1049" spans="1:22">
      <c r="A1049">
        <v>4088200100</v>
      </c>
      <c r="B1049" s="1061">
        <v>2</v>
      </c>
      <c r="C1049" s="1061">
        <v>5</v>
      </c>
      <c r="D1049" s="1062">
        <v>2</v>
      </c>
      <c r="E1049" s="1061" t="s">
        <v>2394</v>
      </c>
      <c r="F1049" s="1061">
        <v>143</v>
      </c>
      <c r="G1049" s="1061" t="s">
        <v>711</v>
      </c>
      <c r="H1049" s="1063">
        <v>1</v>
      </c>
      <c r="I1049" s="1064">
        <v>14103</v>
      </c>
      <c r="J1049" s="1064">
        <v>1</v>
      </c>
      <c r="K1049">
        <v>2020</v>
      </c>
      <c r="L1049" s="1064">
        <v>1</v>
      </c>
      <c r="M1049" s="1064">
        <v>3</v>
      </c>
      <c r="N1049" s="1064" t="s">
        <v>2397</v>
      </c>
      <c r="O1049">
        <v>13</v>
      </c>
      <c r="P1049" s="1065">
        <v>0</v>
      </c>
      <c r="Q1049" s="1065">
        <v>0</v>
      </c>
      <c r="R1049" s="1066">
        <f t="shared" si="16"/>
        <v>0</v>
      </c>
      <c r="S1049" s="1065">
        <v>84.3</v>
      </c>
      <c r="T1049" s="1065">
        <v>84.3</v>
      </c>
      <c r="U1049" s="1065">
        <v>0</v>
      </c>
      <c r="V1049" s="1065">
        <v>0</v>
      </c>
    </row>
    <row r="1050" spans="1:22">
      <c r="A1050">
        <v>4088200100</v>
      </c>
      <c r="B1050" s="1061">
        <v>2</v>
      </c>
      <c r="C1050" s="1061">
        <v>5</v>
      </c>
      <c r="D1050" s="1062">
        <v>2</v>
      </c>
      <c r="E1050" s="1061" t="s">
        <v>2394</v>
      </c>
      <c r="F1050" s="1061">
        <v>143</v>
      </c>
      <c r="G1050" s="1061" t="s">
        <v>711</v>
      </c>
      <c r="H1050" s="1063">
        <v>1</v>
      </c>
      <c r="I1050" s="1064">
        <v>14103</v>
      </c>
      <c r="J1050" s="1064">
        <v>1</v>
      </c>
      <c r="K1050">
        <v>2020</v>
      </c>
      <c r="L1050" s="1064">
        <v>1</v>
      </c>
      <c r="M1050" s="1064">
        <v>3</v>
      </c>
      <c r="N1050" s="1064" t="s">
        <v>2397</v>
      </c>
      <c r="O1050">
        <v>13</v>
      </c>
      <c r="P1050" s="1065">
        <v>0</v>
      </c>
      <c r="Q1050" s="1065">
        <v>84.3</v>
      </c>
      <c r="R1050" s="1066">
        <f t="shared" si="16"/>
        <v>84.3</v>
      </c>
      <c r="S1050" s="1065">
        <v>0</v>
      </c>
      <c r="T1050" s="1065">
        <v>0</v>
      </c>
      <c r="U1050" s="1065">
        <v>0</v>
      </c>
      <c r="V1050" s="1065">
        <v>0</v>
      </c>
    </row>
    <row r="1051" spans="1:22">
      <c r="A1051">
        <v>4088200100</v>
      </c>
      <c r="B1051" s="1061">
        <v>2</v>
      </c>
      <c r="C1051" s="1061">
        <v>5</v>
      </c>
      <c r="D1051" s="1062">
        <v>2</v>
      </c>
      <c r="E1051" s="1061" t="s">
        <v>2394</v>
      </c>
      <c r="F1051" s="1061">
        <v>143</v>
      </c>
      <c r="G1051" s="1061" t="s">
        <v>711</v>
      </c>
      <c r="H1051" s="1063">
        <v>1</v>
      </c>
      <c r="I1051" s="1064">
        <v>14103</v>
      </c>
      <c r="J1051" s="1064">
        <v>1</v>
      </c>
      <c r="K1051">
        <v>2020</v>
      </c>
      <c r="L1051" s="1064">
        <v>2</v>
      </c>
      <c r="M1051" s="1064">
        <v>2</v>
      </c>
      <c r="N1051" s="1064" t="s">
        <v>2397</v>
      </c>
      <c r="O1051">
        <v>13</v>
      </c>
      <c r="P1051" s="1065">
        <v>703.64</v>
      </c>
      <c r="Q1051" s="1065">
        <v>77.540000000000006</v>
      </c>
      <c r="R1051" s="1066">
        <f t="shared" si="16"/>
        <v>781.18</v>
      </c>
      <c r="S1051" s="1065">
        <v>781.18</v>
      </c>
      <c r="T1051" s="1065">
        <v>781.18</v>
      </c>
      <c r="U1051" s="1065">
        <v>635.05999999999995</v>
      </c>
      <c r="V1051" s="1065">
        <v>635.05999999999995</v>
      </c>
    </row>
    <row r="1052" spans="1:22">
      <c r="A1052">
        <v>4088200100</v>
      </c>
      <c r="B1052" s="1061">
        <v>2</v>
      </c>
      <c r="C1052" s="1061">
        <v>5</v>
      </c>
      <c r="D1052" s="1062">
        <v>2</v>
      </c>
      <c r="E1052" s="1061" t="s">
        <v>2394</v>
      </c>
      <c r="F1052" s="1061">
        <v>143</v>
      </c>
      <c r="G1052" s="1061" t="s">
        <v>711</v>
      </c>
      <c r="H1052" s="1063">
        <v>1</v>
      </c>
      <c r="I1052" s="1064">
        <v>14103</v>
      </c>
      <c r="J1052" s="1064">
        <v>1</v>
      </c>
      <c r="K1052">
        <v>2020</v>
      </c>
      <c r="L1052" s="1064">
        <v>2</v>
      </c>
      <c r="M1052" s="1064">
        <v>2</v>
      </c>
      <c r="N1052" s="1064" t="s">
        <v>2397</v>
      </c>
      <c r="O1052">
        <v>13</v>
      </c>
      <c r="P1052" s="1065">
        <v>225.98</v>
      </c>
      <c r="Q1052" s="1065">
        <v>24.44</v>
      </c>
      <c r="R1052" s="1066">
        <f t="shared" si="16"/>
        <v>250.42</v>
      </c>
      <c r="S1052" s="1065">
        <v>250.42</v>
      </c>
      <c r="T1052" s="1065">
        <v>250.42</v>
      </c>
      <c r="U1052" s="1065">
        <v>205.46</v>
      </c>
      <c r="V1052" s="1065">
        <v>205.46</v>
      </c>
    </row>
    <row r="1053" spans="1:22">
      <c r="A1053">
        <v>4088200100</v>
      </c>
      <c r="B1053" s="1061">
        <v>2</v>
      </c>
      <c r="C1053" s="1061">
        <v>5</v>
      </c>
      <c r="D1053" s="1062">
        <v>2</v>
      </c>
      <c r="E1053" s="1061" t="s">
        <v>2394</v>
      </c>
      <c r="F1053" s="1061">
        <v>143</v>
      </c>
      <c r="G1053" s="1061" t="s">
        <v>711</v>
      </c>
      <c r="H1053" s="1063">
        <v>1</v>
      </c>
      <c r="I1053" s="1064">
        <v>14103</v>
      </c>
      <c r="J1053" s="1064">
        <v>1</v>
      </c>
      <c r="K1053">
        <v>2020</v>
      </c>
      <c r="L1053" s="1064">
        <v>2</v>
      </c>
      <c r="M1053" s="1064">
        <v>2</v>
      </c>
      <c r="N1053" s="1064" t="s">
        <v>2397</v>
      </c>
      <c r="O1053">
        <v>13</v>
      </c>
      <c r="P1053" s="1065">
        <v>1843.82</v>
      </c>
      <c r="Q1053" s="1065">
        <v>-107.24</v>
      </c>
      <c r="R1053" s="1066">
        <f t="shared" si="16"/>
        <v>1736.58</v>
      </c>
      <c r="S1053" s="1065">
        <v>1736.58</v>
      </c>
      <c r="T1053" s="1065">
        <v>1736.58</v>
      </c>
      <c r="U1053" s="1065">
        <v>1562.36</v>
      </c>
      <c r="V1053" s="1065">
        <v>1562.36</v>
      </c>
    </row>
    <row r="1054" spans="1:22">
      <c r="A1054">
        <v>4088200100</v>
      </c>
      <c r="B1054" s="1061">
        <v>2</v>
      </c>
      <c r="C1054" s="1061">
        <v>5</v>
      </c>
      <c r="D1054" s="1062">
        <v>2</v>
      </c>
      <c r="E1054" s="1061" t="s">
        <v>2394</v>
      </c>
      <c r="F1054" s="1061">
        <v>143</v>
      </c>
      <c r="G1054" s="1061" t="s">
        <v>711</v>
      </c>
      <c r="H1054" s="1063">
        <v>1</v>
      </c>
      <c r="I1054" s="1064">
        <v>14103</v>
      </c>
      <c r="J1054" s="1064">
        <v>1</v>
      </c>
      <c r="K1054">
        <v>2020</v>
      </c>
      <c r="L1054" s="1064">
        <v>1</v>
      </c>
      <c r="M1054" s="1064">
        <v>3</v>
      </c>
      <c r="N1054" s="1064" t="s">
        <v>2397</v>
      </c>
      <c r="O1054">
        <v>13</v>
      </c>
      <c r="P1054" s="1065">
        <v>0</v>
      </c>
      <c r="Q1054" s="1065">
        <v>0</v>
      </c>
      <c r="R1054" s="1066">
        <f t="shared" si="16"/>
        <v>0</v>
      </c>
      <c r="S1054" s="1065">
        <v>0</v>
      </c>
      <c r="T1054" s="1065">
        <v>0</v>
      </c>
      <c r="U1054" s="1065">
        <v>0</v>
      </c>
      <c r="V1054" s="1065">
        <v>0</v>
      </c>
    </row>
    <row r="1055" spans="1:22">
      <c r="A1055">
        <v>4088200100</v>
      </c>
      <c r="B1055" s="1061">
        <v>2</v>
      </c>
      <c r="C1055" s="1061">
        <v>5</v>
      </c>
      <c r="D1055" s="1062">
        <v>2</v>
      </c>
      <c r="E1055" s="1061" t="s">
        <v>2394</v>
      </c>
      <c r="F1055" s="1061">
        <v>143</v>
      </c>
      <c r="G1055" s="1061" t="s">
        <v>711</v>
      </c>
      <c r="H1055" s="1063">
        <v>1</v>
      </c>
      <c r="I1055" s="1064">
        <v>14103</v>
      </c>
      <c r="J1055" s="1064">
        <v>1</v>
      </c>
      <c r="K1055">
        <v>2020</v>
      </c>
      <c r="L1055" s="1064">
        <v>1</v>
      </c>
      <c r="M1055" s="1064">
        <v>3</v>
      </c>
      <c r="N1055" s="1064" t="s">
        <v>2397</v>
      </c>
      <c r="O1055">
        <v>13</v>
      </c>
      <c r="P1055" s="1065">
        <v>0</v>
      </c>
      <c r="Q1055" s="1065">
        <v>0</v>
      </c>
      <c r="R1055" s="1066">
        <f t="shared" si="16"/>
        <v>0</v>
      </c>
      <c r="S1055" s="1065">
        <v>0</v>
      </c>
      <c r="T1055" s="1065">
        <v>0</v>
      </c>
      <c r="U1055" s="1065">
        <v>0</v>
      </c>
      <c r="V1055" s="1065">
        <v>0</v>
      </c>
    </row>
    <row r="1056" spans="1:22">
      <c r="A1056">
        <v>4088200100</v>
      </c>
      <c r="B1056" s="1061">
        <v>2</v>
      </c>
      <c r="C1056" s="1061">
        <v>5</v>
      </c>
      <c r="D1056" s="1062">
        <v>2</v>
      </c>
      <c r="E1056" s="1061" t="s">
        <v>2394</v>
      </c>
      <c r="F1056" s="1061">
        <v>143</v>
      </c>
      <c r="G1056" s="1061" t="s">
        <v>711</v>
      </c>
      <c r="H1056" s="1063">
        <v>1</v>
      </c>
      <c r="I1056" s="1064">
        <v>14103</v>
      </c>
      <c r="J1056" s="1064">
        <v>1</v>
      </c>
      <c r="K1056">
        <v>2020</v>
      </c>
      <c r="L1056" s="1064">
        <v>1</v>
      </c>
      <c r="M1056" s="1064">
        <v>3</v>
      </c>
      <c r="N1056" s="1064" t="s">
        <v>2397</v>
      </c>
      <c r="O1056">
        <v>13</v>
      </c>
      <c r="P1056" s="1065">
        <v>0</v>
      </c>
      <c r="Q1056" s="1065">
        <v>0</v>
      </c>
      <c r="R1056" s="1066">
        <f t="shared" si="16"/>
        <v>0</v>
      </c>
      <c r="S1056" s="1065">
        <v>140.5</v>
      </c>
      <c r="T1056" s="1065">
        <v>140.5</v>
      </c>
      <c r="U1056" s="1065">
        <v>0</v>
      </c>
      <c r="V1056" s="1065">
        <v>0</v>
      </c>
    </row>
    <row r="1057" spans="1:22">
      <c r="A1057">
        <v>4088200100</v>
      </c>
      <c r="B1057" s="1061">
        <v>2</v>
      </c>
      <c r="C1057" s="1061">
        <v>5</v>
      </c>
      <c r="D1057" s="1062">
        <v>2</v>
      </c>
      <c r="E1057" s="1061" t="s">
        <v>2394</v>
      </c>
      <c r="F1057" s="1061">
        <v>143</v>
      </c>
      <c r="G1057" s="1061" t="s">
        <v>711</v>
      </c>
      <c r="H1057" s="1063">
        <v>1</v>
      </c>
      <c r="I1057" s="1064">
        <v>14103</v>
      </c>
      <c r="J1057" s="1064">
        <v>1</v>
      </c>
      <c r="K1057">
        <v>2020</v>
      </c>
      <c r="L1057" s="1064">
        <v>1</v>
      </c>
      <c r="M1057" s="1064">
        <v>3</v>
      </c>
      <c r="N1057" s="1064" t="s">
        <v>2397</v>
      </c>
      <c r="O1057">
        <v>13</v>
      </c>
      <c r="P1057" s="1065">
        <v>0</v>
      </c>
      <c r="Q1057" s="1065">
        <v>140.5</v>
      </c>
      <c r="R1057" s="1066">
        <f t="shared" si="16"/>
        <v>140.5</v>
      </c>
      <c r="S1057" s="1065">
        <v>0</v>
      </c>
      <c r="T1057" s="1065">
        <v>0</v>
      </c>
      <c r="U1057" s="1065">
        <v>0</v>
      </c>
      <c r="V1057" s="1065">
        <v>0</v>
      </c>
    </row>
    <row r="1058" spans="1:22">
      <c r="A1058">
        <v>4088200100</v>
      </c>
      <c r="B1058" s="1061">
        <v>2</v>
      </c>
      <c r="C1058" s="1061">
        <v>5</v>
      </c>
      <c r="D1058" s="1062">
        <v>2</v>
      </c>
      <c r="E1058" s="1061" t="s">
        <v>2394</v>
      </c>
      <c r="F1058" s="1061">
        <v>143</v>
      </c>
      <c r="G1058" s="1061" t="s">
        <v>711</v>
      </c>
      <c r="H1058" s="1063">
        <v>1</v>
      </c>
      <c r="I1058" s="1064">
        <v>14103</v>
      </c>
      <c r="J1058" s="1064">
        <v>1</v>
      </c>
      <c r="K1058">
        <v>2020</v>
      </c>
      <c r="L1058" s="1064">
        <v>1</v>
      </c>
      <c r="M1058" s="1064">
        <v>3</v>
      </c>
      <c r="N1058" s="1064" t="s">
        <v>2397</v>
      </c>
      <c r="O1058">
        <v>13</v>
      </c>
      <c r="P1058" s="1065">
        <v>0</v>
      </c>
      <c r="Q1058" s="1065">
        <v>0</v>
      </c>
      <c r="R1058" s="1066">
        <f t="shared" si="16"/>
        <v>0</v>
      </c>
      <c r="S1058" s="1065">
        <v>0</v>
      </c>
      <c r="T1058" s="1065">
        <v>0</v>
      </c>
      <c r="U1058" s="1065">
        <v>0</v>
      </c>
      <c r="V1058" s="1065">
        <v>0</v>
      </c>
    </row>
    <row r="1059" spans="1:22">
      <c r="A1059">
        <v>4088200100</v>
      </c>
      <c r="B1059" s="1061">
        <v>2</v>
      </c>
      <c r="C1059" s="1061">
        <v>5</v>
      </c>
      <c r="D1059" s="1062">
        <v>2</v>
      </c>
      <c r="E1059" s="1061" t="s">
        <v>2394</v>
      </c>
      <c r="F1059" s="1061">
        <v>143</v>
      </c>
      <c r="G1059" s="1061" t="s">
        <v>711</v>
      </c>
      <c r="H1059" s="1063">
        <v>1</v>
      </c>
      <c r="I1059" s="1064">
        <v>14103</v>
      </c>
      <c r="J1059" s="1064">
        <v>1</v>
      </c>
      <c r="K1059">
        <v>2020</v>
      </c>
      <c r="L1059" s="1064">
        <v>1</v>
      </c>
      <c r="M1059" s="1064">
        <v>3</v>
      </c>
      <c r="N1059" s="1064" t="s">
        <v>2397</v>
      </c>
      <c r="O1059">
        <v>13</v>
      </c>
      <c r="P1059" s="1065">
        <v>0</v>
      </c>
      <c r="Q1059" s="1065">
        <v>0</v>
      </c>
      <c r="R1059" s="1066">
        <f t="shared" si="16"/>
        <v>0</v>
      </c>
      <c r="S1059" s="1065">
        <v>0</v>
      </c>
      <c r="T1059" s="1065">
        <v>0</v>
      </c>
      <c r="U1059" s="1065">
        <v>0</v>
      </c>
      <c r="V1059" s="1065">
        <v>0</v>
      </c>
    </row>
    <row r="1060" spans="1:22">
      <c r="A1060">
        <v>4088200100</v>
      </c>
      <c r="B1060" s="1061">
        <v>2</v>
      </c>
      <c r="C1060" s="1061">
        <v>5</v>
      </c>
      <c r="D1060" s="1062">
        <v>2</v>
      </c>
      <c r="E1060" s="1061" t="s">
        <v>2394</v>
      </c>
      <c r="F1060" s="1061">
        <v>143</v>
      </c>
      <c r="G1060" s="1061" t="s">
        <v>711</v>
      </c>
      <c r="H1060" s="1063">
        <v>1</v>
      </c>
      <c r="I1060" s="1064">
        <v>14103</v>
      </c>
      <c r="J1060" s="1064">
        <v>1</v>
      </c>
      <c r="K1060">
        <v>2020</v>
      </c>
      <c r="L1060" s="1064">
        <v>1</v>
      </c>
      <c r="M1060" s="1064">
        <v>3</v>
      </c>
      <c r="N1060" s="1064" t="s">
        <v>2397</v>
      </c>
      <c r="O1060">
        <v>13</v>
      </c>
      <c r="P1060" s="1065">
        <v>0</v>
      </c>
      <c r="Q1060" s="1065">
        <v>0</v>
      </c>
      <c r="R1060" s="1066">
        <f t="shared" si="16"/>
        <v>0</v>
      </c>
      <c r="S1060" s="1065">
        <v>22.48</v>
      </c>
      <c r="T1060" s="1065">
        <v>22.48</v>
      </c>
      <c r="U1060" s="1065">
        <v>0</v>
      </c>
      <c r="V1060" s="1065">
        <v>0</v>
      </c>
    </row>
    <row r="1061" spans="1:22">
      <c r="A1061">
        <v>4088200100</v>
      </c>
      <c r="B1061" s="1061">
        <v>2</v>
      </c>
      <c r="C1061" s="1061">
        <v>5</v>
      </c>
      <c r="D1061" s="1062">
        <v>2</v>
      </c>
      <c r="E1061" s="1061" t="s">
        <v>2394</v>
      </c>
      <c r="F1061" s="1061">
        <v>143</v>
      </c>
      <c r="G1061" s="1061" t="s">
        <v>711</v>
      </c>
      <c r="H1061" s="1063">
        <v>1</v>
      </c>
      <c r="I1061" s="1064">
        <v>14103</v>
      </c>
      <c r="J1061" s="1064">
        <v>1</v>
      </c>
      <c r="K1061">
        <v>2020</v>
      </c>
      <c r="L1061" s="1064">
        <v>1</v>
      </c>
      <c r="M1061" s="1064">
        <v>3</v>
      </c>
      <c r="N1061" s="1064" t="s">
        <v>2397</v>
      </c>
      <c r="O1061">
        <v>13</v>
      </c>
      <c r="P1061" s="1065">
        <v>0</v>
      </c>
      <c r="Q1061" s="1065">
        <v>22.48</v>
      </c>
      <c r="R1061" s="1066">
        <f t="shared" si="16"/>
        <v>22.48</v>
      </c>
      <c r="S1061" s="1065">
        <v>0</v>
      </c>
      <c r="T1061" s="1065">
        <v>0</v>
      </c>
      <c r="U1061" s="1065">
        <v>0</v>
      </c>
      <c r="V1061" s="1065">
        <v>0</v>
      </c>
    </row>
    <row r="1062" spans="1:22">
      <c r="A1062">
        <v>4088200100</v>
      </c>
      <c r="B1062" s="1061">
        <v>2</v>
      </c>
      <c r="C1062" s="1061">
        <v>5</v>
      </c>
      <c r="D1062" s="1062">
        <v>2</v>
      </c>
      <c r="E1062" s="1061" t="s">
        <v>2394</v>
      </c>
      <c r="F1062" s="1061">
        <v>143</v>
      </c>
      <c r="G1062" s="1061" t="s">
        <v>711</v>
      </c>
      <c r="H1062" s="1063">
        <v>1</v>
      </c>
      <c r="I1062" s="1064">
        <v>14103</v>
      </c>
      <c r="J1062" s="1064">
        <v>1</v>
      </c>
      <c r="K1062">
        <v>2020</v>
      </c>
      <c r="L1062" s="1064">
        <v>2</v>
      </c>
      <c r="M1062" s="1064">
        <v>2</v>
      </c>
      <c r="N1062" s="1064" t="s">
        <v>2397</v>
      </c>
      <c r="O1062">
        <v>13</v>
      </c>
      <c r="P1062" s="1065">
        <v>225.98</v>
      </c>
      <c r="Q1062" s="1065">
        <v>26.92</v>
      </c>
      <c r="R1062" s="1066">
        <f t="shared" si="16"/>
        <v>252.89999999999998</v>
      </c>
      <c r="S1062" s="1065">
        <v>252.9</v>
      </c>
      <c r="T1062" s="1065">
        <v>252.9</v>
      </c>
      <c r="U1062" s="1065">
        <v>207.94</v>
      </c>
      <c r="V1062" s="1065">
        <v>207.94</v>
      </c>
    </row>
    <row r="1063" spans="1:22">
      <c r="A1063">
        <v>4088200100</v>
      </c>
      <c r="B1063" s="1061">
        <v>2</v>
      </c>
      <c r="C1063" s="1061">
        <v>5</v>
      </c>
      <c r="D1063" s="1062">
        <v>2</v>
      </c>
      <c r="E1063" s="1061" t="s">
        <v>2394</v>
      </c>
      <c r="F1063" s="1061">
        <v>143</v>
      </c>
      <c r="G1063" s="1061" t="s">
        <v>711</v>
      </c>
      <c r="H1063" s="1063">
        <v>1</v>
      </c>
      <c r="I1063" s="1064">
        <v>14103</v>
      </c>
      <c r="J1063" s="1064">
        <v>1</v>
      </c>
      <c r="K1063">
        <v>2020</v>
      </c>
      <c r="L1063" s="1064">
        <v>1</v>
      </c>
      <c r="M1063" s="1064">
        <v>3</v>
      </c>
      <c r="N1063" s="1064" t="s">
        <v>2397</v>
      </c>
      <c r="O1063">
        <v>13</v>
      </c>
      <c r="P1063" s="1065">
        <v>0</v>
      </c>
      <c r="Q1063" s="1065">
        <v>0</v>
      </c>
      <c r="R1063" s="1066">
        <f t="shared" si="16"/>
        <v>0</v>
      </c>
      <c r="S1063" s="1065">
        <v>0</v>
      </c>
      <c r="T1063" s="1065">
        <v>0</v>
      </c>
      <c r="U1063" s="1065">
        <v>0</v>
      </c>
      <c r="V1063" s="1065">
        <v>0</v>
      </c>
    </row>
    <row r="1064" spans="1:22">
      <c r="A1064">
        <v>4088200100</v>
      </c>
      <c r="B1064" s="1061">
        <v>2</v>
      </c>
      <c r="C1064" s="1061">
        <v>5</v>
      </c>
      <c r="D1064" s="1062">
        <v>2</v>
      </c>
      <c r="E1064" s="1061" t="s">
        <v>2394</v>
      </c>
      <c r="F1064" s="1061">
        <v>143</v>
      </c>
      <c r="G1064" s="1061" t="s">
        <v>711</v>
      </c>
      <c r="H1064" s="1063">
        <v>1</v>
      </c>
      <c r="I1064" s="1064">
        <v>14103</v>
      </c>
      <c r="J1064" s="1064">
        <v>1</v>
      </c>
      <c r="K1064">
        <v>2020</v>
      </c>
      <c r="L1064" s="1064">
        <v>1</v>
      </c>
      <c r="M1064" s="1064">
        <v>3</v>
      </c>
      <c r="N1064" s="1064" t="s">
        <v>2397</v>
      </c>
      <c r="O1064">
        <v>13</v>
      </c>
      <c r="P1064" s="1065">
        <v>0</v>
      </c>
      <c r="Q1064" s="1065">
        <v>0</v>
      </c>
      <c r="R1064" s="1066">
        <f t="shared" si="16"/>
        <v>0</v>
      </c>
      <c r="S1064" s="1065">
        <v>0</v>
      </c>
      <c r="T1064" s="1065">
        <v>0</v>
      </c>
      <c r="U1064" s="1065">
        <v>0</v>
      </c>
      <c r="V1064" s="1065">
        <v>0</v>
      </c>
    </row>
    <row r="1065" spans="1:22">
      <c r="A1065">
        <v>4088200100</v>
      </c>
      <c r="B1065" s="1061">
        <v>2</v>
      </c>
      <c r="C1065" s="1061">
        <v>5</v>
      </c>
      <c r="D1065" s="1062">
        <v>2</v>
      </c>
      <c r="E1065" s="1061" t="s">
        <v>2394</v>
      </c>
      <c r="F1065" s="1061">
        <v>143</v>
      </c>
      <c r="G1065" s="1061" t="s">
        <v>711</v>
      </c>
      <c r="H1065" s="1063">
        <v>1</v>
      </c>
      <c r="I1065" s="1064">
        <v>14103</v>
      </c>
      <c r="J1065" s="1064">
        <v>1</v>
      </c>
      <c r="K1065">
        <v>2020</v>
      </c>
      <c r="L1065" s="1064">
        <v>1</v>
      </c>
      <c r="M1065" s="1064">
        <v>3</v>
      </c>
      <c r="N1065" s="1064" t="s">
        <v>2397</v>
      </c>
      <c r="O1065">
        <v>13</v>
      </c>
      <c r="P1065" s="1065">
        <v>0</v>
      </c>
      <c r="Q1065" s="1065">
        <v>0</v>
      </c>
      <c r="R1065" s="1066">
        <f t="shared" si="16"/>
        <v>0</v>
      </c>
      <c r="S1065" s="1065">
        <v>16.86</v>
      </c>
      <c r="T1065" s="1065">
        <v>16.86</v>
      </c>
      <c r="U1065" s="1065">
        <v>0</v>
      </c>
      <c r="V1065" s="1065">
        <v>0</v>
      </c>
    </row>
    <row r="1066" spans="1:22">
      <c r="A1066">
        <v>4088200100</v>
      </c>
      <c r="B1066" s="1061">
        <v>2</v>
      </c>
      <c r="C1066" s="1061">
        <v>5</v>
      </c>
      <c r="D1066" s="1062">
        <v>2</v>
      </c>
      <c r="E1066" s="1061" t="s">
        <v>2394</v>
      </c>
      <c r="F1066" s="1061">
        <v>143</v>
      </c>
      <c r="G1066" s="1061" t="s">
        <v>711</v>
      </c>
      <c r="H1066" s="1063">
        <v>1</v>
      </c>
      <c r="I1066" s="1064">
        <v>14103</v>
      </c>
      <c r="J1066" s="1064">
        <v>1</v>
      </c>
      <c r="K1066">
        <v>2020</v>
      </c>
      <c r="L1066" s="1064">
        <v>1</v>
      </c>
      <c r="M1066" s="1064">
        <v>3</v>
      </c>
      <c r="N1066" s="1064" t="s">
        <v>2397</v>
      </c>
      <c r="O1066">
        <v>13</v>
      </c>
      <c r="P1066" s="1065">
        <v>0</v>
      </c>
      <c r="Q1066" s="1065">
        <v>16.86</v>
      </c>
      <c r="R1066" s="1066">
        <f t="shared" si="16"/>
        <v>16.86</v>
      </c>
      <c r="S1066" s="1065">
        <v>0</v>
      </c>
      <c r="T1066" s="1065">
        <v>0</v>
      </c>
      <c r="U1066" s="1065">
        <v>0</v>
      </c>
      <c r="V1066" s="1065">
        <v>0</v>
      </c>
    </row>
    <row r="1067" spans="1:22">
      <c r="A1067">
        <v>4088200100</v>
      </c>
      <c r="B1067" s="1061">
        <v>2</v>
      </c>
      <c r="C1067" s="1061">
        <v>5</v>
      </c>
      <c r="D1067" s="1062">
        <v>2</v>
      </c>
      <c r="E1067" s="1061" t="s">
        <v>2394</v>
      </c>
      <c r="F1067" s="1061">
        <v>143</v>
      </c>
      <c r="G1067" s="1061" t="s">
        <v>711</v>
      </c>
      <c r="H1067" s="1063">
        <v>1</v>
      </c>
      <c r="I1067" s="1064">
        <v>14103</v>
      </c>
      <c r="J1067" s="1064">
        <v>1</v>
      </c>
      <c r="K1067">
        <v>2020</v>
      </c>
      <c r="L1067" s="1064">
        <v>1</v>
      </c>
      <c r="M1067" s="1064">
        <v>3</v>
      </c>
      <c r="N1067" s="1064" t="s">
        <v>2397</v>
      </c>
      <c r="O1067">
        <v>13</v>
      </c>
      <c r="P1067" s="1065">
        <v>0</v>
      </c>
      <c r="Q1067" s="1065">
        <v>0</v>
      </c>
      <c r="R1067" s="1066">
        <f t="shared" si="16"/>
        <v>0</v>
      </c>
      <c r="S1067" s="1065">
        <v>0</v>
      </c>
      <c r="T1067" s="1065">
        <v>0</v>
      </c>
      <c r="U1067" s="1065">
        <v>0</v>
      </c>
      <c r="V1067" s="1065">
        <v>0</v>
      </c>
    </row>
    <row r="1068" spans="1:22">
      <c r="A1068">
        <v>4088200100</v>
      </c>
      <c r="B1068" s="1061">
        <v>2</v>
      </c>
      <c r="C1068" s="1061">
        <v>5</v>
      </c>
      <c r="D1068" s="1062">
        <v>2</v>
      </c>
      <c r="E1068" s="1061" t="s">
        <v>2394</v>
      </c>
      <c r="F1068" s="1061">
        <v>143</v>
      </c>
      <c r="G1068" s="1061" t="s">
        <v>711</v>
      </c>
      <c r="H1068" s="1063">
        <v>1</v>
      </c>
      <c r="I1068" s="1064">
        <v>14103</v>
      </c>
      <c r="J1068" s="1064">
        <v>1</v>
      </c>
      <c r="K1068">
        <v>2020</v>
      </c>
      <c r="L1068" s="1064">
        <v>1</v>
      </c>
      <c r="M1068" s="1064">
        <v>3</v>
      </c>
      <c r="N1068" s="1064" t="s">
        <v>2397</v>
      </c>
      <c r="O1068">
        <v>13</v>
      </c>
      <c r="P1068" s="1065">
        <v>0</v>
      </c>
      <c r="Q1068" s="1065">
        <v>0</v>
      </c>
      <c r="R1068" s="1066">
        <f t="shared" si="16"/>
        <v>0</v>
      </c>
      <c r="S1068" s="1065">
        <v>0</v>
      </c>
      <c r="T1068" s="1065">
        <v>0</v>
      </c>
      <c r="U1068" s="1065">
        <v>0</v>
      </c>
      <c r="V1068" s="1065">
        <v>0</v>
      </c>
    </row>
    <row r="1069" spans="1:22">
      <c r="A1069">
        <v>4088200100</v>
      </c>
      <c r="B1069" s="1061">
        <v>2</v>
      </c>
      <c r="C1069" s="1061">
        <v>5</v>
      </c>
      <c r="D1069" s="1062">
        <v>2</v>
      </c>
      <c r="E1069" s="1061" t="s">
        <v>2394</v>
      </c>
      <c r="F1069" s="1061">
        <v>143</v>
      </c>
      <c r="G1069" s="1061" t="s">
        <v>711</v>
      </c>
      <c r="H1069" s="1063">
        <v>1</v>
      </c>
      <c r="I1069" s="1064">
        <v>14103</v>
      </c>
      <c r="J1069" s="1064">
        <v>1</v>
      </c>
      <c r="K1069">
        <v>2020</v>
      </c>
      <c r="L1069" s="1064">
        <v>1</v>
      </c>
      <c r="M1069" s="1064">
        <v>3</v>
      </c>
      <c r="N1069" s="1064" t="s">
        <v>2397</v>
      </c>
      <c r="O1069">
        <v>13</v>
      </c>
      <c r="P1069" s="1065">
        <v>0</v>
      </c>
      <c r="Q1069" s="1065">
        <v>0</v>
      </c>
      <c r="R1069" s="1066">
        <f t="shared" si="16"/>
        <v>0</v>
      </c>
      <c r="S1069" s="1065">
        <v>67.44</v>
      </c>
      <c r="T1069" s="1065">
        <v>67.44</v>
      </c>
      <c r="U1069" s="1065">
        <v>0</v>
      </c>
      <c r="V1069" s="1065">
        <v>0</v>
      </c>
    </row>
    <row r="1070" spans="1:22">
      <c r="A1070">
        <v>4088200100</v>
      </c>
      <c r="B1070" s="1061">
        <v>2</v>
      </c>
      <c r="C1070" s="1061">
        <v>5</v>
      </c>
      <c r="D1070" s="1062">
        <v>2</v>
      </c>
      <c r="E1070" s="1061" t="s">
        <v>2394</v>
      </c>
      <c r="F1070" s="1061">
        <v>143</v>
      </c>
      <c r="G1070" s="1061" t="s">
        <v>711</v>
      </c>
      <c r="H1070" s="1063">
        <v>1</v>
      </c>
      <c r="I1070" s="1064">
        <v>14103</v>
      </c>
      <c r="J1070" s="1064">
        <v>1</v>
      </c>
      <c r="K1070">
        <v>2020</v>
      </c>
      <c r="L1070" s="1064">
        <v>1</v>
      </c>
      <c r="M1070" s="1064">
        <v>3</v>
      </c>
      <c r="N1070" s="1064" t="s">
        <v>2397</v>
      </c>
      <c r="O1070">
        <v>13</v>
      </c>
      <c r="P1070" s="1065">
        <v>0</v>
      </c>
      <c r="Q1070" s="1065">
        <v>67.44</v>
      </c>
      <c r="R1070" s="1066">
        <f t="shared" si="16"/>
        <v>67.44</v>
      </c>
      <c r="S1070" s="1065">
        <v>0</v>
      </c>
      <c r="T1070" s="1065">
        <v>0</v>
      </c>
      <c r="U1070" s="1065">
        <v>0</v>
      </c>
      <c r="V1070" s="1065">
        <v>0</v>
      </c>
    </row>
    <row r="1071" spans="1:22">
      <c r="A1071">
        <v>4088200100</v>
      </c>
      <c r="B1071" s="1061">
        <v>2</v>
      </c>
      <c r="C1071" s="1061">
        <v>5</v>
      </c>
      <c r="D1071" s="1062">
        <v>2</v>
      </c>
      <c r="E1071" s="1061" t="s">
        <v>2394</v>
      </c>
      <c r="F1071" s="1061">
        <v>143</v>
      </c>
      <c r="G1071" s="1061" t="s">
        <v>711</v>
      </c>
      <c r="H1071" s="1063">
        <v>1</v>
      </c>
      <c r="I1071" s="1064">
        <v>14103</v>
      </c>
      <c r="J1071" s="1064">
        <v>1</v>
      </c>
      <c r="K1071">
        <v>2020</v>
      </c>
      <c r="L1071" s="1064">
        <v>2</v>
      </c>
      <c r="M1071" s="1064">
        <v>2</v>
      </c>
      <c r="N1071" s="1064" t="s">
        <v>2397</v>
      </c>
      <c r="O1071">
        <v>13</v>
      </c>
      <c r="P1071" s="1065">
        <v>231.12</v>
      </c>
      <c r="Q1071" s="1065">
        <v>15.56</v>
      </c>
      <c r="R1071" s="1066">
        <f t="shared" si="16"/>
        <v>246.68</v>
      </c>
      <c r="S1071" s="1065">
        <v>246.68</v>
      </c>
      <c r="T1071" s="1065">
        <v>246.68</v>
      </c>
      <c r="U1071" s="1065">
        <v>201.72</v>
      </c>
      <c r="V1071" s="1065">
        <v>201.72</v>
      </c>
    </row>
    <row r="1072" spans="1:22">
      <c r="A1072">
        <v>4088200100</v>
      </c>
      <c r="B1072" s="1061">
        <v>2</v>
      </c>
      <c r="C1072" s="1061">
        <v>5</v>
      </c>
      <c r="D1072" s="1062">
        <v>2</v>
      </c>
      <c r="E1072" s="1061" t="s">
        <v>2394</v>
      </c>
      <c r="F1072" s="1061">
        <v>143</v>
      </c>
      <c r="G1072" s="1061" t="s">
        <v>711</v>
      </c>
      <c r="H1072" s="1063">
        <v>1</v>
      </c>
      <c r="I1072" s="1064">
        <v>14103</v>
      </c>
      <c r="J1072" s="1064">
        <v>1</v>
      </c>
      <c r="K1072">
        <v>2020</v>
      </c>
      <c r="L1072" s="1064">
        <v>2</v>
      </c>
      <c r="M1072" s="1064">
        <v>2</v>
      </c>
      <c r="N1072" s="1064" t="s">
        <v>2397</v>
      </c>
      <c r="O1072">
        <v>13</v>
      </c>
      <c r="P1072" s="1065">
        <v>0</v>
      </c>
      <c r="Q1072" s="1065">
        <v>0</v>
      </c>
      <c r="R1072" s="1066">
        <f t="shared" si="16"/>
        <v>0</v>
      </c>
      <c r="S1072" s="1065">
        <v>0</v>
      </c>
      <c r="T1072" s="1065">
        <v>0</v>
      </c>
      <c r="U1072" s="1065">
        <v>0</v>
      </c>
      <c r="V1072" s="1065">
        <v>0</v>
      </c>
    </row>
    <row r="1073" spans="1:22">
      <c r="A1073">
        <v>4088200100</v>
      </c>
      <c r="B1073" s="1061">
        <v>2</v>
      </c>
      <c r="C1073" s="1061">
        <v>5</v>
      </c>
      <c r="D1073" s="1062">
        <v>2</v>
      </c>
      <c r="E1073" s="1061" t="s">
        <v>2394</v>
      </c>
      <c r="F1073" s="1061">
        <v>143</v>
      </c>
      <c r="G1073" s="1061" t="s">
        <v>711</v>
      </c>
      <c r="H1073" s="1063">
        <v>1</v>
      </c>
      <c r="I1073" s="1064">
        <v>14103</v>
      </c>
      <c r="J1073" s="1064">
        <v>1</v>
      </c>
      <c r="K1073">
        <v>2020</v>
      </c>
      <c r="L1073" s="1064">
        <v>2</v>
      </c>
      <c r="M1073" s="1064">
        <v>2</v>
      </c>
      <c r="N1073" s="1064" t="s">
        <v>2397</v>
      </c>
      <c r="O1073">
        <v>13</v>
      </c>
      <c r="P1073" s="1065">
        <v>0</v>
      </c>
      <c r="Q1073" s="1065">
        <v>0</v>
      </c>
      <c r="R1073" s="1066">
        <f t="shared" si="16"/>
        <v>0</v>
      </c>
      <c r="S1073" s="1065">
        <v>0</v>
      </c>
      <c r="T1073" s="1065">
        <v>0</v>
      </c>
      <c r="U1073" s="1065">
        <v>278.19</v>
      </c>
      <c r="V1073" s="1065">
        <v>278.19</v>
      </c>
    </row>
    <row r="1074" spans="1:22">
      <c r="A1074">
        <v>4088200100</v>
      </c>
      <c r="B1074" s="1061">
        <v>2</v>
      </c>
      <c r="C1074" s="1061">
        <v>5</v>
      </c>
      <c r="D1074" s="1062">
        <v>2</v>
      </c>
      <c r="E1074" s="1061" t="s">
        <v>2394</v>
      </c>
      <c r="F1074" s="1061">
        <v>143</v>
      </c>
      <c r="G1074" s="1061" t="s">
        <v>711</v>
      </c>
      <c r="H1074" s="1063">
        <v>1</v>
      </c>
      <c r="I1074" s="1064">
        <v>14103</v>
      </c>
      <c r="J1074" s="1064">
        <v>1</v>
      </c>
      <c r="K1074">
        <v>2020</v>
      </c>
      <c r="L1074" s="1064">
        <v>2</v>
      </c>
      <c r="M1074" s="1064">
        <v>2</v>
      </c>
      <c r="N1074" s="1064" t="s">
        <v>2397</v>
      </c>
      <c r="O1074">
        <v>13</v>
      </c>
      <c r="P1074" s="1065">
        <v>0</v>
      </c>
      <c r="Q1074" s="1065">
        <v>0</v>
      </c>
      <c r="R1074" s="1066">
        <f t="shared" si="16"/>
        <v>0</v>
      </c>
      <c r="S1074" s="1065">
        <v>0</v>
      </c>
      <c r="T1074" s="1065">
        <v>0</v>
      </c>
      <c r="U1074" s="1065">
        <v>0</v>
      </c>
      <c r="V1074" s="1065">
        <v>0</v>
      </c>
    </row>
    <row r="1075" spans="1:22">
      <c r="A1075">
        <v>4088200100</v>
      </c>
      <c r="B1075" s="1061">
        <v>2</v>
      </c>
      <c r="C1075" s="1061">
        <v>5</v>
      </c>
      <c r="D1075" s="1062">
        <v>2</v>
      </c>
      <c r="E1075" s="1061" t="s">
        <v>2394</v>
      </c>
      <c r="F1075" s="1061">
        <v>143</v>
      </c>
      <c r="G1075" s="1061" t="s">
        <v>711</v>
      </c>
      <c r="H1075" s="1063">
        <v>1</v>
      </c>
      <c r="I1075" s="1064">
        <v>14103</v>
      </c>
      <c r="J1075" s="1064">
        <v>1</v>
      </c>
      <c r="K1075">
        <v>2020</v>
      </c>
      <c r="L1075" s="1064">
        <v>2</v>
      </c>
      <c r="M1075" s="1064">
        <v>2</v>
      </c>
      <c r="N1075" s="1064" t="s">
        <v>2397</v>
      </c>
      <c r="O1075">
        <v>13</v>
      </c>
      <c r="P1075" s="1065">
        <v>0</v>
      </c>
      <c r="Q1075" s="1065">
        <v>0</v>
      </c>
      <c r="R1075" s="1066">
        <f t="shared" si="16"/>
        <v>0</v>
      </c>
      <c r="S1075" s="1065">
        <v>0</v>
      </c>
      <c r="T1075" s="1065">
        <v>0</v>
      </c>
      <c r="U1075" s="1065">
        <v>0</v>
      </c>
      <c r="V1075" s="1065">
        <v>0</v>
      </c>
    </row>
    <row r="1076" spans="1:22">
      <c r="A1076">
        <v>4088200100</v>
      </c>
      <c r="B1076" s="1061">
        <v>2</v>
      </c>
      <c r="C1076" s="1061">
        <v>5</v>
      </c>
      <c r="D1076" s="1062">
        <v>2</v>
      </c>
      <c r="E1076" s="1061" t="s">
        <v>2394</v>
      </c>
      <c r="F1076" s="1061">
        <v>143</v>
      </c>
      <c r="G1076" s="1061" t="s">
        <v>711</v>
      </c>
      <c r="H1076" s="1063">
        <v>1</v>
      </c>
      <c r="I1076" s="1064">
        <v>14103</v>
      </c>
      <c r="J1076" s="1064">
        <v>1</v>
      </c>
      <c r="K1076">
        <v>2020</v>
      </c>
      <c r="L1076" s="1064">
        <v>2</v>
      </c>
      <c r="M1076" s="1064">
        <v>2</v>
      </c>
      <c r="N1076" s="1064" t="s">
        <v>2397</v>
      </c>
      <c r="O1076">
        <v>13</v>
      </c>
      <c r="P1076" s="1065">
        <v>0</v>
      </c>
      <c r="Q1076" s="1065">
        <v>0</v>
      </c>
      <c r="R1076" s="1066">
        <f t="shared" si="16"/>
        <v>0</v>
      </c>
      <c r="S1076" s="1065">
        <v>559.19000000000005</v>
      </c>
      <c r="T1076" s="1065">
        <v>559.19000000000005</v>
      </c>
      <c r="U1076" s="1065">
        <v>0</v>
      </c>
      <c r="V1076" s="1065">
        <v>0</v>
      </c>
    </row>
    <row r="1077" spans="1:22">
      <c r="A1077">
        <v>4088200100</v>
      </c>
      <c r="B1077" s="1061">
        <v>2</v>
      </c>
      <c r="C1077" s="1061">
        <v>5</v>
      </c>
      <c r="D1077" s="1062">
        <v>2</v>
      </c>
      <c r="E1077" s="1061" t="s">
        <v>2394</v>
      </c>
      <c r="F1077" s="1061">
        <v>143</v>
      </c>
      <c r="G1077" s="1061" t="s">
        <v>711</v>
      </c>
      <c r="H1077" s="1063">
        <v>1</v>
      </c>
      <c r="I1077" s="1064">
        <v>14103</v>
      </c>
      <c r="J1077" s="1064">
        <v>1</v>
      </c>
      <c r="K1077">
        <v>2020</v>
      </c>
      <c r="L1077" s="1064">
        <v>2</v>
      </c>
      <c r="M1077" s="1064">
        <v>2</v>
      </c>
      <c r="N1077" s="1064" t="s">
        <v>2397</v>
      </c>
      <c r="O1077">
        <v>13</v>
      </c>
      <c r="P1077" s="1065">
        <v>0</v>
      </c>
      <c r="Q1077" s="1065">
        <v>559.19000000000005</v>
      </c>
      <c r="R1077" s="1066">
        <f t="shared" si="16"/>
        <v>559.19000000000005</v>
      </c>
      <c r="S1077" s="1065">
        <v>0</v>
      </c>
      <c r="T1077" s="1065">
        <v>0</v>
      </c>
      <c r="U1077" s="1065">
        <v>0</v>
      </c>
      <c r="V1077" s="1065">
        <v>0</v>
      </c>
    </row>
    <row r="1078" spans="1:22">
      <c r="A1078">
        <v>4088200100</v>
      </c>
      <c r="B1078" s="1061">
        <v>2</v>
      </c>
      <c r="C1078" s="1061">
        <v>5</v>
      </c>
      <c r="D1078" s="1062">
        <v>2</v>
      </c>
      <c r="E1078" s="1061" t="s">
        <v>2394</v>
      </c>
      <c r="F1078" s="1061">
        <v>143</v>
      </c>
      <c r="G1078" s="1061" t="s">
        <v>711</v>
      </c>
      <c r="H1078" s="1063">
        <v>1</v>
      </c>
      <c r="I1078" s="1064">
        <v>14103</v>
      </c>
      <c r="J1078" s="1064">
        <v>1</v>
      </c>
      <c r="K1078">
        <v>2020</v>
      </c>
      <c r="L1078" s="1064">
        <v>2</v>
      </c>
      <c r="M1078" s="1064">
        <v>2</v>
      </c>
      <c r="N1078" s="1064" t="s">
        <v>2397</v>
      </c>
      <c r="O1078">
        <v>13</v>
      </c>
      <c r="P1078" s="1065">
        <v>56.5</v>
      </c>
      <c r="Q1078" s="1065">
        <v>5.32</v>
      </c>
      <c r="R1078" s="1066">
        <f t="shared" si="16"/>
        <v>61.82</v>
      </c>
      <c r="S1078" s="1065">
        <v>61.82</v>
      </c>
      <c r="T1078" s="1065">
        <v>61.82</v>
      </c>
      <c r="U1078" s="1065">
        <v>50.58</v>
      </c>
      <c r="V1078" s="1065">
        <v>50.58</v>
      </c>
    </row>
    <row r="1079" spans="1:22">
      <c r="A1079">
        <v>4088200100</v>
      </c>
      <c r="B1079" s="1061">
        <v>2</v>
      </c>
      <c r="C1079" s="1061">
        <v>5</v>
      </c>
      <c r="D1079" s="1062">
        <v>2</v>
      </c>
      <c r="E1079" s="1061" t="s">
        <v>2394</v>
      </c>
      <c r="F1079" s="1061">
        <v>143</v>
      </c>
      <c r="G1079" s="1061" t="s">
        <v>711</v>
      </c>
      <c r="H1079" s="1063">
        <v>1</v>
      </c>
      <c r="I1079" s="1064">
        <v>14103</v>
      </c>
      <c r="J1079" s="1064">
        <v>1</v>
      </c>
      <c r="K1079">
        <v>2020</v>
      </c>
      <c r="L1079" s="1064">
        <v>2</v>
      </c>
      <c r="M1079" s="1064">
        <v>2</v>
      </c>
      <c r="N1079" s="1064" t="s">
        <v>2397</v>
      </c>
      <c r="O1079">
        <v>13</v>
      </c>
      <c r="P1079" s="1065">
        <v>225.98</v>
      </c>
      <c r="Q1079" s="1065">
        <v>428.28</v>
      </c>
      <c r="R1079" s="1066">
        <f t="shared" si="16"/>
        <v>654.26</v>
      </c>
      <c r="S1079" s="1065">
        <v>654.26</v>
      </c>
      <c r="T1079" s="1065">
        <v>654.26</v>
      </c>
      <c r="U1079" s="1065">
        <v>525</v>
      </c>
      <c r="V1079" s="1065">
        <v>525</v>
      </c>
    </row>
    <row r="1080" spans="1:22">
      <c r="A1080">
        <v>4088200100</v>
      </c>
      <c r="B1080" s="1061">
        <v>2</v>
      </c>
      <c r="C1080" s="1061">
        <v>5</v>
      </c>
      <c r="D1080" s="1062">
        <v>2</v>
      </c>
      <c r="E1080" s="1061" t="s">
        <v>2394</v>
      </c>
      <c r="F1080" s="1061">
        <v>143</v>
      </c>
      <c r="G1080" s="1061" t="s">
        <v>711</v>
      </c>
      <c r="H1080" s="1063">
        <v>1</v>
      </c>
      <c r="I1080" s="1064">
        <v>14103</v>
      </c>
      <c r="J1080" s="1064">
        <v>1</v>
      </c>
      <c r="K1080">
        <v>2020</v>
      </c>
      <c r="L1080" s="1064">
        <v>1</v>
      </c>
      <c r="M1080" s="1064">
        <v>3</v>
      </c>
      <c r="N1080" s="1064" t="s">
        <v>2397</v>
      </c>
      <c r="O1080">
        <v>13</v>
      </c>
      <c r="P1080" s="1065">
        <v>0</v>
      </c>
      <c r="Q1080" s="1065">
        <v>0</v>
      </c>
      <c r="R1080" s="1066">
        <f t="shared" si="16"/>
        <v>0</v>
      </c>
      <c r="S1080" s="1065">
        <v>0</v>
      </c>
      <c r="T1080" s="1065">
        <v>0</v>
      </c>
      <c r="U1080" s="1065">
        <v>0</v>
      </c>
      <c r="V1080" s="1065">
        <v>0</v>
      </c>
    </row>
    <row r="1081" spans="1:22">
      <c r="A1081">
        <v>4088200100</v>
      </c>
      <c r="B1081" s="1061">
        <v>2</v>
      </c>
      <c r="C1081" s="1061">
        <v>5</v>
      </c>
      <c r="D1081" s="1062">
        <v>2</v>
      </c>
      <c r="E1081" s="1061" t="s">
        <v>2394</v>
      </c>
      <c r="F1081" s="1061">
        <v>143</v>
      </c>
      <c r="G1081" s="1061" t="s">
        <v>711</v>
      </c>
      <c r="H1081" s="1063">
        <v>1</v>
      </c>
      <c r="I1081" s="1064">
        <v>14103</v>
      </c>
      <c r="J1081" s="1064">
        <v>1</v>
      </c>
      <c r="K1081">
        <v>2020</v>
      </c>
      <c r="L1081" s="1064">
        <v>1</v>
      </c>
      <c r="M1081" s="1064">
        <v>3</v>
      </c>
      <c r="N1081" s="1064" t="s">
        <v>2397</v>
      </c>
      <c r="O1081">
        <v>13</v>
      </c>
      <c r="P1081" s="1065">
        <v>0</v>
      </c>
      <c r="Q1081" s="1065">
        <v>0</v>
      </c>
      <c r="R1081" s="1066">
        <f t="shared" si="16"/>
        <v>0</v>
      </c>
      <c r="S1081" s="1065">
        <v>0</v>
      </c>
      <c r="T1081" s="1065">
        <v>0</v>
      </c>
      <c r="U1081" s="1065">
        <v>0</v>
      </c>
      <c r="V1081" s="1065">
        <v>0</v>
      </c>
    </row>
    <row r="1082" spans="1:22">
      <c r="A1082">
        <v>4088200100</v>
      </c>
      <c r="B1082" s="1061">
        <v>2</v>
      </c>
      <c r="C1082" s="1061">
        <v>5</v>
      </c>
      <c r="D1082" s="1062">
        <v>2</v>
      </c>
      <c r="E1082" s="1061" t="s">
        <v>2394</v>
      </c>
      <c r="F1082" s="1061">
        <v>143</v>
      </c>
      <c r="G1082" s="1061" t="s">
        <v>711</v>
      </c>
      <c r="H1082" s="1063">
        <v>1</v>
      </c>
      <c r="I1082" s="1064">
        <v>14103</v>
      </c>
      <c r="J1082" s="1064">
        <v>1</v>
      </c>
      <c r="K1082">
        <v>2020</v>
      </c>
      <c r="L1082" s="1064">
        <v>1</v>
      </c>
      <c r="M1082" s="1064">
        <v>3</v>
      </c>
      <c r="N1082" s="1064" t="s">
        <v>2397</v>
      </c>
      <c r="O1082">
        <v>13</v>
      </c>
      <c r="P1082" s="1065">
        <v>0</v>
      </c>
      <c r="Q1082" s="1065">
        <v>0</v>
      </c>
      <c r="R1082" s="1066">
        <f t="shared" si="16"/>
        <v>0</v>
      </c>
      <c r="S1082" s="1065">
        <v>22.48</v>
      </c>
      <c r="T1082" s="1065">
        <v>22.48</v>
      </c>
      <c r="U1082" s="1065">
        <v>0</v>
      </c>
      <c r="V1082" s="1065">
        <v>0</v>
      </c>
    </row>
    <row r="1083" spans="1:22">
      <c r="A1083">
        <v>4088200100</v>
      </c>
      <c r="B1083" s="1061">
        <v>2</v>
      </c>
      <c r="C1083" s="1061">
        <v>5</v>
      </c>
      <c r="D1083" s="1062">
        <v>2</v>
      </c>
      <c r="E1083" s="1061" t="s">
        <v>2394</v>
      </c>
      <c r="F1083" s="1061">
        <v>143</v>
      </c>
      <c r="G1083" s="1061" t="s">
        <v>711</v>
      </c>
      <c r="H1083" s="1063">
        <v>1</v>
      </c>
      <c r="I1083" s="1064">
        <v>14103</v>
      </c>
      <c r="J1083" s="1064">
        <v>1</v>
      </c>
      <c r="K1083">
        <v>2020</v>
      </c>
      <c r="L1083" s="1064">
        <v>1</v>
      </c>
      <c r="M1083" s="1064">
        <v>3</v>
      </c>
      <c r="N1083" s="1064" t="s">
        <v>2397</v>
      </c>
      <c r="O1083">
        <v>13</v>
      </c>
      <c r="P1083" s="1065">
        <v>0</v>
      </c>
      <c r="Q1083" s="1065">
        <v>22.48</v>
      </c>
      <c r="R1083" s="1066">
        <f t="shared" si="16"/>
        <v>22.48</v>
      </c>
      <c r="S1083" s="1065">
        <v>0</v>
      </c>
      <c r="T1083" s="1065">
        <v>0</v>
      </c>
      <c r="U1083" s="1065">
        <v>0</v>
      </c>
      <c r="V1083" s="1065">
        <v>0</v>
      </c>
    </row>
    <row r="1084" spans="1:22">
      <c r="A1084">
        <v>4088200100</v>
      </c>
      <c r="B1084" s="1061">
        <v>2</v>
      </c>
      <c r="C1084" s="1061">
        <v>5</v>
      </c>
      <c r="D1084" s="1062">
        <v>2</v>
      </c>
      <c r="E1084" s="1061" t="s">
        <v>2394</v>
      </c>
      <c r="F1084" s="1061">
        <v>143</v>
      </c>
      <c r="G1084" s="1061" t="s">
        <v>711</v>
      </c>
      <c r="H1084" s="1063">
        <v>1</v>
      </c>
      <c r="I1084" s="1064">
        <v>14103</v>
      </c>
      <c r="J1084" s="1064">
        <v>1</v>
      </c>
      <c r="K1084">
        <v>2020</v>
      </c>
      <c r="L1084" s="1064">
        <v>1</v>
      </c>
      <c r="M1084" s="1064">
        <v>3</v>
      </c>
      <c r="N1084" s="1064" t="s">
        <v>2397</v>
      </c>
      <c r="O1084">
        <v>13</v>
      </c>
      <c r="P1084" s="1065">
        <v>0</v>
      </c>
      <c r="Q1084" s="1065">
        <v>0</v>
      </c>
      <c r="R1084" s="1066">
        <f t="shared" si="16"/>
        <v>0</v>
      </c>
      <c r="S1084" s="1065">
        <v>0</v>
      </c>
      <c r="T1084" s="1065">
        <v>0</v>
      </c>
      <c r="U1084" s="1065">
        <v>0</v>
      </c>
      <c r="V1084" s="1065">
        <v>0</v>
      </c>
    </row>
    <row r="1085" spans="1:22">
      <c r="A1085">
        <v>4088200100</v>
      </c>
      <c r="B1085" s="1061">
        <v>2</v>
      </c>
      <c r="C1085" s="1061">
        <v>5</v>
      </c>
      <c r="D1085" s="1062">
        <v>2</v>
      </c>
      <c r="E1085" s="1061" t="s">
        <v>2394</v>
      </c>
      <c r="F1085" s="1061">
        <v>143</v>
      </c>
      <c r="G1085" s="1061" t="s">
        <v>711</v>
      </c>
      <c r="H1085" s="1063">
        <v>1</v>
      </c>
      <c r="I1085" s="1064">
        <v>14103</v>
      </c>
      <c r="J1085" s="1064">
        <v>1</v>
      </c>
      <c r="K1085">
        <v>2020</v>
      </c>
      <c r="L1085" s="1064">
        <v>1</v>
      </c>
      <c r="M1085" s="1064">
        <v>3</v>
      </c>
      <c r="N1085" s="1064" t="s">
        <v>2397</v>
      </c>
      <c r="O1085">
        <v>13</v>
      </c>
      <c r="P1085" s="1065">
        <v>0</v>
      </c>
      <c r="Q1085" s="1065">
        <v>0</v>
      </c>
      <c r="R1085" s="1066">
        <f t="shared" si="16"/>
        <v>0</v>
      </c>
      <c r="S1085" s="1065">
        <v>0</v>
      </c>
      <c r="T1085" s="1065">
        <v>0</v>
      </c>
      <c r="U1085" s="1065">
        <v>0</v>
      </c>
      <c r="V1085" s="1065">
        <v>0</v>
      </c>
    </row>
    <row r="1086" spans="1:22">
      <c r="A1086">
        <v>4088200100</v>
      </c>
      <c r="B1086" s="1061">
        <v>2</v>
      </c>
      <c r="C1086" s="1061">
        <v>5</v>
      </c>
      <c r="D1086" s="1062">
        <v>2</v>
      </c>
      <c r="E1086" s="1061" t="s">
        <v>2394</v>
      </c>
      <c r="F1086" s="1061">
        <v>143</v>
      </c>
      <c r="G1086" s="1061" t="s">
        <v>711</v>
      </c>
      <c r="H1086" s="1063">
        <v>1</v>
      </c>
      <c r="I1086" s="1064">
        <v>14103</v>
      </c>
      <c r="J1086" s="1064">
        <v>1</v>
      </c>
      <c r="K1086">
        <v>2020</v>
      </c>
      <c r="L1086" s="1064">
        <v>1</v>
      </c>
      <c r="M1086" s="1064">
        <v>3</v>
      </c>
      <c r="N1086" s="1064" t="s">
        <v>2397</v>
      </c>
      <c r="O1086">
        <v>13</v>
      </c>
      <c r="P1086" s="1065">
        <v>0</v>
      </c>
      <c r="Q1086" s="1065">
        <v>0</v>
      </c>
      <c r="R1086" s="1066">
        <f t="shared" si="16"/>
        <v>0</v>
      </c>
      <c r="S1086" s="1065">
        <v>151.74</v>
      </c>
      <c r="T1086" s="1065">
        <v>151.74</v>
      </c>
      <c r="U1086" s="1065">
        <v>0</v>
      </c>
      <c r="V1086" s="1065">
        <v>0</v>
      </c>
    </row>
    <row r="1087" spans="1:22">
      <c r="A1087">
        <v>4088200100</v>
      </c>
      <c r="B1087" s="1061">
        <v>2</v>
      </c>
      <c r="C1087" s="1061">
        <v>5</v>
      </c>
      <c r="D1087" s="1062">
        <v>2</v>
      </c>
      <c r="E1087" s="1061" t="s">
        <v>2394</v>
      </c>
      <c r="F1087" s="1061">
        <v>143</v>
      </c>
      <c r="G1087" s="1061" t="s">
        <v>711</v>
      </c>
      <c r="H1087" s="1063">
        <v>1</v>
      </c>
      <c r="I1087" s="1064">
        <v>14103</v>
      </c>
      <c r="J1087" s="1064">
        <v>1</v>
      </c>
      <c r="K1087">
        <v>2020</v>
      </c>
      <c r="L1087" s="1064">
        <v>1</v>
      </c>
      <c r="M1087" s="1064">
        <v>3</v>
      </c>
      <c r="N1087" s="1064" t="s">
        <v>2397</v>
      </c>
      <c r="O1087">
        <v>13</v>
      </c>
      <c r="P1087" s="1065">
        <v>0</v>
      </c>
      <c r="Q1087" s="1065">
        <v>151.74</v>
      </c>
      <c r="R1087" s="1066">
        <f t="shared" si="16"/>
        <v>151.74</v>
      </c>
      <c r="S1087" s="1065">
        <v>0</v>
      </c>
      <c r="T1087" s="1065">
        <v>0</v>
      </c>
      <c r="U1087" s="1065">
        <v>0</v>
      </c>
      <c r="V1087" s="1065">
        <v>0</v>
      </c>
    </row>
    <row r="1088" spans="1:22">
      <c r="A1088">
        <v>4088200100</v>
      </c>
      <c r="B1088" s="1061">
        <v>2</v>
      </c>
      <c r="C1088" s="1061">
        <v>5</v>
      </c>
      <c r="D1088" s="1062">
        <v>2</v>
      </c>
      <c r="E1088" s="1061" t="s">
        <v>2394</v>
      </c>
      <c r="F1088" s="1061">
        <v>143</v>
      </c>
      <c r="G1088" s="1061" t="s">
        <v>711</v>
      </c>
      <c r="H1088" s="1063">
        <v>1</v>
      </c>
      <c r="I1088" s="1064">
        <v>14103</v>
      </c>
      <c r="J1088" s="1064">
        <v>1</v>
      </c>
      <c r="K1088">
        <v>2020</v>
      </c>
      <c r="L1088" s="1064">
        <v>1</v>
      </c>
      <c r="M1088" s="1064">
        <v>3</v>
      </c>
      <c r="N1088" s="1064" t="s">
        <v>2397</v>
      </c>
      <c r="O1088">
        <v>13</v>
      </c>
      <c r="P1088" s="1065">
        <v>0</v>
      </c>
      <c r="Q1088" s="1065">
        <v>0</v>
      </c>
      <c r="R1088" s="1066">
        <f t="shared" si="16"/>
        <v>0</v>
      </c>
      <c r="S1088" s="1065">
        <v>0</v>
      </c>
      <c r="T1088" s="1065">
        <v>0</v>
      </c>
      <c r="U1088" s="1065">
        <v>0</v>
      </c>
      <c r="V1088" s="1065">
        <v>0</v>
      </c>
    </row>
    <row r="1089" spans="1:22">
      <c r="A1089">
        <v>4088200100</v>
      </c>
      <c r="B1089" s="1061">
        <v>2</v>
      </c>
      <c r="C1089" s="1061">
        <v>5</v>
      </c>
      <c r="D1089" s="1062">
        <v>2</v>
      </c>
      <c r="E1089" s="1061" t="s">
        <v>2394</v>
      </c>
      <c r="F1089" s="1061">
        <v>143</v>
      </c>
      <c r="G1089" s="1061" t="s">
        <v>711</v>
      </c>
      <c r="H1089" s="1063">
        <v>1</v>
      </c>
      <c r="I1089" s="1064">
        <v>14103</v>
      </c>
      <c r="J1089" s="1064">
        <v>1</v>
      </c>
      <c r="K1089">
        <v>2020</v>
      </c>
      <c r="L1089" s="1064">
        <v>1</v>
      </c>
      <c r="M1089" s="1064">
        <v>3</v>
      </c>
      <c r="N1089" s="1064" t="s">
        <v>2397</v>
      </c>
      <c r="O1089">
        <v>13</v>
      </c>
      <c r="P1089" s="1065">
        <v>0</v>
      </c>
      <c r="Q1089" s="1065">
        <v>0</v>
      </c>
      <c r="R1089" s="1066">
        <f t="shared" si="16"/>
        <v>0</v>
      </c>
      <c r="S1089" s="1065">
        <v>0</v>
      </c>
      <c r="T1089" s="1065">
        <v>0</v>
      </c>
      <c r="U1089" s="1065">
        <v>0</v>
      </c>
      <c r="V1089" s="1065">
        <v>0</v>
      </c>
    </row>
    <row r="1090" spans="1:22">
      <c r="A1090">
        <v>4088200100</v>
      </c>
      <c r="B1090" s="1061">
        <v>2</v>
      </c>
      <c r="C1090" s="1061">
        <v>5</v>
      </c>
      <c r="D1090" s="1062">
        <v>2</v>
      </c>
      <c r="E1090" s="1061" t="s">
        <v>2394</v>
      </c>
      <c r="F1090" s="1061">
        <v>143</v>
      </c>
      <c r="G1090" s="1061" t="s">
        <v>711</v>
      </c>
      <c r="H1090" s="1063">
        <v>1</v>
      </c>
      <c r="I1090" s="1064">
        <v>14103</v>
      </c>
      <c r="J1090" s="1064">
        <v>1</v>
      </c>
      <c r="K1090">
        <v>2020</v>
      </c>
      <c r="L1090" s="1064">
        <v>1</v>
      </c>
      <c r="M1090" s="1064">
        <v>3</v>
      </c>
      <c r="N1090" s="1064" t="s">
        <v>2397</v>
      </c>
      <c r="O1090">
        <v>13</v>
      </c>
      <c r="P1090" s="1065">
        <v>0</v>
      </c>
      <c r="Q1090" s="1065">
        <v>0</v>
      </c>
      <c r="R1090" s="1066">
        <f t="shared" si="16"/>
        <v>0</v>
      </c>
      <c r="S1090" s="1065">
        <v>33.72</v>
      </c>
      <c r="T1090" s="1065">
        <v>33.72</v>
      </c>
      <c r="U1090" s="1065">
        <v>0</v>
      </c>
      <c r="V1090" s="1065">
        <v>0</v>
      </c>
    </row>
    <row r="1091" spans="1:22">
      <c r="A1091">
        <v>4088200100</v>
      </c>
      <c r="B1091" s="1061">
        <v>2</v>
      </c>
      <c r="C1091" s="1061">
        <v>5</v>
      </c>
      <c r="D1091" s="1062">
        <v>2</v>
      </c>
      <c r="E1091" s="1061" t="s">
        <v>2394</v>
      </c>
      <c r="F1091" s="1061">
        <v>143</v>
      </c>
      <c r="G1091" s="1061" t="s">
        <v>711</v>
      </c>
      <c r="H1091" s="1063">
        <v>1</v>
      </c>
      <c r="I1091" s="1064">
        <v>14103</v>
      </c>
      <c r="J1091" s="1064">
        <v>1</v>
      </c>
      <c r="K1091">
        <v>2020</v>
      </c>
      <c r="L1091" s="1064">
        <v>1</v>
      </c>
      <c r="M1091" s="1064">
        <v>3</v>
      </c>
      <c r="N1091" s="1064" t="s">
        <v>2397</v>
      </c>
      <c r="O1091">
        <v>13</v>
      </c>
      <c r="P1091" s="1065">
        <v>0</v>
      </c>
      <c r="Q1091" s="1065">
        <v>33.72</v>
      </c>
      <c r="R1091" s="1066">
        <f t="shared" si="16"/>
        <v>33.72</v>
      </c>
      <c r="S1091" s="1065">
        <v>0</v>
      </c>
      <c r="T1091" s="1065">
        <v>0</v>
      </c>
      <c r="U1091" s="1065">
        <v>0</v>
      </c>
      <c r="V1091" s="1065">
        <v>0</v>
      </c>
    </row>
    <row r="1092" spans="1:22">
      <c r="A1092">
        <v>4088200100</v>
      </c>
      <c r="B1092" s="1061">
        <v>2</v>
      </c>
      <c r="C1092" s="1061">
        <v>5</v>
      </c>
      <c r="D1092" s="1062">
        <v>2</v>
      </c>
      <c r="E1092" s="1061" t="s">
        <v>2394</v>
      </c>
      <c r="F1092" s="1061">
        <v>143</v>
      </c>
      <c r="G1092" s="1061" t="s">
        <v>711</v>
      </c>
      <c r="H1092" s="1063">
        <v>1</v>
      </c>
      <c r="I1092" s="1064">
        <v>14103</v>
      </c>
      <c r="J1092" s="1064">
        <v>1</v>
      </c>
      <c r="K1092">
        <v>2020</v>
      </c>
      <c r="L1092" s="1064">
        <v>2</v>
      </c>
      <c r="M1092" s="1064">
        <v>2</v>
      </c>
      <c r="N1092" s="1064" t="s">
        <v>2397</v>
      </c>
      <c r="O1092">
        <v>13</v>
      </c>
      <c r="P1092" s="1065">
        <v>56.5</v>
      </c>
      <c r="Q1092" s="1065">
        <v>67.14</v>
      </c>
      <c r="R1092" s="1066">
        <f t="shared" si="16"/>
        <v>123.64</v>
      </c>
      <c r="S1092" s="1065">
        <v>123.64</v>
      </c>
      <c r="T1092" s="1065">
        <v>123.64</v>
      </c>
      <c r="U1092" s="1065">
        <v>101.16</v>
      </c>
      <c r="V1092" s="1065">
        <v>101.16</v>
      </c>
    </row>
    <row r="1093" spans="1:22">
      <c r="A1093">
        <v>4088200100</v>
      </c>
      <c r="B1093" s="1061">
        <v>2</v>
      </c>
      <c r="C1093" s="1061">
        <v>5</v>
      </c>
      <c r="D1093" s="1062">
        <v>2</v>
      </c>
      <c r="E1093" s="1061" t="s">
        <v>2394</v>
      </c>
      <c r="F1093" s="1061">
        <v>143</v>
      </c>
      <c r="G1093" s="1061" t="s">
        <v>711</v>
      </c>
      <c r="H1093" s="1063">
        <v>1</v>
      </c>
      <c r="I1093" s="1064">
        <v>14103</v>
      </c>
      <c r="J1093" s="1064">
        <v>1</v>
      </c>
      <c r="K1093">
        <v>2020</v>
      </c>
      <c r="L1093" s="1064">
        <v>2</v>
      </c>
      <c r="M1093" s="1064">
        <v>2</v>
      </c>
      <c r="N1093" s="1064" t="s">
        <v>2397</v>
      </c>
      <c r="O1093">
        <v>13</v>
      </c>
      <c r="P1093" s="1065">
        <v>56.5</v>
      </c>
      <c r="Q1093" s="1065">
        <v>5.32</v>
      </c>
      <c r="R1093" s="1066">
        <f t="shared" ref="R1093:R1156" si="17">P1093+Q1093</f>
        <v>61.82</v>
      </c>
      <c r="S1093" s="1065">
        <v>61.82</v>
      </c>
      <c r="T1093" s="1065">
        <v>61.82</v>
      </c>
      <c r="U1093" s="1065">
        <v>50.58</v>
      </c>
      <c r="V1093" s="1065">
        <v>50.58</v>
      </c>
    </row>
    <row r="1094" spans="1:22">
      <c r="A1094">
        <v>4088200100</v>
      </c>
      <c r="B1094" s="1061">
        <v>2</v>
      </c>
      <c r="C1094" s="1061">
        <v>5</v>
      </c>
      <c r="D1094" s="1062">
        <v>2</v>
      </c>
      <c r="E1094" s="1061" t="s">
        <v>2394</v>
      </c>
      <c r="F1094" s="1061">
        <v>143</v>
      </c>
      <c r="G1094" s="1061" t="s">
        <v>711</v>
      </c>
      <c r="H1094" s="1063">
        <v>1</v>
      </c>
      <c r="I1094" s="1064">
        <v>14103</v>
      </c>
      <c r="J1094" s="1064">
        <v>1</v>
      </c>
      <c r="K1094">
        <v>2020</v>
      </c>
      <c r="L1094" s="1064">
        <v>1</v>
      </c>
      <c r="M1094" s="1064">
        <v>3</v>
      </c>
      <c r="N1094" s="1064" t="s">
        <v>2397</v>
      </c>
      <c r="O1094">
        <v>13</v>
      </c>
      <c r="P1094" s="1065">
        <v>0</v>
      </c>
      <c r="Q1094" s="1065">
        <v>0</v>
      </c>
      <c r="R1094" s="1066">
        <f t="shared" si="17"/>
        <v>0</v>
      </c>
      <c r="S1094" s="1065">
        <v>0</v>
      </c>
      <c r="T1094" s="1065">
        <v>0</v>
      </c>
      <c r="U1094" s="1065">
        <v>0</v>
      </c>
      <c r="V1094" s="1065">
        <v>0</v>
      </c>
    </row>
    <row r="1095" spans="1:22">
      <c r="A1095">
        <v>4088200100</v>
      </c>
      <c r="B1095" s="1061">
        <v>2</v>
      </c>
      <c r="C1095" s="1061">
        <v>5</v>
      </c>
      <c r="D1095" s="1062">
        <v>2</v>
      </c>
      <c r="E1095" s="1061" t="s">
        <v>2394</v>
      </c>
      <c r="F1095" s="1061">
        <v>143</v>
      </c>
      <c r="G1095" s="1061" t="s">
        <v>711</v>
      </c>
      <c r="H1095" s="1063">
        <v>1</v>
      </c>
      <c r="I1095" s="1064">
        <v>14103</v>
      </c>
      <c r="J1095" s="1064">
        <v>1</v>
      </c>
      <c r="K1095">
        <v>2020</v>
      </c>
      <c r="L1095" s="1064">
        <v>1</v>
      </c>
      <c r="M1095" s="1064">
        <v>3</v>
      </c>
      <c r="N1095" s="1064" t="s">
        <v>2397</v>
      </c>
      <c r="O1095">
        <v>13</v>
      </c>
      <c r="P1095" s="1065">
        <v>0</v>
      </c>
      <c r="Q1095" s="1065">
        <v>0</v>
      </c>
      <c r="R1095" s="1066">
        <f t="shared" si="17"/>
        <v>0</v>
      </c>
      <c r="S1095" s="1065">
        <v>0</v>
      </c>
      <c r="T1095" s="1065">
        <v>0</v>
      </c>
      <c r="U1095" s="1065">
        <v>0</v>
      </c>
      <c r="V1095" s="1065">
        <v>0</v>
      </c>
    </row>
    <row r="1096" spans="1:22">
      <c r="A1096">
        <v>4088200100</v>
      </c>
      <c r="B1096" s="1061">
        <v>2</v>
      </c>
      <c r="C1096" s="1061">
        <v>5</v>
      </c>
      <c r="D1096" s="1062">
        <v>2</v>
      </c>
      <c r="E1096" s="1061" t="s">
        <v>2394</v>
      </c>
      <c r="F1096" s="1061">
        <v>143</v>
      </c>
      <c r="G1096" s="1061" t="s">
        <v>711</v>
      </c>
      <c r="H1096" s="1063">
        <v>1</v>
      </c>
      <c r="I1096" s="1064">
        <v>14103</v>
      </c>
      <c r="J1096" s="1064">
        <v>1</v>
      </c>
      <c r="K1096">
        <v>2020</v>
      </c>
      <c r="L1096" s="1064">
        <v>1</v>
      </c>
      <c r="M1096" s="1064">
        <v>3</v>
      </c>
      <c r="N1096" s="1064" t="s">
        <v>2397</v>
      </c>
      <c r="O1096">
        <v>13</v>
      </c>
      <c r="P1096" s="1065">
        <v>0</v>
      </c>
      <c r="Q1096" s="1065">
        <v>0</v>
      </c>
      <c r="R1096" s="1066">
        <f t="shared" si="17"/>
        <v>0</v>
      </c>
      <c r="S1096" s="1065">
        <v>73.06</v>
      </c>
      <c r="T1096" s="1065">
        <v>73.06</v>
      </c>
      <c r="U1096" s="1065">
        <v>0</v>
      </c>
      <c r="V1096" s="1065">
        <v>0</v>
      </c>
    </row>
    <row r="1097" spans="1:22">
      <c r="A1097">
        <v>4088200100</v>
      </c>
      <c r="B1097" s="1061">
        <v>2</v>
      </c>
      <c r="C1097" s="1061">
        <v>5</v>
      </c>
      <c r="D1097" s="1062">
        <v>2</v>
      </c>
      <c r="E1097" s="1061" t="s">
        <v>2394</v>
      </c>
      <c r="F1097" s="1061">
        <v>143</v>
      </c>
      <c r="G1097" s="1061" t="s">
        <v>711</v>
      </c>
      <c r="H1097" s="1063">
        <v>1</v>
      </c>
      <c r="I1097" s="1064">
        <v>14103</v>
      </c>
      <c r="J1097" s="1064">
        <v>1</v>
      </c>
      <c r="K1097">
        <v>2020</v>
      </c>
      <c r="L1097" s="1064">
        <v>1</v>
      </c>
      <c r="M1097" s="1064">
        <v>3</v>
      </c>
      <c r="N1097" s="1064" t="s">
        <v>2397</v>
      </c>
      <c r="O1097">
        <v>13</v>
      </c>
      <c r="P1097" s="1065">
        <v>0</v>
      </c>
      <c r="Q1097" s="1065">
        <v>73.06</v>
      </c>
      <c r="R1097" s="1066">
        <f t="shared" si="17"/>
        <v>73.06</v>
      </c>
      <c r="S1097" s="1065">
        <v>0</v>
      </c>
      <c r="T1097" s="1065">
        <v>0</v>
      </c>
      <c r="U1097" s="1065">
        <v>0</v>
      </c>
      <c r="V1097" s="1065">
        <v>0</v>
      </c>
    </row>
    <row r="1098" spans="1:22">
      <c r="A1098">
        <v>4088200100</v>
      </c>
      <c r="B1098" s="1061">
        <v>2</v>
      </c>
      <c r="C1098" s="1061">
        <v>5</v>
      </c>
      <c r="D1098" s="1062">
        <v>2</v>
      </c>
      <c r="E1098" s="1061" t="s">
        <v>2394</v>
      </c>
      <c r="F1098" s="1061">
        <v>143</v>
      </c>
      <c r="G1098" s="1061" t="s">
        <v>711</v>
      </c>
      <c r="H1098" s="1063">
        <v>1</v>
      </c>
      <c r="I1098" s="1064">
        <v>14103</v>
      </c>
      <c r="J1098" s="1064">
        <v>1</v>
      </c>
      <c r="K1098">
        <v>2020</v>
      </c>
      <c r="L1098" s="1064">
        <v>1</v>
      </c>
      <c r="M1098" s="1064">
        <v>3</v>
      </c>
      <c r="N1098" s="1064" t="s">
        <v>2397</v>
      </c>
      <c r="O1098">
        <v>13</v>
      </c>
      <c r="P1098" s="1065">
        <v>0</v>
      </c>
      <c r="Q1098" s="1065">
        <v>0</v>
      </c>
      <c r="R1098" s="1066">
        <f t="shared" si="17"/>
        <v>0</v>
      </c>
      <c r="S1098" s="1065">
        <v>0</v>
      </c>
      <c r="T1098" s="1065">
        <v>0</v>
      </c>
      <c r="U1098" s="1065">
        <v>0</v>
      </c>
      <c r="V1098" s="1065">
        <v>0</v>
      </c>
    </row>
    <row r="1099" spans="1:22">
      <c r="A1099">
        <v>4088200100</v>
      </c>
      <c r="B1099" s="1061">
        <v>2</v>
      </c>
      <c r="C1099" s="1061">
        <v>5</v>
      </c>
      <c r="D1099" s="1062">
        <v>2</v>
      </c>
      <c r="E1099" s="1061" t="s">
        <v>2394</v>
      </c>
      <c r="F1099" s="1061">
        <v>143</v>
      </c>
      <c r="G1099" s="1061" t="s">
        <v>711</v>
      </c>
      <c r="H1099" s="1063">
        <v>1</v>
      </c>
      <c r="I1099" s="1064">
        <v>14103</v>
      </c>
      <c r="J1099" s="1064">
        <v>1</v>
      </c>
      <c r="K1099">
        <v>2020</v>
      </c>
      <c r="L1099" s="1064">
        <v>1</v>
      </c>
      <c r="M1099" s="1064">
        <v>3</v>
      </c>
      <c r="N1099" s="1064" t="s">
        <v>2397</v>
      </c>
      <c r="O1099">
        <v>13</v>
      </c>
      <c r="P1099" s="1065">
        <v>0</v>
      </c>
      <c r="Q1099" s="1065">
        <v>0</v>
      </c>
      <c r="R1099" s="1066">
        <f t="shared" si="17"/>
        <v>0</v>
      </c>
      <c r="S1099" s="1065">
        <v>0</v>
      </c>
      <c r="T1099" s="1065">
        <v>0</v>
      </c>
      <c r="U1099" s="1065">
        <v>0</v>
      </c>
      <c r="V1099" s="1065">
        <v>0</v>
      </c>
    </row>
    <row r="1100" spans="1:22">
      <c r="A1100">
        <v>4088200100</v>
      </c>
      <c r="B1100" s="1061">
        <v>2</v>
      </c>
      <c r="C1100" s="1061">
        <v>5</v>
      </c>
      <c r="D1100" s="1062">
        <v>2</v>
      </c>
      <c r="E1100" s="1061" t="s">
        <v>2394</v>
      </c>
      <c r="F1100" s="1061">
        <v>143</v>
      </c>
      <c r="G1100" s="1061" t="s">
        <v>711</v>
      </c>
      <c r="H1100" s="1063">
        <v>1</v>
      </c>
      <c r="I1100" s="1064">
        <v>14103</v>
      </c>
      <c r="J1100" s="1064">
        <v>1</v>
      </c>
      <c r="K1100">
        <v>2020</v>
      </c>
      <c r="L1100" s="1064">
        <v>1</v>
      </c>
      <c r="M1100" s="1064">
        <v>3</v>
      </c>
      <c r="N1100" s="1064" t="s">
        <v>2397</v>
      </c>
      <c r="O1100">
        <v>13</v>
      </c>
      <c r="P1100" s="1065">
        <v>0</v>
      </c>
      <c r="Q1100" s="1065">
        <v>0</v>
      </c>
      <c r="R1100" s="1066">
        <f t="shared" si="17"/>
        <v>0</v>
      </c>
      <c r="S1100" s="1065">
        <v>5.62</v>
      </c>
      <c r="T1100" s="1065">
        <v>5.62</v>
      </c>
      <c r="U1100" s="1065">
        <v>0</v>
      </c>
      <c r="V1100" s="1065">
        <v>0</v>
      </c>
    </row>
    <row r="1101" spans="1:22">
      <c r="A1101">
        <v>4088200100</v>
      </c>
      <c r="B1101" s="1061">
        <v>2</v>
      </c>
      <c r="C1101" s="1061">
        <v>5</v>
      </c>
      <c r="D1101" s="1062">
        <v>2</v>
      </c>
      <c r="E1101" s="1061" t="s">
        <v>2394</v>
      </c>
      <c r="F1101" s="1061">
        <v>143</v>
      </c>
      <c r="G1101" s="1061" t="s">
        <v>711</v>
      </c>
      <c r="H1101" s="1063">
        <v>1</v>
      </c>
      <c r="I1101" s="1064">
        <v>14103</v>
      </c>
      <c r="J1101" s="1064">
        <v>1</v>
      </c>
      <c r="K1101">
        <v>2020</v>
      </c>
      <c r="L1101" s="1064">
        <v>1</v>
      </c>
      <c r="M1101" s="1064">
        <v>3</v>
      </c>
      <c r="N1101" s="1064" t="s">
        <v>2397</v>
      </c>
      <c r="O1101">
        <v>13</v>
      </c>
      <c r="P1101" s="1065">
        <v>0</v>
      </c>
      <c r="Q1101" s="1065">
        <v>5.62</v>
      </c>
      <c r="R1101" s="1066">
        <f t="shared" si="17"/>
        <v>5.62</v>
      </c>
      <c r="S1101" s="1065">
        <v>0</v>
      </c>
      <c r="T1101" s="1065">
        <v>0</v>
      </c>
      <c r="U1101" s="1065">
        <v>0</v>
      </c>
      <c r="V1101" s="1065">
        <v>0</v>
      </c>
    </row>
    <row r="1102" spans="1:22">
      <c r="A1102">
        <v>4088200100</v>
      </c>
      <c r="B1102" s="1061">
        <v>2</v>
      </c>
      <c r="C1102" s="1061">
        <v>5</v>
      </c>
      <c r="D1102" s="1062">
        <v>2</v>
      </c>
      <c r="E1102" s="1061" t="s">
        <v>2394</v>
      </c>
      <c r="F1102" s="1061">
        <v>143</v>
      </c>
      <c r="G1102" s="1061" t="s">
        <v>711</v>
      </c>
      <c r="H1102" s="1063">
        <v>1</v>
      </c>
      <c r="I1102" s="1064">
        <v>14103</v>
      </c>
      <c r="J1102" s="1064">
        <v>1</v>
      </c>
      <c r="K1102">
        <v>2020</v>
      </c>
      <c r="L1102" s="1064">
        <v>1</v>
      </c>
      <c r="M1102" s="1064">
        <v>3</v>
      </c>
      <c r="N1102" s="1064" t="s">
        <v>2397</v>
      </c>
      <c r="O1102">
        <v>13</v>
      </c>
      <c r="P1102" s="1065">
        <v>0</v>
      </c>
      <c r="Q1102" s="1065">
        <v>0</v>
      </c>
      <c r="R1102" s="1066">
        <f t="shared" si="17"/>
        <v>0</v>
      </c>
      <c r="S1102" s="1065">
        <v>0</v>
      </c>
      <c r="T1102" s="1065">
        <v>0</v>
      </c>
      <c r="U1102" s="1065">
        <v>0</v>
      </c>
      <c r="V1102" s="1065">
        <v>0</v>
      </c>
    </row>
    <row r="1103" spans="1:22">
      <c r="A1103">
        <v>4088200100</v>
      </c>
      <c r="B1103" s="1061">
        <v>2</v>
      </c>
      <c r="C1103" s="1061">
        <v>5</v>
      </c>
      <c r="D1103" s="1062">
        <v>2</v>
      </c>
      <c r="E1103" s="1061" t="s">
        <v>2394</v>
      </c>
      <c r="F1103" s="1061">
        <v>143</v>
      </c>
      <c r="G1103" s="1061" t="s">
        <v>711</v>
      </c>
      <c r="H1103" s="1063">
        <v>1</v>
      </c>
      <c r="I1103" s="1064">
        <v>14103</v>
      </c>
      <c r="J1103" s="1064">
        <v>1</v>
      </c>
      <c r="K1103">
        <v>2020</v>
      </c>
      <c r="L1103" s="1064">
        <v>1</v>
      </c>
      <c r="M1103" s="1064">
        <v>3</v>
      </c>
      <c r="N1103" s="1064" t="s">
        <v>2397</v>
      </c>
      <c r="O1103">
        <v>13</v>
      </c>
      <c r="P1103" s="1065">
        <v>0</v>
      </c>
      <c r="Q1103" s="1065">
        <v>0</v>
      </c>
      <c r="R1103" s="1066">
        <f t="shared" si="17"/>
        <v>0</v>
      </c>
      <c r="S1103" s="1065">
        <v>0</v>
      </c>
      <c r="T1103" s="1065">
        <v>0</v>
      </c>
      <c r="U1103" s="1065">
        <v>0</v>
      </c>
      <c r="V1103" s="1065">
        <v>0</v>
      </c>
    </row>
    <row r="1104" spans="1:22">
      <c r="A1104">
        <v>4088200100</v>
      </c>
      <c r="B1104" s="1061">
        <v>2</v>
      </c>
      <c r="C1104" s="1061">
        <v>5</v>
      </c>
      <c r="D1104" s="1062">
        <v>2</v>
      </c>
      <c r="E1104" s="1061" t="s">
        <v>2394</v>
      </c>
      <c r="F1104" s="1061">
        <v>143</v>
      </c>
      <c r="G1104" s="1061" t="s">
        <v>711</v>
      </c>
      <c r="H1104" s="1063">
        <v>1</v>
      </c>
      <c r="I1104" s="1064">
        <v>14103</v>
      </c>
      <c r="J1104" s="1064">
        <v>1</v>
      </c>
      <c r="K1104">
        <v>2020</v>
      </c>
      <c r="L1104" s="1064">
        <v>1</v>
      </c>
      <c r="M1104" s="1064">
        <v>3</v>
      </c>
      <c r="N1104" s="1064" t="s">
        <v>2397</v>
      </c>
      <c r="O1104">
        <v>13</v>
      </c>
      <c r="P1104" s="1065">
        <v>0</v>
      </c>
      <c r="Q1104" s="1065">
        <v>0</v>
      </c>
      <c r="R1104" s="1066">
        <f t="shared" si="17"/>
        <v>0</v>
      </c>
      <c r="S1104" s="1065">
        <v>22.48</v>
      </c>
      <c r="T1104" s="1065">
        <v>22.48</v>
      </c>
      <c r="U1104" s="1065">
        <v>0</v>
      </c>
      <c r="V1104" s="1065">
        <v>0</v>
      </c>
    </row>
    <row r="1105" spans="1:22">
      <c r="A1105">
        <v>4088200100</v>
      </c>
      <c r="B1105" s="1061">
        <v>2</v>
      </c>
      <c r="C1105" s="1061">
        <v>5</v>
      </c>
      <c r="D1105" s="1062">
        <v>2</v>
      </c>
      <c r="E1105" s="1061" t="s">
        <v>2394</v>
      </c>
      <c r="F1105" s="1061">
        <v>143</v>
      </c>
      <c r="G1105" s="1061" t="s">
        <v>711</v>
      </c>
      <c r="H1105" s="1063">
        <v>1</v>
      </c>
      <c r="I1105" s="1064">
        <v>14103</v>
      </c>
      <c r="J1105" s="1064">
        <v>1</v>
      </c>
      <c r="K1105">
        <v>2020</v>
      </c>
      <c r="L1105" s="1064">
        <v>1</v>
      </c>
      <c r="M1105" s="1064">
        <v>3</v>
      </c>
      <c r="N1105" s="1064" t="s">
        <v>2397</v>
      </c>
      <c r="O1105">
        <v>13</v>
      </c>
      <c r="P1105" s="1065">
        <v>0</v>
      </c>
      <c r="Q1105" s="1065">
        <v>22.48</v>
      </c>
      <c r="R1105" s="1066">
        <f t="shared" si="17"/>
        <v>22.48</v>
      </c>
      <c r="S1105" s="1065">
        <v>0</v>
      </c>
      <c r="T1105" s="1065">
        <v>0</v>
      </c>
      <c r="U1105" s="1065">
        <v>0</v>
      </c>
      <c r="V1105" s="1065">
        <v>0</v>
      </c>
    </row>
    <row r="1106" spans="1:22">
      <c r="A1106">
        <v>4088200100</v>
      </c>
      <c r="B1106" s="1061">
        <v>2</v>
      </c>
      <c r="C1106" s="1061">
        <v>5</v>
      </c>
      <c r="D1106" s="1062">
        <v>2</v>
      </c>
      <c r="E1106" s="1061" t="s">
        <v>2394</v>
      </c>
      <c r="F1106" s="1061">
        <v>143</v>
      </c>
      <c r="G1106" s="1061" t="s">
        <v>711</v>
      </c>
      <c r="H1106" s="1063">
        <v>1</v>
      </c>
      <c r="I1106" s="1064">
        <v>14103</v>
      </c>
      <c r="J1106" s="1064">
        <v>1</v>
      </c>
      <c r="K1106">
        <v>2020</v>
      </c>
      <c r="L1106" s="1064">
        <v>2</v>
      </c>
      <c r="M1106" s="1064">
        <v>2</v>
      </c>
      <c r="N1106" s="1064" t="s">
        <v>2397</v>
      </c>
      <c r="O1106">
        <v>13</v>
      </c>
      <c r="P1106" s="1065">
        <v>310.70999999999998</v>
      </c>
      <c r="Q1106" s="1065">
        <v>169.8</v>
      </c>
      <c r="R1106" s="1066">
        <f t="shared" si="17"/>
        <v>480.51</v>
      </c>
      <c r="S1106" s="1065">
        <v>480.51</v>
      </c>
      <c r="T1106" s="1065">
        <v>480.51</v>
      </c>
      <c r="U1106" s="1065">
        <v>390.59</v>
      </c>
      <c r="V1106" s="1065">
        <v>390.59</v>
      </c>
    </row>
    <row r="1107" spans="1:22">
      <c r="A1107">
        <v>4088200100</v>
      </c>
      <c r="B1107" s="1061">
        <v>2</v>
      </c>
      <c r="C1107" s="1061">
        <v>5</v>
      </c>
      <c r="D1107" s="1062">
        <v>2</v>
      </c>
      <c r="E1107" s="1061" t="s">
        <v>2394</v>
      </c>
      <c r="F1107" s="1061">
        <v>143</v>
      </c>
      <c r="G1107" s="1061" t="s">
        <v>711</v>
      </c>
      <c r="H1107" s="1063">
        <v>1</v>
      </c>
      <c r="I1107" s="1064">
        <v>14103</v>
      </c>
      <c r="J1107" s="1064">
        <v>1</v>
      </c>
      <c r="K1107">
        <v>2020</v>
      </c>
      <c r="L1107" s="1064">
        <v>2</v>
      </c>
      <c r="M1107" s="1064">
        <v>2</v>
      </c>
      <c r="N1107" s="1064" t="s">
        <v>2397</v>
      </c>
      <c r="O1107">
        <v>13</v>
      </c>
      <c r="P1107" s="1065">
        <v>855.16</v>
      </c>
      <c r="Q1107" s="1065">
        <v>-57.12</v>
      </c>
      <c r="R1107" s="1066">
        <f t="shared" si="17"/>
        <v>798.04</v>
      </c>
      <c r="S1107" s="1065">
        <v>798.04</v>
      </c>
      <c r="T1107" s="1065">
        <v>798.04</v>
      </c>
      <c r="U1107" s="1065">
        <v>654.73</v>
      </c>
      <c r="V1107" s="1065">
        <v>654.73</v>
      </c>
    </row>
    <row r="1108" spans="1:22">
      <c r="A1108">
        <v>4088200100</v>
      </c>
      <c r="B1108" s="1061">
        <v>2</v>
      </c>
      <c r="C1108" s="1061">
        <v>5</v>
      </c>
      <c r="D1108" s="1062">
        <v>2</v>
      </c>
      <c r="E1108" s="1061" t="s">
        <v>2394</v>
      </c>
      <c r="F1108" s="1061">
        <v>143</v>
      </c>
      <c r="G1108" s="1061" t="s">
        <v>711</v>
      </c>
      <c r="H1108" s="1063">
        <v>1</v>
      </c>
      <c r="I1108" s="1064">
        <v>14103</v>
      </c>
      <c r="J1108" s="1064">
        <v>1</v>
      </c>
      <c r="K1108">
        <v>2020</v>
      </c>
      <c r="L1108" s="1064">
        <v>1</v>
      </c>
      <c r="M1108" s="1064">
        <v>3</v>
      </c>
      <c r="N1108" s="1064" t="s">
        <v>2397</v>
      </c>
      <c r="O1108">
        <v>13</v>
      </c>
      <c r="P1108" s="1065">
        <v>0</v>
      </c>
      <c r="Q1108" s="1065">
        <v>0</v>
      </c>
      <c r="R1108" s="1066">
        <f t="shared" si="17"/>
        <v>0</v>
      </c>
      <c r="S1108" s="1065">
        <v>0</v>
      </c>
      <c r="T1108" s="1065">
        <v>0</v>
      </c>
      <c r="U1108" s="1065">
        <v>0</v>
      </c>
      <c r="V1108" s="1065">
        <v>0</v>
      </c>
    </row>
    <row r="1109" spans="1:22">
      <c r="A1109">
        <v>4088200100</v>
      </c>
      <c r="B1109" s="1061">
        <v>2</v>
      </c>
      <c r="C1109" s="1061">
        <v>5</v>
      </c>
      <c r="D1109" s="1062">
        <v>2</v>
      </c>
      <c r="E1109" s="1061" t="s">
        <v>2394</v>
      </c>
      <c r="F1109" s="1061">
        <v>143</v>
      </c>
      <c r="G1109" s="1061" t="s">
        <v>711</v>
      </c>
      <c r="H1109" s="1063">
        <v>1</v>
      </c>
      <c r="I1109" s="1064">
        <v>14103</v>
      </c>
      <c r="J1109" s="1064">
        <v>1</v>
      </c>
      <c r="K1109">
        <v>2020</v>
      </c>
      <c r="L1109" s="1064">
        <v>1</v>
      </c>
      <c r="M1109" s="1064">
        <v>3</v>
      </c>
      <c r="N1109" s="1064" t="s">
        <v>2397</v>
      </c>
      <c r="O1109">
        <v>13</v>
      </c>
      <c r="P1109" s="1065">
        <v>0</v>
      </c>
      <c r="Q1109" s="1065">
        <v>0</v>
      </c>
      <c r="R1109" s="1066">
        <f t="shared" si="17"/>
        <v>0</v>
      </c>
      <c r="S1109" s="1065">
        <v>0</v>
      </c>
      <c r="T1109" s="1065">
        <v>0</v>
      </c>
      <c r="U1109" s="1065">
        <v>0</v>
      </c>
      <c r="V1109" s="1065">
        <v>0</v>
      </c>
    </row>
    <row r="1110" spans="1:22">
      <c r="A1110">
        <v>4088200100</v>
      </c>
      <c r="B1110" s="1061">
        <v>2</v>
      </c>
      <c r="C1110" s="1061">
        <v>5</v>
      </c>
      <c r="D1110" s="1062">
        <v>2</v>
      </c>
      <c r="E1110" s="1061" t="s">
        <v>2394</v>
      </c>
      <c r="F1110" s="1061">
        <v>143</v>
      </c>
      <c r="G1110" s="1061" t="s">
        <v>711</v>
      </c>
      <c r="H1110" s="1063">
        <v>1</v>
      </c>
      <c r="I1110" s="1064">
        <v>14103</v>
      </c>
      <c r="J1110" s="1064">
        <v>1</v>
      </c>
      <c r="K1110">
        <v>2020</v>
      </c>
      <c r="L1110" s="1064">
        <v>1</v>
      </c>
      <c r="M1110" s="1064">
        <v>3</v>
      </c>
      <c r="N1110" s="1064" t="s">
        <v>2397</v>
      </c>
      <c r="O1110">
        <v>13</v>
      </c>
      <c r="P1110" s="1065">
        <v>0</v>
      </c>
      <c r="Q1110" s="1065">
        <v>0</v>
      </c>
      <c r="R1110" s="1066">
        <f t="shared" si="17"/>
        <v>0</v>
      </c>
      <c r="S1110" s="1065">
        <v>22.48</v>
      </c>
      <c r="T1110" s="1065">
        <v>22.48</v>
      </c>
      <c r="U1110" s="1065">
        <v>0</v>
      </c>
      <c r="V1110" s="1065">
        <v>0</v>
      </c>
    </row>
    <row r="1111" spans="1:22">
      <c r="A1111">
        <v>4088200100</v>
      </c>
      <c r="B1111" s="1061">
        <v>2</v>
      </c>
      <c r="C1111" s="1061">
        <v>5</v>
      </c>
      <c r="D1111" s="1062">
        <v>2</v>
      </c>
      <c r="E1111" s="1061" t="s">
        <v>2394</v>
      </c>
      <c r="F1111" s="1061">
        <v>143</v>
      </c>
      <c r="G1111" s="1061" t="s">
        <v>711</v>
      </c>
      <c r="H1111" s="1063">
        <v>1</v>
      </c>
      <c r="I1111" s="1064">
        <v>14103</v>
      </c>
      <c r="J1111" s="1064">
        <v>1</v>
      </c>
      <c r="K1111">
        <v>2020</v>
      </c>
      <c r="L1111" s="1064">
        <v>1</v>
      </c>
      <c r="M1111" s="1064">
        <v>3</v>
      </c>
      <c r="N1111" s="1064" t="s">
        <v>2397</v>
      </c>
      <c r="O1111">
        <v>13</v>
      </c>
      <c r="P1111" s="1065">
        <v>0</v>
      </c>
      <c r="Q1111" s="1065">
        <v>22.48</v>
      </c>
      <c r="R1111" s="1066">
        <f t="shared" si="17"/>
        <v>22.48</v>
      </c>
      <c r="S1111" s="1065">
        <v>0</v>
      </c>
      <c r="T1111" s="1065">
        <v>0</v>
      </c>
      <c r="U1111" s="1065">
        <v>0</v>
      </c>
      <c r="V1111" s="1065">
        <v>0</v>
      </c>
    </row>
    <row r="1112" spans="1:22">
      <c r="A1112">
        <v>4088200100</v>
      </c>
      <c r="B1112" s="1061">
        <v>2</v>
      </c>
      <c r="C1112" s="1061">
        <v>5</v>
      </c>
      <c r="D1112" s="1062">
        <v>2</v>
      </c>
      <c r="E1112" s="1061" t="s">
        <v>2394</v>
      </c>
      <c r="F1112" s="1061">
        <v>143</v>
      </c>
      <c r="G1112" s="1061" t="s">
        <v>711</v>
      </c>
      <c r="H1112" s="1063">
        <v>1</v>
      </c>
      <c r="I1112" s="1064">
        <v>14103</v>
      </c>
      <c r="J1112" s="1064">
        <v>1</v>
      </c>
      <c r="K1112">
        <v>2020</v>
      </c>
      <c r="L1112" s="1064">
        <v>1</v>
      </c>
      <c r="M1112" s="1064">
        <v>3</v>
      </c>
      <c r="N1112" s="1064" t="s">
        <v>2397</v>
      </c>
      <c r="O1112">
        <v>13</v>
      </c>
      <c r="P1112" s="1065">
        <v>0</v>
      </c>
      <c r="Q1112" s="1065">
        <v>0</v>
      </c>
      <c r="R1112" s="1066">
        <f t="shared" si="17"/>
        <v>0</v>
      </c>
      <c r="S1112" s="1065">
        <v>0</v>
      </c>
      <c r="T1112" s="1065">
        <v>0</v>
      </c>
      <c r="U1112" s="1065">
        <v>0</v>
      </c>
      <c r="V1112" s="1065">
        <v>0</v>
      </c>
    </row>
    <row r="1113" spans="1:22">
      <c r="A1113">
        <v>4088200100</v>
      </c>
      <c r="B1113" s="1061">
        <v>2</v>
      </c>
      <c r="C1113" s="1061">
        <v>5</v>
      </c>
      <c r="D1113" s="1062">
        <v>2</v>
      </c>
      <c r="E1113" s="1061" t="s">
        <v>2394</v>
      </c>
      <c r="F1113" s="1061">
        <v>143</v>
      </c>
      <c r="G1113" s="1061" t="s">
        <v>711</v>
      </c>
      <c r="H1113" s="1063">
        <v>1</v>
      </c>
      <c r="I1113" s="1064">
        <v>14103</v>
      </c>
      <c r="J1113" s="1064">
        <v>1</v>
      </c>
      <c r="K1113">
        <v>2020</v>
      </c>
      <c r="L1113" s="1064">
        <v>1</v>
      </c>
      <c r="M1113" s="1064">
        <v>3</v>
      </c>
      <c r="N1113" s="1064" t="s">
        <v>2397</v>
      </c>
      <c r="O1113">
        <v>13</v>
      </c>
      <c r="P1113" s="1065">
        <v>0</v>
      </c>
      <c r="Q1113" s="1065">
        <v>0</v>
      </c>
      <c r="R1113" s="1066">
        <f t="shared" si="17"/>
        <v>0</v>
      </c>
      <c r="S1113" s="1065">
        <v>0</v>
      </c>
      <c r="T1113" s="1065">
        <v>0</v>
      </c>
      <c r="U1113" s="1065">
        <v>0</v>
      </c>
      <c r="V1113" s="1065">
        <v>0</v>
      </c>
    </row>
    <row r="1114" spans="1:22">
      <c r="A1114">
        <v>4088200100</v>
      </c>
      <c r="B1114" s="1061">
        <v>2</v>
      </c>
      <c r="C1114" s="1061">
        <v>5</v>
      </c>
      <c r="D1114" s="1062">
        <v>2</v>
      </c>
      <c r="E1114" s="1061" t="s">
        <v>2394</v>
      </c>
      <c r="F1114" s="1061">
        <v>143</v>
      </c>
      <c r="G1114" s="1061" t="s">
        <v>711</v>
      </c>
      <c r="H1114" s="1063">
        <v>1</v>
      </c>
      <c r="I1114" s="1064">
        <v>14103</v>
      </c>
      <c r="J1114" s="1064">
        <v>1</v>
      </c>
      <c r="K1114">
        <v>2020</v>
      </c>
      <c r="L1114" s="1064">
        <v>1</v>
      </c>
      <c r="M1114" s="1064">
        <v>3</v>
      </c>
      <c r="N1114" s="1064" t="s">
        <v>2397</v>
      </c>
      <c r="O1114">
        <v>13</v>
      </c>
      <c r="P1114" s="1065">
        <v>0</v>
      </c>
      <c r="Q1114" s="1065">
        <v>0</v>
      </c>
      <c r="R1114" s="1066">
        <f t="shared" si="17"/>
        <v>0</v>
      </c>
      <c r="S1114" s="1065">
        <v>22.48</v>
      </c>
      <c r="T1114" s="1065">
        <v>22.48</v>
      </c>
      <c r="U1114" s="1065">
        <v>0</v>
      </c>
      <c r="V1114" s="1065">
        <v>0</v>
      </c>
    </row>
    <row r="1115" spans="1:22">
      <c r="A1115">
        <v>4088200100</v>
      </c>
      <c r="B1115" s="1061">
        <v>2</v>
      </c>
      <c r="C1115" s="1061">
        <v>5</v>
      </c>
      <c r="D1115" s="1062">
        <v>2</v>
      </c>
      <c r="E1115" s="1061" t="s">
        <v>2394</v>
      </c>
      <c r="F1115" s="1061">
        <v>143</v>
      </c>
      <c r="G1115" s="1061" t="s">
        <v>711</v>
      </c>
      <c r="H1115" s="1063">
        <v>1</v>
      </c>
      <c r="I1115" s="1064">
        <v>14103</v>
      </c>
      <c r="J1115" s="1064">
        <v>1</v>
      </c>
      <c r="K1115">
        <v>2020</v>
      </c>
      <c r="L1115" s="1064">
        <v>1</v>
      </c>
      <c r="M1115" s="1064">
        <v>3</v>
      </c>
      <c r="N1115" s="1064" t="s">
        <v>2397</v>
      </c>
      <c r="O1115">
        <v>13</v>
      </c>
      <c r="P1115" s="1065">
        <v>0</v>
      </c>
      <c r="Q1115" s="1065">
        <v>22.48</v>
      </c>
      <c r="R1115" s="1066">
        <f t="shared" si="17"/>
        <v>22.48</v>
      </c>
      <c r="S1115" s="1065">
        <v>0</v>
      </c>
      <c r="T1115" s="1065">
        <v>0</v>
      </c>
      <c r="U1115" s="1065">
        <v>0</v>
      </c>
      <c r="V1115" s="1065">
        <v>0</v>
      </c>
    </row>
    <row r="1116" spans="1:22">
      <c r="A1116">
        <v>4088200100</v>
      </c>
      <c r="B1116" s="1061">
        <v>2</v>
      </c>
      <c r="C1116" s="1061">
        <v>5</v>
      </c>
      <c r="D1116" s="1062">
        <v>2</v>
      </c>
      <c r="E1116" s="1061" t="s">
        <v>2394</v>
      </c>
      <c r="F1116" s="1061">
        <v>143</v>
      </c>
      <c r="G1116" s="1061" t="s">
        <v>711</v>
      </c>
      <c r="H1116" s="1063">
        <v>1</v>
      </c>
      <c r="I1116" s="1064">
        <v>14103</v>
      </c>
      <c r="J1116" s="1064">
        <v>1</v>
      </c>
      <c r="K1116">
        <v>2020</v>
      </c>
      <c r="L1116" s="1064">
        <v>2</v>
      </c>
      <c r="M1116" s="1064">
        <v>2</v>
      </c>
      <c r="N1116" s="1064" t="s">
        <v>2397</v>
      </c>
      <c r="O1116">
        <v>13</v>
      </c>
      <c r="P1116" s="1065">
        <v>338.98</v>
      </c>
      <c r="Q1116" s="1065">
        <v>40.369999999999997</v>
      </c>
      <c r="R1116" s="1066">
        <f t="shared" si="17"/>
        <v>379.35</v>
      </c>
      <c r="S1116" s="1065">
        <v>379.35</v>
      </c>
      <c r="T1116" s="1065">
        <v>379.35</v>
      </c>
      <c r="U1116" s="1065">
        <v>311.91000000000003</v>
      </c>
      <c r="V1116" s="1065">
        <v>311.91000000000003</v>
      </c>
    </row>
    <row r="1117" spans="1:22">
      <c r="A1117">
        <v>4088200100</v>
      </c>
      <c r="B1117" s="1061">
        <v>2</v>
      </c>
      <c r="C1117" s="1061">
        <v>5</v>
      </c>
      <c r="D1117" s="1062">
        <v>2</v>
      </c>
      <c r="E1117" s="1061" t="s">
        <v>2394</v>
      </c>
      <c r="F1117" s="1061">
        <v>143</v>
      </c>
      <c r="G1117" s="1061" t="s">
        <v>711</v>
      </c>
      <c r="H1117" s="1063">
        <v>1</v>
      </c>
      <c r="I1117" s="1064">
        <v>14103</v>
      </c>
      <c r="J1117" s="1064">
        <v>1</v>
      </c>
      <c r="K1117">
        <v>2020</v>
      </c>
      <c r="L1117" s="1064">
        <v>2</v>
      </c>
      <c r="M1117" s="1064">
        <v>2</v>
      </c>
      <c r="N1117" s="1064" t="s">
        <v>2397</v>
      </c>
      <c r="O1117">
        <v>13</v>
      </c>
      <c r="P1117" s="1065">
        <v>1634.98</v>
      </c>
      <c r="Q1117" s="1065">
        <v>-53.42</v>
      </c>
      <c r="R1117" s="1066">
        <f t="shared" si="17"/>
        <v>1581.56</v>
      </c>
      <c r="S1117" s="1065">
        <v>1581.56</v>
      </c>
      <c r="T1117" s="1065">
        <v>1581.56</v>
      </c>
      <c r="U1117" s="1065">
        <v>1297.75</v>
      </c>
      <c r="V1117" s="1065">
        <v>1297.75</v>
      </c>
    </row>
    <row r="1118" spans="1:22">
      <c r="A1118">
        <v>4088200100</v>
      </c>
      <c r="B1118" s="1061">
        <v>2</v>
      </c>
      <c r="C1118" s="1061">
        <v>5</v>
      </c>
      <c r="D1118" s="1062">
        <v>2</v>
      </c>
      <c r="E1118" s="1061" t="s">
        <v>2394</v>
      </c>
      <c r="F1118" s="1061">
        <v>143</v>
      </c>
      <c r="G1118" s="1061" t="s">
        <v>711</v>
      </c>
      <c r="H1118" s="1063">
        <v>1</v>
      </c>
      <c r="I1118" s="1064">
        <v>14103</v>
      </c>
      <c r="J1118" s="1064">
        <v>1</v>
      </c>
      <c r="K1118">
        <v>2020</v>
      </c>
      <c r="L1118" s="1064">
        <v>2</v>
      </c>
      <c r="M1118" s="1064">
        <v>2</v>
      </c>
      <c r="N1118" s="1064" t="s">
        <v>2397</v>
      </c>
      <c r="O1118">
        <v>13</v>
      </c>
      <c r="P1118" s="1065">
        <v>1589.59</v>
      </c>
      <c r="Q1118" s="1065">
        <v>172.28</v>
      </c>
      <c r="R1118" s="1066">
        <f t="shared" si="17"/>
        <v>1761.87</v>
      </c>
      <c r="S1118" s="1065">
        <v>1761.87</v>
      </c>
      <c r="T1118" s="1065">
        <v>1761.87</v>
      </c>
      <c r="U1118" s="1065">
        <v>1452.77</v>
      </c>
      <c r="V1118" s="1065">
        <v>1452.77</v>
      </c>
    </row>
    <row r="1119" spans="1:22">
      <c r="A1119">
        <v>4088200100</v>
      </c>
      <c r="B1119" s="1061">
        <v>2</v>
      </c>
      <c r="C1119" s="1061">
        <v>5</v>
      </c>
      <c r="D1119" s="1062">
        <v>2</v>
      </c>
      <c r="E1119" s="1061" t="s">
        <v>2394</v>
      </c>
      <c r="F1119" s="1061">
        <v>143</v>
      </c>
      <c r="G1119" s="1061" t="s">
        <v>711</v>
      </c>
      <c r="H1119" s="1063">
        <v>1</v>
      </c>
      <c r="I1119" s="1064">
        <v>14103</v>
      </c>
      <c r="J1119" s="1064">
        <v>1</v>
      </c>
      <c r="K1119">
        <v>2020</v>
      </c>
      <c r="L1119" s="1064">
        <v>1</v>
      </c>
      <c r="M1119" s="1064">
        <v>3</v>
      </c>
      <c r="N1119" s="1064" t="s">
        <v>2397</v>
      </c>
      <c r="O1119">
        <v>13</v>
      </c>
      <c r="P1119" s="1065">
        <v>0</v>
      </c>
      <c r="Q1119" s="1065">
        <v>5.62</v>
      </c>
      <c r="R1119" s="1066">
        <f t="shared" si="17"/>
        <v>5.62</v>
      </c>
      <c r="S1119" s="1065">
        <v>0</v>
      </c>
      <c r="T1119" s="1065">
        <v>0</v>
      </c>
      <c r="U1119" s="1065">
        <v>0</v>
      </c>
      <c r="V1119" s="1065">
        <v>0</v>
      </c>
    </row>
    <row r="1120" spans="1:22">
      <c r="A1120">
        <v>4088200100</v>
      </c>
      <c r="B1120" s="1061">
        <v>2</v>
      </c>
      <c r="C1120" s="1061">
        <v>5</v>
      </c>
      <c r="D1120" s="1062">
        <v>2</v>
      </c>
      <c r="E1120" s="1061" t="s">
        <v>2394</v>
      </c>
      <c r="F1120" s="1061">
        <v>143</v>
      </c>
      <c r="G1120" s="1061" t="s">
        <v>711</v>
      </c>
      <c r="H1120" s="1063">
        <v>1</v>
      </c>
      <c r="I1120" s="1064">
        <v>14103</v>
      </c>
      <c r="J1120" s="1064">
        <v>1</v>
      </c>
      <c r="K1120">
        <v>2020</v>
      </c>
      <c r="L1120" s="1064">
        <v>1</v>
      </c>
      <c r="M1120" s="1064">
        <v>3</v>
      </c>
      <c r="N1120" s="1064" t="s">
        <v>2397</v>
      </c>
      <c r="O1120">
        <v>13</v>
      </c>
      <c r="P1120" s="1065">
        <v>0</v>
      </c>
      <c r="Q1120" s="1065">
        <v>0</v>
      </c>
      <c r="R1120" s="1066">
        <f t="shared" si="17"/>
        <v>0</v>
      </c>
      <c r="S1120" s="1065">
        <v>5.62</v>
      </c>
      <c r="T1120" s="1065">
        <v>5.62</v>
      </c>
      <c r="U1120" s="1065">
        <v>0</v>
      </c>
      <c r="V1120" s="1065">
        <v>0</v>
      </c>
    </row>
    <row r="1121" spans="1:22">
      <c r="A1121">
        <v>4088200100</v>
      </c>
      <c r="B1121" s="1061">
        <v>2</v>
      </c>
      <c r="C1121" s="1061">
        <v>5</v>
      </c>
      <c r="D1121" s="1062">
        <v>2</v>
      </c>
      <c r="E1121" s="1061" t="s">
        <v>2394</v>
      </c>
      <c r="F1121" s="1061">
        <v>143</v>
      </c>
      <c r="G1121" s="1061" t="s">
        <v>711</v>
      </c>
      <c r="H1121" s="1063">
        <v>1</v>
      </c>
      <c r="I1121" s="1064">
        <v>14103</v>
      </c>
      <c r="J1121" s="1064">
        <v>1</v>
      </c>
      <c r="K1121">
        <v>2020</v>
      </c>
      <c r="L1121" s="1064">
        <v>1</v>
      </c>
      <c r="M1121" s="1064">
        <v>3</v>
      </c>
      <c r="N1121" s="1064" t="s">
        <v>2397</v>
      </c>
      <c r="O1121">
        <v>13</v>
      </c>
      <c r="P1121" s="1065">
        <v>0</v>
      </c>
      <c r="Q1121" s="1065">
        <v>0</v>
      </c>
      <c r="R1121" s="1066">
        <f t="shared" si="17"/>
        <v>0</v>
      </c>
      <c r="S1121" s="1065">
        <v>0</v>
      </c>
      <c r="T1121" s="1065">
        <v>0</v>
      </c>
      <c r="U1121" s="1065">
        <v>0</v>
      </c>
      <c r="V1121" s="1065">
        <v>0</v>
      </c>
    </row>
    <row r="1122" spans="1:22">
      <c r="A1122">
        <v>4088200100</v>
      </c>
      <c r="B1122" s="1061">
        <v>2</v>
      </c>
      <c r="C1122" s="1061">
        <v>5</v>
      </c>
      <c r="D1122" s="1062">
        <v>2</v>
      </c>
      <c r="E1122" s="1061" t="s">
        <v>2394</v>
      </c>
      <c r="F1122" s="1061">
        <v>143</v>
      </c>
      <c r="G1122" s="1061" t="s">
        <v>711</v>
      </c>
      <c r="H1122" s="1063">
        <v>1</v>
      </c>
      <c r="I1122" s="1064">
        <v>14103</v>
      </c>
      <c r="J1122" s="1064">
        <v>1</v>
      </c>
      <c r="K1122">
        <v>2020</v>
      </c>
      <c r="L1122" s="1064">
        <v>1</v>
      </c>
      <c r="M1122" s="1064">
        <v>3</v>
      </c>
      <c r="N1122" s="1064" t="s">
        <v>2397</v>
      </c>
      <c r="O1122">
        <v>13</v>
      </c>
      <c r="P1122" s="1065">
        <v>0</v>
      </c>
      <c r="Q1122" s="1065">
        <v>0</v>
      </c>
      <c r="R1122" s="1066">
        <f t="shared" si="17"/>
        <v>0</v>
      </c>
      <c r="S1122" s="1065">
        <v>0</v>
      </c>
      <c r="T1122" s="1065">
        <v>0</v>
      </c>
      <c r="U1122" s="1065">
        <v>0</v>
      </c>
      <c r="V1122" s="1065">
        <v>0</v>
      </c>
    </row>
    <row r="1123" spans="1:22">
      <c r="A1123">
        <v>4088200100</v>
      </c>
      <c r="B1123" s="1061">
        <v>2</v>
      </c>
      <c r="C1123" s="1061">
        <v>5</v>
      </c>
      <c r="D1123" s="1062">
        <v>2</v>
      </c>
      <c r="E1123" s="1061" t="s">
        <v>2394</v>
      </c>
      <c r="F1123" s="1061">
        <v>143</v>
      </c>
      <c r="G1123" s="1061" t="s">
        <v>711</v>
      </c>
      <c r="H1123" s="1063">
        <v>1</v>
      </c>
      <c r="I1123" s="1064">
        <v>14103</v>
      </c>
      <c r="J1123" s="1064">
        <v>1</v>
      </c>
      <c r="K1123">
        <v>2020</v>
      </c>
      <c r="L1123" s="1064">
        <v>1</v>
      </c>
      <c r="M1123" s="1064">
        <v>3</v>
      </c>
      <c r="N1123" s="1064" t="s">
        <v>2397</v>
      </c>
      <c r="O1123">
        <v>13</v>
      </c>
      <c r="P1123" s="1065">
        <v>0</v>
      </c>
      <c r="Q1123" s="1065">
        <v>0</v>
      </c>
      <c r="R1123" s="1066">
        <f t="shared" si="17"/>
        <v>0</v>
      </c>
      <c r="S1123" s="1065">
        <v>0</v>
      </c>
      <c r="T1123" s="1065">
        <v>0</v>
      </c>
      <c r="U1123" s="1065">
        <v>0</v>
      </c>
      <c r="V1123" s="1065">
        <v>0</v>
      </c>
    </row>
    <row r="1124" spans="1:22">
      <c r="A1124">
        <v>4088200100</v>
      </c>
      <c r="B1124" s="1061">
        <v>2</v>
      </c>
      <c r="C1124" s="1061">
        <v>5</v>
      </c>
      <c r="D1124" s="1062">
        <v>2</v>
      </c>
      <c r="E1124" s="1061" t="s">
        <v>2394</v>
      </c>
      <c r="F1124" s="1061">
        <v>143</v>
      </c>
      <c r="G1124" s="1061" t="s">
        <v>711</v>
      </c>
      <c r="H1124" s="1063">
        <v>1</v>
      </c>
      <c r="I1124" s="1064">
        <v>14103</v>
      </c>
      <c r="J1124" s="1064">
        <v>1</v>
      </c>
      <c r="K1124">
        <v>2020</v>
      </c>
      <c r="L1124" s="1064">
        <v>1</v>
      </c>
      <c r="M1124" s="1064">
        <v>3</v>
      </c>
      <c r="N1124" s="1064" t="s">
        <v>2397</v>
      </c>
      <c r="O1124">
        <v>13</v>
      </c>
      <c r="P1124" s="1065">
        <v>0</v>
      </c>
      <c r="Q1124" s="1065">
        <v>0</v>
      </c>
      <c r="R1124" s="1066">
        <f t="shared" si="17"/>
        <v>0</v>
      </c>
      <c r="S1124" s="1065">
        <v>0</v>
      </c>
      <c r="T1124" s="1065">
        <v>0</v>
      </c>
      <c r="U1124" s="1065">
        <v>0</v>
      </c>
      <c r="V1124" s="1065">
        <v>0</v>
      </c>
    </row>
    <row r="1125" spans="1:22">
      <c r="A1125">
        <v>4088200100</v>
      </c>
      <c r="B1125" s="1061">
        <v>2</v>
      </c>
      <c r="C1125" s="1061">
        <v>5</v>
      </c>
      <c r="D1125" s="1062">
        <v>2</v>
      </c>
      <c r="E1125" s="1061" t="s">
        <v>2394</v>
      </c>
      <c r="F1125" s="1061">
        <v>143</v>
      </c>
      <c r="G1125" s="1061" t="s">
        <v>711</v>
      </c>
      <c r="H1125" s="1063">
        <v>1</v>
      </c>
      <c r="I1125" s="1064">
        <v>14103</v>
      </c>
      <c r="J1125" s="1064">
        <v>1</v>
      </c>
      <c r="K1125">
        <v>2020</v>
      </c>
      <c r="L1125" s="1064">
        <v>1</v>
      </c>
      <c r="M1125" s="1064">
        <v>3</v>
      </c>
      <c r="N1125" s="1064" t="s">
        <v>2397</v>
      </c>
      <c r="O1125">
        <v>13</v>
      </c>
      <c r="P1125" s="1065">
        <v>0</v>
      </c>
      <c r="Q1125" s="1065">
        <v>0</v>
      </c>
      <c r="R1125" s="1066">
        <f t="shared" si="17"/>
        <v>0</v>
      </c>
      <c r="S1125" s="1065">
        <v>22.48</v>
      </c>
      <c r="T1125" s="1065">
        <v>22.48</v>
      </c>
      <c r="U1125" s="1065">
        <v>0</v>
      </c>
      <c r="V1125" s="1065">
        <v>0</v>
      </c>
    </row>
    <row r="1126" spans="1:22">
      <c r="A1126">
        <v>4088200100</v>
      </c>
      <c r="B1126" s="1061">
        <v>2</v>
      </c>
      <c r="C1126" s="1061">
        <v>5</v>
      </c>
      <c r="D1126" s="1062">
        <v>2</v>
      </c>
      <c r="E1126" s="1061" t="s">
        <v>2394</v>
      </c>
      <c r="F1126" s="1061">
        <v>143</v>
      </c>
      <c r="G1126" s="1061" t="s">
        <v>711</v>
      </c>
      <c r="H1126" s="1063">
        <v>1</v>
      </c>
      <c r="I1126" s="1064">
        <v>14103</v>
      </c>
      <c r="J1126" s="1064">
        <v>1</v>
      </c>
      <c r="K1126">
        <v>2020</v>
      </c>
      <c r="L1126" s="1064">
        <v>1</v>
      </c>
      <c r="M1126" s="1064">
        <v>3</v>
      </c>
      <c r="N1126" s="1064" t="s">
        <v>2397</v>
      </c>
      <c r="O1126">
        <v>13</v>
      </c>
      <c r="P1126" s="1065">
        <v>0</v>
      </c>
      <c r="Q1126" s="1065">
        <v>22.48</v>
      </c>
      <c r="R1126" s="1066">
        <f t="shared" si="17"/>
        <v>22.48</v>
      </c>
      <c r="S1126" s="1065">
        <v>0</v>
      </c>
      <c r="T1126" s="1065">
        <v>0</v>
      </c>
      <c r="U1126" s="1065">
        <v>0</v>
      </c>
      <c r="V1126" s="1065">
        <v>0</v>
      </c>
    </row>
    <row r="1127" spans="1:22">
      <c r="A1127">
        <v>4088200100</v>
      </c>
      <c r="B1127" s="1061">
        <v>2</v>
      </c>
      <c r="C1127" s="1061">
        <v>5</v>
      </c>
      <c r="D1127" s="1062">
        <v>2</v>
      </c>
      <c r="E1127" s="1061" t="s">
        <v>2394</v>
      </c>
      <c r="F1127" s="1061">
        <v>143</v>
      </c>
      <c r="G1127" s="1061" t="s">
        <v>711</v>
      </c>
      <c r="H1127" s="1063">
        <v>1</v>
      </c>
      <c r="I1127" s="1064">
        <v>14103</v>
      </c>
      <c r="J1127" s="1064">
        <v>1</v>
      </c>
      <c r="K1127">
        <v>2020</v>
      </c>
      <c r="L1127" s="1064">
        <v>1</v>
      </c>
      <c r="M1127" s="1064">
        <v>3</v>
      </c>
      <c r="N1127" s="1064" t="s">
        <v>2397</v>
      </c>
      <c r="O1127">
        <v>13</v>
      </c>
      <c r="P1127" s="1065">
        <v>0</v>
      </c>
      <c r="Q1127" s="1065">
        <v>0</v>
      </c>
      <c r="R1127" s="1066">
        <f t="shared" si="17"/>
        <v>0</v>
      </c>
      <c r="S1127" s="1065">
        <v>0</v>
      </c>
      <c r="T1127" s="1065">
        <v>0</v>
      </c>
      <c r="U1127" s="1065">
        <v>0</v>
      </c>
      <c r="V1127" s="1065">
        <v>0</v>
      </c>
    </row>
    <row r="1128" spans="1:22">
      <c r="A1128">
        <v>4088200100</v>
      </c>
      <c r="B1128" s="1061">
        <v>2</v>
      </c>
      <c r="C1128" s="1061">
        <v>5</v>
      </c>
      <c r="D1128" s="1062">
        <v>2</v>
      </c>
      <c r="E1128" s="1061" t="s">
        <v>2394</v>
      </c>
      <c r="F1128" s="1061">
        <v>143</v>
      </c>
      <c r="G1128" s="1061" t="s">
        <v>711</v>
      </c>
      <c r="H1128" s="1063">
        <v>1</v>
      </c>
      <c r="I1128" s="1064">
        <v>14103</v>
      </c>
      <c r="J1128" s="1064">
        <v>1</v>
      </c>
      <c r="K1128">
        <v>2020</v>
      </c>
      <c r="L1128" s="1064">
        <v>1</v>
      </c>
      <c r="M1128" s="1064">
        <v>3</v>
      </c>
      <c r="N1128" s="1064" t="s">
        <v>2397</v>
      </c>
      <c r="O1128">
        <v>13</v>
      </c>
      <c r="P1128" s="1065">
        <v>0</v>
      </c>
      <c r="Q1128" s="1065">
        <v>0</v>
      </c>
      <c r="R1128" s="1066">
        <f t="shared" si="17"/>
        <v>0</v>
      </c>
      <c r="S1128" s="1065">
        <v>0</v>
      </c>
      <c r="T1128" s="1065">
        <v>0</v>
      </c>
      <c r="U1128" s="1065">
        <v>0</v>
      </c>
      <c r="V1128" s="1065">
        <v>0</v>
      </c>
    </row>
    <row r="1129" spans="1:22">
      <c r="A1129">
        <v>4088200100</v>
      </c>
      <c r="B1129" s="1061">
        <v>2</v>
      </c>
      <c r="C1129" s="1061">
        <v>5</v>
      </c>
      <c r="D1129" s="1062">
        <v>2</v>
      </c>
      <c r="E1129" s="1061" t="s">
        <v>2394</v>
      </c>
      <c r="F1129" s="1061">
        <v>143</v>
      </c>
      <c r="G1129" s="1061" t="s">
        <v>711</v>
      </c>
      <c r="H1129" s="1063">
        <v>1</v>
      </c>
      <c r="I1129" s="1064">
        <v>14103</v>
      </c>
      <c r="J1129" s="1064">
        <v>1</v>
      </c>
      <c r="K1129">
        <v>2020</v>
      </c>
      <c r="L1129" s="1064">
        <v>1</v>
      </c>
      <c r="M1129" s="1064">
        <v>3</v>
      </c>
      <c r="N1129" s="1064" t="s">
        <v>2397</v>
      </c>
      <c r="O1129">
        <v>13</v>
      </c>
      <c r="P1129" s="1065">
        <v>0</v>
      </c>
      <c r="Q1129" s="1065">
        <v>0</v>
      </c>
      <c r="R1129" s="1066">
        <f t="shared" si="17"/>
        <v>0</v>
      </c>
      <c r="S1129" s="1065">
        <v>44.96</v>
      </c>
      <c r="T1129" s="1065">
        <v>44.96</v>
      </c>
      <c r="U1129" s="1065">
        <v>0</v>
      </c>
      <c r="V1129" s="1065">
        <v>0</v>
      </c>
    </row>
    <row r="1130" spans="1:22">
      <c r="A1130">
        <v>4088200100</v>
      </c>
      <c r="B1130" s="1061">
        <v>2</v>
      </c>
      <c r="C1130" s="1061">
        <v>5</v>
      </c>
      <c r="D1130" s="1062">
        <v>2</v>
      </c>
      <c r="E1130" s="1061" t="s">
        <v>2394</v>
      </c>
      <c r="F1130" s="1061">
        <v>143</v>
      </c>
      <c r="G1130" s="1061" t="s">
        <v>711</v>
      </c>
      <c r="H1130" s="1063">
        <v>1</v>
      </c>
      <c r="I1130" s="1064">
        <v>14103</v>
      </c>
      <c r="J1130" s="1064">
        <v>1</v>
      </c>
      <c r="K1130">
        <v>2020</v>
      </c>
      <c r="L1130" s="1064">
        <v>1</v>
      </c>
      <c r="M1130" s="1064">
        <v>3</v>
      </c>
      <c r="N1130" s="1064" t="s">
        <v>2397</v>
      </c>
      <c r="O1130">
        <v>13</v>
      </c>
      <c r="P1130" s="1065">
        <v>0</v>
      </c>
      <c r="Q1130" s="1065">
        <v>44.96</v>
      </c>
      <c r="R1130" s="1066">
        <f t="shared" si="17"/>
        <v>44.96</v>
      </c>
      <c r="S1130" s="1065">
        <v>0</v>
      </c>
      <c r="T1130" s="1065">
        <v>0</v>
      </c>
      <c r="U1130" s="1065">
        <v>0</v>
      </c>
      <c r="V1130" s="1065">
        <v>0</v>
      </c>
    </row>
    <row r="1131" spans="1:22">
      <c r="A1131">
        <v>4088200100</v>
      </c>
      <c r="B1131" s="1061">
        <v>2</v>
      </c>
      <c r="C1131" s="1061">
        <v>5</v>
      </c>
      <c r="D1131" s="1062">
        <v>2</v>
      </c>
      <c r="E1131" s="1061" t="s">
        <v>2394</v>
      </c>
      <c r="F1131" s="1061">
        <v>143</v>
      </c>
      <c r="G1131" s="1061" t="s">
        <v>711</v>
      </c>
      <c r="H1131" s="1063">
        <v>1</v>
      </c>
      <c r="I1131" s="1064">
        <v>14103</v>
      </c>
      <c r="J1131" s="1064">
        <v>1</v>
      </c>
      <c r="K1131">
        <v>2020</v>
      </c>
      <c r="L1131" s="1064">
        <v>2</v>
      </c>
      <c r="M1131" s="1064">
        <v>2</v>
      </c>
      <c r="N1131" s="1064" t="s">
        <v>2397</v>
      </c>
      <c r="O1131">
        <v>13</v>
      </c>
      <c r="P1131" s="1065">
        <v>218.28</v>
      </c>
      <c r="Q1131" s="1065">
        <v>29</v>
      </c>
      <c r="R1131" s="1066">
        <f t="shared" si="17"/>
        <v>247.28</v>
      </c>
      <c r="S1131" s="1065">
        <v>247.28</v>
      </c>
      <c r="T1131" s="1065">
        <v>247.28</v>
      </c>
      <c r="U1131" s="1065">
        <v>202.32</v>
      </c>
      <c r="V1131" s="1065">
        <v>202.32</v>
      </c>
    </row>
    <row r="1132" spans="1:22">
      <c r="A1132">
        <v>4088200100</v>
      </c>
      <c r="B1132" s="1061">
        <v>2</v>
      </c>
      <c r="C1132" s="1061">
        <v>5</v>
      </c>
      <c r="D1132" s="1062">
        <v>2</v>
      </c>
      <c r="E1132" s="1061" t="s">
        <v>2394</v>
      </c>
      <c r="F1132" s="1061">
        <v>143</v>
      </c>
      <c r="G1132" s="1061" t="s">
        <v>711</v>
      </c>
      <c r="H1132" s="1063">
        <v>1</v>
      </c>
      <c r="I1132" s="1064">
        <v>14103</v>
      </c>
      <c r="J1132" s="1064">
        <v>1</v>
      </c>
      <c r="K1132">
        <v>2020</v>
      </c>
      <c r="L1132" s="1064">
        <v>2</v>
      </c>
      <c r="M1132" s="1064">
        <v>2</v>
      </c>
      <c r="N1132" s="1064" t="s">
        <v>2397</v>
      </c>
      <c r="O1132">
        <v>13</v>
      </c>
      <c r="P1132" s="1065">
        <v>824.32</v>
      </c>
      <c r="Q1132" s="1065">
        <v>66.45</v>
      </c>
      <c r="R1132" s="1066">
        <f t="shared" si="17"/>
        <v>890.7700000000001</v>
      </c>
      <c r="S1132" s="1065">
        <v>890.77</v>
      </c>
      <c r="T1132" s="1065">
        <v>890.77</v>
      </c>
      <c r="U1132" s="1065">
        <v>722.17</v>
      </c>
      <c r="V1132" s="1065">
        <v>722.17</v>
      </c>
    </row>
    <row r="1133" spans="1:22">
      <c r="A1133">
        <v>4088200100</v>
      </c>
      <c r="B1133" s="1061">
        <v>2</v>
      </c>
      <c r="C1133" s="1061">
        <v>5</v>
      </c>
      <c r="D1133" s="1062">
        <v>2</v>
      </c>
      <c r="E1133" s="1061" t="s">
        <v>2394</v>
      </c>
      <c r="F1133" s="1061">
        <v>143</v>
      </c>
      <c r="G1133" s="1061" t="s">
        <v>711</v>
      </c>
      <c r="H1133" s="1063">
        <v>1</v>
      </c>
      <c r="I1133" s="1064">
        <v>14103</v>
      </c>
      <c r="J1133" s="1064">
        <v>1</v>
      </c>
      <c r="K1133">
        <v>2020</v>
      </c>
      <c r="L1133" s="1064">
        <v>1</v>
      </c>
      <c r="M1133" s="1064">
        <v>3</v>
      </c>
      <c r="N1133" s="1064" t="s">
        <v>2397</v>
      </c>
      <c r="O1133">
        <v>13</v>
      </c>
      <c r="P1133" s="1065">
        <v>0</v>
      </c>
      <c r="Q1133" s="1065">
        <v>0</v>
      </c>
      <c r="R1133" s="1066">
        <f t="shared" si="17"/>
        <v>0</v>
      </c>
      <c r="S1133" s="1065">
        <v>0</v>
      </c>
      <c r="T1133" s="1065">
        <v>0</v>
      </c>
      <c r="U1133" s="1065">
        <v>0</v>
      </c>
      <c r="V1133" s="1065">
        <v>0</v>
      </c>
    </row>
    <row r="1134" spans="1:22">
      <c r="A1134">
        <v>4088200100</v>
      </c>
      <c r="B1134" s="1061">
        <v>2</v>
      </c>
      <c r="C1134" s="1061">
        <v>5</v>
      </c>
      <c r="D1134" s="1062">
        <v>2</v>
      </c>
      <c r="E1134" s="1061" t="s">
        <v>2394</v>
      </c>
      <c r="F1134" s="1061">
        <v>143</v>
      </c>
      <c r="G1134" s="1061" t="s">
        <v>711</v>
      </c>
      <c r="H1134" s="1063">
        <v>1</v>
      </c>
      <c r="I1134" s="1064">
        <v>14103</v>
      </c>
      <c r="J1134" s="1064">
        <v>1</v>
      </c>
      <c r="K1134">
        <v>2020</v>
      </c>
      <c r="L1134" s="1064">
        <v>1</v>
      </c>
      <c r="M1134" s="1064">
        <v>3</v>
      </c>
      <c r="N1134" s="1064" t="s">
        <v>2397</v>
      </c>
      <c r="O1134">
        <v>13</v>
      </c>
      <c r="P1134" s="1065">
        <v>0</v>
      </c>
      <c r="Q1134" s="1065">
        <v>0</v>
      </c>
      <c r="R1134" s="1066">
        <f t="shared" si="17"/>
        <v>0</v>
      </c>
      <c r="S1134" s="1065">
        <v>0</v>
      </c>
      <c r="T1134" s="1065">
        <v>0</v>
      </c>
      <c r="U1134" s="1065">
        <v>0</v>
      </c>
      <c r="V1134" s="1065">
        <v>0</v>
      </c>
    </row>
    <row r="1135" spans="1:22">
      <c r="A1135">
        <v>4088200100</v>
      </c>
      <c r="B1135" s="1061">
        <v>2</v>
      </c>
      <c r="C1135" s="1061">
        <v>5</v>
      </c>
      <c r="D1135" s="1062">
        <v>2</v>
      </c>
      <c r="E1135" s="1061" t="s">
        <v>2394</v>
      </c>
      <c r="F1135" s="1061">
        <v>143</v>
      </c>
      <c r="G1135" s="1061" t="s">
        <v>711</v>
      </c>
      <c r="H1135" s="1063">
        <v>1</v>
      </c>
      <c r="I1135" s="1064">
        <v>14103</v>
      </c>
      <c r="J1135" s="1064">
        <v>1</v>
      </c>
      <c r="K1135">
        <v>2020</v>
      </c>
      <c r="L1135" s="1064">
        <v>1</v>
      </c>
      <c r="M1135" s="1064">
        <v>3</v>
      </c>
      <c r="N1135" s="1064" t="s">
        <v>2397</v>
      </c>
      <c r="O1135">
        <v>13</v>
      </c>
      <c r="P1135" s="1065">
        <v>0</v>
      </c>
      <c r="Q1135" s="1065">
        <v>0</v>
      </c>
      <c r="R1135" s="1066">
        <f t="shared" si="17"/>
        <v>0</v>
      </c>
      <c r="S1135" s="1065">
        <v>140.5</v>
      </c>
      <c r="T1135" s="1065">
        <v>140.5</v>
      </c>
      <c r="U1135" s="1065">
        <v>0</v>
      </c>
      <c r="V1135" s="1065">
        <v>0</v>
      </c>
    </row>
    <row r="1136" spans="1:22">
      <c r="A1136">
        <v>4088200100</v>
      </c>
      <c r="B1136" s="1061">
        <v>2</v>
      </c>
      <c r="C1136" s="1061">
        <v>5</v>
      </c>
      <c r="D1136" s="1062">
        <v>2</v>
      </c>
      <c r="E1136" s="1061" t="s">
        <v>2394</v>
      </c>
      <c r="F1136" s="1061">
        <v>143</v>
      </c>
      <c r="G1136" s="1061" t="s">
        <v>711</v>
      </c>
      <c r="H1136" s="1063">
        <v>1</v>
      </c>
      <c r="I1136" s="1064">
        <v>14103</v>
      </c>
      <c r="J1136" s="1064">
        <v>1</v>
      </c>
      <c r="K1136">
        <v>2020</v>
      </c>
      <c r="L1136" s="1064">
        <v>1</v>
      </c>
      <c r="M1136" s="1064">
        <v>3</v>
      </c>
      <c r="N1136" s="1064" t="s">
        <v>2397</v>
      </c>
      <c r="O1136">
        <v>13</v>
      </c>
      <c r="P1136" s="1065">
        <v>0</v>
      </c>
      <c r="Q1136" s="1065">
        <v>140.5</v>
      </c>
      <c r="R1136" s="1066">
        <f t="shared" si="17"/>
        <v>140.5</v>
      </c>
      <c r="S1136" s="1065">
        <v>0</v>
      </c>
      <c r="T1136" s="1065">
        <v>0</v>
      </c>
      <c r="U1136" s="1065">
        <v>0</v>
      </c>
      <c r="V1136" s="1065">
        <v>0</v>
      </c>
    </row>
    <row r="1137" spans="1:22">
      <c r="A1137">
        <v>4088200100</v>
      </c>
      <c r="B1137" s="1061">
        <v>2</v>
      </c>
      <c r="C1137" s="1061">
        <v>5</v>
      </c>
      <c r="D1137" s="1062">
        <v>2</v>
      </c>
      <c r="E1137" s="1061" t="s">
        <v>2394</v>
      </c>
      <c r="F1137" s="1061">
        <v>143</v>
      </c>
      <c r="G1137" s="1061" t="s">
        <v>711</v>
      </c>
      <c r="H1137" s="1063">
        <v>1</v>
      </c>
      <c r="I1137" s="1064">
        <v>14103</v>
      </c>
      <c r="J1137" s="1064">
        <v>1</v>
      </c>
      <c r="K1137">
        <v>2020</v>
      </c>
      <c r="L1137" s="1064">
        <v>1</v>
      </c>
      <c r="M1137" s="1064">
        <v>3</v>
      </c>
      <c r="N1137" s="1064" t="s">
        <v>2397</v>
      </c>
      <c r="O1137">
        <v>13</v>
      </c>
      <c r="P1137" s="1065">
        <v>0</v>
      </c>
      <c r="Q1137" s="1065">
        <v>0</v>
      </c>
      <c r="R1137" s="1066">
        <f t="shared" si="17"/>
        <v>0</v>
      </c>
      <c r="S1137" s="1065">
        <v>0</v>
      </c>
      <c r="T1137" s="1065">
        <v>0</v>
      </c>
      <c r="U1137" s="1065">
        <v>0</v>
      </c>
      <c r="V1137" s="1065">
        <v>0</v>
      </c>
    </row>
    <row r="1138" spans="1:22">
      <c r="A1138">
        <v>4088200100</v>
      </c>
      <c r="B1138" s="1061">
        <v>2</v>
      </c>
      <c r="C1138" s="1061">
        <v>5</v>
      </c>
      <c r="D1138" s="1062">
        <v>2</v>
      </c>
      <c r="E1138" s="1061" t="s">
        <v>2394</v>
      </c>
      <c r="F1138" s="1061">
        <v>143</v>
      </c>
      <c r="G1138" s="1061" t="s">
        <v>711</v>
      </c>
      <c r="H1138" s="1063">
        <v>1</v>
      </c>
      <c r="I1138" s="1064">
        <v>14103</v>
      </c>
      <c r="J1138" s="1064">
        <v>1</v>
      </c>
      <c r="K1138">
        <v>2020</v>
      </c>
      <c r="L1138" s="1064">
        <v>1</v>
      </c>
      <c r="M1138" s="1064">
        <v>3</v>
      </c>
      <c r="N1138" s="1064" t="s">
        <v>2397</v>
      </c>
      <c r="O1138">
        <v>13</v>
      </c>
      <c r="P1138" s="1065">
        <v>0</v>
      </c>
      <c r="Q1138" s="1065">
        <v>0</v>
      </c>
      <c r="R1138" s="1066">
        <f t="shared" si="17"/>
        <v>0</v>
      </c>
      <c r="S1138" s="1065">
        <v>0</v>
      </c>
      <c r="T1138" s="1065">
        <v>0</v>
      </c>
      <c r="U1138" s="1065">
        <v>0</v>
      </c>
      <c r="V1138" s="1065">
        <v>0</v>
      </c>
    </row>
    <row r="1139" spans="1:22">
      <c r="A1139">
        <v>4088200100</v>
      </c>
      <c r="B1139" s="1061">
        <v>2</v>
      </c>
      <c r="C1139" s="1061">
        <v>5</v>
      </c>
      <c r="D1139" s="1062">
        <v>2</v>
      </c>
      <c r="E1139" s="1061" t="s">
        <v>2394</v>
      </c>
      <c r="F1139" s="1061">
        <v>143</v>
      </c>
      <c r="G1139" s="1061" t="s">
        <v>711</v>
      </c>
      <c r="H1139" s="1063">
        <v>1</v>
      </c>
      <c r="I1139" s="1064">
        <v>14103</v>
      </c>
      <c r="J1139" s="1064">
        <v>1</v>
      </c>
      <c r="K1139">
        <v>2020</v>
      </c>
      <c r="L1139" s="1064">
        <v>1</v>
      </c>
      <c r="M1139" s="1064">
        <v>3</v>
      </c>
      <c r="N1139" s="1064" t="s">
        <v>2397</v>
      </c>
      <c r="O1139">
        <v>13</v>
      </c>
      <c r="P1139" s="1065">
        <v>0</v>
      </c>
      <c r="Q1139" s="1065">
        <v>11.24</v>
      </c>
      <c r="R1139" s="1066">
        <f t="shared" si="17"/>
        <v>11.24</v>
      </c>
      <c r="S1139" s="1065">
        <v>0</v>
      </c>
      <c r="T1139" s="1065">
        <v>0</v>
      </c>
      <c r="U1139" s="1065">
        <v>0</v>
      </c>
      <c r="V1139" s="1065">
        <v>0</v>
      </c>
    </row>
    <row r="1140" spans="1:22">
      <c r="A1140">
        <v>4088200100</v>
      </c>
      <c r="B1140" s="1061">
        <v>2</v>
      </c>
      <c r="C1140" s="1061">
        <v>5</v>
      </c>
      <c r="D1140" s="1062">
        <v>2</v>
      </c>
      <c r="E1140" s="1061" t="s">
        <v>2394</v>
      </c>
      <c r="F1140" s="1061">
        <v>143</v>
      </c>
      <c r="G1140" s="1061" t="s">
        <v>711</v>
      </c>
      <c r="H1140" s="1063">
        <v>1</v>
      </c>
      <c r="I1140" s="1064">
        <v>14103</v>
      </c>
      <c r="J1140" s="1064">
        <v>1</v>
      </c>
      <c r="K1140">
        <v>2020</v>
      </c>
      <c r="L1140" s="1064">
        <v>1</v>
      </c>
      <c r="M1140" s="1064">
        <v>3</v>
      </c>
      <c r="N1140" s="1064" t="s">
        <v>2397</v>
      </c>
      <c r="O1140">
        <v>13</v>
      </c>
      <c r="P1140" s="1065">
        <v>0</v>
      </c>
      <c r="Q1140" s="1065">
        <v>0</v>
      </c>
      <c r="R1140" s="1066">
        <f t="shared" si="17"/>
        <v>0</v>
      </c>
      <c r="S1140" s="1065">
        <v>11.24</v>
      </c>
      <c r="T1140" s="1065">
        <v>11.24</v>
      </c>
      <c r="U1140" s="1065">
        <v>0</v>
      </c>
      <c r="V1140" s="1065">
        <v>0</v>
      </c>
    </row>
    <row r="1141" spans="1:22">
      <c r="A1141">
        <v>4088200100</v>
      </c>
      <c r="B1141" s="1061">
        <v>2</v>
      </c>
      <c r="C1141" s="1061">
        <v>5</v>
      </c>
      <c r="D1141" s="1062">
        <v>2</v>
      </c>
      <c r="E1141" s="1061" t="s">
        <v>2394</v>
      </c>
      <c r="F1141" s="1061">
        <v>143</v>
      </c>
      <c r="G1141" s="1061" t="s">
        <v>711</v>
      </c>
      <c r="H1141" s="1063">
        <v>1</v>
      </c>
      <c r="I1141" s="1064">
        <v>14103</v>
      </c>
      <c r="J1141" s="1064">
        <v>1</v>
      </c>
      <c r="K1141">
        <v>2020</v>
      </c>
      <c r="L1141" s="1064">
        <v>1</v>
      </c>
      <c r="M1141" s="1064">
        <v>3</v>
      </c>
      <c r="N1141" s="1064" t="s">
        <v>2397</v>
      </c>
      <c r="O1141">
        <v>13</v>
      </c>
      <c r="P1141" s="1065">
        <v>0</v>
      </c>
      <c r="Q1141" s="1065">
        <v>0</v>
      </c>
      <c r="R1141" s="1066">
        <f t="shared" si="17"/>
        <v>0</v>
      </c>
      <c r="S1141" s="1065">
        <v>0</v>
      </c>
      <c r="T1141" s="1065">
        <v>0</v>
      </c>
      <c r="U1141" s="1065">
        <v>0</v>
      </c>
      <c r="V1141" s="1065">
        <v>0</v>
      </c>
    </row>
    <row r="1142" spans="1:22">
      <c r="A1142">
        <v>4088200100</v>
      </c>
      <c r="B1142" s="1061">
        <v>2</v>
      </c>
      <c r="C1142" s="1061">
        <v>5</v>
      </c>
      <c r="D1142" s="1062">
        <v>2</v>
      </c>
      <c r="E1142" s="1061" t="s">
        <v>2394</v>
      </c>
      <c r="F1142" s="1061">
        <v>143</v>
      </c>
      <c r="G1142" s="1061" t="s">
        <v>711</v>
      </c>
      <c r="H1142" s="1063">
        <v>1</v>
      </c>
      <c r="I1142" s="1064">
        <v>14103</v>
      </c>
      <c r="J1142" s="1064">
        <v>1</v>
      </c>
      <c r="K1142">
        <v>2020</v>
      </c>
      <c r="L1142" s="1064">
        <v>1</v>
      </c>
      <c r="M1142" s="1064">
        <v>3</v>
      </c>
      <c r="N1142" s="1064" t="s">
        <v>2397</v>
      </c>
      <c r="O1142">
        <v>13</v>
      </c>
      <c r="P1142" s="1065">
        <v>0</v>
      </c>
      <c r="Q1142" s="1065">
        <v>0</v>
      </c>
      <c r="R1142" s="1066">
        <f t="shared" si="17"/>
        <v>0</v>
      </c>
      <c r="S1142" s="1065">
        <v>0</v>
      </c>
      <c r="T1142" s="1065">
        <v>0</v>
      </c>
      <c r="U1142" s="1065">
        <v>0</v>
      </c>
      <c r="V1142" s="1065">
        <v>0</v>
      </c>
    </row>
    <row r="1143" spans="1:22">
      <c r="A1143">
        <v>4088200100</v>
      </c>
      <c r="B1143" s="1061">
        <v>2</v>
      </c>
      <c r="C1143" s="1061">
        <v>5</v>
      </c>
      <c r="D1143" s="1062">
        <v>2</v>
      </c>
      <c r="E1143" s="1061" t="s">
        <v>2394</v>
      </c>
      <c r="F1143" s="1061">
        <v>143</v>
      </c>
      <c r="G1143" s="1061" t="s">
        <v>711</v>
      </c>
      <c r="H1143" s="1063">
        <v>1</v>
      </c>
      <c r="I1143" s="1064">
        <v>14103</v>
      </c>
      <c r="J1143" s="1064">
        <v>1</v>
      </c>
      <c r="K1143">
        <v>2020</v>
      </c>
      <c r="L1143" s="1064">
        <v>1</v>
      </c>
      <c r="M1143" s="1064">
        <v>3</v>
      </c>
      <c r="N1143" s="1064" t="s">
        <v>2397</v>
      </c>
      <c r="O1143">
        <v>13</v>
      </c>
      <c r="P1143" s="1065">
        <v>0</v>
      </c>
      <c r="Q1143" s="1065">
        <v>0</v>
      </c>
      <c r="R1143" s="1066">
        <f t="shared" si="17"/>
        <v>0</v>
      </c>
      <c r="S1143" s="1065">
        <v>22.48</v>
      </c>
      <c r="T1143" s="1065">
        <v>22.48</v>
      </c>
      <c r="U1143" s="1065">
        <v>0</v>
      </c>
      <c r="V1143" s="1065">
        <v>0</v>
      </c>
    </row>
    <row r="1144" spans="1:22">
      <c r="A1144">
        <v>4088200100</v>
      </c>
      <c r="B1144" s="1061">
        <v>2</v>
      </c>
      <c r="C1144" s="1061">
        <v>5</v>
      </c>
      <c r="D1144" s="1062">
        <v>2</v>
      </c>
      <c r="E1144" s="1061" t="s">
        <v>2394</v>
      </c>
      <c r="F1144" s="1061">
        <v>143</v>
      </c>
      <c r="G1144" s="1061" t="s">
        <v>711</v>
      </c>
      <c r="H1144" s="1063">
        <v>1</v>
      </c>
      <c r="I1144" s="1064">
        <v>14103</v>
      </c>
      <c r="J1144" s="1064">
        <v>1</v>
      </c>
      <c r="K1144">
        <v>2020</v>
      </c>
      <c r="L1144" s="1064">
        <v>1</v>
      </c>
      <c r="M1144" s="1064">
        <v>3</v>
      </c>
      <c r="N1144" s="1064" t="s">
        <v>2397</v>
      </c>
      <c r="O1144">
        <v>13</v>
      </c>
      <c r="P1144" s="1065">
        <v>0</v>
      </c>
      <c r="Q1144" s="1065">
        <v>22.48</v>
      </c>
      <c r="R1144" s="1066">
        <f t="shared" si="17"/>
        <v>22.48</v>
      </c>
      <c r="S1144" s="1065">
        <v>0</v>
      </c>
      <c r="T1144" s="1065">
        <v>0</v>
      </c>
      <c r="U1144" s="1065">
        <v>0</v>
      </c>
      <c r="V1144" s="1065">
        <v>0</v>
      </c>
    </row>
    <row r="1145" spans="1:22">
      <c r="A1145">
        <v>4088200100</v>
      </c>
      <c r="B1145" s="1061">
        <v>2</v>
      </c>
      <c r="C1145" s="1061">
        <v>5</v>
      </c>
      <c r="D1145" s="1062">
        <v>2</v>
      </c>
      <c r="E1145" s="1061" t="s">
        <v>2394</v>
      </c>
      <c r="F1145" s="1061">
        <v>143</v>
      </c>
      <c r="G1145" s="1061" t="s">
        <v>711</v>
      </c>
      <c r="H1145" s="1063">
        <v>1</v>
      </c>
      <c r="I1145" s="1064">
        <v>14103</v>
      </c>
      <c r="J1145" s="1064">
        <v>1</v>
      </c>
      <c r="K1145">
        <v>2020</v>
      </c>
      <c r="L1145" s="1064">
        <v>1</v>
      </c>
      <c r="M1145" s="1064">
        <v>3</v>
      </c>
      <c r="N1145" s="1064" t="s">
        <v>2397</v>
      </c>
      <c r="O1145">
        <v>13</v>
      </c>
      <c r="P1145" s="1065">
        <v>0</v>
      </c>
      <c r="Q1145" s="1065">
        <v>0</v>
      </c>
      <c r="R1145" s="1066">
        <f t="shared" si="17"/>
        <v>0</v>
      </c>
      <c r="S1145" s="1065">
        <v>0</v>
      </c>
      <c r="T1145" s="1065">
        <v>0</v>
      </c>
      <c r="U1145" s="1065">
        <v>0</v>
      </c>
      <c r="V1145" s="1065">
        <v>0</v>
      </c>
    </row>
    <row r="1146" spans="1:22">
      <c r="A1146">
        <v>4088200100</v>
      </c>
      <c r="B1146" s="1061">
        <v>2</v>
      </c>
      <c r="C1146" s="1061">
        <v>5</v>
      </c>
      <c r="D1146" s="1062">
        <v>2</v>
      </c>
      <c r="E1146" s="1061" t="s">
        <v>2394</v>
      </c>
      <c r="F1146" s="1061">
        <v>143</v>
      </c>
      <c r="G1146" s="1061" t="s">
        <v>711</v>
      </c>
      <c r="H1146" s="1063">
        <v>1</v>
      </c>
      <c r="I1146" s="1064">
        <v>14103</v>
      </c>
      <c r="J1146" s="1064">
        <v>1</v>
      </c>
      <c r="K1146">
        <v>2020</v>
      </c>
      <c r="L1146" s="1064">
        <v>1</v>
      </c>
      <c r="M1146" s="1064">
        <v>3</v>
      </c>
      <c r="N1146" s="1064" t="s">
        <v>2397</v>
      </c>
      <c r="O1146">
        <v>13</v>
      </c>
      <c r="P1146" s="1065">
        <v>0</v>
      </c>
      <c r="Q1146" s="1065">
        <v>0</v>
      </c>
      <c r="R1146" s="1066">
        <f t="shared" si="17"/>
        <v>0</v>
      </c>
      <c r="S1146" s="1065">
        <v>0</v>
      </c>
      <c r="T1146" s="1065">
        <v>0</v>
      </c>
      <c r="U1146" s="1065">
        <v>0</v>
      </c>
      <c r="V1146" s="1065">
        <v>0</v>
      </c>
    </row>
    <row r="1147" spans="1:22">
      <c r="A1147">
        <v>4088200100</v>
      </c>
      <c r="B1147" s="1061">
        <v>2</v>
      </c>
      <c r="C1147" s="1061">
        <v>5</v>
      </c>
      <c r="D1147" s="1062">
        <v>2</v>
      </c>
      <c r="E1147" s="1061" t="s">
        <v>2394</v>
      </c>
      <c r="F1147" s="1061">
        <v>143</v>
      </c>
      <c r="G1147" s="1061" t="s">
        <v>711</v>
      </c>
      <c r="H1147" s="1063">
        <v>1</v>
      </c>
      <c r="I1147" s="1064">
        <v>14103</v>
      </c>
      <c r="J1147" s="1064">
        <v>1</v>
      </c>
      <c r="K1147">
        <v>2020</v>
      </c>
      <c r="L1147" s="1064">
        <v>1</v>
      </c>
      <c r="M1147" s="1064">
        <v>3</v>
      </c>
      <c r="N1147" s="1064" t="s">
        <v>2397</v>
      </c>
      <c r="O1147">
        <v>13</v>
      </c>
      <c r="P1147" s="1065">
        <v>0</v>
      </c>
      <c r="Q1147" s="1065">
        <v>0</v>
      </c>
      <c r="R1147" s="1066">
        <f t="shared" si="17"/>
        <v>0</v>
      </c>
      <c r="S1147" s="1065">
        <v>345.63</v>
      </c>
      <c r="T1147" s="1065">
        <v>345.63</v>
      </c>
      <c r="U1147" s="1065">
        <v>0</v>
      </c>
      <c r="V1147" s="1065">
        <v>0</v>
      </c>
    </row>
    <row r="1148" spans="1:22">
      <c r="A1148">
        <v>4088200100</v>
      </c>
      <c r="B1148" s="1061">
        <v>2</v>
      </c>
      <c r="C1148" s="1061">
        <v>5</v>
      </c>
      <c r="D1148" s="1062">
        <v>2</v>
      </c>
      <c r="E1148" s="1061" t="s">
        <v>2394</v>
      </c>
      <c r="F1148" s="1061">
        <v>143</v>
      </c>
      <c r="G1148" s="1061" t="s">
        <v>711</v>
      </c>
      <c r="H1148" s="1063">
        <v>1</v>
      </c>
      <c r="I1148" s="1064">
        <v>14103</v>
      </c>
      <c r="J1148" s="1064">
        <v>1</v>
      </c>
      <c r="K1148">
        <v>2020</v>
      </c>
      <c r="L1148" s="1064">
        <v>1</v>
      </c>
      <c r="M1148" s="1064">
        <v>3</v>
      </c>
      <c r="N1148" s="1064" t="s">
        <v>2397</v>
      </c>
      <c r="O1148">
        <v>13</v>
      </c>
      <c r="P1148" s="1065">
        <v>0</v>
      </c>
      <c r="Q1148" s="1065">
        <v>345.63</v>
      </c>
      <c r="R1148" s="1066">
        <f t="shared" si="17"/>
        <v>345.63</v>
      </c>
      <c r="S1148" s="1065">
        <v>0</v>
      </c>
      <c r="T1148" s="1065">
        <v>0</v>
      </c>
      <c r="U1148" s="1065">
        <v>0</v>
      </c>
      <c r="V1148" s="1065">
        <v>0</v>
      </c>
    </row>
    <row r="1149" spans="1:22">
      <c r="A1149">
        <v>4088200100</v>
      </c>
      <c r="B1149" s="1061">
        <v>2</v>
      </c>
      <c r="C1149" s="1061">
        <v>5</v>
      </c>
      <c r="D1149" s="1062">
        <v>2</v>
      </c>
      <c r="E1149" s="1061" t="s">
        <v>2394</v>
      </c>
      <c r="F1149" s="1061">
        <v>143</v>
      </c>
      <c r="G1149" s="1061" t="s">
        <v>711</v>
      </c>
      <c r="H1149" s="1063">
        <v>1</v>
      </c>
      <c r="I1149" s="1064">
        <v>14104</v>
      </c>
      <c r="J1149" s="1064">
        <v>1</v>
      </c>
      <c r="K1149">
        <v>2020</v>
      </c>
      <c r="L1149" s="1064">
        <v>2</v>
      </c>
      <c r="M1149" s="1064">
        <v>2</v>
      </c>
      <c r="N1149" s="1064" t="s">
        <v>2397</v>
      </c>
      <c r="O1149">
        <v>13</v>
      </c>
      <c r="P1149" s="1065">
        <v>3960.09</v>
      </c>
      <c r="Q1149" s="1065">
        <v>0</v>
      </c>
      <c r="R1149" s="1066">
        <f t="shared" si="17"/>
        <v>3960.09</v>
      </c>
      <c r="S1149" s="1065">
        <v>3745.82</v>
      </c>
      <c r="T1149" s="1065">
        <v>3745.82</v>
      </c>
      <c r="U1149" s="1065">
        <v>3051.32</v>
      </c>
      <c r="V1149" s="1065">
        <v>3051.32</v>
      </c>
    </row>
    <row r="1150" spans="1:22">
      <c r="A1150">
        <v>4088200100</v>
      </c>
      <c r="B1150" s="1061">
        <v>2</v>
      </c>
      <c r="C1150" s="1061">
        <v>5</v>
      </c>
      <c r="D1150" s="1062">
        <v>2</v>
      </c>
      <c r="E1150" s="1061" t="s">
        <v>2394</v>
      </c>
      <c r="F1150" s="1061">
        <v>143</v>
      </c>
      <c r="G1150" s="1061" t="s">
        <v>711</v>
      </c>
      <c r="H1150" s="1063">
        <v>1</v>
      </c>
      <c r="I1150" s="1064">
        <v>14104</v>
      </c>
      <c r="J1150" s="1064">
        <v>1</v>
      </c>
      <c r="K1150">
        <v>2020</v>
      </c>
      <c r="L1150" s="1064">
        <v>2</v>
      </c>
      <c r="M1150" s="1064">
        <v>2</v>
      </c>
      <c r="N1150" s="1064" t="s">
        <v>2397</v>
      </c>
      <c r="O1150">
        <v>13</v>
      </c>
      <c r="P1150" s="1065">
        <v>2501.7600000000002</v>
      </c>
      <c r="Q1150" s="1065">
        <v>-386.44</v>
      </c>
      <c r="R1150" s="1066">
        <f t="shared" si="17"/>
        <v>2115.3200000000002</v>
      </c>
      <c r="S1150" s="1065">
        <v>2115.3200000000002</v>
      </c>
      <c r="T1150" s="1065">
        <v>2115.3200000000002</v>
      </c>
      <c r="U1150" s="1065">
        <v>1736.03</v>
      </c>
      <c r="V1150" s="1065">
        <v>1736.03</v>
      </c>
    </row>
    <row r="1151" spans="1:22">
      <c r="A1151">
        <v>4088200100</v>
      </c>
      <c r="B1151" s="1061">
        <v>2</v>
      </c>
      <c r="C1151" s="1061">
        <v>5</v>
      </c>
      <c r="D1151" s="1062">
        <v>2</v>
      </c>
      <c r="E1151" s="1061" t="s">
        <v>2394</v>
      </c>
      <c r="F1151" s="1061">
        <v>143</v>
      </c>
      <c r="G1151" s="1061" t="s">
        <v>711</v>
      </c>
      <c r="H1151" s="1063">
        <v>1</v>
      </c>
      <c r="I1151" s="1064">
        <v>14104</v>
      </c>
      <c r="J1151" s="1064">
        <v>1</v>
      </c>
      <c r="K1151">
        <v>2020</v>
      </c>
      <c r="L1151" s="1064">
        <v>2</v>
      </c>
      <c r="M1151" s="1064">
        <v>2</v>
      </c>
      <c r="N1151" s="1064" t="s">
        <v>2397</v>
      </c>
      <c r="O1151">
        <v>13</v>
      </c>
      <c r="P1151" s="1065">
        <v>46538.37</v>
      </c>
      <c r="Q1151" s="1065">
        <v>-4048.4</v>
      </c>
      <c r="R1151" s="1066">
        <f t="shared" si="17"/>
        <v>42489.97</v>
      </c>
      <c r="S1151" s="1065">
        <v>42489.97</v>
      </c>
      <c r="T1151" s="1065">
        <v>42489.97</v>
      </c>
      <c r="U1151" s="1065">
        <v>35112.129999999997</v>
      </c>
      <c r="V1151" s="1065">
        <v>35112.129999999997</v>
      </c>
    </row>
    <row r="1152" spans="1:22">
      <c r="A1152">
        <v>4088200100</v>
      </c>
      <c r="B1152" s="1061">
        <v>2</v>
      </c>
      <c r="C1152" s="1061">
        <v>5</v>
      </c>
      <c r="D1152" s="1062">
        <v>2</v>
      </c>
      <c r="E1152" s="1061" t="s">
        <v>2394</v>
      </c>
      <c r="F1152" s="1061">
        <v>143</v>
      </c>
      <c r="G1152" s="1061" t="s">
        <v>711</v>
      </c>
      <c r="H1152" s="1063">
        <v>1</v>
      </c>
      <c r="I1152" s="1064">
        <v>14104</v>
      </c>
      <c r="J1152" s="1064">
        <v>1</v>
      </c>
      <c r="K1152">
        <v>2020</v>
      </c>
      <c r="L1152" s="1064">
        <v>2</v>
      </c>
      <c r="M1152" s="1064">
        <v>2</v>
      </c>
      <c r="N1152" s="1064" t="s">
        <v>2397</v>
      </c>
      <c r="O1152">
        <v>13</v>
      </c>
      <c r="P1152" s="1065">
        <v>3767.89</v>
      </c>
      <c r="Q1152" s="1065">
        <v>-220</v>
      </c>
      <c r="R1152" s="1066">
        <f t="shared" si="17"/>
        <v>3547.89</v>
      </c>
      <c r="S1152" s="1065">
        <v>3542.25</v>
      </c>
      <c r="T1152" s="1065">
        <v>3542.25</v>
      </c>
      <c r="U1152" s="1065">
        <v>2888.19</v>
      </c>
      <c r="V1152" s="1065">
        <v>2888.19</v>
      </c>
    </row>
    <row r="1153" spans="1:22">
      <c r="A1153">
        <v>4088200100</v>
      </c>
      <c r="B1153" s="1061">
        <v>2</v>
      </c>
      <c r="C1153" s="1061">
        <v>5</v>
      </c>
      <c r="D1153" s="1062">
        <v>2</v>
      </c>
      <c r="E1153" s="1061" t="s">
        <v>2394</v>
      </c>
      <c r="F1153" s="1061">
        <v>143</v>
      </c>
      <c r="G1153" s="1061" t="s">
        <v>711</v>
      </c>
      <c r="H1153" s="1063">
        <v>1</v>
      </c>
      <c r="I1153" s="1064">
        <v>14104</v>
      </c>
      <c r="J1153" s="1064">
        <v>1</v>
      </c>
      <c r="K1153">
        <v>2020</v>
      </c>
      <c r="L1153" s="1064">
        <v>2</v>
      </c>
      <c r="M1153" s="1064">
        <v>2</v>
      </c>
      <c r="N1153" s="1064" t="s">
        <v>2397</v>
      </c>
      <c r="O1153">
        <v>13</v>
      </c>
      <c r="P1153" s="1065">
        <v>1939.58</v>
      </c>
      <c r="Q1153" s="1065">
        <v>-100</v>
      </c>
      <c r="R1153" s="1066">
        <f t="shared" si="17"/>
        <v>1839.58</v>
      </c>
      <c r="S1153" s="1065">
        <v>1839.08</v>
      </c>
      <c r="T1153" s="1065">
        <v>1839.08</v>
      </c>
      <c r="U1153" s="1065">
        <v>1499.42</v>
      </c>
      <c r="V1153" s="1065">
        <v>1499.42</v>
      </c>
    </row>
    <row r="1154" spans="1:22">
      <c r="A1154">
        <v>4088200100</v>
      </c>
      <c r="B1154" s="1061">
        <v>2</v>
      </c>
      <c r="C1154" s="1061">
        <v>5</v>
      </c>
      <c r="D1154" s="1062">
        <v>2</v>
      </c>
      <c r="E1154" s="1061" t="s">
        <v>2394</v>
      </c>
      <c r="F1154" s="1061">
        <v>143</v>
      </c>
      <c r="G1154" s="1061" t="s">
        <v>711</v>
      </c>
      <c r="H1154" s="1063">
        <v>1</v>
      </c>
      <c r="I1154" s="1064">
        <v>14104</v>
      </c>
      <c r="J1154" s="1064">
        <v>1</v>
      </c>
      <c r="K1154">
        <v>2020</v>
      </c>
      <c r="L1154" s="1064">
        <v>1</v>
      </c>
      <c r="M1154" s="1064">
        <v>1</v>
      </c>
      <c r="N1154" s="1064" t="s">
        <v>2397</v>
      </c>
      <c r="O1154">
        <v>13</v>
      </c>
      <c r="P1154" s="1065">
        <v>21418.560000000001</v>
      </c>
      <c r="Q1154" s="1065">
        <v>-3763.31</v>
      </c>
      <c r="R1154" s="1066">
        <f t="shared" si="17"/>
        <v>17655.25</v>
      </c>
      <c r="S1154" s="1065">
        <v>15217.6</v>
      </c>
      <c r="T1154" s="1065">
        <v>15217.6</v>
      </c>
      <c r="U1154" s="1065">
        <v>13259.96</v>
      </c>
      <c r="V1154" s="1065">
        <v>13259.96</v>
      </c>
    </row>
    <row r="1155" spans="1:22">
      <c r="A1155">
        <v>4088200100</v>
      </c>
      <c r="B1155" s="1061">
        <v>2</v>
      </c>
      <c r="C1155" s="1061">
        <v>5</v>
      </c>
      <c r="D1155" s="1062">
        <v>2</v>
      </c>
      <c r="E1155" s="1061" t="s">
        <v>2394</v>
      </c>
      <c r="F1155" s="1061">
        <v>143</v>
      </c>
      <c r="G1155" s="1061" t="s">
        <v>711</v>
      </c>
      <c r="H1155" s="1063">
        <v>1</v>
      </c>
      <c r="I1155" s="1064">
        <v>14104</v>
      </c>
      <c r="J1155" s="1064">
        <v>1</v>
      </c>
      <c r="K1155">
        <v>2020</v>
      </c>
      <c r="L1155" s="1064">
        <v>2</v>
      </c>
      <c r="M1155" s="1064">
        <v>2</v>
      </c>
      <c r="N1155" s="1064" t="s">
        <v>2397</v>
      </c>
      <c r="O1155">
        <v>13</v>
      </c>
      <c r="P1155" s="1065">
        <v>31614.15</v>
      </c>
      <c r="Q1155" s="1065">
        <v>-3320.75</v>
      </c>
      <c r="R1155" s="1066">
        <f t="shared" si="17"/>
        <v>28293.4</v>
      </c>
      <c r="S1155" s="1065">
        <v>28293.4</v>
      </c>
      <c r="T1155" s="1065">
        <v>28293.4</v>
      </c>
      <c r="U1155" s="1065">
        <v>23104.59</v>
      </c>
      <c r="V1155" s="1065">
        <v>23104.59</v>
      </c>
    </row>
    <row r="1156" spans="1:22">
      <c r="A1156">
        <v>4088200100</v>
      </c>
      <c r="B1156" s="1061">
        <v>2</v>
      </c>
      <c r="C1156" s="1061">
        <v>5</v>
      </c>
      <c r="D1156" s="1062">
        <v>2</v>
      </c>
      <c r="E1156" s="1061" t="s">
        <v>2394</v>
      </c>
      <c r="F1156" s="1061">
        <v>143</v>
      </c>
      <c r="G1156" s="1061" t="s">
        <v>711</v>
      </c>
      <c r="H1156" s="1063">
        <v>1</v>
      </c>
      <c r="I1156" s="1064">
        <v>14104</v>
      </c>
      <c r="J1156" s="1064">
        <v>1</v>
      </c>
      <c r="K1156">
        <v>2020</v>
      </c>
      <c r="L1156" s="1064">
        <v>2</v>
      </c>
      <c r="M1156" s="1064">
        <v>2</v>
      </c>
      <c r="N1156" s="1064" t="s">
        <v>2397</v>
      </c>
      <c r="O1156">
        <v>13</v>
      </c>
      <c r="P1156" s="1065">
        <v>14741.68</v>
      </c>
      <c r="Q1156" s="1065">
        <v>1100</v>
      </c>
      <c r="R1156" s="1066">
        <f t="shared" si="17"/>
        <v>15841.68</v>
      </c>
      <c r="S1156" s="1065">
        <v>15840.35</v>
      </c>
      <c r="T1156" s="1065">
        <v>15840.35</v>
      </c>
      <c r="U1156" s="1065">
        <v>12870.35</v>
      </c>
      <c r="V1156" s="1065">
        <v>12870.35</v>
      </c>
    </row>
    <row r="1157" spans="1:22">
      <c r="A1157">
        <v>4088200100</v>
      </c>
      <c r="B1157" s="1061">
        <v>2</v>
      </c>
      <c r="C1157" s="1061">
        <v>5</v>
      </c>
      <c r="D1157" s="1062">
        <v>2</v>
      </c>
      <c r="E1157" s="1061" t="s">
        <v>2394</v>
      </c>
      <c r="F1157" s="1061">
        <v>143</v>
      </c>
      <c r="G1157" s="1061" t="s">
        <v>711</v>
      </c>
      <c r="H1157" s="1063">
        <v>1</v>
      </c>
      <c r="I1157" s="1064">
        <v>14104</v>
      </c>
      <c r="J1157" s="1064">
        <v>1</v>
      </c>
      <c r="K1157">
        <v>2020</v>
      </c>
      <c r="L1157" s="1064">
        <v>2</v>
      </c>
      <c r="M1157" s="1064">
        <v>2</v>
      </c>
      <c r="N1157" s="1064" t="s">
        <v>2397</v>
      </c>
      <c r="O1157">
        <v>13</v>
      </c>
      <c r="P1157" s="1065">
        <v>2886.34</v>
      </c>
      <c r="Q1157" s="1065">
        <v>-153.56</v>
      </c>
      <c r="R1157" s="1066">
        <f t="shared" ref="R1157:R1220" si="18">P1157+Q1157</f>
        <v>2732.78</v>
      </c>
      <c r="S1157" s="1065">
        <v>2732.78</v>
      </c>
      <c r="T1157" s="1065">
        <v>2732.78</v>
      </c>
      <c r="U1157" s="1065">
        <v>2220.7199999999998</v>
      </c>
      <c r="V1157" s="1065">
        <v>2220.7199999999998</v>
      </c>
    </row>
    <row r="1158" spans="1:22">
      <c r="A1158">
        <v>4088200100</v>
      </c>
      <c r="B1158" s="1061">
        <v>2</v>
      </c>
      <c r="C1158" s="1061">
        <v>5</v>
      </c>
      <c r="D1158" s="1062">
        <v>2</v>
      </c>
      <c r="E1158" s="1061" t="s">
        <v>2394</v>
      </c>
      <c r="F1158" s="1061">
        <v>143</v>
      </c>
      <c r="G1158" s="1061" t="s">
        <v>711</v>
      </c>
      <c r="H1158" s="1063">
        <v>1</v>
      </c>
      <c r="I1158" s="1064">
        <v>14104</v>
      </c>
      <c r="J1158" s="1064">
        <v>1</v>
      </c>
      <c r="K1158">
        <v>2020</v>
      </c>
      <c r="L1158" s="1064">
        <v>2</v>
      </c>
      <c r="M1158" s="1064">
        <v>2</v>
      </c>
      <c r="N1158" s="1064" t="s">
        <v>2397</v>
      </c>
      <c r="O1158">
        <v>13</v>
      </c>
      <c r="P1158" s="1065">
        <v>1069.21</v>
      </c>
      <c r="Q1158" s="1065">
        <v>-64.75</v>
      </c>
      <c r="R1158" s="1066">
        <f t="shared" si="18"/>
        <v>1004.46</v>
      </c>
      <c r="S1158" s="1065">
        <v>1004.46</v>
      </c>
      <c r="T1158" s="1065">
        <v>1004.46</v>
      </c>
      <c r="U1158" s="1065">
        <v>819</v>
      </c>
      <c r="V1158" s="1065">
        <v>819</v>
      </c>
    </row>
    <row r="1159" spans="1:22">
      <c r="A1159">
        <v>4088200100</v>
      </c>
      <c r="B1159" s="1061">
        <v>2</v>
      </c>
      <c r="C1159" s="1061">
        <v>5</v>
      </c>
      <c r="D1159" s="1062">
        <v>2</v>
      </c>
      <c r="E1159" s="1061" t="s">
        <v>2394</v>
      </c>
      <c r="F1159" s="1061">
        <v>143</v>
      </c>
      <c r="G1159" s="1061" t="s">
        <v>711</v>
      </c>
      <c r="H1159" s="1063">
        <v>1</v>
      </c>
      <c r="I1159" s="1064">
        <v>14104</v>
      </c>
      <c r="J1159" s="1064">
        <v>1</v>
      </c>
      <c r="K1159">
        <v>2020</v>
      </c>
      <c r="L1159" s="1064">
        <v>2</v>
      </c>
      <c r="M1159" s="1064">
        <v>2</v>
      </c>
      <c r="N1159" s="1064" t="s">
        <v>2397</v>
      </c>
      <c r="O1159">
        <v>13</v>
      </c>
      <c r="P1159" s="1065">
        <v>6136.46</v>
      </c>
      <c r="Q1159" s="1065">
        <v>8299.24</v>
      </c>
      <c r="R1159" s="1066">
        <f t="shared" si="18"/>
        <v>14435.7</v>
      </c>
      <c r="S1159" s="1065">
        <v>14435.25</v>
      </c>
      <c r="T1159" s="1065">
        <v>14435.25</v>
      </c>
      <c r="U1159" s="1065">
        <v>11590.45</v>
      </c>
      <c r="V1159" s="1065">
        <v>11590.45</v>
      </c>
    </row>
    <row r="1160" spans="1:22">
      <c r="A1160">
        <v>4088200100</v>
      </c>
      <c r="B1160" s="1061">
        <v>2</v>
      </c>
      <c r="C1160" s="1061">
        <v>5</v>
      </c>
      <c r="D1160" s="1062">
        <v>2</v>
      </c>
      <c r="E1160" s="1061" t="s">
        <v>2394</v>
      </c>
      <c r="F1160" s="1061">
        <v>143</v>
      </c>
      <c r="G1160" s="1061" t="s">
        <v>711</v>
      </c>
      <c r="H1160" s="1063">
        <v>1</v>
      </c>
      <c r="I1160" s="1064">
        <v>14104</v>
      </c>
      <c r="J1160" s="1064">
        <v>1</v>
      </c>
      <c r="K1160">
        <v>2020</v>
      </c>
      <c r="L1160" s="1064">
        <v>2</v>
      </c>
      <c r="M1160" s="1064">
        <v>2</v>
      </c>
      <c r="N1160" s="1064" t="s">
        <v>2397</v>
      </c>
      <c r="O1160">
        <v>13</v>
      </c>
      <c r="P1160" s="1065">
        <v>2780.55</v>
      </c>
      <c r="Q1160" s="1065">
        <v>-120</v>
      </c>
      <c r="R1160" s="1066">
        <f t="shared" si="18"/>
        <v>2660.55</v>
      </c>
      <c r="S1160" s="1065">
        <v>2654.72</v>
      </c>
      <c r="T1160" s="1065">
        <v>2654.72</v>
      </c>
      <c r="U1160" s="1065">
        <v>2166.3200000000002</v>
      </c>
      <c r="V1160" s="1065">
        <v>2166.3200000000002</v>
      </c>
    </row>
    <row r="1161" spans="1:22">
      <c r="A1161">
        <v>4088200100</v>
      </c>
      <c r="B1161" s="1061">
        <v>2</v>
      </c>
      <c r="C1161" s="1061">
        <v>5</v>
      </c>
      <c r="D1161" s="1062">
        <v>2</v>
      </c>
      <c r="E1161" s="1061" t="s">
        <v>2394</v>
      </c>
      <c r="F1161" s="1061">
        <v>143</v>
      </c>
      <c r="G1161" s="1061" t="s">
        <v>711</v>
      </c>
      <c r="H1161" s="1063">
        <v>1</v>
      </c>
      <c r="I1161" s="1064">
        <v>14104</v>
      </c>
      <c r="J1161" s="1064">
        <v>1</v>
      </c>
      <c r="K1161">
        <v>2020</v>
      </c>
      <c r="L1161" s="1064">
        <v>2</v>
      </c>
      <c r="M1161" s="1064">
        <v>2</v>
      </c>
      <c r="N1161" s="1064" t="s">
        <v>2397</v>
      </c>
      <c r="O1161">
        <v>13</v>
      </c>
      <c r="P1161" s="1065">
        <v>19016.43</v>
      </c>
      <c r="Q1161" s="1065">
        <v>-1144.9100000000001</v>
      </c>
      <c r="R1161" s="1066">
        <f t="shared" si="18"/>
        <v>17871.52</v>
      </c>
      <c r="S1161" s="1065">
        <v>17871.52</v>
      </c>
      <c r="T1161" s="1065">
        <v>17871.52</v>
      </c>
      <c r="U1161" s="1065">
        <v>16006.6</v>
      </c>
      <c r="V1161" s="1065">
        <v>16006.6</v>
      </c>
    </row>
    <row r="1162" spans="1:22">
      <c r="A1162">
        <v>4088200100</v>
      </c>
      <c r="B1162" s="1061">
        <v>2</v>
      </c>
      <c r="C1162" s="1061">
        <v>5</v>
      </c>
      <c r="D1162" s="1062">
        <v>2</v>
      </c>
      <c r="E1162" s="1061" t="s">
        <v>2394</v>
      </c>
      <c r="F1162" s="1061">
        <v>143</v>
      </c>
      <c r="G1162" s="1061" t="s">
        <v>711</v>
      </c>
      <c r="H1162" s="1063">
        <v>1</v>
      </c>
      <c r="I1162" s="1064">
        <v>14104</v>
      </c>
      <c r="J1162" s="1064">
        <v>1</v>
      </c>
      <c r="K1162">
        <v>2020</v>
      </c>
      <c r="L1162" s="1064">
        <v>1</v>
      </c>
      <c r="M1162" s="1064">
        <v>1</v>
      </c>
      <c r="N1162" s="1064" t="s">
        <v>2397</v>
      </c>
      <c r="O1162">
        <v>13</v>
      </c>
      <c r="P1162" s="1065">
        <v>0</v>
      </c>
      <c r="Q1162" s="1065">
        <v>0</v>
      </c>
      <c r="R1162" s="1066">
        <f t="shared" si="18"/>
        <v>0</v>
      </c>
      <c r="S1162" s="1065">
        <v>0</v>
      </c>
      <c r="T1162" s="1065">
        <v>0</v>
      </c>
      <c r="U1162" s="1065">
        <v>0</v>
      </c>
      <c r="V1162" s="1065">
        <v>0</v>
      </c>
    </row>
    <row r="1163" spans="1:22">
      <c r="A1163">
        <v>4088200100</v>
      </c>
      <c r="B1163" s="1061">
        <v>2</v>
      </c>
      <c r="C1163" s="1061">
        <v>5</v>
      </c>
      <c r="D1163" s="1062">
        <v>2</v>
      </c>
      <c r="E1163" s="1061" t="s">
        <v>2394</v>
      </c>
      <c r="F1163" s="1061">
        <v>143</v>
      </c>
      <c r="G1163" s="1061" t="s">
        <v>711</v>
      </c>
      <c r="H1163" s="1063">
        <v>1</v>
      </c>
      <c r="I1163" s="1064">
        <v>14104</v>
      </c>
      <c r="J1163" s="1064">
        <v>1</v>
      </c>
      <c r="K1163">
        <v>2020</v>
      </c>
      <c r="L1163" s="1064">
        <v>1</v>
      </c>
      <c r="M1163" s="1064">
        <v>1</v>
      </c>
      <c r="N1163" s="1064" t="s">
        <v>2397</v>
      </c>
      <c r="O1163">
        <v>13</v>
      </c>
      <c r="P1163" s="1065">
        <v>0</v>
      </c>
      <c r="Q1163" s="1065">
        <v>0</v>
      </c>
      <c r="R1163" s="1066">
        <f t="shared" si="18"/>
        <v>0</v>
      </c>
      <c r="S1163" s="1065">
        <v>0</v>
      </c>
      <c r="T1163" s="1065">
        <v>0</v>
      </c>
      <c r="U1163" s="1065">
        <v>0</v>
      </c>
      <c r="V1163" s="1065">
        <v>0</v>
      </c>
    </row>
    <row r="1164" spans="1:22">
      <c r="A1164">
        <v>4088200100</v>
      </c>
      <c r="B1164" s="1061">
        <v>2</v>
      </c>
      <c r="C1164" s="1061">
        <v>5</v>
      </c>
      <c r="D1164" s="1062">
        <v>2</v>
      </c>
      <c r="E1164" s="1061" t="s">
        <v>2394</v>
      </c>
      <c r="F1164" s="1061">
        <v>143</v>
      </c>
      <c r="G1164" s="1061" t="s">
        <v>711</v>
      </c>
      <c r="H1164" s="1063">
        <v>1</v>
      </c>
      <c r="I1164" s="1064">
        <v>14104</v>
      </c>
      <c r="J1164" s="1064">
        <v>1</v>
      </c>
      <c r="K1164">
        <v>2020</v>
      </c>
      <c r="L1164" s="1064">
        <v>1</v>
      </c>
      <c r="M1164" s="1064">
        <v>1</v>
      </c>
      <c r="N1164" s="1064" t="s">
        <v>2397</v>
      </c>
      <c r="O1164">
        <v>13</v>
      </c>
      <c r="P1164" s="1065">
        <v>0</v>
      </c>
      <c r="Q1164" s="1065">
        <v>0</v>
      </c>
      <c r="R1164" s="1066">
        <f t="shared" si="18"/>
        <v>0</v>
      </c>
      <c r="S1164" s="1065">
        <v>1979.73</v>
      </c>
      <c r="T1164" s="1065">
        <v>1979.73</v>
      </c>
      <c r="U1164" s="1065">
        <v>0</v>
      </c>
      <c r="V1164" s="1065">
        <v>0</v>
      </c>
    </row>
    <row r="1165" spans="1:22">
      <c r="A1165">
        <v>4088200100</v>
      </c>
      <c r="B1165" s="1061">
        <v>2</v>
      </c>
      <c r="C1165" s="1061">
        <v>5</v>
      </c>
      <c r="D1165" s="1062">
        <v>2</v>
      </c>
      <c r="E1165" s="1061" t="s">
        <v>2394</v>
      </c>
      <c r="F1165" s="1061">
        <v>143</v>
      </c>
      <c r="G1165" s="1061" t="s">
        <v>711</v>
      </c>
      <c r="H1165" s="1063">
        <v>1</v>
      </c>
      <c r="I1165" s="1064">
        <v>14104</v>
      </c>
      <c r="J1165" s="1064">
        <v>1</v>
      </c>
      <c r="K1165">
        <v>2020</v>
      </c>
      <c r="L1165" s="1064">
        <v>1</v>
      </c>
      <c r="M1165" s="1064">
        <v>1</v>
      </c>
      <c r="N1165" s="1064" t="s">
        <v>2397</v>
      </c>
      <c r="O1165">
        <v>13</v>
      </c>
      <c r="P1165" s="1065">
        <v>0</v>
      </c>
      <c r="Q1165" s="1065">
        <v>1979.73</v>
      </c>
      <c r="R1165" s="1066">
        <f t="shared" si="18"/>
        <v>1979.73</v>
      </c>
      <c r="S1165" s="1065">
        <v>0</v>
      </c>
      <c r="T1165" s="1065">
        <v>0</v>
      </c>
      <c r="U1165" s="1065">
        <v>0</v>
      </c>
      <c r="V1165" s="1065">
        <v>0</v>
      </c>
    </row>
    <row r="1166" spans="1:22">
      <c r="A1166">
        <v>4088200100</v>
      </c>
      <c r="B1166" s="1061">
        <v>2</v>
      </c>
      <c r="C1166" s="1061">
        <v>5</v>
      </c>
      <c r="D1166" s="1062">
        <v>2</v>
      </c>
      <c r="E1166" s="1061" t="s">
        <v>2394</v>
      </c>
      <c r="F1166" s="1061">
        <v>143</v>
      </c>
      <c r="G1166" s="1061" t="s">
        <v>711</v>
      </c>
      <c r="H1166" s="1063">
        <v>1</v>
      </c>
      <c r="I1166" s="1064">
        <v>14104</v>
      </c>
      <c r="J1166" s="1064">
        <v>1</v>
      </c>
      <c r="K1166">
        <v>2020</v>
      </c>
      <c r="L1166" s="1064">
        <v>2</v>
      </c>
      <c r="M1166" s="1064">
        <v>2</v>
      </c>
      <c r="N1166" s="1064" t="s">
        <v>2397</v>
      </c>
      <c r="O1166">
        <v>13</v>
      </c>
      <c r="P1166" s="1065">
        <v>3272.33</v>
      </c>
      <c r="Q1166" s="1065">
        <v>-151.63</v>
      </c>
      <c r="R1166" s="1066">
        <f t="shared" si="18"/>
        <v>3120.7</v>
      </c>
      <c r="S1166" s="1065">
        <v>3120.7</v>
      </c>
      <c r="T1166" s="1065">
        <v>3120.7</v>
      </c>
      <c r="U1166" s="1065">
        <v>2543.58</v>
      </c>
      <c r="V1166" s="1065">
        <v>2543.58</v>
      </c>
    </row>
    <row r="1167" spans="1:22">
      <c r="A1167">
        <v>4088200100</v>
      </c>
      <c r="B1167" s="1061">
        <v>2</v>
      </c>
      <c r="C1167" s="1061">
        <v>5</v>
      </c>
      <c r="D1167" s="1062">
        <v>2</v>
      </c>
      <c r="E1167" s="1061" t="s">
        <v>2394</v>
      </c>
      <c r="F1167" s="1061">
        <v>143</v>
      </c>
      <c r="G1167" s="1061" t="s">
        <v>711</v>
      </c>
      <c r="H1167" s="1063">
        <v>1</v>
      </c>
      <c r="I1167" s="1064">
        <v>14104</v>
      </c>
      <c r="J1167" s="1064">
        <v>1</v>
      </c>
      <c r="K1167">
        <v>2020</v>
      </c>
      <c r="L1167" s="1064">
        <v>2</v>
      </c>
      <c r="M1167" s="1064">
        <v>2</v>
      </c>
      <c r="N1167" s="1064" t="s">
        <v>2397</v>
      </c>
      <c r="O1167">
        <v>13</v>
      </c>
      <c r="P1167" s="1065">
        <v>2880.7</v>
      </c>
      <c r="Q1167" s="1065">
        <v>-30</v>
      </c>
      <c r="R1167" s="1066">
        <f t="shared" si="18"/>
        <v>2850.7</v>
      </c>
      <c r="S1167" s="1065">
        <v>2840.93</v>
      </c>
      <c r="T1167" s="1065">
        <v>2840.93</v>
      </c>
      <c r="U1167" s="1065">
        <v>2310.14</v>
      </c>
      <c r="V1167" s="1065">
        <v>2310.14</v>
      </c>
    </row>
    <row r="1168" spans="1:22">
      <c r="A1168">
        <v>4088200100</v>
      </c>
      <c r="B1168" s="1061">
        <v>2</v>
      </c>
      <c r="C1168" s="1061">
        <v>5</v>
      </c>
      <c r="D1168" s="1062">
        <v>2</v>
      </c>
      <c r="E1168" s="1061" t="s">
        <v>2394</v>
      </c>
      <c r="F1168" s="1061">
        <v>143</v>
      </c>
      <c r="G1168" s="1061" t="s">
        <v>711</v>
      </c>
      <c r="H1168" s="1063">
        <v>1</v>
      </c>
      <c r="I1168" s="1064">
        <v>14104</v>
      </c>
      <c r="J1168" s="1064">
        <v>1</v>
      </c>
      <c r="K1168">
        <v>2020</v>
      </c>
      <c r="L1168" s="1064">
        <v>2</v>
      </c>
      <c r="M1168" s="1064">
        <v>2</v>
      </c>
      <c r="N1168" s="1064" t="s">
        <v>2397</v>
      </c>
      <c r="O1168">
        <v>13</v>
      </c>
      <c r="P1168" s="1065">
        <v>6429.6</v>
      </c>
      <c r="Q1168" s="1065">
        <v>1296.03</v>
      </c>
      <c r="R1168" s="1066">
        <f t="shared" si="18"/>
        <v>7725.63</v>
      </c>
      <c r="S1168" s="1065">
        <v>7215.99</v>
      </c>
      <c r="T1168" s="1065">
        <v>7215.99</v>
      </c>
      <c r="U1168" s="1065">
        <v>5853.73</v>
      </c>
      <c r="V1168" s="1065">
        <v>5853.73</v>
      </c>
    </row>
    <row r="1169" spans="1:22">
      <c r="A1169">
        <v>4088200100</v>
      </c>
      <c r="B1169" s="1061">
        <v>2</v>
      </c>
      <c r="C1169" s="1061">
        <v>5</v>
      </c>
      <c r="D1169" s="1062">
        <v>2</v>
      </c>
      <c r="E1169" s="1061" t="s">
        <v>2394</v>
      </c>
      <c r="F1169" s="1061">
        <v>143</v>
      </c>
      <c r="G1169" s="1061" t="s">
        <v>711</v>
      </c>
      <c r="H1169" s="1063">
        <v>1</v>
      </c>
      <c r="I1169" s="1064">
        <v>14104</v>
      </c>
      <c r="J1169" s="1064">
        <v>1</v>
      </c>
      <c r="K1169">
        <v>2020</v>
      </c>
      <c r="L1169" s="1064">
        <v>2</v>
      </c>
      <c r="M1169" s="1064">
        <v>2</v>
      </c>
      <c r="N1169" s="1064" t="s">
        <v>2397</v>
      </c>
      <c r="O1169">
        <v>13</v>
      </c>
      <c r="P1169" s="1065">
        <v>1860.19</v>
      </c>
      <c r="Q1169" s="1065">
        <v>1281.52</v>
      </c>
      <c r="R1169" s="1066">
        <f t="shared" si="18"/>
        <v>3141.71</v>
      </c>
      <c r="S1169" s="1065">
        <v>3140.82</v>
      </c>
      <c r="T1169" s="1065">
        <v>3140.82</v>
      </c>
      <c r="U1169" s="1065">
        <v>2544</v>
      </c>
      <c r="V1169" s="1065">
        <v>2544</v>
      </c>
    </row>
    <row r="1170" spans="1:22">
      <c r="A1170">
        <v>4088200100</v>
      </c>
      <c r="B1170" s="1061">
        <v>2</v>
      </c>
      <c r="C1170" s="1061">
        <v>5</v>
      </c>
      <c r="D1170" s="1062">
        <v>2</v>
      </c>
      <c r="E1170" s="1061" t="s">
        <v>2394</v>
      </c>
      <c r="F1170" s="1061">
        <v>143</v>
      </c>
      <c r="G1170" s="1061" t="s">
        <v>711</v>
      </c>
      <c r="H1170" s="1063">
        <v>1</v>
      </c>
      <c r="I1170" s="1064">
        <v>14104</v>
      </c>
      <c r="J1170" s="1064">
        <v>1</v>
      </c>
      <c r="K1170">
        <v>2020</v>
      </c>
      <c r="L1170" s="1064">
        <v>2</v>
      </c>
      <c r="M1170" s="1064">
        <v>2</v>
      </c>
      <c r="N1170" s="1064" t="s">
        <v>2397</v>
      </c>
      <c r="O1170">
        <v>13</v>
      </c>
      <c r="P1170" s="1065">
        <v>925.28</v>
      </c>
      <c r="Q1170" s="1065">
        <v>-52</v>
      </c>
      <c r="R1170" s="1066">
        <f t="shared" si="18"/>
        <v>873.28</v>
      </c>
      <c r="S1170" s="1065">
        <v>869.36</v>
      </c>
      <c r="T1170" s="1065">
        <v>869.36</v>
      </c>
      <c r="U1170" s="1065">
        <v>708.84</v>
      </c>
      <c r="V1170" s="1065">
        <v>708.84</v>
      </c>
    </row>
    <row r="1171" spans="1:22">
      <c r="A1171">
        <v>4088200100</v>
      </c>
      <c r="B1171" s="1061">
        <v>2</v>
      </c>
      <c r="C1171" s="1061">
        <v>5</v>
      </c>
      <c r="D1171" s="1062">
        <v>2</v>
      </c>
      <c r="E1171" s="1061" t="s">
        <v>2394</v>
      </c>
      <c r="F1171" s="1061">
        <v>143</v>
      </c>
      <c r="G1171" s="1061" t="s">
        <v>711</v>
      </c>
      <c r="H1171" s="1063">
        <v>1</v>
      </c>
      <c r="I1171" s="1064">
        <v>14104</v>
      </c>
      <c r="J1171" s="1064">
        <v>1</v>
      </c>
      <c r="K1171">
        <v>2020</v>
      </c>
      <c r="L1171" s="1064">
        <v>2</v>
      </c>
      <c r="M1171" s="1064">
        <v>2</v>
      </c>
      <c r="N1171" s="1064" t="s">
        <v>2397</v>
      </c>
      <c r="O1171">
        <v>13</v>
      </c>
      <c r="P1171" s="1065">
        <v>7359.98</v>
      </c>
      <c r="Q1171" s="1065">
        <v>2384.35</v>
      </c>
      <c r="R1171" s="1066">
        <f t="shared" si="18"/>
        <v>9744.33</v>
      </c>
      <c r="S1171" s="1065">
        <v>9744.32</v>
      </c>
      <c r="T1171" s="1065">
        <v>9744.32</v>
      </c>
      <c r="U1171" s="1065">
        <v>7902.7</v>
      </c>
      <c r="V1171" s="1065">
        <v>7902.7</v>
      </c>
    </row>
    <row r="1172" spans="1:22">
      <c r="A1172">
        <v>4088200100</v>
      </c>
      <c r="B1172" s="1061">
        <v>2</v>
      </c>
      <c r="C1172" s="1061">
        <v>5</v>
      </c>
      <c r="D1172" s="1062">
        <v>2</v>
      </c>
      <c r="E1172" s="1061" t="s">
        <v>2394</v>
      </c>
      <c r="F1172" s="1061">
        <v>143</v>
      </c>
      <c r="G1172" s="1061" t="s">
        <v>711</v>
      </c>
      <c r="H1172" s="1063">
        <v>1</v>
      </c>
      <c r="I1172" s="1064">
        <v>14104</v>
      </c>
      <c r="J1172" s="1064">
        <v>1</v>
      </c>
      <c r="K1172">
        <v>2020</v>
      </c>
      <c r="L1172" s="1064">
        <v>2</v>
      </c>
      <c r="M1172" s="1064">
        <v>2</v>
      </c>
      <c r="N1172" s="1064" t="s">
        <v>2397</v>
      </c>
      <c r="O1172">
        <v>13</v>
      </c>
      <c r="P1172" s="1065">
        <v>12602.01</v>
      </c>
      <c r="Q1172" s="1065">
        <v>-3270</v>
      </c>
      <c r="R1172" s="1066">
        <f t="shared" si="18"/>
        <v>9332.01</v>
      </c>
      <c r="S1172" s="1065">
        <v>9299.83</v>
      </c>
      <c r="T1172" s="1065">
        <v>9299.83</v>
      </c>
      <c r="U1172" s="1065">
        <v>7533.83</v>
      </c>
      <c r="V1172" s="1065">
        <v>7533.83</v>
      </c>
    </row>
    <row r="1173" spans="1:22">
      <c r="A1173">
        <v>4088200100</v>
      </c>
      <c r="B1173" s="1061">
        <v>2</v>
      </c>
      <c r="C1173" s="1061">
        <v>5</v>
      </c>
      <c r="D1173" s="1062">
        <v>2</v>
      </c>
      <c r="E1173" s="1061" t="s">
        <v>2394</v>
      </c>
      <c r="F1173" s="1061">
        <v>143</v>
      </c>
      <c r="G1173" s="1061" t="s">
        <v>711</v>
      </c>
      <c r="H1173" s="1063">
        <v>1</v>
      </c>
      <c r="I1173" s="1064">
        <v>14104</v>
      </c>
      <c r="J1173" s="1064">
        <v>1</v>
      </c>
      <c r="K1173">
        <v>2020</v>
      </c>
      <c r="L1173" s="1064">
        <v>2</v>
      </c>
      <c r="M1173" s="1064">
        <v>2</v>
      </c>
      <c r="N1173" s="1064" t="s">
        <v>2397</v>
      </c>
      <c r="O1173">
        <v>13</v>
      </c>
      <c r="P1173" s="1065">
        <v>23221.3</v>
      </c>
      <c r="Q1173" s="1065">
        <v>-5458.4</v>
      </c>
      <c r="R1173" s="1066">
        <f t="shared" si="18"/>
        <v>17762.900000000001</v>
      </c>
      <c r="S1173" s="1065">
        <v>17762.900000000001</v>
      </c>
      <c r="T1173" s="1065">
        <v>17762.900000000001</v>
      </c>
      <c r="U1173" s="1065">
        <v>15972.42</v>
      </c>
      <c r="V1173" s="1065">
        <v>15972.42</v>
      </c>
    </row>
    <row r="1174" spans="1:22">
      <c r="A1174">
        <v>4088200100</v>
      </c>
      <c r="B1174" s="1061">
        <v>2</v>
      </c>
      <c r="C1174" s="1061">
        <v>5</v>
      </c>
      <c r="D1174" s="1062">
        <v>2</v>
      </c>
      <c r="E1174" s="1061" t="s">
        <v>2394</v>
      </c>
      <c r="F1174" s="1061">
        <v>143</v>
      </c>
      <c r="G1174" s="1061" t="s">
        <v>711</v>
      </c>
      <c r="H1174" s="1063">
        <v>1</v>
      </c>
      <c r="I1174" s="1064">
        <v>14104</v>
      </c>
      <c r="J1174" s="1064">
        <v>1</v>
      </c>
      <c r="K1174">
        <v>2020</v>
      </c>
      <c r="L1174" s="1064">
        <v>2</v>
      </c>
      <c r="M1174" s="1064">
        <v>2</v>
      </c>
      <c r="N1174" s="1064" t="s">
        <v>2397</v>
      </c>
      <c r="O1174">
        <v>13</v>
      </c>
      <c r="P1174" s="1065">
        <v>7074.51</v>
      </c>
      <c r="Q1174" s="1065">
        <v>-251.93</v>
      </c>
      <c r="R1174" s="1066">
        <f t="shared" si="18"/>
        <v>6822.58</v>
      </c>
      <c r="S1174" s="1065">
        <v>6822.58</v>
      </c>
      <c r="T1174" s="1065">
        <v>6822.58</v>
      </c>
      <c r="U1174" s="1065">
        <v>5604.76</v>
      </c>
      <c r="V1174" s="1065">
        <v>5604.76</v>
      </c>
    </row>
    <row r="1175" spans="1:22">
      <c r="A1175">
        <v>4088200100</v>
      </c>
      <c r="B1175" s="1061">
        <v>2</v>
      </c>
      <c r="C1175" s="1061">
        <v>5</v>
      </c>
      <c r="D1175" s="1062">
        <v>2</v>
      </c>
      <c r="E1175" s="1061" t="s">
        <v>2394</v>
      </c>
      <c r="F1175" s="1061">
        <v>143</v>
      </c>
      <c r="G1175" s="1061" t="s">
        <v>711</v>
      </c>
      <c r="H1175" s="1063">
        <v>1</v>
      </c>
      <c r="I1175" s="1064">
        <v>14104</v>
      </c>
      <c r="J1175" s="1064">
        <v>1</v>
      </c>
      <c r="K1175">
        <v>2020</v>
      </c>
      <c r="L1175" s="1064">
        <v>1</v>
      </c>
      <c r="M1175" s="1064">
        <v>1</v>
      </c>
      <c r="N1175" s="1064" t="s">
        <v>2397</v>
      </c>
      <c r="O1175">
        <v>13</v>
      </c>
      <c r="P1175" s="1065">
        <v>0</v>
      </c>
      <c r="Q1175" s="1065">
        <v>0</v>
      </c>
      <c r="R1175" s="1066">
        <f t="shared" si="18"/>
        <v>0</v>
      </c>
      <c r="S1175" s="1065">
        <v>0</v>
      </c>
      <c r="T1175" s="1065">
        <v>0</v>
      </c>
      <c r="U1175" s="1065">
        <v>0</v>
      </c>
      <c r="V1175" s="1065">
        <v>0</v>
      </c>
    </row>
    <row r="1176" spans="1:22">
      <c r="A1176">
        <v>4088200100</v>
      </c>
      <c r="B1176" s="1061">
        <v>2</v>
      </c>
      <c r="C1176" s="1061">
        <v>5</v>
      </c>
      <c r="D1176" s="1062">
        <v>2</v>
      </c>
      <c r="E1176" s="1061" t="s">
        <v>2394</v>
      </c>
      <c r="F1176" s="1061">
        <v>143</v>
      </c>
      <c r="G1176" s="1061" t="s">
        <v>711</v>
      </c>
      <c r="H1176" s="1063">
        <v>1</v>
      </c>
      <c r="I1176" s="1064">
        <v>14104</v>
      </c>
      <c r="J1176" s="1064">
        <v>1</v>
      </c>
      <c r="K1176">
        <v>2020</v>
      </c>
      <c r="L1176" s="1064">
        <v>1</v>
      </c>
      <c r="M1176" s="1064">
        <v>1</v>
      </c>
      <c r="N1176" s="1064" t="s">
        <v>2397</v>
      </c>
      <c r="O1176">
        <v>13</v>
      </c>
      <c r="P1176" s="1065">
        <v>0</v>
      </c>
      <c r="Q1176" s="1065">
        <v>1783.58</v>
      </c>
      <c r="R1176" s="1066">
        <f t="shared" si="18"/>
        <v>1783.58</v>
      </c>
      <c r="S1176" s="1065">
        <v>0</v>
      </c>
      <c r="T1176" s="1065">
        <v>0</v>
      </c>
      <c r="U1176" s="1065">
        <v>0</v>
      </c>
      <c r="V1176" s="1065">
        <v>0</v>
      </c>
    </row>
    <row r="1177" spans="1:22">
      <c r="A1177">
        <v>4088200100</v>
      </c>
      <c r="B1177" s="1061">
        <v>2</v>
      </c>
      <c r="C1177" s="1061">
        <v>5</v>
      </c>
      <c r="D1177" s="1062">
        <v>2</v>
      </c>
      <c r="E1177" s="1061" t="s">
        <v>2394</v>
      </c>
      <c r="F1177" s="1061">
        <v>143</v>
      </c>
      <c r="G1177" s="1061" t="s">
        <v>711</v>
      </c>
      <c r="H1177" s="1063">
        <v>1</v>
      </c>
      <c r="I1177" s="1064">
        <v>14104</v>
      </c>
      <c r="J1177" s="1064">
        <v>1</v>
      </c>
      <c r="K1177">
        <v>2020</v>
      </c>
      <c r="L1177" s="1064">
        <v>1</v>
      </c>
      <c r="M1177" s="1064">
        <v>1</v>
      </c>
      <c r="N1177" s="1064" t="s">
        <v>2397</v>
      </c>
      <c r="O1177">
        <v>13</v>
      </c>
      <c r="P1177" s="1065">
        <v>0</v>
      </c>
      <c r="Q1177" s="1065">
        <v>0</v>
      </c>
      <c r="R1177" s="1066">
        <f t="shared" si="18"/>
        <v>0</v>
      </c>
      <c r="S1177" s="1065">
        <v>0</v>
      </c>
      <c r="T1177" s="1065">
        <v>0</v>
      </c>
      <c r="U1177" s="1065">
        <v>0</v>
      </c>
      <c r="V1177" s="1065">
        <v>0</v>
      </c>
    </row>
    <row r="1178" spans="1:22">
      <c r="A1178">
        <v>4088200100</v>
      </c>
      <c r="B1178" s="1061">
        <v>2</v>
      </c>
      <c r="C1178" s="1061">
        <v>5</v>
      </c>
      <c r="D1178" s="1062">
        <v>2</v>
      </c>
      <c r="E1178" s="1061" t="s">
        <v>2394</v>
      </c>
      <c r="F1178" s="1061">
        <v>143</v>
      </c>
      <c r="G1178" s="1061" t="s">
        <v>711</v>
      </c>
      <c r="H1178" s="1063">
        <v>1</v>
      </c>
      <c r="I1178" s="1064">
        <v>14104</v>
      </c>
      <c r="J1178" s="1064">
        <v>1</v>
      </c>
      <c r="K1178">
        <v>2020</v>
      </c>
      <c r="L1178" s="1064">
        <v>1</v>
      </c>
      <c r="M1178" s="1064">
        <v>1</v>
      </c>
      <c r="N1178" s="1064" t="s">
        <v>2397</v>
      </c>
      <c r="O1178">
        <v>13</v>
      </c>
      <c r="P1178" s="1065">
        <v>0</v>
      </c>
      <c r="Q1178" s="1065">
        <v>0</v>
      </c>
      <c r="R1178" s="1066">
        <f t="shared" si="18"/>
        <v>0</v>
      </c>
      <c r="S1178" s="1065">
        <v>1783.58</v>
      </c>
      <c r="T1178" s="1065">
        <v>1783.58</v>
      </c>
      <c r="U1178" s="1065">
        <v>0</v>
      </c>
      <c r="V1178" s="1065">
        <v>0</v>
      </c>
    </row>
    <row r="1179" spans="1:22">
      <c r="A1179">
        <v>4088200100</v>
      </c>
      <c r="B1179" s="1061">
        <v>2</v>
      </c>
      <c r="C1179" s="1061">
        <v>5</v>
      </c>
      <c r="D1179" s="1062">
        <v>2</v>
      </c>
      <c r="E1179" s="1061" t="s">
        <v>2394</v>
      </c>
      <c r="F1179" s="1061">
        <v>143</v>
      </c>
      <c r="G1179" s="1061" t="s">
        <v>711</v>
      </c>
      <c r="H1179" s="1063">
        <v>1</v>
      </c>
      <c r="I1179" s="1064">
        <v>14104</v>
      </c>
      <c r="J1179" s="1064">
        <v>1</v>
      </c>
      <c r="K1179">
        <v>2020</v>
      </c>
      <c r="L1179" s="1064">
        <v>2</v>
      </c>
      <c r="M1179" s="1064">
        <v>2</v>
      </c>
      <c r="N1179" s="1064" t="s">
        <v>2397</v>
      </c>
      <c r="O1179">
        <v>13</v>
      </c>
      <c r="P1179" s="1065">
        <v>12636.56</v>
      </c>
      <c r="Q1179" s="1065">
        <v>-1571.89</v>
      </c>
      <c r="R1179" s="1066">
        <f t="shared" si="18"/>
        <v>11064.67</v>
      </c>
      <c r="S1179" s="1065">
        <v>11064.09</v>
      </c>
      <c r="T1179" s="1065">
        <v>11064.09</v>
      </c>
      <c r="U1179" s="1065">
        <v>9049.1</v>
      </c>
      <c r="V1179" s="1065">
        <v>9049.1</v>
      </c>
    </row>
    <row r="1180" spans="1:22">
      <c r="A1180">
        <v>4088200100</v>
      </c>
      <c r="B1180" s="1061">
        <v>2</v>
      </c>
      <c r="C1180" s="1061">
        <v>5</v>
      </c>
      <c r="D1180" s="1062">
        <v>2</v>
      </c>
      <c r="E1180" s="1061" t="s">
        <v>2394</v>
      </c>
      <c r="F1180" s="1061">
        <v>143</v>
      </c>
      <c r="G1180" s="1061" t="s">
        <v>711</v>
      </c>
      <c r="H1180" s="1063">
        <v>1</v>
      </c>
      <c r="I1180" s="1064">
        <v>14104</v>
      </c>
      <c r="J1180" s="1064">
        <v>1</v>
      </c>
      <c r="K1180">
        <v>2020</v>
      </c>
      <c r="L1180" s="1064">
        <v>2</v>
      </c>
      <c r="M1180" s="1064">
        <v>2</v>
      </c>
      <c r="N1180" s="1064" t="s">
        <v>2397</v>
      </c>
      <c r="O1180">
        <v>13</v>
      </c>
      <c r="P1180" s="1065">
        <v>0</v>
      </c>
      <c r="Q1180" s="1065">
        <v>0</v>
      </c>
      <c r="R1180" s="1066">
        <f t="shared" si="18"/>
        <v>0</v>
      </c>
      <c r="S1180" s="1065">
        <v>0</v>
      </c>
      <c r="T1180" s="1065">
        <v>0</v>
      </c>
      <c r="U1180" s="1065">
        <v>0</v>
      </c>
      <c r="V1180" s="1065">
        <v>0</v>
      </c>
    </row>
    <row r="1181" spans="1:22">
      <c r="A1181">
        <v>4088200100</v>
      </c>
      <c r="B1181" s="1061">
        <v>2</v>
      </c>
      <c r="C1181" s="1061">
        <v>5</v>
      </c>
      <c r="D1181" s="1062">
        <v>2</v>
      </c>
      <c r="E1181" s="1061" t="s">
        <v>2394</v>
      </c>
      <c r="F1181" s="1061">
        <v>143</v>
      </c>
      <c r="G1181" s="1061" t="s">
        <v>711</v>
      </c>
      <c r="H1181" s="1063">
        <v>1</v>
      </c>
      <c r="I1181" s="1064">
        <v>14104</v>
      </c>
      <c r="J1181" s="1064">
        <v>1</v>
      </c>
      <c r="K1181">
        <v>2020</v>
      </c>
      <c r="L1181" s="1064">
        <v>2</v>
      </c>
      <c r="M1181" s="1064">
        <v>2</v>
      </c>
      <c r="N1181" s="1064" t="s">
        <v>2397</v>
      </c>
      <c r="O1181">
        <v>13</v>
      </c>
      <c r="P1181" s="1065">
        <v>0</v>
      </c>
      <c r="Q1181" s="1065">
        <v>0</v>
      </c>
      <c r="R1181" s="1066">
        <f t="shared" si="18"/>
        <v>0</v>
      </c>
      <c r="S1181" s="1065">
        <v>0</v>
      </c>
      <c r="T1181" s="1065">
        <v>0</v>
      </c>
      <c r="U1181" s="1065">
        <v>3900.61</v>
      </c>
      <c r="V1181" s="1065">
        <v>3900.61</v>
      </c>
    </row>
    <row r="1182" spans="1:22">
      <c r="A1182">
        <v>4088200100</v>
      </c>
      <c r="B1182" s="1061">
        <v>2</v>
      </c>
      <c r="C1182" s="1061">
        <v>5</v>
      </c>
      <c r="D1182" s="1062">
        <v>2</v>
      </c>
      <c r="E1182" s="1061" t="s">
        <v>2394</v>
      </c>
      <c r="F1182" s="1061">
        <v>143</v>
      </c>
      <c r="G1182" s="1061" t="s">
        <v>711</v>
      </c>
      <c r="H1182" s="1063">
        <v>1</v>
      </c>
      <c r="I1182" s="1064">
        <v>14104</v>
      </c>
      <c r="J1182" s="1064">
        <v>1</v>
      </c>
      <c r="K1182">
        <v>2020</v>
      </c>
      <c r="L1182" s="1064">
        <v>2</v>
      </c>
      <c r="M1182" s="1064">
        <v>2</v>
      </c>
      <c r="N1182" s="1064" t="s">
        <v>2397</v>
      </c>
      <c r="O1182">
        <v>13</v>
      </c>
      <c r="P1182" s="1065">
        <v>0</v>
      </c>
      <c r="Q1182" s="1065">
        <v>0</v>
      </c>
      <c r="R1182" s="1066">
        <f t="shared" si="18"/>
        <v>0</v>
      </c>
      <c r="S1182" s="1065">
        <v>0</v>
      </c>
      <c r="T1182" s="1065">
        <v>0</v>
      </c>
      <c r="U1182" s="1065">
        <v>0</v>
      </c>
      <c r="V1182" s="1065">
        <v>0</v>
      </c>
    </row>
    <row r="1183" spans="1:22">
      <c r="A1183">
        <v>4088200100</v>
      </c>
      <c r="B1183" s="1061">
        <v>2</v>
      </c>
      <c r="C1183" s="1061">
        <v>5</v>
      </c>
      <c r="D1183" s="1062">
        <v>2</v>
      </c>
      <c r="E1183" s="1061" t="s">
        <v>2394</v>
      </c>
      <c r="F1183" s="1061">
        <v>143</v>
      </c>
      <c r="G1183" s="1061" t="s">
        <v>711</v>
      </c>
      <c r="H1183" s="1063">
        <v>1</v>
      </c>
      <c r="I1183" s="1064">
        <v>14104</v>
      </c>
      <c r="J1183" s="1064">
        <v>1</v>
      </c>
      <c r="K1183">
        <v>2020</v>
      </c>
      <c r="L1183" s="1064">
        <v>2</v>
      </c>
      <c r="M1183" s="1064">
        <v>2</v>
      </c>
      <c r="N1183" s="1064" t="s">
        <v>2397</v>
      </c>
      <c r="O1183">
        <v>13</v>
      </c>
      <c r="P1183" s="1065">
        <v>0</v>
      </c>
      <c r="Q1183" s="1065">
        <v>0</v>
      </c>
      <c r="R1183" s="1066">
        <f t="shared" si="18"/>
        <v>0</v>
      </c>
      <c r="S1183" s="1065">
        <v>0</v>
      </c>
      <c r="T1183" s="1065">
        <v>0</v>
      </c>
      <c r="U1183" s="1065">
        <v>0</v>
      </c>
      <c r="V1183" s="1065">
        <v>0</v>
      </c>
    </row>
    <row r="1184" spans="1:22">
      <c r="A1184">
        <v>4088200100</v>
      </c>
      <c r="B1184" s="1061">
        <v>2</v>
      </c>
      <c r="C1184" s="1061">
        <v>5</v>
      </c>
      <c r="D1184" s="1062">
        <v>2</v>
      </c>
      <c r="E1184" s="1061" t="s">
        <v>2394</v>
      </c>
      <c r="F1184" s="1061">
        <v>143</v>
      </c>
      <c r="G1184" s="1061" t="s">
        <v>711</v>
      </c>
      <c r="H1184" s="1063">
        <v>1</v>
      </c>
      <c r="I1184" s="1064">
        <v>14104</v>
      </c>
      <c r="J1184" s="1064">
        <v>1</v>
      </c>
      <c r="K1184">
        <v>2020</v>
      </c>
      <c r="L1184" s="1064">
        <v>2</v>
      </c>
      <c r="M1184" s="1064">
        <v>2</v>
      </c>
      <c r="N1184" s="1064" t="s">
        <v>2397</v>
      </c>
      <c r="O1184">
        <v>13</v>
      </c>
      <c r="P1184" s="1065">
        <v>0</v>
      </c>
      <c r="Q1184" s="1065">
        <v>0</v>
      </c>
      <c r="R1184" s="1066">
        <f t="shared" si="18"/>
        <v>0</v>
      </c>
      <c r="S1184" s="1065">
        <v>5683.01</v>
      </c>
      <c r="T1184" s="1065">
        <v>5683.01</v>
      </c>
      <c r="U1184" s="1065">
        <v>0</v>
      </c>
      <c r="V1184" s="1065">
        <v>0</v>
      </c>
    </row>
    <row r="1185" spans="1:22">
      <c r="A1185">
        <v>4088200100</v>
      </c>
      <c r="B1185" s="1061">
        <v>2</v>
      </c>
      <c r="C1185" s="1061">
        <v>5</v>
      </c>
      <c r="D1185" s="1062">
        <v>2</v>
      </c>
      <c r="E1185" s="1061" t="s">
        <v>2394</v>
      </c>
      <c r="F1185" s="1061">
        <v>143</v>
      </c>
      <c r="G1185" s="1061" t="s">
        <v>711</v>
      </c>
      <c r="H1185" s="1063">
        <v>1</v>
      </c>
      <c r="I1185" s="1064">
        <v>14104</v>
      </c>
      <c r="J1185" s="1064">
        <v>1</v>
      </c>
      <c r="K1185">
        <v>2020</v>
      </c>
      <c r="L1185" s="1064">
        <v>2</v>
      </c>
      <c r="M1185" s="1064">
        <v>2</v>
      </c>
      <c r="N1185" s="1064" t="s">
        <v>2397</v>
      </c>
      <c r="O1185">
        <v>13</v>
      </c>
      <c r="P1185" s="1065">
        <v>0</v>
      </c>
      <c r="Q1185" s="1065">
        <v>5684</v>
      </c>
      <c r="R1185" s="1066">
        <f t="shared" si="18"/>
        <v>5684</v>
      </c>
      <c r="S1185" s="1065">
        <v>0</v>
      </c>
      <c r="T1185" s="1065">
        <v>0</v>
      </c>
      <c r="U1185" s="1065">
        <v>0</v>
      </c>
      <c r="V1185" s="1065">
        <v>0</v>
      </c>
    </row>
    <row r="1186" spans="1:22">
      <c r="A1186">
        <v>4088200100</v>
      </c>
      <c r="B1186" s="1061">
        <v>2</v>
      </c>
      <c r="C1186" s="1061">
        <v>5</v>
      </c>
      <c r="D1186" s="1062">
        <v>2</v>
      </c>
      <c r="E1186" s="1061" t="s">
        <v>2394</v>
      </c>
      <c r="F1186" s="1061">
        <v>143</v>
      </c>
      <c r="G1186" s="1061" t="s">
        <v>711</v>
      </c>
      <c r="H1186" s="1063">
        <v>1</v>
      </c>
      <c r="I1186" s="1064">
        <v>14105</v>
      </c>
      <c r="J1186" s="1064">
        <v>1</v>
      </c>
      <c r="K1186">
        <v>2020</v>
      </c>
      <c r="L1186" s="1064">
        <v>1</v>
      </c>
      <c r="M1186" s="1064">
        <v>1</v>
      </c>
      <c r="N1186" s="1064" t="s">
        <v>2397</v>
      </c>
      <c r="O1186">
        <v>13</v>
      </c>
      <c r="P1186" s="1065">
        <v>2868.97</v>
      </c>
      <c r="Q1186" s="1065">
        <v>0</v>
      </c>
      <c r="R1186" s="1066">
        <f t="shared" si="18"/>
        <v>2868.97</v>
      </c>
      <c r="S1186" s="1065">
        <v>2732.78</v>
      </c>
      <c r="T1186" s="1065">
        <v>2732.78</v>
      </c>
      <c r="U1186" s="1065">
        <v>2220.7199999999998</v>
      </c>
      <c r="V1186" s="1065">
        <v>2220.7199999999998</v>
      </c>
    </row>
    <row r="1187" spans="1:22">
      <c r="A1187">
        <v>4088200100</v>
      </c>
      <c r="B1187" s="1061">
        <v>2</v>
      </c>
      <c r="C1187" s="1061">
        <v>5</v>
      </c>
      <c r="D1187" s="1062">
        <v>2</v>
      </c>
      <c r="E1187" s="1061" t="s">
        <v>2394</v>
      </c>
      <c r="F1187" s="1061">
        <v>143</v>
      </c>
      <c r="G1187" s="1061" t="s">
        <v>711</v>
      </c>
      <c r="H1187" s="1063">
        <v>1</v>
      </c>
      <c r="I1187" s="1064">
        <v>14105</v>
      </c>
      <c r="J1187" s="1064">
        <v>1</v>
      </c>
      <c r="K1187">
        <v>2020</v>
      </c>
      <c r="L1187" s="1064">
        <v>1</v>
      </c>
      <c r="M1187" s="1064">
        <v>1</v>
      </c>
      <c r="N1187" s="1064" t="s">
        <v>2397</v>
      </c>
      <c r="O1187">
        <v>13</v>
      </c>
      <c r="P1187" s="1065">
        <v>12560.51</v>
      </c>
      <c r="Q1187" s="1065">
        <v>-658.27</v>
      </c>
      <c r="R1187" s="1066">
        <f t="shared" si="18"/>
        <v>11902.24</v>
      </c>
      <c r="S1187" s="1065">
        <v>11064.09</v>
      </c>
      <c r="T1187" s="1065">
        <v>11064.09</v>
      </c>
      <c r="U1187" s="1065">
        <v>9049.1</v>
      </c>
      <c r="V1187" s="1065">
        <v>9049.1</v>
      </c>
    </row>
    <row r="1188" spans="1:22">
      <c r="A1188">
        <v>4088200100</v>
      </c>
      <c r="B1188" s="1061">
        <v>2</v>
      </c>
      <c r="C1188" s="1061">
        <v>5</v>
      </c>
      <c r="D1188" s="1062">
        <v>2</v>
      </c>
      <c r="E1188" s="1061" t="s">
        <v>2394</v>
      </c>
      <c r="F1188" s="1061">
        <v>143</v>
      </c>
      <c r="G1188" s="1061" t="s">
        <v>711</v>
      </c>
      <c r="H1188" s="1063">
        <v>1</v>
      </c>
      <c r="I1188" s="1064">
        <v>14105</v>
      </c>
      <c r="J1188" s="1064">
        <v>1</v>
      </c>
      <c r="K1188">
        <v>2020</v>
      </c>
      <c r="L1188" s="1064">
        <v>1</v>
      </c>
      <c r="M1188" s="1064">
        <v>1</v>
      </c>
      <c r="N1188" s="1064" t="s">
        <v>2397</v>
      </c>
      <c r="O1188">
        <v>13</v>
      </c>
      <c r="P1188" s="1065">
        <v>23081.55</v>
      </c>
      <c r="Q1188" s="1065">
        <v>-3535</v>
      </c>
      <c r="R1188" s="1066">
        <f t="shared" si="18"/>
        <v>19546.55</v>
      </c>
      <c r="S1188" s="1065">
        <v>19546.48</v>
      </c>
      <c r="T1188" s="1065">
        <v>19546.48</v>
      </c>
      <c r="U1188" s="1065">
        <v>15972.42</v>
      </c>
      <c r="V1188" s="1065">
        <v>15972.42</v>
      </c>
    </row>
    <row r="1189" spans="1:22">
      <c r="A1189">
        <v>4088200100</v>
      </c>
      <c r="B1189" s="1061">
        <v>2</v>
      </c>
      <c r="C1189" s="1061">
        <v>5</v>
      </c>
      <c r="D1189" s="1062">
        <v>2</v>
      </c>
      <c r="E1189" s="1061" t="s">
        <v>2394</v>
      </c>
      <c r="F1189" s="1061">
        <v>143</v>
      </c>
      <c r="G1189" s="1061" t="s">
        <v>711</v>
      </c>
      <c r="H1189" s="1063">
        <v>1</v>
      </c>
      <c r="I1189" s="1064">
        <v>14105</v>
      </c>
      <c r="J1189" s="1064">
        <v>1</v>
      </c>
      <c r="K1189">
        <v>2020</v>
      </c>
      <c r="L1189" s="1064">
        <v>1</v>
      </c>
      <c r="M1189" s="1064">
        <v>1</v>
      </c>
      <c r="N1189" s="1064" t="s">
        <v>2397</v>
      </c>
      <c r="O1189">
        <v>13</v>
      </c>
      <c r="P1189" s="1065">
        <v>31423.89</v>
      </c>
      <c r="Q1189" s="1065">
        <v>-3070</v>
      </c>
      <c r="R1189" s="1066">
        <f t="shared" si="18"/>
        <v>28353.89</v>
      </c>
      <c r="S1189" s="1065">
        <v>28293.4</v>
      </c>
      <c r="T1189" s="1065">
        <v>28293.4</v>
      </c>
      <c r="U1189" s="1065">
        <v>23104.59</v>
      </c>
      <c r="V1189" s="1065">
        <v>23104.59</v>
      </c>
    </row>
    <row r="1190" spans="1:22">
      <c r="A1190">
        <v>4088200100</v>
      </c>
      <c r="B1190" s="1061">
        <v>2</v>
      </c>
      <c r="C1190" s="1061">
        <v>5</v>
      </c>
      <c r="D1190" s="1062">
        <v>2</v>
      </c>
      <c r="E1190" s="1061" t="s">
        <v>2394</v>
      </c>
      <c r="F1190" s="1061">
        <v>143</v>
      </c>
      <c r="G1190" s="1061" t="s">
        <v>711</v>
      </c>
      <c r="H1190" s="1063">
        <v>1</v>
      </c>
      <c r="I1190" s="1064">
        <v>14105</v>
      </c>
      <c r="J1190" s="1064">
        <v>1</v>
      </c>
      <c r="K1190">
        <v>2020</v>
      </c>
      <c r="L1190" s="1064">
        <v>1</v>
      </c>
      <c r="M1190" s="1064">
        <v>1</v>
      </c>
      <c r="N1190" s="1064" t="s">
        <v>2397</v>
      </c>
      <c r="O1190">
        <v>13</v>
      </c>
      <c r="P1190" s="1065">
        <v>6390.91</v>
      </c>
      <c r="Q1190" s="1065">
        <v>826</v>
      </c>
      <c r="R1190" s="1066">
        <f t="shared" si="18"/>
        <v>7216.91</v>
      </c>
      <c r="S1190" s="1065">
        <v>7216.39</v>
      </c>
      <c r="T1190" s="1065">
        <v>7216.39</v>
      </c>
      <c r="U1190" s="1065">
        <v>5854.13</v>
      </c>
      <c r="V1190" s="1065">
        <v>5854.13</v>
      </c>
    </row>
    <row r="1191" spans="1:22">
      <c r="A1191">
        <v>4088200100</v>
      </c>
      <c r="B1191" s="1061">
        <v>2</v>
      </c>
      <c r="C1191" s="1061">
        <v>5</v>
      </c>
      <c r="D1191" s="1062">
        <v>2</v>
      </c>
      <c r="E1191" s="1061" t="s">
        <v>2394</v>
      </c>
      <c r="F1191" s="1061">
        <v>143</v>
      </c>
      <c r="G1191" s="1061" t="s">
        <v>711</v>
      </c>
      <c r="H1191" s="1063">
        <v>1</v>
      </c>
      <c r="I1191" s="1064">
        <v>14105</v>
      </c>
      <c r="J1191" s="1064">
        <v>1</v>
      </c>
      <c r="K1191">
        <v>2020</v>
      </c>
      <c r="L1191" s="1064">
        <v>1</v>
      </c>
      <c r="M1191" s="1064">
        <v>1</v>
      </c>
      <c r="N1191" s="1064" t="s">
        <v>2397</v>
      </c>
      <c r="O1191">
        <v>13</v>
      </c>
      <c r="P1191" s="1065">
        <v>20846.990000000002</v>
      </c>
      <c r="Q1191" s="1065">
        <v>54</v>
      </c>
      <c r="R1191" s="1066">
        <f t="shared" si="18"/>
        <v>20900.990000000002</v>
      </c>
      <c r="S1191" s="1065">
        <v>20900.61</v>
      </c>
      <c r="T1191" s="1065">
        <v>20900.61</v>
      </c>
      <c r="U1191" s="1065">
        <v>17160.57</v>
      </c>
      <c r="V1191" s="1065">
        <v>17160.57</v>
      </c>
    </row>
    <row r="1192" spans="1:22">
      <c r="A1192">
        <v>4088200100</v>
      </c>
      <c r="B1192" s="1061">
        <v>2</v>
      </c>
      <c r="C1192" s="1061">
        <v>5</v>
      </c>
      <c r="D1192" s="1062">
        <v>2</v>
      </c>
      <c r="E1192" s="1061" t="s">
        <v>2394</v>
      </c>
      <c r="F1192" s="1061">
        <v>143</v>
      </c>
      <c r="G1192" s="1061" t="s">
        <v>711</v>
      </c>
      <c r="H1192" s="1063">
        <v>1</v>
      </c>
      <c r="I1192" s="1064">
        <v>14105</v>
      </c>
      <c r="J1192" s="1064">
        <v>1</v>
      </c>
      <c r="K1192">
        <v>2020</v>
      </c>
      <c r="L1192" s="1064">
        <v>1</v>
      </c>
      <c r="M1192" s="1064">
        <v>1</v>
      </c>
      <c r="N1192" s="1064" t="s">
        <v>2397</v>
      </c>
      <c r="O1192">
        <v>13</v>
      </c>
      <c r="P1192" s="1065">
        <v>1062.78</v>
      </c>
      <c r="Q1192" s="1065">
        <v>0</v>
      </c>
      <c r="R1192" s="1066">
        <f t="shared" si="18"/>
        <v>1062.78</v>
      </c>
      <c r="S1192" s="1065">
        <v>1004.46</v>
      </c>
      <c r="T1192" s="1065">
        <v>1004.46</v>
      </c>
      <c r="U1192" s="1065">
        <v>819</v>
      </c>
      <c r="V1192" s="1065">
        <v>819</v>
      </c>
    </row>
    <row r="1193" spans="1:22">
      <c r="A1193">
        <v>4088200100</v>
      </c>
      <c r="B1193" s="1061">
        <v>2</v>
      </c>
      <c r="C1193" s="1061">
        <v>5</v>
      </c>
      <c r="D1193" s="1062">
        <v>2</v>
      </c>
      <c r="E1193" s="1061" t="s">
        <v>2394</v>
      </c>
      <c r="F1193" s="1061">
        <v>143</v>
      </c>
      <c r="G1193" s="1061" t="s">
        <v>711</v>
      </c>
      <c r="H1193" s="1063">
        <v>1</v>
      </c>
      <c r="I1193" s="1064">
        <v>14105</v>
      </c>
      <c r="J1193" s="1064">
        <v>1</v>
      </c>
      <c r="K1193">
        <v>2020</v>
      </c>
      <c r="L1193" s="1064">
        <v>1</v>
      </c>
      <c r="M1193" s="1064">
        <v>1</v>
      </c>
      <c r="N1193" s="1064" t="s">
        <v>2397</v>
      </c>
      <c r="O1193">
        <v>13</v>
      </c>
      <c r="P1193" s="1065">
        <v>2863.36</v>
      </c>
      <c r="Q1193" s="1065">
        <v>0</v>
      </c>
      <c r="R1193" s="1066">
        <f t="shared" si="18"/>
        <v>2863.36</v>
      </c>
      <c r="S1193" s="1065">
        <v>2840.93</v>
      </c>
      <c r="T1193" s="1065">
        <v>2840.93</v>
      </c>
      <c r="U1193" s="1065">
        <v>2310.14</v>
      </c>
      <c r="V1193" s="1065">
        <v>2310.14</v>
      </c>
    </row>
    <row r="1194" spans="1:22">
      <c r="A1194">
        <v>4088200100</v>
      </c>
      <c r="B1194" s="1061">
        <v>2</v>
      </c>
      <c r="C1194" s="1061">
        <v>5</v>
      </c>
      <c r="D1194" s="1062">
        <v>2</v>
      </c>
      <c r="E1194" s="1061" t="s">
        <v>2394</v>
      </c>
      <c r="F1194" s="1061">
        <v>143</v>
      </c>
      <c r="G1194" s="1061" t="s">
        <v>711</v>
      </c>
      <c r="H1194" s="1063">
        <v>1</v>
      </c>
      <c r="I1194" s="1064">
        <v>14105</v>
      </c>
      <c r="J1194" s="1064">
        <v>1</v>
      </c>
      <c r="K1194">
        <v>2020</v>
      </c>
      <c r="L1194" s="1064">
        <v>1</v>
      </c>
      <c r="M1194" s="1064">
        <v>1</v>
      </c>
      <c r="N1194" s="1064" t="s">
        <v>2397</v>
      </c>
      <c r="O1194">
        <v>13</v>
      </c>
      <c r="P1194" s="1065">
        <v>3936.26</v>
      </c>
      <c r="Q1194" s="1065">
        <v>-180</v>
      </c>
      <c r="R1194" s="1066">
        <f t="shared" si="18"/>
        <v>3756.26</v>
      </c>
      <c r="S1194" s="1065">
        <v>3745.5</v>
      </c>
      <c r="T1194" s="1065">
        <v>3745.5</v>
      </c>
      <c r="U1194" s="1065">
        <v>3051</v>
      </c>
      <c r="V1194" s="1065">
        <v>3051</v>
      </c>
    </row>
    <row r="1195" spans="1:22">
      <c r="A1195">
        <v>4088200100</v>
      </c>
      <c r="B1195" s="1061">
        <v>2</v>
      </c>
      <c r="C1195" s="1061">
        <v>5</v>
      </c>
      <c r="D1195" s="1062">
        <v>2</v>
      </c>
      <c r="E1195" s="1061" t="s">
        <v>2394</v>
      </c>
      <c r="F1195" s="1061">
        <v>143</v>
      </c>
      <c r="G1195" s="1061" t="s">
        <v>711</v>
      </c>
      <c r="H1195" s="1063">
        <v>1</v>
      </c>
      <c r="I1195" s="1064">
        <v>14105</v>
      </c>
      <c r="J1195" s="1064">
        <v>1</v>
      </c>
      <c r="K1195">
        <v>2020</v>
      </c>
      <c r="L1195" s="1064">
        <v>1</v>
      </c>
      <c r="M1195" s="1064">
        <v>1</v>
      </c>
      <c r="N1195" s="1064" t="s">
        <v>2397</v>
      </c>
      <c r="O1195">
        <v>13</v>
      </c>
      <c r="P1195" s="1065">
        <v>1927.91</v>
      </c>
      <c r="Q1195" s="1065">
        <v>0</v>
      </c>
      <c r="R1195" s="1066">
        <f t="shared" si="18"/>
        <v>1927.91</v>
      </c>
      <c r="S1195" s="1065">
        <v>1839.08</v>
      </c>
      <c r="T1195" s="1065">
        <v>1839.08</v>
      </c>
      <c r="U1195" s="1065">
        <v>1499.42</v>
      </c>
      <c r="V1195" s="1065">
        <v>1499.42</v>
      </c>
    </row>
    <row r="1196" spans="1:22">
      <c r="A1196">
        <v>4088200100</v>
      </c>
      <c r="B1196" s="1061">
        <v>2</v>
      </c>
      <c r="C1196" s="1061">
        <v>5</v>
      </c>
      <c r="D1196" s="1062">
        <v>2</v>
      </c>
      <c r="E1196" s="1061" t="s">
        <v>2394</v>
      </c>
      <c r="F1196" s="1061">
        <v>143</v>
      </c>
      <c r="G1196" s="1061" t="s">
        <v>711</v>
      </c>
      <c r="H1196" s="1063">
        <v>1</v>
      </c>
      <c r="I1196" s="1064">
        <v>14105</v>
      </c>
      <c r="J1196" s="1064">
        <v>1</v>
      </c>
      <c r="K1196">
        <v>2020</v>
      </c>
      <c r="L1196" s="1064">
        <v>1</v>
      </c>
      <c r="M1196" s="1064">
        <v>1</v>
      </c>
      <c r="N1196" s="1064" t="s">
        <v>2397</v>
      </c>
      <c r="O1196">
        <v>13</v>
      </c>
      <c r="P1196" s="1065">
        <v>46700.97</v>
      </c>
      <c r="Q1196" s="1065">
        <v>-4206</v>
      </c>
      <c r="R1196" s="1066">
        <f t="shared" si="18"/>
        <v>42494.97</v>
      </c>
      <c r="S1196" s="1065">
        <v>42489.97</v>
      </c>
      <c r="T1196" s="1065">
        <v>42489.97</v>
      </c>
      <c r="U1196" s="1065">
        <v>35112.129999999997</v>
      </c>
      <c r="V1196" s="1065">
        <v>35112.129999999997</v>
      </c>
    </row>
    <row r="1197" spans="1:22">
      <c r="A1197">
        <v>4088200100</v>
      </c>
      <c r="B1197" s="1061">
        <v>2</v>
      </c>
      <c r="C1197" s="1061">
        <v>5</v>
      </c>
      <c r="D1197" s="1062">
        <v>2</v>
      </c>
      <c r="E1197" s="1061" t="s">
        <v>2394</v>
      </c>
      <c r="F1197" s="1061">
        <v>143</v>
      </c>
      <c r="G1197" s="1061" t="s">
        <v>711</v>
      </c>
      <c r="H1197" s="1063">
        <v>1</v>
      </c>
      <c r="I1197" s="1064">
        <v>14105</v>
      </c>
      <c r="J1197" s="1064">
        <v>1</v>
      </c>
      <c r="K1197">
        <v>2020</v>
      </c>
      <c r="L1197" s="1064">
        <v>1</v>
      </c>
      <c r="M1197" s="1064">
        <v>1</v>
      </c>
      <c r="N1197" s="1064" t="s">
        <v>2397</v>
      </c>
      <c r="O1197">
        <v>13</v>
      </c>
      <c r="P1197" s="1065">
        <v>7031.94</v>
      </c>
      <c r="Q1197" s="1065">
        <v>-200</v>
      </c>
      <c r="R1197" s="1066">
        <f t="shared" si="18"/>
        <v>6831.94</v>
      </c>
      <c r="S1197" s="1065">
        <v>6822.58</v>
      </c>
      <c r="T1197" s="1065">
        <v>6822.58</v>
      </c>
      <c r="U1197" s="1065">
        <v>5604.76</v>
      </c>
      <c r="V1197" s="1065">
        <v>5604.76</v>
      </c>
    </row>
    <row r="1198" spans="1:22">
      <c r="A1198">
        <v>4088200100</v>
      </c>
      <c r="B1198" s="1061">
        <v>2</v>
      </c>
      <c r="C1198" s="1061">
        <v>5</v>
      </c>
      <c r="D1198" s="1062">
        <v>2</v>
      </c>
      <c r="E1198" s="1061" t="s">
        <v>2394</v>
      </c>
      <c r="F1198" s="1061">
        <v>143</v>
      </c>
      <c r="G1198" s="1061" t="s">
        <v>711</v>
      </c>
      <c r="H1198" s="1063">
        <v>1</v>
      </c>
      <c r="I1198" s="1064">
        <v>14105</v>
      </c>
      <c r="J1198" s="1064">
        <v>1</v>
      </c>
      <c r="K1198">
        <v>2020</v>
      </c>
      <c r="L1198" s="1064">
        <v>1</v>
      </c>
      <c r="M1198" s="1064">
        <v>1</v>
      </c>
      <c r="N1198" s="1064" t="s">
        <v>2397</v>
      </c>
      <c r="O1198">
        <v>13</v>
      </c>
      <c r="P1198" s="1065">
        <v>18901.990000000002</v>
      </c>
      <c r="Q1198" s="1065">
        <v>950</v>
      </c>
      <c r="R1198" s="1066">
        <f t="shared" si="18"/>
        <v>19851.990000000002</v>
      </c>
      <c r="S1198" s="1065">
        <v>19851.25</v>
      </c>
      <c r="T1198" s="1065">
        <v>19851.25</v>
      </c>
      <c r="U1198" s="1065">
        <v>16006.6</v>
      </c>
      <c r="V1198" s="1065">
        <v>16006.6</v>
      </c>
    </row>
    <row r="1199" spans="1:22">
      <c r="A1199">
        <v>4088200100</v>
      </c>
      <c r="B1199" s="1061">
        <v>2</v>
      </c>
      <c r="C1199" s="1061">
        <v>5</v>
      </c>
      <c r="D1199" s="1062">
        <v>2</v>
      </c>
      <c r="E1199" s="1061" t="s">
        <v>2394</v>
      </c>
      <c r="F1199" s="1061">
        <v>143</v>
      </c>
      <c r="G1199" s="1061" t="s">
        <v>711</v>
      </c>
      <c r="H1199" s="1063">
        <v>1</v>
      </c>
      <c r="I1199" s="1064">
        <v>14105</v>
      </c>
      <c r="J1199" s="1064">
        <v>1</v>
      </c>
      <c r="K1199">
        <v>2020</v>
      </c>
      <c r="L1199" s="1064">
        <v>1</v>
      </c>
      <c r="M1199" s="1064">
        <v>1</v>
      </c>
      <c r="N1199" s="1064" t="s">
        <v>2397</v>
      </c>
      <c r="O1199">
        <v>13</v>
      </c>
      <c r="P1199" s="1065">
        <v>3252.64</v>
      </c>
      <c r="Q1199" s="1065">
        <v>0</v>
      </c>
      <c r="R1199" s="1066">
        <f t="shared" si="18"/>
        <v>3252.64</v>
      </c>
      <c r="S1199" s="1065">
        <v>3120.7</v>
      </c>
      <c r="T1199" s="1065">
        <v>3120.7</v>
      </c>
      <c r="U1199" s="1065">
        <v>2543.58</v>
      </c>
      <c r="V1199" s="1065">
        <v>2543.58</v>
      </c>
    </row>
    <row r="1200" spans="1:22">
      <c r="A1200">
        <v>4088200100</v>
      </c>
      <c r="B1200" s="1061">
        <v>2</v>
      </c>
      <c r="C1200" s="1061">
        <v>5</v>
      </c>
      <c r="D1200" s="1062">
        <v>2</v>
      </c>
      <c r="E1200" s="1061" t="s">
        <v>2394</v>
      </c>
      <c r="F1200" s="1061">
        <v>143</v>
      </c>
      <c r="G1200" s="1061" t="s">
        <v>711</v>
      </c>
      <c r="H1200" s="1063">
        <v>1</v>
      </c>
      <c r="I1200" s="1064">
        <v>14105</v>
      </c>
      <c r="J1200" s="1064">
        <v>1</v>
      </c>
      <c r="K1200">
        <v>2020</v>
      </c>
      <c r="L1200" s="1064">
        <v>1</v>
      </c>
      <c r="M1200" s="1064">
        <v>1</v>
      </c>
      <c r="N1200" s="1064" t="s">
        <v>2397</v>
      </c>
      <c r="O1200">
        <v>13</v>
      </c>
      <c r="P1200" s="1065">
        <v>2763.82</v>
      </c>
      <c r="Q1200" s="1065">
        <v>0</v>
      </c>
      <c r="R1200" s="1066">
        <f t="shared" si="18"/>
        <v>2763.82</v>
      </c>
      <c r="S1200" s="1065">
        <v>2654.72</v>
      </c>
      <c r="T1200" s="1065">
        <v>2654.72</v>
      </c>
      <c r="U1200" s="1065">
        <v>2166.3200000000002</v>
      </c>
      <c r="V1200" s="1065">
        <v>2166.3200000000002</v>
      </c>
    </row>
    <row r="1201" spans="1:22">
      <c r="A1201">
        <v>4088200100</v>
      </c>
      <c r="B1201" s="1061">
        <v>2</v>
      </c>
      <c r="C1201" s="1061">
        <v>5</v>
      </c>
      <c r="D1201" s="1062">
        <v>2</v>
      </c>
      <c r="E1201" s="1061" t="s">
        <v>2394</v>
      </c>
      <c r="F1201" s="1061">
        <v>143</v>
      </c>
      <c r="G1201" s="1061" t="s">
        <v>711</v>
      </c>
      <c r="H1201" s="1063">
        <v>1</v>
      </c>
      <c r="I1201" s="1064">
        <v>14105</v>
      </c>
      <c r="J1201" s="1064">
        <v>1</v>
      </c>
      <c r="K1201">
        <v>2020</v>
      </c>
      <c r="L1201" s="1064">
        <v>1</v>
      </c>
      <c r="M1201" s="1064">
        <v>1</v>
      </c>
      <c r="N1201" s="1064" t="s">
        <v>2397</v>
      </c>
      <c r="O1201">
        <v>13</v>
      </c>
      <c r="P1201" s="1065">
        <v>12526.18</v>
      </c>
      <c r="Q1201" s="1065">
        <v>-3226.35</v>
      </c>
      <c r="R1201" s="1066">
        <f t="shared" si="18"/>
        <v>9299.83</v>
      </c>
      <c r="S1201" s="1065">
        <v>9299.83</v>
      </c>
      <c r="T1201" s="1065">
        <v>9299.83</v>
      </c>
      <c r="U1201" s="1065">
        <v>7533.83</v>
      </c>
      <c r="V1201" s="1065">
        <v>7533.83</v>
      </c>
    </row>
    <row r="1202" spans="1:22">
      <c r="A1202">
        <v>4088200100</v>
      </c>
      <c r="B1202" s="1061">
        <v>2</v>
      </c>
      <c r="C1202" s="1061">
        <v>5</v>
      </c>
      <c r="D1202" s="1062">
        <v>2</v>
      </c>
      <c r="E1202" s="1061" t="s">
        <v>2394</v>
      </c>
      <c r="F1202" s="1061">
        <v>143</v>
      </c>
      <c r="G1202" s="1061" t="s">
        <v>711</v>
      </c>
      <c r="H1202" s="1063">
        <v>1</v>
      </c>
      <c r="I1202" s="1064">
        <v>14105</v>
      </c>
      <c r="J1202" s="1064">
        <v>1</v>
      </c>
      <c r="K1202">
        <v>2020</v>
      </c>
      <c r="L1202" s="1064">
        <v>1</v>
      </c>
      <c r="M1202" s="1064">
        <v>1</v>
      </c>
      <c r="N1202" s="1064" t="s">
        <v>2397</v>
      </c>
      <c r="O1202">
        <v>13</v>
      </c>
      <c r="P1202" s="1065">
        <v>3745.22</v>
      </c>
      <c r="Q1202" s="1065">
        <v>0</v>
      </c>
      <c r="R1202" s="1066">
        <f t="shared" si="18"/>
        <v>3745.22</v>
      </c>
      <c r="S1202" s="1065">
        <v>3542.25</v>
      </c>
      <c r="T1202" s="1065">
        <v>3542.25</v>
      </c>
      <c r="U1202" s="1065">
        <v>2888.19</v>
      </c>
      <c r="V1202" s="1065">
        <v>2888.19</v>
      </c>
    </row>
    <row r="1203" spans="1:22">
      <c r="A1203">
        <v>4088200100</v>
      </c>
      <c r="B1203" s="1061">
        <v>2</v>
      </c>
      <c r="C1203" s="1061">
        <v>5</v>
      </c>
      <c r="D1203" s="1062">
        <v>2</v>
      </c>
      <c r="E1203" s="1061" t="s">
        <v>2394</v>
      </c>
      <c r="F1203" s="1061">
        <v>143</v>
      </c>
      <c r="G1203" s="1061" t="s">
        <v>711</v>
      </c>
      <c r="H1203" s="1063">
        <v>1</v>
      </c>
      <c r="I1203" s="1064">
        <v>14105</v>
      </c>
      <c r="J1203" s="1064">
        <v>1</v>
      </c>
      <c r="K1203">
        <v>2020</v>
      </c>
      <c r="L1203" s="1064">
        <v>1</v>
      </c>
      <c r="M1203" s="1064">
        <v>1</v>
      </c>
      <c r="N1203" s="1064" t="s">
        <v>2397</v>
      </c>
      <c r="O1203">
        <v>13</v>
      </c>
      <c r="P1203" s="1065">
        <v>1848.99</v>
      </c>
      <c r="Q1203" s="1065">
        <v>1292.52</v>
      </c>
      <c r="R1203" s="1066">
        <f t="shared" si="18"/>
        <v>3141.51</v>
      </c>
      <c r="S1203" s="1065">
        <v>3140.82</v>
      </c>
      <c r="T1203" s="1065">
        <v>3140.82</v>
      </c>
      <c r="U1203" s="1065">
        <v>2544</v>
      </c>
      <c r="V1203" s="1065">
        <v>2544</v>
      </c>
    </row>
    <row r="1204" spans="1:22">
      <c r="A1204">
        <v>4088200100</v>
      </c>
      <c r="B1204" s="1061">
        <v>2</v>
      </c>
      <c r="C1204" s="1061">
        <v>5</v>
      </c>
      <c r="D1204" s="1062">
        <v>2</v>
      </c>
      <c r="E1204" s="1061" t="s">
        <v>2394</v>
      </c>
      <c r="F1204" s="1061">
        <v>143</v>
      </c>
      <c r="G1204" s="1061" t="s">
        <v>711</v>
      </c>
      <c r="H1204" s="1063">
        <v>1</v>
      </c>
      <c r="I1204" s="1064">
        <v>14105</v>
      </c>
      <c r="J1204" s="1064">
        <v>1</v>
      </c>
      <c r="K1204">
        <v>2020</v>
      </c>
      <c r="L1204" s="1064">
        <v>1</v>
      </c>
      <c r="M1204" s="1064">
        <v>1</v>
      </c>
      <c r="N1204" s="1064" t="s">
        <v>2397</v>
      </c>
      <c r="O1204">
        <v>13</v>
      </c>
      <c r="P1204" s="1065">
        <v>919.71</v>
      </c>
      <c r="Q1204" s="1065">
        <v>0</v>
      </c>
      <c r="R1204" s="1066">
        <f t="shared" si="18"/>
        <v>919.71</v>
      </c>
      <c r="S1204" s="1065">
        <v>869.38</v>
      </c>
      <c r="T1204" s="1065">
        <v>869.38</v>
      </c>
      <c r="U1204" s="1065">
        <v>708.86</v>
      </c>
      <c r="V1204" s="1065">
        <v>708.86</v>
      </c>
    </row>
    <row r="1205" spans="1:22">
      <c r="A1205">
        <v>4088200100</v>
      </c>
      <c r="B1205" s="1061">
        <v>2</v>
      </c>
      <c r="C1205" s="1061">
        <v>5</v>
      </c>
      <c r="D1205" s="1062">
        <v>2</v>
      </c>
      <c r="E1205" s="1061" t="s">
        <v>2394</v>
      </c>
      <c r="F1205" s="1061">
        <v>143</v>
      </c>
      <c r="G1205" s="1061" t="s">
        <v>711</v>
      </c>
      <c r="H1205" s="1063">
        <v>1</v>
      </c>
      <c r="I1205" s="1064">
        <v>14105</v>
      </c>
      <c r="J1205" s="1064">
        <v>1</v>
      </c>
      <c r="K1205">
        <v>2020</v>
      </c>
      <c r="L1205" s="1064">
        <v>1</v>
      </c>
      <c r="M1205" s="1064">
        <v>1</v>
      </c>
      <c r="N1205" s="1064" t="s">
        <v>2397</v>
      </c>
      <c r="O1205">
        <v>13</v>
      </c>
      <c r="P1205" s="1065">
        <v>2486.6999999999998</v>
      </c>
      <c r="Q1205" s="1065">
        <v>0</v>
      </c>
      <c r="R1205" s="1066">
        <f t="shared" si="18"/>
        <v>2486.6999999999998</v>
      </c>
      <c r="S1205" s="1065">
        <v>2115.3200000000002</v>
      </c>
      <c r="T1205" s="1065">
        <v>2115.3200000000002</v>
      </c>
      <c r="U1205" s="1065">
        <v>1736.03</v>
      </c>
      <c r="V1205" s="1065">
        <v>1736.03</v>
      </c>
    </row>
    <row r="1206" spans="1:22">
      <c r="A1206">
        <v>4088200100</v>
      </c>
      <c r="B1206" s="1061">
        <v>2</v>
      </c>
      <c r="C1206" s="1061">
        <v>5</v>
      </c>
      <c r="D1206" s="1062">
        <v>2</v>
      </c>
      <c r="E1206" s="1061" t="s">
        <v>2394</v>
      </c>
      <c r="F1206" s="1061">
        <v>143</v>
      </c>
      <c r="G1206" s="1061" t="s">
        <v>711</v>
      </c>
      <c r="H1206" s="1063">
        <v>1</v>
      </c>
      <c r="I1206" s="1064">
        <v>14105</v>
      </c>
      <c r="J1206" s="1064">
        <v>1</v>
      </c>
      <c r="K1206">
        <v>2020</v>
      </c>
      <c r="L1206" s="1064">
        <v>1</v>
      </c>
      <c r="M1206" s="1064">
        <v>1</v>
      </c>
      <c r="N1206" s="1064" t="s">
        <v>2397</v>
      </c>
      <c r="O1206">
        <v>13</v>
      </c>
      <c r="P1206" s="1065">
        <v>7315.69</v>
      </c>
      <c r="Q1206" s="1065">
        <v>2428.66</v>
      </c>
      <c r="R1206" s="1066">
        <f t="shared" si="18"/>
        <v>9744.3499999999985</v>
      </c>
      <c r="S1206" s="1065">
        <v>9744.32</v>
      </c>
      <c r="T1206" s="1065">
        <v>9744.32</v>
      </c>
      <c r="U1206" s="1065">
        <v>7902.7</v>
      </c>
      <c r="V1206" s="1065">
        <v>7902.7</v>
      </c>
    </row>
    <row r="1207" spans="1:22">
      <c r="A1207">
        <v>4088200100</v>
      </c>
      <c r="B1207" s="1061">
        <v>2</v>
      </c>
      <c r="C1207" s="1061">
        <v>5</v>
      </c>
      <c r="D1207" s="1062">
        <v>2</v>
      </c>
      <c r="E1207" s="1061" t="s">
        <v>2394</v>
      </c>
      <c r="F1207" s="1061">
        <v>143</v>
      </c>
      <c r="G1207" s="1061" t="s">
        <v>711</v>
      </c>
      <c r="H1207" s="1063">
        <v>1</v>
      </c>
      <c r="I1207" s="1064">
        <v>14105</v>
      </c>
      <c r="J1207" s="1064">
        <v>1</v>
      </c>
      <c r="K1207">
        <v>2020</v>
      </c>
      <c r="L1207" s="1064">
        <v>1</v>
      </c>
      <c r="M1207" s="1064">
        <v>1</v>
      </c>
      <c r="N1207" s="1064" t="s">
        <v>2397</v>
      </c>
      <c r="O1207">
        <v>13</v>
      </c>
      <c r="P1207" s="1065">
        <v>14652.96</v>
      </c>
      <c r="Q1207" s="1065">
        <v>1188.2</v>
      </c>
      <c r="R1207" s="1066">
        <f t="shared" si="18"/>
        <v>15841.16</v>
      </c>
      <c r="S1207" s="1065">
        <v>15840.35</v>
      </c>
      <c r="T1207" s="1065">
        <v>15840.35</v>
      </c>
      <c r="U1207" s="1065">
        <v>12870.35</v>
      </c>
      <c r="V1207" s="1065">
        <v>12870.35</v>
      </c>
    </row>
    <row r="1208" spans="1:22">
      <c r="A1208">
        <v>4088200100</v>
      </c>
      <c r="B1208" s="1061">
        <v>2</v>
      </c>
      <c r="C1208" s="1061">
        <v>5</v>
      </c>
      <c r="D1208" s="1062">
        <v>2</v>
      </c>
      <c r="E1208" s="1061" t="s">
        <v>2394</v>
      </c>
      <c r="F1208" s="1061">
        <v>143</v>
      </c>
      <c r="G1208" s="1061" t="s">
        <v>711</v>
      </c>
      <c r="H1208" s="1063">
        <v>1</v>
      </c>
      <c r="I1208" s="1064">
        <v>14105</v>
      </c>
      <c r="J1208" s="1064">
        <v>1</v>
      </c>
      <c r="K1208">
        <v>2020</v>
      </c>
      <c r="L1208" s="1064">
        <v>1</v>
      </c>
      <c r="M1208" s="1064">
        <v>1</v>
      </c>
      <c r="N1208" s="1064" t="s">
        <v>2397</v>
      </c>
      <c r="O1208">
        <v>13</v>
      </c>
      <c r="P1208" s="1065">
        <v>6099.53</v>
      </c>
      <c r="Q1208" s="1065">
        <v>8336.24</v>
      </c>
      <c r="R1208" s="1066">
        <f t="shared" si="18"/>
        <v>14435.77</v>
      </c>
      <c r="S1208" s="1065">
        <v>14435.25</v>
      </c>
      <c r="T1208" s="1065">
        <v>14435.25</v>
      </c>
      <c r="U1208" s="1065">
        <v>11590.45</v>
      </c>
      <c r="V1208" s="1065">
        <v>11590.45</v>
      </c>
    </row>
    <row r="1209" spans="1:22">
      <c r="A1209">
        <v>4088200100</v>
      </c>
      <c r="B1209" s="1061">
        <v>2</v>
      </c>
      <c r="C1209" s="1061">
        <v>5</v>
      </c>
      <c r="D1209" s="1062">
        <v>2</v>
      </c>
      <c r="E1209" s="1061" t="s">
        <v>2394</v>
      </c>
      <c r="F1209" s="1061">
        <v>143</v>
      </c>
      <c r="G1209" s="1061" t="s">
        <v>711</v>
      </c>
      <c r="H1209" s="1063">
        <v>1</v>
      </c>
      <c r="I1209" s="1064">
        <v>14106</v>
      </c>
      <c r="J1209" s="1064">
        <v>1</v>
      </c>
      <c r="K1209">
        <v>2020</v>
      </c>
      <c r="L1209" s="1064">
        <v>2</v>
      </c>
      <c r="M1209" s="1064">
        <v>2</v>
      </c>
      <c r="N1209" s="1064" t="s">
        <v>2397</v>
      </c>
      <c r="O1209">
        <v>13</v>
      </c>
      <c r="P1209" s="1065">
        <v>104838.57</v>
      </c>
      <c r="Q1209" s="1065">
        <v>-19036.84</v>
      </c>
      <c r="R1209" s="1066">
        <f t="shared" si="18"/>
        <v>85801.73000000001</v>
      </c>
      <c r="S1209" s="1065">
        <v>85801.73</v>
      </c>
      <c r="T1209" s="1065">
        <v>85801.73</v>
      </c>
      <c r="U1209" s="1065">
        <v>85801.73</v>
      </c>
      <c r="V1209" s="1065">
        <v>85801.73</v>
      </c>
    </row>
    <row r="1210" spans="1:22">
      <c r="A1210">
        <v>4088200100</v>
      </c>
      <c r="B1210" s="1061">
        <v>2</v>
      </c>
      <c r="C1210" s="1061">
        <v>5</v>
      </c>
      <c r="D1210" s="1062">
        <v>2</v>
      </c>
      <c r="E1210" s="1061" t="s">
        <v>2394</v>
      </c>
      <c r="F1210" s="1061">
        <v>143</v>
      </c>
      <c r="G1210" s="1061" t="s">
        <v>711</v>
      </c>
      <c r="H1210" s="1063">
        <v>1</v>
      </c>
      <c r="I1210" s="1064">
        <v>14106</v>
      </c>
      <c r="J1210" s="1064">
        <v>1</v>
      </c>
      <c r="K1210">
        <v>2020</v>
      </c>
      <c r="L1210" s="1064">
        <v>1</v>
      </c>
      <c r="M1210" s="1064">
        <v>1</v>
      </c>
      <c r="N1210" s="1064" t="s">
        <v>2397</v>
      </c>
      <c r="O1210">
        <v>13</v>
      </c>
      <c r="P1210" s="1065">
        <v>0</v>
      </c>
      <c r="Q1210" s="1065">
        <v>0</v>
      </c>
      <c r="R1210" s="1066">
        <f t="shared" si="18"/>
        <v>0</v>
      </c>
      <c r="S1210" s="1065">
        <v>0</v>
      </c>
      <c r="T1210" s="1065">
        <v>0</v>
      </c>
      <c r="U1210" s="1065">
        <v>0</v>
      </c>
      <c r="V1210" s="1065">
        <v>0</v>
      </c>
    </row>
    <row r="1211" spans="1:22">
      <c r="A1211">
        <v>4088200100</v>
      </c>
      <c r="B1211" s="1061">
        <v>2</v>
      </c>
      <c r="C1211" s="1061">
        <v>5</v>
      </c>
      <c r="D1211" s="1062">
        <v>2</v>
      </c>
      <c r="E1211" s="1061" t="s">
        <v>2394</v>
      </c>
      <c r="F1211" s="1061">
        <v>143</v>
      </c>
      <c r="G1211" s="1061" t="s">
        <v>711</v>
      </c>
      <c r="H1211" s="1063">
        <v>1</v>
      </c>
      <c r="I1211" s="1064">
        <v>14106</v>
      </c>
      <c r="J1211" s="1064">
        <v>1</v>
      </c>
      <c r="K1211">
        <v>2020</v>
      </c>
      <c r="L1211" s="1064">
        <v>1</v>
      </c>
      <c r="M1211" s="1064">
        <v>1</v>
      </c>
      <c r="N1211" s="1064" t="s">
        <v>2397</v>
      </c>
      <c r="O1211">
        <v>13</v>
      </c>
      <c r="P1211" s="1065">
        <v>0</v>
      </c>
      <c r="Q1211" s="1065">
        <v>0</v>
      </c>
      <c r="R1211" s="1066">
        <f t="shared" si="18"/>
        <v>0</v>
      </c>
      <c r="S1211" s="1065">
        <v>0</v>
      </c>
      <c r="T1211" s="1065">
        <v>0</v>
      </c>
      <c r="U1211" s="1065">
        <v>0</v>
      </c>
      <c r="V1211" s="1065">
        <v>0</v>
      </c>
    </row>
    <row r="1212" spans="1:22">
      <c r="A1212">
        <v>4088200100</v>
      </c>
      <c r="B1212" s="1061">
        <v>2</v>
      </c>
      <c r="C1212" s="1061">
        <v>5</v>
      </c>
      <c r="D1212" s="1062">
        <v>2</v>
      </c>
      <c r="E1212" s="1061" t="s">
        <v>2394</v>
      </c>
      <c r="F1212" s="1061">
        <v>143</v>
      </c>
      <c r="G1212" s="1061" t="s">
        <v>711</v>
      </c>
      <c r="H1212" s="1063">
        <v>1</v>
      </c>
      <c r="I1212" s="1064">
        <v>14106</v>
      </c>
      <c r="J1212" s="1064">
        <v>1</v>
      </c>
      <c r="K1212">
        <v>2020</v>
      </c>
      <c r="L1212" s="1064">
        <v>1</v>
      </c>
      <c r="M1212" s="1064">
        <v>1</v>
      </c>
      <c r="N1212" s="1064" t="s">
        <v>2397</v>
      </c>
      <c r="O1212">
        <v>13</v>
      </c>
      <c r="P1212" s="1065">
        <v>0</v>
      </c>
      <c r="Q1212" s="1065">
        <v>0</v>
      </c>
      <c r="R1212" s="1066">
        <f t="shared" si="18"/>
        <v>0</v>
      </c>
      <c r="S1212" s="1065">
        <v>969.67</v>
      </c>
      <c r="T1212" s="1065">
        <v>969.67</v>
      </c>
      <c r="U1212" s="1065">
        <v>0</v>
      </c>
      <c r="V1212" s="1065">
        <v>0</v>
      </c>
    </row>
    <row r="1213" spans="1:22">
      <c r="A1213">
        <v>4088200100</v>
      </c>
      <c r="B1213" s="1061">
        <v>2</v>
      </c>
      <c r="C1213" s="1061">
        <v>5</v>
      </c>
      <c r="D1213" s="1062">
        <v>2</v>
      </c>
      <c r="E1213" s="1061" t="s">
        <v>2394</v>
      </c>
      <c r="F1213" s="1061">
        <v>143</v>
      </c>
      <c r="G1213" s="1061" t="s">
        <v>711</v>
      </c>
      <c r="H1213" s="1063">
        <v>1</v>
      </c>
      <c r="I1213" s="1064">
        <v>14106</v>
      </c>
      <c r="J1213" s="1064">
        <v>1</v>
      </c>
      <c r="K1213">
        <v>2020</v>
      </c>
      <c r="L1213" s="1064">
        <v>1</v>
      </c>
      <c r="M1213" s="1064">
        <v>1</v>
      </c>
      <c r="N1213" s="1064" t="s">
        <v>2397</v>
      </c>
      <c r="O1213">
        <v>13</v>
      </c>
      <c r="P1213" s="1065">
        <v>0</v>
      </c>
      <c r="Q1213" s="1065">
        <v>969.67</v>
      </c>
      <c r="R1213" s="1066">
        <f t="shared" si="18"/>
        <v>969.67</v>
      </c>
      <c r="S1213" s="1065">
        <v>0</v>
      </c>
      <c r="T1213" s="1065">
        <v>0</v>
      </c>
      <c r="U1213" s="1065">
        <v>0</v>
      </c>
      <c r="V1213" s="1065">
        <v>0</v>
      </c>
    </row>
    <row r="1214" spans="1:22">
      <c r="A1214">
        <v>4088200100</v>
      </c>
      <c r="B1214" s="1061">
        <v>2</v>
      </c>
      <c r="C1214" s="1061">
        <v>5</v>
      </c>
      <c r="D1214" s="1062">
        <v>2</v>
      </c>
      <c r="E1214" s="1061" t="s">
        <v>2394</v>
      </c>
      <c r="F1214" s="1061">
        <v>143</v>
      </c>
      <c r="G1214" s="1061" t="s">
        <v>711</v>
      </c>
      <c r="H1214" s="1063">
        <v>1</v>
      </c>
      <c r="I1214" s="1064">
        <v>14106</v>
      </c>
      <c r="J1214" s="1064">
        <v>1</v>
      </c>
      <c r="K1214">
        <v>2020</v>
      </c>
      <c r="L1214" s="1064">
        <v>1</v>
      </c>
      <c r="M1214" s="1064">
        <v>3</v>
      </c>
      <c r="N1214" s="1064" t="s">
        <v>2397</v>
      </c>
      <c r="O1214">
        <v>13</v>
      </c>
      <c r="P1214" s="1065">
        <v>0</v>
      </c>
      <c r="Q1214" s="1065">
        <v>0</v>
      </c>
      <c r="R1214" s="1066">
        <f t="shared" si="18"/>
        <v>0</v>
      </c>
      <c r="S1214" s="1065">
        <v>0</v>
      </c>
      <c r="T1214" s="1065">
        <v>0</v>
      </c>
      <c r="U1214" s="1065">
        <v>0</v>
      </c>
      <c r="V1214" s="1065">
        <v>0</v>
      </c>
    </row>
    <row r="1215" spans="1:22">
      <c r="A1215">
        <v>4088200100</v>
      </c>
      <c r="B1215" s="1061">
        <v>2</v>
      </c>
      <c r="C1215" s="1061">
        <v>5</v>
      </c>
      <c r="D1215" s="1062">
        <v>2</v>
      </c>
      <c r="E1215" s="1061" t="s">
        <v>2394</v>
      </c>
      <c r="F1215" s="1061">
        <v>143</v>
      </c>
      <c r="G1215" s="1061" t="s">
        <v>711</v>
      </c>
      <c r="H1215" s="1063">
        <v>1</v>
      </c>
      <c r="I1215" s="1064">
        <v>14106</v>
      </c>
      <c r="J1215" s="1064">
        <v>1</v>
      </c>
      <c r="K1215">
        <v>2020</v>
      </c>
      <c r="L1215" s="1064">
        <v>1</v>
      </c>
      <c r="M1215" s="1064">
        <v>3</v>
      </c>
      <c r="N1215" s="1064" t="s">
        <v>2397</v>
      </c>
      <c r="O1215">
        <v>13</v>
      </c>
      <c r="P1215" s="1065">
        <v>0</v>
      </c>
      <c r="Q1215" s="1065">
        <v>0</v>
      </c>
      <c r="R1215" s="1066">
        <f t="shared" si="18"/>
        <v>0</v>
      </c>
      <c r="S1215" s="1065">
        <v>0</v>
      </c>
      <c r="T1215" s="1065">
        <v>0</v>
      </c>
      <c r="U1215" s="1065">
        <v>0</v>
      </c>
      <c r="V1215" s="1065">
        <v>0</v>
      </c>
    </row>
    <row r="1216" spans="1:22">
      <c r="A1216">
        <v>4088200100</v>
      </c>
      <c r="B1216" s="1061">
        <v>2</v>
      </c>
      <c r="C1216" s="1061">
        <v>5</v>
      </c>
      <c r="D1216" s="1062">
        <v>2</v>
      </c>
      <c r="E1216" s="1061" t="s">
        <v>2394</v>
      </c>
      <c r="F1216" s="1061">
        <v>143</v>
      </c>
      <c r="G1216" s="1061" t="s">
        <v>711</v>
      </c>
      <c r="H1216" s="1063">
        <v>1</v>
      </c>
      <c r="I1216" s="1064">
        <v>14106</v>
      </c>
      <c r="J1216" s="1064">
        <v>1</v>
      </c>
      <c r="K1216">
        <v>2020</v>
      </c>
      <c r="L1216" s="1064">
        <v>1</v>
      </c>
      <c r="M1216" s="1064">
        <v>3</v>
      </c>
      <c r="N1216" s="1064" t="s">
        <v>2397</v>
      </c>
      <c r="O1216">
        <v>13</v>
      </c>
      <c r="P1216" s="1065">
        <v>0</v>
      </c>
      <c r="Q1216" s="1065">
        <v>0</v>
      </c>
      <c r="R1216" s="1066">
        <f t="shared" si="18"/>
        <v>0</v>
      </c>
      <c r="S1216" s="1065">
        <v>4589.72</v>
      </c>
      <c r="T1216" s="1065">
        <v>4589.72</v>
      </c>
      <c r="U1216" s="1065">
        <v>0</v>
      </c>
      <c r="V1216" s="1065">
        <v>0</v>
      </c>
    </row>
    <row r="1217" spans="1:22">
      <c r="A1217">
        <v>4088200100</v>
      </c>
      <c r="B1217" s="1061">
        <v>2</v>
      </c>
      <c r="C1217" s="1061">
        <v>5</v>
      </c>
      <c r="D1217" s="1062">
        <v>2</v>
      </c>
      <c r="E1217" s="1061" t="s">
        <v>2394</v>
      </c>
      <c r="F1217" s="1061">
        <v>143</v>
      </c>
      <c r="G1217" s="1061" t="s">
        <v>711</v>
      </c>
      <c r="H1217" s="1063">
        <v>1</v>
      </c>
      <c r="I1217" s="1064">
        <v>14106</v>
      </c>
      <c r="J1217" s="1064">
        <v>1</v>
      </c>
      <c r="K1217">
        <v>2020</v>
      </c>
      <c r="L1217" s="1064">
        <v>1</v>
      </c>
      <c r="M1217" s="1064">
        <v>3</v>
      </c>
      <c r="N1217" s="1064" t="s">
        <v>2397</v>
      </c>
      <c r="O1217">
        <v>13</v>
      </c>
      <c r="P1217" s="1065">
        <v>0</v>
      </c>
      <c r="Q1217" s="1065">
        <v>4589.72</v>
      </c>
      <c r="R1217" s="1066">
        <f t="shared" si="18"/>
        <v>4589.72</v>
      </c>
      <c r="S1217" s="1065">
        <v>0</v>
      </c>
      <c r="T1217" s="1065">
        <v>0</v>
      </c>
      <c r="U1217" s="1065">
        <v>0</v>
      </c>
      <c r="V1217" s="1065">
        <v>0</v>
      </c>
    </row>
    <row r="1218" spans="1:22">
      <c r="A1218">
        <v>4088200100</v>
      </c>
      <c r="B1218" s="1061">
        <v>2</v>
      </c>
      <c r="C1218" s="1061">
        <v>5</v>
      </c>
      <c r="D1218" s="1062">
        <v>2</v>
      </c>
      <c r="E1218" s="1061" t="s">
        <v>2394</v>
      </c>
      <c r="F1218" s="1061">
        <v>143</v>
      </c>
      <c r="G1218" s="1061" t="s">
        <v>711</v>
      </c>
      <c r="H1218" s="1063">
        <v>1</v>
      </c>
      <c r="I1218" s="1064">
        <v>14106</v>
      </c>
      <c r="J1218" s="1064">
        <v>1</v>
      </c>
      <c r="K1218">
        <v>2020</v>
      </c>
      <c r="L1218" s="1064">
        <v>2</v>
      </c>
      <c r="M1218" s="1064">
        <v>2</v>
      </c>
      <c r="N1218" s="1064" t="s">
        <v>2397</v>
      </c>
      <c r="O1218">
        <v>13</v>
      </c>
      <c r="P1218" s="1065">
        <v>14400.44</v>
      </c>
      <c r="Q1218" s="1065">
        <v>-1548.25</v>
      </c>
      <c r="R1218" s="1066">
        <f t="shared" si="18"/>
        <v>12852.19</v>
      </c>
      <c r="S1218" s="1065">
        <v>12852.19</v>
      </c>
      <c r="T1218" s="1065">
        <v>12852.19</v>
      </c>
      <c r="U1218" s="1065">
        <v>11554.95</v>
      </c>
      <c r="V1218" s="1065">
        <v>11554.95</v>
      </c>
    </row>
    <row r="1219" spans="1:22">
      <c r="A1219">
        <v>4088200100</v>
      </c>
      <c r="B1219" s="1061">
        <v>2</v>
      </c>
      <c r="C1219" s="1061">
        <v>5</v>
      </c>
      <c r="D1219" s="1062">
        <v>2</v>
      </c>
      <c r="E1219" s="1061" t="s">
        <v>2394</v>
      </c>
      <c r="F1219" s="1061">
        <v>143</v>
      </c>
      <c r="G1219" s="1061" t="s">
        <v>711</v>
      </c>
      <c r="H1219" s="1063">
        <v>1</v>
      </c>
      <c r="I1219" s="1064">
        <v>14106</v>
      </c>
      <c r="J1219" s="1064">
        <v>1</v>
      </c>
      <c r="K1219">
        <v>2020</v>
      </c>
      <c r="L1219" s="1064">
        <v>1</v>
      </c>
      <c r="M1219" s="1064">
        <v>1</v>
      </c>
      <c r="N1219" s="1064" t="s">
        <v>2397</v>
      </c>
      <c r="O1219">
        <v>13</v>
      </c>
      <c r="P1219" s="1065">
        <v>0</v>
      </c>
      <c r="Q1219" s="1065">
        <v>0</v>
      </c>
      <c r="R1219" s="1066">
        <f t="shared" si="18"/>
        <v>0</v>
      </c>
      <c r="S1219" s="1065">
        <v>0</v>
      </c>
      <c r="T1219" s="1065">
        <v>0</v>
      </c>
      <c r="U1219" s="1065">
        <v>0</v>
      </c>
      <c r="V1219" s="1065">
        <v>0</v>
      </c>
    </row>
    <row r="1220" spans="1:22">
      <c r="A1220">
        <v>4088200100</v>
      </c>
      <c r="B1220" s="1061">
        <v>2</v>
      </c>
      <c r="C1220" s="1061">
        <v>5</v>
      </c>
      <c r="D1220" s="1062">
        <v>2</v>
      </c>
      <c r="E1220" s="1061" t="s">
        <v>2394</v>
      </c>
      <c r="F1220" s="1061">
        <v>143</v>
      </c>
      <c r="G1220" s="1061" t="s">
        <v>711</v>
      </c>
      <c r="H1220" s="1063">
        <v>1</v>
      </c>
      <c r="I1220" s="1064">
        <v>14106</v>
      </c>
      <c r="J1220" s="1064">
        <v>1</v>
      </c>
      <c r="K1220">
        <v>2020</v>
      </c>
      <c r="L1220" s="1064">
        <v>1</v>
      </c>
      <c r="M1220" s="1064">
        <v>1</v>
      </c>
      <c r="N1220" s="1064" t="s">
        <v>2397</v>
      </c>
      <c r="O1220">
        <v>13</v>
      </c>
      <c r="P1220" s="1065">
        <v>0</v>
      </c>
      <c r="Q1220" s="1065">
        <v>0</v>
      </c>
      <c r="R1220" s="1066">
        <f t="shared" si="18"/>
        <v>0</v>
      </c>
      <c r="S1220" s="1065">
        <v>0</v>
      </c>
      <c r="T1220" s="1065">
        <v>0</v>
      </c>
      <c r="U1220" s="1065">
        <v>0</v>
      </c>
      <c r="V1220" s="1065">
        <v>0</v>
      </c>
    </row>
    <row r="1221" spans="1:22">
      <c r="A1221">
        <v>4088200100</v>
      </c>
      <c r="B1221" s="1061">
        <v>2</v>
      </c>
      <c r="C1221" s="1061">
        <v>5</v>
      </c>
      <c r="D1221" s="1062">
        <v>2</v>
      </c>
      <c r="E1221" s="1061" t="s">
        <v>2394</v>
      </c>
      <c r="F1221" s="1061">
        <v>143</v>
      </c>
      <c r="G1221" s="1061" t="s">
        <v>711</v>
      </c>
      <c r="H1221" s="1063">
        <v>1</v>
      </c>
      <c r="I1221" s="1064">
        <v>14106</v>
      </c>
      <c r="J1221" s="1064">
        <v>1</v>
      </c>
      <c r="K1221">
        <v>2020</v>
      </c>
      <c r="L1221" s="1064">
        <v>1</v>
      </c>
      <c r="M1221" s="1064">
        <v>1</v>
      </c>
      <c r="N1221" s="1064" t="s">
        <v>2397</v>
      </c>
      <c r="O1221">
        <v>13</v>
      </c>
      <c r="P1221" s="1065">
        <v>0</v>
      </c>
      <c r="Q1221" s="1065">
        <v>0</v>
      </c>
      <c r="R1221" s="1066">
        <f t="shared" ref="R1221:R1284" si="19">P1221+Q1221</f>
        <v>0</v>
      </c>
      <c r="S1221" s="1065">
        <v>1243.75</v>
      </c>
      <c r="T1221" s="1065">
        <v>1243.75</v>
      </c>
      <c r="U1221" s="1065">
        <v>0</v>
      </c>
      <c r="V1221" s="1065">
        <v>0</v>
      </c>
    </row>
    <row r="1222" spans="1:22">
      <c r="A1222">
        <v>4088200100</v>
      </c>
      <c r="B1222" s="1061">
        <v>2</v>
      </c>
      <c r="C1222" s="1061">
        <v>5</v>
      </c>
      <c r="D1222" s="1062">
        <v>2</v>
      </c>
      <c r="E1222" s="1061" t="s">
        <v>2394</v>
      </c>
      <c r="F1222" s="1061">
        <v>143</v>
      </c>
      <c r="G1222" s="1061" t="s">
        <v>711</v>
      </c>
      <c r="H1222" s="1063">
        <v>1</v>
      </c>
      <c r="I1222" s="1064">
        <v>14106</v>
      </c>
      <c r="J1222" s="1064">
        <v>1</v>
      </c>
      <c r="K1222">
        <v>2020</v>
      </c>
      <c r="L1222" s="1064">
        <v>1</v>
      </c>
      <c r="M1222" s="1064">
        <v>1</v>
      </c>
      <c r="N1222" s="1064" t="s">
        <v>2397</v>
      </c>
      <c r="O1222">
        <v>13</v>
      </c>
      <c r="P1222" s="1065">
        <v>0</v>
      </c>
      <c r="Q1222" s="1065">
        <v>1243.75</v>
      </c>
      <c r="R1222" s="1066">
        <f t="shared" si="19"/>
        <v>1243.75</v>
      </c>
      <c r="S1222" s="1065">
        <v>0</v>
      </c>
      <c r="T1222" s="1065">
        <v>0</v>
      </c>
      <c r="U1222" s="1065">
        <v>0</v>
      </c>
      <c r="V1222" s="1065">
        <v>0</v>
      </c>
    </row>
    <row r="1223" spans="1:22">
      <c r="A1223">
        <v>4088200100</v>
      </c>
      <c r="B1223" s="1061">
        <v>2</v>
      </c>
      <c r="C1223" s="1061">
        <v>5</v>
      </c>
      <c r="D1223" s="1062">
        <v>2</v>
      </c>
      <c r="E1223" s="1061" t="s">
        <v>2394</v>
      </c>
      <c r="F1223" s="1061">
        <v>143</v>
      </c>
      <c r="G1223" s="1061" t="s">
        <v>711</v>
      </c>
      <c r="H1223" s="1063">
        <v>1</v>
      </c>
      <c r="I1223" s="1064">
        <v>14106</v>
      </c>
      <c r="J1223" s="1064">
        <v>1</v>
      </c>
      <c r="K1223">
        <v>2020</v>
      </c>
      <c r="L1223" s="1064">
        <v>1</v>
      </c>
      <c r="M1223" s="1064">
        <v>1</v>
      </c>
      <c r="N1223" s="1064" t="s">
        <v>2397</v>
      </c>
      <c r="O1223">
        <v>13</v>
      </c>
      <c r="P1223" s="1065">
        <v>0</v>
      </c>
      <c r="Q1223" s="1065">
        <v>0</v>
      </c>
      <c r="R1223" s="1066">
        <f t="shared" si="19"/>
        <v>0</v>
      </c>
      <c r="S1223" s="1065">
        <v>0</v>
      </c>
      <c r="T1223" s="1065">
        <v>0</v>
      </c>
      <c r="U1223" s="1065">
        <v>0</v>
      </c>
      <c r="V1223" s="1065">
        <v>0</v>
      </c>
    </row>
    <row r="1224" spans="1:22">
      <c r="A1224">
        <v>4088200100</v>
      </c>
      <c r="B1224" s="1061">
        <v>2</v>
      </c>
      <c r="C1224" s="1061">
        <v>5</v>
      </c>
      <c r="D1224" s="1062">
        <v>2</v>
      </c>
      <c r="E1224" s="1061" t="s">
        <v>2394</v>
      </c>
      <c r="F1224" s="1061">
        <v>143</v>
      </c>
      <c r="G1224" s="1061" t="s">
        <v>711</v>
      </c>
      <c r="H1224" s="1063">
        <v>1</v>
      </c>
      <c r="I1224" s="1064">
        <v>14106</v>
      </c>
      <c r="J1224" s="1064">
        <v>1</v>
      </c>
      <c r="K1224">
        <v>2020</v>
      </c>
      <c r="L1224" s="1064">
        <v>1</v>
      </c>
      <c r="M1224" s="1064">
        <v>1</v>
      </c>
      <c r="N1224" s="1064" t="s">
        <v>2397</v>
      </c>
      <c r="O1224">
        <v>13</v>
      </c>
      <c r="P1224" s="1065">
        <v>0</v>
      </c>
      <c r="Q1224" s="1065">
        <v>0</v>
      </c>
      <c r="R1224" s="1066">
        <f t="shared" si="19"/>
        <v>0</v>
      </c>
      <c r="S1224" s="1065">
        <v>0</v>
      </c>
      <c r="T1224" s="1065">
        <v>0</v>
      </c>
      <c r="U1224" s="1065">
        <v>0</v>
      </c>
      <c r="V1224" s="1065">
        <v>0</v>
      </c>
    </row>
    <row r="1225" spans="1:22">
      <c r="A1225">
        <v>4088200100</v>
      </c>
      <c r="B1225" s="1061">
        <v>2</v>
      </c>
      <c r="C1225" s="1061">
        <v>5</v>
      </c>
      <c r="D1225" s="1062">
        <v>2</v>
      </c>
      <c r="E1225" s="1061" t="s">
        <v>2394</v>
      </c>
      <c r="F1225" s="1061">
        <v>143</v>
      </c>
      <c r="G1225" s="1061" t="s">
        <v>711</v>
      </c>
      <c r="H1225" s="1063">
        <v>1</v>
      </c>
      <c r="I1225" s="1064">
        <v>14106</v>
      </c>
      <c r="J1225" s="1064">
        <v>1</v>
      </c>
      <c r="K1225">
        <v>2020</v>
      </c>
      <c r="L1225" s="1064">
        <v>1</v>
      </c>
      <c r="M1225" s="1064">
        <v>1</v>
      </c>
      <c r="N1225" s="1064" t="s">
        <v>2397</v>
      </c>
      <c r="O1225">
        <v>13</v>
      </c>
      <c r="P1225" s="1065">
        <v>0</v>
      </c>
      <c r="Q1225" s="1065">
        <v>0</v>
      </c>
      <c r="R1225" s="1066">
        <f t="shared" si="19"/>
        <v>0</v>
      </c>
      <c r="S1225" s="1065">
        <v>3431.39</v>
      </c>
      <c r="T1225" s="1065">
        <v>3431.39</v>
      </c>
      <c r="U1225" s="1065">
        <v>0</v>
      </c>
      <c r="V1225" s="1065">
        <v>0</v>
      </c>
    </row>
    <row r="1226" spans="1:22">
      <c r="A1226">
        <v>4088200100</v>
      </c>
      <c r="B1226" s="1061">
        <v>2</v>
      </c>
      <c r="C1226" s="1061">
        <v>5</v>
      </c>
      <c r="D1226" s="1062">
        <v>2</v>
      </c>
      <c r="E1226" s="1061" t="s">
        <v>2394</v>
      </c>
      <c r="F1226" s="1061">
        <v>143</v>
      </c>
      <c r="G1226" s="1061" t="s">
        <v>711</v>
      </c>
      <c r="H1226" s="1063">
        <v>1</v>
      </c>
      <c r="I1226" s="1064">
        <v>14106</v>
      </c>
      <c r="J1226" s="1064">
        <v>1</v>
      </c>
      <c r="K1226">
        <v>2020</v>
      </c>
      <c r="L1226" s="1064">
        <v>1</v>
      </c>
      <c r="M1226" s="1064">
        <v>1</v>
      </c>
      <c r="N1226" s="1064" t="s">
        <v>2397</v>
      </c>
      <c r="O1226">
        <v>13</v>
      </c>
      <c r="P1226" s="1065">
        <v>0</v>
      </c>
      <c r="Q1226" s="1065">
        <v>3431.39</v>
      </c>
      <c r="R1226" s="1066">
        <f t="shared" si="19"/>
        <v>3431.39</v>
      </c>
      <c r="S1226" s="1065">
        <v>0</v>
      </c>
      <c r="T1226" s="1065">
        <v>0</v>
      </c>
      <c r="U1226" s="1065">
        <v>0</v>
      </c>
      <c r="V1226" s="1065">
        <v>0</v>
      </c>
    </row>
    <row r="1227" spans="1:22">
      <c r="A1227">
        <v>4088200100</v>
      </c>
      <c r="B1227" s="1061">
        <v>2</v>
      </c>
      <c r="C1227" s="1061">
        <v>5</v>
      </c>
      <c r="D1227" s="1062">
        <v>2</v>
      </c>
      <c r="E1227" s="1061" t="s">
        <v>2394</v>
      </c>
      <c r="F1227" s="1061">
        <v>143</v>
      </c>
      <c r="G1227" s="1061" t="s">
        <v>711</v>
      </c>
      <c r="H1227" s="1063">
        <v>1</v>
      </c>
      <c r="I1227" s="1064">
        <v>14106</v>
      </c>
      <c r="J1227" s="1064">
        <v>1</v>
      </c>
      <c r="K1227">
        <v>2020</v>
      </c>
      <c r="L1227" s="1064">
        <v>1</v>
      </c>
      <c r="M1227" s="1064">
        <v>3</v>
      </c>
      <c r="N1227" s="1064" t="s">
        <v>2397</v>
      </c>
      <c r="O1227">
        <v>13</v>
      </c>
      <c r="P1227" s="1065">
        <v>0</v>
      </c>
      <c r="Q1227" s="1065">
        <v>0</v>
      </c>
      <c r="R1227" s="1066">
        <f t="shared" si="19"/>
        <v>0</v>
      </c>
      <c r="S1227" s="1065">
        <v>0</v>
      </c>
      <c r="T1227" s="1065">
        <v>0</v>
      </c>
      <c r="U1227" s="1065">
        <v>0</v>
      </c>
      <c r="V1227" s="1065">
        <v>0</v>
      </c>
    </row>
    <row r="1228" spans="1:22">
      <c r="A1228">
        <v>4088200100</v>
      </c>
      <c r="B1228" s="1061">
        <v>2</v>
      </c>
      <c r="C1228" s="1061">
        <v>5</v>
      </c>
      <c r="D1228" s="1062">
        <v>2</v>
      </c>
      <c r="E1228" s="1061" t="s">
        <v>2394</v>
      </c>
      <c r="F1228" s="1061">
        <v>143</v>
      </c>
      <c r="G1228" s="1061" t="s">
        <v>711</v>
      </c>
      <c r="H1228" s="1063">
        <v>1</v>
      </c>
      <c r="I1228" s="1064">
        <v>14106</v>
      </c>
      <c r="J1228" s="1064">
        <v>1</v>
      </c>
      <c r="K1228">
        <v>2020</v>
      </c>
      <c r="L1228" s="1064">
        <v>1</v>
      </c>
      <c r="M1228" s="1064">
        <v>3</v>
      </c>
      <c r="N1228" s="1064" t="s">
        <v>2397</v>
      </c>
      <c r="O1228">
        <v>13</v>
      </c>
      <c r="P1228" s="1065">
        <v>0</v>
      </c>
      <c r="Q1228" s="1065">
        <v>0</v>
      </c>
      <c r="R1228" s="1066">
        <f t="shared" si="19"/>
        <v>0</v>
      </c>
      <c r="S1228" s="1065">
        <v>0</v>
      </c>
      <c r="T1228" s="1065">
        <v>0</v>
      </c>
      <c r="U1228" s="1065">
        <v>0</v>
      </c>
      <c r="V1228" s="1065">
        <v>0</v>
      </c>
    </row>
    <row r="1229" spans="1:22">
      <c r="A1229">
        <v>4088200100</v>
      </c>
      <c r="B1229" s="1061">
        <v>2</v>
      </c>
      <c r="C1229" s="1061">
        <v>5</v>
      </c>
      <c r="D1229" s="1062">
        <v>2</v>
      </c>
      <c r="E1229" s="1061" t="s">
        <v>2394</v>
      </c>
      <c r="F1229" s="1061">
        <v>143</v>
      </c>
      <c r="G1229" s="1061" t="s">
        <v>711</v>
      </c>
      <c r="H1229" s="1063">
        <v>1</v>
      </c>
      <c r="I1229" s="1064">
        <v>14106</v>
      </c>
      <c r="J1229" s="1064">
        <v>1</v>
      </c>
      <c r="K1229">
        <v>2020</v>
      </c>
      <c r="L1229" s="1064">
        <v>1</v>
      </c>
      <c r="M1229" s="1064">
        <v>3</v>
      </c>
      <c r="N1229" s="1064" t="s">
        <v>2397</v>
      </c>
      <c r="O1229">
        <v>13</v>
      </c>
      <c r="P1229" s="1065">
        <v>0</v>
      </c>
      <c r="Q1229" s="1065">
        <v>0</v>
      </c>
      <c r="R1229" s="1066">
        <f t="shared" si="19"/>
        <v>0</v>
      </c>
      <c r="S1229" s="1065">
        <v>6992.88</v>
      </c>
      <c r="T1229" s="1065">
        <v>6992.88</v>
      </c>
      <c r="U1229" s="1065">
        <v>0</v>
      </c>
      <c r="V1229" s="1065">
        <v>0</v>
      </c>
    </row>
    <row r="1230" spans="1:22">
      <c r="A1230">
        <v>4088200100</v>
      </c>
      <c r="B1230" s="1061">
        <v>2</v>
      </c>
      <c r="C1230" s="1061">
        <v>5</v>
      </c>
      <c r="D1230" s="1062">
        <v>2</v>
      </c>
      <c r="E1230" s="1061" t="s">
        <v>2394</v>
      </c>
      <c r="F1230" s="1061">
        <v>143</v>
      </c>
      <c r="G1230" s="1061" t="s">
        <v>711</v>
      </c>
      <c r="H1230" s="1063">
        <v>1</v>
      </c>
      <c r="I1230" s="1064">
        <v>14106</v>
      </c>
      <c r="J1230" s="1064">
        <v>1</v>
      </c>
      <c r="K1230">
        <v>2020</v>
      </c>
      <c r="L1230" s="1064">
        <v>1</v>
      </c>
      <c r="M1230" s="1064">
        <v>3</v>
      </c>
      <c r="N1230" s="1064" t="s">
        <v>2397</v>
      </c>
      <c r="O1230">
        <v>13</v>
      </c>
      <c r="P1230" s="1065">
        <v>0</v>
      </c>
      <c r="Q1230" s="1065">
        <v>6992.88</v>
      </c>
      <c r="R1230" s="1066">
        <f t="shared" si="19"/>
        <v>6992.88</v>
      </c>
      <c r="S1230" s="1065">
        <v>0</v>
      </c>
      <c r="T1230" s="1065">
        <v>0</v>
      </c>
      <c r="U1230" s="1065">
        <v>0</v>
      </c>
      <c r="V1230" s="1065">
        <v>0</v>
      </c>
    </row>
    <row r="1231" spans="1:22">
      <c r="A1231">
        <v>4088200100</v>
      </c>
      <c r="B1231" s="1061">
        <v>2</v>
      </c>
      <c r="C1231" s="1061">
        <v>5</v>
      </c>
      <c r="D1231" s="1062">
        <v>2</v>
      </c>
      <c r="E1231" s="1061" t="s">
        <v>2394</v>
      </c>
      <c r="F1231" s="1061">
        <v>143</v>
      </c>
      <c r="G1231" s="1061" t="s">
        <v>711</v>
      </c>
      <c r="H1231" s="1063">
        <v>1</v>
      </c>
      <c r="I1231" s="1064">
        <v>14106</v>
      </c>
      <c r="J1231" s="1064">
        <v>1</v>
      </c>
      <c r="K1231">
        <v>2020</v>
      </c>
      <c r="L1231" s="1064">
        <v>1</v>
      </c>
      <c r="M1231" s="1064">
        <v>3</v>
      </c>
      <c r="N1231" s="1064" t="s">
        <v>2397</v>
      </c>
      <c r="O1231">
        <v>13</v>
      </c>
      <c r="P1231" s="1065">
        <v>0</v>
      </c>
      <c r="Q1231" s="1065">
        <v>0</v>
      </c>
      <c r="R1231" s="1066">
        <f t="shared" si="19"/>
        <v>0</v>
      </c>
      <c r="S1231" s="1065">
        <v>0</v>
      </c>
      <c r="T1231" s="1065">
        <v>0</v>
      </c>
      <c r="U1231" s="1065">
        <v>0</v>
      </c>
      <c r="V1231" s="1065">
        <v>0</v>
      </c>
    </row>
    <row r="1232" spans="1:22">
      <c r="A1232">
        <v>4088200100</v>
      </c>
      <c r="B1232" s="1061">
        <v>2</v>
      </c>
      <c r="C1232" s="1061">
        <v>5</v>
      </c>
      <c r="D1232" s="1062">
        <v>2</v>
      </c>
      <c r="E1232" s="1061" t="s">
        <v>2394</v>
      </c>
      <c r="F1232" s="1061">
        <v>143</v>
      </c>
      <c r="G1232" s="1061" t="s">
        <v>711</v>
      </c>
      <c r="H1232" s="1063">
        <v>1</v>
      </c>
      <c r="I1232" s="1064">
        <v>14106</v>
      </c>
      <c r="J1232" s="1064">
        <v>1</v>
      </c>
      <c r="K1232">
        <v>2020</v>
      </c>
      <c r="L1232" s="1064">
        <v>1</v>
      </c>
      <c r="M1232" s="1064">
        <v>3</v>
      </c>
      <c r="N1232" s="1064" t="s">
        <v>2397</v>
      </c>
      <c r="O1232">
        <v>13</v>
      </c>
      <c r="P1232" s="1065">
        <v>0</v>
      </c>
      <c r="Q1232" s="1065">
        <v>0</v>
      </c>
      <c r="R1232" s="1066">
        <f t="shared" si="19"/>
        <v>0</v>
      </c>
      <c r="S1232" s="1065">
        <v>0</v>
      </c>
      <c r="T1232" s="1065">
        <v>0</v>
      </c>
      <c r="U1232" s="1065">
        <v>0</v>
      </c>
      <c r="V1232" s="1065">
        <v>0</v>
      </c>
    </row>
    <row r="1233" spans="1:22">
      <c r="A1233">
        <v>4088200100</v>
      </c>
      <c r="B1233" s="1061">
        <v>2</v>
      </c>
      <c r="C1233" s="1061">
        <v>5</v>
      </c>
      <c r="D1233" s="1062">
        <v>2</v>
      </c>
      <c r="E1233" s="1061" t="s">
        <v>2394</v>
      </c>
      <c r="F1233" s="1061">
        <v>143</v>
      </c>
      <c r="G1233" s="1061" t="s">
        <v>711</v>
      </c>
      <c r="H1233" s="1063">
        <v>1</v>
      </c>
      <c r="I1233" s="1064">
        <v>14106</v>
      </c>
      <c r="J1233" s="1064">
        <v>1</v>
      </c>
      <c r="K1233">
        <v>2020</v>
      </c>
      <c r="L1233" s="1064">
        <v>1</v>
      </c>
      <c r="M1233" s="1064">
        <v>3</v>
      </c>
      <c r="N1233" s="1064" t="s">
        <v>2397</v>
      </c>
      <c r="O1233">
        <v>13</v>
      </c>
      <c r="P1233" s="1065">
        <v>0</v>
      </c>
      <c r="Q1233" s="1065">
        <v>0</v>
      </c>
      <c r="R1233" s="1066">
        <f t="shared" si="19"/>
        <v>0</v>
      </c>
      <c r="S1233" s="1065">
        <v>8952.31</v>
      </c>
      <c r="T1233" s="1065">
        <v>8952.31</v>
      </c>
      <c r="U1233" s="1065">
        <v>0</v>
      </c>
      <c r="V1233" s="1065">
        <v>0</v>
      </c>
    </row>
    <row r="1234" spans="1:22">
      <c r="A1234">
        <v>4088200100</v>
      </c>
      <c r="B1234" s="1061">
        <v>2</v>
      </c>
      <c r="C1234" s="1061">
        <v>5</v>
      </c>
      <c r="D1234" s="1062">
        <v>2</v>
      </c>
      <c r="E1234" s="1061" t="s">
        <v>2394</v>
      </c>
      <c r="F1234" s="1061">
        <v>143</v>
      </c>
      <c r="G1234" s="1061" t="s">
        <v>711</v>
      </c>
      <c r="H1234" s="1063">
        <v>1</v>
      </c>
      <c r="I1234" s="1064">
        <v>14106</v>
      </c>
      <c r="J1234" s="1064">
        <v>1</v>
      </c>
      <c r="K1234">
        <v>2020</v>
      </c>
      <c r="L1234" s="1064">
        <v>1</v>
      </c>
      <c r="M1234" s="1064">
        <v>3</v>
      </c>
      <c r="N1234" s="1064" t="s">
        <v>2397</v>
      </c>
      <c r="O1234">
        <v>13</v>
      </c>
      <c r="P1234" s="1065">
        <v>0</v>
      </c>
      <c r="Q1234" s="1065">
        <v>8952.31</v>
      </c>
      <c r="R1234" s="1066">
        <f t="shared" si="19"/>
        <v>8952.31</v>
      </c>
      <c r="S1234" s="1065">
        <v>0</v>
      </c>
      <c r="T1234" s="1065">
        <v>0</v>
      </c>
      <c r="U1234" s="1065">
        <v>0</v>
      </c>
      <c r="V1234" s="1065">
        <v>0</v>
      </c>
    </row>
    <row r="1235" spans="1:22">
      <c r="A1235">
        <v>4088200100</v>
      </c>
      <c r="B1235" s="1061">
        <v>2</v>
      </c>
      <c r="C1235" s="1061">
        <v>5</v>
      </c>
      <c r="D1235" s="1062">
        <v>2</v>
      </c>
      <c r="E1235" s="1061" t="s">
        <v>2394</v>
      </c>
      <c r="F1235" s="1061">
        <v>143</v>
      </c>
      <c r="G1235" s="1061" t="s">
        <v>711</v>
      </c>
      <c r="H1235" s="1063">
        <v>1</v>
      </c>
      <c r="I1235" s="1064">
        <v>14106</v>
      </c>
      <c r="J1235" s="1064">
        <v>1</v>
      </c>
      <c r="K1235">
        <v>2020</v>
      </c>
      <c r="L1235" s="1064">
        <v>1</v>
      </c>
      <c r="M1235" s="1064">
        <v>1</v>
      </c>
      <c r="N1235" s="1064" t="s">
        <v>2397</v>
      </c>
      <c r="O1235">
        <v>13</v>
      </c>
      <c r="P1235" s="1065">
        <v>35362.300000000003</v>
      </c>
      <c r="Q1235" s="1065">
        <v>-10196</v>
      </c>
      <c r="R1235" s="1066">
        <f t="shared" si="19"/>
        <v>25166.300000000003</v>
      </c>
      <c r="S1235" s="1065">
        <v>25165.14</v>
      </c>
      <c r="T1235" s="1065">
        <v>25165.14</v>
      </c>
      <c r="U1235" s="1065">
        <v>22096.46</v>
      </c>
      <c r="V1235" s="1065">
        <v>22096.46</v>
      </c>
    </row>
    <row r="1236" spans="1:22">
      <c r="A1236">
        <v>4088200100</v>
      </c>
      <c r="B1236" s="1061">
        <v>2</v>
      </c>
      <c r="C1236" s="1061">
        <v>5</v>
      </c>
      <c r="D1236" s="1062">
        <v>2</v>
      </c>
      <c r="E1236" s="1061" t="s">
        <v>2394</v>
      </c>
      <c r="F1236" s="1061">
        <v>143</v>
      </c>
      <c r="G1236" s="1061" t="s">
        <v>711</v>
      </c>
      <c r="H1236" s="1063">
        <v>1</v>
      </c>
      <c r="I1236" s="1064">
        <v>14106</v>
      </c>
      <c r="J1236" s="1064">
        <v>1</v>
      </c>
      <c r="K1236">
        <v>2020</v>
      </c>
      <c r="L1236" s="1064">
        <v>1</v>
      </c>
      <c r="M1236" s="1064">
        <v>3</v>
      </c>
      <c r="N1236" s="1064" t="s">
        <v>2397</v>
      </c>
      <c r="O1236">
        <v>13</v>
      </c>
      <c r="P1236" s="1065">
        <v>0</v>
      </c>
      <c r="Q1236" s="1065">
        <v>0</v>
      </c>
      <c r="R1236" s="1066">
        <f t="shared" si="19"/>
        <v>0</v>
      </c>
      <c r="S1236" s="1065">
        <v>0</v>
      </c>
      <c r="T1236" s="1065">
        <v>0</v>
      </c>
      <c r="U1236" s="1065">
        <v>0</v>
      </c>
      <c r="V1236" s="1065">
        <v>0</v>
      </c>
    </row>
    <row r="1237" spans="1:22">
      <c r="A1237">
        <v>4088200100</v>
      </c>
      <c r="B1237" s="1061">
        <v>2</v>
      </c>
      <c r="C1237" s="1061">
        <v>5</v>
      </c>
      <c r="D1237" s="1062">
        <v>2</v>
      </c>
      <c r="E1237" s="1061" t="s">
        <v>2394</v>
      </c>
      <c r="F1237" s="1061">
        <v>143</v>
      </c>
      <c r="G1237" s="1061" t="s">
        <v>711</v>
      </c>
      <c r="H1237" s="1063">
        <v>1</v>
      </c>
      <c r="I1237" s="1064">
        <v>14106</v>
      </c>
      <c r="J1237" s="1064">
        <v>1</v>
      </c>
      <c r="K1237">
        <v>2020</v>
      </c>
      <c r="L1237" s="1064">
        <v>1</v>
      </c>
      <c r="M1237" s="1064">
        <v>3</v>
      </c>
      <c r="N1237" s="1064" t="s">
        <v>2397</v>
      </c>
      <c r="O1237">
        <v>13</v>
      </c>
      <c r="P1237" s="1065">
        <v>0</v>
      </c>
      <c r="Q1237" s="1065">
        <v>0</v>
      </c>
      <c r="R1237" s="1066">
        <f t="shared" si="19"/>
        <v>0</v>
      </c>
      <c r="S1237" s="1065">
        <v>0</v>
      </c>
      <c r="T1237" s="1065">
        <v>0</v>
      </c>
      <c r="U1237" s="1065">
        <v>0</v>
      </c>
      <c r="V1237" s="1065">
        <v>0</v>
      </c>
    </row>
    <row r="1238" spans="1:22">
      <c r="A1238">
        <v>4088200100</v>
      </c>
      <c r="B1238" s="1061">
        <v>2</v>
      </c>
      <c r="C1238" s="1061">
        <v>5</v>
      </c>
      <c r="D1238" s="1062">
        <v>2</v>
      </c>
      <c r="E1238" s="1061" t="s">
        <v>2394</v>
      </c>
      <c r="F1238" s="1061">
        <v>143</v>
      </c>
      <c r="G1238" s="1061" t="s">
        <v>711</v>
      </c>
      <c r="H1238" s="1063">
        <v>1</v>
      </c>
      <c r="I1238" s="1064">
        <v>14106</v>
      </c>
      <c r="J1238" s="1064">
        <v>1</v>
      </c>
      <c r="K1238">
        <v>2020</v>
      </c>
      <c r="L1238" s="1064">
        <v>1</v>
      </c>
      <c r="M1238" s="1064">
        <v>3</v>
      </c>
      <c r="N1238" s="1064" t="s">
        <v>2397</v>
      </c>
      <c r="O1238">
        <v>13</v>
      </c>
      <c r="P1238" s="1065">
        <v>0</v>
      </c>
      <c r="Q1238" s="1065">
        <v>0</v>
      </c>
      <c r="R1238" s="1066">
        <f t="shared" si="19"/>
        <v>0</v>
      </c>
      <c r="S1238" s="1065">
        <v>1486.44</v>
      </c>
      <c r="T1238" s="1065">
        <v>1486.44</v>
      </c>
      <c r="U1238" s="1065">
        <v>0</v>
      </c>
      <c r="V1238" s="1065">
        <v>0</v>
      </c>
    </row>
    <row r="1239" spans="1:22">
      <c r="A1239">
        <v>4088200100</v>
      </c>
      <c r="B1239" s="1061">
        <v>2</v>
      </c>
      <c r="C1239" s="1061">
        <v>5</v>
      </c>
      <c r="D1239" s="1062">
        <v>2</v>
      </c>
      <c r="E1239" s="1061" t="s">
        <v>2394</v>
      </c>
      <c r="F1239" s="1061">
        <v>143</v>
      </c>
      <c r="G1239" s="1061" t="s">
        <v>711</v>
      </c>
      <c r="H1239" s="1063">
        <v>1</v>
      </c>
      <c r="I1239" s="1064">
        <v>14106</v>
      </c>
      <c r="J1239" s="1064">
        <v>1</v>
      </c>
      <c r="K1239">
        <v>2020</v>
      </c>
      <c r="L1239" s="1064">
        <v>1</v>
      </c>
      <c r="M1239" s="1064">
        <v>3</v>
      </c>
      <c r="N1239" s="1064" t="s">
        <v>2397</v>
      </c>
      <c r="O1239">
        <v>13</v>
      </c>
      <c r="P1239" s="1065">
        <v>0</v>
      </c>
      <c r="Q1239" s="1065">
        <v>1486.44</v>
      </c>
      <c r="R1239" s="1066">
        <f t="shared" si="19"/>
        <v>1486.44</v>
      </c>
      <c r="S1239" s="1065">
        <v>0</v>
      </c>
      <c r="T1239" s="1065">
        <v>0</v>
      </c>
      <c r="U1239" s="1065">
        <v>0</v>
      </c>
      <c r="V1239" s="1065">
        <v>0</v>
      </c>
    </row>
    <row r="1240" spans="1:22">
      <c r="A1240">
        <v>4088200100</v>
      </c>
      <c r="B1240" s="1061">
        <v>2</v>
      </c>
      <c r="C1240" s="1061">
        <v>5</v>
      </c>
      <c r="D1240" s="1062">
        <v>2</v>
      </c>
      <c r="E1240" s="1061" t="s">
        <v>2394</v>
      </c>
      <c r="F1240" s="1061">
        <v>143</v>
      </c>
      <c r="G1240" s="1061" t="s">
        <v>711</v>
      </c>
      <c r="H1240" s="1063">
        <v>1</v>
      </c>
      <c r="I1240" s="1064">
        <v>14106</v>
      </c>
      <c r="J1240" s="1064">
        <v>1</v>
      </c>
      <c r="K1240">
        <v>2020</v>
      </c>
      <c r="L1240" s="1064">
        <v>1</v>
      </c>
      <c r="M1240" s="1064">
        <v>1</v>
      </c>
      <c r="N1240" s="1064" t="s">
        <v>2397</v>
      </c>
      <c r="O1240">
        <v>13</v>
      </c>
      <c r="P1240" s="1065">
        <v>0</v>
      </c>
      <c r="Q1240" s="1065">
        <v>0</v>
      </c>
      <c r="R1240" s="1066">
        <f t="shared" si="19"/>
        <v>0</v>
      </c>
      <c r="S1240" s="1065">
        <v>0</v>
      </c>
      <c r="T1240" s="1065">
        <v>0</v>
      </c>
      <c r="U1240" s="1065">
        <v>0</v>
      </c>
      <c r="V1240" s="1065">
        <v>0</v>
      </c>
    </row>
    <row r="1241" spans="1:22">
      <c r="A1241">
        <v>4088200100</v>
      </c>
      <c r="B1241" s="1061">
        <v>2</v>
      </c>
      <c r="C1241" s="1061">
        <v>5</v>
      </c>
      <c r="D1241" s="1062">
        <v>2</v>
      </c>
      <c r="E1241" s="1061" t="s">
        <v>2394</v>
      </c>
      <c r="F1241" s="1061">
        <v>143</v>
      </c>
      <c r="G1241" s="1061" t="s">
        <v>711</v>
      </c>
      <c r="H1241" s="1063">
        <v>1</v>
      </c>
      <c r="I1241" s="1064">
        <v>14106</v>
      </c>
      <c r="J1241" s="1064">
        <v>1</v>
      </c>
      <c r="K1241">
        <v>2020</v>
      </c>
      <c r="L1241" s="1064">
        <v>1</v>
      </c>
      <c r="M1241" s="1064">
        <v>1</v>
      </c>
      <c r="N1241" s="1064" t="s">
        <v>2397</v>
      </c>
      <c r="O1241">
        <v>13</v>
      </c>
      <c r="P1241" s="1065">
        <v>0</v>
      </c>
      <c r="Q1241" s="1065">
        <v>0</v>
      </c>
      <c r="R1241" s="1066">
        <f t="shared" si="19"/>
        <v>0</v>
      </c>
      <c r="S1241" s="1065">
        <v>0</v>
      </c>
      <c r="T1241" s="1065">
        <v>0</v>
      </c>
      <c r="U1241" s="1065">
        <v>0</v>
      </c>
      <c r="V1241" s="1065">
        <v>0</v>
      </c>
    </row>
    <row r="1242" spans="1:22">
      <c r="A1242">
        <v>4088200100</v>
      </c>
      <c r="B1242" s="1061">
        <v>2</v>
      </c>
      <c r="C1242" s="1061">
        <v>5</v>
      </c>
      <c r="D1242" s="1062">
        <v>2</v>
      </c>
      <c r="E1242" s="1061" t="s">
        <v>2394</v>
      </c>
      <c r="F1242" s="1061">
        <v>143</v>
      </c>
      <c r="G1242" s="1061" t="s">
        <v>711</v>
      </c>
      <c r="H1242" s="1063">
        <v>1</v>
      </c>
      <c r="I1242" s="1064">
        <v>14106</v>
      </c>
      <c r="J1242" s="1064">
        <v>1</v>
      </c>
      <c r="K1242">
        <v>2020</v>
      </c>
      <c r="L1242" s="1064">
        <v>1</v>
      </c>
      <c r="M1242" s="1064">
        <v>1</v>
      </c>
      <c r="N1242" s="1064" t="s">
        <v>2397</v>
      </c>
      <c r="O1242">
        <v>13</v>
      </c>
      <c r="P1242" s="1065">
        <v>0</v>
      </c>
      <c r="Q1242" s="1065">
        <v>0</v>
      </c>
      <c r="R1242" s="1066">
        <f t="shared" si="19"/>
        <v>0</v>
      </c>
      <c r="S1242" s="1065">
        <v>864.92</v>
      </c>
      <c r="T1242" s="1065">
        <v>864.92</v>
      </c>
      <c r="U1242" s="1065">
        <v>0</v>
      </c>
      <c r="V1242" s="1065">
        <v>0</v>
      </c>
    </row>
    <row r="1243" spans="1:22">
      <c r="A1243">
        <v>4088200100</v>
      </c>
      <c r="B1243" s="1061">
        <v>2</v>
      </c>
      <c r="C1243" s="1061">
        <v>5</v>
      </c>
      <c r="D1243" s="1062">
        <v>2</v>
      </c>
      <c r="E1243" s="1061" t="s">
        <v>2394</v>
      </c>
      <c r="F1243" s="1061">
        <v>143</v>
      </c>
      <c r="G1243" s="1061" t="s">
        <v>711</v>
      </c>
      <c r="H1243" s="1063">
        <v>1</v>
      </c>
      <c r="I1243" s="1064">
        <v>14106</v>
      </c>
      <c r="J1243" s="1064">
        <v>1</v>
      </c>
      <c r="K1243">
        <v>2020</v>
      </c>
      <c r="L1243" s="1064">
        <v>1</v>
      </c>
      <c r="M1243" s="1064">
        <v>1</v>
      </c>
      <c r="N1243" s="1064" t="s">
        <v>2397</v>
      </c>
      <c r="O1243">
        <v>13</v>
      </c>
      <c r="P1243" s="1065">
        <v>0</v>
      </c>
      <c r="Q1243" s="1065">
        <v>864.92</v>
      </c>
      <c r="R1243" s="1066">
        <f t="shared" si="19"/>
        <v>864.92</v>
      </c>
      <c r="S1243" s="1065">
        <v>0</v>
      </c>
      <c r="T1243" s="1065">
        <v>0</v>
      </c>
      <c r="U1243" s="1065">
        <v>0</v>
      </c>
      <c r="V1243" s="1065">
        <v>0</v>
      </c>
    </row>
    <row r="1244" spans="1:22">
      <c r="A1244">
        <v>4088200100</v>
      </c>
      <c r="B1244" s="1061">
        <v>2</v>
      </c>
      <c r="C1244" s="1061">
        <v>5</v>
      </c>
      <c r="D1244" s="1062">
        <v>2</v>
      </c>
      <c r="E1244" s="1061" t="s">
        <v>2394</v>
      </c>
      <c r="F1244" s="1061">
        <v>143</v>
      </c>
      <c r="G1244" s="1061" t="s">
        <v>711</v>
      </c>
      <c r="H1244" s="1063">
        <v>1</v>
      </c>
      <c r="I1244" s="1064">
        <v>14106</v>
      </c>
      <c r="J1244" s="1064">
        <v>1</v>
      </c>
      <c r="K1244">
        <v>2020</v>
      </c>
      <c r="L1244" s="1064">
        <v>2</v>
      </c>
      <c r="M1244" s="1064">
        <v>2</v>
      </c>
      <c r="N1244" s="1064" t="s">
        <v>2397</v>
      </c>
      <c r="O1244">
        <v>13</v>
      </c>
      <c r="P1244" s="1065">
        <v>63164.639999999999</v>
      </c>
      <c r="Q1244" s="1065">
        <v>-13024.14</v>
      </c>
      <c r="R1244" s="1066">
        <f t="shared" si="19"/>
        <v>50140.5</v>
      </c>
      <c r="S1244" s="1065">
        <v>50140.5</v>
      </c>
      <c r="T1244" s="1065">
        <v>50140.5</v>
      </c>
      <c r="U1244" s="1065">
        <v>45246.080000000002</v>
      </c>
      <c r="V1244" s="1065">
        <v>45246.080000000002</v>
      </c>
    </row>
    <row r="1245" spans="1:22">
      <c r="A1245">
        <v>4088200100</v>
      </c>
      <c r="B1245" s="1061">
        <v>2</v>
      </c>
      <c r="C1245" s="1061">
        <v>5</v>
      </c>
      <c r="D1245" s="1062">
        <v>2</v>
      </c>
      <c r="E1245" s="1061" t="s">
        <v>2394</v>
      </c>
      <c r="F1245" s="1061">
        <v>143</v>
      </c>
      <c r="G1245" s="1061" t="s">
        <v>711</v>
      </c>
      <c r="H1245" s="1063">
        <v>1</v>
      </c>
      <c r="I1245" s="1064">
        <v>14106</v>
      </c>
      <c r="J1245" s="1064">
        <v>1</v>
      </c>
      <c r="K1245">
        <v>2020</v>
      </c>
      <c r="L1245" s="1064">
        <v>2</v>
      </c>
      <c r="M1245" s="1064">
        <v>2</v>
      </c>
      <c r="N1245" s="1064" t="s">
        <v>2397</v>
      </c>
      <c r="O1245">
        <v>13</v>
      </c>
      <c r="P1245" s="1065">
        <v>9298.6299999999992</v>
      </c>
      <c r="Q1245" s="1065">
        <v>3720.82</v>
      </c>
      <c r="R1245" s="1066">
        <f t="shared" si="19"/>
        <v>13019.449999999999</v>
      </c>
      <c r="S1245" s="1065">
        <v>12719.93</v>
      </c>
      <c r="T1245" s="1065">
        <v>12719.93</v>
      </c>
      <c r="U1245" s="1065">
        <v>12719.93</v>
      </c>
      <c r="V1245" s="1065">
        <v>12719.93</v>
      </c>
    </row>
    <row r="1246" spans="1:22">
      <c r="A1246">
        <v>4088200100</v>
      </c>
      <c r="B1246" s="1061">
        <v>2</v>
      </c>
      <c r="C1246" s="1061">
        <v>5</v>
      </c>
      <c r="D1246" s="1062">
        <v>2</v>
      </c>
      <c r="E1246" s="1061" t="s">
        <v>2394</v>
      </c>
      <c r="F1246" s="1061">
        <v>143</v>
      </c>
      <c r="G1246" s="1061" t="s">
        <v>711</v>
      </c>
      <c r="H1246" s="1063">
        <v>1</v>
      </c>
      <c r="I1246" s="1064">
        <v>14106</v>
      </c>
      <c r="J1246" s="1064">
        <v>1</v>
      </c>
      <c r="K1246">
        <v>2020</v>
      </c>
      <c r="L1246" s="1064">
        <v>1</v>
      </c>
      <c r="M1246" s="1064">
        <v>1</v>
      </c>
      <c r="N1246" s="1064" t="s">
        <v>2397</v>
      </c>
      <c r="O1246">
        <v>13</v>
      </c>
      <c r="P1246" s="1065">
        <v>0</v>
      </c>
      <c r="Q1246" s="1065">
        <v>0</v>
      </c>
      <c r="R1246" s="1066">
        <f t="shared" si="19"/>
        <v>0</v>
      </c>
      <c r="S1246" s="1065">
        <v>0</v>
      </c>
      <c r="T1246" s="1065">
        <v>0</v>
      </c>
      <c r="U1246" s="1065">
        <v>0</v>
      </c>
      <c r="V1246" s="1065">
        <v>0</v>
      </c>
    </row>
    <row r="1247" spans="1:22">
      <c r="A1247">
        <v>4088200100</v>
      </c>
      <c r="B1247" s="1061">
        <v>2</v>
      </c>
      <c r="C1247" s="1061">
        <v>5</v>
      </c>
      <c r="D1247" s="1062">
        <v>2</v>
      </c>
      <c r="E1247" s="1061" t="s">
        <v>2394</v>
      </c>
      <c r="F1247" s="1061">
        <v>143</v>
      </c>
      <c r="G1247" s="1061" t="s">
        <v>711</v>
      </c>
      <c r="H1247" s="1063">
        <v>1</v>
      </c>
      <c r="I1247" s="1064">
        <v>14106</v>
      </c>
      <c r="J1247" s="1064">
        <v>1</v>
      </c>
      <c r="K1247">
        <v>2020</v>
      </c>
      <c r="L1247" s="1064">
        <v>1</v>
      </c>
      <c r="M1247" s="1064">
        <v>1</v>
      </c>
      <c r="N1247" s="1064" t="s">
        <v>2397</v>
      </c>
      <c r="O1247">
        <v>13</v>
      </c>
      <c r="P1247" s="1065">
        <v>0</v>
      </c>
      <c r="Q1247" s="1065">
        <v>13262.89</v>
      </c>
      <c r="R1247" s="1066">
        <f t="shared" si="19"/>
        <v>13262.89</v>
      </c>
      <c r="S1247" s="1065">
        <v>0</v>
      </c>
      <c r="T1247" s="1065">
        <v>0</v>
      </c>
      <c r="U1247" s="1065">
        <v>0</v>
      </c>
      <c r="V1247" s="1065">
        <v>0</v>
      </c>
    </row>
    <row r="1248" spans="1:22">
      <c r="A1248">
        <v>4088200100</v>
      </c>
      <c r="B1248" s="1061">
        <v>2</v>
      </c>
      <c r="C1248" s="1061">
        <v>5</v>
      </c>
      <c r="D1248" s="1062">
        <v>2</v>
      </c>
      <c r="E1248" s="1061" t="s">
        <v>2394</v>
      </c>
      <c r="F1248" s="1061">
        <v>143</v>
      </c>
      <c r="G1248" s="1061" t="s">
        <v>711</v>
      </c>
      <c r="H1248" s="1063">
        <v>1</v>
      </c>
      <c r="I1248" s="1064">
        <v>14106</v>
      </c>
      <c r="J1248" s="1064">
        <v>1</v>
      </c>
      <c r="K1248">
        <v>2020</v>
      </c>
      <c r="L1248" s="1064">
        <v>1</v>
      </c>
      <c r="M1248" s="1064">
        <v>1</v>
      </c>
      <c r="N1248" s="1064" t="s">
        <v>2397</v>
      </c>
      <c r="O1248">
        <v>13</v>
      </c>
      <c r="P1248" s="1065">
        <v>0</v>
      </c>
      <c r="Q1248" s="1065">
        <v>0</v>
      </c>
      <c r="R1248" s="1066">
        <f t="shared" si="19"/>
        <v>0</v>
      </c>
      <c r="S1248" s="1065">
        <v>0</v>
      </c>
      <c r="T1248" s="1065">
        <v>0</v>
      </c>
      <c r="U1248" s="1065">
        <v>0</v>
      </c>
      <c r="V1248" s="1065">
        <v>0</v>
      </c>
    </row>
    <row r="1249" spans="1:22">
      <c r="A1249">
        <v>4088200100</v>
      </c>
      <c r="B1249" s="1061">
        <v>2</v>
      </c>
      <c r="C1249" s="1061">
        <v>5</v>
      </c>
      <c r="D1249" s="1062">
        <v>2</v>
      </c>
      <c r="E1249" s="1061" t="s">
        <v>2394</v>
      </c>
      <c r="F1249" s="1061">
        <v>143</v>
      </c>
      <c r="G1249" s="1061" t="s">
        <v>711</v>
      </c>
      <c r="H1249" s="1063">
        <v>1</v>
      </c>
      <c r="I1249" s="1064">
        <v>14106</v>
      </c>
      <c r="J1249" s="1064">
        <v>1</v>
      </c>
      <c r="K1249">
        <v>2020</v>
      </c>
      <c r="L1249" s="1064">
        <v>1</v>
      </c>
      <c r="M1249" s="1064">
        <v>1</v>
      </c>
      <c r="N1249" s="1064" t="s">
        <v>2397</v>
      </c>
      <c r="O1249">
        <v>13</v>
      </c>
      <c r="P1249" s="1065">
        <v>0</v>
      </c>
      <c r="Q1249" s="1065">
        <v>0</v>
      </c>
      <c r="R1249" s="1066">
        <f t="shared" si="19"/>
        <v>0</v>
      </c>
      <c r="S1249" s="1065">
        <v>13262.89</v>
      </c>
      <c r="T1249" s="1065">
        <v>13262.89</v>
      </c>
      <c r="U1249" s="1065">
        <v>0</v>
      </c>
      <c r="V1249" s="1065">
        <v>0</v>
      </c>
    </row>
    <row r="1250" spans="1:22">
      <c r="A1250">
        <v>4088200100</v>
      </c>
      <c r="B1250" s="1061">
        <v>2</v>
      </c>
      <c r="C1250" s="1061">
        <v>5</v>
      </c>
      <c r="D1250" s="1062">
        <v>2</v>
      </c>
      <c r="E1250" s="1061" t="s">
        <v>2394</v>
      </c>
      <c r="F1250" s="1061">
        <v>143</v>
      </c>
      <c r="G1250" s="1061" t="s">
        <v>711</v>
      </c>
      <c r="H1250" s="1063">
        <v>1</v>
      </c>
      <c r="I1250" s="1064">
        <v>14106</v>
      </c>
      <c r="J1250" s="1064">
        <v>1</v>
      </c>
      <c r="K1250">
        <v>2020</v>
      </c>
      <c r="L1250" s="1064">
        <v>2</v>
      </c>
      <c r="M1250" s="1064">
        <v>2</v>
      </c>
      <c r="N1250" s="1064" t="s">
        <v>2396</v>
      </c>
      <c r="O1250">
        <v>13</v>
      </c>
      <c r="P1250" s="1065">
        <v>12505.92</v>
      </c>
      <c r="Q1250" s="1065">
        <v>-2897.97</v>
      </c>
      <c r="R1250" s="1066">
        <f t="shared" si="19"/>
        <v>9607.9500000000007</v>
      </c>
      <c r="S1250" s="1065">
        <v>9607.85</v>
      </c>
      <c r="T1250" s="1065">
        <v>9607.85</v>
      </c>
      <c r="U1250" s="1065">
        <v>8680.9699999999993</v>
      </c>
      <c r="V1250" s="1065">
        <v>8680.9699999999993</v>
      </c>
    </row>
    <row r="1251" spans="1:22">
      <c r="A1251">
        <v>4088200100</v>
      </c>
      <c r="B1251" s="1061">
        <v>2</v>
      </c>
      <c r="C1251" s="1061">
        <v>5</v>
      </c>
      <c r="D1251" s="1062">
        <v>2</v>
      </c>
      <c r="E1251" s="1061" t="s">
        <v>2394</v>
      </c>
      <c r="F1251" s="1061">
        <v>143</v>
      </c>
      <c r="G1251" s="1061" t="s">
        <v>711</v>
      </c>
      <c r="H1251" s="1063">
        <v>1</v>
      </c>
      <c r="I1251" s="1064">
        <v>14106</v>
      </c>
      <c r="J1251" s="1064">
        <v>1</v>
      </c>
      <c r="K1251">
        <v>2020</v>
      </c>
      <c r="L1251" s="1064">
        <v>1</v>
      </c>
      <c r="M1251" s="1064">
        <v>3</v>
      </c>
      <c r="N1251" s="1064" t="s">
        <v>2395</v>
      </c>
      <c r="O1251">
        <v>13</v>
      </c>
      <c r="P1251" s="1065">
        <v>0</v>
      </c>
      <c r="Q1251" s="1065">
        <v>0</v>
      </c>
      <c r="R1251" s="1066">
        <f t="shared" si="19"/>
        <v>0</v>
      </c>
      <c r="S1251" s="1065">
        <v>0</v>
      </c>
      <c r="T1251" s="1065">
        <v>0</v>
      </c>
      <c r="U1251" s="1065">
        <v>0</v>
      </c>
      <c r="V1251" s="1065">
        <v>0</v>
      </c>
    </row>
    <row r="1252" spans="1:22">
      <c r="A1252">
        <v>4088200100</v>
      </c>
      <c r="B1252" s="1061">
        <v>2</v>
      </c>
      <c r="C1252" s="1061">
        <v>5</v>
      </c>
      <c r="D1252" s="1062">
        <v>2</v>
      </c>
      <c r="E1252" s="1061" t="s">
        <v>2394</v>
      </c>
      <c r="F1252" s="1061">
        <v>143</v>
      </c>
      <c r="G1252" s="1061" t="s">
        <v>711</v>
      </c>
      <c r="H1252" s="1063">
        <v>1</v>
      </c>
      <c r="I1252" s="1064">
        <v>14106</v>
      </c>
      <c r="J1252" s="1064">
        <v>1</v>
      </c>
      <c r="K1252">
        <v>2020</v>
      </c>
      <c r="L1252" s="1064">
        <v>1</v>
      </c>
      <c r="M1252" s="1064">
        <v>3</v>
      </c>
      <c r="N1252" s="1064" t="s">
        <v>2395</v>
      </c>
      <c r="O1252">
        <v>13</v>
      </c>
      <c r="P1252" s="1065">
        <v>0</v>
      </c>
      <c r="Q1252" s="1065">
        <v>0</v>
      </c>
      <c r="R1252" s="1066">
        <f t="shared" si="19"/>
        <v>0</v>
      </c>
      <c r="S1252" s="1065">
        <v>0</v>
      </c>
      <c r="T1252" s="1065">
        <v>0</v>
      </c>
      <c r="U1252" s="1065">
        <v>0</v>
      </c>
      <c r="V1252" s="1065">
        <v>0</v>
      </c>
    </row>
    <row r="1253" spans="1:22">
      <c r="A1253">
        <v>4088200100</v>
      </c>
      <c r="B1253" s="1061">
        <v>2</v>
      </c>
      <c r="C1253" s="1061">
        <v>5</v>
      </c>
      <c r="D1253" s="1062">
        <v>2</v>
      </c>
      <c r="E1253" s="1061" t="s">
        <v>2394</v>
      </c>
      <c r="F1253" s="1061">
        <v>143</v>
      </c>
      <c r="G1253" s="1061" t="s">
        <v>711</v>
      </c>
      <c r="H1253" s="1063">
        <v>1</v>
      </c>
      <c r="I1253" s="1064">
        <v>14106</v>
      </c>
      <c r="J1253" s="1064">
        <v>1</v>
      </c>
      <c r="K1253">
        <v>2020</v>
      </c>
      <c r="L1253" s="1064">
        <v>1</v>
      </c>
      <c r="M1253" s="1064">
        <v>3</v>
      </c>
      <c r="N1253" s="1064" t="s">
        <v>2395</v>
      </c>
      <c r="O1253">
        <v>13</v>
      </c>
      <c r="P1253" s="1065">
        <v>0</v>
      </c>
      <c r="Q1253" s="1065">
        <v>0</v>
      </c>
      <c r="R1253" s="1066">
        <f t="shared" si="19"/>
        <v>0</v>
      </c>
      <c r="S1253" s="1065">
        <v>17166.86</v>
      </c>
      <c r="T1253" s="1065">
        <v>17166.86</v>
      </c>
      <c r="U1253" s="1065">
        <v>0</v>
      </c>
      <c r="V1253" s="1065">
        <v>0</v>
      </c>
    </row>
    <row r="1254" spans="1:22">
      <c r="A1254">
        <v>4088200100</v>
      </c>
      <c r="B1254" s="1061">
        <v>2</v>
      </c>
      <c r="C1254" s="1061">
        <v>5</v>
      </c>
      <c r="D1254" s="1062">
        <v>2</v>
      </c>
      <c r="E1254" s="1061" t="s">
        <v>2394</v>
      </c>
      <c r="F1254" s="1061">
        <v>143</v>
      </c>
      <c r="G1254" s="1061" t="s">
        <v>711</v>
      </c>
      <c r="H1254" s="1063">
        <v>1</v>
      </c>
      <c r="I1254" s="1064">
        <v>14106</v>
      </c>
      <c r="J1254" s="1064">
        <v>1</v>
      </c>
      <c r="K1254">
        <v>2020</v>
      </c>
      <c r="L1254" s="1064">
        <v>1</v>
      </c>
      <c r="M1254" s="1064">
        <v>3</v>
      </c>
      <c r="N1254" s="1064" t="s">
        <v>2395</v>
      </c>
      <c r="O1254">
        <v>13</v>
      </c>
      <c r="P1254" s="1065">
        <v>0</v>
      </c>
      <c r="Q1254" s="1065">
        <v>17166.86</v>
      </c>
      <c r="R1254" s="1066">
        <f t="shared" si="19"/>
        <v>17166.86</v>
      </c>
      <c r="S1254" s="1065">
        <v>0</v>
      </c>
      <c r="T1254" s="1065">
        <v>0</v>
      </c>
      <c r="U1254" s="1065">
        <v>0</v>
      </c>
      <c r="V1254" s="1065">
        <v>0</v>
      </c>
    </row>
    <row r="1255" spans="1:22">
      <c r="A1255">
        <v>4088200100</v>
      </c>
      <c r="B1255" s="1061">
        <v>2</v>
      </c>
      <c r="C1255" s="1061">
        <v>5</v>
      </c>
      <c r="D1255" s="1062">
        <v>2</v>
      </c>
      <c r="E1255" s="1061" t="s">
        <v>2394</v>
      </c>
      <c r="F1255" s="1061">
        <v>143</v>
      </c>
      <c r="G1255" s="1061" t="s">
        <v>711</v>
      </c>
      <c r="H1255" s="1063">
        <v>1</v>
      </c>
      <c r="I1255" s="1064">
        <v>14106</v>
      </c>
      <c r="J1255" s="1064">
        <v>1</v>
      </c>
      <c r="K1255">
        <v>2020</v>
      </c>
      <c r="L1255" s="1064">
        <v>1</v>
      </c>
      <c r="M1255" s="1064">
        <v>1</v>
      </c>
      <c r="N1255" s="1064" t="s">
        <v>2397</v>
      </c>
      <c r="O1255">
        <v>13</v>
      </c>
      <c r="P1255" s="1065">
        <v>0</v>
      </c>
      <c r="Q1255" s="1065">
        <v>0</v>
      </c>
      <c r="R1255" s="1066">
        <f t="shared" si="19"/>
        <v>0</v>
      </c>
      <c r="S1255" s="1065">
        <v>0</v>
      </c>
      <c r="T1255" s="1065">
        <v>0</v>
      </c>
      <c r="U1255" s="1065">
        <v>0</v>
      </c>
      <c r="V1255" s="1065">
        <v>0</v>
      </c>
    </row>
    <row r="1256" spans="1:22">
      <c r="A1256">
        <v>4088200100</v>
      </c>
      <c r="B1256" s="1061">
        <v>2</v>
      </c>
      <c r="C1256" s="1061">
        <v>5</v>
      </c>
      <c r="D1256" s="1062">
        <v>2</v>
      </c>
      <c r="E1256" s="1061" t="s">
        <v>2394</v>
      </c>
      <c r="F1256" s="1061">
        <v>143</v>
      </c>
      <c r="G1256" s="1061" t="s">
        <v>711</v>
      </c>
      <c r="H1256" s="1063">
        <v>1</v>
      </c>
      <c r="I1256" s="1064">
        <v>14106</v>
      </c>
      <c r="J1256" s="1064">
        <v>1</v>
      </c>
      <c r="K1256">
        <v>2020</v>
      </c>
      <c r="L1256" s="1064">
        <v>1</v>
      </c>
      <c r="M1256" s="1064">
        <v>1</v>
      </c>
      <c r="N1256" s="1064" t="s">
        <v>2397</v>
      </c>
      <c r="O1256">
        <v>13</v>
      </c>
      <c r="P1256" s="1065">
        <v>0</v>
      </c>
      <c r="Q1256" s="1065">
        <v>0</v>
      </c>
      <c r="R1256" s="1066">
        <f t="shared" si="19"/>
        <v>0</v>
      </c>
      <c r="S1256" s="1065">
        <v>0</v>
      </c>
      <c r="T1256" s="1065">
        <v>0</v>
      </c>
      <c r="U1256" s="1065">
        <v>0</v>
      </c>
      <c r="V1256" s="1065">
        <v>0</v>
      </c>
    </row>
    <row r="1257" spans="1:22">
      <c r="A1257">
        <v>4088200100</v>
      </c>
      <c r="B1257" s="1061">
        <v>2</v>
      </c>
      <c r="C1257" s="1061">
        <v>5</v>
      </c>
      <c r="D1257" s="1062">
        <v>2</v>
      </c>
      <c r="E1257" s="1061" t="s">
        <v>2394</v>
      </c>
      <c r="F1257" s="1061">
        <v>143</v>
      </c>
      <c r="G1257" s="1061" t="s">
        <v>711</v>
      </c>
      <c r="H1257" s="1063">
        <v>1</v>
      </c>
      <c r="I1257" s="1064">
        <v>14106</v>
      </c>
      <c r="J1257" s="1064">
        <v>1</v>
      </c>
      <c r="K1257">
        <v>2020</v>
      </c>
      <c r="L1257" s="1064">
        <v>1</v>
      </c>
      <c r="M1257" s="1064">
        <v>1</v>
      </c>
      <c r="N1257" s="1064" t="s">
        <v>2397</v>
      </c>
      <c r="O1257">
        <v>13</v>
      </c>
      <c r="P1257" s="1065">
        <v>0</v>
      </c>
      <c r="Q1257" s="1065">
        <v>0</v>
      </c>
      <c r="R1257" s="1066">
        <f t="shared" si="19"/>
        <v>0</v>
      </c>
      <c r="S1257" s="1065">
        <v>19722.39</v>
      </c>
      <c r="T1257" s="1065">
        <v>19722.39</v>
      </c>
      <c r="U1257" s="1065">
        <v>0</v>
      </c>
      <c r="V1257" s="1065">
        <v>0</v>
      </c>
    </row>
    <row r="1258" spans="1:22">
      <c r="A1258">
        <v>4088200100</v>
      </c>
      <c r="B1258" s="1061">
        <v>2</v>
      </c>
      <c r="C1258" s="1061">
        <v>5</v>
      </c>
      <c r="D1258" s="1062">
        <v>2</v>
      </c>
      <c r="E1258" s="1061" t="s">
        <v>2394</v>
      </c>
      <c r="F1258" s="1061">
        <v>143</v>
      </c>
      <c r="G1258" s="1061" t="s">
        <v>711</v>
      </c>
      <c r="H1258" s="1063">
        <v>1</v>
      </c>
      <c r="I1258" s="1064">
        <v>14106</v>
      </c>
      <c r="J1258" s="1064">
        <v>1</v>
      </c>
      <c r="K1258">
        <v>2020</v>
      </c>
      <c r="L1258" s="1064">
        <v>1</v>
      </c>
      <c r="M1258" s="1064">
        <v>1</v>
      </c>
      <c r="N1258" s="1064" t="s">
        <v>2397</v>
      </c>
      <c r="O1258">
        <v>13</v>
      </c>
      <c r="P1258" s="1065">
        <v>0</v>
      </c>
      <c r="Q1258" s="1065">
        <v>19722.39</v>
      </c>
      <c r="R1258" s="1066">
        <f t="shared" si="19"/>
        <v>19722.39</v>
      </c>
      <c r="S1258" s="1065">
        <v>0</v>
      </c>
      <c r="T1258" s="1065">
        <v>0</v>
      </c>
      <c r="U1258" s="1065">
        <v>0</v>
      </c>
      <c r="V1258" s="1065">
        <v>0</v>
      </c>
    </row>
    <row r="1259" spans="1:22">
      <c r="A1259">
        <v>4088200100</v>
      </c>
      <c r="B1259" s="1061">
        <v>2</v>
      </c>
      <c r="C1259" s="1061">
        <v>5</v>
      </c>
      <c r="D1259" s="1062">
        <v>2</v>
      </c>
      <c r="E1259" s="1061" t="s">
        <v>2394</v>
      </c>
      <c r="F1259" s="1061">
        <v>143</v>
      </c>
      <c r="G1259" s="1061" t="s">
        <v>711</v>
      </c>
      <c r="H1259" s="1063">
        <v>1</v>
      </c>
      <c r="I1259" s="1064">
        <v>14106</v>
      </c>
      <c r="J1259" s="1064">
        <v>1</v>
      </c>
      <c r="K1259">
        <v>2020</v>
      </c>
      <c r="L1259" s="1064">
        <v>2</v>
      </c>
      <c r="M1259" s="1064">
        <v>2</v>
      </c>
      <c r="N1259" s="1064" t="s">
        <v>2396</v>
      </c>
      <c r="O1259">
        <v>13</v>
      </c>
      <c r="P1259" s="1065">
        <v>234854.82</v>
      </c>
      <c r="Q1259" s="1065">
        <v>-59297.5</v>
      </c>
      <c r="R1259" s="1066">
        <f t="shared" si="19"/>
        <v>175557.32</v>
      </c>
      <c r="S1259" s="1065">
        <v>175557.22</v>
      </c>
      <c r="T1259" s="1065">
        <v>175557.22</v>
      </c>
      <c r="U1259" s="1065">
        <v>175557.22</v>
      </c>
      <c r="V1259" s="1065">
        <v>175557.22</v>
      </c>
    </row>
    <row r="1260" spans="1:22">
      <c r="A1260">
        <v>4088200100</v>
      </c>
      <c r="B1260" s="1061">
        <v>2</v>
      </c>
      <c r="C1260" s="1061">
        <v>5</v>
      </c>
      <c r="D1260" s="1062">
        <v>2</v>
      </c>
      <c r="E1260" s="1061" t="s">
        <v>2394</v>
      </c>
      <c r="F1260" s="1061">
        <v>143</v>
      </c>
      <c r="G1260" s="1061" t="s">
        <v>711</v>
      </c>
      <c r="H1260" s="1063">
        <v>1</v>
      </c>
      <c r="I1260" s="1064">
        <v>14106</v>
      </c>
      <c r="J1260" s="1064">
        <v>1</v>
      </c>
      <c r="K1260">
        <v>2020</v>
      </c>
      <c r="L1260" s="1064">
        <v>1</v>
      </c>
      <c r="M1260" s="1064">
        <v>3</v>
      </c>
      <c r="N1260" s="1064" t="s">
        <v>2395</v>
      </c>
      <c r="O1260">
        <v>13</v>
      </c>
      <c r="P1260" s="1065">
        <v>0</v>
      </c>
      <c r="Q1260" s="1065">
        <v>0</v>
      </c>
      <c r="R1260" s="1066">
        <f t="shared" si="19"/>
        <v>0</v>
      </c>
      <c r="S1260" s="1065">
        <v>0</v>
      </c>
      <c r="T1260" s="1065">
        <v>0</v>
      </c>
      <c r="U1260" s="1065">
        <v>0</v>
      </c>
      <c r="V1260" s="1065">
        <v>0</v>
      </c>
    </row>
    <row r="1261" spans="1:22">
      <c r="A1261">
        <v>4088200100</v>
      </c>
      <c r="B1261" s="1061">
        <v>2</v>
      </c>
      <c r="C1261" s="1061">
        <v>5</v>
      </c>
      <c r="D1261" s="1062">
        <v>2</v>
      </c>
      <c r="E1261" s="1061" t="s">
        <v>2394</v>
      </c>
      <c r="F1261" s="1061">
        <v>143</v>
      </c>
      <c r="G1261" s="1061" t="s">
        <v>711</v>
      </c>
      <c r="H1261" s="1063">
        <v>1</v>
      </c>
      <c r="I1261" s="1064">
        <v>14106</v>
      </c>
      <c r="J1261" s="1064">
        <v>1</v>
      </c>
      <c r="K1261">
        <v>2020</v>
      </c>
      <c r="L1261" s="1064">
        <v>1</v>
      </c>
      <c r="M1261" s="1064">
        <v>3</v>
      </c>
      <c r="N1261" s="1064" t="s">
        <v>2395</v>
      </c>
      <c r="O1261">
        <v>13</v>
      </c>
      <c r="P1261" s="1065">
        <v>0</v>
      </c>
      <c r="Q1261" s="1065">
        <v>0</v>
      </c>
      <c r="R1261" s="1066">
        <f t="shared" si="19"/>
        <v>0</v>
      </c>
      <c r="S1261" s="1065">
        <v>0</v>
      </c>
      <c r="T1261" s="1065">
        <v>0</v>
      </c>
      <c r="U1261" s="1065">
        <v>0</v>
      </c>
      <c r="V1261" s="1065">
        <v>0</v>
      </c>
    </row>
    <row r="1262" spans="1:22">
      <c r="A1262">
        <v>4088200100</v>
      </c>
      <c r="B1262" s="1061">
        <v>2</v>
      </c>
      <c r="C1262" s="1061">
        <v>5</v>
      </c>
      <c r="D1262" s="1062">
        <v>2</v>
      </c>
      <c r="E1262" s="1061" t="s">
        <v>2394</v>
      </c>
      <c r="F1262" s="1061">
        <v>143</v>
      </c>
      <c r="G1262" s="1061" t="s">
        <v>711</v>
      </c>
      <c r="H1262" s="1063">
        <v>1</v>
      </c>
      <c r="I1262" s="1064">
        <v>14106</v>
      </c>
      <c r="J1262" s="1064">
        <v>1</v>
      </c>
      <c r="K1262">
        <v>2020</v>
      </c>
      <c r="L1262" s="1064">
        <v>1</v>
      </c>
      <c r="M1262" s="1064">
        <v>3</v>
      </c>
      <c r="N1262" s="1064" t="s">
        <v>2395</v>
      </c>
      <c r="O1262">
        <v>13</v>
      </c>
      <c r="P1262" s="1065">
        <v>0</v>
      </c>
      <c r="Q1262" s="1065">
        <v>0</v>
      </c>
      <c r="R1262" s="1066">
        <f t="shared" si="19"/>
        <v>0</v>
      </c>
      <c r="S1262" s="1065">
        <v>3020.21</v>
      </c>
      <c r="T1262" s="1065">
        <v>3020.21</v>
      </c>
      <c r="U1262" s="1065">
        <v>0</v>
      </c>
      <c r="V1262" s="1065">
        <v>0</v>
      </c>
    </row>
    <row r="1263" spans="1:22">
      <c r="A1263">
        <v>4088200100</v>
      </c>
      <c r="B1263" s="1061">
        <v>2</v>
      </c>
      <c r="C1263" s="1061">
        <v>5</v>
      </c>
      <c r="D1263" s="1062">
        <v>2</v>
      </c>
      <c r="E1263" s="1061" t="s">
        <v>2394</v>
      </c>
      <c r="F1263" s="1061">
        <v>143</v>
      </c>
      <c r="G1263" s="1061" t="s">
        <v>711</v>
      </c>
      <c r="H1263" s="1063">
        <v>1</v>
      </c>
      <c r="I1263" s="1064">
        <v>14106</v>
      </c>
      <c r="J1263" s="1064">
        <v>1</v>
      </c>
      <c r="K1263">
        <v>2020</v>
      </c>
      <c r="L1263" s="1064">
        <v>1</v>
      </c>
      <c r="M1263" s="1064">
        <v>3</v>
      </c>
      <c r="N1263" s="1064" t="s">
        <v>2395</v>
      </c>
      <c r="O1263">
        <v>13</v>
      </c>
      <c r="P1263" s="1065">
        <v>0</v>
      </c>
      <c r="Q1263" s="1065">
        <v>3020.21</v>
      </c>
      <c r="R1263" s="1066">
        <f t="shared" si="19"/>
        <v>3020.21</v>
      </c>
      <c r="S1263" s="1065">
        <v>0</v>
      </c>
      <c r="T1263" s="1065">
        <v>0</v>
      </c>
      <c r="U1263" s="1065">
        <v>0</v>
      </c>
      <c r="V1263" s="1065">
        <v>0</v>
      </c>
    </row>
    <row r="1264" spans="1:22">
      <c r="A1264">
        <v>4088200100</v>
      </c>
      <c r="B1264" s="1061">
        <v>2</v>
      </c>
      <c r="C1264" s="1061">
        <v>5</v>
      </c>
      <c r="D1264" s="1062">
        <v>2</v>
      </c>
      <c r="E1264" s="1061" t="s">
        <v>2394</v>
      </c>
      <c r="F1264" s="1061">
        <v>143</v>
      </c>
      <c r="G1264" s="1061" t="s">
        <v>711</v>
      </c>
      <c r="H1264" s="1063">
        <v>1</v>
      </c>
      <c r="I1264" s="1064">
        <v>14106</v>
      </c>
      <c r="J1264" s="1064">
        <v>1</v>
      </c>
      <c r="K1264">
        <v>2020</v>
      </c>
      <c r="L1264" s="1064">
        <v>1</v>
      </c>
      <c r="M1264" s="1064">
        <v>1</v>
      </c>
      <c r="N1264" s="1064" t="s">
        <v>2397</v>
      </c>
      <c r="O1264">
        <v>13</v>
      </c>
      <c r="P1264" s="1065">
        <v>71729.83</v>
      </c>
      <c r="Q1264" s="1065">
        <v>-14667.18</v>
      </c>
      <c r="R1264" s="1066">
        <f t="shared" si="19"/>
        <v>57062.65</v>
      </c>
      <c r="S1264" s="1065">
        <v>57062.65</v>
      </c>
      <c r="T1264" s="1065">
        <v>57062.65</v>
      </c>
      <c r="U1264" s="1065">
        <v>49561.69</v>
      </c>
      <c r="V1264" s="1065">
        <v>49561.69</v>
      </c>
    </row>
    <row r="1265" spans="1:22">
      <c r="A1265">
        <v>4088200100</v>
      </c>
      <c r="B1265" s="1061">
        <v>2</v>
      </c>
      <c r="C1265" s="1061">
        <v>5</v>
      </c>
      <c r="D1265" s="1062">
        <v>2</v>
      </c>
      <c r="E1265" s="1061" t="s">
        <v>2394</v>
      </c>
      <c r="F1265" s="1061">
        <v>143</v>
      </c>
      <c r="G1265" s="1061" t="s">
        <v>711</v>
      </c>
      <c r="H1265" s="1063">
        <v>1</v>
      </c>
      <c r="I1265" s="1064">
        <v>14106</v>
      </c>
      <c r="J1265" s="1064">
        <v>1</v>
      </c>
      <c r="K1265">
        <v>2020</v>
      </c>
      <c r="L1265" s="1064">
        <v>2</v>
      </c>
      <c r="M1265" s="1064">
        <v>2</v>
      </c>
      <c r="N1265" s="1064" t="s">
        <v>2396</v>
      </c>
      <c r="O1265">
        <v>13</v>
      </c>
      <c r="P1265" s="1065">
        <v>4625.66</v>
      </c>
      <c r="Q1265" s="1065">
        <v>-687.75</v>
      </c>
      <c r="R1265" s="1066">
        <f t="shared" si="19"/>
        <v>3937.91</v>
      </c>
      <c r="S1265" s="1065">
        <v>3937.9</v>
      </c>
      <c r="T1265" s="1065">
        <v>3937.9</v>
      </c>
      <c r="U1265" s="1065">
        <v>3544.11</v>
      </c>
      <c r="V1265" s="1065">
        <v>3544.11</v>
      </c>
    </row>
    <row r="1266" spans="1:22">
      <c r="A1266">
        <v>4088200100</v>
      </c>
      <c r="B1266" s="1061">
        <v>2</v>
      </c>
      <c r="C1266" s="1061">
        <v>5</v>
      </c>
      <c r="D1266" s="1062">
        <v>2</v>
      </c>
      <c r="E1266" s="1061" t="s">
        <v>2394</v>
      </c>
      <c r="F1266" s="1061">
        <v>143</v>
      </c>
      <c r="G1266" s="1061" t="s">
        <v>711</v>
      </c>
      <c r="H1266" s="1063">
        <v>1</v>
      </c>
      <c r="I1266" s="1064">
        <v>14106</v>
      </c>
      <c r="J1266" s="1064">
        <v>1</v>
      </c>
      <c r="K1266">
        <v>2020</v>
      </c>
      <c r="L1266" s="1064">
        <v>1</v>
      </c>
      <c r="M1266" s="1064">
        <v>1</v>
      </c>
      <c r="N1266" s="1064" t="s">
        <v>2397</v>
      </c>
      <c r="O1266">
        <v>13</v>
      </c>
      <c r="P1266" s="1065">
        <v>0</v>
      </c>
      <c r="Q1266" s="1065">
        <v>0</v>
      </c>
      <c r="R1266" s="1066">
        <f t="shared" si="19"/>
        <v>0</v>
      </c>
      <c r="S1266" s="1065">
        <v>0</v>
      </c>
      <c r="T1266" s="1065">
        <v>0</v>
      </c>
      <c r="U1266" s="1065">
        <v>0</v>
      </c>
      <c r="V1266" s="1065">
        <v>0</v>
      </c>
    </row>
    <row r="1267" spans="1:22">
      <c r="A1267">
        <v>4088200100</v>
      </c>
      <c r="B1267" s="1061">
        <v>2</v>
      </c>
      <c r="C1267" s="1061">
        <v>5</v>
      </c>
      <c r="D1267" s="1062">
        <v>2</v>
      </c>
      <c r="E1267" s="1061" t="s">
        <v>2394</v>
      </c>
      <c r="F1267" s="1061">
        <v>143</v>
      </c>
      <c r="G1267" s="1061" t="s">
        <v>711</v>
      </c>
      <c r="H1267" s="1063">
        <v>1</v>
      </c>
      <c r="I1267" s="1064">
        <v>14106</v>
      </c>
      <c r="J1267" s="1064">
        <v>1</v>
      </c>
      <c r="K1267">
        <v>2020</v>
      </c>
      <c r="L1267" s="1064">
        <v>1</v>
      </c>
      <c r="M1267" s="1064">
        <v>1</v>
      </c>
      <c r="N1267" s="1064" t="s">
        <v>2397</v>
      </c>
      <c r="O1267">
        <v>13</v>
      </c>
      <c r="P1267" s="1065">
        <v>0</v>
      </c>
      <c r="Q1267" s="1065">
        <v>0</v>
      </c>
      <c r="R1267" s="1066">
        <f t="shared" si="19"/>
        <v>0</v>
      </c>
      <c r="S1267" s="1065">
        <v>0</v>
      </c>
      <c r="T1267" s="1065">
        <v>0</v>
      </c>
      <c r="U1267" s="1065">
        <v>0</v>
      </c>
      <c r="V1267" s="1065">
        <v>0</v>
      </c>
    </row>
    <row r="1268" spans="1:22">
      <c r="A1268">
        <v>4088200100</v>
      </c>
      <c r="B1268" s="1061">
        <v>2</v>
      </c>
      <c r="C1268" s="1061">
        <v>5</v>
      </c>
      <c r="D1268" s="1062">
        <v>2</v>
      </c>
      <c r="E1268" s="1061" t="s">
        <v>2394</v>
      </c>
      <c r="F1268" s="1061">
        <v>143</v>
      </c>
      <c r="G1268" s="1061" t="s">
        <v>711</v>
      </c>
      <c r="H1268" s="1063">
        <v>1</v>
      </c>
      <c r="I1268" s="1064">
        <v>14106</v>
      </c>
      <c r="J1268" s="1064">
        <v>1</v>
      </c>
      <c r="K1268">
        <v>2020</v>
      </c>
      <c r="L1268" s="1064">
        <v>1</v>
      </c>
      <c r="M1268" s="1064">
        <v>1</v>
      </c>
      <c r="N1268" s="1064" t="s">
        <v>2397</v>
      </c>
      <c r="O1268">
        <v>13</v>
      </c>
      <c r="P1268" s="1065">
        <v>0</v>
      </c>
      <c r="Q1268" s="1065">
        <v>0</v>
      </c>
      <c r="R1268" s="1066">
        <f t="shared" si="19"/>
        <v>0</v>
      </c>
      <c r="S1268" s="1065">
        <v>408.76</v>
      </c>
      <c r="T1268" s="1065">
        <v>408.76</v>
      </c>
      <c r="U1268" s="1065">
        <v>0</v>
      </c>
      <c r="V1268" s="1065">
        <v>0</v>
      </c>
    </row>
    <row r="1269" spans="1:22">
      <c r="A1269">
        <v>4088200100</v>
      </c>
      <c r="B1269" s="1061">
        <v>2</v>
      </c>
      <c r="C1269" s="1061">
        <v>5</v>
      </c>
      <c r="D1269" s="1062">
        <v>2</v>
      </c>
      <c r="E1269" s="1061" t="s">
        <v>2394</v>
      </c>
      <c r="F1269" s="1061">
        <v>143</v>
      </c>
      <c r="G1269" s="1061" t="s">
        <v>711</v>
      </c>
      <c r="H1269" s="1063">
        <v>1</v>
      </c>
      <c r="I1269" s="1064">
        <v>14106</v>
      </c>
      <c r="J1269" s="1064">
        <v>1</v>
      </c>
      <c r="K1269">
        <v>2020</v>
      </c>
      <c r="L1269" s="1064">
        <v>1</v>
      </c>
      <c r="M1269" s="1064">
        <v>1</v>
      </c>
      <c r="N1269" s="1064" t="s">
        <v>2397</v>
      </c>
      <c r="O1269">
        <v>13</v>
      </c>
      <c r="P1269" s="1065">
        <v>0</v>
      </c>
      <c r="Q1269" s="1065">
        <v>1085.1199999999999</v>
      </c>
      <c r="R1269" s="1066">
        <f t="shared" si="19"/>
        <v>1085.1199999999999</v>
      </c>
      <c r="S1269" s="1065">
        <v>0</v>
      </c>
      <c r="T1269" s="1065">
        <v>0</v>
      </c>
      <c r="U1269" s="1065">
        <v>0</v>
      </c>
      <c r="V1269" s="1065">
        <v>0</v>
      </c>
    </row>
    <row r="1270" spans="1:22">
      <c r="A1270">
        <v>4088200100</v>
      </c>
      <c r="B1270" s="1061">
        <v>2</v>
      </c>
      <c r="C1270" s="1061">
        <v>5</v>
      </c>
      <c r="D1270" s="1062">
        <v>2</v>
      </c>
      <c r="E1270" s="1061" t="s">
        <v>2394</v>
      </c>
      <c r="F1270" s="1061">
        <v>143</v>
      </c>
      <c r="G1270" s="1061" t="s">
        <v>711</v>
      </c>
      <c r="H1270" s="1063">
        <v>1</v>
      </c>
      <c r="I1270" s="1064">
        <v>14106</v>
      </c>
      <c r="J1270" s="1064">
        <v>1</v>
      </c>
      <c r="K1270">
        <v>2020</v>
      </c>
      <c r="L1270" s="1064">
        <v>2</v>
      </c>
      <c r="M1270" s="1064">
        <v>2</v>
      </c>
      <c r="N1270" s="1064" t="s">
        <v>2396</v>
      </c>
      <c r="O1270">
        <v>13</v>
      </c>
      <c r="P1270" s="1065">
        <v>38747.29</v>
      </c>
      <c r="Q1270" s="1065">
        <v>765.98</v>
      </c>
      <c r="R1270" s="1066">
        <f t="shared" si="19"/>
        <v>39513.270000000004</v>
      </c>
      <c r="S1270" s="1065">
        <v>39513.269999999997</v>
      </c>
      <c r="T1270" s="1065">
        <v>39513.269999999997</v>
      </c>
      <c r="U1270" s="1065">
        <v>39513.269999999997</v>
      </c>
      <c r="V1270" s="1065">
        <v>39513.269999999997</v>
      </c>
    </row>
    <row r="1271" spans="1:22">
      <c r="A1271">
        <v>4088200100</v>
      </c>
      <c r="B1271" s="1061">
        <v>2</v>
      </c>
      <c r="C1271" s="1061">
        <v>5</v>
      </c>
      <c r="D1271" s="1062">
        <v>2</v>
      </c>
      <c r="E1271" s="1061" t="s">
        <v>2394</v>
      </c>
      <c r="F1271" s="1061">
        <v>143</v>
      </c>
      <c r="G1271" s="1061" t="s">
        <v>711</v>
      </c>
      <c r="H1271" s="1063">
        <v>1</v>
      </c>
      <c r="I1271" s="1064">
        <v>14106</v>
      </c>
      <c r="J1271" s="1064">
        <v>1</v>
      </c>
      <c r="K1271">
        <v>2020</v>
      </c>
      <c r="L1271" s="1064">
        <v>1</v>
      </c>
      <c r="M1271" s="1064">
        <v>1</v>
      </c>
      <c r="N1271" s="1064" t="s">
        <v>2397</v>
      </c>
      <c r="O1271">
        <v>13</v>
      </c>
      <c r="P1271" s="1065">
        <v>0</v>
      </c>
      <c r="Q1271" s="1065">
        <v>0</v>
      </c>
      <c r="R1271" s="1066">
        <f t="shared" si="19"/>
        <v>0</v>
      </c>
      <c r="S1271" s="1065">
        <v>0</v>
      </c>
      <c r="T1271" s="1065">
        <v>0</v>
      </c>
      <c r="U1271" s="1065">
        <v>0</v>
      </c>
      <c r="V1271" s="1065">
        <v>0</v>
      </c>
    </row>
    <row r="1272" spans="1:22">
      <c r="A1272">
        <v>4088200100</v>
      </c>
      <c r="B1272" s="1061">
        <v>2</v>
      </c>
      <c r="C1272" s="1061">
        <v>5</v>
      </c>
      <c r="D1272" s="1062">
        <v>2</v>
      </c>
      <c r="E1272" s="1061" t="s">
        <v>2394</v>
      </c>
      <c r="F1272" s="1061">
        <v>143</v>
      </c>
      <c r="G1272" s="1061" t="s">
        <v>711</v>
      </c>
      <c r="H1272" s="1063">
        <v>1</v>
      </c>
      <c r="I1272" s="1064">
        <v>14106</v>
      </c>
      <c r="J1272" s="1064">
        <v>1</v>
      </c>
      <c r="K1272">
        <v>2020</v>
      </c>
      <c r="L1272" s="1064">
        <v>1</v>
      </c>
      <c r="M1272" s="1064">
        <v>1</v>
      </c>
      <c r="N1272" s="1064" t="s">
        <v>2397</v>
      </c>
      <c r="O1272">
        <v>13</v>
      </c>
      <c r="P1272" s="1065">
        <v>0</v>
      </c>
      <c r="Q1272" s="1065">
        <v>0</v>
      </c>
      <c r="R1272" s="1066">
        <f t="shared" si="19"/>
        <v>0</v>
      </c>
      <c r="S1272" s="1065">
        <v>0</v>
      </c>
      <c r="T1272" s="1065">
        <v>0</v>
      </c>
      <c r="U1272" s="1065">
        <v>0</v>
      </c>
      <c r="V1272" s="1065">
        <v>0</v>
      </c>
    </row>
    <row r="1273" spans="1:22">
      <c r="A1273">
        <v>4088200100</v>
      </c>
      <c r="B1273" s="1061">
        <v>2</v>
      </c>
      <c r="C1273" s="1061">
        <v>5</v>
      </c>
      <c r="D1273" s="1062">
        <v>2</v>
      </c>
      <c r="E1273" s="1061" t="s">
        <v>2394</v>
      </c>
      <c r="F1273" s="1061">
        <v>143</v>
      </c>
      <c r="G1273" s="1061" t="s">
        <v>711</v>
      </c>
      <c r="H1273" s="1063">
        <v>1</v>
      </c>
      <c r="I1273" s="1064">
        <v>14106</v>
      </c>
      <c r="J1273" s="1064">
        <v>1</v>
      </c>
      <c r="K1273">
        <v>2020</v>
      </c>
      <c r="L1273" s="1064">
        <v>1</v>
      </c>
      <c r="M1273" s="1064">
        <v>1</v>
      </c>
      <c r="N1273" s="1064" t="s">
        <v>2397</v>
      </c>
      <c r="O1273">
        <v>13</v>
      </c>
      <c r="P1273" s="1065">
        <v>0</v>
      </c>
      <c r="Q1273" s="1065">
        <v>0</v>
      </c>
      <c r="R1273" s="1066">
        <f t="shared" si="19"/>
        <v>0</v>
      </c>
      <c r="S1273" s="1065">
        <v>8917.81</v>
      </c>
      <c r="T1273" s="1065">
        <v>8917.81</v>
      </c>
      <c r="U1273" s="1065">
        <v>0</v>
      </c>
      <c r="V1273" s="1065">
        <v>0</v>
      </c>
    </row>
    <row r="1274" spans="1:22">
      <c r="A1274">
        <v>4088200100</v>
      </c>
      <c r="B1274" s="1061">
        <v>2</v>
      </c>
      <c r="C1274" s="1061">
        <v>5</v>
      </c>
      <c r="D1274" s="1062">
        <v>2</v>
      </c>
      <c r="E1274" s="1061" t="s">
        <v>2394</v>
      </c>
      <c r="F1274" s="1061">
        <v>143</v>
      </c>
      <c r="G1274" s="1061" t="s">
        <v>711</v>
      </c>
      <c r="H1274" s="1063">
        <v>1</v>
      </c>
      <c r="I1274" s="1064">
        <v>14106</v>
      </c>
      <c r="J1274" s="1064">
        <v>1</v>
      </c>
      <c r="K1274">
        <v>2020</v>
      </c>
      <c r="L1274" s="1064">
        <v>1</v>
      </c>
      <c r="M1274" s="1064">
        <v>1</v>
      </c>
      <c r="N1274" s="1064" t="s">
        <v>2397</v>
      </c>
      <c r="O1274">
        <v>13</v>
      </c>
      <c r="P1274" s="1065">
        <v>0</v>
      </c>
      <c r="Q1274" s="1065">
        <v>8917.81</v>
      </c>
      <c r="R1274" s="1066">
        <f t="shared" si="19"/>
        <v>8917.81</v>
      </c>
      <c r="S1274" s="1065">
        <v>0</v>
      </c>
      <c r="T1274" s="1065">
        <v>0</v>
      </c>
      <c r="U1274" s="1065">
        <v>0</v>
      </c>
      <c r="V1274" s="1065">
        <v>0</v>
      </c>
    </row>
    <row r="1275" spans="1:22">
      <c r="A1275">
        <v>4088200100</v>
      </c>
      <c r="B1275" s="1061">
        <v>2</v>
      </c>
      <c r="C1275" s="1061">
        <v>5</v>
      </c>
      <c r="D1275" s="1062">
        <v>2</v>
      </c>
      <c r="E1275" s="1061" t="s">
        <v>2394</v>
      </c>
      <c r="F1275" s="1061">
        <v>143</v>
      </c>
      <c r="G1275" s="1061" t="s">
        <v>711</v>
      </c>
      <c r="H1275" s="1063">
        <v>1</v>
      </c>
      <c r="I1275" s="1064">
        <v>14106</v>
      </c>
      <c r="J1275" s="1064">
        <v>1</v>
      </c>
      <c r="K1275">
        <v>2020</v>
      </c>
      <c r="L1275" s="1064">
        <v>1</v>
      </c>
      <c r="M1275" s="1064">
        <v>1</v>
      </c>
      <c r="N1275" s="1064" t="s">
        <v>2397</v>
      </c>
      <c r="O1275">
        <v>13</v>
      </c>
      <c r="P1275" s="1065">
        <v>0</v>
      </c>
      <c r="Q1275" s="1065">
        <v>0</v>
      </c>
      <c r="R1275" s="1066">
        <f t="shared" si="19"/>
        <v>0</v>
      </c>
      <c r="S1275" s="1065">
        <v>0</v>
      </c>
      <c r="T1275" s="1065">
        <v>0</v>
      </c>
      <c r="U1275" s="1065">
        <v>0</v>
      </c>
      <c r="V1275" s="1065">
        <v>0</v>
      </c>
    </row>
    <row r="1276" spans="1:22">
      <c r="A1276">
        <v>4088200100</v>
      </c>
      <c r="B1276" s="1061">
        <v>2</v>
      </c>
      <c r="C1276" s="1061">
        <v>5</v>
      </c>
      <c r="D1276" s="1062">
        <v>2</v>
      </c>
      <c r="E1276" s="1061" t="s">
        <v>2394</v>
      </c>
      <c r="F1276" s="1061">
        <v>143</v>
      </c>
      <c r="G1276" s="1061" t="s">
        <v>711</v>
      </c>
      <c r="H1276" s="1063">
        <v>1</v>
      </c>
      <c r="I1276" s="1064">
        <v>14106</v>
      </c>
      <c r="J1276" s="1064">
        <v>1</v>
      </c>
      <c r="K1276">
        <v>2020</v>
      </c>
      <c r="L1276" s="1064">
        <v>1</v>
      </c>
      <c r="M1276" s="1064">
        <v>1</v>
      </c>
      <c r="N1276" s="1064" t="s">
        <v>2397</v>
      </c>
      <c r="O1276">
        <v>13</v>
      </c>
      <c r="P1276" s="1065">
        <v>0</v>
      </c>
      <c r="Q1276" s="1065">
        <v>0</v>
      </c>
      <c r="R1276" s="1066">
        <f t="shared" si="19"/>
        <v>0</v>
      </c>
      <c r="S1276" s="1065">
        <v>0</v>
      </c>
      <c r="T1276" s="1065">
        <v>0</v>
      </c>
      <c r="U1276" s="1065">
        <v>0</v>
      </c>
      <c r="V1276" s="1065">
        <v>0</v>
      </c>
    </row>
    <row r="1277" spans="1:22">
      <c r="A1277">
        <v>4088200100</v>
      </c>
      <c r="B1277" s="1061">
        <v>2</v>
      </c>
      <c r="C1277" s="1061">
        <v>5</v>
      </c>
      <c r="D1277" s="1062">
        <v>2</v>
      </c>
      <c r="E1277" s="1061" t="s">
        <v>2394</v>
      </c>
      <c r="F1277" s="1061">
        <v>143</v>
      </c>
      <c r="G1277" s="1061" t="s">
        <v>711</v>
      </c>
      <c r="H1277" s="1063">
        <v>1</v>
      </c>
      <c r="I1277" s="1064">
        <v>14106</v>
      </c>
      <c r="J1277" s="1064">
        <v>1</v>
      </c>
      <c r="K1277">
        <v>2020</v>
      </c>
      <c r="L1277" s="1064">
        <v>1</v>
      </c>
      <c r="M1277" s="1064">
        <v>1</v>
      </c>
      <c r="N1277" s="1064" t="s">
        <v>2397</v>
      </c>
      <c r="O1277">
        <v>13</v>
      </c>
      <c r="P1277" s="1065">
        <v>0</v>
      </c>
      <c r="Q1277" s="1065">
        <v>0</v>
      </c>
      <c r="R1277" s="1066">
        <f t="shared" si="19"/>
        <v>0</v>
      </c>
      <c r="S1277" s="1065">
        <v>7231.25</v>
      </c>
      <c r="T1277" s="1065">
        <v>7231.25</v>
      </c>
      <c r="U1277" s="1065">
        <v>0</v>
      </c>
      <c r="V1277" s="1065">
        <v>0</v>
      </c>
    </row>
    <row r="1278" spans="1:22">
      <c r="A1278">
        <v>4088200100</v>
      </c>
      <c r="B1278" s="1061">
        <v>2</v>
      </c>
      <c r="C1278" s="1061">
        <v>5</v>
      </c>
      <c r="D1278" s="1062">
        <v>2</v>
      </c>
      <c r="E1278" s="1061" t="s">
        <v>2394</v>
      </c>
      <c r="F1278" s="1061">
        <v>143</v>
      </c>
      <c r="G1278" s="1061" t="s">
        <v>711</v>
      </c>
      <c r="H1278" s="1063">
        <v>1</v>
      </c>
      <c r="I1278" s="1064">
        <v>14106</v>
      </c>
      <c r="J1278" s="1064">
        <v>1</v>
      </c>
      <c r="K1278">
        <v>2020</v>
      </c>
      <c r="L1278" s="1064">
        <v>1</v>
      </c>
      <c r="M1278" s="1064">
        <v>1</v>
      </c>
      <c r="N1278" s="1064" t="s">
        <v>2397</v>
      </c>
      <c r="O1278">
        <v>13</v>
      </c>
      <c r="P1278" s="1065">
        <v>0</v>
      </c>
      <c r="Q1278" s="1065">
        <v>7231.25</v>
      </c>
      <c r="R1278" s="1066">
        <f t="shared" si="19"/>
        <v>7231.25</v>
      </c>
      <c r="S1278" s="1065">
        <v>0</v>
      </c>
      <c r="T1278" s="1065">
        <v>0</v>
      </c>
      <c r="U1278" s="1065">
        <v>0</v>
      </c>
      <c r="V1278" s="1065">
        <v>0</v>
      </c>
    </row>
    <row r="1279" spans="1:22">
      <c r="A1279">
        <v>4088200100</v>
      </c>
      <c r="B1279" s="1061">
        <v>2</v>
      </c>
      <c r="C1279" s="1061">
        <v>5</v>
      </c>
      <c r="D1279" s="1062">
        <v>2</v>
      </c>
      <c r="E1279" s="1061" t="s">
        <v>2394</v>
      </c>
      <c r="F1279" s="1061">
        <v>143</v>
      </c>
      <c r="G1279" s="1061" t="s">
        <v>711</v>
      </c>
      <c r="H1279" s="1063">
        <v>1</v>
      </c>
      <c r="I1279" s="1064">
        <v>14106</v>
      </c>
      <c r="J1279" s="1064">
        <v>1</v>
      </c>
      <c r="K1279">
        <v>2020</v>
      </c>
      <c r="L1279" s="1064">
        <v>2</v>
      </c>
      <c r="M1279" s="1064">
        <v>2</v>
      </c>
      <c r="N1279" s="1064" t="s">
        <v>2396</v>
      </c>
      <c r="O1279">
        <v>13</v>
      </c>
      <c r="P1279" s="1065">
        <v>0</v>
      </c>
      <c r="Q1279" s="1065">
        <v>0</v>
      </c>
      <c r="R1279" s="1066">
        <f t="shared" si="19"/>
        <v>0</v>
      </c>
      <c r="S1279" s="1065">
        <v>0</v>
      </c>
      <c r="T1279" s="1065">
        <v>0</v>
      </c>
      <c r="U1279" s="1065">
        <v>0</v>
      </c>
      <c r="V1279" s="1065">
        <v>0</v>
      </c>
    </row>
    <row r="1280" spans="1:22">
      <c r="A1280">
        <v>4088200100</v>
      </c>
      <c r="B1280" s="1061">
        <v>2</v>
      </c>
      <c r="C1280" s="1061">
        <v>5</v>
      </c>
      <c r="D1280" s="1062">
        <v>2</v>
      </c>
      <c r="E1280" s="1061" t="s">
        <v>2394</v>
      </c>
      <c r="F1280" s="1061">
        <v>143</v>
      </c>
      <c r="G1280" s="1061" t="s">
        <v>711</v>
      </c>
      <c r="H1280" s="1063">
        <v>1</v>
      </c>
      <c r="I1280" s="1064">
        <v>14106</v>
      </c>
      <c r="J1280" s="1064">
        <v>1</v>
      </c>
      <c r="K1280">
        <v>2020</v>
      </c>
      <c r="L1280" s="1064">
        <v>2</v>
      </c>
      <c r="M1280" s="1064">
        <v>2</v>
      </c>
      <c r="N1280" s="1064" t="s">
        <v>2396</v>
      </c>
      <c r="O1280">
        <v>13</v>
      </c>
      <c r="P1280" s="1065">
        <v>0</v>
      </c>
      <c r="Q1280" s="1065">
        <v>0</v>
      </c>
      <c r="R1280" s="1066">
        <f t="shared" si="19"/>
        <v>0</v>
      </c>
      <c r="S1280" s="1065">
        <v>0</v>
      </c>
      <c r="T1280" s="1065">
        <v>0</v>
      </c>
      <c r="U1280" s="1065">
        <v>5926.92</v>
      </c>
      <c r="V1280" s="1065">
        <v>5926.92</v>
      </c>
    </row>
    <row r="1281" spans="1:22">
      <c r="A1281">
        <v>4088200100</v>
      </c>
      <c r="B1281" s="1061">
        <v>2</v>
      </c>
      <c r="C1281" s="1061">
        <v>5</v>
      </c>
      <c r="D1281" s="1062">
        <v>2</v>
      </c>
      <c r="E1281" s="1061" t="s">
        <v>2394</v>
      </c>
      <c r="F1281" s="1061">
        <v>143</v>
      </c>
      <c r="G1281" s="1061" t="s">
        <v>711</v>
      </c>
      <c r="H1281" s="1063">
        <v>1</v>
      </c>
      <c r="I1281" s="1064">
        <v>14106</v>
      </c>
      <c r="J1281" s="1064">
        <v>1</v>
      </c>
      <c r="K1281">
        <v>2020</v>
      </c>
      <c r="L1281" s="1064">
        <v>2</v>
      </c>
      <c r="M1281" s="1064">
        <v>2</v>
      </c>
      <c r="N1281" s="1064" t="s">
        <v>2396</v>
      </c>
      <c r="O1281">
        <v>13</v>
      </c>
      <c r="P1281" s="1065">
        <v>0</v>
      </c>
      <c r="Q1281" s="1065">
        <v>0</v>
      </c>
      <c r="R1281" s="1066">
        <f t="shared" si="19"/>
        <v>0</v>
      </c>
      <c r="S1281" s="1065">
        <v>0</v>
      </c>
      <c r="T1281" s="1065">
        <v>0</v>
      </c>
      <c r="U1281" s="1065">
        <v>0</v>
      </c>
      <c r="V1281" s="1065">
        <v>0</v>
      </c>
    </row>
    <row r="1282" spans="1:22">
      <c r="A1282">
        <v>4088200100</v>
      </c>
      <c r="B1282" s="1061">
        <v>2</v>
      </c>
      <c r="C1282" s="1061">
        <v>5</v>
      </c>
      <c r="D1282" s="1062">
        <v>2</v>
      </c>
      <c r="E1282" s="1061" t="s">
        <v>2394</v>
      </c>
      <c r="F1282" s="1061">
        <v>143</v>
      </c>
      <c r="G1282" s="1061" t="s">
        <v>711</v>
      </c>
      <c r="H1282" s="1063">
        <v>1</v>
      </c>
      <c r="I1282" s="1064">
        <v>14106</v>
      </c>
      <c r="J1282" s="1064">
        <v>1</v>
      </c>
      <c r="K1282">
        <v>2020</v>
      </c>
      <c r="L1282" s="1064">
        <v>2</v>
      </c>
      <c r="M1282" s="1064">
        <v>2</v>
      </c>
      <c r="N1282" s="1064" t="s">
        <v>2396</v>
      </c>
      <c r="O1282">
        <v>13</v>
      </c>
      <c r="P1282" s="1065">
        <v>0</v>
      </c>
      <c r="Q1282" s="1065">
        <v>5933.46</v>
      </c>
      <c r="R1282" s="1066">
        <f t="shared" si="19"/>
        <v>5933.46</v>
      </c>
      <c r="S1282" s="1065">
        <v>0</v>
      </c>
      <c r="T1282" s="1065">
        <v>0</v>
      </c>
      <c r="U1282" s="1065">
        <v>0</v>
      </c>
      <c r="V1282" s="1065">
        <v>0</v>
      </c>
    </row>
    <row r="1283" spans="1:22">
      <c r="A1283">
        <v>4088200100</v>
      </c>
      <c r="B1283" s="1061">
        <v>2</v>
      </c>
      <c r="C1283" s="1061">
        <v>5</v>
      </c>
      <c r="D1283" s="1062">
        <v>2</v>
      </c>
      <c r="E1283" s="1061" t="s">
        <v>2394</v>
      </c>
      <c r="F1283" s="1061">
        <v>143</v>
      </c>
      <c r="G1283" s="1061" t="s">
        <v>711</v>
      </c>
      <c r="H1283" s="1063">
        <v>1</v>
      </c>
      <c r="I1283" s="1064">
        <v>14106</v>
      </c>
      <c r="J1283" s="1064">
        <v>1</v>
      </c>
      <c r="K1283">
        <v>2020</v>
      </c>
      <c r="L1283" s="1064">
        <v>2</v>
      </c>
      <c r="M1283" s="1064">
        <v>2</v>
      </c>
      <c r="N1283" s="1064" t="s">
        <v>2396</v>
      </c>
      <c r="O1283">
        <v>13</v>
      </c>
      <c r="P1283" s="1065">
        <v>0</v>
      </c>
      <c r="Q1283" s="1065">
        <v>0</v>
      </c>
      <c r="R1283" s="1066">
        <f t="shared" si="19"/>
        <v>0</v>
      </c>
      <c r="S1283" s="1065">
        <v>0</v>
      </c>
      <c r="T1283" s="1065">
        <v>0</v>
      </c>
      <c r="U1283" s="1065">
        <v>0</v>
      </c>
      <c r="V1283" s="1065">
        <v>0</v>
      </c>
    </row>
    <row r="1284" spans="1:22">
      <c r="A1284">
        <v>4088200100</v>
      </c>
      <c r="B1284" s="1061">
        <v>2</v>
      </c>
      <c r="C1284" s="1061">
        <v>5</v>
      </c>
      <c r="D1284" s="1062">
        <v>2</v>
      </c>
      <c r="E1284" s="1061" t="s">
        <v>2394</v>
      </c>
      <c r="F1284" s="1061">
        <v>143</v>
      </c>
      <c r="G1284" s="1061" t="s">
        <v>711</v>
      </c>
      <c r="H1284" s="1063">
        <v>1</v>
      </c>
      <c r="I1284" s="1064">
        <v>14106</v>
      </c>
      <c r="J1284" s="1064">
        <v>1</v>
      </c>
      <c r="K1284">
        <v>2020</v>
      </c>
      <c r="L1284" s="1064">
        <v>2</v>
      </c>
      <c r="M1284" s="1064">
        <v>2</v>
      </c>
      <c r="N1284" s="1064" t="s">
        <v>2396</v>
      </c>
      <c r="O1284">
        <v>13</v>
      </c>
      <c r="P1284" s="1065">
        <v>0</v>
      </c>
      <c r="Q1284" s="1065">
        <v>0</v>
      </c>
      <c r="R1284" s="1066">
        <f t="shared" si="19"/>
        <v>0</v>
      </c>
      <c r="S1284" s="1065">
        <v>5926.92</v>
      </c>
      <c r="T1284" s="1065">
        <v>5926.92</v>
      </c>
      <c r="U1284" s="1065">
        <v>0</v>
      </c>
      <c r="V1284" s="1065">
        <v>0</v>
      </c>
    </row>
    <row r="1285" spans="1:22">
      <c r="A1285">
        <v>4088200100</v>
      </c>
      <c r="B1285" s="1061">
        <v>2</v>
      </c>
      <c r="C1285" s="1061">
        <v>5</v>
      </c>
      <c r="D1285" s="1062">
        <v>2</v>
      </c>
      <c r="E1285" s="1061" t="s">
        <v>2394</v>
      </c>
      <c r="F1285" s="1061">
        <v>143</v>
      </c>
      <c r="G1285" s="1061" t="s">
        <v>711</v>
      </c>
      <c r="H1285" s="1063">
        <v>1</v>
      </c>
      <c r="I1285" s="1064">
        <v>14106</v>
      </c>
      <c r="J1285" s="1064">
        <v>1</v>
      </c>
      <c r="K1285">
        <v>2020</v>
      </c>
      <c r="L1285" s="1064">
        <v>1</v>
      </c>
      <c r="M1285" s="1064">
        <v>1</v>
      </c>
      <c r="N1285" s="1064" t="s">
        <v>2397</v>
      </c>
      <c r="O1285">
        <v>13</v>
      </c>
      <c r="P1285" s="1065">
        <v>0</v>
      </c>
      <c r="Q1285" s="1065">
        <v>0</v>
      </c>
      <c r="R1285" s="1066">
        <f t="shared" ref="R1285:R1348" si="20">P1285+Q1285</f>
        <v>0</v>
      </c>
      <c r="S1285" s="1065">
        <v>0</v>
      </c>
      <c r="T1285" s="1065">
        <v>0</v>
      </c>
      <c r="U1285" s="1065">
        <v>0</v>
      </c>
      <c r="V1285" s="1065">
        <v>0</v>
      </c>
    </row>
    <row r="1286" spans="1:22">
      <c r="A1286">
        <v>4088200100</v>
      </c>
      <c r="B1286" s="1061">
        <v>2</v>
      </c>
      <c r="C1286" s="1061">
        <v>5</v>
      </c>
      <c r="D1286" s="1062">
        <v>2</v>
      </c>
      <c r="E1286" s="1061" t="s">
        <v>2394</v>
      </c>
      <c r="F1286" s="1061">
        <v>143</v>
      </c>
      <c r="G1286" s="1061" t="s">
        <v>711</v>
      </c>
      <c r="H1286" s="1063">
        <v>1</v>
      </c>
      <c r="I1286" s="1064">
        <v>14106</v>
      </c>
      <c r="J1286" s="1064">
        <v>1</v>
      </c>
      <c r="K1286">
        <v>2020</v>
      </c>
      <c r="L1286" s="1064">
        <v>1</v>
      </c>
      <c r="M1286" s="1064">
        <v>1</v>
      </c>
      <c r="N1286" s="1064" t="s">
        <v>2397</v>
      </c>
      <c r="O1286">
        <v>13</v>
      </c>
      <c r="P1286" s="1065">
        <v>0</v>
      </c>
      <c r="Q1286" s="1065">
        <v>0</v>
      </c>
      <c r="R1286" s="1066">
        <f t="shared" si="20"/>
        <v>0</v>
      </c>
      <c r="S1286" s="1065">
        <v>0</v>
      </c>
      <c r="T1286" s="1065">
        <v>0</v>
      </c>
      <c r="U1286" s="1065">
        <v>0</v>
      </c>
      <c r="V1286" s="1065">
        <v>0</v>
      </c>
    </row>
    <row r="1287" spans="1:22">
      <c r="A1287">
        <v>4088200100</v>
      </c>
      <c r="B1287" s="1061">
        <v>2</v>
      </c>
      <c r="C1287" s="1061">
        <v>5</v>
      </c>
      <c r="D1287" s="1062">
        <v>2</v>
      </c>
      <c r="E1287" s="1061" t="s">
        <v>2394</v>
      </c>
      <c r="F1287" s="1061">
        <v>143</v>
      </c>
      <c r="G1287" s="1061" t="s">
        <v>711</v>
      </c>
      <c r="H1287" s="1063">
        <v>1</v>
      </c>
      <c r="I1287" s="1064">
        <v>14106</v>
      </c>
      <c r="J1287" s="1064">
        <v>1</v>
      </c>
      <c r="K1287">
        <v>2020</v>
      </c>
      <c r="L1287" s="1064">
        <v>1</v>
      </c>
      <c r="M1287" s="1064">
        <v>1</v>
      </c>
      <c r="N1287" s="1064" t="s">
        <v>2397</v>
      </c>
      <c r="O1287">
        <v>13</v>
      </c>
      <c r="P1287" s="1065">
        <v>0</v>
      </c>
      <c r="Q1287" s="1065">
        <v>0</v>
      </c>
      <c r="R1287" s="1066">
        <f t="shared" si="20"/>
        <v>0</v>
      </c>
      <c r="S1287" s="1065">
        <v>1472.57</v>
      </c>
      <c r="T1287" s="1065">
        <v>1472.57</v>
      </c>
      <c r="U1287" s="1065">
        <v>0</v>
      </c>
      <c r="V1287" s="1065">
        <v>0</v>
      </c>
    </row>
    <row r="1288" spans="1:22">
      <c r="A1288">
        <v>4088200100</v>
      </c>
      <c r="B1288" s="1061">
        <v>2</v>
      </c>
      <c r="C1288" s="1061">
        <v>5</v>
      </c>
      <c r="D1288" s="1062">
        <v>2</v>
      </c>
      <c r="E1288" s="1061" t="s">
        <v>2394</v>
      </c>
      <c r="F1288" s="1061">
        <v>143</v>
      </c>
      <c r="G1288" s="1061" t="s">
        <v>711</v>
      </c>
      <c r="H1288" s="1063">
        <v>1</v>
      </c>
      <c r="I1288" s="1064">
        <v>14106</v>
      </c>
      <c r="J1288" s="1064">
        <v>1</v>
      </c>
      <c r="K1288">
        <v>2020</v>
      </c>
      <c r="L1288" s="1064">
        <v>1</v>
      </c>
      <c r="M1288" s="1064">
        <v>1</v>
      </c>
      <c r="N1288" s="1064" t="s">
        <v>2397</v>
      </c>
      <c r="O1288">
        <v>13</v>
      </c>
      <c r="P1288" s="1065">
        <v>0</v>
      </c>
      <c r="Q1288" s="1065">
        <v>1472.57</v>
      </c>
      <c r="R1288" s="1066">
        <f t="shared" si="20"/>
        <v>1472.57</v>
      </c>
      <c r="S1288" s="1065">
        <v>0</v>
      </c>
      <c r="T1288" s="1065">
        <v>0</v>
      </c>
      <c r="U1288" s="1065">
        <v>0</v>
      </c>
      <c r="V1288" s="1065">
        <v>0</v>
      </c>
    </row>
    <row r="1289" spans="1:22">
      <c r="A1289">
        <v>4088200100</v>
      </c>
      <c r="B1289" s="1061">
        <v>2</v>
      </c>
      <c r="C1289" s="1061">
        <v>5</v>
      </c>
      <c r="D1289" s="1062">
        <v>2</v>
      </c>
      <c r="E1289" s="1061" t="s">
        <v>2394</v>
      </c>
      <c r="F1289" s="1061">
        <v>143</v>
      </c>
      <c r="G1289" s="1061" t="s">
        <v>711</v>
      </c>
      <c r="H1289" s="1063">
        <v>1</v>
      </c>
      <c r="I1289" s="1064">
        <v>14106</v>
      </c>
      <c r="J1289" s="1064">
        <v>1</v>
      </c>
      <c r="K1289">
        <v>2020</v>
      </c>
      <c r="L1289" s="1064">
        <v>1</v>
      </c>
      <c r="M1289" s="1064">
        <v>3</v>
      </c>
      <c r="N1289" s="1064" t="s">
        <v>2395</v>
      </c>
      <c r="O1289">
        <v>13</v>
      </c>
      <c r="P1289" s="1065">
        <v>0</v>
      </c>
      <c r="Q1289" s="1065">
        <v>0</v>
      </c>
      <c r="R1289" s="1066">
        <f t="shared" si="20"/>
        <v>0</v>
      </c>
      <c r="S1289" s="1065">
        <v>0</v>
      </c>
      <c r="T1289" s="1065">
        <v>0</v>
      </c>
      <c r="U1289" s="1065">
        <v>0</v>
      </c>
      <c r="V1289" s="1065">
        <v>0</v>
      </c>
    </row>
    <row r="1290" spans="1:22">
      <c r="A1290">
        <v>4088200100</v>
      </c>
      <c r="B1290" s="1061">
        <v>2</v>
      </c>
      <c r="C1290" s="1061">
        <v>5</v>
      </c>
      <c r="D1290" s="1062">
        <v>2</v>
      </c>
      <c r="E1290" s="1061" t="s">
        <v>2394</v>
      </c>
      <c r="F1290" s="1061">
        <v>143</v>
      </c>
      <c r="G1290" s="1061" t="s">
        <v>711</v>
      </c>
      <c r="H1290" s="1063">
        <v>1</v>
      </c>
      <c r="I1290" s="1064">
        <v>14106</v>
      </c>
      <c r="J1290" s="1064">
        <v>1</v>
      </c>
      <c r="K1290">
        <v>2020</v>
      </c>
      <c r="L1290" s="1064">
        <v>1</v>
      </c>
      <c r="M1290" s="1064">
        <v>3</v>
      </c>
      <c r="N1290" s="1064" t="s">
        <v>2395</v>
      </c>
      <c r="O1290">
        <v>13</v>
      </c>
      <c r="P1290" s="1065">
        <v>0</v>
      </c>
      <c r="Q1290" s="1065">
        <v>0</v>
      </c>
      <c r="R1290" s="1066">
        <f t="shared" si="20"/>
        <v>0</v>
      </c>
      <c r="S1290" s="1065">
        <v>0</v>
      </c>
      <c r="T1290" s="1065">
        <v>0</v>
      </c>
      <c r="U1290" s="1065">
        <v>0</v>
      </c>
      <c r="V1290" s="1065">
        <v>0</v>
      </c>
    </row>
    <row r="1291" spans="1:22">
      <c r="A1291">
        <v>4088200100</v>
      </c>
      <c r="B1291" s="1061">
        <v>2</v>
      </c>
      <c r="C1291" s="1061">
        <v>5</v>
      </c>
      <c r="D1291" s="1062">
        <v>2</v>
      </c>
      <c r="E1291" s="1061" t="s">
        <v>2394</v>
      </c>
      <c r="F1291" s="1061">
        <v>143</v>
      </c>
      <c r="G1291" s="1061" t="s">
        <v>711</v>
      </c>
      <c r="H1291" s="1063">
        <v>1</v>
      </c>
      <c r="I1291" s="1064">
        <v>14106</v>
      </c>
      <c r="J1291" s="1064">
        <v>1</v>
      </c>
      <c r="K1291">
        <v>2020</v>
      </c>
      <c r="L1291" s="1064">
        <v>1</v>
      </c>
      <c r="M1291" s="1064">
        <v>3</v>
      </c>
      <c r="N1291" s="1064" t="s">
        <v>2395</v>
      </c>
      <c r="O1291">
        <v>13</v>
      </c>
      <c r="P1291" s="1065">
        <v>0</v>
      </c>
      <c r="Q1291" s="1065">
        <v>0</v>
      </c>
      <c r="R1291" s="1066">
        <f t="shared" si="20"/>
        <v>0</v>
      </c>
      <c r="S1291" s="1065">
        <v>4139.24</v>
      </c>
      <c r="T1291" s="1065">
        <v>4139.24</v>
      </c>
      <c r="U1291" s="1065">
        <v>0</v>
      </c>
      <c r="V1291" s="1065">
        <v>0</v>
      </c>
    </row>
    <row r="1292" spans="1:22">
      <c r="A1292">
        <v>4088200100</v>
      </c>
      <c r="B1292" s="1061">
        <v>2</v>
      </c>
      <c r="C1292" s="1061">
        <v>5</v>
      </c>
      <c r="D1292" s="1062">
        <v>2</v>
      </c>
      <c r="E1292" s="1061" t="s">
        <v>2394</v>
      </c>
      <c r="F1292" s="1061">
        <v>143</v>
      </c>
      <c r="G1292" s="1061" t="s">
        <v>711</v>
      </c>
      <c r="H1292" s="1063">
        <v>1</v>
      </c>
      <c r="I1292" s="1064">
        <v>14106</v>
      </c>
      <c r="J1292" s="1064">
        <v>1</v>
      </c>
      <c r="K1292">
        <v>2020</v>
      </c>
      <c r="L1292" s="1064">
        <v>1</v>
      </c>
      <c r="M1292" s="1064">
        <v>3</v>
      </c>
      <c r="N1292" s="1064" t="s">
        <v>2395</v>
      </c>
      <c r="O1292">
        <v>13</v>
      </c>
      <c r="P1292" s="1065">
        <v>0</v>
      </c>
      <c r="Q1292" s="1065">
        <v>4139.24</v>
      </c>
      <c r="R1292" s="1066">
        <f t="shared" si="20"/>
        <v>4139.24</v>
      </c>
      <c r="S1292" s="1065">
        <v>0</v>
      </c>
      <c r="T1292" s="1065">
        <v>0</v>
      </c>
      <c r="U1292" s="1065">
        <v>0</v>
      </c>
      <c r="V1292" s="1065">
        <v>0</v>
      </c>
    </row>
    <row r="1293" spans="1:22">
      <c r="A1293">
        <v>4088200100</v>
      </c>
      <c r="B1293" s="1061">
        <v>2</v>
      </c>
      <c r="C1293" s="1061">
        <v>5</v>
      </c>
      <c r="D1293" s="1062">
        <v>2</v>
      </c>
      <c r="E1293" s="1061" t="s">
        <v>2394</v>
      </c>
      <c r="F1293" s="1061">
        <v>143</v>
      </c>
      <c r="G1293" s="1061" t="s">
        <v>711</v>
      </c>
      <c r="H1293" s="1063">
        <v>1</v>
      </c>
      <c r="I1293" s="1064">
        <v>14106</v>
      </c>
      <c r="J1293" s="1064">
        <v>1</v>
      </c>
      <c r="K1293">
        <v>2020</v>
      </c>
      <c r="L1293" s="1064">
        <v>1</v>
      </c>
      <c r="M1293" s="1064">
        <v>1</v>
      </c>
      <c r="N1293" s="1064" t="s">
        <v>2397</v>
      </c>
      <c r="O1293">
        <v>13</v>
      </c>
      <c r="P1293" s="1065">
        <v>0</v>
      </c>
      <c r="Q1293" s="1065">
        <v>0</v>
      </c>
      <c r="R1293" s="1066">
        <f t="shared" si="20"/>
        <v>0</v>
      </c>
      <c r="S1293" s="1065">
        <v>0</v>
      </c>
      <c r="T1293" s="1065">
        <v>0</v>
      </c>
      <c r="U1293" s="1065">
        <v>0</v>
      </c>
      <c r="V1293" s="1065">
        <v>0</v>
      </c>
    </row>
    <row r="1294" spans="1:22">
      <c r="A1294">
        <v>4088200100</v>
      </c>
      <c r="B1294" s="1061">
        <v>2</v>
      </c>
      <c r="C1294" s="1061">
        <v>5</v>
      </c>
      <c r="D1294" s="1062">
        <v>2</v>
      </c>
      <c r="E1294" s="1061" t="s">
        <v>2394</v>
      </c>
      <c r="F1294" s="1061">
        <v>143</v>
      </c>
      <c r="G1294" s="1061" t="s">
        <v>711</v>
      </c>
      <c r="H1294" s="1063">
        <v>1</v>
      </c>
      <c r="I1294" s="1064">
        <v>14106</v>
      </c>
      <c r="J1294" s="1064">
        <v>1</v>
      </c>
      <c r="K1294">
        <v>2020</v>
      </c>
      <c r="L1294" s="1064">
        <v>1</v>
      </c>
      <c r="M1294" s="1064">
        <v>1</v>
      </c>
      <c r="N1294" s="1064" t="s">
        <v>2397</v>
      </c>
      <c r="O1294">
        <v>13</v>
      </c>
      <c r="P1294" s="1065">
        <v>0</v>
      </c>
      <c r="Q1294" s="1065">
        <v>0</v>
      </c>
      <c r="R1294" s="1066">
        <f t="shared" si="20"/>
        <v>0</v>
      </c>
      <c r="S1294" s="1065">
        <v>0</v>
      </c>
      <c r="T1294" s="1065">
        <v>0</v>
      </c>
      <c r="U1294" s="1065">
        <v>0</v>
      </c>
      <c r="V1294" s="1065">
        <v>0</v>
      </c>
    </row>
    <row r="1295" spans="1:22">
      <c r="A1295">
        <v>4088200100</v>
      </c>
      <c r="B1295" s="1061">
        <v>2</v>
      </c>
      <c r="C1295" s="1061">
        <v>5</v>
      </c>
      <c r="D1295" s="1062">
        <v>2</v>
      </c>
      <c r="E1295" s="1061" t="s">
        <v>2394</v>
      </c>
      <c r="F1295" s="1061">
        <v>143</v>
      </c>
      <c r="G1295" s="1061" t="s">
        <v>711</v>
      </c>
      <c r="H1295" s="1063">
        <v>1</v>
      </c>
      <c r="I1295" s="1064">
        <v>14106</v>
      </c>
      <c r="J1295" s="1064">
        <v>1</v>
      </c>
      <c r="K1295">
        <v>2020</v>
      </c>
      <c r="L1295" s="1064">
        <v>1</v>
      </c>
      <c r="M1295" s="1064">
        <v>1</v>
      </c>
      <c r="N1295" s="1064" t="s">
        <v>2397</v>
      </c>
      <c r="O1295">
        <v>13</v>
      </c>
      <c r="P1295" s="1065">
        <v>0</v>
      </c>
      <c r="Q1295" s="1065">
        <v>0</v>
      </c>
      <c r="R1295" s="1066">
        <f t="shared" si="20"/>
        <v>0</v>
      </c>
      <c r="S1295" s="1065">
        <v>4618.2299999999996</v>
      </c>
      <c r="T1295" s="1065">
        <v>4618.2299999999996</v>
      </c>
      <c r="U1295" s="1065">
        <v>0</v>
      </c>
      <c r="V1295" s="1065">
        <v>0</v>
      </c>
    </row>
    <row r="1296" spans="1:22">
      <c r="A1296">
        <v>4088200100</v>
      </c>
      <c r="B1296" s="1061">
        <v>2</v>
      </c>
      <c r="C1296" s="1061">
        <v>5</v>
      </c>
      <c r="D1296" s="1062">
        <v>2</v>
      </c>
      <c r="E1296" s="1061" t="s">
        <v>2394</v>
      </c>
      <c r="F1296" s="1061">
        <v>143</v>
      </c>
      <c r="G1296" s="1061" t="s">
        <v>711</v>
      </c>
      <c r="H1296" s="1063">
        <v>1</v>
      </c>
      <c r="I1296" s="1064">
        <v>14106</v>
      </c>
      <c r="J1296" s="1064">
        <v>1</v>
      </c>
      <c r="K1296">
        <v>2020</v>
      </c>
      <c r="L1296" s="1064">
        <v>1</v>
      </c>
      <c r="M1296" s="1064">
        <v>1</v>
      </c>
      <c r="N1296" s="1064" t="s">
        <v>2397</v>
      </c>
      <c r="O1296">
        <v>13</v>
      </c>
      <c r="P1296" s="1065">
        <v>0</v>
      </c>
      <c r="Q1296" s="1065">
        <v>4618.2299999999996</v>
      </c>
      <c r="R1296" s="1066">
        <f t="shared" si="20"/>
        <v>4618.2299999999996</v>
      </c>
      <c r="S1296" s="1065">
        <v>0</v>
      </c>
      <c r="T1296" s="1065">
        <v>0</v>
      </c>
      <c r="U1296" s="1065">
        <v>0</v>
      </c>
      <c r="V1296" s="1065">
        <v>0</v>
      </c>
    </row>
    <row r="1297" spans="1:22">
      <c r="A1297">
        <v>4088200100</v>
      </c>
      <c r="B1297" s="1061">
        <v>2</v>
      </c>
      <c r="C1297" s="1061">
        <v>5</v>
      </c>
      <c r="D1297" s="1062">
        <v>2</v>
      </c>
      <c r="E1297" s="1061" t="s">
        <v>2394</v>
      </c>
      <c r="F1297" s="1061">
        <v>143</v>
      </c>
      <c r="G1297" s="1061" t="s">
        <v>711</v>
      </c>
      <c r="H1297" s="1063">
        <v>1</v>
      </c>
      <c r="I1297" s="1064">
        <v>14106</v>
      </c>
      <c r="J1297" s="1064">
        <v>1</v>
      </c>
      <c r="K1297">
        <v>2020</v>
      </c>
      <c r="L1297" s="1064">
        <v>2</v>
      </c>
      <c r="M1297" s="1064">
        <v>2</v>
      </c>
      <c r="N1297" s="1064" t="s">
        <v>2396</v>
      </c>
      <c r="O1297">
        <v>13</v>
      </c>
      <c r="P1297" s="1065">
        <v>62992.99</v>
      </c>
      <c r="Q1297" s="1065">
        <v>-25323.97</v>
      </c>
      <c r="R1297" s="1066">
        <f t="shared" si="20"/>
        <v>37669.019999999997</v>
      </c>
      <c r="S1297" s="1065">
        <v>37669.019999999997</v>
      </c>
      <c r="T1297" s="1065">
        <v>37669.019999999997</v>
      </c>
      <c r="U1297" s="1065">
        <v>37669.019999999997</v>
      </c>
      <c r="V1297" s="1065">
        <v>37669.019999999997</v>
      </c>
    </row>
    <row r="1298" spans="1:22">
      <c r="A1298">
        <v>4088200100</v>
      </c>
      <c r="B1298" s="1061">
        <v>2</v>
      </c>
      <c r="C1298" s="1061">
        <v>5</v>
      </c>
      <c r="D1298" s="1062">
        <v>2</v>
      </c>
      <c r="E1298" s="1061" t="s">
        <v>2394</v>
      </c>
      <c r="F1298" s="1061">
        <v>143</v>
      </c>
      <c r="G1298" s="1061" t="s">
        <v>711</v>
      </c>
      <c r="H1298" s="1063">
        <v>1</v>
      </c>
      <c r="I1298" s="1064">
        <v>14106</v>
      </c>
      <c r="J1298" s="1064">
        <v>1</v>
      </c>
      <c r="K1298">
        <v>2020</v>
      </c>
      <c r="L1298" s="1064">
        <v>2</v>
      </c>
      <c r="M1298" s="1064">
        <v>2</v>
      </c>
      <c r="N1298" s="1064" t="s">
        <v>2396</v>
      </c>
      <c r="O1298">
        <v>13</v>
      </c>
      <c r="P1298" s="1065">
        <v>119672.26</v>
      </c>
      <c r="Q1298" s="1065">
        <v>-39811.32</v>
      </c>
      <c r="R1298" s="1066">
        <f t="shared" si="20"/>
        <v>79860.94</v>
      </c>
      <c r="S1298" s="1065">
        <v>79860.94</v>
      </c>
      <c r="T1298" s="1065">
        <v>79860.94</v>
      </c>
      <c r="U1298" s="1065">
        <v>79860.94</v>
      </c>
      <c r="V1298" s="1065">
        <v>79860.94</v>
      </c>
    </row>
    <row r="1299" spans="1:22">
      <c r="A1299">
        <v>4088200100</v>
      </c>
      <c r="B1299" s="1061">
        <v>2</v>
      </c>
      <c r="C1299" s="1061">
        <v>5</v>
      </c>
      <c r="D1299" s="1062">
        <v>2</v>
      </c>
      <c r="E1299" s="1061" t="s">
        <v>2394</v>
      </c>
      <c r="F1299" s="1061">
        <v>143</v>
      </c>
      <c r="G1299" s="1061" t="s">
        <v>711</v>
      </c>
      <c r="H1299" s="1063">
        <v>1</v>
      </c>
      <c r="I1299" s="1064">
        <v>14106</v>
      </c>
      <c r="J1299" s="1064">
        <v>1</v>
      </c>
      <c r="K1299">
        <v>2020</v>
      </c>
      <c r="L1299" s="1064">
        <v>2</v>
      </c>
      <c r="M1299" s="1064">
        <v>2</v>
      </c>
      <c r="N1299" s="1064" t="s">
        <v>2396</v>
      </c>
      <c r="O1299">
        <v>13</v>
      </c>
      <c r="P1299" s="1065">
        <v>95054.86</v>
      </c>
      <c r="Q1299" s="1065">
        <v>-9323.82</v>
      </c>
      <c r="R1299" s="1066">
        <f t="shared" si="20"/>
        <v>85731.040000000008</v>
      </c>
      <c r="S1299" s="1065">
        <v>85731.04</v>
      </c>
      <c r="T1299" s="1065">
        <v>85731.04</v>
      </c>
      <c r="U1299" s="1065">
        <v>80031.45</v>
      </c>
      <c r="V1299" s="1065">
        <v>80031.45</v>
      </c>
    </row>
    <row r="1300" spans="1:22">
      <c r="A1300">
        <v>4088200100</v>
      </c>
      <c r="B1300" s="1061">
        <v>2</v>
      </c>
      <c r="C1300" s="1061">
        <v>5</v>
      </c>
      <c r="D1300" s="1062">
        <v>2</v>
      </c>
      <c r="E1300" s="1061" t="s">
        <v>2394</v>
      </c>
      <c r="F1300" s="1061">
        <v>143</v>
      </c>
      <c r="G1300" s="1061" t="s">
        <v>711</v>
      </c>
      <c r="H1300" s="1063">
        <v>1</v>
      </c>
      <c r="I1300" s="1064">
        <v>14106</v>
      </c>
      <c r="J1300" s="1064">
        <v>1</v>
      </c>
      <c r="K1300">
        <v>2020</v>
      </c>
      <c r="L1300" s="1064">
        <v>2</v>
      </c>
      <c r="M1300" s="1064">
        <v>2</v>
      </c>
      <c r="N1300" s="1064" t="s">
        <v>2396</v>
      </c>
      <c r="O1300">
        <v>13</v>
      </c>
      <c r="P1300" s="1065">
        <v>14427.26</v>
      </c>
      <c r="Q1300" s="1065">
        <v>-2066.46</v>
      </c>
      <c r="R1300" s="1066">
        <f t="shared" si="20"/>
        <v>12360.8</v>
      </c>
      <c r="S1300" s="1065">
        <v>12360.8</v>
      </c>
      <c r="T1300" s="1065">
        <v>12360.8</v>
      </c>
      <c r="U1300" s="1065">
        <v>11103.83</v>
      </c>
      <c r="V1300" s="1065">
        <v>11103.83</v>
      </c>
    </row>
    <row r="1301" spans="1:22">
      <c r="A1301">
        <v>4088200100</v>
      </c>
      <c r="B1301" s="1061">
        <v>2</v>
      </c>
      <c r="C1301" s="1061">
        <v>5</v>
      </c>
      <c r="D1301" s="1062">
        <v>2</v>
      </c>
      <c r="E1301" s="1061" t="s">
        <v>2394</v>
      </c>
      <c r="F1301" s="1061">
        <v>143</v>
      </c>
      <c r="G1301" s="1061" t="s">
        <v>711</v>
      </c>
      <c r="H1301" s="1063">
        <v>1</v>
      </c>
      <c r="I1301" s="1064">
        <v>14106</v>
      </c>
      <c r="J1301" s="1064">
        <v>1</v>
      </c>
      <c r="K1301">
        <v>2020</v>
      </c>
      <c r="L1301" s="1064">
        <v>1</v>
      </c>
      <c r="M1301" s="1064">
        <v>3</v>
      </c>
      <c r="N1301" s="1064" t="s">
        <v>2395</v>
      </c>
      <c r="O1301">
        <v>13</v>
      </c>
      <c r="P1301" s="1065">
        <v>0</v>
      </c>
      <c r="Q1301" s="1065">
        <v>0</v>
      </c>
      <c r="R1301" s="1066">
        <f t="shared" si="20"/>
        <v>0</v>
      </c>
      <c r="S1301" s="1065">
        <v>0</v>
      </c>
      <c r="T1301" s="1065">
        <v>0</v>
      </c>
      <c r="U1301" s="1065">
        <v>0</v>
      </c>
      <c r="V1301" s="1065">
        <v>0</v>
      </c>
    </row>
    <row r="1302" spans="1:22">
      <c r="A1302">
        <v>4088200100</v>
      </c>
      <c r="B1302" s="1061">
        <v>2</v>
      </c>
      <c r="C1302" s="1061">
        <v>5</v>
      </c>
      <c r="D1302" s="1062">
        <v>2</v>
      </c>
      <c r="E1302" s="1061" t="s">
        <v>2394</v>
      </c>
      <c r="F1302" s="1061">
        <v>143</v>
      </c>
      <c r="G1302" s="1061" t="s">
        <v>711</v>
      </c>
      <c r="H1302" s="1063">
        <v>1</v>
      </c>
      <c r="I1302" s="1064">
        <v>14106</v>
      </c>
      <c r="J1302" s="1064">
        <v>1</v>
      </c>
      <c r="K1302">
        <v>2020</v>
      </c>
      <c r="L1302" s="1064">
        <v>1</v>
      </c>
      <c r="M1302" s="1064">
        <v>3</v>
      </c>
      <c r="N1302" s="1064" t="s">
        <v>2395</v>
      </c>
      <c r="O1302">
        <v>13</v>
      </c>
      <c r="P1302" s="1065">
        <v>0</v>
      </c>
      <c r="Q1302" s="1065">
        <v>0</v>
      </c>
      <c r="R1302" s="1066">
        <f t="shared" si="20"/>
        <v>0</v>
      </c>
      <c r="S1302" s="1065">
        <v>0</v>
      </c>
      <c r="T1302" s="1065">
        <v>0</v>
      </c>
      <c r="U1302" s="1065">
        <v>0</v>
      </c>
      <c r="V1302" s="1065">
        <v>0</v>
      </c>
    </row>
    <row r="1303" spans="1:22">
      <c r="A1303">
        <v>4088200100</v>
      </c>
      <c r="B1303" s="1061">
        <v>2</v>
      </c>
      <c r="C1303" s="1061">
        <v>5</v>
      </c>
      <c r="D1303" s="1062">
        <v>2</v>
      </c>
      <c r="E1303" s="1061" t="s">
        <v>2394</v>
      </c>
      <c r="F1303" s="1061">
        <v>143</v>
      </c>
      <c r="G1303" s="1061" t="s">
        <v>711</v>
      </c>
      <c r="H1303" s="1063">
        <v>1</v>
      </c>
      <c r="I1303" s="1064">
        <v>14106</v>
      </c>
      <c r="J1303" s="1064">
        <v>1</v>
      </c>
      <c r="K1303">
        <v>2020</v>
      </c>
      <c r="L1303" s="1064">
        <v>1</v>
      </c>
      <c r="M1303" s="1064">
        <v>3</v>
      </c>
      <c r="N1303" s="1064" t="s">
        <v>2395</v>
      </c>
      <c r="O1303">
        <v>13</v>
      </c>
      <c r="P1303" s="1065">
        <v>0</v>
      </c>
      <c r="Q1303" s="1065">
        <v>0</v>
      </c>
      <c r="R1303" s="1066">
        <f t="shared" si="20"/>
        <v>0</v>
      </c>
      <c r="S1303" s="1065">
        <v>1718.08</v>
      </c>
      <c r="T1303" s="1065">
        <v>1718.08</v>
      </c>
      <c r="U1303" s="1065">
        <v>0</v>
      </c>
      <c r="V1303" s="1065">
        <v>0</v>
      </c>
    </row>
    <row r="1304" spans="1:22">
      <c r="A1304">
        <v>4088200100</v>
      </c>
      <c r="B1304" s="1061">
        <v>2</v>
      </c>
      <c r="C1304" s="1061">
        <v>5</v>
      </c>
      <c r="D1304" s="1062">
        <v>2</v>
      </c>
      <c r="E1304" s="1061" t="s">
        <v>2394</v>
      </c>
      <c r="F1304" s="1061">
        <v>143</v>
      </c>
      <c r="G1304" s="1061" t="s">
        <v>711</v>
      </c>
      <c r="H1304" s="1063">
        <v>1</v>
      </c>
      <c r="I1304" s="1064">
        <v>14106</v>
      </c>
      <c r="J1304" s="1064">
        <v>1</v>
      </c>
      <c r="K1304">
        <v>2020</v>
      </c>
      <c r="L1304" s="1064">
        <v>1</v>
      </c>
      <c r="M1304" s="1064">
        <v>3</v>
      </c>
      <c r="N1304" s="1064" t="s">
        <v>2395</v>
      </c>
      <c r="O1304">
        <v>13</v>
      </c>
      <c r="P1304" s="1065">
        <v>0</v>
      </c>
      <c r="Q1304" s="1065">
        <v>1718.08</v>
      </c>
      <c r="R1304" s="1066">
        <f t="shared" si="20"/>
        <v>1718.08</v>
      </c>
      <c r="S1304" s="1065">
        <v>0</v>
      </c>
      <c r="T1304" s="1065">
        <v>0</v>
      </c>
      <c r="U1304" s="1065">
        <v>0</v>
      </c>
      <c r="V1304" s="1065">
        <v>0</v>
      </c>
    </row>
    <row r="1305" spans="1:22">
      <c r="A1305">
        <v>4088200100</v>
      </c>
      <c r="B1305" s="1061">
        <v>2</v>
      </c>
      <c r="C1305" s="1061">
        <v>5</v>
      </c>
      <c r="D1305" s="1062">
        <v>2</v>
      </c>
      <c r="E1305" s="1061" t="s">
        <v>2394</v>
      </c>
      <c r="F1305" s="1061">
        <v>143</v>
      </c>
      <c r="G1305" s="1061" t="s">
        <v>711</v>
      </c>
      <c r="H1305" s="1063">
        <v>1</v>
      </c>
      <c r="I1305" s="1064">
        <v>14106</v>
      </c>
      <c r="J1305" s="1064">
        <v>1</v>
      </c>
      <c r="K1305">
        <v>2020</v>
      </c>
      <c r="L1305" s="1064">
        <v>1</v>
      </c>
      <c r="M1305" s="1064">
        <v>1</v>
      </c>
      <c r="N1305" s="1064" t="s">
        <v>2397</v>
      </c>
      <c r="O1305">
        <v>13</v>
      </c>
      <c r="P1305" s="1065">
        <v>0</v>
      </c>
      <c r="Q1305" s="1065">
        <v>0</v>
      </c>
      <c r="R1305" s="1066">
        <f t="shared" si="20"/>
        <v>0</v>
      </c>
      <c r="S1305" s="1065">
        <v>0</v>
      </c>
      <c r="T1305" s="1065">
        <v>0</v>
      </c>
      <c r="U1305" s="1065">
        <v>0</v>
      </c>
      <c r="V1305" s="1065">
        <v>0</v>
      </c>
    </row>
    <row r="1306" spans="1:22">
      <c r="A1306">
        <v>4088200100</v>
      </c>
      <c r="B1306" s="1061">
        <v>2</v>
      </c>
      <c r="C1306" s="1061">
        <v>5</v>
      </c>
      <c r="D1306" s="1062">
        <v>2</v>
      </c>
      <c r="E1306" s="1061" t="s">
        <v>2394</v>
      </c>
      <c r="F1306" s="1061">
        <v>143</v>
      </c>
      <c r="G1306" s="1061" t="s">
        <v>711</v>
      </c>
      <c r="H1306" s="1063">
        <v>1</v>
      </c>
      <c r="I1306" s="1064">
        <v>14106</v>
      </c>
      <c r="J1306" s="1064">
        <v>1</v>
      </c>
      <c r="K1306">
        <v>2020</v>
      </c>
      <c r="L1306" s="1064">
        <v>1</v>
      </c>
      <c r="M1306" s="1064">
        <v>1</v>
      </c>
      <c r="N1306" s="1064" t="s">
        <v>2397</v>
      </c>
      <c r="O1306">
        <v>13</v>
      </c>
      <c r="P1306" s="1065">
        <v>0</v>
      </c>
      <c r="Q1306" s="1065">
        <v>5180.57</v>
      </c>
      <c r="R1306" s="1066">
        <f t="shared" si="20"/>
        <v>5180.57</v>
      </c>
      <c r="S1306" s="1065">
        <v>0</v>
      </c>
      <c r="T1306" s="1065">
        <v>0</v>
      </c>
      <c r="U1306" s="1065">
        <v>0</v>
      </c>
      <c r="V1306" s="1065">
        <v>0</v>
      </c>
    </row>
    <row r="1307" spans="1:22">
      <c r="A1307">
        <v>4088200100</v>
      </c>
      <c r="B1307" s="1061">
        <v>2</v>
      </c>
      <c r="C1307" s="1061">
        <v>5</v>
      </c>
      <c r="D1307" s="1062">
        <v>2</v>
      </c>
      <c r="E1307" s="1061" t="s">
        <v>2394</v>
      </c>
      <c r="F1307" s="1061">
        <v>143</v>
      </c>
      <c r="G1307" s="1061" t="s">
        <v>711</v>
      </c>
      <c r="H1307" s="1063">
        <v>1</v>
      </c>
      <c r="I1307" s="1064">
        <v>14106</v>
      </c>
      <c r="J1307" s="1064">
        <v>1</v>
      </c>
      <c r="K1307">
        <v>2020</v>
      </c>
      <c r="L1307" s="1064">
        <v>1</v>
      </c>
      <c r="M1307" s="1064">
        <v>1</v>
      </c>
      <c r="N1307" s="1064" t="s">
        <v>2397</v>
      </c>
      <c r="O1307">
        <v>13</v>
      </c>
      <c r="P1307" s="1065">
        <v>0</v>
      </c>
      <c r="Q1307" s="1065">
        <v>0</v>
      </c>
      <c r="R1307" s="1066">
        <f t="shared" si="20"/>
        <v>0</v>
      </c>
      <c r="S1307" s="1065">
        <v>0</v>
      </c>
      <c r="T1307" s="1065">
        <v>0</v>
      </c>
      <c r="U1307" s="1065">
        <v>0</v>
      </c>
      <c r="V1307" s="1065">
        <v>0</v>
      </c>
    </row>
    <row r="1308" spans="1:22">
      <c r="A1308">
        <v>4088200100</v>
      </c>
      <c r="B1308" s="1061">
        <v>2</v>
      </c>
      <c r="C1308" s="1061">
        <v>5</v>
      </c>
      <c r="D1308" s="1062">
        <v>2</v>
      </c>
      <c r="E1308" s="1061" t="s">
        <v>2394</v>
      </c>
      <c r="F1308" s="1061">
        <v>143</v>
      </c>
      <c r="G1308" s="1061" t="s">
        <v>711</v>
      </c>
      <c r="H1308" s="1063">
        <v>1</v>
      </c>
      <c r="I1308" s="1064">
        <v>14106</v>
      </c>
      <c r="J1308" s="1064">
        <v>1</v>
      </c>
      <c r="K1308">
        <v>2020</v>
      </c>
      <c r="L1308" s="1064">
        <v>1</v>
      </c>
      <c r="M1308" s="1064">
        <v>1</v>
      </c>
      <c r="N1308" s="1064" t="s">
        <v>2397</v>
      </c>
      <c r="O1308">
        <v>13</v>
      </c>
      <c r="P1308" s="1065">
        <v>0</v>
      </c>
      <c r="Q1308" s="1065">
        <v>0</v>
      </c>
      <c r="R1308" s="1066">
        <f t="shared" si="20"/>
        <v>0</v>
      </c>
      <c r="S1308" s="1065">
        <v>5180.57</v>
      </c>
      <c r="T1308" s="1065">
        <v>5180.57</v>
      </c>
      <c r="U1308" s="1065">
        <v>0</v>
      </c>
      <c r="V1308" s="1065">
        <v>0</v>
      </c>
    </row>
    <row r="1309" spans="1:22">
      <c r="A1309">
        <v>4088200100</v>
      </c>
      <c r="B1309" s="1061">
        <v>2</v>
      </c>
      <c r="C1309" s="1061">
        <v>5</v>
      </c>
      <c r="D1309" s="1062">
        <v>2</v>
      </c>
      <c r="E1309" s="1061" t="s">
        <v>2394</v>
      </c>
      <c r="F1309" s="1061">
        <v>143</v>
      </c>
      <c r="G1309" s="1061" t="s">
        <v>711</v>
      </c>
      <c r="H1309" s="1063">
        <v>1</v>
      </c>
      <c r="I1309" s="1064">
        <v>14106</v>
      </c>
      <c r="J1309" s="1064">
        <v>1</v>
      </c>
      <c r="K1309">
        <v>2020</v>
      </c>
      <c r="L1309" s="1064">
        <v>2</v>
      </c>
      <c r="M1309" s="1064">
        <v>2</v>
      </c>
      <c r="N1309" s="1064" t="s">
        <v>2396</v>
      </c>
      <c r="O1309">
        <v>13</v>
      </c>
      <c r="P1309" s="1065">
        <v>30674.15</v>
      </c>
      <c r="Q1309" s="1065">
        <v>27278.54</v>
      </c>
      <c r="R1309" s="1066">
        <f t="shared" si="20"/>
        <v>57952.69</v>
      </c>
      <c r="S1309" s="1065">
        <v>57952.69</v>
      </c>
      <c r="T1309" s="1065">
        <v>57952.69</v>
      </c>
      <c r="U1309" s="1065">
        <v>57952.69</v>
      </c>
      <c r="V1309" s="1065">
        <v>57952.69</v>
      </c>
    </row>
    <row r="1310" spans="1:22">
      <c r="A1310">
        <v>4088200100</v>
      </c>
      <c r="B1310" s="1061">
        <v>2</v>
      </c>
      <c r="C1310" s="1061">
        <v>5</v>
      </c>
      <c r="D1310" s="1062">
        <v>2</v>
      </c>
      <c r="E1310" s="1061" t="s">
        <v>2394</v>
      </c>
      <c r="F1310" s="1061">
        <v>143</v>
      </c>
      <c r="G1310" s="1061" t="s">
        <v>711</v>
      </c>
      <c r="H1310" s="1063">
        <v>1</v>
      </c>
      <c r="I1310" s="1064">
        <v>14106</v>
      </c>
      <c r="J1310" s="1064">
        <v>1</v>
      </c>
      <c r="K1310">
        <v>2020</v>
      </c>
      <c r="L1310" s="1064">
        <v>1</v>
      </c>
      <c r="M1310" s="1064">
        <v>1</v>
      </c>
      <c r="N1310" s="1064" t="s">
        <v>2397</v>
      </c>
      <c r="O1310">
        <v>13</v>
      </c>
      <c r="P1310" s="1065">
        <v>0</v>
      </c>
      <c r="Q1310" s="1065">
        <v>0</v>
      </c>
      <c r="R1310" s="1066">
        <f t="shared" si="20"/>
        <v>0</v>
      </c>
      <c r="S1310" s="1065">
        <v>0</v>
      </c>
      <c r="T1310" s="1065">
        <v>0</v>
      </c>
      <c r="U1310" s="1065">
        <v>0</v>
      </c>
      <c r="V1310" s="1065">
        <v>0</v>
      </c>
    </row>
    <row r="1311" spans="1:22">
      <c r="A1311">
        <v>4088200100</v>
      </c>
      <c r="B1311" s="1061">
        <v>2</v>
      </c>
      <c r="C1311" s="1061">
        <v>5</v>
      </c>
      <c r="D1311" s="1062">
        <v>2</v>
      </c>
      <c r="E1311" s="1061" t="s">
        <v>2394</v>
      </c>
      <c r="F1311" s="1061">
        <v>143</v>
      </c>
      <c r="G1311" s="1061" t="s">
        <v>711</v>
      </c>
      <c r="H1311" s="1063">
        <v>1</v>
      </c>
      <c r="I1311" s="1064">
        <v>14106</v>
      </c>
      <c r="J1311" s="1064">
        <v>1</v>
      </c>
      <c r="K1311">
        <v>2020</v>
      </c>
      <c r="L1311" s="1064">
        <v>1</v>
      </c>
      <c r="M1311" s="1064">
        <v>1</v>
      </c>
      <c r="N1311" s="1064" t="s">
        <v>2397</v>
      </c>
      <c r="O1311">
        <v>13</v>
      </c>
      <c r="P1311" s="1065">
        <v>0</v>
      </c>
      <c r="Q1311" s="1065">
        <v>0</v>
      </c>
      <c r="R1311" s="1066">
        <f t="shared" si="20"/>
        <v>0</v>
      </c>
      <c r="S1311" s="1065">
        <v>0</v>
      </c>
      <c r="T1311" s="1065">
        <v>0</v>
      </c>
      <c r="U1311" s="1065">
        <v>0</v>
      </c>
      <c r="V1311" s="1065">
        <v>0</v>
      </c>
    </row>
    <row r="1312" spans="1:22">
      <c r="A1312">
        <v>4088200100</v>
      </c>
      <c r="B1312" s="1061">
        <v>2</v>
      </c>
      <c r="C1312" s="1061">
        <v>5</v>
      </c>
      <c r="D1312" s="1062">
        <v>2</v>
      </c>
      <c r="E1312" s="1061" t="s">
        <v>2394</v>
      </c>
      <c r="F1312" s="1061">
        <v>143</v>
      </c>
      <c r="G1312" s="1061" t="s">
        <v>711</v>
      </c>
      <c r="H1312" s="1063">
        <v>1</v>
      </c>
      <c r="I1312" s="1064">
        <v>14106</v>
      </c>
      <c r="J1312" s="1064">
        <v>1</v>
      </c>
      <c r="K1312">
        <v>2020</v>
      </c>
      <c r="L1312" s="1064">
        <v>1</v>
      </c>
      <c r="M1312" s="1064">
        <v>1</v>
      </c>
      <c r="N1312" s="1064" t="s">
        <v>2397</v>
      </c>
      <c r="O1312">
        <v>13</v>
      </c>
      <c r="P1312" s="1065">
        <v>0</v>
      </c>
      <c r="Q1312" s="1065">
        <v>0</v>
      </c>
      <c r="R1312" s="1066">
        <f t="shared" si="20"/>
        <v>0</v>
      </c>
      <c r="S1312" s="1065">
        <v>1356.64</v>
      </c>
      <c r="T1312" s="1065">
        <v>1356.64</v>
      </c>
      <c r="U1312" s="1065">
        <v>0</v>
      </c>
      <c r="V1312" s="1065">
        <v>0</v>
      </c>
    </row>
    <row r="1313" spans="1:22">
      <c r="A1313">
        <v>4088200100</v>
      </c>
      <c r="B1313" s="1061">
        <v>2</v>
      </c>
      <c r="C1313" s="1061">
        <v>5</v>
      </c>
      <c r="D1313" s="1062">
        <v>2</v>
      </c>
      <c r="E1313" s="1061" t="s">
        <v>2394</v>
      </c>
      <c r="F1313" s="1061">
        <v>143</v>
      </c>
      <c r="G1313" s="1061" t="s">
        <v>711</v>
      </c>
      <c r="H1313" s="1063">
        <v>1</v>
      </c>
      <c r="I1313" s="1064">
        <v>14106</v>
      </c>
      <c r="J1313" s="1064">
        <v>1</v>
      </c>
      <c r="K1313">
        <v>2020</v>
      </c>
      <c r="L1313" s="1064">
        <v>1</v>
      </c>
      <c r="M1313" s="1064">
        <v>1</v>
      </c>
      <c r="N1313" s="1064" t="s">
        <v>2397</v>
      </c>
      <c r="O1313">
        <v>13</v>
      </c>
      <c r="P1313" s="1065">
        <v>0</v>
      </c>
      <c r="Q1313" s="1065">
        <v>1356.64</v>
      </c>
      <c r="R1313" s="1066">
        <f t="shared" si="20"/>
        <v>1356.64</v>
      </c>
      <c r="S1313" s="1065">
        <v>0</v>
      </c>
      <c r="T1313" s="1065">
        <v>0</v>
      </c>
      <c r="U1313" s="1065">
        <v>0</v>
      </c>
      <c r="V1313" s="1065">
        <v>0</v>
      </c>
    </row>
    <row r="1314" spans="1:22">
      <c r="A1314">
        <v>4088200100</v>
      </c>
      <c r="B1314" s="1061">
        <v>2</v>
      </c>
      <c r="C1314" s="1061">
        <v>5</v>
      </c>
      <c r="D1314" s="1062">
        <v>2</v>
      </c>
      <c r="E1314" s="1061" t="s">
        <v>2394</v>
      </c>
      <c r="F1314" s="1061">
        <v>143</v>
      </c>
      <c r="G1314" s="1061" t="s">
        <v>711</v>
      </c>
      <c r="H1314" s="1063">
        <v>1</v>
      </c>
      <c r="I1314" s="1064">
        <v>14106</v>
      </c>
      <c r="J1314" s="1064">
        <v>1</v>
      </c>
      <c r="K1314">
        <v>2020</v>
      </c>
      <c r="L1314" s="1064">
        <v>2</v>
      </c>
      <c r="M1314" s="1064">
        <v>2</v>
      </c>
      <c r="N1314" s="1064" t="s">
        <v>2396</v>
      </c>
      <c r="O1314">
        <v>13</v>
      </c>
      <c r="P1314" s="1065">
        <v>13899.03</v>
      </c>
      <c r="Q1314" s="1065">
        <v>-1868.8</v>
      </c>
      <c r="R1314" s="1066">
        <f t="shared" si="20"/>
        <v>12030.230000000001</v>
      </c>
      <c r="S1314" s="1065">
        <v>12030.23</v>
      </c>
      <c r="T1314" s="1065">
        <v>12030.23</v>
      </c>
      <c r="U1314" s="1065">
        <v>10831.96</v>
      </c>
      <c r="V1314" s="1065">
        <v>10831.96</v>
      </c>
    </row>
    <row r="1315" spans="1:22">
      <c r="A1315">
        <v>4088200100</v>
      </c>
      <c r="B1315" s="1061">
        <v>2</v>
      </c>
      <c r="C1315" s="1061">
        <v>5</v>
      </c>
      <c r="D1315" s="1062">
        <v>2</v>
      </c>
      <c r="E1315" s="1061" t="s">
        <v>2394</v>
      </c>
      <c r="F1315" s="1061">
        <v>143</v>
      </c>
      <c r="G1315" s="1061" t="s">
        <v>711</v>
      </c>
      <c r="H1315" s="1063">
        <v>1</v>
      </c>
      <c r="I1315" s="1064">
        <v>14106</v>
      </c>
      <c r="J1315" s="1064">
        <v>1</v>
      </c>
      <c r="K1315">
        <v>2020</v>
      </c>
      <c r="L1315" s="1064">
        <v>1</v>
      </c>
      <c r="M1315" s="1064">
        <v>3</v>
      </c>
      <c r="N1315" s="1064" t="s">
        <v>2395</v>
      </c>
      <c r="O1315">
        <v>13</v>
      </c>
      <c r="P1315" s="1065">
        <v>0</v>
      </c>
      <c r="Q1315" s="1065">
        <v>0</v>
      </c>
      <c r="R1315" s="1066">
        <f t="shared" si="20"/>
        <v>0</v>
      </c>
      <c r="S1315" s="1065">
        <v>0</v>
      </c>
      <c r="T1315" s="1065">
        <v>0</v>
      </c>
      <c r="U1315" s="1065">
        <v>0</v>
      </c>
      <c r="V1315" s="1065">
        <v>0</v>
      </c>
    </row>
    <row r="1316" spans="1:22">
      <c r="A1316">
        <v>4088200100</v>
      </c>
      <c r="B1316" s="1061">
        <v>2</v>
      </c>
      <c r="C1316" s="1061">
        <v>5</v>
      </c>
      <c r="D1316" s="1062">
        <v>2</v>
      </c>
      <c r="E1316" s="1061" t="s">
        <v>2394</v>
      </c>
      <c r="F1316" s="1061">
        <v>143</v>
      </c>
      <c r="G1316" s="1061" t="s">
        <v>711</v>
      </c>
      <c r="H1316" s="1063">
        <v>1</v>
      </c>
      <c r="I1316" s="1064">
        <v>14106</v>
      </c>
      <c r="J1316" s="1064">
        <v>1</v>
      </c>
      <c r="K1316">
        <v>2020</v>
      </c>
      <c r="L1316" s="1064">
        <v>1</v>
      </c>
      <c r="M1316" s="1064">
        <v>3</v>
      </c>
      <c r="N1316" s="1064" t="s">
        <v>2395</v>
      </c>
      <c r="O1316">
        <v>13</v>
      </c>
      <c r="P1316" s="1065">
        <v>0</v>
      </c>
      <c r="Q1316" s="1065">
        <v>0</v>
      </c>
      <c r="R1316" s="1066">
        <f t="shared" si="20"/>
        <v>0</v>
      </c>
      <c r="S1316" s="1065">
        <v>0</v>
      </c>
      <c r="T1316" s="1065">
        <v>0</v>
      </c>
      <c r="U1316" s="1065">
        <v>0</v>
      </c>
      <c r="V1316" s="1065">
        <v>0</v>
      </c>
    </row>
    <row r="1317" spans="1:22">
      <c r="A1317">
        <v>4088200100</v>
      </c>
      <c r="B1317" s="1061">
        <v>2</v>
      </c>
      <c r="C1317" s="1061">
        <v>5</v>
      </c>
      <c r="D1317" s="1062">
        <v>2</v>
      </c>
      <c r="E1317" s="1061" t="s">
        <v>2394</v>
      </c>
      <c r="F1317" s="1061">
        <v>143</v>
      </c>
      <c r="G1317" s="1061" t="s">
        <v>711</v>
      </c>
      <c r="H1317" s="1063">
        <v>1</v>
      </c>
      <c r="I1317" s="1064">
        <v>14106</v>
      </c>
      <c r="J1317" s="1064">
        <v>1</v>
      </c>
      <c r="K1317">
        <v>2020</v>
      </c>
      <c r="L1317" s="1064">
        <v>1</v>
      </c>
      <c r="M1317" s="1064">
        <v>3</v>
      </c>
      <c r="N1317" s="1064" t="s">
        <v>2395</v>
      </c>
      <c r="O1317">
        <v>13</v>
      </c>
      <c r="P1317" s="1065">
        <v>0</v>
      </c>
      <c r="Q1317" s="1065">
        <v>0</v>
      </c>
      <c r="R1317" s="1066">
        <f t="shared" si="20"/>
        <v>0</v>
      </c>
      <c r="S1317" s="1065">
        <v>8912.08</v>
      </c>
      <c r="T1317" s="1065">
        <v>8912.08</v>
      </c>
      <c r="U1317" s="1065">
        <v>0</v>
      </c>
      <c r="V1317" s="1065">
        <v>0</v>
      </c>
    </row>
    <row r="1318" spans="1:22">
      <c r="A1318">
        <v>4088200100</v>
      </c>
      <c r="B1318" s="1061">
        <v>2</v>
      </c>
      <c r="C1318" s="1061">
        <v>5</v>
      </c>
      <c r="D1318" s="1062">
        <v>2</v>
      </c>
      <c r="E1318" s="1061" t="s">
        <v>2394</v>
      </c>
      <c r="F1318" s="1061">
        <v>143</v>
      </c>
      <c r="G1318" s="1061" t="s">
        <v>711</v>
      </c>
      <c r="H1318" s="1063">
        <v>1</v>
      </c>
      <c r="I1318" s="1064">
        <v>14106</v>
      </c>
      <c r="J1318" s="1064">
        <v>1</v>
      </c>
      <c r="K1318">
        <v>2020</v>
      </c>
      <c r="L1318" s="1064">
        <v>1</v>
      </c>
      <c r="M1318" s="1064">
        <v>3</v>
      </c>
      <c r="N1318" s="1064" t="s">
        <v>2395</v>
      </c>
      <c r="O1318">
        <v>13</v>
      </c>
      <c r="P1318" s="1065">
        <v>0</v>
      </c>
      <c r="Q1318" s="1065">
        <v>8912.08</v>
      </c>
      <c r="R1318" s="1066">
        <f t="shared" si="20"/>
        <v>8912.08</v>
      </c>
      <c r="S1318" s="1065">
        <v>0</v>
      </c>
      <c r="T1318" s="1065">
        <v>0</v>
      </c>
      <c r="U1318" s="1065">
        <v>0</v>
      </c>
      <c r="V1318" s="1065">
        <v>0</v>
      </c>
    </row>
    <row r="1319" spans="1:22">
      <c r="A1319">
        <v>4088200100</v>
      </c>
      <c r="B1319" s="1061">
        <v>2</v>
      </c>
      <c r="C1319" s="1061">
        <v>5</v>
      </c>
      <c r="D1319" s="1062">
        <v>2</v>
      </c>
      <c r="E1319" s="1061" t="s">
        <v>2394</v>
      </c>
      <c r="F1319" s="1061">
        <v>143</v>
      </c>
      <c r="G1319" s="1061" t="s">
        <v>711</v>
      </c>
      <c r="H1319" s="1063">
        <v>1</v>
      </c>
      <c r="I1319" s="1064">
        <v>14106</v>
      </c>
      <c r="J1319" s="1064">
        <v>1</v>
      </c>
      <c r="K1319">
        <v>2020</v>
      </c>
      <c r="L1319" s="1064">
        <v>2</v>
      </c>
      <c r="M1319" s="1064">
        <v>2</v>
      </c>
      <c r="N1319" s="1064" t="s">
        <v>2396</v>
      </c>
      <c r="O1319">
        <v>13</v>
      </c>
      <c r="P1319" s="1065">
        <v>32139.5</v>
      </c>
      <c r="Q1319" s="1065">
        <v>-2868.2</v>
      </c>
      <c r="R1319" s="1066">
        <f t="shared" si="20"/>
        <v>29271.3</v>
      </c>
      <c r="S1319" s="1065">
        <v>29271.3</v>
      </c>
      <c r="T1319" s="1065">
        <v>29271.3</v>
      </c>
      <c r="U1319" s="1065">
        <v>29271.3</v>
      </c>
      <c r="V1319" s="1065">
        <v>29271.3</v>
      </c>
    </row>
    <row r="1320" spans="1:22">
      <c r="A1320">
        <v>4088200100</v>
      </c>
      <c r="B1320" s="1061">
        <v>2</v>
      </c>
      <c r="C1320" s="1061">
        <v>5</v>
      </c>
      <c r="D1320" s="1062">
        <v>2</v>
      </c>
      <c r="E1320" s="1061" t="s">
        <v>2394</v>
      </c>
      <c r="F1320" s="1061">
        <v>143</v>
      </c>
      <c r="G1320" s="1061" t="s">
        <v>711</v>
      </c>
      <c r="H1320" s="1063">
        <v>1</v>
      </c>
      <c r="I1320" s="1064">
        <v>14106</v>
      </c>
      <c r="J1320" s="1064">
        <v>1</v>
      </c>
      <c r="K1320">
        <v>2020</v>
      </c>
      <c r="L1320" s="1064">
        <v>1</v>
      </c>
      <c r="M1320" s="1064">
        <v>1</v>
      </c>
      <c r="N1320" s="1064" t="s">
        <v>2397</v>
      </c>
      <c r="O1320">
        <v>13</v>
      </c>
      <c r="P1320" s="1065">
        <v>0</v>
      </c>
      <c r="Q1320" s="1065">
        <v>0</v>
      </c>
      <c r="R1320" s="1066">
        <f t="shared" si="20"/>
        <v>0</v>
      </c>
      <c r="S1320" s="1065">
        <v>0</v>
      </c>
      <c r="T1320" s="1065">
        <v>0</v>
      </c>
      <c r="U1320" s="1065">
        <v>0</v>
      </c>
      <c r="V1320" s="1065">
        <v>0</v>
      </c>
    </row>
    <row r="1321" spans="1:22">
      <c r="A1321">
        <v>4088200100</v>
      </c>
      <c r="B1321" s="1061">
        <v>2</v>
      </c>
      <c r="C1321" s="1061">
        <v>5</v>
      </c>
      <c r="D1321" s="1062">
        <v>2</v>
      </c>
      <c r="E1321" s="1061" t="s">
        <v>2394</v>
      </c>
      <c r="F1321" s="1061">
        <v>143</v>
      </c>
      <c r="G1321" s="1061" t="s">
        <v>711</v>
      </c>
      <c r="H1321" s="1063">
        <v>1</v>
      </c>
      <c r="I1321" s="1064">
        <v>14106</v>
      </c>
      <c r="J1321" s="1064">
        <v>1</v>
      </c>
      <c r="K1321">
        <v>2020</v>
      </c>
      <c r="L1321" s="1064">
        <v>1</v>
      </c>
      <c r="M1321" s="1064">
        <v>1</v>
      </c>
      <c r="N1321" s="1064" t="s">
        <v>2397</v>
      </c>
      <c r="O1321">
        <v>13</v>
      </c>
      <c r="P1321" s="1065">
        <v>0</v>
      </c>
      <c r="Q1321" s="1065">
        <v>0</v>
      </c>
      <c r="R1321" s="1066">
        <f t="shared" si="20"/>
        <v>0</v>
      </c>
      <c r="S1321" s="1065">
        <v>0</v>
      </c>
      <c r="T1321" s="1065">
        <v>0</v>
      </c>
      <c r="U1321" s="1065">
        <v>0</v>
      </c>
      <c r="V1321" s="1065">
        <v>0</v>
      </c>
    </row>
    <row r="1322" spans="1:22">
      <c r="A1322">
        <v>4088200100</v>
      </c>
      <c r="B1322" s="1061">
        <v>2</v>
      </c>
      <c r="C1322" s="1061">
        <v>5</v>
      </c>
      <c r="D1322" s="1062">
        <v>2</v>
      </c>
      <c r="E1322" s="1061" t="s">
        <v>2394</v>
      </c>
      <c r="F1322" s="1061">
        <v>143</v>
      </c>
      <c r="G1322" s="1061" t="s">
        <v>711</v>
      </c>
      <c r="H1322" s="1063">
        <v>1</v>
      </c>
      <c r="I1322" s="1064">
        <v>14106</v>
      </c>
      <c r="J1322" s="1064">
        <v>1</v>
      </c>
      <c r="K1322">
        <v>2020</v>
      </c>
      <c r="L1322" s="1064">
        <v>1</v>
      </c>
      <c r="M1322" s="1064">
        <v>1</v>
      </c>
      <c r="N1322" s="1064" t="s">
        <v>2397</v>
      </c>
      <c r="O1322">
        <v>13</v>
      </c>
      <c r="P1322" s="1065">
        <v>0</v>
      </c>
      <c r="Q1322" s="1065">
        <v>0</v>
      </c>
      <c r="R1322" s="1066">
        <f t="shared" si="20"/>
        <v>0</v>
      </c>
      <c r="S1322" s="1065">
        <v>1754.39</v>
      </c>
      <c r="T1322" s="1065">
        <v>1754.39</v>
      </c>
      <c r="U1322" s="1065">
        <v>0</v>
      </c>
      <c r="V1322" s="1065">
        <v>0</v>
      </c>
    </row>
    <row r="1323" spans="1:22">
      <c r="A1323">
        <v>4088200100</v>
      </c>
      <c r="B1323" s="1061">
        <v>2</v>
      </c>
      <c r="C1323" s="1061">
        <v>5</v>
      </c>
      <c r="D1323" s="1062">
        <v>2</v>
      </c>
      <c r="E1323" s="1061" t="s">
        <v>2394</v>
      </c>
      <c r="F1323" s="1061">
        <v>143</v>
      </c>
      <c r="G1323" s="1061" t="s">
        <v>711</v>
      </c>
      <c r="H1323" s="1063">
        <v>1</v>
      </c>
      <c r="I1323" s="1064">
        <v>14106</v>
      </c>
      <c r="J1323" s="1064">
        <v>1</v>
      </c>
      <c r="K1323">
        <v>2020</v>
      </c>
      <c r="L1323" s="1064">
        <v>1</v>
      </c>
      <c r="M1323" s="1064">
        <v>1</v>
      </c>
      <c r="N1323" s="1064" t="s">
        <v>2397</v>
      </c>
      <c r="O1323">
        <v>13</v>
      </c>
      <c r="P1323" s="1065">
        <v>0</v>
      </c>
      <c r="Q1323" s="1065">
        <v>1754.39</v>
      </c>
      <c r="R1323" s="1066">
        <f t="shared" si="20"/>
        <v>1754.39</v>
      </c>
      <c r="S1323" s="1065">
        <v>0</v>
      </c>
      <c r="T1323" s="1065">
        <v>0</v>
      </c>
      <c r="U1323" s="1065">
        <v>0</v>
      </c>
      <c r="V1323" s="1065">
        <v>0</v>
      </c>
    </row>
    <row r="1324" spans="1:22">
      <c r="A1324">
        <v>4088200100</v>
      </c>
      <c r="B1324" s="1061">
        <v>2</v>
      </c>
      <c r="C1324" s="1061">
        <v>5</v>
      </c>
      <c r="D1324" s="1062">
        <v>2</v>
      </c>
      <c r="E1324" s="1061" t="s">
        <v>2394</v>
      </c>
      <c r="F1324" s="1061">
        <v>143</v>
      </c>
      <c r="G1324" s="1061" t="s">
        <v>711</v>
      </c>
      <c r="H1324" s="1063">
        <v>1</v>
      </c>
      <c r="I1324" s="1064">
        <v>14106</v>
      </c>
      <c r="J1324" s="1064">
        <v>1</v>
      </c>
      <c r="K1324">
        <v>2020</v>
      </c>
      <c r="L1324" s="1064">
        <v>1</v>
      </c>
      <c r="M1324" s="1064">
        <v>1</v>
      </c>
      <c r="N1324" s="1064" t="s">
        <v>2397</v>
      </c>
      <c r="O1324">
        <v>13</v>
      </c>
      <c r="P1324" s="1065">
        <v>0</v>
      </c>
      <c r="Q1324" s="1065">
        <v>0</v>
      </c>
      <c r="R1324" s="1066">
        <f t="shared" si="20"/>
        <v>0</v>
      </c>
      <c r="S1324" s="1065">
        <v>0</v>
      </c>
      <c r="T1324" s="1065">
        <v>0</v>
      </c>
      <c r="U1324" s="1065">
        <v>0</v>
      </c>
      <c r="V1324" s="1065">
        <v>0</v>
      </c>
    </row>
    <row r="1325" spans="1:22">
      <c r="A1325">
        <v>4088200100</v>
      </c>
      <c r="B1325" s="1061">
        <v>2</v>
      </c>
      <c r="C1325" s="1061">
        <v>5</v>
      </c>
      <c r="D1325" s="1062">
        <v>2</v>
      </c>
      <c r="E1325" s="1061" t="s">
        <v>2394</v>
      </c>
      <c r="F1325" s="1061">
        <v>143</v>
      </c>
      <c r="G1325" s="1061" t="s">
        <v>711</v>
      </c>
      <c r="H1325" s="1063">
        <v>1</v>
      </c>
      <c r="I1325" s="1064">
        <v>14106</v>
      </c>
      <c r="J1325" s="1064">
        <v>1</v>
      </c>
      <c r="K1325">
        <v>2020</v>
      </c>
      <c r="L1325" s="1064">
        <v>1</v>
      </c>
      <c r="M1325" s="1064">
        <v>1</v>
      </c>
      <c r="N1325" s="1064" t="s">
        <v>2397</v>
      </c>
      <c r="O1325">
        <v>13</v>
      </c>
      <c r="P1325" s="1065">
        <v>0</v>
      </c>
      <c r="Q1325" s="1065">
        <v>0</v>
      </c>
      <c r="R1325" s="1066">
        <f t="shared" si="20"/>
        <v>0</v>
      </c>
      <c r="S1325" s="1065">
        <v>0</v>
      </c>
      <c r="T1325" s="1065">
        <v>0</v>
      </c>
      <c r="U1325" s="1065">
        <v>0</v>
      </c>
      <c r="V1325" s="1065">
        <v>0</v>
      </c>
    </row>
    <row r="1326" spans="1:22">
      <c r="A1326">
        <v>4088200100</v>
      </c>
      <c r="B1326" s="1061">
        <v>2</v>
      </c>
      <c r="C1326" s="1061">
        <v>5</v>
      </c>
      <c r="D1326" s="1062">
        <v>2</v>
      </c>
      <c r="E1326" s="1061" t="s">
        <v>2394</v>
      </c>
      <c r="F1326" s="1061">
        <v>143</v>
      </c>
      <c r="G1326" s="1061" t="s">
        <v>711</v>
      </c>
      <c r="H1326" s="1063">
        <v>1</v>
      </c>
      <c r="I1326" s="1064">
        <v>14106</v>
      </c>
      <c r="J1326" s="1064">
        <v>1</v>
      </c>
      <c r="K1326">
        <v>2020</v>
      </c>
      <c r="L1326" s="1064">
        <v>1</v>
      </c>
      <c r="M1326" s="1064">
        <v>1</v>
      </c>
      <c r="N1326" s="1064" t="s">
        <v>2397</v>
      </c>
      <c r="O1326">
        <v>13</v>
      </c>
      <c r="P1326" s="1065">
        <v>0</v>
      </c>
      <c r="Q1326" s="1065">
        <v>0</v>
      </c>
      <c r="R1326" s="1066">
        <f t="shared" si="20"/>
        <v>0</v>
      </c>
      <c r="S1326" s="1065">
        <v>1497.64</v>
      </c>
      <c r="T1326" s="1065">
        <v>1497.64</v>
      </c>
      <c r="U1326" s="1065">
        <v>0</v>
      </c>
      <c r="V1326" s="1065">
        <v>0</v>
      </c>
    </row>
    <row r="1327" spans="1:22">
      <c r="A1327">
        <v>4088200100</v>
      </c>
      <c r="B1327" s="1061">
        <v>2</v>
      </c>
      <c r="C1327" s="1061">
        <v>5</v>
      </c>
      <c r="D1327" s="1062">
        <v>2</v>
      </c>
      <c r="E1327" s="1061" t="s">
        <v>2394</v>
      </c>
      <c r="F1327" s="1061">
        <v>143</v>
      </c>
      <c r="G1327" s="1061" t="s">
        <v>711</v>
      </c>
      <c r="H1327" s="1063">
        <v>1</v>
      </c>
      <c r="I1327" s="1064">
        <v>14106</v>
      </c>
      <c r="J1327" s="1064">
        <v>1</v>
      </c>
      <c r="K1327">
        <v>2020</v>
      </c>
      <c r="L1327" s="1064">
        <v>1</v>
      </c>
      <c r="M1327" s="1064">
        <v>1</v>
      </c>
      <c r="N1327" s="1064" t="s">
        <v>2397</v>
      </c>
      <c r="O1327">
        <v>13</v>
      </c>
      <c r="P1327" s="1065">
        <v>0</v>
      </c>
      <c r="Q1327" s="1065">
        <v>1497.64</v>
      </c>
      <c r="R1327" s="1066">
        <f t="shared" si="20"/>
        <v>1497.64</v>
      </c>
      <c r="S1327" s="1065">
        <v>0</v>
      </c>
      <c r="T1327" s="1065">
        <v>0</v>
      </c>
      <c r="U1327" s="1065">
        <v>0</v>
      </c>
      <c r="V1327" s="1065">
        <v>0</v>
      </c>
    </row>
    <row r="1328" spans="1:22">
      <c r="A1328">
        <v>4088200100</v>
      </c>
      <c r="B1328" s="1061">
        <v>2</v>
      </c>
      <c r="C1328" s="1061">
        <v>5</v>
      </c>
      <c r="D1328" s="1062">
        <v>2</v>
      </c>
      <c r="E1328" s="1061" t="s">
        <v>2394</v>
      </c>
      <c r="F1328" s="1061">
        <v>143</v>
      </c>
      <c r="G1328" s="1061" t="s">
        <v>711</v>
      </c>
      <c r="H1328" s="1063">
        <v>1</v>
      </c>
      <c r="I1328" s="1064">
        <v>14106</v>
      </c>
      <c r="J1328" s="1064">
        <v>1</v>
      </c>
      <c r="K1328">
        <v>2020</v>
      </c>
      <c r="L1328" s="1064">
        <v>2</v>
      </c>
      <c r="M1328" s="1064">
        <v>2</v>
      </c>
      <c r="N1328" s="1064" t="s">
        <v>2396</v>
      </c>
      <c r="O1328">
        <v>13</v>
      </c>
      <c r="P1328" s="1065">
        <v>5344.46</v>
      </c>
      <c r="Q1328" s="1065">
        <v>-794.61</v>
      </c>
      <c r="R1328" s="1066">
        <f t="shared" si="20"/>
        <v>4549.8500000000004</v>
      </c>
      <c r="S1328" s="1065">
        <v>4549.84</v>
      </c>
      <c r="T1328" s="1065">
        <v>4549.84</v>
      </c>
      <c r="U1328" s="1065">
        <v>4094.86</v>
      </c>
      <c r="V1328" s="1065">
        <v>4094.86</v>
      </c>
    </row>
    <row r="1329" spans="1:22">
      <c r="A1329">
        <v>4088200100</v>
      </c>
      <c r="B1329" s="1061">
        <v>2</v>
      </c>
      <c r="C1329" s="1061">
        <v>5</v>
      </c>
      <c r="D1329" s="1062">
        <v>2</v>
      </c>
      <c r="E1329" s="1061" t="s">
        <v>2394</v>
      </c>
      <c r="F1329" s="1061">
        <v>143</v>
      </c>
      <c r="G1329" s="1061" t="s">
        <v>711</v>
      </c>
      <c r="H1329" s="1063">
        <v>1</v>
      </c>
      <c r="I1329" s="1064">
        <v>14106</v>
      </c>
      <c r="J1329" s="1064">
        <v>1</v>
      </c>
      <c r="K1329">
        <v>2020</v>
      </c>
      <c r="L1329" s="1064">
        <v>1</v>
      </c>
      <c r="M1329" s="1064">
        <v>3</v>
      </c>
      <c r="N1329" s="1064" t="s">
        <v>2395</v>
      </c>
      <c r="O1329">
        <v>13</v>
      </c>
      <c r="P1329" s="1065">
        <v>0</v>
      </c>
      <c r="Q1329" s="1065">
        <v>0</v>
      </c>
      <c r="R1329" s="1066">
        <f t="shared" si="20"/>
        <v>0</v>
      </c>
      <c r="S1329" s="1065">
        <v>0</v>
      </c>
      <c r="T1329" s="1065">
        <v>0</v>
      </c>
      <c r="U1329" s="1065">
        <v>0</v>
      </c>
      <c r="V1329" s="1065">
        <v>0</v>
      </c>
    </row>
    <row r="1330" spans="1:22">
      <c r="A1330">
        <v>4088200100</v>
      </c>
      <c r="B1330" s="1061">
        <v>2</v>
      </c>
      <c r="C1330" s="1061">
        <v>5</v>
      </c>
      <c r="D1330" s="1062">
        <v>2</v>
      </c>
      <c r="E1330" s="1061" t="s">
        <v>2394</v>
      </c>
      <c r="F1330" s="1061">
        <v>143</v>
      </c>
      <c r="G1330" s="1061" t="s">
        <v>711</v>
      </c>
      <c r="H1330" s="1063">
        <v>1</v>
      </c>
      <c r="I1330" s="1064">
        <v>14106</v>
      </c>
      <c r="J1330" s="1064">
        <v>1</v>
      </c>
      <c r="K1330">
        <v>2020</v>
      </c>
      <c r="L1330" s="1064">
        <v>1</v>
      </c>
      <c r="M1330" s="1064">
        <v>3</v>
      </c>
      <c r="N1330" s="1064" t="s">
        <v>2395</v>
      </c>
      <c r="O1330">
        <v>13</v>
      </c>
      <c r="P1330" s="1065">
        <v>0</v>
      </c>
      <c r="Q1330" s="1065">
        <v>0</v>
      </c>
      <c r="R1330" s="1066">
        <f t="shared" si="20"/>
        <v>0</v>
      </c>
      <c r="S1330" s="1065">
        <v>0</v>
      </c>
      <c r="T1330" s="1065">
        <v>0</v>
      </c>
      <c r="U1330" s="1065">
        <v>0</v>
      </c>
      <c r="V1330" s="1065">
        <v>0</v>
      </c>
    </row>
    <row r="1331" spans="1:22">
      <c r="A1331">
        <v>4088200100</v>
      </c>
      <c r="B1331" s="1061">
        <v>2</v>
      </c>
      <c r="C1331" s="1061">
        <v>5</v>
      </c>
      <c r="D1331" s="1062">
        <v>2</v>
      </c>
      <c r="E1331" s="1061" t="s">
        <v>2394</v>
      </c>
      <c r="F1331" s="1061">
        <v>143</v>
      </c>
      <c r="G1331" s="1061" t="s">
        <v>711</v>
      </c>
      <c r="H1331" s="1063">
        <v>1</v>
      </c>
      <c r="I1331" s="1064">
        <v>14106</v>
      </c>
      <c r="J1331" s="1064">
        <v>1</v>
      </c>
      <c r="K1331">
        <v>2020</v>
      </c>
      <c r="L1331" s="1064">
        <v>1</v>
      </c>
      <c r="M1331" s="1064">
        <v>3</v>
      </c>
      <c r="N1331" s="1064" t="s">
        <v>2395</v>
      </c>
      <c r="O1331">
        <v>13</v>
      </c>
      <c r="P1331" s="1065">
        <v>0</v>
      </c>
      <c r="Q1331" s="1065">
        <v>0</v>
      </c>
      <c r="R1331" s="1066">
        <f t="shared" si="20"/>
        <v>0</v>
      </c>
      <c r="S1331" s="1065">
        <v>3379.94</v>
      </c>
      <c r="T1331" s="1065">
        <v>3379.94</v>
      </c>
      <c r="U1331" s="1065">
        <v>0</v>
      </c>
      <c r="V1331" s="1065">
        <v>0</v>
      </c>
    </row>
    <row r="1332" spans="1:22">
      <c r="A1332">
        <v>4088200100</v>
      </c>
      <c r="B1332" s="1061">
        <v>2</v>
      </c>
      <c r="C1332" s="1061">
        <v>5</v>
      </c>
      <c r="D1332" s="1062">
        <v>2</v>
      </c>
      <c r="E1332" s="1061" t="s">
        <v>2394</v>
      </c>
      <c r="F1332" s="1061">
        <v>143</v>
      </c>
      <c r="G1332" s="1061" t="s">
        <v>711</v>
      </c>
      <c r="H1332" s="1063">
        <v>1</v>
      </c>
      <c r="I1332" s="1064">
        <v>14106</v>
      </c>
      <c r="J1332" s="1064">
        <v>1</v>
      </c>
      <c r="K1332">
        <v>2020</v>
      </c>
      <c r="L1332" s="1064">
        <v>1</v>
      </c>
      <c r="M1332" s="1064">
        <v>3</v>
      </c>
      <c r="N1332" s="1064" t="s">
        <v>2395</v>
      </c>
      <c r="O1332">
        <v>13</v>
      </c>
      <c r="P1332" s="1065">
        <v>0</v>
      </c>
      <c r="Q1332" s="1065">
        <v>3379.94</v>
      </c>
      <c r="R1332" s="1066">
        <f t="shared" si="20"/>
        <v>3379.94</v>
      </c>
      <c r="S1332" s="1065">
        <v>0</v>
      </c>
      <c r="T1332" s="1065">
        <v>0</v>
      </c>
      <c r="U1332" s="1065">
        <v>0</v>
      </c>
      <c r="V1332" s="1065">
        <v>0</v>
      </c>
    </row>
    <row r="1333" spans="1:22">
      <c r="A1333">
        <v>4088200100</v>
      </c>
      <c r="B1333" s="1061">
        <v>2</v>
      </c>
      <c r="C1333" s="1061">
        <v>5</v>
      </c>
      <c r="D1333" s="1062">
        <v>2</v>
      </c>
      <c r="E1333" s="1061" t="s">
        <v>2394</v>
      </c>
      <c r="F1333" s="1061">
        <v>143</v>
      </c>
      <c r="G1333" s="1061" t="s">
        <v>711</v>
      </c>
      <c r="H1333" s="1063">
        <v>1</v>
      </c>
      <c r="I1333" s="1064">
        <v>14106</v>
      </c>
      <c r="J1333" s="1064">
        <v>1</v>
      </c>
      <c r="K1333">
        <v>2020</v>
      </c>
      <c r="L1333" s="1064">
        <v>1</v>
      </c>
      <c r="M1333" s="1064">
        <v>1</v>
      </c>
      <c r="N1333" s="1064" t="s">
        <v>2397</v>
      </c>
      <c r="O1333">
        <v>13</v>
      </c>
      <c r="P1333" s="1065">
        <v>0</v>
      </c>
      <c r="Q1333" s="1065">
        <v>0</v>
      </c>
      <c r="R1333" s="1066">
        <f t="shared" si="20"/>
        <v>0</v>
      </c>
      <c r="S1333" s="1065">
        <v>0</v>
      </c>
      <c r="T1333" s="1065">
        <v>0</v>
      </c>
      <c r="U1333" s="1065">
        <v>0</v>
      </c>
      <c r="V1333" s="1065">
        <v>0</v>
      </c>
    </row>
    <row r="1334" spans="1:22">
      <c r="A1334">
        <v>4088200100</v>
      </c>
      <c r="B1334" s="1061">
        <v>2</v>
      </c>
      <c r="C1334" s="1061">
        <v>5</v>
      </c>
      <c r="D1334" s="1062">
        <v>2</v>
      </c>
      <c r="E1334" s="1061" t="s">
        <v>2394</v>
      </c>
      <c r="F1334" s="1061">
        <v>143</v>
      </c>
      <c r="G1334" s="1061" t="s">
        <v>711</v>
      </c>
      <c r="H1334" s="1063">
        <v>1</v>
      </c>
      <c r="I1334" s="1064">
        <v>14106</v>
      </c>
      <c r="J1334" s="1064">
        <v>1</v>
      </c>
      <c r="K1334">
        <v>2020</v>
      </c>
      <c r="L1334" s="1064">
        <v>1</v>
      </c>
      <c r="M1334" s="1064">
        <v>1</v>
      </c>
      <c r="N1334" s="1064" t="s">
        <v>2397</v>
      </c>
      <c r="O1334">
        <v>13</v>
      </c>
      <c r="P1334" s="1065">
        <v>0</v>
      </c>
      <c r="Q1334" s="1065">
        <v>0</v>
      </c>
      <c r="R1334" s="1066">
        <f t="shared" si="20"/>
        <v>0</v>
      </c>
      <c r="S1334" s="1065">
        <v>0</v>
      </c>
      <c r="T1334" s="1065">
        <v>0</v>
      </c>
      <c r="U1334" s="1065">
        <v>0</v>
      </c>
      <c r="V1334" s="1065">
        <v>0</v>
      </c>
    </row>
    <row r="1335" spans="1:22">
      <c r="A1335">
        <v>4088200100</v>
      </c>
      <c r="B1335" s="1061">
        <v>2</v>
      </c>
      <c r="C1335" s="1061">
        <v>5</v>
      </c>
      <c r="D1335" s="1062">
        <v>2</v>
      </c>
      <c r="E1335" s="1061" t="s">
        <v>2394</v>
      </c>
      <c r="F1335" s="1061">
        <v>143</v>
      </c>
      <c r="G1335" s="1061" t="s">
        <v>711</v>
      </c>
      <c r="H1335" s="1063">
        <v>1</v>
      </c>
      <c r="I1335" s="1064">
        <v>14106</v>
      </c>
      <c r="J1335" s="1064">
        <v>1</v>
      </c>
      <c r="K1335">
        <v>2020</v>
      </c>
      <c r="L1335" s="1064">
        <v>1</v>
      </c>
      <c r="M1335" s="1064">
        <v>1</v>
      </c>
      <c r="N1335" s="1064" t="s">
        <v>2397</v>
      </c>
      <c r="O1335">
        <v>13</v>
      </c>
      <c r="P1335" s="1065">
        <v>0</v>
      </c>
      <c r="Q1335" s="1065">
        <v>0</v>
      </c>
      <c r="R1335" s="1066">
        <f t="shared" si="20"/>
        <v>0</v>
      </c>
      <c r="S1335" s="1065">
        <v>472.27</v>
      </c>
      <c r="T1335" s="1065">
        <v>472.27</v>
      </c>
      <c r="U1335" s="1065">
        <v>0</v>
      </c>
      <c r="V1335" s="1065">
        <v>0</v>
      </c>
    </row>
    <row r="1336" spans="1:22">
      <c r="A1336">
        <v>4088200100</v>
      </c>
      <c r="B1336" s="1061">
        <v>2</v>
      </c>
      <c r="C1336" s="1061">
        <v>5</v>
      </c>
      <c r="D1336" s="1062">
        <v>2</v>
      </c>
      <c r="E1336" s="1061" t="s">
        <v>2394</v>
      </c>
      <c r="F1336" s="1061">
        <v>143</v>
      </c>
      <c r="G1336" s="1061" t="s">
        <v>711</v>
      </c>
      <c r="H1336" s="1063">
        <v>1</v>
      </c>
      <c r="I1336" s="1064">
        <v>14106</v>
      </c>
      <c r="J1336" s="1064">
        <v>1</v>
      </c>
      <c r="K1336">
        <v>2020</v>
      </c>
      <c r="L1336" s="1064">
        <v>1</v>
      </c>
      <c r="M1336" s="1064">
        <v>1</v>
      </c>
      <c r="N1336" s="1064" t="s">
        <v>2397</v>
      </c>
      <c r="O1336">
        <v>13</v>
      </c>
      <c r="P1336" s="1065">
        <v>0</v>
      </c>
      <c r="Q1336" s="1065">
        <v>472.27</v>
      </c>
      <c r="R1336" s="1066">
        <f t="shared" si="20"/>
        <v>472.27</v>
      </c>
      <c r="S1336" s="1065">
        <v>0</v>
      </c>
      <c r="T1336" s="1065">
        <v>0</v>
      </c>
      <c r="U1336" s="1065">
        <v>0</v>
      </c>
      <c r="V1336" s="1065">
        <v>0</v>
      </c>
    </row>
    <row r="1337" spans="1:22">
      <c r="A1337">
        <v>4088200100</v>
      </c>
      <c r="B1337" s="1061">
        <v>2</v>
      </c>
      <c r="C1337" s="1061">
        <v>5</v>
      </c>
      <c r="D1337" s="1062">
        <v>2</v>
      </c>
      <c r="E1337" s="1061" t="s">
        <v>2394</v>
      </c>
      <c r="F1337" s="1061">
        <v>143</v>
      </c>
      <c r="G1337" s="1061" t="s">
        <v>711</v>
      </c>
      <c r="H1337" s="1063">
        <v>1</v>
      </c>
      <c r="I1337" s="1064">
        <v>14106</v>
      </c>
      <c r="J1337" s="1064">
        <v>1</v>
      </c>
      <c r="K1337">
        <v>2020</v>
      </c>
      <c r="L1337" s="1064">
        <v>1</v>
      </c>
      <c r="M1337" s="1064">
        <v>1</v>
      </c>
      <c r="N1337" s="1064" t="s">
        <v>2397</v>
      </c>
      <c r="O1337">
        <v>13</v>
      </c>
      <c r="P1337" s="1065">
        <v>0</v>
      </c>
      <c r="Q1337" s="1065">
        <v>0</v>
      </c>
      <c r="R1337" s="1066">
        <f t="shared" si="20"/>
        <v>0</v>
      </c>
      <c r="S1337" s="1065">
        <v>0</v>
      </c>
      <c r="T1337" s="1065">
        <v>0</v>
      </c>
      <c r="U1337" s="1065">
        <v>0</v>
      </c>
      <c r="V1337" s="1065">
        <v>0</v>
      </c>
    </row>
    <row r="1338" spans="1:22">
      <c r="A1338">
        <v>4088200100</v>
      </c>
      <c r="B1338" s="1061">
        <v>2</v>
      </c>
      <c r="C1338" s="1061">
        <v>5</v>
      </c>
      <c r="D1338" s="1062">
        <v>2</v>
      </c>
      <c r="E1338" s="1061" t="s">
        <v>2394</v>
      </c>
      <c r="F1338" s="1061">
        <v>143</v>
      </c>
      <c r="G1338" s="1061" t="s">
        <v>711</v>
      </c>
      <c r="H1338" s="1063">
        <v>1</v>
      </c>
      <c r="I1338" s="1064">
        <v>14106</v>
      </c>
      <c r="J1338" s="1064">
        <v>1</v>
      </c>
      <c r="K1338">
        <v>2020</v>
      </c>
      <c r="L1338" s="1064">
        <v>1</v>
      </c>
      <c r="M1338" s="1064">
        <v>1</v>
      </c>
      <c r="N1338" s="1064" t="s">
        <v>2397</v>
      </c>
      <c r="O1338">
        <v>13</v>
      </c>
      <c r="P1338" s="1065">
        <v>0</v>
      </c>
      <c r="Q1338" s="1065">
        <v>0</v>
      </c>
      <c r="R1338" s="1066">
        <f t="shared" si="20"/>
        <v>0</v>
      </c>
      <c r="S1338" s="1065">
        <v>0</v>
      </c>
      <c r="T1338" s="1065">
        <v>0</v>
      </c>
      <c r="U1338" s="1065">
        <v>0</v>
      </c>
      <c r="V1338" s="1065">
        <v>0</v>
      </c>
    </row>
    <row r="1339" spans="1:22">
      <c r="A1339">
        <v>4088200100</v>
      </c>
      <c r="B1339" s="1061">
        <v>2</v>
      </c>
      <c r="C1339" s="1061">
        <v>5</v>
      </c>
      <c r="D1339" s="1062">
        <v>2</v>
      </c>
      <c r="E1339" s="1061" t="s">
        <v>2394</v>
      </c>
      <c r="F1339" s="1061">
        <v>143</v>
      </c>
      <c r="G1339" s="1061" t="s">
        <v>711</v>
      </c>
      <c r="H1339" s="1063">
        <v>1</v>
      </c>
      <c r="I1339" s="1064">
        <v>14106</v>
      </c>
      <c r="J1339" s="1064">
        <v>1</v>
      </c>
      <c r="K1339">
        <v>2020</v>
      </c>
      <c r="L1339" s="1064">
        <v>1</v>
      </c>
      <c r="M1339" s="1064">
        <v>1</v>
      </c>
      <c r="N1339" s="1064" t="s">
        <v>2397</v>
      </c>
      <c r="O1339">
        <v>13</v>
      </c>
      <c r="P1339" s="1065">
        <v>0</v>
      </c>
      <c r="Q1339" s="1065">
        <v>0</v>
      </c>
      <c r="R1339" s="1066">
        <f t="shared" si="20"/>
        <v>0</v>
      </c>
      <c r="S1339" s="1065">
        <v>1304.6600000000001</v>
      </c>
      <c r="T1339" s="1065">
        <v>1304.6600000000001</v>
      </c>
      <c r="U1339" s="1065">
        <v>0</v>
      </c>
      <c r="V1339" s="1065">
        <v>0</v>
      </c>
    </row>
    <row r="1340" spans="1:22">
      <c r="A1340">
        <v>4088200100</v>
      </c>
      <c r="B1340" s="1061">
        <v>2</v>
      </c>
      <c r="C1340" s="1061">
        <v>5</v>
      </c>
      <c r="D1340" s="1062">
        <v>2</v>
      </c>
      <c r="E1340" s="1061" t="s">
        <v>2394</v>
      </c>
      <c r="F1340" s="1061">
        <v>143</v>
      </c>
      <c r="G1340" s="1061" t="s">
        <v>711</v>
      </c>
      <c r="H1340" s="1063">
        <v>1</v>
      </c>
      <c r="I1340" s="1064">
        <v>14106</v>
      </c>
      <c r="J1340" s="1064">
        <v>1</v>
      </c>
      <c r="K1340">
        <v>2020</v>
      </c>
      <c r="L1340" s="1064">
        <v>1</v>
      </c>
      <c r="M1340" s="1064">
        <v>1</v>
      </c>
      <c r="N1340" s="1064" t="s">
        <v>2397</v>
      </c>
      <c r="O1340">
        <v>13</v>
      </c>
      <c r="P1340" s="1065">
        <v>0</v>
      </c>
      <c r="Q1340" s="1065">
        <v>1304.6600000000001</v>
      </c>
      <c r="R1340" s="1066">
        <f t="shared" si="20"/>
        <v>1304.6600000000001</v>
      </c>
      <c r="S1340" s="1065">
        <v>0</v>
      </c>
      <c r="T1340" s="1065">
        <v>0</v>
      </c>
      <c r="U1340" s="1065">
        <v>0</v>
      </c>
      <c r="V1340" s="1065">
        <v>0</v>
      </c>
    </row>
    <row r="1341" spans="1:22">
      <c r="A1341">
        <v>4088200100</v>
      </c>
      <c r="B1341" s="1061">
        <v>2</v>
      </c>
      <c r="C1341" s="1061">
        <v>5</v>
      </c>
      <c r="D1341" s="1062">
        <v>2</v>
      </c>
      <c r="E1341" s="1061" t="s">
        <v>2394</v>
      </c>
      <c r="F1341" s="1061">
        <v>143</v>
      </c>
      <c r="G1341" s="1061" t="s">
        <v>711</v>
      </c>
      <c r="H1341" s="1063">
        <v>1</v>
      </c>
      <c r="I1341" s="1064">
        <v>14106</v>
      </c>
      <c r="J1341" s="1064">
        <v>1</v>
      </c>
      <c r="K1341">
        <v>2020</v>
      </c>
      <c r="L1341" s="1064">
        <v>2</v>
      </c>
      <c r="M1341" s="1064">
        <v>2</v>
      </c>
      <c r="N1341" s="1064" t="s">
        <v>2396</v>
      </c>
      <c r="O1341">
        <v>13</v>
      </c>
      <c r="P1341" s="1065">
        <v>19794.78</v>
      </c>
      <c r="Q1341" s="1065">
        <v>-4540.0200000000004</v>
      </c>
      <c r="R1341" s="1066">
        <f t="shared" si="20"/>
        <v>15254.759999999998</v>
      </c>
      <c r="S1341" s="1065">
        <v>15254.76</v>
      </c>
      <c r="T1341" s="1065">
        <v>15254.76</v>
      </c>
      <c r="U1341" s="1065">
        <v>15254.76</v>
      </c>
      <c r="V1341" s="1065">
        <v>15254.76</v>
      </c>
    </row>
    <row r="1342" spans="1:22">
      <c r="A1342">
        <v>4088200100</v>
      </c>
      <c r="B1342" s="1061">
        <v>2</v>
      </c>
      <c r="C1342" s="1061">
        <v>5</v>
      </c>
      <c r="D1342" s="1062">
        <v>2</v>
      </c>
      <c r="E1342" s="1061" t="s">
        <v>2394</v>
      </c>
      <c r="F1342" s="1061">
        <v>143</v>
      </c>
      <c r="G1342" s="1061" t="s">
        <v>711</v>
      </c>
      <c r="H1342" s="1063">
        <v>1</v>
      </c>
      <c r="I1342" s="1064">
        <v>14106</v>
      </c>
      <c r="J1342" s="1064">
        <v>1</v>
      </c>
      <c r="K1342">
        <v>2020</v>
      </c>
      <c r="L1342" s="1064">
        <v>2</v>
      </c>
      <c r="M1342" s="1064">
        <v>2</v>
      </c>
      <c r="N1342" s="1064" t="s">
        <v>2396</v>
      </c>
      <c r="O1342">
        <v>13</v>
      </c>
      <c r="P1342" s="1065">
        <v>16356.09</v>
      </c>
      <c r="Q1342" s="1065">
        <v>-2224.29</v>
      </c>
      <c r="R1342" s="1066">
        <f t="shared" si="20"/>
        <v>14131.8</v>
      </c>
      <c r="S1342" s="1065">
        <v>14131.8</v>
      </c>
      <c r="T1342" s="1065">
        <v>14131.8</v>
      </c>
      <c r="U1342" s="1065">
        <v>12718.62</v>
      </c>
      <c r="V1342" s="1065">
        <v>12718.62</v>
      </c>
    </row>
    <row r="1343" spans="1:22">
      <c r="A1343">
        <v>4088200100</v>
      </c>
      <c r="B1343" s="1061">
        <v>2</v>
      </c>
      <c r="C1343" s="1061">
        <v>5</v>
      </c>
      <c r="D1343" s="1062">
        <v>2</v>
      </c>
      <c r="E1343" s="1061" t="s">
        <v>2394</v>
      </c>
      <c r="F1343" s="1061">
        <v>143</v>
      </c>
      <c r="G1343" s="1061" t="s">
        <v>711</v>
      </c>
      <c r="H1343" s="1063">
        <v>1</v>
      </c>
      <c r="I1343" s="1064">
        <v>14106</v>
      </c>
      <c r="J1343" s="1064">
        <v>1</v>
      </c>
      <c r="K1343">
        <v>2020</v>
      </c>
      <c r="L1343" s="1064">
        <v>1</v>
      </c>
      <c r="M1343" s="1064">
        <v>3</v>
      </c>
      <c r="N1343" s="1064" t="s">
        <v>2395</v>
      </c>
      <c r="O1343">
        <v>13</v>
      </c>
      <c r="P1343" s="1065">
        <v>0</v>
      </c>
      <c r="Q1343" s="1065">
        <v>0</v>
      </c>
      <c r="R1343" s="1066">
        <f t="shared" si="20"/>
        <v>0</v>
      </c>
      <c r="S1343" s="1065">
        <v>0</v>
      </c>
      <c r="T1343" s="1065">
        <v>0</v>
      </c>
      <c r="U1343" s="1065">
        <v>0</v>
      </c>
      <c r="V1343" s="1065">
        <v>0</v>
      </c>
    </row>
    <row r="1344" spans="1:22">
      <c r="A1344">
        <v>4088200100</v>
      </c>
      <c r="B1344" s="1061">
        <v>2</v>
      </c>
      <c r="C1344" s="1061">
        <v>5</v>
      </c>
      <c r="D1344" s="1062">
        <v>2</v>
      </c>
      <c r="E1344" s="1061" t="s">
        <v>2394</v>
      </c>
      <c r="F1344" s="1061">
        <v>143</v>
      </c>
      <c r="G1344" s="1061" t="s">
        <v>711</v>
      </c>
      <c r="H1344" s="1063">
        <v>1</v>
      </c>
      <c r="I1344" s="1064">
        <v>14106</v>
      </c>
      <c r="J1344" s="1064">
        <v>1</v>
      </c>
      <c r="K1344">
        <v>2020</v>
      </c>
      <c r="L1344" s="1064">
        <v>1</v>
      </c>
      <c r="M1344" s="1064">
        <v>3</v>
      </c>
      <c r="N1344" s="1064" t="s">
        <v>2395</v>
      </c>
      <c r="O1344">
        <v>13</v>
      </c>
      <c r="P1344" s="1065">
        <v>0</v>
      </c>
      <c r="Q1344" s="1065">
        <v>0</v>
      </c>
      <c r="R1344" s="1066">
        <f t="shared" si="20"/>
        <v>0</v>
      </c>
      <c r="S1344" s="1065">
        <v>0</v>
      </c>
      <c r="T1344" s="1065">
        <v>0</v>
      </c>
      <c r="U1344" s="1065">
        <v>0</v>
      </c>
      <c r="V1344" s="1065">
        <v>0</v>
      </c>
    </row>
    <row r="1345" spans="1:22">
      <c r="A1345">
        <v>4088200100</v>
      </c>
      <c r="B1345" s="1061">
        <v>2</v>
      </c>
      <c r="C1345" s="1061">
        <v>5</v>
      </c>
      <c r="D1345" s="1062">
        <v>2</v>
      </c>
      <c r="E1345" s="1061" t="s">
        <v>2394</v>
      </c>
      <c r="F1345" s="1061">
        <v>143</v>
      </c>
      <c r="G1345" s="1061" t="s">
        <v>711</v>
      </c>
      <c r="H1345" s="1063">
        <v>1</v>
      </c>
      <c r="I1345" s="1064">
        <v>14106</v>
      </c>
      <c r="J1345" s="1064">
        <v>1</v>
      </c>
      <c r="K1345">
        <v>2020</v>
      </c>
      <c r="L1345" s="1064">
        <v>1</v>
      </c>
      <c r="M1345" s="1064">
        <v>3</v>
      </c>
      <c r="N1345" s="1064" t="s">
        <v>2395</v>
      </c>
      <c r="O1345">
        <v>13</v>
      </c>
      <c r="P1345" s="1065">
        <v>0</v>
      </c>
      <c r="Q1345" s="1065">
        <v>0</v>
      </c>
      <c r="R1345" s="1066">
        <f t="shared" si="20"/>
        <v>0</v>
      </c>
      <c r="S1345" s="1065">
        <v>7348.95</v>
      </c>
      <c r="T1345" s="1065">
        <v>7348.95</v>
      </c>
      <c r="U1345" s="1065">
        <v>0</v>
      </c>
      <c r="V1345" s="1065">
        <v>0</v>
      </c>
    </row>
    <row r="1346" spans="1:22">
      <c r="A1346">
        <v>4088200100</v>
      </c>
      <c r="B1346" s="1061">
        <v>2</v>
      </c>
      <c r="C1346" s="1061">
        <v>5</v>
      </c>
      <c r="D1346" s="1062">
        <v>2</v>
      </c>
      <c r="E1346" s="1061" t="s">
        <v>2394</v>
      </c>
      <c r="F1346" s="1061">
        <v>143</v>
      </c>
      <c r="G1346" s="1061" t="s">
        <v>711</v>
      </c>
      <c r="H1346" s="1063">
        <v>1</v>
      </c>
      <c r="I1346" s="1064">
        <v>14106</v>
      </c>
      <c r="J1346" s="1064">
        <v>1</v>
      </c>
      <c r="K1346">
        <v>2020</v>
      </c>
      <c r="L1346" s="1064">
        <v>1</v>
      </c>
      <c r="M1346" s="1064">
        <v>3</v>
      </c>
      <c r="N1346" s="1064" t="s">
        <v>2395</v>
      </c>
      <c r="O1346">
        <v>13</v>
      </c>
      <c r="P1346" s="1065">
        <v>0</v>
      </c>
      <c r="Q1346" s="1065">
        <v>7348.95</v>
      </c>
      <c r="R1346" s="1066">
        <f t="shared" si="20"/>
        <v>7348.95</v>
      </c>
      <c r="S1346" s="1065">
        <v>0</v>
      </c>
      <c r="T1346" s="1065">
        <v>0</v>
      </c>
      <c r="U1346" s="1065">
        <v>0</v>
      </c>
      <c r="V1346" s="1065">
        <v>0</v>
      </c>
    </row>
    <row r="1347" spans="1:22">
      <c r="A1347">
        <v>4088200100</v>
      </c>
      <c r="B1347" s="1061">
        <v>2</v>
      </c>
      <c r="C1347" s="1061">
        <v>5</v>
      </c>
      <c r="D1347" s="1062">
        <v>2</v>
      </c>
      <c r="E1347" s="1061" t="s">
        <v>2394</v>
      </c>
      <c r="F1347" s="1061">
        <v>143</v>
      </c>
      <c r="G1347" s="1061" t="s">
        <v>711</v>
      </c>
      <c r="H1347" s="1063">
        <v>1</v>
      </c>
      <c r="I1347" s="1064">
        <v>14106</v>
      </c>
      <c r="J1347" s="1064">
        <v>1</v>
      </c>
      <c r="K1347">
        <v>2020</v>
      </c>
      <c r="L1347" s="1064">
        <v>2</v>
      </c>
      <c r="M1347" s="1064">
        <v>2</v>
      </c>
      <c r="N1347" s="1064" t="s">
        <v>2396</v>
      </c>
      <c r="O1347">
        <v>13</v>
      </c>
      <c r="P1347" s="1065">
        <v>158029.15</v>
      </c>
      <c r="Q1347" s="1065">
        <v>-29827.41</v>
      </c>
      <c r="R1347" s="1066">
        <f t="shared" si="20"/>
        <v>128201.73999999999</v>
      </c>
      <c r="S1347" s="1065">
        <v>128201.64</v>
      </c>
      <c r="T1347" s="1065">
        <v>128201.64</v>
      </c>
      <c r="U1347" s="1065">
        <v>115521.2</v>
      </c>
      <c r="V1347" s="1065">
        <v>115521.2</v>
      </c>
    </row>
    <row r="1348" spans="1:22">
      <c r="A1348">
        <v>4088200100</v>
      </c>
      <c r="B1348" s="1061">
        <v>2</v>
      </c>
      <c r="C1348" s="1061">
        <v>5</v>
      </c>
      <c r="D1348" s="1062">
        <v>2</v>
      </c>
      <c r="E1348" s="1061" t="s">
        <v>2394</v>
      </c>
      <c r="F1348" s="1061">
        <v>143</v>
      </c>
      <c r="G1348" s="1061" t="s">
        <v>711</v>
      </c>
      <c r="H1348" s="1063">
        <v>1</v>
      </c>
      <c r="I1348" s="1064">
        <v>14106</v>
      </c>
      <c r="J1348" s="1064">
        <v>1</v>
      </c>
      <c r="K1348">
        <v>2020</v>
      </c>
      <c r="L1348" s="1064">
        <v>2</v>
      </c>
      <c r="M1348" s="1064">
        <v>2</v>
      </c>
      <c r="N1348" s="1064" t="s">
        <v>2396</v>
      </c>
      <c r="O1348">
        <v>13</v>
      </c>
      <c r="P1348" s="1065">
        <v>0</v>
      </c>
      <c r="Q1348" s="1065">
        <v>0</v>
      </c>
      <c r="R1348" s="1066">
        <f t="shared" si="20"/>
        <v>0</v>
      </c>
      <c r="S1348" s="1065">
        <v>0</v>
      </c>
      <c r="T1348" s="1065">
        <v>0</v>
      </c>
      <c r="U1348" s="1065">
        <v>0</v>
      </c>
      <c r="V1348" s="1065">
        <v>0</v>
      </c>
    </row>
    <row r="1349" spans="1:22">
      <c r="A1349">
        <v>4088200100</v>
      </c>
      <c r="B1349" s="1061">
        <v>2</v>
      </c>
      <c r="C1349" s="1061">
        <v>5</v>
      </c>
      <c r="D1349" s="1062">
        <v>2</v>
      </c>
      <c r="E1349" s="1061" t="s">
        <v>2394</v>
      </c>
      <c r="F1349" s="1061">
        <v>143</v>
      </c>
      <c r="G1349" s="1061" t="s">
        <v>711</v>
      </c>
      <c r="H1349" s="1063">
        <v>1</v>
      </c>
      <c r="I1349" s="1064">
        <v>14106</v>
      </c>
      <c r="J1349" s="1064">
        <v>1</v>
      </c>
      <c r="K1349">
        <v>2020</v>
      </c>
      <c r="L1349" s="1064">
        <v>2</v>
      </c>
      <c r="M1349" s="1064">
        <v>2</v>
      </c>
      <c r="N1349" s="1064" t="s">
        <v>2396</v>
      </c>
      <c r="O1349">
        <v>13</v>
      </c>
      <c r="P1349" s="1065">
        <v>0</v>
      </c>
      <c r="Q1349" s="1065">
        <v>0</v>
      </c>
      <c r="R1349" s="1066">
        <f t="shared" ref="R1349:R1412" si="21">P1349+Q1349</f>
        <v>0</v>
      </c>
      <c r="S1349" s="1065">
        <v>0</v>
      </c>
      <c r="T1349" s="1065">
        <v>0</v>
      </c>
      <c r="U1349" s="1065">
        <v>181870.05</v>
      </c>
      <c r="V1349" s="1065">
        <v>181870.05</v>
      </c>
    </row>
    <row r="1350" spans="1:22">
      <c r="A1350">
        <v>4088200100</v>
      </c>
      <c r="B1350" s="1061">
        <v>2</v>
      </c>
      <c r="C1350" s="1061">
        <v>5</v>
      </c>
      <c r="D1350" s="1062">
        <v>2</v>
      </c>
      <c r="E1350" s="1061" t="s">
        <v>2394</v>
      </c>
      <c r="F1350" s="1061">
        <v>143</v>
      </c>
      <c r="G1350" s="1061" t="s">
        <v>711</v>
      </c>
      <c r="H1350" s="1063">
        <v>1</v>
      </c>
      <c r="I1350" s="1064">
        <v>14106</v>
      </c>
      <c r="J1350" s="1064">
        <v>1</v>
      </c>
      <c r="K1350">
        <v>2020</v>
      </c>
      <c r="L1350" s="1064">
        <v>2</v>
      </c>
      <c r="M1350" s="1064">
        <v>2</v>
      </c>
      <c r="N1350" s="1064" t="s">
        <v>2396</v>
      </c>
      <c r="O1350">
        <v>13</v>
      </c>
      <c r="P1350" s="1065">
        <v>0</v>
      </c>
      <c r="Q1350" s="1065">
        <v>0</v>
      </c>
      <c r="R1350" s="1066">
        <f t="shared" si="21"/>
        <v>0</v>
      </c>
      <c r="S1350" s="1065">
        <v>0</v>
      </c>
      <c r="T1350" s="1065">
        <v>0</v>
      </c>
      <c r="U1350" s="1065">
        <v>0</v>
      </c>
      <c r="V1350" s="1065">
        <v>0</v>
      </c>
    </row>
    <row r="1351" spans="1:22">
      <c r="A1351">
        <v>4088200100</v>
      </c>
      <c r="B1351" s="1061">
        <v>2</v>
      </c>
      <c r="C1351" s="1061">
        <v>5</v>
      </c>
      <c r="D1351" s="1062">
        <v>2</v>
      </c>
      <c r="E1351" s="1061" t="s">
        <v>2394</v>
      </c>
      <c r="F1351" s="1061">
        <v>143</v>
      </c>
      <c r="G1351" s="1061" t="s">
        <v>711</v>
      </c>
      <c r="H1351" s="1063">
        <v>1</v>
      </c>
      <c r="I1351" s="1064">
        <v>14106</v>
      </c>
      <c r="J1351" s="1064">
        <v>1</v>
      </c>
      <c r="K1351">
        <v>2020</v>
      </c>
      <c r="L1351" s="1064">
        <v>2</v>
      </c>
      <c r="M1351" s="1064">
        <v>2</v>
      </c>
      <c r="N1351" s="1064" t="s">
        <v>2396</v>
      </c>
      <c r="O1351">
        <v>13</v>
      </c>
      <c r="P1351" s="1065">
        <v>0</v>
      </c>
      <c r="Q1351" s="1065">
        <v>0</v>
      </c>
      <c r="R1351" s="1066">
        <f t="shared" si="21"/>
        <v>0</v>
      </c>
      <c r="S1351" s="1065">
        <v>0</v>
      </c>
      <c r="T1351" s="1065">
        <v>0</v>
      </c>
      <c r="U1351" s="1065">
        <v>0</v>
      </c>
      <c r="V1351" s="1065">
        <v>0</v>
      </c>
    </row>
    <row r="1352" spans="1:22">
      <c r="A1352">
        <v>4088200100</v>
      </c>
      <c r="B1352" s="1061">
        <v>2</v>
      </c>
      <c r="C1352" s="1061">
        <v>5</v>
      </c>
      <c r="D1352" s="1062">
        <v>2</v>
      </c>
      <c r="E1352" s="1061" t="s">
        <v>2394</v>
      </c>
      <c r="F1352" s="1061">
        <v>143</v>
      </c>
      <c r="G1352" s="1061" t="s">
        <v>711</v>
      </c>
      <c r="H1352" s="1063">
        <v>1</v>
      </c>
      <c r="I1352" s="1064">
        <v>14106</v>
      </c>
      <c r="J1352" s="1064">
        <v>1</v>
      </c>
      <c r="K1352">
        <v>2020</v>
      </c>
      <c r="L1352" s="1064">
        <v>2</v>
      </c>
      <c r="M1352" s="1064">
        <v>2</v>
      </c>
      <c r="N1352" s="1064" t="s">
        <v>2396</v>
      </c>
      <c r="O1352">
        <v>13</v>
      </c>
      <c r="P1352" s="1065">
        <v>0</v>
      </c>
      <c r="Q1352" s="1065">
        <v>0</v>
      </c>
      <c r="R1352" s="1066">
        <f t="shared" si="21"/>
        <v>0</v>
      </c>
      <c r="S1352" s="1065">
        <v>181870.05</v>
      </c>
      <c r="T1352" s="1065">
        <v>181870.05</v>
      </c>
      <c r="U1352" s="1065">
        <v>0</v>
      </c>
      <c r="V1352" s="1065">
        <v>0</v>
      </c>
    </row>
    <row r="1353" spans="1:22">
      <c r="A1353">
        <v>4088200100</v>
      </c>
      <c r="B1353" s="1061">
        <v>2</v>
      </c>
      <c r="C1353" s="1061">
        <v>5</v>
      </c>
      <c r="D1353" s="1062">
        <v>2</v>
      </c>
      <c r="E1353" s="1061" t="s">
        <v>2394</v>
      </c>
      <c r="F1353" s="1061">
        <v>143</v>
      </c>
      <c r="G1353" s="1061" t="s">
        <v>711</v>
      </c>
      <c r="H1353" s="1063">
        <v>1</v>
      </c>
      <c r="I1353" s="1064">
        <v>14106</v>
      </c>
      <c r="J1353" s="1064">
        <v>1</v>
      </c>
      <c r="K1353">
        <v>2020</v>
      </c>
      <c r="L1353" s="1064">
        <v>2</v>
      </c>
      <c r="M1353" s="1064">
        <v>2</v>
      </c>
      <c r="N1353" s="1064" t="s">
        <v>2396</v>
      </c>
      <c r="O1353">
        <v>13</v>
      </c>
      <c r="P1353" s="1065">
        <v>0</v>
      </c>
      <c r="Q1353" s="1065">
        <v>181870.05</v>
      </c>
      <c r="R1353" s="1066">
        <f t="shared" si="21"/>
        <v>181870.05</v>
      </c>
      <c r="S1353" s="1065">
        <v>0</v>
      </c>
      <c r="T1353" s="1065">
        <v>0</v>
      </c>
      <c r="U1353" s="1065">
        <v>0</v>
      </c>
      <c r="V1353" s="1065">
        <v>0</v>
      </c>
    </row>
    <row r="1354" spans="1:22">
      <c r="A1354">
        <v>4088200100</v>
      </c>
      <c r="B1354" s="1061">
        <v>2</v>
      </c>
      <c r="C1354" s="1061">
        <v>5</v>
      </c>
      <c r="D1354" s="1062">
        <v>2</v>
      </c>
      <c r="E1354" s="1061" t="s">
        <v>2394</v>
      </c>
      <c r="F1354" s="1061">
        <v>143</v>
      </c>
      <c r="G1354" s="1061" t="s">
        <v>711</v>
      </c>
      <c r="H1354" s="1063">
        <v>1</v>
      </c>
      <c r="I1354" s="1064">
        <v>14106</v>
      </c>
      <c r="J1354" s="1064">
        <v>1</v>
      </c>
      <c r="K1354">
        <v>2020</v>
      </c>
      <c r="L1354" s="1064">
        <v>1</v>
      </c>
      <c r="M1354" s="1064">
        <v>1</v>
      </c>
      <c r="N1354" s="1064" t="s">
        <v>2397</v>
      </c>
      <c r="O1354">
        <v>13</v>
      </c>
      <c r="P1354" s="1065">
        <v>0</v>
      </c>
      <c r="Q1354" s="1065">
        <v>0</v>
      </c>
      <c r="R1354" s="1066">
        <f t="shared" si="21"/>
        <v>0</v>
      </c>
      <c r="S1354" s="1065">
        <v>0</v>
      </c>
      <c r="T1354" s="1065">
        <v>0</v>
      </c>
      <c r="U1354" s="1065">
        <v>0</v>
      </c>
      <c r="V1354" s="1065">
        <v>0</v>
      </c>
    </row>
    <row r="1355" spans="1:22">
      <c r="A1355">
        <v>4088200100</v>
      </c>
      <c r="B1355" s="1061">
        <v>2</v>
      </c>
      <c r="C1355" s="1061">
        <v>5</v>
      </c>
      <c r="D1355" s="1062">
        <v>2</v>
      </c>
      <c r="E1355" s="1061" t="s">
        <v>2394</v>
      </c>
      <c r="F1355" s="1061">
        <v>143</v>
      </c>
      <c r="G1355" s="1061" t="s">
        <v>711</v>
      </c>
      <c r="H1355" s="1063">
        <v>1</v>
      </c>
      <c r="I1355" s="1064">
        <v>14106</v>
      </c>
      <c r="J1355" s="1064">
        <v>1</v>
      </c>
      <c r="K1355">
        <v>2020</v>
      </c>
      <c r="L1355" s="1064">
        <v>1</v>
      </c>
      <c r="M1355" s="1064">
        <v>1</v>
      </c>
      <c r="N1355" s="1064" t="s">
        <v>2397</v>
      </c>
      <c r="O1355">
        <v>13</v>
      </c>
      <c r="P1355" s="1065">
        <v>0</v>
      </c>
      <c r="Q1355" s="1065">
        <v>0</v>
      </c>
      <c r="R1355" s="1066">
        <f t="shared" si="21"/>
        <v>0</v>
      </c>
      <c r="S1355" s="1065">
        <v>0</v>
      </c>
      <c r="T1355" s="1065">
        <v>0</v>
      </c>
      <c r="U1355" s="1065">
        <v>0</v>
      </c>
      <c r="V1355" s="1065">
        <v>0</v>
      </c>
    </row>
    <row r="1356" spans="1:22">
      <c r="A1356">
        <v>4088200100</v>
      </c>
      <c r="B1356" s="1061">
        <v>2</v>
      </c>
      <c r="C1356" s="1061">
        <v>5</v>
      </c>
      <c r="D1356" s="1062">
        <v>2</v>
      </c>
      <c r="E1356" s="1061" t="s">
        <v>2394</v>
      </c>
      <c r="F1356" s="1061">
        <v>143</v>
      </c>
      <c r="G1356" s="1061" t="s">
        <v>711</v>
      </c>
      <c r="H1356" s="1063">
        <v>1</v>
      </c>
      <c r="I1356" s="1064">
        <v>14106</v>
      </c>
      <c r="J1356" s="1064">
        <v>1</v>
      </c>
      <c r="K1356">
        <v>2020</v>
      </c>
      <c r="L1356" s="1064">
        <v>1</v>
      </c>
      <c r="M1356" s="1064">
        <v>1</v>
      </c>
      <c r="N1356" s="1064" t="s">
        <v>2397</v>
      </c>
      <c r="O1356">
        <v>13</v>
      </c>
      <c r="P1356" s="1065">
        <v>0</v>
      </c>
      <c r="Q1356" s="1065">
        <v>0</v>
      </c>
      <c r="R1356" s="1066">
        <f t="shared" si="21"/>
        <v>0</v>
      </c>
      <c r="S1356" s="1065">
        <v>1665.57</v>
      </c>
      <c r="T1356" s="1065">
        <v>1665.57</v>
      </c>
      <c r="U1356" s="1065">
        <v>0</v>
      </c>
      <c r="V1356" s="1065">
        <v>0</v>
      </c>
    </row>
    <row r="1357" spans="1:22">
      <c r="A1357">
        <v>4088200100</v>
      </c>
      <c r="B1357" s="1061">
        <v>2</v>
      </c>
      <c r="C1357" s="1061">
        <v>5</v>
      </c>
      <c r="D1357" s="1062">
        <v>2</v>
      </c>
      <c r="E1357" s="1061" t="s">
        <v>2394</v>
      </c>
      <c r="F1357" s="1061">
        <v>143</v>
      </c>
      <c r="G1357" s="1061" t="s">
        <v>711</v>
      </c>
      <c r="H1357" s="1063">
        <v>1</v>
      </c>
      <c r="I1357" s="1064">
        <v>14106</v>
      </c>
      <c r="J1357" s="1064">
        <v>1</v>
      </c>
      <c r="K1357">
        <v>2020</v>
      </c>
      <c r="L1357" s="1064">
        <v>1</v>
      </c>
      <c r="M1357" s="1064">
        <v>1</v>
      </c>
      <c r="N1357" s="1064" t="s">
        <v>2397</v>
      </c>
      <c r="O1357">
        <v>13</v>
      </c>
      <c r="P1357" s="1065">
        <v>0</v>
      </c>
      <c r="Q1357" s="1065">
        <v>1665.57</v>
      </c>
      <c r="R1357" s="1066">
        <f t="shared" si="21"/>
        <v>1665.57</v>
      </c>
      <c r="S1357" s="1065">
        <v>0</v>
      </c>
      <c r="T1357" s="1065">
        <v>0</v>
      </c>
      <c r="U1357" s="1065">
        <v>0</v>
      </c>
      <c r="V1357" s="1065">
        <v>0</v>
      </c>
    </row>
    <row r="1358" spans="1:22">
      <c r="A1358">
        <v>4088200100</v>
      </c>
      <c r="B1358" s="1061">
        <v>2</v>
      </c>
      <c r="C1358" s="1061">
        <v>5</v>
      </c>
      <c r="D1358" s="1062">
        <v>2</v>
      </c>
      <c r="E1358" s="1061" t="s">
        <v>2394</v>
      </c>
      <c r="F1358" s="1061">
        <v>143</v>
      </c>
      <c r="G1358" s="1061" t="s">
        <v>711</v>
      </c>
      <c r="H1358" s="1063">
        <v>1</v>
      </c>
      <c r="I1358" s="1064">
        <v>14106</v>
      </c>
      <c r="J1358" s="1064">
        <v>1</v>
      </c>
      <c r="K1358">
        <v>2020</v>
      </c>
      <c r="L1358" s="1064">
        <v>1</v>
      </c>
      <c r="M1358" s="1064">
        <v>1</v>
      </c>
      <c r="N1358" s="1064" t="s">
        <v>2397</v>
      </c>
      <c r="O1358">
        <v>13</v>
      </c>
      <c r="P1358" s="1065">
        <v>0</v>
      </c>
      <c r="Q1358" s="1065">
        <v>0</v>
      </c>
      <c r="R1358" s="1066">
        <f t="shared" si="21"/>
        <v>0</v>
      </c>
      <c r="S1358" s="1065">
        <v>0</v>
      </c>
      <c r="T1358" s="1065">
        <v>0</v>
      </c>
      <c r="U1358" s="1065">
        <v>0</v>
      </c>
      <c r="V1358" s="1065">
        <v>0</v>
      </c>
    </row>
    <row r="1359" spans="1:22">
      <c r="A1359">
        <v>4088200100</v>
      </c>
      <c r="B1359" s="1061">
        <v>2</v>
      </c>
      <c r="C1359" s="1061">
        <v>5</v>
      </c>
      <c r="D1359" s="1062">
        <v>2</v>
      </c>
      <c r="E1359" s="1061" t="s">
        <v>2394</v>
      </c>
      <c r="F1359" s="1061">
        <v>143</v>
      </c>
      <c r="G1359" s="1061" t="s">
        <v>711</v>
      </c>
      <c r="H1359" s="1063">
        <v>1</v>
      </c>
      <c r="I1359" s="1064">
        <v>14106</v>
      </c>
      <c r="J1359" s="1064">
        <v>1</v>
      </c>
      <c r="K1359">
        <v>2020</v>
      </c>
      <c r="L1359" s="1064">
        <v>1</v>
      </c>
      <c r="M1359" s="1064">
        <v>1</v>
      </c>
      <c r="N1359" s="1064" t="s">
        <v>2397</v>
      </c>
      <c r="O1359">
        <v>13</v>
      </c>
      <c r="P1359" s="1065">
        <v>0</v>
      </c>
      <c r="Q1359" s="1065">
        <v>0</v>
      </c>
      <c r="R1359" s="1066">
        <f t="shared" si="21"/>
        <v>0</v>
      </c>
      <c r="S1359" s="1065">
        <v>0</v>
      </c>
      <c r="T1359" s="1065">
        <v>0</v>
      </c>
      <c r="U1359" s="1065">
        <v>0</v>
      </c>
      <c r="V1359" s="1065">
        <v>0</v>
      </c>
    </row>
    <row r="1360" spans="1:22">
      <c r="A1360">
        <v>4088200100</v>
      </c>
      <c r="B1360" s="1061">
        <v>2</v>
      </c>
      <c r="C1360" s="1061">
        <v>5</v>
      </c>
      <c r="D1360" s="1062">
        <v>2</v>
      </c>
      <c r="E1360" s="1061" t="s">
        <v>2394</v>
      </c>
      <c r="F1360" s="1061">
        <v>143</v>
      </c>
      <c r="G1360" s="1061" t="s">
        <v>711</v>
      </c>
      <c r="H1360" s="1063">
        <v>1</v>
      </c>
      <c r="I1360" s="1064">
        <v>14106</v>
      </c>
      <c r="J1360" s="1064">
        <v>1</v>
      </c>
      <c r="K1360">
        <v>2020</v>
      </c>
      <c r="L1360" s="1064">
        <v>1</v>
      </c>
      <c r="M1360" s="1064">
        <v>1</v>
      </c>
      <c r="N1360" s="1064" t="s">
        <v>2397</v>
      </c>
      <c r="O1360">
        <v>13</v>
      </c>
      <c r="P1360" s="1065">
        <v>0</v>
      </c>
      <c r="Q1360" s="1065">
        <v>0</v>
      </c>
      <c r="R1360" s="1066">
        <f t="shared" si="21"/>
        <v>0</v>
      </c>
      <c r="S1360" s="1065">
        <v>9788.0499999999993</v>
      </c>
      <c r="T1360" s="1065">
        <v>9788.0499999999993</v>
      </c>
      <c r="U1360" s="1065">
        <v>0</v>
      </c>
      <c r="V1360" s="1065">
        <v>0</v>
      </c>
    </row>
    <row r="1361" spans="1:22">
      <c r="A1361">
        <v>4088200100</v>
      </c>
      <c r="B1361" s="1061">
        <v>2</v>
      </c>
      <c r="C1361" s="1061">
        <v>5</v>
      </c>
      <c r="D1361" s="1062">
        <v>2</v>
      </c>
      <c r="E1361" s="1061" t="s">
        <v>2394</v>
      </c>
      <c r="F1361" s="1061">
        <v>143</v>
      </c>
      <c r="G1361" s="1061" t="s">
        <v>711</v>
      </c>
      <c r="H1361" s="1063">
        <v>1</v>
      </c>
      <c r="I1361" s="1064">
        <v>14106</v>
      </c>
      <c r="J1361" s="1064">
        <v>1</v>
      </c>
      <c r="K1361">
        <v>2020</v>
      </c>
      <c r="L1361" s="1064">
        <v>1</v>
      </c>
      <c r="M1361" s="1064">
        <v>1</v>
      </c>
      <c r="N1361" s="1064" t="s">
        <v>2397</v>
      </c>
      <c r="O1361">
        <v>13</v>
      </c>
      <c r="P1361" s="1065">
        <v>0</v>
      </c>
      <c r="Q1361" s="1065">
        <v>9788.0499999999993</v>
      </c>
      <c r="R1361" s="1066">
        <f t="shared" si="21"/>
        <v>9788.0499999999993</v>
      </c>
      <c r="S1361" s="1065">
        <v>0</v>
      </c>
      <c r="T1361" s="1065">
        <v>0</v>
      </c>
      <c r="U1361" s="1065">
        <v>0</v>
      </c>
      <c r="V1361" s="1065">
        <v>0</v>
      </c>
    </row>
    <row r="1362" spans="1:22">
      <c r="A1362">
        <v>4088200100</v>
      </c>
      <c r="B1362" s="1061">
        <v>2</v>
      </c>
      <c r="C1362" s="1061">
        <v>5</v>
      </c>
      <c r="D1362" s="1062">
        <v>2</v>
      </c>
      <c r="E1362" s="1061" t="s">
        <v>2394</v>
      </c>
      <c r="F1362" s="1061">
        <v>143</v>
      </c>
      <c r="G1362" s="1061" t="s">
        <v>711</v>
      </c>
      <c r="H1362" s="1063">
        <v>1</v>
      </c>
      <c r="I1362" s="1064">
        <v>14106</v>
      </c>
      <c r="J1362" s="1064">
        <v>1</v>
      </c>
      <c r="K1362">
        <v>2020</v>
      </c>
      <c r="L1362" s="1064">
        <v>1</v>
      </c>
      <c r="M1362" s="1064">
        <v>3</v>
      </c>
      <c r="N1362" s="1064" t="s">
        <v>2395</v>
      </c>
      <c r="O1362">
        <v>13</v>
      </c>
      <c r="P1362" s="1065">
        <v>0</v>
      </c>
      <c r="Q1362" s="1065">
        <v>0</v>
      </c>
      <c r="R1362" s="1066">
        <f t="shared" si="21"/>
        <v>0</v>
      </c>
      <c r="S1362" s="1065">
        <v>0</v>
      </c>
      <c r="T1362" s="1065">
        <v>0</v>
      </c>
      <c r="U1362" s="1065">
        <v>0</v>
      </c>
      <c r="V1362" s="1065">
        <v>0</v>
      </c>
    </row>
    <row r="1363" spans="1:22">
      <c r="A1363">
        <v>4088200100</v>
      </c>
      <c r="B1363" s="1061">
        <v>2</v>
      </c>
      <c r="C1363" s="1061">
        <v>5</v>
      </c>
      <c r="D1363" s="1062">
        <v>2</v>
      </c>
      <c r="E1363" s="1061" t="s">
        <v>2394</v>
      </c>
      <c r="F1363" s="1061">
        <v>143</v>
      </c>
      <c r="G1363" s="1061" t="s">
        <v>711</v>
      </c>
      <c r="H1363" s="1063">
        <v>1</v>
      </c>
      <c r="I1363" s="1064">
        <v>14106</v>
      </c>
      <c r="J1363" s="1064">
        <v>1</v>
      </c>
      <c r="K1363">
        <v>2020</v>
      </c>
      <c r="L1363" s="1064">
        <v>1</v>
      </c>
      <c r="M1363" s="1064">
        <v>3</v>
      </c>
      <c r="N1363" s="1064" t="s">
        <v>2395</v>
      </c>
      <c r="O1363">
        <v>13</v>
      </c>
      <c r="P1363" s="1065">
        <v>0</v>
      </c>
      <c r="Q1363" s="1065">
        <v>0</v>
      </c>
      <c r="R1363" s="1066">
        <f t="shared" si="21"/>
        <v>0</v>
      </c>
      <c r="S1363" s="1065">
        <v>0</v>
      </c>
      <c r="T1363" s="1065">
        <v>0</v>
      </c>
      <c r="U1363" s="1065">
        <v>0</v>
      </c>
      <c r="V1363" s="1065">
        <v>0</v>
      </c>
    </row>
    <row r="1364" spans="1:22">
      <c r="A1364">
        <v>4088200100</v>
      </c>
      <c r="B1364" s="1061">
        <v>2</v>
      </c>
      <c r="C1364" s="1061">
        <v>5</v>
      </c>
      <c r="D1364" s="1062">
        <v>2</v>
      </c>
      <c r="E1364" s="1061" t="s">
        <v>2394</v>
      </c>
      <c r="F1364" s="1061">
        <v>143</v>
      </c>
      <c r="G1364" s="1061" t="s">
        <v>711</v>
      </c>
      <c r="H1364" s="1063">
        <v>1</v>
      </c>
      <c r="I1364" s="1064">
        <v>14106</v>
      </c>
      <c r="J1364" s="1064">
        <v>1</v>
      </c>
      <c r="K1364">
        <v>2020</v>
      </c>
      <c r="L1364" s="1064">
        <v>1</v>
      </c>
      <c r="M1364" s="1064">
        <v>3</v>
      </c>
      <c r="N1364" s="1064" t="s">
        <v>2395</v>
      </c>
      <c r="O1364">
        <v>13</v>
      </c>
      <c r="P1364" s="1065">
        <v>0</v>
      </c>
      <c r="Q1364" s="1065">
        <v>0</v>
      </c>
      <c r="R1364" s="1066">
        <f t="shared" si="21"/>
        <v>0</v>
      </c>
      <c r="S1364" s="1065">
        <v>3624.95</v>
      </c>
      <c r="T1364" s="1065">
        <v>3624.95</v>
      </c>
      <c r="U1364" s="1065">
        <v>0</v>
      </c>
      <c r="V1364" s="1065">
        <v>0</v>
      </c>
    </row>
    <row r="1365" spans="1:22">
      <c r="A1365">
        <v>4088200100</v>
      </c>
      <c r="B1365" s="1061">
        <v>2</v>
      </c>
      <c r="C1365" s="1061">
        <v>5</v>
      </c>
      <c r="D1365" s="1062">
        <v>2</v>
      </c>
      <c r="E1365" s="1061" t="s">
        <v>2394</v>
      </c>
      <c r="F1365" s="1061">
        <v>143</v>
      </c>
      <c r="G1365" s="1061" t="s">
        <v>711</v>
      </c>
      <c r="H1365" s="1063">
        <v>1</v>
      </c>
      <c r="I1365" s="1064">
        <v>14106</v>
      </c>
      <c r="J1365" s="1064">
        <v>1</v>
      </c>
      <c r="K1365">
        <v>2020</v>
      </c>
      <c r="L1365" s="1064">
        <v>1</v>
      </c>
      <c r="M1365" s="1064">
        <v>3</v>
      </c>
      <c r="N1365" s="1064" t="s">
        <v>2395</v>
      </c>
      <c r="O1365">
        <v>13</v>
      </c>
      <c r="P1365" s="1065">
        <v>0</v>
      </c>
      <c r="Q1365" s="1065">
        <v>3624.95</v>
      </c>
      <c r="R1365" s="1066">
        <f t="shared" si="21"/>
        <v>3624.95</v>
      </c>
      <c r="S1365" s="1065">
        <v>0</v>
      </c>
      <c r="T1365" s="1065">
        <v>0</v>
      </c>
      <c r="U1365" s="1065">
        <v>0</v>
      </c>
      <c r="V1365" s="1065">
        <v>0</v>
      </c>
    </row>
    <row r="1366" spans="1:22">
      <c r="A1366">
        <v>4088200100</v>
      </c>
      <c r="B1366" s="1061">
        <v>2</v>
      </c>
      <c r="C1366" s="1061">
        <v>5</v>
      </c>
      <c r="D1366" s="1062">
        <v>2</v>
      </c>
      <c r="E1366" s="1061" t="s">
        <v>2394</v>
      </c>
      <c r="F1366" s="1061">
        <v>143</v>
      </c>
      <c r="G1366" s="1061" t="s">
        <v>711</v>
      </c>
      <c r="H1366" s="1063">
        <v>1</v>
      </c>
      <c r="I1366" s="1064">
        <v>14106</v>
      </c>
      <c r="J1366" s="1064">
        <v>1</v>
      </c>
      <c r="K1366">
        <v>2020</v>
      </c>
      <c r="L1366" s="1064">
        <v>2</v>
      </c>
      <c r="M1366" s="1064">
        <v>2</v>
      </c>
      <c r="N1366" s="1064" t="s">
        <v>2396</v>
      </c>
      <c r="O1366">
        <v>13</v>
      </c>
      <c r="P1366" s="1065">
        <v>9692.6299999999992</v>
      </c>
      <c r="Q1366" s="1065">
        <v>-1350.03</v>
      </c>
      <c r="R1366" s="1066">
        <f t="shared" si="21"/>
        <v>8342.5999999999985</v>
      </c>
      <c r="S1366" s="1065">
        <v>8332.6</v>
      </c>
      <c r="T1366" s="1065">
        <v>8332.6</v>
      </c>
      <c r="U1366" s="1065">
        <v>7499.34</v>
      </c>
      <c r="V1366" s="1065">
        <v>7499.34</v>
      </c>
    </row>
    <row r="1367" spans="1:22">
      <c r="A1367">
        <v>4088200100</v>
      </c>
      <c r="B1367" s="1061">
        <v>2</v>
      </c>
      <c r="C1367" s="1061">
        <v>5</v>
      </c>
      <c r="D1367" s="1062">
        <v>2</v>
      </c>
      <c r="E1367" s="1061" t="s">
        <v>2394</v>
      </c>
      <c r="F1367" s="1061">
        <v>143</v>
      </c>
      <c r="G1367" s="1061" t="s">
        <v>711</v>
      </c>
      <c r="H1367" s="1063">
        <v>1</v>
      </c>
      <c r="I1367" s="1064">
        <v>14106</v>
      </c>
      <c r="J1367" s="1064">
        <v>1</v>
      </c>
      <c r="K1367">
        <v>2020</v>
      </c>
      <c r="L1367" s="1064">
        <v>2</v>
      </c>
      <c r="M1367" s="1064">
        <v>2</v>
      </c>
      <c r="N1367" s="1064" t="s">
        <v>2396</v>
      </c>
      <c r="O1367">
        <v>13</v>
      </c>
      <c r="P1367" s="1065">
        <v>18834.73</v>
      </c>
      <c r="Q1367" s="1065">
        <v>-2777.95</v>
      </c>
      <c r="R1367" s="1066">
        <f t="shared" si="21"/>
        <v>16056.779999999999</v>
      </c>
      <c r="S1367" s="1065">
        <v>16046.79</v>
      </c>
      <c r="T1367" s="1065">
        <v>16046.79</v>
      </c>
      <c r="U1367" s="1065">
        <v>14442.12</v>
      </c>
      <c r="V1367" s="1065">
        <v>14442.12</v>
      </c>
    </row>
    <row r="1368" spans="1:22">
      <c r="A1368">
        <v>4088200100</v>
      </c>
      <c r="B1368" s="1061">
        <v>2</v>
      </c>
      <c r="C1368" s="1061">
        <v>5</v>
      </c>
      <c r="D1368" s="1062">
        <v>2</v>
      </c>
      <c r="E1368" s="1061" t="s">
        <v>2394</v>
      </c>
      <c r="F1368" s="1061">
        <v>143</v>
      </c>
      <c r="G1368" s="1061" t="s">
        <v>711</v>
      </c>
      <c r="H1368" s="1063">
        <v>1</v>
      </c>
      <c r="I1368" s="1064">
        <v>14106</v>
      </c>
      <c r="J1368" s="1064">
        <v>1</v>
      </c>
      <c r="K1368">
        <v>2020</v>
      </c>
      <c r="L1368" s="1064">
        <v>1</v>
      </c>
      <c r="M1368" s="1064">
        <v>1</v>
      </c>
      <c r="N1368" s="1064" t="s">
        <v>2397</v>
      </c>
      <c r="O1368">
        <v>13</v>
      </c>
      <c r="P1368" s="1065">
        <v>0</v>
      </c>
      <c r="Q1368" s="1065">
        <v>0</v>
      </c>
      <c r="R1368" s="1066">
        <f t="shared" si="21"/>
        <v>0</v>
      </c>
      <c r="S1368" s="1065">
        <v>0</v>
      </c>
      <c r="T1368" s="1065">
        <v>0</v>
      </c>
      <c r="U1368" s="1065">
        <v>0</v>
      </c>
      <c r="V1368" s="1065">
        <v>0</v>
      </c>
    </row>
    <row r="1369" spans="1:22">
      <c r="A1369">
        <v>4088200100</v>
      </c>
      <c r="B1369" s="1061">
        <v>2</v>
      </c>
      <c r="C1369" s="1061">
        <v>5</v>
      </c>
      <c r="D1369" s="1062">
        <v>2</v>
      </c>
      <c r="E1369" s="1061" t="s">
        <v>2394</v>
      </c>
      <c r="F1369" s="1061">
        <v>143</v>
      </c>
      <c r="G1369" s="1061" t="s">
        <v>711</v>
      </c>
      <c r="H1369" s="1063">
        <v>1</v>
      </c>
      <c r="I1369" s="1064">
        <v>14106</v>
      </c>
      <c r="J1369" s="1064">
        <v>1</v>
      </c>
      <c r="K1369">
        <v>2020</v>
      </c>
      <c r="L1369" s="1064">
        <v>1</v>
      </c>
      <c r="M1369" s="1064">
        <v>1</v>
      </c>
      <c r="N1369" s="1064" t="s">
        <v>2397</v>
      </c>
      <c r="O1369">
        <v>13</v>
      </c>
      <c r="P1369" s="1065">
        <v>0</v>
      </c>
      <c r="Q1369" s="1065">
        <v>0</v>
      </c>
      <c r="R1369" s="1066">
        <f t="shared" si="21"/>
        <v>0</v>
      </c>
      <c r="S1369" s="1065">
        <v>0</v>
      </c>
      <c r="T1369" s="1065">
        <v>0</v>
      </c>
      <c r="U1369" s="1065">
        <v>0</v>
      </c>
      <c r="V1369" s="1065">
        <v>0</v>
      </c>
    </row>
    <row r="1370" spans="1:22">
      <c r="A1370">
        <v>4088200100</v>
      </c>
      <c r="B1370" s="1061">
        <v>2</v>
      </c>
      <c r="C1370" s="1061">
        <v>5</v>
      </c>
      <c r="D1370" s="1062">
        <v>2</v>
      </c>
      <c r="E1370" s="1061" t="s">
        <v>2394</v>
      </c>
      <c r="F1370" s="1061">
        <v>143</v>
      </c>
      <c r="G1370" s="1061" t="s">
        <v>711</v>
      </c>
      <c r="H1370" s="1063">
        <v>1</v>
      </c>
      <c r="I1370" s="1064">
        <v>14106</v>
      </c>
      <c r="J1370" s="1064">
        <v>1</v>
      </c>
      <c r="K1370">
        <v>2020</v>
      </c>
      <c r="L1370" s="1064">
        <v>1</v>
      </c>
      <c r="M1370" s="1064">
        <v>1</v>
      </c>
      <c r="N1370" s="1064" t="s">
        <v>2397</v>
      </c>
      <c r="O1370">
        <v>13</v>
      </c>
      <c r="P1370" s="1065">
        <v>0</v>
      </c>
      <c r="Q1370" s="1065">
        <v>0</v>
      </c>
      <c r="R1370" s="1066">
        <f t="shared" si="21"/>
        <v>0</v>
      </c>
      <c r="S1370" s="1065">
        <v>9898.77</v>
      </c>
      <c r="T1370" s="1065">
        <v>9898.77</v>
      </c>
      <c r="U1370" s="1065">
        <v>0</v>
      </c>
      <c r="V1370" s="1065">
        <v>0</v>
      </c>
    </row>
    <row r="1371" spans="1:22">
      <c r="A1371">
        <v>4088200100</v>
      </c>
      <c r="B1371" s="1061">
        <v>2</v>
      </c>
      <c r="C1371" s="1061">
        <v>5</v>
      </c>
      <c r="D1371" s="1062">
        <v>2</v>
      </c>
      <c r="E1371" s="1061" t="s">
        <v>2394</v>
      </c>
      <c r="F1371" s="1061">
        <v>143</v>
      </c>
      <c r="G1371" s="1061" t="s">
        <v>711</v>
      </c>
      <c r="H1371" s="1063">
        <v>1</v>
      </c>
      <c r="I1371" s="1064">
        <v>14106</v>
      </c>
      <c r="J1371" s="1064">
        <v>1</v>
      </c>
      <c r="K1371">
        <v>2020</v>
      </c>
      <c r="L1371" s="1064">
        <v>1</v>
      </c>
      <c r="M1371" s="1064">
        <v>1</v>
      </c>
      <c r="N1371" s="1064" t="s">
        <v>2397</v>
      </c>
      <c r="O1371">
        <v>13</v>
      </c>
      <c r="P1371" s="1065">
        <v>0</v>
      </c>
      <c r="Q1371" s="1065">
        <v>9898.77</v>
      </c>
      <c r="R1371" s="1066">
        <f t="shared" si="21"/>
        <v>9898.77</v>
      </c>
      <c r="S1371" s="1065">
        <v>0</v>
      </c>
      <c r="T1371" s="1065">
        <v>0</v>
      </c>
      <c r="U1371" s="1065">
        <v>0</v>
      </c>
      <c r="V1371" s="1065">
        <v>0</v>
      </c>
    </row>
    <row r="1372" spans="1:22">
      <c r="A1372">
        <v>4088200100</v>
      </c>
      <c r="B1372" s="1061">
        <v>2</v>
      </c>
      <c r="C1372" s="1061">
        <v>5</v>
      </c>
      <c r="D1372" s="1062">
        <v>2</v>
      </c>
      <c r="E1372" s="1061" t="s">
        <v>2394</v>
      </c>
      <c r="F1372" s="1061">
        <v>143</v>
      </c>
      <c r="G1372" s="1061" t="s">
        <v>711</v>
      </c>
      <c r="H1372" s="1063">
        <v>1</v>
      </c>
      <c r="I1372" s="1064">
        <v>14106</v>
      </c>
      <c r="J1372" s="1064">
        <v>1</v>
      </c>
      <c r="K1372">
        <v>2020</v>
      </c>
      <c r="L1372" s="1064">
        <v>1</v>
      </c>
      <c r="M1372" s="1064">
        <v>1</v>
      </c>
      <c r="N1372" s="1064" t="s">
        <v>2397</v>
      </c>
      <c r="O1372">
        <v>13</v>
      </c>
      <c r="P1372" s="1065">
        <v>0</v>
      </c>
      <c r="Q1372" s="1065">
        <v>0</v>
      </c>
      <c r="R1372" s="1066">
        <f t="shared" si="21"/>
        <v>0</v>
      </c>
      <c r="S1372" s="1065">
        <v>0</v>
      </c>
      <c r="T1372" s="1065">
        <v>0</v>
      </c>
      <c r="U1372" s="1065">
        <v>0</v>
      </c>
      <c r="V1372" s="1065">
        <v>0</v>
      </c>
    </row>
    <row r="1373" spans="1:22">
      <c r="A1373">
        <v>4088200100</v>
      </c>
      <c r="B1373" s="1061">
        <v>2</v>
      </c>
      <c r="C1373" s="1061">
        <v>5</v>
      </c>
      <c r="D1373" s="1062">
        <v>2</v>
      </c>
      <c r="E1373" s="1061" t="s">
        <v>2394</v>
      </c>
      <c r="F1373" s="1061">
        <v>143</v>
      </c>
      <c r="G1373" s="1061" t="s">
        <v>711</v>
      </c>
      <c r="H1373" s="1063">
        <v>1</v>
      </c>
      <c r="I1373" s="1064">
        <v>14106</v>
      </c>
      <c r="J1373" s="1064">
        <v>1</v>
      </c>
      <c r="K1373">
        <v>2020</v>
      </c>
      <c r="L1373" s="1064">
        <v>1</v>
      </c>
      <c r="M1373" s="1064">
        <v>1</v>
      </c>
      <c r="N1373" s="1064" t="s">
        <v>2397</v>
      </c>
      <c r="O1373">
        <v>13</v>
      </c>
      <c r="P1373" s="1065">
        <v>0</v>
      </c>
      <c r="Q1373" s="1065">
        <v>0</v>
      </c>
      <c r="R1373" s="1066">
        <f t="shared" si="21"/>
        <v>0</v>
      </c>
      <c r="S1373" s="1065">
        <v>0</v>
      </c>
      <c r="T1373" s="1065">
        <v>0</v>
      </c>
      <c r="U1373" s="1065">
        <v>0</v>
      </c>
      <c r="V1373" s="1065">
        <v>0</v>
      </c>
    </row>
    <row r="1374" spans="1:22">
      <c r="A1374">
        <v>4088200100</v>
      </c>
      <c r="B1374" s="1061">
        <v>2</v>
      </c>
      <c r="C1374" s="1061">
        <v>5</v>
      </c>
      <c r="D1374" s="1062">
        <v>2</v>
      </c>
      <c r="E1374" s="1061" t="s">
        <v>2394</v>
      </c>
      <c r="F1374" s="1061">
        <v>143</v>
      </c>
      <c r="G1374" s="1061" t="s">
        <v>711</v>
      </c>
      <c r="H1374" s="1063">
        <v>1</v>
      </c>
      <c r="I1374" s="1064">
        <v>14106</v>
      </c>
      <c r="J1374" s="1064">
        <v>1</v>
      </c>
      <c r="K1374">
        <v>2020</v>
      </c>
      <c r="L1374" s="1064">
        <v>1</v>
      </c>
      <c r="M1374" s="1064">
        <v>1</v>
      </c>
      <c r="N1374" s="1064" t="s">
        <v>2397</v>
      </c>
      <c r="O1374">
        <v>13</v>
      </c>
      <c r="P1374" s="1065">
        <v>0</v>
      </c>
      <c r="Q1374" s="1065">
        <v>0</v>
      </c>
      <c r="R1374" s="1066">
        <f t="shared" si="21"/>
        <v>0</v>
      </c>
      <c r="S1374" s="1065">
        <v>4690.6499999999996</v>
      </c>
      <c r="T1374" s="1065">
        <v>4690.6499999999996</v>
      </c>
      <c r="U1374" s="1065">
        <v>0</v>
      </c>
      <c r="V1374" s="1065">
        <v>0</v>
      </c>
    </row>
    <row r="1375" spans="1:22">
      <c r="A1375">
        <v>4088200100</v>
      </c>
      <c r="B1375" s="1061">
        <v>2</v>
      </c>
      <c r="C1375" s="1061">
        <v>5</v>
      </c>
      <c r="D1375" s="1062">
        <v>2</v>
      </c>
      <c r="E1375" s="1061" t="s">
        <v>2394</v>
      </c>
      <c r="F1375" s="1061">
        <v>143</v>
      </c>
      <c r="G1375" s="1061" t="s">
        <v>711</v>
      </c>
      <c r="H1375" s="1063">
        <v>1</v>
      </c>
      <c r="I1375" s="1064">
        <v>14106</v>
      </c>
      <c r="J1375" s="1064">
        <v>1</v>
      </c>
      <c r="K1375">
        <v>2020</v>
      </c>
      <c r="L1375" s="1064">
        <v>1</v>
      </c>
      <c r="M1375" s="1064">
        <v>1</v>
      </c>
      <c r="N1375" s="1064" t="s">
        <v>2397</v>
      </c>
      <c r="O1375">
        <v>13</v>
      </c>
      <c r="P1375" s="1065">
        <v>0</v>
      </c>
      <c r="Q1375" s="1065">
        <v>4690.6499999999996</v>
      </c>
      <c r="R1375" s="1066">
        <f t="shared" si="21"/>
        <v>4690.6499999999996</v>
      </c>
      <c r="S1375" s="1065">
        <v>0</v>
      </c>
      <c r="T1375" s="1065">
        <v>0</v>
      </c>
      <c r="U1375" s="1065">
        <v>0</v>
      </c>
      <c r="V1375" s="1065">
        <v>0</v>
      </c>
    </row>
    <row r="1376" spans="1:22">
      <c r="A1376">
        <v>4088200100</v>
      </c>
      <c r="B1376" s="1061">
        <v>2</v>
      </c>
      <c r="C1376" s="1061">
        <v>5</v>
      </c>
      <c r="D1376" s="1062">
        <v>2</v>
      </c>
      <c r="E1376" s="1061" t="s">
        <v>2394</v>
      </c>
      <c r="F1376" s="1061">
        <v>143</v>
      </c>
      <c r="G1376" s="1061" t="s">
        <v>711</v>
      </c>
      <c r="H1376" s="1063">
        <v>1</v>
      </c>
      <c r="I1376" s="1064">
        <v>14107</v>
      </c>
      <c r="J1376" s="1064">
        <v>1</v>
      </c>
      <c r="K1376">
        <v>2020</v>
      </c>
      <c r="L1376" s="1064">
        <v>1</v>
      </c>
      <c r="M1376" s="1064">
        <v>1</v>
      </c>
      <c r="N1376" s="1064" t="s">
        <v>2397</v>
      </c>
      <c r="O1376">
        <v>13</v>
      </c>
      <c r="P1376" s="1065">
        <v>25120.82</v>
      </c>
      <c r="Q1376" s="1065">
        <v>-1493.2</v>
      </c>
      <c r="R1376" s="1066">
        <f t="shared" si="21"/>
        <v>23627.62</v>
      </c>
      <c r="S1376" s="1065">
        <v>22128.68</v>
      </c>
      <c r="T1376" s="1065">
        <v>22128.68</v>
      </c>
      <c r="U1376" s="1065">
        <v>18098.64</v>
      </c>
      <c r="V1376" s="1065">
        <v>18098.64</v>
      </c>
    </row>
    <row r="1377" spans="1:22">
      <c r="A1377">
        <v>4088200100</v>
      </c>
      <c r="B1377" s="1061">
        <v>2</v>
      </c>
      <c r="C1377" s="1061">
        <v>5</v>
      </c>
      <c r="D1377" s="1062">
        <v>2</v>
      </c>
      <c r="E1377" s="1061" t="s">
        <v>2394</v>
      </c>
      <c r="F1377" s="1061">
        <v>143</v>
      </c>
      <c r="G1377" s="1061" t="s">
        <v>711</v>
      </c>
      <c r="H1377" s="1063">
        <v>1</v>
      </c>
      <c r="I1377" s="1064">
        <v>14107</v>
      </c>
      <c r="J1377" s="1064">
        <v>1</v>
      </c>
      <c r="K1377">
        <v>2020</v>
      </c>
      <c r="L1377" s="1064">
        <v>1</v>
      </c>
      <c r="M1377" s="1064">
        <v>3</v>
      </c>
      <c r="N1377" s="1064" t="s">
        <v>2395</v>
      </c>
      <c r="O1377">
        <v>13</v>
      </c>
      <c r="P1377" s="1065">
        <v>0</v>
      </c>
      <c r="Q1377" s="1065">
        <v>0</v>
      </c>
      <c r="R1377" s="1066">
        <f t="shared" si="21"/>
        <v>0</v>
      </c>
      <c r="S1377" s="1065">
        <v>0</v>
      </c>
      <c r="T1377" s="1065">
        <v>0</v>
      </c>
      <c r="U1377" s="1065">
        <v>0</v>
      </c>
      <c r="V1377" s="1065">
        <v>0</v>
      </c>
    </row>
    <row r="1378" spans="1:22">
      <c r="A1378">
        <v>4088200100</v>
      </c>
      <c r="B1378" s="1061">
        <v>2</v>
      </c>
      <c r="C1378" s="1061">
        <v>5</v>
      </c>
      <c r="D1378" s="1062">
        <v>2</v>
      </c>
      <c r="E1378" s="1061" t="s">
        <v>2394</v>
      </c>
      <c r="F1378" s="1061">
        <v>143</v>
      </c>
      <c r="G1378" s="1061" t="s">
        <v>711</v>
      </c>
      <c r="H1378" s="1063">
        <v>1</v>
      </c>
      <c r="I1378" s="1064">
        <v>14107</v>
      </c>
      <c r="J1378" s="1064">
        <v>1</v>
      </c>
      <c r="K1378">
        <v>2020</v>
      </c>
      <c r="L1378" s="1064">
        <v>1</v>
      </c>
      <c r="M1378" s="1064">
        <v>3</v>
      </c>
      <c r="N1378" s="1064" t="s">
        <v>2395</v>
      </c>
      <c r="O1378">
        <v>13</v>
      </c>
      <c r="P1378" s="1065">
        <v>0</v>
      </c>
      <c r="Q1378" s="1065">
        <v>0</v>
      </c>
      <c r="R1378" s="1066">
        <f t="shared" si="21"/>
        <v>0</v>
      </c>
      <c r="S1378" s="1065">
        <v>0</v>
      </c>
      <c r="T1378" s="1065">
        <v>0</v>
      </c>
      <c r="U1378" s="1065">
        <v>0</v>
      </c>
      <c r="V1378" s="1065">
        <v>0</v>
      </c>
    </row>
    <row r="1379" spans="1:22">
      <c r="A1379">
        <v>4088200100</v>
      </c>
      <c r="B1379" s="1061">
        <v>2</v>
      </c>
      <c r="C1379" s="1061">
        <v>5</v>
      </c>
      <c r="D1379" s="1062">
        <v>2</v>
      </c>
      <c r="E1379" s="1061" t="s">
        <v>2394</v>
      </c>
      <c r="F1379" s="1061">
        <v>143</v>
      </c>
      <c r="G1379" s="1061" t="s">
        <v>711</v>
      </c>
      <c r="H1379" s="1063">
        <v>1</v>
      </c>
      <c r="I1379" s="1064">
        <v>14107</v>
      </c>
      <c r="J1379" s="1064">
        <v>1</v>
      </c>
      <c r="K1379">
        <v>2020</v>
      </c>
      <c r="L1379" s="1064">
        <v>1</v>
      </c>
      <c r="M1379" s="1064">
        <v>3</v>
      </c>
      <c r="N1379" s="1064" t="s">
        <v>2395</v>
      </c>
      <c r="O1379">
        <v>13</v>
      </c>
      <c r="P1379" s="1065">
        <v>0</v>
      </c>
      <c r="Q1379" s="1065">
        <v>0</v>
      </c>
      <c r="R1379" s="1066">
        <f t="shared" si="21"/>
        <v>0</v>
      </c>
      <c r="S1379" s="1065">
        <v>701.74</v>
      </c>
      <c r="T1379" s="1065">
        <v>701.74</v>
      </c>
      <c r="U1379" s="1065">
        <v>0</v>
      </c>
      <c r="V1379" s="1065">
        <v>0</v>
      </c>
    </row>
    <row r="1380" spans="1:22">
      <c r="A1380">
        <v>4088200100</v>
      </c>
      <c r="B1380" s="1061">
        <v>2</v>
      </c>
      <c r="C1380" s="1061">
        <v>5</v>
      </c>
      <c r="D1380" s="1062">
        <v>2</v>
      </c>
      <c r="E1380" s="1061" t="s">
        <v>2394</v>
      </c>
      <c r="F1380" s="1061">
        <v>143</v>
      </c>
      <c r="G1380" s="1061" t="s">
        <v>711</v>
      </c>
      <c r="H1380" s="1063">
        <v>1</v>
      </c>
      <c r="I1380" s="1064">
        <v>14107</v>
      </c>
      <c r="J1380" s="1064">
        <v>1</v>
      </c>
      <c r="K1380">
        <v>2020</v>
      </c>
      <c r="L1380" s="1064">
        <v>1</v>
      </c>
      <c r="M1380" s="1064">
        <v>3</v>
      </c>
      <c r="N1380" s="1064" t="s">
        <v>2395</v>
      </c>
      <c r="O1380">
        <v>13</v>
      </c>
      <c r="P1380" s="1065">
        <v>0</v>
      </c>
      <c r="Q1380" s="1065">
        <v>701.74</v>
      </c>
      <c r="R1380" s="1066">
        <f t="shared" si="21"/>
        <v>701.74</v>
      </c>
      <c r="S1380" s="1065">
        <v>0</v>
      </c>
      <c r="T1380" s="1065">
        <v>0</v>
      </c>
      <c r="U1380" s="1065">
        <v>0</v>
      </c>
      <c r="V1380" s="1065">
        <v>0</v>
      </c>
    </row>
    <row r="1381" spans="1:22">
      <c r="A1381">
        <v>4088200100</v>
      </c>
      <c r="B1381" s="1061">
        <v>2</v>
      </c>
      <c r="C1381" s="1061">
        <v>5</v>
      </c>
      <c r="D1381" s="1062">
        <v>2</v>
      </c>
      <c r="E1381" s="1061" t="s">
        <v>2394</v>
      </c>
      <c r="F1381" s="1061">
        <v>143</v>
      </c>
      <c r="G1381" s="1061" t="s">
        <v>711</v>
      </c>
      <c r="H1381" s="1063">
        <v>1</v>
      </c>
      <c r="I1381" s="1064">
        <v>14107</v>
      </c>
      <c r="J1381" s="1064">
        <v>1</v>
      </c>
      <c r="K1381">
        <v>2020</v>
      </c>
      <c r="L1381" s="1064">
        <v>1</v>
      </c>
      <c r="M1381" s="1064">
        <v>3</v>
      </c>
      <c r="N1381" s="1064" t="s">
        <v>2395</v>
      </c>
      <c r="O1381">
        <v>13</v>
      </c>
      <c r="P1381" s="1065">
        <v>0</v>
      </c>
      <c r="Q1381" s="1065">
        <v>0</v>
      </c>
      <c r="R1381" s="1066">
        <f t="shared" si="21"/>
        <v>0</v>
      </c>
      <c r="S1381" s="1065">
        <v>0</v>
      </c>
      <c r="T1381" s="1065">
        <v>0</v>
      </c>
      <c r="U1381" s="1065">
        <v>0</v>
      </c>
      <c r="V1381" s="1065">
        <v>0</v>
      </c>
    </row>
    <row r="1382" spans="1:22">
      <c r="A1382">
        <v>4088200100</v>
      </c>
      <c r="B1382" s="1061">
        <v>2</v>
      </c>
      <c r="C1382" s="1061">
        <v>5</v>
      </c>
      <c r="D1382" s="1062">
        <v>2</v>
      </c>
      <c r="E1382" s="1061" t="s">
        <v>2394</v>
      </c>
      <c r="F1382" s="1061">
        <v>143</v>
      </c>
      <c r="G1382" s="1061" t="s">
        <v>711</v>
      </c>
      <c r="H1382" s="1063">
        <v>1</v>
      </c>
      <c r="I1382" s="1064">
        <v>14107</v>
      </c>
      <c r="J1382" s="1064">
        <v>1</v>
      </c>
      <c r="K1382">
        <v>2020</v>
      </c>
      <c r="L1382" s="1064">
        <v>1</v>
      </c>
      <c r="M1382" s="1064">
        <v>3</v>
      </c>
      <c r="N1382" s="1064" t="s">
        <v>2395</v>
      </c>
      <c r="O1382">
        <v>13</v>
      </c>
      <c r="P1382" s="1065">
        <v>0</v>
      </c>
      <c r="Q1382" s="1065">
        <v>542.54999999999995</v>
      </c>
      <c r="R1382" s="1066">
        <f t="shared" si="21"/>
        <v>542.54999999999995</v>
      </c>
      <c r="S1382" s="1065">
        <v>0</v>
      </c>
      <c r="T1382" s="1065">
        <v>0</v>
      </c>
      <c r="U1382" s="1065">
        <v>0</v>
      </c>
      <c r="V1382" s="1065">
        <v>0</v>
      </c>
    </row>
    <row r="1383" spans="1:22">
      <c r="A1383">
        <v>4088200100</v>
      </c>
      <c r="B1383" s="1061">
        <v>2</v>
      </c>
      <c r="C1383" s="1061">
        <v>5</v>
      </c>
      <c r="D1383" s="1062">
        <v>2</v>
      </c>
      <c r="E1383" s="1061" t="s">
        <v>2394</v>
      </c>
      <c r="F1383" s="1061">
        <v>143</v>
      </c>
      <c r="G1383" s="1061" t="s">
        <v>711</v>
      </c>
      <c r="H1383" s="1063">
        <v>1</v>
      </c>
      <c r="I1383" s="1064">
        <v>14107</v>
      </c>
      <c r="J1383" s="1064">
        <v>1</v>
      </c>
      <c r="K1383">
        <v>2020</v>
      </c>
      <c r="L1383" s="1064">
        <v>1</v>
      </c>
      <c r="M1383" s="1064">
        <v>3</v>
      </c>
      <c r="N1383" s="1064" t="s">
        <v>2395</v>
      </c>
      <c r="O1383">
        <v>13</v>
      </c>
      <c r="P1383" s="1065">
        <v>0</v>
      </c>
      <c r="Q1383" s="1065">
        <v>0</v>
      </c>
      <c r="R1383" s="1066">
        <f t="shared" si="21"/>
        <v>0</v>
      </c>
      <c r="S1383" s="1065">
        <v>0</v>
      </c>
      <c r="T1383" s="1065">
        <v>0</v>
      </c>
      <c r="U1383" s="1065">
        <v>0</v>
      </c>
      <c r="V1383" s="1065">
        <v>0</v>
      </c>
    </row>
    <row r="1384" spans="1:22">
      <c r="A1384">
        <v>4088200100</v>
      </c>
      <c r="B1384" s="1061">
        <v>2</v>
      </c>
      <c r="C1384" s="1061">
        <v>5</v>
      </c>
      <c r="D1384" s="1062">
        <v>2</v>
      </c>
      <c r="E1384" s="1061" t="s">
        <v>2394</v>
      </c>
      <c r="F1384" s="1061">
        <v>143</v>
      </c>
      <c r="G1384" s="1061" t="s">
        <v>711</v>
      </c>
      <c r="H1384" s="1063">
        <v>1</v>
      </c>
      <c r="I1384" s="1064">
        <v>14107</v>
      </c>
      <c r="J1384" s="1064">
        <v>1</v>
      </c>
      <c r="K1384">
        <v>2020</v>
      </c>
      <c r="L1384" s="1064">
        <v>1</v>
      </c>
      <c r="M1384" s="1064">
        <v>3</v>
      </c>
      <c r="N1384" s="1064" t="s">
        <v>2395</v>
      </c>
      <c r="O1384">
        <v>13</v>
      </c>
      <c r="P1384" s="1065">
        <v>0</v>
      </c>
      <c r="Q1384" s="1065">
        <v>0</v>
      </c>
      <c r="R1384" s="1066">
        <f t="shared" si="21"/>
        <v>0</v>
      </c>
      <c r="S1384" s="1065">
        <v>542.54999999999995</v>
      </c>
      <c r="T1384" s="1065">
        <v>542.54999999999995</v>
      </c>
      <c r="U1384" s="1065">
        <v>0</v>
      </c>
      <c r="V1384" s="1065">
        <v>0</v>
      </c>
    </row>
    <row r="1385" spans="1:22">
      <c r="A1385">
        <v>4088200100</v>
      </c>
      <c r="B1385" s="1061">
        <v>2</v>
      </c>
      <c r="C1385" s="1061">
        <v>5</v>
      </c>
      <c r="D1385" s="1062">
        <v>2</v>
      </c>
      <c r="E1385" s="1061" t="s">
        <v>2394</v>
      </c>
      <c r="F1385" s="1061">
        <v>143</v>
      </c>
      <c r="G1385" s="1061" t="s">
        <v>711</v>
      </c>
      <c r="H1385" s="1063">
        <v>1</v>
      </c>
      <c r="I1385" s="1064">
        <v>14107</v>
      </c>
      <c r="J1385" s="1064">
        <v>1</v>
      </c>
      <c r="K1385">
        <v>2020</v>
      </c>
      <c r="L1385" s="1064">
        <v>1</v>
      </c>
      <c r="M1385" s="1064">
        <v>3</v>
      </c>
      <c r="N1385" s="1064" t="s">
        <v>2395</v>
      </c>
      <c r="O1385">
        <v>13</v>
      </c>
      <c r="P1385" s="1065">
        <v>0</v>
      </c>
      <c r="Q1385" s="1065">
        <v>0</v>
      </c>
      <c r="R1385" s="1066">
        <f t="shared" si="21"/>
        <v>0</v>
      </c>
      <c r="S1385" s="1065">
        <v>0</v>
      </c>
      <c r="T1385" s="1065">
        <v>0</v>
      </c>
      <c r="U1385" s="1065">
        <v>0</v>
      </c>
      <c r="V1385" s="1065">
        <v>0</v>
      </c>
    </row>
    <row r="1386" spans="1:22">
      <c r="A1386">
        <v>4088200100</v>
      </c>
      <c r="B1386" s="1061">
        <v>2</v>
      </c>
      <c r="C1386" s="1061">
        <v>5</v>
      </c>
      <c r="D1386" s="1062">
        <v>2</v>
      </c>
      <c r="E1386" s="1061" t="s">
        <v>2394</v>
      </c>
      <c r="F1386" s="1061">
        <v>143</v>
      </c>
      <c r="G1386" s="1061" t="s">
        <v>711</v>
      </c>
      <c r="H1386" s="1063">
        <v>1</v>
      </c>
      <c r="I1386" s="1064">
        <v>14107</v>
      </c>
      <c r="J1386" s="1064">
        <v>1</v>
      </c>
      <c r="K1386">
        <v>2020</v>
      </c>
      <c r="L1386" s="1064">
        <v>1</v>
      </c>
      <c r="M1386" s="1064">
        <v>3</v>
      </c>
      <c r="N1386" s="1064" t="s">
        <v>2395</v>
      </c>
      <c r="O1386">
        <v>13</v>
      </c>
      <c r="P1386" s="1065">
        <v>0</v>
      </c>
      <c r="Q1386" s="1065">
        <v>0</v>
      </c>
      <c r="R1386" s="1066">
        <f t="shared" si="21"/>
        <v>0</v>
      </c>
      <c r="S1386" s="1065">
        <v>0</v>
      </c>
      <c r="T1386" s="1065">
        <v>0</v>
      </c>
      <c r="U1386" s="1065">
        <v>0</v>
      </c>
      <c r="V1386" s="1065">
        <v>0</v>
      </c>
    </row>
    <row r="1387" spans="1:22">
      <c r="A1387">
        <v>4088200100</v>
      </c>
      <c r="B1387" s="1061">
        <v>2</v>
      </c>
      <c r="C1387" s="1061">
        <v>5</v>
      </c>
      <c r="D1387" s="1062">
        <v>2</v>
      </c>
      <c r="E1387" s="1061" t="s">
        <v>2394</v>
      </c>
      <c r="F1387" s="1061">
        <v>143</v>
      </c>
      <c r="G1387" s="1061" t="s">
        <v>711</v>
      </c>
      <c r="H1387" s="1063">
        <v>1</v>
      </c>
      <c r="I1387" s="1064">
        <v>14107</v>
      </c>
      <c r="J1387" s="1064">
        <v>1</v>
      </c>
      <c r="K1387">
        <v>2020</v>
      </c>
      <c r="L1387" s="1064">
        <v>1</v>
      </c>
      <c r="M1387" s="1064">
        <v>3</v>
      </c>
      <c r="N1387" s="1064" t="s">
        <v>2395</v>
      </c>
      <c r="O1387">
        <v>13</v>
      </c>
      <c r="P1387" s="1065">
        <v>0</v>
      </c>
      <c r="Q1387" s="1065">
        <v>0</v>
      </c>
      <c r="R1387" s="1066">
        <f t="shared" si="21"/>
        <v>0</v>
      </c>
      <c r="S1387" s="1065">
        <v>666.22</v>
      </c>
      <c r="T1387" s="1065">
        <v>666.22</v>
      </c>
      <c r="U1387" s="1065">
        <v>0</v>
      </c>
      <c r="V1387" s="1065">
        <v>0</v>
      </c>
    </row>
    <row r="1388" spans="1:22">
      <c r="A1388">
        <v>4088200100</v>
      </c>
      <c r="B1388" s="1061">
        <v>2</v>
      </c>
      <c r="C1388" s="1061">
        <v>5</v>
      </c>
      <c r="D1388" s="1062">
        <v>2</v>
      </c>
      <c r="E1388" s="1061" t="s">
        <v>2394</v>
      </c>
      <c r="F1388" s="1061">
        <v>143</v>
      </c>
      <c r="G1388" s="1061" t="s">
        <v>711</v>
      </c>
      <c r="H1388" s="1063">
        <v>1</v>
      </c>
      <c r="I1388" s="1064">
        <v>14107</v>
      </c>
      <c r="J1388" s="1064">
        <v>1</v>
      </c>
      <c r="K1388">
        <v>2020</v>
      </c>
      <c r="L1388" s="1064">
        <v>1</v>
      </c>
      <c r="M1388" s="1064">
        <v>3</v>
      </c>
      <c r="N1388" s="1064" t="s">
        <v>2395</v>
      </c>
      <c r="O1388">
        <v>13</v>
      </c>
      <c r="P1388" s="1065">
        <v>0</v>
      </c>
      <c r="Q1388" s="1065">
        <v>666.22</v>
      </c>
      <c r="R1388" s="1066">
        <f t="shared" si="21"/>
        <v>666.22</v>
      </c>
      <c r="S1388" s="1065">
        <v>0</v>
      </c>
      <c r="T1388" s="1065">
        <v>0</v>
      </c>
      <c r="U1388" s="1065">
        <v>0</v>
      </c>
      <c r="V1388" s="1065">
        <v>0</v>
      </c>
    </row>
    <row r="1389" spans="1:22">
      <c r="A1389">
        <v>4088200100</v>
      </c>
      <c r="B1389" s="1061">
        <v>2</v>
      </c>
      <c r="C1389" s="1061">
        <v>5</v>
      </c>
      <c r="D1389" s="1062">
        <v>2</v>
      </c>
      <c r="E1389" s="1061" t="s">
        <v>2394</v>
      </c>
      <c r="F1389" s="1061">
        <v>143</v>
      </c>
      <c r="G1389" s="1061" t="s">
        <v>711</v>
      </c>
      <c r="H1389" s="1063">
        <v>1</v>
      </c>
      <c r="I1389" s="1064">
        <v>14107</v>
      </c>
      <c r="J1389" s="1064">
        <v>1</v>
      </c>
      <c r="K1389">
        <v>2020</v>
      </c>
      <c r="L1389" s="1064">
        <v>1</v>
      </c>
      <c r="M1389" s="1064">
        <v>3</v>
      </c>
      <c r="N1389" s="1064" t="s">
        <v>2395</v>
      </c>
      <c r="O1389">
        <v>13</v>
      </c>
      <c r="P1389" s="1065">
        <v>0</v>
      </c>
      <c r="Q1389" s="1065">
        <v>0</v>
      </c>
      <c r="R1389" s="1066">
        <f t="shared" si="21"/>
        <v>0</v>
      </c>
      <c r="S1389" s="1065">
        <v>0</v>
      </c>
      <c r="T1389" s="1065">
        <v>0</v>
      </c>
      <c r="U1389" s="1065">
        <v>0</v>
      </c>
      <c r="V1389" s="1065">
        <v>0</v>
      </c>
    </row>
    <row r="1390" spans="1:22">
      <c r="A1390">
        <v>4088200100</v>
      </c>
      <c r="B1390" s="1061">
        <v>2</v>
      </c>
      <c r="C1390" s="1061">
        <v>5</v>
      </c>
      <c r="D1390" s="1062">
        <v>2</v>
      </c>
      <c r="E1390" s="1061" t="s">
        <v>2394</v>
      </c>
      <c r="F1390" s="1061">
        <v>143</v>
      </c>
      <c r="G1390" s="1061" t="s">
        <v>711</v>
      </c>
      <c r="H1390" s="1063">
        <v>1</v>
      </c>
      <c r="I1390" s="1064">
        <v>14107</v>
      </c>
      <c r="J1390" s="1064">
        <v>1</v>
      </c>
      <c r="K1390">
        <v>2020</v>
      </c>
      <c r="L1390" s="1064">
        <v>1</v>
      </c>
      <c r="M1390" s="1064">
        <v>3</v>
      </c>
      <c r="N1390" s="1064" t="s">
        <v>2395</v>
      </c>
      <c r="O1390">
        <v>13</v>
      </c>
      <c r="P1390" s="1065">
        <v>0</v>
      </c>
      <c r="Q1390" s="1065">
        <v>0</v>
      </c>
      <c r="R1390" s="1066">
        <f t="shared" si="21"/>
        <v>0</v>
      </c>
      <c r="S1390" s="1065">
        <v>0</v>
      </c>
      <c r="T1390" s="1065">
        <v>0</v>
      </c>
      <c r="U1390" s="1065">
        <v>0</v>
      </c>
      <c r="V1390" s="1065">
        <v>0</v>
      </c>
    </row>
    <row r="1391" spans="1:22">
      <c r="A1391">
        <v>4088200100</v>
      </c>
      <c r="B1391" s="1061">
        <v>2</v>
      </c>
      <c r="C1391" s="1061">
        <v>5</v>
      </c>
      <c r="D1391" s="1062">
        <v>2</v>
      </c>
      <c r="E1391" s="1061" t="s">
        <v>2394</v>
      </c>
      <c r="F1391" s="1061">
        <v>143</v>
      </c>
      <c r="G1391" s="1061" t="s">
        <v>711</v>
      </c>
      <c r="H1391" s="1063">
        <v>1</v>
      </c>
      <c r="I1391" s="1064">
        <v>14107</v>
      </c>
      <c r="J1391" s="1064">
        <v>1</v>
      </c>
      <c r="K1391">
        <v>2020</v>
      </c>
      <c r="L1391" s="1064">
        <v>1</v>
      </c>
      <c r="M1391" s="1064">
        <v>3</v>
      </c>
      <c r="N1391" s="1064" t="s">
        <v>2395</v>
      </c>
      <c r="O1391">
        <v>13</v>
      </c>
      <c r="P1391" s="1065">
        <v>0</v>
      </c>
      <c r="Q1391" s="1065">
        <v>0</v>
      </c>
      <c r="R1391" s="1066">
        <f t="shared" si="21"/>
        <v>0</v>
      </c>
      <c r="S1391" s="1065">
        <v>1377.74</v>
      </c>
      <c r="T1391" s="1065">
        <v>1377.74</v>
      </c>
      <c r="U1391" s="1065">
        <v>0</v>
      </c>
      <c r="V1391" s="1065">
        <v>0</v>
      </c>
    </row>
    <row r="1392" spans="1:22">
      <c r="A1392">
        <v>4088200100</v>
      </c>
      <c r="B1392" s="1061">
        <v>2</v>
      </c>
      <c r="C1392" s="1061">
        <v>5</v>
      </c>
      <c r="D1392" s="1062">
        <v>2</v>
      </c>
      <c r="E1392" s="1061" t="s">
        <v>2394</v>
      </c>
      <c r="F1392" s="1061">
        <v>143</v>
      </c>
      <c r="G1392" s="1061" t="s">
        <v>711</v>
      </c>
      <c r="H1392" s="1063">
        <v>1</v>
      </c>
      <c r="I1392" s="1064">
        <v>14107</v>
      </c>
      <c r="J1392" s="1064">
        <v>1</v>
      </c>
      <c r="K1392">
        <v>2020</v>
      </c>
      <c r="L1392" s="1064">
        <v>1</v>
      </c>
      <c r="M1392" s="1064">
        <v>3</v>
      </c>
      <c r="N1392" s="1064" t="s">
        <v>2395</v>
      </c>
      <c r="O1392">
        <v>13</v>
      </c>
      <c r="P1392" s="1065">
        <v>0</v>
      </c>
      <c r="Q1392" s="1065">
        <v>1377.74</v>
      </c>
      <c r="R1392" s="1066">
        <f t="shared" si="21"/>
        <v>1377.74</v>
      </c>
      <c r="S1392" s="1065">
        <v>0</v>
      </c>
      <c r="T1392" s="1065">
        <v>0</v>
      </c>
      <c r="U1392" s="1065">
        <v>0</v>
      </c>
      <c r="V1392" s="1065">
        <v>0</v>
      </c>
    </row>
    <row r="1393" spans="1:22">
      <c r="A1393">
        <v>4088200100</v>
      </c>
      <c r="B1393" s="1061">
        <v>2</v>
      </c>
      <c r="C1393" s="1061">
        <v>5</v>
      </c>
      <c r="D1393" s="1062">
        <v>2</v>
      </c>
      <c r="E1393" s="1061" t="s">
        <v>2394</v>
      </c>
      <c r="F1393" s="1061">
        <v>143</v>
      </c>
      <c r="G1393" s="1061" t="s">
        <v>711</v>
      </c>
      <c r="H1393" s="1063">
        <v>1</v>
      </c>
      <c r="I1393" s="1064">
        <v>14107</v>
      </c>
      <c r="J1393" s="1064">
        <v>1</v>
      </c>
      <c r="K1393">
        <v>2020</v>
      </c>
      <c r="L1393" s="1064">
        <v>1</v>
      </c>
      <c r="M1393" s="1064">
        <v>3</v>
      </c>
      <c r="N1393" s="1064" t="s">
        <v>2395</v>
      </c>
      <c r="O1393">
        <v>13</v>
      </c>
      <c r="P1393" s="1065">
        <v>0</v>
      </c>
      <c r="Q1393" s="1065">
        <v>0</v>
      </c>
      <c r="R1393" s="1066">
        <f t="shared" si="21"/>
        <v>0</v>
      </c>
      <c r="S1393" s="1065">
        <v>0</v>
      </c>
      <c r="T1393" s="1065">
        <v>0</v>
      </c>
      <c r="U1393" s="1065">
        <v>0</v>
      </c>
      <c r="V1393" s="1065">
        <v>0</v>
      </c>
    </row>
    <row r="1394" spans="1:22">
      <c r="A1394">
        <v>4088200100</v>
      </c>
      <c r="B1394" s="1061">
        <v>2</v>
      </c>
      <c r="C1394" s="1061">
        <v>5</v>
      </c>
      <c r="D1394" s="1062">
        <v>2</v>
      </c>
      <c r="E1394" s="1061" t="s">
        <v>2394</v>
      </c>
      <c r="F1394" s="1061">
        <v>143</v>
      </c>
      <c r="G1394" s="1061" t="s">
        <v>711</v>
      </c>
      <c r="H1394" s="1063">
        <v>1</v>
      </c>
      <c r="I1394" s="1064">
        <v>14107</v>
      </c>
      <c r="J1394" s="1064">
        <v>1</v>
      </c>
      <c r="K1394">
        <v>2020</v>
      </c>
      <c r="L1394" s="1064">
        <v>1</v>
      </c>
      <c r="M1394" s="1064">
        <v>3</v>
      </c>
      <c r="N1394" s="1064" t="s">
        <v>2395</v>
      </c>
      <c r="O1394">
        <v>13</v>
      </c>
      <c r="P1394" s="1065">
        <v>0</v>
      </c>
      <c r="Q1394" s="1065">
        <v>0</v>
      </c>
      <c r="R1394" s="1066">
        <f t="shared" si="21"/>
        <v>0</v>
      </c>
      <c r="S1394" s="1065">
        <v>0</v>
      </c>
      <c r="T1394" s="1065">
        <v>0</v>
      </c>
      <c r="U1394" s="1065">
        <v>0</v>
      </c>
      <c r="V1394" s="1065">
        <v>0</v>
      </c>
    </row>
    <row r="1395" spans="1:22">
      <c r="A1395">
        <v>4088200100</v>
      </c>
      <c r="B1395" s="1061">
        <v>2</v>
      </c>
      <c r="C1395" s="1061">
        <v>5</v>
      </c>
      <c r="D1395" s="1062">
        <v>2</v>
      </c>
      <c r="E1395" s="1061" t="s">
        <v>2394</v>
      </c>
      <c r="F1395" s="1061">
        <v>143</v>
      </c>
      <c r="G1395" s="1061" t="s">
        <v>711</v>
      </c>
      <c r="H1395" s="1063">
        <v>1</v>
      </c>
      <c r="I1395" s="1064">
        <v>14107</v>
      </c>
      <c r="J1395" s="1064">
        <v>1</v>
      </c>
      <c r="K1395">
        <v>2020</v>
      </c>
      <c r="L1395" s="1064">
        <v>1</v>
      </c>
      <c r="M1395" s="1064">
        <v>3</v>
      </c>
      <c r="N1395" s="1064" t="s">
        <v>2395</v>
      </c>
      <c r="O1395">
        <v>13</v>
      </c>
      <c r="P1395" s="1065">
        <v>0</v>
      </c>
      <c r="Q1395" s="1065">
        <v>0</v>
      </c>
      <c r="R1395" s="1066">
        <f t="shared" si="21"/>
        <v>0</v>
      </c>
      <c r="S1395" s="1065">
        <v>3839.06</v>
      </c>
      <c r="T1395" s="1065">
        <v>3839.06</v>
      </c>
      <c r="U1395" s="1065">
        <v>0</v>
      </c>
      <c r="V1395" s="1065">
        <v>0</v>
      </c>
    </row>
    <row r="1396" spans="1:22">
      <c r="A1396">
        <v>4088200100</v>
      </c>
      <c r="B1396" s="1061">
        <v>2</v>
      </c>
      <c r="C1396" s="1061">
        <v>5</v>
      </c>
      <c r="D1396" s="1062">
        <v>2</v>
      </c>
      <c r="E1396" s="1061" t="s">
        <v>2394</v>
      </c>
      <c r="F1396" s="1061">
        <v>143</v>
      </c>
      <c r="G1396" s="1061" t="s">
        <v>711</v>
      </c>
      <c r="H1396" s="1063">
        <v>1</v>
      </c>
      <c r="I1396" s="1064">
        <v>14107</v>
      </c>
      <c r="J1396" s="1064">
        <v>1</v>
      </c>
      <c r="K1396">
        <v>2020</v>
      </c>
      <c r="L1396" s="1064">
        <v>1</v>
      </c>
      <c r="M1396" s="1064">
        <v>3</v>
      </c>
      <c r="N1396" s="1064" t="s">
        <v>2395</v>
      </c>
      <c r="O1396">
        <v>13</v>
      </c>
      <c r="P1396" s="1065">
        <v>0</v>
      </c>
      <c r="Q1396" s="1065">
        <v>3839.06</v>
      </c>
      <c r="R1396" s="1066">
        <f t="shared" si="21"/>
        <v>3839.06</v>
      </c>
      <c r="S1396" s="1065">
        <v>0</v>
      </c>
      <c r="T1396" s="1065">
        <v>0</v>
      </c>
      <c r="U1396" s="1065">
        <v>0</v>
      </c>
      <c r="V1396" s="1065">
        <v>0</v>
      </c>
    </row>
    <row r="1397" spans="1:22">
      <c r="A1397">
        <v>4088200100</v>
      </c>
      <c r="B1397" s="1061">
        <v>2</v>
      </c>
      <c r="C1397" s="1061">
        <v>5</v>
      </c>
      <c r="D1397" s="1062">
        <v>2</v>
      </c>
      <c r="E1397" s="1061" t="s">
        <v>2394</v>
      </c>
      <c r="F1397" s="1061">
        <v>143</v>
      </c>
      <c r="G1397" s="1061" t="s">
        <v>711</v>
      </c>
      <c r="H1397" s="1063">
        <v>1</v>
      </c>
      <c r="I1397" s="1064">
        <v>14107</v>
      </c>
      <c r="J1397" s="1064">
        <v>1</v>
      </c>
      <c r="K1397">
        <v>2020</v>
      </c>
      <c r="L1397" s="1064">
        <v>1</v>
      </c>
      <c r="M1397" s="1064">
        <v>1</v>
      </c>
      <c r="N1397" s="1064" t="s">
        <v>2397</v>
      </c>
      <c r="O1397">
        <v>13</v>
      </c>
      <c r="P1397" s="1065">
        <v>46163.62</v>
      </c>
      <c r="Q1397" s="1065">
        <v>-7070</v>
      </c>
      <c r="R1397" s="1066">
        <f t="shared" si="21"/>
        <v>39093.620000000003</v>
      </c>
      <c r="S1397" s="1065">
        <v>39093.14</v>
      </c>
      <c r="T1397" s="1065">
        <v>39093.14</v>
      </c>
      <c r="U1397" s="1065">
        <v>31945.01</v>
      </c>
      <c r="V1397" s="1065">
        <v>31945.01</v>
      </c>
    </row>
    <row r="1398" spans="1:22">
      <c r="A1398">
        <v>4088200100</v>
      </c>
      <c r="B1398" s="1061">
        <v>2</v>
      </c>
      <c r="C1398" s="1061">
        <v>5</v>
      </c>
      <c r="D1398" s="1062">
        <v>2</v>
      </c>
      <c r="E1398" s="1061" t="s">
        <v>2394</v>
      </c>
      <c r="F1398" s="1061">
        <v>143</v>
      </c>
      <c r="G1398" s="1061" t="s">
        <v>711</v>
      </c>
      <c r="H1398" s="1063">
        <v>1</v>
      </c>
      <c r="I1398" s="1064">
        <v>14107</v>
      </c>
      <c r="J1398" s="1064">
        <v>1</v>
      </c>
      <c r="K1398">
        <v>2020</v>
      </c>
      <c r="L1398" s="1064">
        <v>1</v>
      </c>
      <c r="M1398" s="1064">
        <v>1</v>
      </c>
      <c r="N1398" s="1064" t="s">
        <v>2397</v>
      </c>
      <c r="O1398">
        <v>13</v>
      </c>
      <c r="P1398" s="1065">
        <v>5726.58</v>
      </c>
      <c r="Q1398" s="1065">
        <v>0</v>
      </c>
      <c r="R1398" s="1066">
        <f t="shared" si="21"/>
        <v>5726.58</v>
      </c>
      <c r="S1398" s="1065">
        <v>5683.16</v>
      </c>
      <c r="T1398" s="1065">
        <v>5683.16</v>
      </c>
      <c r="U1398" s="1065">
        <v>4621.58</v>
      </c>
      <c r="V1398" s="1065">
        <v>4621.58</v>
      </c>
    </row>
    <row r="1399" spans="1:22">
      <c r="A1399">
        <v>4088200100</v>
      </c>
      <c r="B1399" s="1061">
        <v>2</v>
      </c>
      <c r="C1399" s="1061">
        <v>5</v>
      </c>
      <c r="D1399" s="1062">
        <v>2</v>
      </c>
      <c r="E1399" s="1061" t="s">
        <v>2394</v>
      </c>
      <c r="F1399" s="1061">
        <v>143</v>
      </c>
      <c r="G1399" s="1061" t="s">
        <v>711</v>
      </c>
      <c r="H1399" s="1063">
        <v>1</v>
      </c>
      <c r="I1399" s="1064">
        <v>14107</v>
      </c>
      <c r="J1399" s="1064">
        <v>1</v>
      </c>
      <c r="K1399">
        <v>2020</v>
      </c>
      <c r="L1399" s="1064">
        <v>1</v>
      </c>
      <c r="M1399" s="1064">
        <v>3</v>
      </c>
      <c r="N1399" s="1064" t="s">
        <v>2395</v>
      </c>
      <c r="O1399">
        <v>13</v>
      </c>
      <c r="P1399" s="1065">
        <v>0</v>
      </c>
      <c r="Q1399" s="1065">
        <v>387.88</v>
      </c>
      <c r="R1399" s="1066">
        <f t="shared" si="21"/>
        <v>387.88</v>
      </c>
      <c r="S1399" s="1065">
        <v>0</v>
      </c>
      <c r="T1399" s="1065">
        <v>0</v>
      </c>
      <c r="U1399" s="1065">
        <v>0</v>
      </c>
      <c r="V1399" s="1065">
        <v>0</v>
      </c>
    </row>
    <row r="1400" spans="1:22">
      <c r="A1400">
        <v>4088200100</v>
      </c>
      <c r="B1400" s="1061">
        <v>2</v>
      </c>
      <c r="C1400" s="1061">
        <v>5</v>
      </c>
      <c r="D1400" s="1062">
        <v>2</v>
      </c>
      <c r="E1400" s="1061" t="s">
        <v>2394</v>
      </c>
      <c r="F1400" s="1061">
        <v>143</v>
      </c>
      <c r="G1400" s="1061" t="s">
        <v>711</v>
      </c>
      <c r="H1400" s="1063">
        <v>1</v>
      </c>
      <c r="I1400" s="1064">
        <v>14107</v>
      </c>
      <c r="J1400" s="1064">
        <v>1</v>
      </c>
      <c r="K1400">
        <v>2020</v>
      </c>
      <c r="L1400" s="1064">
        <v>1</v>
      </c>
      <c r="M1400" s="1064">
        <v>3</v>
      </c>
      <c r="N1400" s="1064" t="s">
        <v>2395</v>
      </c>
      <c r="O1400">
        <v>13</v>
      </c>
      <c r="P1400" s="1065">
        <v>0</v>
      </c>
      <c r="Q1400" s="1065">
        <v>0</v>
      </c>
      <c r="R1400" s="1066">
        <f t="shared" si="21"/>
        <v>0</v>
      </c>
      <c r="S1400" s="1065">
        <v>387.88</v>
      </c>
      <c r="T1400" s="1065">
        <v>387.88</v>
      </c>
      <c r="U1400" s="1065">
        <v>0</v>
      </c>
      <c r="V1400" s="1065">
        <v>0</v>
      </c>
    </row>
    <row r="1401" spans="1:22">
      <c r="A1401">
        <v>4088200100</v>
      </c>
      <c r="B1401" s="1061">
        <v>2</v>
      </c>
      <c r="C1401" s="1061">
        <v>5</v>
      </c>
      <c r="D1401" s="1062">
        <v>2</v>
      </c>
      <c r="E1401" s="1061" t="s">
        <v>2394</v>
      </c>
      <c r="F1401" s="1061">
        <v>143</v>
      </c>
      <c r="G1401" s="1061" t="s">
        <v>711</v>
      </c>
      <c r="H1401" s="1063">
        <v>1</v>
      </c>
      <c r="I1401" s="1064">
        <v>14107</v>
      </c>
      <c r="J1401" s="1064">
        <v>1</v>
      </c>
      <c r="K1401">
        <v>2020</v>
      </c>
      <c r="L1401" s="1064">
        <v>1</v>
      </c>
      <c r="M1401" s="1064">
        <v>3</v>
      </c>
      <c r="N1401" s="1064" t="s">
        <v>2395</v>
      </c>
      <c r="O1401">
        <v>13</v>
      </c>
      <c r="P1401" s="1065">
        <v>0</v>
      </c>
      <c r="Q1401" s="1065">
        <v>0</v>
      </c>
      <c r="R1401" s="1066">
        <f t="shared" si="21"/>
        <v>0</v>
      </c>
      <c r="S1401" s="1065">
        <v>0</v>
      </c>
      <c r="T1401" s="1065">
        <v>0</v>
      </c>
      <c r="U1401" s="1065">
        <v>0</v>
      </c>
      <c r="V1401" s="1065">
        <v>0</v>
      </c>
    </row>
    <row r="1402" spans="1:22">
      <c r="A1402">
        <v>4088200100</v>
      </c>
      <c r="B1402" s="1061">
        <v>2</v>
      </c>
      <c r="C1402" s="1061">
        <v>5</v>
      </c>
      <c r="D1402" s="1062">
        <v>2</v>
      </c>
      <c r="E1402" s="1061" t="s">
        <v>2394</v>
      </c>
      <c r="F1402" s="1061">
        <v>143</v>
      </c>
      <c r="G1402" s="1061" t="s">
        <v>711</v>
      </c>
      <c r="H1402" s="1063">
        <v>1</v>
      </c>
      <c r="I1402" s="1064">
        <v>14107</v>
      </c>
      <c r="J1402" s="1064">
        <v>1</v>
      </c>
      <c r="K1402">
        <v>2020</v>
      </c>
      <c r="L1402" s="1064">
        <v>1</v>
      </c>
      <c r="M1402" s="1064">
        <v>3</v>
      </c>
      <c r="N1402" s="1064" t="s">
        <v>2395</v>
      </c>
      <c r="O1402">
        <v>13</v>
      </c>
      <c r="P1402" s="1065">
        <v>0</v>
      </c>
      <c r="Q1402" s="1065">
        <v>0</v>
      </c>
      <c r="R1402" s="1066">
        <f t="shared" si="21"/>
        <v>0</v>
      </c>
      <c r="S1402" s="1065">
        <v>0</v>
      </c>
      <c r="T1402" s="1065">
        <v>0</v>
      </c>
      <c r="U1402" s="1065">
        <v>0</v>
      </c>
      <c r="V1402" s="1065">
        <v>0</v>
      </c>
    </row>
    <row r="1403" spans="1:22">
      <c r="A1403">
        <v>4088200100</v>
      </c>
      <c r="B1403" s="1061">
        <v>2</v>
      </c>
      <c r="C1403" s="1061">
        <v>5</v>
      </c>
      <c r="D1403" s="1062">
        <v>2</v>
      </c>
      <c r="E1403" s="1061" t="s">
        <v>2394</v>
      </c>
      <c r="F1403" s="1061">
        <v>143</v>
      </c>
      <c r="G1403" s="1061" t="s">
        <v>711</v>
      </c>
      <c r="H1403" s="1063">
        <v>1</v>
      </c>
      <c r="I1403" s="1064">
        <v>14107</v>
      </c>
      <c r="J1403" s="1064">
        <v>1</v>
      </c>
      <c r="K1403">
        <v>2020</v>
      </c>
      <c r="L1403" s="1064">
        <v>1</v>
      </c>
      <c r="M1403" s="1064">
        <v>1</v>
      </c>
      <c r="N1403" s="1064" t="s">
        <v>2397</v>
      </c>
      <c r="O1403">
        <v>13</v>
      </c>
      <c r="P1403" s="1065">
        <v>5736.39</v>
      </c>
      <c r="Q1403" s="1065">
        <v>0</v>
      </c>
      <c r="R1403" s="1066">
        <f t="shared" si="21"/>
        <v>5736.39</v>
      </c>
      <c r="S1403" s="1065">
        <v>5466.01</v>
      </c>
      <c r="T1403" s="1065">
        <v>5466.01</v>
      </c>
      <c r="U1403" s="1065">
        <v>4441.3500000000004</v>
      </c>
      <c r="V1403" s="1065">
        <v>4441.3500000000004</v>
      </c>
    </row>
    <row r="1404" spans="1:22">
      <c r="A1404">
        <v>4088200100</v>
      </c>
      <c r="B1404" s="1061">
        <v>2</v>
      </c>
      <c r="C1404" s="1061">
        <v>5</v>
      </c>
      <c r="D1404" s="1062">
        <v>2</v>
      </c>
      <c r="E1404" s="1061" t="s">
        <v>2394</v>
      </c>
      <c r="F1404" s="1061">
        <v>143</v>
      </c>
      <c r="G1404" s="1061" t="s">
        <v>711</v>
      </c>
      <c r="H1404" s="1063">
        <v>1</v>
      </c>
      <c r="I1404" s="1064">
        <v>14107</v>
      </c>
      <c r="J1404" s="1064">
        <v>1</v>
      </c>
      <c r="K1404">
        <v>2020</v>
      </c>
      <c r="L1404" s="1064">
        <v>1</v>
      </c>
      <c r="M1404" s="1064">
        <v>1</v>
      </c>
      <c r="N1404" s="1064" t="s">
        <v>2397</v>
      </c>
      <c r="O1404">
        <v>13</v>
      </c>
      <c r="P1404" s="1065">
        <v>6504.5</v>
      </c>
      <c r="Q1404" s="1065">
        <v>0</v>
      </c>
      <c r="R1404" s="1066">
        <f t="shared" si="21"/>
        <v>6504.5</v>
      </c>
      <c r="S1404" s="1065">
        <v>6241.84</v>
      </c>
      <c r="T1404" s="1065">
        <v>6241.84</v>
      </c>
      <c r="U1404" s="1065">
        <v>5087.5200000000004</v>
      </c>
      <c r="V1404" s="1065">
        <v>5087.5200000000004</v>
      </c>
    </row>
    <row r="1405" spans="1:22">
      <c r="A1405">
        <v>4088200100</v>
      </c>
      <c r="B1405" s="1061">
        <v>2</v>
      </c>
      <c r="C1405" s="1061">
        <v>5</v>
      </c>
      <c r="D1405" s="1062">
        <v>2</v>
      </c>
      <c r="E1405" s="1061" t="s">
        <v>2394</v>
      </c>
      <c r="F1405" s="1061">
        <v>143</v>
      </c>
      <c r="G1405" s="1061" t="s">
        <v>711</v>
      </c>
      <c r="H1405" s="1063">
        <v>1</v>
      </c>
      <c r="I1405" s="1064">
        <v>14107</v>
      </c>
      <c r="J1405" s="1064">
        <v>1</v>
      </c>
      <c r="K1405">
        <v>2020</v>
      </c>
      <c r="L1405" s="1064">
        <v>1</v>
      </c>
      <c r="M1405" s="1064">
        <v>1</v>
      </c>
      <c r="N1405" s="1064" t="s">
        <v>2397</v>
      </c>
      <c r="O1405">
        <v>13</v>
      </c>
      <c r="P1405" s="1065">
        <v>2126.0700000000002</v>
      </c>
      <c r="Q1405" s="1065">
        <v>0</v>
      </c>
      <c r="R1405" s="1066">
        <f t="shared" si="21"/>
        <v>2126.0700000000002</v>
      </c>
      <c r="S1405" s="1065">
        <v>2008.9</v>
      </c>
      <c r="T1405" s="1065">
        <v>2008.9</v>
      </c>
      <c r="U1405" s="1065">
        <v>1638</v>
      </c>
      <c r="V1405" s="1065">
        <v>1638</v>
      </c>
    </row>
    <row r="1406" spans="1:22">
      <c r="A1406">
        <v>4088200100</v>
      </c>
      <c r="B1406" s="1061">
        <v>2</v>
      </c>
      <c r="C1406" s="1061">
        <v>5</v>
      </c>
      <c r="D1406" s="1062">
        <v>2</v>
      </c>
      <c r="E1406" s="1061" t="s">
        <v>2394</v>
      </c>
      <c r="F1406" s="1061">
        <v>143</v>
      </c>
      <c r="G1406" s="1061" t="s">
        <v>711</v>
      </c>
      <c r="H1406" s="1063">
        <v>1</v>
      </c>
      <c r="I1406" s="1064">
        <v>14107</v>
      </c>
      <c r="J1406" s="1064">
        <v>1</v>
      </c>
      <c r="K1406">
        <v>2020</v>
      </c>
      <c r="L1406" s="1064">
        <v>1</v>
      </c>
      <c r="M1406" s="1064">
        <v>3</v>
      </c>
      <c r="N1406" s="1064" t="s">
        <v>2395</v>
      </c>
      <c r="O1406">
        <v>13</v>
      </c>
      <c r="P1406" s="1065">
        <v>0</v>
      </c>
      <c r="Q1406" s="1065">
        <v>0</v>
      </c>
      <c r="R1406" s="1066">
        <f t="shared" si="21"/>
        <v>0</v>
      </c>
      <c r="S1406" s="1065">
        <v>0</v>
      </c>
      <c r="T1406" s="1065">
        <v>0</v>
      </c>
      <c r="U1406" s="1065">
        <v>0</v>
      </c>
      <c r="V1406" s="1065">
        <v>0</v>
      </c>
    </row>
    <row r="1407" spans="1:22">
      <c r="A1407">
        <v>4088200100</v>
      </c>
      <c r="B1407" s="1061">
        <v>2</v>
      </c>
      <c r="C1407" s="1061">
        <v>5</v>
      </c>
      <c r="D1407" s="1062">
        <v>2</v>
      </c>
      <c r="E1407" s="1061" t="s">
        <v>2394</v>
      </c>
      <c r="F1407" s="1061">
        <v>143</v>
      </c>
      <c r="G1407" s="1061" t="s">
        <v>711</v>
      </c>
      <c r="H1407" s="1063">
        <v>1</v>
      </c>
      <c r="I1407" s="1064">
        <v>14107</v>
      </c>
      <c r="J1407" s="1064">
        <v>1</v>
      </c>
      <c r="K1407">
        <v>2020</v>
      </c>
      <c r="L1407" s="1064">
        <v>1</v>
      </c>
      <c r="M1407" s="1064">
        <v>3</v>
      </c>
      <c r="N1407" s="1064" t="s">
        <v>2395</v>
      </c>
      <c r="O1407">
        <v>13</v>
      </c>
      <c r="P1407" s="1065">
        <v>0</v>
      </c>
      <c r="Q1407" s="1065">
        <v>0</v>
      </c>
      <c r="R1407" s="1066">
        <f t="shared" si="21"/>
        <v>0</v>
      </c>
      <c r="S1407" s="1065">
        <v>0</v>
      </c>
      <c r="T1407" s="1065">
        <v>0</v>
      </c>
      <c r="U1407" s="1065">
        <v>0</v>
      </c>
      <c r="V1407" s="1065">
        <v>0</v>
      </c>
    </row>
    <row r="1408" spans="1:22">
      <c r="A1408">
        <v>4088200100</v>
      </c>
      <c r="B1408" s="1061">
        <v>2</v>
      </c>
      <c r="C1408" s="1061">
        <v>5</v>
      </c>
      <c r="D1408" s="1062">
        <v>2</v>
      </c>
      <c r="E1408" s="1061" t="s">
        <v>2394</v>
      </c>
      <c r="F1408" s="1061">
        <v>143</v>
      </c>
      <c r="G1408" s="1061" t="s">
        <v>711</v>
      </c>
      <c r="H1408" s="1063">
        <v>1</v>
      </c>
      <c r="I1408" s="1064">
        <v>14107</v>
      </c>
      <c r="J1408" s="1064">
        <v>1</v>
      </c>
      <c r="K1408">
        <v>2020</v>
      </c>
      <c r="L1408" s="1064">
        <v>1</v>
      </c>
      <c r="M1408" s="1064">
        <v>3</v>
      </c>
      <c r="N1408" s="1064" t="s">
        <v>2395</v>
      </c>
      <c r="O1408">
        <v>13</v>
      </c>
      <c r="P1408" s="1065">
        <v>0</v>
      </c>
      <c r="Q1408" s="1065">
        <v>0</v>
      </c>
      <c r="R1408" s="1066">
        <f t="shared" si="21"/>
        <v>0</v>
      </c>
      <c r="S1408" s="1065">
        <v>349.78</v>
      </c>
      <c r="T1408" s="1065">
        <v>349.78</v>
      </c>
      <c r="U1408" s="1065">
        <v>0</v>
      </c>
      <c r="V1408" s="1065">
        <v>0</v>
      </c>
    </row>
    <row r="1409" spans="1:22">
      <c r="A1409">
        <v>4088200100</v>
      </c>
      <c r="B1409" s="1061">
        <v>2</v>
      </c>
      <c r="C1409" s="1061">
        <v>5</v>
      </c>
      <c r="D1409" s="1062">
        <v>2</v>
      </c>
      <c r="E1409" s="1061" t="s">
        <v>2394</v>
      </c>
      <c r="F1409" s="1061">
        <v>143</v>
      </c>
      <c r="G1409" s="1061" t="s">
        <v>711</v>
      </c>
      <c r="H1409" s="1063">
        <v>1</v>
      </c>
      <c r="I1409" s="1064">
        <v>14107</v>
      </c>
      <c r="J1409" s="1064">
        <v>1</v>
      </c>
      <c r="K1409">
        <v>2020</v>
      </c>
      <c r="L1409" s="1064">
        <v>1</v>
      </c>
      <c r="M1409" s="1064">
        <v>3</v>
      </c>
      <c r="N1409" s="1064" t="s">
        <v>2395</v>
      </c>
      <c r="O1409">
        <v>13</v>
      </c>
      <c r="P1409" s="1065">
        <v>0</v>
      </c>
      <c r="Q1409" s="1065">
        <v>349.78</v>
      </c>
      <c r="R1409" s="1066">
        <f t="shared" si="21"/>
        <v>349.78</v>
      </c>
      <c r="S1409" s="1065">
        <v>0</v>
      </c>
      <c r="T1409" s="1065">
        <v>0</v>
      </c>
      <c r="U1409" s="1065">
        <v>0</v>
      </c>
      <c r="V1409" s="1065">
        <v>0</v>
      </c>
    </row>
    <row r="1410" spans="1:22">
      <c r="A1410">
        <v>4088200100</v>
      </c>
      <c r="B1410" s="1061">
        <v>2</v>
      </c>
      <c r="C1410" s="1061">
        <v>5</v>
      </c>
      <c r="D1410" s="1062">
        <v>2</v>
      </c>
      <c r="E1410" s="1061" t="s">
        <v>2394</v>
      </c>
      <c r="F1410" s="1061">
        <v>143</v>
      </c>
      <c r="G1410" s="1061" t="s">
        <v>711</v>
      </c>
      <c r="H1410" s="1063">
        <v>1</v>
      </c>
      <c r="I1410" s="1064">
        <v>14107</v>
      </c>
      <c r="J1410" s="1064">
        <v>1</v>
      </c>
      <c r="K1410">
        <v>2020</v>
      </c>
      <c r="L1410" s="1064">
        <v>1</v>
      </c>
      <c r="M1410" s="1064">
        <v>3</v>
      </c>
      <c r="N1410" s="1064" t="s">
        <v>2395</v>
      </c>
      <c r="O1410">
        <v>13</v>
      </c>
      <c r="P1410" s="1065">
        <v>0</v>
      </c>
      <c r="Q1410" s="1065">
        <v>0</v>
      </c>
      <c r="R1410" s="1066">
        <f t="shared" si="21"/>
        <v>0</v>
      </c>
      <c r="S1410" s="1065">
        <v>0</v>
      </c>
      <c r="T1410" s="1065">
        <v>0</v>
      </c>
      <c r="U1410" s="1065">
        <v>0</v>
      </c>
      <c r="V1410" s="1065">
        <v>0</v>
      </c>
    </row>
    <row r="1411" spans="1:22">
      <c r="A1411">
        <v>4088200100</v>
      </c>
      <c r="B1411" s="1061">
        <v>2</v>
      </c>
      <c r="C1411" s="1061">
        <v>5</v>
      </c>
      <c r="D1411" s="1062">
        <v>2</v>
      </c>
      <c r="E1411" s="1061" t="s">
        <v>2394</v>
      </c>
      <c r="F1411" s="1061">
        <v>143</v>
      </c>
      <c r="G1411" s="1061" t="s">
        <v>711</v>
      </c>
      <c r="H1411" s="1063">
        <v>1</v>
      </c>
      <c r="I1411" s="1064">
        <v>14107</v>
      </c>
      <c r="J1411" s="1064">
        <v>1</v>
      </c>
      <c r="K1411">
        <v>2020</v>
      </c>
      <c r="L1411" s="1064">
        <v>1</v>
      </c>
      <c r="M1411" s="1064">
        <v>3</v>
      </c>
      <c r="N1411" s="1064" t="s">
        <v>2395</v>
      </c>
      <c r="O1411">
        <v>13</v>
      </c>
      <c r="P1411" s="1065">
        <v>0</v>
      </c>
      <c r="Q1411" s="1065">
        <v>0</v>
      </c>
      <c r="R1411" s="1066">
        <f t="shared" si="21"/>
        <v>0</v>
      </c>
      <c r="S1411" s="1065">
        <v>0</v>
      </c>
      <c r="T1411" s="1065">
        <v>0</v>
      </c>
      <c r="U1411" s="1065">
        <v>0</v>
      </c>
      <c r="V1411" s="1065">
        <v>0</v>
      </c>
    </row>
    <row r="1412" spans="1:22">
      <c r="A1412">
        <v>4088200100</v>
      </c>
      <c r="B1412" s="1061">
        <v>2</v>
      </c>
      <c r="C1412" s="1061">
        <v>5</v>
      </c>
      <c r="D1412" s="1062">
        <v>2</v>
      </c>
      <c r="E1412" s="1061" t="s">
        <v>2394</v>
      </c>
      <c r="F1412" s="1061">
        <v>143</v>
      </c>
      <c r="G1412" s="1061" t="s">
        <v>711</v>
      </c>
      <c r="H1412" s="1063">
        <v>1</v>
      </c>
      <c r="I1412" s="1064">
        <v>14107</v>
      </c>
      <c r="J1412" s="1064">
        <v>1</v>
      </c>
      <c r="K1412">
        <v>2020</v>
      </c>
      <c r="L1412" s="1064">
        <v>1</v>
      </c>
      <c r="M1412" s="1064">
        <v>3</v>
      </c>
      <c r="N1412" s="1064" t="s">
        <v>2395</v>
      </c>
      <c r="O1412">
        <v>13</v>
      </c>
      <c r="P1412" s="1065">
        <v>0</v>
      </c>
      <c r="Q1412" s="1065">
        <v>0</v>
      </c>
      <c r="R1412" s="1066">
        <f t="shared" si="21"/>
        <v>0</v>
      </c>
      <c r="S1412" s="1065">
        <v>497.5</v>
      </c>
      <c r="T1412" s="1065">
        <v>497.5</v>
      </c>
      <c r="U1412" s="1065">
        <v>0</v>
      </c>
      <c r="V1412" s="1065">
        <v>0</v>
      </c>
    </row>
    <row r="1413" spans="1:22">
      <c r="A1413">
        <v>4088200100</v>
      </c>
      <c r="B1413" s="1061">
        <v>2</v>
      </c>
      <c r="C1413" s="1061">
        <v>5</v>
      </c>
      <c r="D1413" s="1062">
        <v>2</v>
      </c>
      <c r="E1413" s="1061" t="s">
        <v>2394</v>
      </c>
      <c r="F1413" s="1061">
        <v>143</v>
      </c>
      <c r="G1413" s="1061" t="s">
        <v>711</v>
      </c>
      <c r="H1413" s="1063">
        <v>1</v>
      </c>
      <c r="I1413" s="1064">
        <v>14107</v>
      </c>
      <c r="J1413" s="1064">
        <v>1</v>
      </c>
      <c r="K1413">
        <v>2020</v>
      </c>
      <c r="L1413" s="1064">
        <v>1</v>
      </c>
      <c r="M1413" s="1064">
        <v>3</v>
      </c>
      <c r="N1413" s="1064" t="s">
        <v>2395</v>
      </c>
      <c r="O1413">
        <v>13</v>
      </c>
      <c r="P1413" s="1065">
        <v>0</v>
      </c>
      <c r="Q1413" s="1065">
        <v>497.5</v>
      </c>
      <c r="R1413" s="1066">
        <f t="shared" ref="R1413:R1476" si="22">P1413+Q1413</f>
        <v>497.5</v>
      </c>
      <c r="S1413" s="1065">
        <v>0</v>
      </c>
      <c r="T1413" s="1065">
        <v>0</v>
      </c>
      <c r="U1413" s="1065">
        <v>0</v>
      </c>
      <c r="V1413" s="1065">
        <v>0</v>
      </c>
    </row>
    <row r="1414" spans="1:22">
      <c r="A1414">
        <v>4088200100</v>
      </c>
      <c r="B1414" s="1061">
        <v>2</v>
      </c>
      <c r="C1414" s="1061">
        <v>5</v>
      </c>
      <c r="D1414" s="1062">
        <v>2</v>
      </c>
      <c r="E1414" s="1061" t="s">
        <v>2394</v>
      </c>
      <c r="F1414" s="1061">
        <v>143</v>
      </c>
      <c r="G1414" s="1061" t="s">
        <v>711</v>
      </c>
      <c r="H1414" s="1063">
        <v>1</v>
      </c>
      <c r="I1414" s="1064">
        <v>14107</v>
      </c>
      <c r="J1414" s="1064">
        <v>1</v>
      </c>
      <c r="K1414">
        <v>2020</v>
      </c>
      <c r="L1414" s="1064">
        <v>1</v>
      </c>
      <c r="M1414" s="1064">
        <v>1</v>
      </c>
      <c r="N1414" s="1064" t="s">
        <v>2397</v>
      </c>
      <c r="O1414">
        <v>13</v>
      </c>
      <c r="P1414" s="1065">
        <v>62848.46</v>
      </c>
      <c r="Q1414" s="1065">
        <v>-6100</v>
      </c>
      <c r="R1414" s="1066">
        <f t="shared" si="22"/>
        <v>56748.46</v>
      </c>
      <c r="S1414" s="1065">
        <v>56586.13</v>
      </c>
      <c r="T1414" s="1065">
        <v>56586.13</v>
      </c>
      <c r="U1414" s="1065">
        <v>46208.800000000003</v>
      </c>
      <c r="V1414" s="1065">
        <v>46208.800000000003</v>
      </c>
    </row>
    <row r="1415" spans="1:22">
      <c r="A1415">
        <v>4088200100</v>
      </c>
      <c r="B1415" s="1061">
        <v>2</v>
      </c>
      <c r="C1415" s="1061">
        <v>5</v>
      </c>
      <c r="D1415" s="1062">
        <v>2</v>
      </c>
      <c r="E1415" s="1061" t="s">
        <v>2394</v>
      </c>
      <c r="F1415" s="1061">
        <v>143</v>
      </c>
      <c r="G1415" s="1061" t="s">
        <v>711</v>
      </c>
      <c r="H1415" s="1063">
        <v>1</v>
      </c>
      <c r="I1415" s="1064">
        <v>14107</v>
      </c>
      <c r="J1415" s="1064">
        <v>1</v>
      </c>
      <c r="K1415">
        <v>2020</v>
      </c>
      <c r="L1415" s="1064">
        <v>1</v>
      </c>
      <c r="M1415" s="1064">
        <v>3</v>
      </c>
      <c r="N1415" s="1064" t="s">
        <v>2395</v>
      </c>
      <c r="O1415">
        <v>13</v>
      </c>
      <c r="P1415" s="1065">
        <v>0</v>
      </c>
      <c r="Q1415" s="1065">
        <v>0</v>
      </c>
      <c r="R1415" s="1066">
        <f t="shared" si="22"/>
        <v>0</v>
      </c>
      <c r="S1415" s="1065">
        <v>0</v>
      </c>
      <c r="T1415" s="1065">
        <v>0</v>
      </c>
      <c r="U1415" s="1065">
        <v>0</v>
      </c>
      <c r="V1415" s="1065">
        <v>0</v>
      </c>
    </row>
    <row r="1416" spans="1:22">
      <c r="A1416">
        <v>4088200100</v>
      </c>
      <c r="B1416" s="1061">
        <v>2</v>
      </c>
      <c r="C1416" s="1061">
        <v>5</v>
      </c>
      <c r="D1416" s="1062">
        <v>2</v>
      </c>
      <c r="E1416" s="1061" t="s">
        <v>2394</v>
      </c>
      <c r="F1416" s="1061">
        <v>143</v>
      </c>
      <c r="G1416" s="1061" t="s">
        <v>711</v>
      </c>
      <c r="H1416" s="1063">
        <v>1</v>
      </c>
      <c r="I1416" s="1064">
        <v>14107</v>
      </c>
      <c r="J1416" s="1064">
        <v>1</v>
      </c>
      <c r="K1416">
        <v>2020</v>
      </c>
      <c r="L1416" s="1064">
        <v>1</v>
      </c>
      <c r="M1416" s="1064">
        <v>3</v>
      </c>
      <c r="N1416" s="1064" t="s">
        <v>2395</v>
      </c>
      <c r="O1416">
        <v>13</v>
      </c>
      <c r="P1416" s="1065">
        <v>0</v>
      </c>
      <c r="Q1416" s="1065">
        <v>0</v>
      </c>
      <c r="R1416" s="1066">
        <f t="shared" si="22"/>
        <v>0</v>
      </c>
      <c r="S1416" s="1065">
        <v>0</v>
      </c>
      <c r="T1416" s="1065">
        <v>0</v>
      </c>
      <c r="U1416" s="1065">
        <v>0</v>
      </c>
      <c r="V1416" s="1065">
        <v>0</v>
      </c>
    </row>
    <row r="1417" spans="1:22">
      <c r="A1417">
        <v>4088200100</v>
      </c>
      <c r="B1417" s="1061">
        <v>2</v>
      </c>
      <c r="C1417" s="1061">
        <v>5</v>
      </c>
      <c r="D1417" s="1062">
        <v>2</v>
      </c>
      <c r="E1417" s="1061" t="s">
        <v>2394</v>
      </c>
      <c r="F1417" s="1061">
        <v>143</v>
      </c>
      <c r="G1417" s="1061" t="s">
        <v>711</v>
      </c>
      <c r="H1417" s="1063">
        <v>1</v>
      </c>
      <c r="I1417" s="1064">
        <v>14107</v>
      </c>
      <c r="J1417" s="1064">
        <v>1</v>
      </c>
      <c r="K1417">
        <v>2020</v>
      </c>
      <c r="L1417" s="1064">
        <v>1</v>
      </c>
      <c r="M1417" s="1064">
        <v>3</v>
      </c>
      <c r="N1417" s="1064" t="s">
        <v>2395</v>
      </c>
      <c r="O1417">
        <v>13</v>
      </c>
      <c r="P1417" s="1065">
        <v>0</v>
      </c>
      <c r="Q1417" s="1065">
        <v>0</v>
      </c>
      <c r="R1417" s="1066">
        <f t="shared" si="22"/>
        <v>0</v>
      </c>
      <c r="S1417" s="1065">
        <v>521.86</v>
      </c>
      <c r="T1417" s="1065">
        <v>521.86</v>
      </c>
      <c r="U1417" s="1065">
        <v>0</v>
      </c>
      <c r="V1417" s="1065">
        <v>0</v>
      </c>
    </row>
    <row r="1418" spans="1:22">
      <c r="A1418">
        <v>4088200100</v>
      </c>
      <c r="B1418" s="1061">
        <v>2</v>
      </c>
      <c r="C1418" s="1061">
        <v>5</v>
      </c>
      <c r="D1418" s="1062">
        <v>2</v>
      </c>
      <c r="E1418" s="1061" t="s">
        <v>2394</v>
      </c>
      <c r="F1418" s="1061">
        <v>143</v>
      </c>
      <c r="G1418" s="1061" t="s">
        <v>711</v>
      </c>
      <c r="H1418" s="1063">
        <v>1</v>
      </c>
      <c r="I1418" s="1064">
        <v>14107</v>
      </c>
      <c r="J1418" s="1064">
        <v>1</v>
      </c>
      <c r="K1418">
        <v>2020</v>
      </c>
      <c r="L1418" s="1064">
        <v>1</v>
      </c>
      <c r="M1418" s="1064">
        <v>3</v>
      </c>
      <c r="N1418" s="1064" t="s">
        <v>2395</v>
      </c>
      <c r="O1418">
        <v>13</v>
      </c>
      <c r="P1418" s="1065">
        <v>0</v>
      </c>
      <c r="Q1418" s="1065">
        <v>521.86</v>
      </c>
      <c r="R1418" s="1066">
        <f t="shared" si="22"/>
        <v>521.86</v>
      </c>
      <c r="S1418" s="1065">
        <v>0</v>
      </c>
      <c r="T1418" s="1065">
        <v>0</v>
      </c>
      <c r="U1418" s="1065">
        <v>0</v>
      </c>
      <c r="V1418" s="1065">
        <v>0</v>
      </c>
    </row>
    <row r="1419" spans="1:22">
      <c r="A1419">
        <v>4088200100</v>
      </c>
      <c r="B1419" s="1061">
        <v>2</v>
      </c>
      <c r="C1419" s="1061">
        <v>5</v>
      </c>
      <c r="D1419" s="1062">
        <v>2</v>
      </c>
      <c r="E1419" s="1061" t="s">
        <v>2394</v>
      </c>
      <c r="F1419" s="1061">
        <v>143</v>
      </c>
      <c r="G1419" s="1061" t="s">
        <v>711</v>
      </c>
      <c r="H1419" s="1063">
        <v>1</v>
      </c>
      <c r="I1419" s="1064">
        <v>14107</v>
      </c>
      <c r="J1419" s="1064">
        <v>1</v>
      </c>
      <c r="K1419">
        <v>2020</v>
      </c>
      <c r="L1419" s="1064">
        <v>1</v>
      </c>
      <c r="M1419" s="1064">
        <v>1</v>
      </c>
      <c r="N1419" s="1064" t="s">
        <v>2397</v>
      </c>
      <c r="O1419">
        <v>13</v>
      </c>
      <c r="P1419" s="1065">
        <v>3854.75</v>
      </c>
      <c r="Q1419" s="1065">
        <v>0</v>
      </c>
      <c r="R1419" s="1066">
        <f t="shared" si="22"/>
        <v>3854.75</v>
      </c>
      <c r="S1419" s="1065">
        <v>3678.36</v>
      </c>
      <c r="T1419" s="1065">
        <v>3678.36</v>
      </c>
      <c r="U1419" s="1065">
        <v>2999.1</v>
      </c>
      <c r="V1419" s="1065">
        <v>2999.1</v>
      </c>
    </row>
    <row r="1420" spans="1:22">
      <c r="A1420">
        <v>4088200100</v>
      </c>
      <c r="B1420" s="1061">
        <v>2</v>
      </c>
      <c r="C1420" s="1061">
        <v>5</v>
      </c>
      <c r="D1420" s="1062">
        <v>2</v>
      </c>
      <c r="E1420" s="1061" t="s">
        <v>2394</v>
      </c>
      <c r="F1420" s="1061">
        <v>143</v>
      </c>
      <c r="G1420" s="1061" t="s">
        <v>711</v>
      </c>
      <c r="H1420" s="1063">
        <v>1</v>
      </c>
      <c r="I1420" s="1064">
        <v>14107</v>
      </c>
      <c r="J1420" s="1064">
        <v>1</v>
      </c>
      <c r="K1420">
        <v>2020</v>
      </c>
      <c r="L1420" s="1064">
        <v>1</v>
      </c>
      <c r="M1420" s="1064">
        <v>1</v>
      </c>
      <c r="N1420" s="1064" t="s">
        <v>2397</v>
      </c>
      <c r="O1420">
        <v>13</v>
      </c>
      <c r="P1420" s="1065">
        <v>29306.23</v>
      </c>
      <c r="Q1420" s="1065">
        <v>2399</v>
      </c>
      <c r="R1420" s="1066">
        <f t="shared" si="22"/>
        <v>31705.23</v>
      </c>
      <c r="S1420" s="1065">
        <v>31680.73</v>
      </c>
      <c r="T1420" s="1065">
        <v>31680.73</v>
      </c>
      <c r="U1420" s="1065">
        <v>25740.7</v>
      </c>
      <c r="V1420" s="1065">
        <v>25740.7</v>
      </c>
    </row>
    <row r="1421" spans="1:22">
      <c r="A1421">
        <v>4088200100</v>
      </c>
      <c r="B1421" s="1061">
        <v>2</v>
      </c>
      <c r="C1421" s="1061">
        <v>5</v>
      </c>
      <c r="D1421" s="1062">
        <v>2</v>
      </c>
      <c r="E1421" s="1061" t="s">
        <v>2394</v>
      </c>
      <c r="F1421" s="1061">
        <v>143</v>
      </c>
      <c r="G1421" s="1061" t="s">
        <v>711</v>
      </c>
      <c r="H1421" s="1063">
        <v>1</v>
      </c>
      <c r="I1421" s="1064">
        <v>14107</v>
      </c>
      <c r="J1421" s="1064">
        <v>1</v>
      </c>
      <c r="K1421">
        <v>2020</v>
      </c>
      <c r="L1421" s="1064">
        <v>1</v>
      </c>
      <c r="M1421" s="1064">
        <v>3</v>
      </c>
      <c r="N1421" s="1064" t="s">
        <v>2395</v>
      </c>
      <c r="O1421">
        <v>13</v>
      </c>
      <c r="P1421" s="1065">
        <v>0</v>
      </c>
      <c r="Q1421" s="1065">
        <v>0</v>
      </c>
      <c r="R1421" s="1066">
        <f t="shared" si="22"/>
        <v>0</v>
      </c>
      <c r="S1421" s="1065">
        <v>0</v>
      </c>
      <c r="T1421" s="1065">
        <v>0</v>
      </c>
      <c r="U1421" s="1065">
        <v>0</v>
      </c>
      <c r="V1421" s="1065">
        <v>0</v>
      </c>
    </row>
    <row r="1422" spans="1:22">
      <c r="A1422">
        <v>4088200100</v>
      </c>
      <c r="B1422" s="1061">
        <v>2</v>
      </c>
      <c r="C1422" s="1061">
        <v>5</v>
      </c>
      <c r="D1422" s="1062">
        <v>2</v>
      </c>
      <c r="E1422" s="1061" t="s">
        <v>2394</v>
      </c>
      <c r="F1422" s="1061">
        <v>143</v>
      </c>
      <c r="G1422" s="1061" t="s">
        <v>711</v>
      </c>
      <c r="H1422" s="1063">
        <v>1</v>
      </c>
      <c r="I1422" s="1064">
        <v>14107</v>
      </c>
      <c r="J1422" s="1064">
        <v>1</v>
      </c>
      <c r="K1422">
        <v>2020</v>
      </c>
      <c r="L1422" s="1064">
        <v>1</v>
      </c>
      <c r="M1422" s="1064">
        <v>3</v>
      </c>
      <c r="N1422" s="1064" t="s">
        <v>2395</v>
      </c>
      <c r="O1422">
        <v>13</v>
      </c>
      <c r="P1422" s="1065">
        <v>0</v>
      </c>
      <c r="Q1422" s="1065">
        <v>0</v>
      </c>
      <c r="R1422" s="1066">
        <f t="shared" si="22"/>
        <v>0</v>
      </c>
      <c r="S1422" s="1065">
        <v>0</v>
      </c>
      <c r="T1422" s="1065">
        <v>0</v>
      </c>
      <c r="U1422" s="1065">
        <v>0</v>
      </c>
      <c r="V1422" s="1065">
        <v>0</v>
      </c>
    </row>
    <row r="1423" spans="1:22">
      <c r="A1423">
        <v>4088200100</v>
      </c>
      <c r="B1423" s="1061">
        <v>2</v>
      </c>
      <c r="C1423" s="1061">
        <v>5</v>
      </c>
      <c r="D1423" s="1062">
        <v>2</v>
      </c>
      <c r="E1423" s="1061" t="s">
        <v>2394</v>
      </c>
      <c r="F1423" s="1061">
        <v>143</v>
      </c>
      <c r="G1423" s="1061" t="s">
        <v>711</v>
      </c>
      <c r="H1423" s="1063">
        <v>1</v>
      </c>
      <c r="I1423" s="1064">
        <v>14107</v>
      </c>
      <c r="J1423" s="1064">
        <v>1</v>
      </c>
      <c r="K1423">
        <v>2020</v>
      </c>
      <c r="L1423" s="1064">
        <v>1</v>
      </c>
      <c r="M1423" s="1064">
        <v>3</v>
      </c>
      <c r="N1423" s="1064" t="s">
        <v>2395</v>
      </c>
      <c r="O1423">
        <v>13</v>
      </c>
      <c r="P1423" s="1065">
        <v>0</v>
      </c>
      <c r="Q1423" s="1065">
        <v>0</v>
      </c>
      <c r="R1423" s="1066">
        <f t="shared" si="22"/>
        <v>0</v>
      </c>
      <c r="S1423" s="1065">
        <v>589.04</v>
      </c>
      <c r="T1423" s="1065">
        <v>589.04</v>
      </c>
      <c r="U1423" s="1065">
        <v>0</v>
      </c>
      <c r="V1423" s="1065">
        <v>0</v>
      </c>
    </row>
    <row r="1424" spans="1:22">
      <c r="A1424">
        <v>4088200100</v>
      </c>
      <c r="B1424" s="1061">
        <v>2</v>
      </c>
      <c r="C1424" s="1061">
        <v>5</v>
      </c>
      <c r="D1424" s="1062">
        <v>2</v>
      </c>
      <c r="E1424" s="1061" t="s">
        <v>2394</v>
      </c>
      <c r="F1424" s="1061">
        <v>143</v>
      </c>
      <c r="G1424" s="1061" t="s">
        <v>711</v>
      </c>
      <c r="H1424" s="1063">
        <v>1</v>
      </c>
      <c r="I1424" s="1064">
        <v>14107</v>
      </c>
      <c r="J1424" s="1064">
        <v>1</v>
      </c>
      <c r="K1424">
        <v>2020</v>
      </c>
      <c r="L1424" s="1064">
        <v>1</v>
      </c>
      <c r="M1424" s="1064">
        <v>3</v>
      </c>
      <c r="N1424" s="1064" t="s">
        <v>2395</v>
      </c>
      <c r="O1424">
        <v>13</v>
      </c>
      <c r="P1424" s="1065">
        <v>0</v>
      </c>
      <c r="Q1424" s="1065">
        <v>589.04</v>
      </c>
      <c r="R1424" s="1066">
        <f t="shared" si="22"/>
        <v>589.04</v>
      </c>
      <c r="S1424" s="1065">
        <v>0</v>
      </c>
      <c r="T1424" s="1065">
        <v>0</v>
      </c>
      <c r="U1424" s="1065">
        <v>0</v>
      </c>
      <c r="V1424" s="1065">
        <v>0</v>
      </c>
    </row>
    <row r="1425" spans="1:22">
      <c r="A1425">
        <v>4088200100</v>
      </c>
      <c r="B1425" s="1061">
        <v>2</v>
      </c>
      <c r="C1425" s="1061">
        <v>5</v>
      </c>
      <c r="D1425" s="1062">
        <v>2</v>
      </c>
      <c r="E1425" s="1061" t="s">
        <v>2394</v>
      </c>
      <c r="F1425" s="1061">
        <v>143</v>
      </c>
      <c r="G1425" s="1061" t="s">
        <v>711</v>
      </c>
      <c r="H1425" s="1063">
        <v>1</v>
      </c>
      <c r="I1425" s="1064">
        <v>14107</v>
      </c>
      <c r="J1425" s="1064">
        <v>1</v>
      </c>
      <c r="K1425">
        <v>2020</v>
      </c>
      <c r="L1425" s="1064">
        <v>1</v>
      </c>
      <c r="M1425" s="1064">
        <v>3</v>
      </c>
      <c r="N1425" s="1064" t="s">
        <v>2395</v>
      </c>
      <c r="O1425">
        <v>13</v>
      </c>
      <c r="P1425" s="1065">
        <v>0</v>
      </c>
      <c r="Q1425" s="1065">
        <v>0</v>
      </c>
      <c r="R1425" s="1066">
        <f t="shared" si="22"/>
        <v>0</v>
      </c>
      <c r="S1425" s="1065">
        <v>0</v>
      </c>
      <c r="T1425" s="1065">
        <v>0</v>
      </c>
      <c r="U1425" s="1065">
        <v>0</v>
      </c>
      <c r="V1425" s="1065">
        <v>0</v>
      </c>
    </row>
    <row r="1426" spans="1:22">
      <c r="A1426">
        <v>4088200100</v>
      </c>
      <c r="B1426" s="1061">
        <v>2</v>
      </c>
      <c r="C1426" s="1061">
        <v>5</v>
      </c>
      <c r="D1426" s="1062">
        <v>2</v>
      </c>
      <c r="E1426" s="1061" t="s">
        <v>2394</v>
      </c>
      <c r="F1426" s="1061">
        <v>143</v>
      </c>
      <c r="G1426" s="1061" t="s">
        <v>711</v>
      </c>
      <c r="H1426" s="1063">
        <v>1</v>
      </c>
      <c r="I1426" s="1064">
        <v>14107</v>
      </c>
      <c r="J1426" s="1064">
        <v>1</v>
      </c>
      <c r="K1426">
        <v>2020</v>
      </c>
      <c r="L1426" s="1064">
        <v>1</v>
      </c>
      <c r="M1426" s="1064">
        <v>3</v>
      </c>
      <c r="N1426" s="1064" t="s">
        <v>2395</v>
      </c>
      <c r="O1426">
        <v>13</v>
      </c>
      <c r="P1426" s="1065">
        <v>0</v>
      </c>
      <c r="Q1426" s="1065">
        <v>0</v>
      </c>
      <c r="R1426" s="1066">
        <f t="shared" si="22"/>
        <v>0</v>
      </c>
      <c r="S1426" s="1065">
        <v>0</v>
      </c>
      <c r="T1426" s="1065">
        <v>0</v>
      </c>
      <c r="U1426" s="1065">
        <v>0</v>
      </c>
      <c r="V1426" s="1065">
        <v>0</v>
      </c>
    </row>
    <row r="1427" spans="1:22">
      <c r="A1427">
        <v>4088200100</v>
      </c>
      <c r="B1427" s="1061">
        <v>2</v>
      </c>
      <c r="C1427" s="1061">
        <v>5</v>
      </c>
      <c r="D1427" s="1062">
        <v>2</v>
      </c>
      <c r="E1427" s="1061" t="s">
        <v>2394</v>
      </c>
      <c r="F1427" s="1061">
        <v>143</v>
      </c>
      <c r="G1427" s="1061" t="s">
        <v>711</v>
      </c>
      <c r="H1427" s="1063">
        <v>1</v>
      </c>
      <c r="I1427" s="1064">
        <v>14107</v>
      </c>
      <c r="J1427" s="1064">
        <v>1</v>
      </c>
      <c r="K1427">
        <v>2020</v>
      </c>
      <c r="L1427" s="1064">
        <v>1</v>
      </c>
      <c r="M1427" s="1064">
        <v>3</v>
      </c>
      <c r="N1427" s="1064" t="s">
        <v>2395</v>
      </c>
      <c r="O1427">
        <v>13</v>
      </c>
      <c r="P1427" s="1065">
        <v>0</v>
      </c>
      <c r="Q1427" s="1065">
        <v>0</v>
      </c>
      <c r="R1427" s="1066">
        <f t="shared" si="22"/>
        <v>0</v>
      </c>
      <c r="S1427" s="1065">
        <v>5305.14</v>
      </c>
      <c r="T1427" s="1065">
        <v>5305.14</v>
      </c>
      <c r="U1427" s="1065">
        <v>0</v>
      </c>
      <c r="V1427" s="1065">
        <v>0</v>
      </c>
    </row>
    <row r="1428" spans="1:22">
      <c r="A1428">
        <v>4088200100</v>
      </c>
      <c r="B1428" s="1061">
        <v>2</v>
      </c>
      <c r="C1428" s="1061">
        <v>5</v>
      </c>
      <c r="D1428" s="1062">
        <v>2</v>
      </c>
      <c r="E1428" s="1061" t="s">
        <v>2394</v>
      </c>
      <c r="F1428" s="1061">
        <v>143</v>
      </c>
      <c r="G1428" s="1061" t="s">
        <v>711</v>
      </c>
      <c r="H1428" s="1063">
        <v>1</v>
      </c>
      <c r="I1428" s="1064">
        <v>14107</v>
      </c>
      <c r="J1428" s="1064">
        <v>1</v>
      </c>
      <c r="K1428">
        <v>2020</v>
      </c>
      <c r="L1428" s="1064">
        <v>1</v>
      </c>
      <c r="M1428" s="1064">
        <v>3</v>
      </c>
      <c r="N1428" s="1064" t="s">
        <v>2395</v>
      </c>
      <c r="O1428">
        <v>13</v>
      </c>
      <c r="P1428" s="1065">
        <v>0</v>
      </c>
      <c r="Q1428" s="1065">
        <v>5305.14</v>
      </c>
      <c r="R1428" s="1066">
        <f t="shared" si="22"/>
        <v>5305.14</v>
      </c>
      <c r="S1428" s="1065">
        <v>0</v>
      </c>
      <c r="T1428" s="1065">
        <v>0</v>
      </c>
      <c r="U1428" s="1065">
        <v>0</v>
      </c>
      <c r="V1428" s="1065">
        <v>0</v>
      </c>
    </row>
    <row r="1429" spans="1:22">
      <c r="A1429">
        <v>4088200100</v>
      </c>
      <c r="B1429" s="1061">
        <v>2</v>
      </c>
      <c r="C1429" s="1061">
        <v>5</v>
      </c>
      <c r="D1429" s="1062">
        <v>2</v>
      </c>
      <c r="E1429" s="1061" t="s">
        <v>2394</v>
      </c>
      <c r="F1429" s="1061">
        <v>143</v>
      </c>
      <c r="G1429" s="1061" t="s">
        <v>711</v>
      </c>
      <c r="H1429" s="1063">
        <v>1</v>
      </c>
      <c r="I1429" s="1064">
        <v>14107</v>
      </c>
      <c r="J1429" s="1064">
        <v>1</v>
      </c>
      <c r="K1429">
        <v>2020</v>
      </c>
      <c r="L1429" s="1064">
        <v>1</v>
      </c>
      <c r="M1429" s="1064">
        <v>3</v>
      </c>
      <c r="N1429" s="1064" t="s">
        <v>2395</v>
      </c>
      <c r="O1429">
        <v>13</v>
      </c>
      <c r="P1429" s="1065">
        <v>0</v>
      </c>
      <c r="Q1429" s="1065">
        <v>0</v>
      </c>
      <c r="R1429" s="1066">
        <f t="shared" si="22"/>
        <v>0</v>
      </c>
      <c r="S1429" s="1065">
        <v>0</v>
      </c>
      <c r="T1429" s="1065">
        <v>0</v>
      </c>
      <c r="U1429" s="1065">
        <v>0</v>
      </c>
      <c r="V1429" s="1065">
        <v>0</v>
      </c>
    </row>
    <row r="1430" spans="1:22">
      <c r="A1430">
        <v>4088200100</v>
      </c>
      <c r="B1430" s="1061">
        <v>2</v>
      </c>
      <c r="C1430" s="1061">
        <v>5</v>
      </c>
      <c r="D1430" s="1062">
        <v>2</v>
      </c>
      <c r="E1430" s="1061" t="s">
        <v>2394</v>
      </c>
      <c r="F1430" s="1061">
        <v>143</v>
      </c>
      <c r="G1430" s="1061" t="s">
        <v>711</v>
      </c>
      <c r="H1430" s="1063">
        <v>1</v>
      </c>
      <c r="I1430" s="1064">
        <v>14107</v>
      </c>
      <c r="J1430" s="1064">
        <v>1</v>
      </c>
      <c r="K1430">
        <v>2020</v>
      </c>
      <c r="L1430" s="1064">
        <v>1</v>
      </c>
      <c r="M1430" s="1064">
        <v>3</v>
      </c>
      <c r="N1430" s="1064" t="s">
        <v>2395</v>
      </c>
      <c r="O1430">
        <v>13</v>
      </c>
      <c r="P1430" s="1065">
        <v>0</v>
      </c>
      <c r="Q1430" s="1065">
        <v>0</v>
      </c>
      <c r="R1430" s="1066">
        <f t="shared" si="22"/>
        <v>0</v>
      </c>
      <c r="S1430" s="1065">
        <v>0</v>
      </c>
      <c r="T1430" s="1065">
        <v>0</v>
      </c>
      <c r="U1430" s="1065">
        <v>0</v>
      </c>
      <c r="V1430" s="1065">
        <v>0</v>
      </c>
    </row>
    <row r="1431" spans="1:22">
      <c r="A1431">
        <v>4088200100</v>
      </c>
      <c r="B1431" s="1061">
        <v>2</v>
      </c>
      <c r="C1431" s="1061">
        <v>5</v>
      </c>
      <c r="D1431" s="1062">
        <v>2</v>
      </c>
      <c r="E1431" s="1061" t="s">
        <v>2394</v>
      </c>
      <c r="F1431" s="1061">
        <v>143</v>
      </c>
      <c r="G1431" s="1061" t="s">
        <v>711</v>
      </c>
      <c r="H1431" s="1063">
        <v>1</v>
      </c>
      <c r="I1431" s="1064">
        <v>14107</v>
      </c>
      <c r="J1431" s="1064">
        <v>1</v>
      </c>
      <c r="K1431">
        <v>2020</v>
      </c>
      <c r="L1431" s="1064">
        <v>1</v>
      </c>
      <c r="M1431" s="1064">
        <v>3</v>
      </c>
      <c r="N1431" s="1064" t="s">
        <v>2395</v>
      </c>
      <c r="O1431">
        <v>13</v>
      </c>
      <c r="P1431" s="1065">
        <v>0</v>
      </c>
      <c r="Q1431" s="1065">
        <v>0</v>
      </c>
      <c r="R1431" s="1066">
        <f t="shared" si="22"/>
        <v>0</v>
      </c>
      <c r="S1431" s="1065">
        <v>599.05999999999995</v>
      </c>
      <c r="T1431" s="1065">
        <v>599.05999999999995</v>
      </c>
      <c r="U1431" s="1065">
        <v>0</v>
      </c>
      <c r="V1431" s="1065">
        <v>0</v>
      </c>
    </row>
    <row r="1432" spans="1:22">
      <c r="A1432">
        <v>4088200100</v>
      </c>
      <c r="B1432" s="1061">
        <v>2</v>
      </c>
      <c r="C1432" s="1061">
        <v>5</v>
      </c>
      <c r="D1432" s="1062">
        <v>2</v>
      </c>
      <c r="E1432" s="1061" t="s">
        <v>2394</v>
      </c>
      <c r="F1432" s="1061">
        <v>143</v>
      </c>
      <c r="G1432" s="1061" t="s">
        <v>711</v>
      </c>
      <c r="H1432" s="1063">
        <v>1</v>
      </c>
      <c r="I1432" s="1064">
        <v>14107</v>
      </c>
      <c r="J1432" s="1064">
        <v>1</v>
      </c>
      <c r="K1432">
        <v>2020</v>
      </c>
      <c r="L1432" s="1064">
        <v>1</v>
      </c>
      <c r="M1432" s="1064">
        <v>3</v>
      </c>
      <c r="N1432" s="1064" t="s">
        <v>2395</v>
      </c>
      <c r="O1432">
        <v>13</v>
      </c>
      <c r="P1432" s="1065">
        <v>0</v>
      </c>
      <c r="Q1432" s="1065">
        <v>599.05999999999995</v>
      </c>
      <c r="R1432" s="1066">
        <f t="shared" si="22"/>
        <v>599.05999999999995</v>
      </c>
      <c r="S1432" s="1065">
        <v>0</v>
      </c>
      <c r="T1432" s="1065">
        <v>0</v>
      </c>
      <c r="U1432" s="1065">
        <v>0</v>
      </c>
      <c r="V1432" s="1065">
        <v>0</v>
      </c>
    </row>
    <row r="1433" spans="1:22">
      <c r="A1433">
        <v>4088200100</v>
      </c>
      <c r="B1433" s="1061">
        <v>2</v>
      </c>
      <c r="C1433" s="1061">
        <v>5</v>
      </c>
      <c r="D1433" s="1062">
        <v>2</v>
      </c>
      <c r="E1433" s="1061" t="s">
        <v>2394</v>
      </c>
      <c r="F1433" s="1061">
        <v>143</v>
      </c>
      <c r="G1433" s="1061" t="s">
        <v>711</v>
      </c>
      <c r="H1433" s="1063">
        <v>1</v>
      </c>
      <c r="I1433" s="1064">
        <v>14107</v>
      </c>
      <c r="J1433" s="1064">
        <v>1</v>
      </c>
      <c r="K1433">
        <v>2020</v>
      </c>
      <c r="L1433" s="1064">
        <v>1</v>
      </c>
      <c r="M1433" s="1064">
        <v>1</v>
      </c>
      <c r="N1433" s="1064" t="s">
        <v>2397</v>
      </c>
      <c r="O1433">
        <v>13</v>
      </c>
      <c r="P1433" s="1065">
        <v>41695.03</v>
      </c>
      <c r="Q1433" s="1065">
        <v>106.04</v>
      </c>
      <c r="R1433" s="1066">
        <f t="shared" si="22"/>
        <v>41801.07</v>
      </c>
      <c r="S1433" s="1065">
        <v>41801.07</v>
      </c>
      <c r="T1433" s="1065">
        <v>41801.07</v>
      </c>
      <c r="U1433" s="1065">
        <v>34320.910000000003</v>
      </c>
      <c r="V1433" s="1065">
        <v>34320.910000000003</v>
      </c>
    </row>
    <row r="1434" spans="1:22">
      <c r="A1434">
        <v>4088200100</v>
      </c>
      <c r="B1434" s="1061">
        <v>2</v>
      </c>
      <c r="C1434" s="1061">
        <v>5</v>
      </c>
      <c r="D1434" s="1062">
        <v>2</v>
      </c>
      <c r="E1434" s="1061" t="s">
        <v>2394</v>
      </c>
      <c r="F1434" s="1061">
        <v>143</v>
      </c>
      <c r="G1434" s="1061" t="s">
        <v>711</v>
      </c>
      <c r="H1434" s="1063">
        <v>1</v>
      </c>
      <c r="I1434" s="1064">
        <v>14107</v>
      </c>
      <c r="J1434" s="1064">
        <v>1</v>
      </c>
      <c r="K1434">
        <v>2020</v>
      </c>
      <c r="L1434" s="1064">
        <v>1</v>
      </c>
      <c r="M1434" s="1064">
        <v>1</v>
      </c>
      <c r="N1434" s="1064" t="s">
        <v>2397</v>
      </c>
      <c r="O1434">
        <v>13</v>
      </c>
      <c r="P1434" s="1065">
        <v>4972.4399999999996</v>
      </c>
      <c r="Q1434" s="1065">
        <v>0</v>
      </c>
      <c r="R1434" s="1066">
        <f t="shared" si="22"/>
        <v>4972.4399999999996</v>
      </c>
      <c r="S1434" s="1065">
        <v>4231.08</v>
      </c>
      <c r="T1434" s="1065">
        <v>4231.08</v>
      </c>
      <c r="U1434" s="1065">
        <v>3472.51</v>
      </c>
      <c r="V1434" s="1065">
        <v>3472.51</v>
      </c>
    </row>
    <row r="1435" spans="1:22">
      <c r="A1435">
        <v>4088200100</v>
      </c>
      <c r="B1435" s="1061">
        <v>2</v>
      </c>
      <c r="C1435" s="1061">
        <v>5</v>
      </c>
      <c r="D1435" s="1062">
        <v>2</v>
      </c>
      <c r="E1435" s="1061" t="s">
        <v>2394</v>
      </c>
      <c r="F1435" s="1061">
        <v>143</v>
      </c>
      <c r="G1435" s="1061" t="s">
        <v>711</v>
      </c>
      <c r="H1435" s="1063">
        <v>1</v>
      </c>
      <c r="I1435" s="1064">
        <v>14107</v>
      </c>
      <c r="J1435" s="1064">
        <v>1</v>
      </c>
      <c r="K1435">
        <v>2020</v>
      </c>
      <c r="L1435" s="1064">
        <v>1</v>
      </c>
      <c r="M1435" s="1064">
        <v>3</v>
      </c>
      <c r="N1435" s="1064" t="s">
        <v>2395</v>
      </c>
      <c r="O1435">
        <v>13</v>
      </c>
      <c r="P1435" s="1065">
        <v>0</v>
      </c>
      <c r="Q1435" s="1065">
        <v>0</v>
      </c>
      <c r="R1435" s="1066">
        <f t="shared" si="22"/>
        <v>0</v>
      </c>
      <c r="S1435" s="1065">
        <v>0</v>
      </c>
      <c r="T1435" s="1065">
        <v>0</v>
      </c>
      <c r="U1435" s="1065">
        <v>0</v>
      </c>
      <c r="V1435" s="1065">
        <v>0</v>
      </c>
    </row>
    <row r="1436" spans="1:22">
      <c r="A1436">
        <v>4088200100</v>
      </c>
      <c r="B1436" s="1061">
        <v>2</v>
      </c>
      <c r="C1436" s="1061">
        <v>5</v>
      </c>
      <c r="D1436" s="1062">
        <v>2</v>
      </c>
      <c r="E1436" s="1061" t="s">
        <v>2394</v>
      </c>
      <c r="F1436" s="1061">
        <v>143</v>
      </c>
      <c r="G1436" s="1061" t="s">
        <v>711</v>
      </c>
      <c r="H1436" s="1063">
        <v>1</v>
      </c>
      <c r="I1436" s="1064">
        <v>14107</v>
      </c>
      <c r="J1436" s="1064">
        <v>1</v>
      </c>
      <c r="K1436">
        <v>2020</v>
      </c>
      <c r="L1436" s="1064">
        <v>1</v>
      </c>
      <c r="M1436" s="1064">
        <v>3</v>
      </c>
      <c r="N1436" s="1064" t="s">
        <v>2395</v>
      </c>
      <c r="O1436">
        <v>13</v>
      </c>
      <c r="P1436" s="1065">
        <v>0</v>
      </c>
      <c r="Q1436" s="1065">
        <v>0</v>
      </c>
      <c r="R1436" s="1066">
        <f t="shared" si="22"/>
        <v>0</v>
      </c>
      <c r="S1436" s="1065">
        <v>0</v>
      </c>
      <c r="T1436" s="1065">
        <v>0</v>
      </c>
      <c r="U1436" s="1065">
        <v>0</v>
      </c>
      <c r="V1436" s="1065">
        <v>0</v>
      </c>
    </row>
    <row r="1437" spans="1:22">
      <c r="A1437">
        <v>4088200100</v>
      </c>
      <c r="B1437" s="1061">
        <v>2</v>
      </c>
      <c r="C1437" s="1061">
        <v>5</v>
      </c>
      <c r="D1437" s="1062">
        <v>2</v>
      </c>
      <c r="E1437" s="1061" t="s">
        <v>2394</v>
      </c>
      <c r="F1437" s="1061">
        <v>143</v>
      </c>
      <c r="G1437" s="1061" t="s">
        <v>711</v>
      </c>
      <c r="H1437" s="1063">
        <v>1</v>
      </c>
      <c r="I1437" s="1064">
        <v>14107</v>
      </c>
      <c r="J1437" s="1064">
        <v>1</v>
      </c>
      <c r="K1437">
        <v>2020</v>
      </c>
      <c r="L1437" s="1064">
        <v>1</v>
      </c>
      <c r="M1437" s="1064">
        <v>3</v>
      </c>
      <c r="N1437" s="1064" t="s">
        <v>2395</v>
      </c>
      <c r="O1437">
        <v>13</v>
      </c>
      <c r="P1437" s="1065">
        <v>0</v>
      </c>
      <c r="Q1437" s="1065">
        <v>0</v>
      </c>
      <c r="R1437" s="1066">
        <f t="shared" si="22"/>
        <v>0</v>
      </c>
      <c r="S1437" s="1065">
        <v>7700.28</v>
      </c>
      <c r="T1437" s="1065">
        <v>7700.28</v>
      </c>
      <c r="U1437" s="1065">
        <v>0</v>
      </c>
      <c r="V1437" s="1065">
        <v>0</v>
      </c>
    </row>
    <row r="1438" spans="1:22">
      <c r="A1438">
        <v>4088200100</v>
      </c>
      <c r="B1438" s="1061">
        <v>2</v>
      </c>
      <c r="C1438" s="1061">
        <v>5</v>
      </c>
      <c r="D1438" s="1062">
        <v>2</v>
      </c>
      <c r="E1438" s="1061" t="s">
        <v>2394</v>
      </c>
      <c r="F1438" s="1061">
        <v>143</v>
      </c>
      <c r="G1438" s="1061" t="s">
        <v>711</v>
      </c>
      <c r="H1438" s="1063">
        <v>1</v>
      </c>
      <c r="I1438" s="1064">
        <v>14107</v>
      </c>
      <c r="J1438" s="1064">
        <v>1</v>
      </c>
      <c r="K1438">
        <v>2020</v>
      </c>
      <c r="L1438" s="1064">
        <v>1</v>
      </c>
      <c r="M1438" s="1064">
        <v>3</v>
      </c>
      <c r="N1438" s="1064" t="s">
        <v>2395</v>
      </c>
      <c r="O1438">
        <v>13</v>
      </c>
      <c r="P1438" s="1065">
        <v>0</v>
      </c>
      <c r="Q1438" s="1065">
        <v>7700.28</v>
      </c>
      <c r="R1438" s="1066">
        <f t="shared" si="22"/>
        <v>7700.28</v>
      </c>
      <c r="S1438" s="1065">
        <v>0</v>
      </c>
      <c r="T1438" s="1065">
        <v>0</v>
      </c>
      <c r="U1438" s="1065">
        <v>0</v>
      </c>
      <c r="V1438" s="1065">
        <v>0</v>
      </c>
    </row>
    <row r="1439" spans="1:22">
      <c r="A1439">
        <v>4088200100</v>
      </c>
      <c r="B1439" s="1061">
        <v>2</v>
      </c>
      <c r="C1439" s="1061">
        <v>5</v>
      </c>
      <c r="D1439" s="1062">
        <v>2</v>
      </c>
      <c r="E1439" s="1061" t="s">
        <v>2394</v>
      </c>
      <c r="F1439" s="1061">
        <v>143</v>
      </c>
      <c r="G1439" s="1061" t="s">
        <v>711</v>
      </c>
      <c r="H1439" s="1063">
        <v>1</v>
      </c>
      <c r="I1439" s="1064">
        <v>14107</v>
      </c>
      <c r="J1439" s="1064">
        <v>1</v>
      </c>
      <c r="K1439">
        <v>2020</v>
      </c>
      <c r="L1439" s="1064">
        <v>1</v>
      </c>
      <c r="M1439" s="1064">
        <v>1</v>
      </c>
      <c r="N1439" s="1064" t="s">
        <v>2397</v>
      </c>
      <c r="O1439">
        <v>13</v>
      </c>
      <c r="P1439" s="1065">
        <v>12782.13</v>
      </c>
      <c r="Q1439" s="1065">
        <v>1670.26</v>
      </c>
      <c r="R1439" s="1066">
        <f t="shared" si="22"/>
        <v>14452.39</v>
      </c>
      <c r="S1439" s="1065">
        <v>14433.09</v>
      </c>
      <c r="T1439" s="1065">
        <v>14433.09</v>
      </c>
      <c r="U1439" s="1065">
        <v>11708.57</v>
      </c>
      <c r="V1439" s="1065">
        <v>11708.57</v>
      </c>
    </row>
    <row r="1440" spans="1:22">
      <c r="A1440">
        <v>4088200100</v>
      </c>
      <c r="B1440" s="1061">
        <v>2</v>
      </c>
      <c r="C1440" s="1061">
        <v>5</v>
      </c>
      <c r="D1440" s="1062">
        <v>2</v>
      </c>
      <c r="E1440" s="1061" t="s">
        <v>2394</v>
      </c>
      <c r="F1440" s="1061">
        <v>143</v>
      </c>
      <c r="G1440" s="1061" t="s">
        <v>711</v>
      </c>
      <c r="H1440" s="1063">
        <v>1</v>
      </c>
      <c r="I1440" s="1064">
        <v>14107</v>
      </c>
      <c r="J1440" s="1064">
        <v>1</v>
      </c>
      <c r="K1440">
        <v>2020</v>
      </c>
      <c r="L1440" s="1064">
        <v>1</v>
      </c>
      <c r="M1440" s="1064">
        <v>3</v>
      </c>
      <c r="N1440" s="1064" t="s">
        <v>2395</v>
      </c>
      <c r="O1440">
        <v>13</v>
      </c>
      <c r="P1440" s="1065">
        <v>0</v>
      </c>
      <c r="Q1440" s="1065">
        <v>0</v>
      </c>
      <c r="R1440" s="1066">
        <f t="shared" si="22"/>
        <v>0</v>
      </c>
      <c r="S1440" s="1065">
        <v>0</v>
      </c>
      <c r="T1440" s="1065">
        <v>0</v>
      </c>
      <c r="U1440" s="1065">
        <v>0</v>
      </c>
      <c r="V1440" s="1065">
        <v>0</v>
      </c>
    </row>
    <row r="1441" spans="1:22">
      <c r="A1441">
        <v>4088200100</v>
      </c>
      <c r="B1441" s="1061">
        <v>2</v>
      </c>
      <c r="C1441" s="1061">
        <v>5</v>
      </c>
      <c r="D1441" s="1062">
        <v>2</v>
      </c>
      <c r="E1441" s="1061" t="s">
        <v>2394</v>
      </c>
      <c r="F1441" s="1061">
        <v>143</v>
      </c>
      <c r="G1441" s="1061" t="s">
        <v>711</v>
      </c>
      <c r="H1441" s="1063">
        <v>1</v>
      </c>
      <c r="I1441" s="1064">
        <v>14107</v>
      </c>
      <c r="J1441" s="1064">
        <v>1</v>
      </c>
      <c r="K1441">
        <v>2020</v>
      </c>
      <c r="L1441" s="1064">
        <v>1</v>
      </c>
      <c r="M1441" s="1064">
        <v>3</v>
      </c>
      <c r="N1441" s="1064" t="s">
        <v>2395</v>
      </c>
      <c r="O1441">
        <v>13</v>
      </c>
      <c r="P1441" s="1065">
        <v>0</v>
      </c>
      <c r="Q1441" s="1065">
        <v>0</v>
      </c>
      <c r="R1441" s="1066">
        <f t="shared" si="22"/>
        <v>0</v>
      </c>
      <c r="S1441" s="1065">
        <v>0</v>
      </c>
      <c r="T1441" s="1065">
        <v>0</v>
      </c>
      <c r="U1441" s="1065">
        <v>0</v>
      </c>
      <c r="V1441" s="1065">
        <v>0</v>
      </c>
    </row>
    <row r="1442" spans="1:22">
      <c r="A1442">
        <v>4088200100</v>
      </c>
      <c r="B1442" s="1061">
        <v>2</v>
      </c>
      <c r="C1442" s="1061">
        <v>5</v>
      </c>
      <c r="D1442" s="1062">
        <v>2</v>
      </c>
      <c r="E1442" s="1061" t="s">
        <v>2394</v>
      </c>
      <c r="F1442" s="1061">
        <v>143</v>
      </c>
      <c r="G1442" s="1061" t="s">
        <v>711</v>
      </c>
      <c r="H1442" s="1063">
        <v>1</v>
      </c>
      <c r="I1442" s="1064">
        <v>14107</v>
      </c>
      <c r="J1442" s="1064">
        <v>1</v>
      </c>
      <c r="K1442">
        <v>2020</v>
      </c>
      <c r="L1442" s="1064">
        <v>1</v>
      </c>
      <c r="M1442" s="1064">
        <v>3</v>
      </c>
      <c r="N1442" s="1064" t="s">
        <v>2395</v>
      </c>
      <c r="O1442">
        <v>13</v>
      </c>
      <c r="P1442" s="1065">
        <v>0</v>
      </c>
      <c r="Q1442" s="1065">
        <v>0</v>
      </c>
      <c r="R1442" s="1066">
        <f t="shared" si="22"/>
        <v>0</v>
      </c>
      <c r="S1442" s="1065">
        <v>3000.4</v>
      </c>
      <c r="T1442" s="1065">
        <v>3000.4</v>
      </c>
      <c r="U1442" s="1065">
        <v>0</v>
      </c>
      <c r="V1442" s="1065">
        <v>0</v>
      </c>
    </row>
    <row r="1443" spans="1:22">
      <c r="A1443">
        <v>4088200100</v>
      </c>
      <c r="B1443" s="1061">
        <v>2</v>
      </c>
      <c r="C1443" s="1061">
        <v>5</v>
      </c>
      <c r="D1443" s="1062">
        <v>2</v>
      </c>
      <c r="E1443" s="1061" t="s">
        <v>2394</v>
      </c>
      <c r="F1443" s="1061">
        <v>143</v>
      </c>
      <c r="G1443" s="1061" t="s">
        <v>711</v>
      </c>
      <c r="H1443" s="1063">
        <v>1</v>
      </c>
      <c r="I1443" s="1064">
        <v>14107</v>
      </c>
      <c r="J1443" s="1064">
        <v>1</v>
      </c>
      <c r="K1443">
        <v>2020</v>
      </c>
      <c r="L1443" s="1064">
        <v>1</v>
      </c>
      <c r="M1443" s="1064">
        <v>3</v>
      </c>
      <c r="N1443" s="1064" t="s">
        <v>2395</v>
      </c>
      <c r="O1443">
        <v>13</v>
      </c>
      <c r="P1443" s="1065">
        <v>0</v>
      </c>
      <c r="Q1443" s="1065">
        <v>3000.4</v>
      </c>
      <c r="R1443" s="1066">
        <f t="shared" si="22"/>
        <v>3000.4</v>
      </c>
      <c r="S1443" s="1065">
        <v>0</v>
      </c>
      <c r="T1443" s="1065">
        <v>0</v>
      </c>
      <c r="U1443" s="1065">
        <v>0</v>
      </c>
      <c r="V1443" s="1065">
        <v>0</v>
      </c>
    </row>
    <row r="1444" spans="1:22">
      <c r="A1444">
        <v>4088200100</v>
      </c>
      <c r="B1444" s="1061">
        <v>2</v>
      </c>
      <c r="C1444" s="1061">
        <v>5</v>
      </c>
      <c r="D1444" s="1062">
        <v>2</v>
      </c>
      <c r="E1444" s="1061" t="s">
        <v>2394</v>
      </c>
      <c r="F1444" s="1061">
        <v>143</v>
      </c>
      <c r="G1444" s="1061" t="s">
        <v>711</v>
      </c>
      <c r="H1444" s="1063">
        <v>1</v>
      </c>
      <c r="I1444" s="1064">
        <v>14107</v>
      </c>
      <c r="J1444" s="1064">
        <v>1</v>
      </c>
      <c r="K1444">
        <v>2020</v>
      </c>
      <c r="L1444" s="1064">
        <v>1</v>
      </c>
      <c r="M1444" s="1064">
        <v>3</v>
      </c>
      <c r="N1444" s="1064" t="s">
        <v>2395</v>
      </c>
      <c r="O1444">
        <v>13</v>
      </c>
      <c r="P1444" s="1065">
        <v>0</v>
      </c>
      <c r="Q1444" s="1065">
        <v>0</v>
      </c>
      <c r="R1444" s="1066">
        <f t="shared" si="22"/>
        <v>0</v>
      </c>
      <c r="S1444" s="1065">
        <v>0</v>
      </c>
      <c r="T1444" s="1065">
        <v>0</v>
      </c>
      <c r="U1444" s="1065">
        <v>0</v>
      </c>
      <c r="V1444" s="1065">
        <v>0</v>
      </c>
    </row>
    <row r="1445" spans="1:22">
      <c r="A1445">
        <v>4088200100</v>
      </c>
      <c r="B1445" s="1061">
        <v>2</v>
      </c>
      <c r="C1445" s="1061">
        <v>5</v>
      </c>
      <c r="D1445" s="1062">
        <v>2</v>
      </c>
      <c r="E1445" s="1061" t="s">
        <v>2394</v>
      </c>
      <c r="F1445" s="1061">
        <v>143</v>
      </c>
      <c r="G1445" s="1061" t="s">
        <v>711</v>
      </c>
      <c r="H1445" s="1063">
        <v>1</v>
      </c>
      <c r="I1445" s="1064">
        <v>14107</v>
      </c>
      <c r="J1445" s="1064">
        <v>1</v>
      </c>
      <c r="K1445">
        <v>2020</v>
      </c>
      <c r="L1445" s="1064">
        <v>1</v>
      </c>
      <c r="M1445" s="1064">
        <v>3</v>
      </c>
      <c r="N1445" s="1064" t="s">
        <v>2395</v>
      </c>
      <c r="O1445">
        <v>13</v>
      </c>
      <c r="P1445" s="1065">
        <v>0</v>
      </c>
      <c r="Q1445" s="1065">
        <v>0</v>
      </c>
      <c r="R1445" s="1066">
        <f t="shared" si="22"/>
        <v>0</v>
      </c>
      <c r="S1445" s="1065">
        <v>0</v>
      </c>
      <c r="T1445" s="1065">
        <v>0</v>
      </c>
      <c r="U1445" s="1065">
        <v>0</v>
      </c>
      <c r="V1445" s="1065">
        <v>0</v>
      </c>
    </row>
    <row r="1446" spans="1:22">
      <c r="A1446">
        <v>4088200100</v>
      </c>
      <c r="B1446" s="1061">
        <v>2</v>
      </c>
      <c r="C1446" s="1061">
        <v>5</v>
      </c>
      <c r="D1446" s="1062">
        <v>2</v>
      </c>
      <c r="E1446" s="1061" t="s">
        <v>2394</v>
      </c>
      <c r="F1446" s="1061">
        <v>143</v>
      </c>
      <c r="G1446" s="1061" t="s">
        <v>711</v>
      </c>
      <c r="H1446" s="1063">
        <v>1</v>
      </c>
      <c r="I1446" s="1064">
        <v>14107</v>
      </c>
      <c r="J1446" s="1064">
        <v>1</v>
      </c>
      <c r="K1446">
        <v>2020</v>
      </c>
      <c r="L1446" s="1064">
        <v>1</v>
      </c>
      <c r="M1446" s="1064">
        <v>3</v>
      </c>
      <c r="N1446" s="1064" t="s">
        <v>2395</v>
      </c>
      <c r="O1446">
        <v>13</v>
      </c>
      <c r="P1446" s="1065">
        <v>0</v>
      </c>
      <c r="Q1446" s="1065">
        <v>0</v>
      </c>
      <c r="R1446" s="1066">
        <f t="shared" si="22"/>
        <v>0</v>
      </c>
      <c r="S1446" s="1065">
        <v>2077.1</v>
      </c>
      <c r="T1446" s="1065">
        <v>2077.1</v>
      </c>
      <c r="U1446" s="1065">
        <v>0</v>
      </c>
      <c r="V1446" s="1065">
        <v>0</v>
      </c>
    </row>
    <row r="1447" spans="1:22">
      <c r="A1447">
        <v>4088200100</v>
      </c>
      <c r="B1447" s="1061">
        <v>2</v>
      </c>
      <c r="C1447" s="1061">
        <v>5</v>
      </c>
      <c r="D1447" s="1062">
        <v>2</v>
      </c>
      <c r="E1447" s="1061" t="s">
        <v>2394</v>
      </c>
      <c r="F1447" s="1061">
        <v>143</v>
      </c>
      <c r="G1447" s="1061" t="s">
        <v>711</v>
      </c>
      <c r="H1447" s="1063">
        <v>1</v>
      </c>
      <c r="I1447" s="1064">
        <v>14107</v>
      </c>
      <c r="J1447" s="1064">
        <v>1</v>
      </c>
      <c r="K1447">
        <v>2020</v>
      </c>
      <c r="L1447" s="1064">
        <v>1</v>
      </c>
      <c r="M1447" s="1064">
        <v>3</v>
      </c>
      <c r="N1447" s="1064" t="s">
        <v>2395</v>
      </c>
      <c r="O1447">
        <v>13</v>
      </c>
      <c r="P1447" s="1065">
        <v>0</v>
      </c>
      <c r="Q1447" s="1065">
        <v>2077.1</v>
      </c>
      <c r="R1447" s="1066">
        <f t="shared" si="22"/>
        <v>2077.1</v>
      </c>
      <c r="S1447" s="1065">
        <v>0</v>
      </c>
      <c r="T1447" s="1065">
        <v>0</v>
      </c>
      <c r="U1447" s="1065">
        <v>0</v>
      </c>
      <c r="V1447" s="1065">
        <v>0</v>
      </c>
    </row>
    <row r="1448" spans="1:22">
      <c r="A1448">
        <v>4088200100</v>
      </c>
      <c r="B1448" s="1061">
        <v>2</v>
      </c>
      <c r="C1448" s="1061">
        <v>5</v>
      </c>
      <c r="D1448" s="1062">
        <v>2</v>
      </c>
      <c r="E1448" s="1061" t="s">
        <v>2394</v>
      </c>
      <c r="F1448" s="1061">
        <v>143</v>
      </c>
      <c r="G1448" s="1061" t="s">
        <v>711</v>
      </c>
      <c r="H1448" s="1063">
        <v>1</v>
      </c>
      <c r="I1448" s="1064">
        <v>14107</v>
      </c>
      <c r="J1448" s="1064">
        <v>1</v>
      </c>
      <c r="K1448">
        <v>2020</v>
      </c>
      <c r="L1448" s="1064">
        <v>1</v>
      </c>
      <c r="M1448" s="1064">
        <v>3</v>
      </c>
      <c r="N1448" s="1064" t="s">
        <v>2395</v>
      </c>
      <c r="O1448">
        <v>13</v>
      </c>
      <c r="P1448" s="1065">
        <v>0</v>
      </c>
      <c r="Q1448" s="1065">
        <v>0</v>
      </c>
      <c r="R1448" s="1066">
        <f t="shared" si="22"/>
        <v>0</v>
      </c>
      <c r="S1448" s="1065">
        <v>0</v>
      </c>
      <c r="T1448" s="1065">
        <v>0</v>
      </c>
      <c r="U1448" s="1065">
        <v>0</v>
      </c>
      <c r="V1448" s="1065">
        <v>0</v>
      </c>
    </row>
    <row r="1449" spans="1:22">
      <c r="A1449">
        <v>4088200100</v>
      </c>
      <c r="B1449" s="1061">
        <v>2</v>
      </c>
      <c r="C1449" s="1061">
        <v>5</v>
      </c>
      <c r="D1449" s="1062">
        <v>2</v>
      </c>
      <c r="E1449" s="1061" t="s">
        <v>2394</v>
      </c>
      <c r="F1449" s="1061">
        <v>143</v>
      </c>
      <c r="G1449" s="1061" t="s">
        <v>711</v>
      </c>
      <c r="H1449" s="1063">
        <v>1</v>
      </c>
      <c r="I1449" s="1064">
        <v>14107</v>
      </c>
      <c r="J1449" s="1064">
        <v>1</v>
      </c>
      <c r="K1449">
        <v>2020</v>
      </c>
      <c r="L1449" s="1064">
        <v>1</v>
      </c>
      <c r="M1449" s="1064">
        <v>3</v>
      </c>
      <c r="N1449" s="1064" t="s">
        <v>2395</v>
      </c>
      <c r="O1449">
        <v>13</v>
      </c>
      <c r="P1449" s="1065">
        <v>0</v>
      </c>
      <c r="Q1449" s="1065">
        <v>0</v>
      </c>
      <c r="R1449" s="1066">
        <f t="shared" si="22"/>
        <v>0</v>
      </c>
      <c r="S1449" s="1065">
        <v>0</v>
      </c>
      <c r="T1449" s="1065">
        <v>0</v>
      </c>
      <c r="U1449" s="1065">
        <v>0</v>
      </c>
      <c r="V1449" s="1065">
        <v>0</v>
      </c>
    </row>
    <row r="1450" spans="1:22">
      <c r="A1450">
        <v>4088200100</v>
      </c>
      <c r="B1450" s="1061">
        <v>2</v>
      </c>
      <c r="C1450" s="1061">
        <v>5</v>
      </c>
      <c r="D1450" s="1062">
        <v>2</v>
      </c>
      <c r="E1450" s="1061" t="s">
        <v>2394</v>
      </c>
      <c r="F1450" s="1061">
        <v>143</v>
      </c>
      <c r="G1450" s="1061" t="s">
        <v>711</v>
      </c>
      <c r="H1450" s="1063">
        <v>1</v>
      </c>
      <c r="I1450" s="1064">
        <v>14107</v>
      </c>
      <c r="J1450" s="1064">
        <v>1</v>
      </c>
      <c r="K1450">
        <v>2020</v>
      </c>
      <c r="L1450" s="1064">
        <v>1</v>
      </c>
      <c r="M1450" s="1064">
        <v>3</v>
      </c>
      <c r="N1450" s="1064" t="s">
        <v>2395</v>
      </c>
      <c r="O1450">
        <v>13</v>
      </c>
      <c r="P1450" s="1065">
        <v>0</v>
      </c>
      <c r="Q1450" s="1065">
        <v>0</v>
      </c>
      <c r="R1450" s="1066">
        <f t="shared" si="22"/>
        <v>0</v>
      </c>
      <c r="S1450" s="1065">
        <v>3581.02</v>
      </c>
      <c r="T1450" s="1065">
        <v>3581.02</v>
      </c>
      <c r="U1450" s="1065">
        <v>0</v>
      </c>
      <c r="V1450" s="1065">
        <v>0</v>
      </c>
    </row>
    <row r="1451" spans="1:22">
      <c r="A1451">
        <v>4088200100</v>
      </c>
      <c r="B1451" s="1061">
        <v>2</v>
      </c>
      <c r="C1451" s="1061">
        <v>5</v>
      </c>
      <c r="D1451" s="1062">
        <v>2</v>
      </c>
      <c r="E1451" s="1061" t="s">
        <v>2394</v>
      </c>
      <c r="F1451" s="1061">
        <v>143</v>
      </c>
      <c r="G1451" s="1061" t="s">
        <v>711</v>
      </c>
      <c r="H1451" s="1063">
        <v>1</v>
      </c>
      <c r="I1451" s="1064">
        <v>14107</v>
      </c>
      <c r="J1451" s="1064">
        <v>1</v>
      </c>
      <c r="K1451">
        <v>2020</v>
      </c>
      <c r="L1451" s="1064">
        <v>1</v>
      </c>
      <c r="M1451" s="1064">
        <v>3</v>
      </c>
      <c r="N1451" s="1064" t="s">
        <v>2395</v>
      </c>
      <c r="O1451">
        <v>13</v>
      </c>
      <c r="P1451" s="1065">
        <v>0</v>
      </c>
      <c r="Q1451" s="1065">
        <v>3581.02</v>
      </c>
      <c r="R1451" s="1066">
        <f t="shared" si="22"/>
        <v>3581.02</v>
      </c>
      <c r="S1451" s="1065">
        <v>0</v>
      </c>
      <c r="T1451" s="1065">
        <v>0</v>
      </c>
      <c r="U1451" s="1065">
        <v>0</v>
      </c>
      <c r="V1451" s="1065">
        <v>0</v>
      </c>
    </row>
    <row r="1452" spans="1:22">
      <c r="A1452">
        <v>4088200100</v>
      </c>
      <c r="B1452" s="1061">
        <v>2</v>
      </c>
      <c r="C1452" s="1061">
        <v>5</v>
      </c>
      <c r="D1452" s="1062">
        <v>2</v>
      </c>
      <c r="E1452" s="1061" t="s">
        <v>2394</v>
      </c>
      <c r="F1452" s="1061">
        <v>143</v>
      </c>
      <c r="G1452" s="1061" t="s">
        <v>711</v>
      </c>
      <c r="H1452" s="1063">
        <v>1</v>
      </c>
      <c r="I1452" s="1064">
        <v>14107</v>
      </c>
      <c r="J1452" s="1064">
        <v>1</v>
      </c>
      <c r="K1452">
        <v>2020</v>
      </c>
      <c r="L1452" s="1064">
        <v>1</v>
      </c>
      <c r="M1452" s="1064">
        <v>3</v>
      </c>
      <c r="N1452" s="1064" t="s">
        <v>2395</v>
      </c>
      <c r="O1452">
        <v>13</v>
      </c>
      <c r="P1452" s="1065">
        <v>0</v>
      </c>
      <c r="Q1452" s="1065">
        <v>0</v>
      </c>
      <c r="R1452" s="1066">
        <f t="shared" si="22"/>
        <v>0</v>
      </c>
      <c r="S1452" s="1065">
        <v>0</v>
      </c>
      <c r="T1452" s="1065">
        <v>0</v>
      </c>
      <c r="U1452" s="1065">
        <v>0</v>
      </c>
      <c r="V1452" s="1065">
        <v>0</v>
      </c>
    </row>
    <row r="1453" spans="1:22">
      <c r="A1453">
        <v>4088200100</v>
      </c>
      <c r="B1453" s="1061">
        <v>2</v>
      </c>
      <c r="C1453" s="1061">
        <v>5</v>
      </c>
      <c r="D1453" s="1062">
        <v>2</v>
      </c>
      <c r="E1453" s="1061" t="s">
        <v>2394</v>
      </c>
      <c r="F1453" s="1061">
        <v>143</v>
      </c>
      <c r="G1453" s="1061" t="s">
        <v>711</v>
      </c>
      <c r="H1453" s="1063">
        <v>1</v>
      </c>
      <c r="I1453" s="1064">
        <v>14107</v>
      </c>
      <c r="J1453" s="1064">
        <v>1</v>
      </c>
      <c r="K1453">
        <v>2020</v>
      </c>
      <c r="L1453" s="1064">
        <v>1</v>
      </c>
      <c r="M1453" s="1064">
        <v>3</v>
      </c>
      <c r="N1453" s="1064" t="s">
        <v>2395</v>
      </c>
      <c r="O1453">
        <v>13</v>
      </c>
      <c r="P1453" s="1065">
        <v>0</v>
      </c>
      <c r="Q1453" s="1065">
        <v>0</v>
      </c>
      <c r="R1453" s="1066">
        <f t="shared" si="22"/>
        <v>0</v>
      </c>
      <c r="S1453" s="1065">
        <v>0</v>
      </c>
      <c r="T1453" s="1065">
        <v>0</v>
      </c>
      <c r="U1453" s="1065">
        <v>0</v>
      </c>
      <c r="V1453" s="1065">
        <v>0</v>
      </c>
    </row>
    <row r="1454" spans="1:22">
      <c r="A1454">
        <v>4088200100</v>
      </c>
      <c r="B1454" s="1061">
        <v>2</v>
      </c>
      <c r="C1454" s="1061">
        <v>5</v>
      </c>
      <c r="D1454" s="1062">
        <v>2</v>
      </c>
      <c r="E1454" s="1061" t="s">
        <v>2394</v>
      </c>
      <c r="F1454" s="1061">
        <v>143</v>
      </c>
      <c r="G1454" s="1061" t="s">
        <v>711</v>
      </c>
      <c r="H1454" s="1063">
        <v>1</v>
      </c>
      <c r="I1454" s="1064">
        <v>14107</v>
      </c>
      <c r="J1454" s="1064">
        <v>1</v>
      </c>
      <c r="K1454">
        <v>2020</v>
      </c>
      <c r="L1454" s="1064">
        <v>1</v>
      </c>
      <c r="M1454" s="1064">
        <v>3</v>
      </c>
      <c r="N1454" s="1064" t="s">
        <v>2395</v>
      </c>
      <c r="O1454">
        <v>13</v>
      </c>
      <c r="P1454" s="1065">
        <v>0</v>
      </c>
      <c r="Q1454" s="1065">
        <v>0</v>
      </c>
      <c r="R1454" s="1066">
        <f t="shared" si="22"/>
        <v>0</v>
      </c>
      <c r="S1454" s="1065">
        <v>1227.46</v>
      </c>
      <c r="T1454" s="1065">
        <v>1227.46</v>
      </c>
      <c r="U1454" s="1065">
        <v>0</v>
      </c>
      <c r="V1454" s="1065">
        <v>0</v>
      </c>
    </row>
    <row r="1455" spans="1:22">
      <c r="A1455">
        <v>4088200100</v>
      </c>
      <c r="B1455" s="1061">
        <v>2</v>
      </c>
      <c r="C1455" s="1061">
        <v>5</v>
      </c>
      <c r="D1455" s="1062">
        <v>2</v>
      </c>
      <c r="E1455" s="1061" t="s">
        <v>2394</v>
      </c>
      <c r="F1455" s="1061">
        <v>143</v>
      </c>
      <c r="G1455" s="1061" t="s">
        <v>711</v>
      </c>
      <c r="H1455" s="1063">
        <v>1</v>
      </c>
      <c r="I1455" s="1064">
        <v>14107</v>
      </c>
      <c r="J1455" s="1064">
        <v>1</v>
      </c>
      <c r="K1455">
        <v>2020</v>
      </c>
      <c r="L1455" s="1064">
        <v>1</v>
      </c>
      <c r="M1455" s="1064">
        <v>3</v>
      </c>
      <c r="N1455" s="1064" t="s">
        <v>2395</v>
      </c>
      <c r="O1455">
        <v>13</v>
      </c>
      <c r="P1455" s="1065">
        <v>0</v>
      </c>
      <c r="Q1455" s="1065">
        <v>1227.46</v>
      </c>
      <c r="R1455" s="1066">
        <f t="shared" si="22"/>
        <v>1227.46</v>
      </c>
      <c r="S1455" s="1065">
        <v>0</v>
      </c>
      <c r="T1455" s="1065">
        <v>0</v>
      </c>
      <c r="U1455" s="1065">
        <v>0</v>
      </c>
      <c r="V1455" s="1065">
        <v>0</v>
      </c>
    </row>
    <row r="1456" spans="1:22">
      <c r="A1456">
        <v>4088200100</v>
      </c>
      <c r="B1456" s="1061">
        <v>2</v>
      </c>
      <c r="C1456" s="1061">
        <v>5</v>
      </c>
      <c r="D1456" s="1062">
        <v>2</v>
      </c>
      <c r="E1456" s="1061" t="s">
        <v>2394</v>
      </c>
      <c r="F1456" s="1061">
        <v>143</v>
      </c>
      <c r="G1456" s="1061" t="s">
        <v>711</v>
      </c>
      <c r="H1456" s="1063">
        <v>1</v>
      </c>
      <c r="I1456" s="1064">
        <v>14107</v>
      </c>
      <c r="J1456" s="1064">
        <v>1</v>
      </c>
      <c r="K1456">
        <v>2020</v>
      </c>
      <c r="L1456" s="1064">
        <v>1</v>
      </c>
      <c r="M1456" s="1064">
        <v>3</v>
      </c>
      <c r="N1456" s="1064" t="s">
        <v>2395</v>
      </c>
      <c r="O1456">
        <v>13</v>
      </c>
      <c r="P1456" s="1065">
        <v>0</v>
      </c>
      <c r="Q1456" s="1065">
        <v>0</v>
      </c>
      <c r="R1456" s="1066">
        <f t="shared" si="22"/>
        <v>0</v>
      </c>
      <c r="S1456" s="1065">
        <v>0</v>
      </c>
      <c r="T1456" s="1065">
        <v>0</v>
      </c>
      <c r="U1456" s="1065">
        <v>0</v>
      </c>
      <c r="V1456" s="1065">
        <v>0</v>
      </c>
    </row>
    <row r="1457" spans="1:22">
      <c r="A1457">
        <v>4088200100</v>
      </c>
      <c r="B1457" s="1061">
        <v>2</v>
      </c>
      <c r="C1457" s="1061">
        <v>5</v>
      </c>
      <c r="D1457" s="1062">
        <v>2</v>
      </c>
      <c r="E1457" s="1061" t="s">
        <v>2394</v>
      </c>
      <c r="F1457" s="1061">
        <v>143</v>
      </c>
      <c r="G1457" s="1061" t="s">
        <v>711</v>
      </c>
      <c r="H1457" s="1063">
        <v>1</v>
      </c>
      <c r="I1457" s="1064">
        <v>14107</v>
      </c>
      <c r="J1457" s="1064">
        <v>1</v>
      </c>
      <c r="K1457">
        <v>2020</v>
      </c>
      <c r="L1457" s="1064">
        <v>1</v>
      </c>
      <c r="M1457" s="1064">
        <v>3</v>
      </c>
      <c r="N1457" s="1064" t="s">
        <v>2395</v>
      </c>
      <c r="O1457">
        <v>13</v>
      </c>
      <c r="P1457" s="1065">
        <v>0</v>
      </c>
      <c r="Q1457" s="1065">
        <v>0</v>
      </c>
      <c r="R1457" s="1066">
        <f t="shared" si="22"/>
        <v>0</v>
      </c>
      <c r="S1457" s="1065">
        <v>0</v>
      </c>
      <c r="T1457" s="1065">
        <v>0</v>
      </c>
      <c r="U1457" s="1065">
        <v>0</v>
      </c>
      <c r="V1457" s="1065">
        <v>0</v>
      </c>
    </row>
    <row r="1458" spans="1:22">
      <c r="A1458">
        <v>4088200100</v>
      </c>
      <c r="B1458" s="1061">
        <v>2</v>
      </c>
      <c r="C1458" s="1061">
        <v>5</v>
      </c>
      <c r="D1458" s="1062">
        <v>2</v>
      </c>
      <c r="E1458" s="1061" t="s">
        <v>2394</v>
      </c>
      <c r="F1458" s="1061">
        <v>143</v>
      </c>
      <c r="G1458" s="1061" t="s">
        <v>711</v>
      </c>
      <c r="H1458" s="1063">
        <v>1</v>
      </c>
      <c r="I1458" s="1064">
        <v>14107</v>
      </c>
      <c r="J1458" s="1064">
        <v>1</v>
      </c>
      <c r="K1458">
        <v>2020</v>
      </c>
      <c r="L1458" s="1064">
        <v>1</v>
      </c>
      <c r="M1458" s="1064">
        <v>3</v>
      </c>
      <c r="N1458" s="1064" t="s">
        <v>2395</v>
      </c>
      <c r="O1458">
        <v>13</v>
      </c>
      <c r="P1458" s="1065">
        <v>0</v>
      </c>
      <c r="Q1458" s="1065">
        <v>0</v>
      </c>
      <c r="R1458" s="1066">
        <f t="shared" si="22"/>
        <v>0</v>
      </c>
      <c r="S1458" s="1065">
        <v>2892.5</v>
      </c>
      <c r="T1458" s="1065">
        <v>2892.5</v>
      </c>
      <c r="U1458" s="1065">
        <v>0</v>
      </c>
      <c r="V1458" s="1065">
        <v>0</v>
      </c>
    </row>
    <row r="1459" spans="1:22">
      <c r="A1459">
        <v>4088200100</v>
      </c>
      <c r="B1459" s="1061">
        <v>2</v>
      </c>
      <c r="C1459" s="1061">
        <v>5</v>
      </c>
      <c r="D1459" s="1062">
        <v>2</v>
      </c>
      <c r="E1459" s="1061" t="s">
        <v>2394</v>
      </c>
      <c r="F1459" s="1061">
        <v>143</v>
      </c>
      <c r="G1459" s="1061" t="s">
        <v>711</v>
      </c>
      <c r="H1459" s="1063">
        <v>1</v>
      </c>
      <c r="I1459" s="1064">
        <v>14107</v>
      </c>
      <c r="J1459" s="1064">
        <v>1</v>
      </c>
      <c r="K1459">
        <v>2020</v>
      </c>
      <c r="L1459" s="1064">
        <v>1</v>
      </c>
      <c r="M1459" s="1064">
        <v>3</v>
      </c>
      <c r="N1459" s="1064" t="s">
        <v>2395</v>
      </c>
      <c r="O1459">
        <v>13</v>
      </c>
      <c r="P1459" s="1065">
        <v>0</v>
      </c>
      <c r="Q1459" s="1065">
        <v>2892.5</v>
      </c>
      <c r="R1459" s="1066">
        <f t="shared" si="22"/>
        <v>2892.5</v>
      </c>
      <c r="S1459" s="1065">
        <v>0</v>
      </c>
      <c r="T1459" s="1065">
        <v>0</v>
      </c>
      <c r="U1459" s="1065">
        <v>0</v>
      </c>
      <c r="V1459" s="1065">
        <v>0</v>
      </c>
    </row>
    <row r="1460" spans="1:22">
      <c r="A1460">
        <v>4088200100</v>
      </c>
      <c r="B1460" s="1061">
        <v>2</v>
      </c>
      <c r="C1460" s="1061">
        <v>5</v>
      </c>
      <c r="D1460" s="1062">
        <v>2</v>
      </c>
      <c r="E1460" s="1061" t="s">
        <v>2394</v>
      </c>
      <c r="F1460" s="1061">
        <v>143</v>
      </c>
      <c r="G1460" s="1061" t="s">
        <v>711</v>
      </c>
      <c r="H1460" s="1063">
        <v>1</v>
      </c>
      <c r="I1460" s="1064">
        <v>14107</v>
      </c>
      <c r="J1460" s="1064">
        <v>1</v>
      </c>
      <c r="K1460">
        <v>2020</v>
      </c>
      <c r="L1460" s="1064">
        <v>1</v>
      </c>
      <c r="M1460" s="1064">
        <v>1</v>
      </c>
      <c r="N1460" s="1064" t="s">
        <v>2397</v>
      </c>
      <c r="O1460">
        <v>13</v>
      </c>
      <c r="P1460" s="1065">
        <v>25052.080000000002</v>
      </c>
      <c r="Q1460" s="1065">
        <v>-6452.32</v>
      </c>
      <c r="R1460" s="1066">
        <f t="shared" si="22"/>
        <v>18599.760000000002</v>
      </c>
      <c r="S1460" s="1065">
        <v>18599.759999999998</v>
      </c>
      <c r="T1460" s="1065">
        <v>18599.759999999998</v>
      </c>
      <c r="U1460" s="1065">
        <v>15067.77</v>
      </c>
      <c r="V1460" s="1065">
        <v>15067.77</v>
      </c>
    </row>
    <row r="1461" spans="1:22">
      <c r="A1461">
        <v>4088200100</v>
      </c>
      <c r="B1461" s="1061">
        <v>2</v>
      </c>
      <c r="C1461" s="1061">
        <v>5</v>
      </c>
      <c r="D1461" s="1062">
        <v>2</v>
      </c>
      <c r="E1461" s="1061" t="s">
        <v>2394</v>
      </c>
      <c r="F1461" s="1061">
        <v>143</v>
      </c>
      <c r="G1461" s="1061" t="s">
        <v>711</v>
      </c>
      <c r="H1461" s="1063">
        <v>1</v>
      </c>
      <c r="I1461" s="1064">
        <v>14107</v>
      </c>
      <c r="J1461" s="1064">
        <v>1</v>
      </c>
      <c r="K1461">
        <v>2020</v>
      </c>
      <c r="L1461" s="1064">
        <v>1</v>
      </c>
      <c r="M1461" s="1064">
        <v>3</v>
      </c>
      <c r="N1461" s="1064" t="s">
        <v>2395</v>
      </c>
      <c r="O1461">
        <v>13</v>
      </c>
      <c r="P1461" s="1065">
        <v>0</v>
      </c>
      <c r="Q1461" s="1065">
        <v>0</v>
      </c>
      <c r="R1461" s="1066">
        <f t="shared" si="22"/>
        <v>0</v>
      </c>
      <c r="S1461" s="1065">
        <v>0</v>
      </c>
      <c r="T1461" s="1065">
        <v>0</v>
      </c>
      <c r="U1461" s="1065">
        <v>0</v>
      </c>
      <c r="V1461" s="1065">
        <v>0</v>
      </c>
    </row>
    <row r="1462" spans="1:22">
      <c r="A1462">
        <v>4088200100</v>
      </c>
      <c r="B1462" s="1061">
        <v>2</v>
      </c>
      <c r="C1462" s="1061">
        <v>5</v>
      </c>
      <c r="D1462" s="1062">
        <v>2</v>
      </c>
      <c r="E1462" s="1061" t="s">
        <v>2394</v>
      </c>
      <c r="F1462" s="1061">
        <v>143</v>
      </c>
      <c r="G1462" s="1061" t="s">
        <v>711</v>
      </c>
      <c r="H1462" s="1063">
        <v>1</v>
      </c>
      <c r="I1462" s="1064">
        <v>14107</v>
      </c>
      <c r="J1462" s="1064">
        <v>1</v>
      </c>
      <c r="K1462">
        <v>2020</v>
      </c>
      <c r="L1462" s="1064">
        <v>1</v>
      </c>
      <c r="M1462" s="1064">
        <v>3</v>
      </c>
      <c r="N1462" s="1064" t="s">
        <v>2395</v>
      </c>
      <c r="O1462">
        <v>13</v>
      </c>
      <c r="P1462" s="1065">
        <v>0</v>
      </c>
      <c r="Q1462" s="1065">
        <v>0</v>
      </c>
      <c r="R1462" s="1066">
        <f t="shared" si="22"/>
        <v>0</v>
      </c>
      <c r="S1462" s="1065">
        <v>0</v>
      </c>
      <c r="T1462" s="1065">
        <v>0</v>
      </c>
      <c r="U1462" s="1065">
        <v>0</v>
      </c>
      <c r="V1462" s="1065">
        <v>0</v>
      </c>
    </row>
    <row r="1463" spans="1:22">
      <c r="A1463">
        <v>4088200100</v>
      </c>
      <c r="B1463" s="1061">
        <v>2</v>
      </c>
      <c r="C1463" s="1061">
        <v>5</v>
      </c>
      <c r="D1463" s="1062">
        <v>2</v>
      </c>
      <c r="E1463" s="1061" t="s">
        <v>2394</v>
      </c>
      <c r="F1463" s="1061">
        <v>143</v>
      </c>
      <c r="G1463" s="1061" t="s">
        <v>711</v>
      </c>
      <c r="H1463" s="1063">
        <v>1</v>
      </c>
      <c r="I1463" s="1064">
        <v>14107</v>
      </c>
      <c r="J1463" s="1064">
        <v>1</v>
      </c>
      <c r="K1463">
        <v>2020</v>
      </c>
      <c r="L1463" s="1064">
        <v>1</v>
      </c>
      <c r="M1463" s="1064">
        <v>3</v>
      </c>
      <c r="N1463" s="1064" t="s">
        <v>2395</v>
      </c>
      <c r="O1463">
        <v>13</v>
      </c>
      <c r="P1463" s="1065">
        <v>0</v>
      </c>
      <c r="Q1463" s="1065">
        <v>0</v>
      </c>
      <c r="R1463" s="1066">
        <f t="shared" si="22"/>
        <v>0</v>
      </c>
      <c r="S1463" s="1065">
        <v>1857.32</v>
      </c>
      <c r="T1463" s="1065">
        <v>1857.32</v>
      </c>
      <c r="U1463" s="1065">
        <v>0</v>
      </c>
      <c r="V1463" s="1065">
        <v>0</v>
      </c>
    </row>
    <row r="1464" spans="1:22">
      <c r="A1464">
        <v>4088200100</v>
      </c>
      <c r="B1464" s="1061">
        <v>2</v>
      </c>
      <c r="C1464" s="1061">
        <v>5</v>
      </c>
      <c r="D1464" s="1062">
        <v>2</v>
      </c>
      <c r="E1464" s="1061" t="s">
        <v>2394</v>
      </c>
      <c r="F1464" s="1061">
        <v>143</v>
      </c>
      <c r="G1464" s="1061" t="s">
        <v>711</v>
      </c>
      <c r="H1464" s="1063">
        <v>1</v>
      </c>
      <c r="I1464" s="1064">
        <v>14107</v>
      </c>
      <c r="J1464" s="1064">
        <v>1</v>
      </c>
      <c r="K1464">
        <v>2020</v>
      </c>
      <c r="L1464" s="1064">
        <v>1</v>
      </c>
      <c r="M1464" s="1064">
        <v>3</v>
      </c>
      <c r="N1464" s="1064" t="s">
        <v>2395</v>
      </c>
      <c r="O1464">
        <v>13</v>
      </c>
      <c r="P1464" s="1065">
        <v>0</v>
      </c>
      <c r="Q1464" s="1065">
        <v>1857.32</v>
      </c>
      <c r="R1464" s="1066">
        <f t="shared" si="22"/>
        <v>1857.32</v>
      </c>
      <c r="S1464" s="1065">
        <v>0</v>
      </c>
      <c r="T1464" s="1065">
        <v>0</v>
      </c>
      <c r="U1464" s="1065">
        <v>0</v>
      </c>
      <c r="V1464" s="1065">
        <v>0</v>
      </c>
    </row>
    <row r="1465" spans="1:22">
      <c r="A1465">
        <v>4088200100</v>
      </c>
      <c r="B1465" s="1061">
        <v>2</v>
      </c>
      <c r="C1465" s="1061">
        <v>5</v>
      </c>
      <c r="D1465" s="1062">
        <v>2</v>
      </c>
      <c r="E1465" s="1061" t="s">
        <v>2394</v>
      </c>
      <c r="F1465" s="1061">
        <v>143</v>
      </c>
      <c r="G1465" s="1061" t="s">
        <v>711</v>
      </c>
      <c r="H1465" s="1063">
        <v>1</v>
      </c>
      <c r="I1465" s="1064">
        <v>14107</v>
      </c>
      <c r="J1465" s="1064">
        <v>1</v>
      </c>
      <c r="K1465">
        <v>2020</v>
      </c>
      <c r="L1465" s="1064">
        <v>1</v>
      </c>
      <c r="M1465" s="1064">
        <v>3</v>
      </c>
      <c r="N1465" s="1064" t="s">
        <v>2395</v>
      </c>
      <c r="O1465">
        <v>13</v>
      </c>
      <c r="P1465" s="1065">
        <v>0</v>
      </c>
      <c r="Q1465" s="1065">
        <v>0</v>
      </c>
      <c r="R1465" s="1066">
        <f t="shared" si="22"/>
        <v>0</v>
      </c>
      <c r="S1465" s="1065">
        <v>0</v>
      </c>
      <c r="T1465" s="1065">
        <v>0</v>
      </c>
      <c r="U1465" s="1065">
        <v>0</v>
      </c>
      <c r="V1465" s="1065">
        <v>0</v>
      </c>
    </row>
    <row r="1466" spans="1:22">
      <c r="A1466">
        <v>4088200100</v>
      </c>
      <c r="B1466" s="1061">
        <v>2</v>
      </c>
      <c r="C1466" s="1061">
        <v>5</v>
      </c>
      <c r="D1466" s="1062">
        <v>2</v>
      </c>
      <c r="E1466" s="1061" t="s">
        <v>2394</v>
      </c>
      <c r="F1466" s="1061">
        <v>143</v>
      </c>
      <c r="G1466" s="1061" t="s">
        <v>711</v>
      </c>
      <c r="H1466" s="1063">
        <v>1</v>
      </c>
      <c r="I1466" s="1064">
        <v>14107</v>
      </c>
      <c r="J1466" s="1064">
        <v>1</v>
      </c>
      <c r="K1466">
        <v>2020</v>
      </c>
      <c r="L1466" s="1064">
        <v>1</v>
      </c>
      <c r="M1466" s="1064">
        <v>3</v>
      </c>
      <c r="N1466" s="1064" t="s">
        <v>2395</v>
      </c>
      <c r="O1466">
        <v>13</v>
      </c>
      <c r="P1466" s="1065">
        <v>0</v>
      </c>
      <c r="Q1466" s="1065">
        <v>0</v>
      </c>
      <c r="R1466" s="1066">
        <f t="shared" si="22"/>
        <v>0</v>
      </c>
      <c r="S1466" s="1065">
        <v>0</v>
      </c>
      <c r="T1466" s="1065">
        <v>0</v>
      </c>
      <c r="U1466" s="1065">
        <v>0</v>
      </c>
      <c r="V1466" s="1065">
        <v>0</v>
      </c>
    </row>
    <row r="1467" spans="1:22">
      <c r="A1467">
        <v>4088200100</v>
      </c>
      <c r="B1467" s="1061">
        <v>2</v>
      </c>
      <c r="C1467" s="1061">
        <v>5</v>
      </c>
      <c r="D1467" s="1062">
        <v>2</v>
      </c>
      <c r="E1467" s="1061" t="s">
        <v>2394</v>
      </c>
      <c r="F1467" s="1061">
        <v>143</v>
      </c>
      <c r="G1467" s="1061" t="s">
        <v>711</v>
      </c>
      <c r="H1467" s="1063">
        <v>1</v>
      </c>
      <c r="I1467" s="1064">
        <v>14107</v>
      </c>
      <c r="J1467" s="1064">
        <v>1</v>
      </c>
      <c r="K1467">
        <v>2020</v>
      </c>
      <c r="L1467" s="1064">
        <v>1</v>
      </c>
      <c r="M1467" s="1064">
        <v>3</v>
      </c>
      <c r="N1467" s="1064" t="s">
        <v>2395</v>
      </c>
      <c r="O1467">
        <v>13</v>
      </c>
      <c r="P1467" s="1065">
        <v>0</v>
      </c>
      <c r="Q1467" s="1065">
        <v>0</v>
      </c>
      <c r="R1467" s="1066">
        <f t="shared" si="22"/>
        <v>0</v>
      </c>
      <c r="S1467" s="1065">
        <v>188.9</v>
      </c>
      <c r="T1467" s="1065">
        <v>188.9</v>
      </c>
      <c r="U1467" s="1065">
        <v>0</v>
      </c>
      <c r="V1467" s="1065">
        <v>0</v>
      </c>
    </row>
    <row r="1468" spans="1:22">
      <c r="A1468">
        <v>4088200100</v>
      </c>
      <c r="B1468" s="1061">
        <v>2</v>
      </c>
      <c r="C1468" s="1061">
        <v>5</v>
      </c>
      <c r="D1468" s="1062">
        <v>2</v>
      </c>
      <c r="E1468" s="1061" t="s">
        <v>2394</v>
      </c>
      <c r="F1468" s="1061">
        <v>143</v>
      </c>
      <c r="G1468" s="1061" t="s">
        <v>711</v>
      </c>
      <c r="H1468" s="1063">
        <v>1</v>
      </c>
      <c r="I1468" s="1064">
        <v>14107</v>
      </c>
      <c r="J1468" s="1064">
        <v>1</v>
      </c>
      <c r="K1468">
        <v>2020</v>
      </c>
      <c r="L1468" s="1064">
        <v>1</v>
      </c>
      <c r="M1468" s="1064">
        <v>3</v>
      </c>
      <c r="N1468" s="1064" t="s">
        <v>2395</v>
      </c>
      <c r="O1468">
        <v>13</v>
      </c>
      <c r="P1468" s="1065">
        <v>0</v>
      </c>
      <c r="Q1468" s="1065">
        <v>188.9</v>
      </c>
      <c r="R1468" s="1066">
        <f t="shared" si="22"/>
        <v>188.9</v>
      </c>
      <c r="S1468" s="1065">
        <v>0</v>
      </c>
      <c r="T1468" s="1065">
        <v>0</v>
      </c>
      <c r="U1468" s="1065">
        <v>0</v>
      </c>
      <c r="V1468" s="1065">
        <v>0</v>
      </c>
    </row>
    <row r="1469" spans="1:22">
      <c r="A1469">
        <v>4088200100</v>
      </c>
      <c r="B1469" s="1061">
        <v>2</v>
      </c>
      <c r="C1469" s="1061">
        <v>5</v>
      </c>
      <c r="D1469" s="1062">
        <v>2</v>
      </c>
      <c r="E1469" s="1061" t="s">
        <v>2394</v>
      </c>
      <c r="F1469" s="1061">
        <v>143</v>
      </c>
      <c r="G1469" s="1061" t="s">
        <v>711</v>
      </c>
      <c r="H1469" s="1063">
        <v>1</v>
      </c>
      <c r="I1469" s="1064">
        <v>14107</v>
      </c>
      <c r="J1469" s="1064">
        <v>1</v>
      </c>
      <c r="K1469">
        <v>2020</v>
      </c>
      <c r="L1469" s="1064">
        <v>1</v>
      </c>
      <c r="M1469" s="1064">
        <v>3</v>
      </c>
      <c r="N1469" s="1064" t="s">
        <v>2395</v>
      </c>
      <c r="O1469">
        <v>13</v>
      </c>
      <c r="P1469" s="1065">
        <v>0</v>
      </c>
      <c r="Q1469" s="1065">
        <v>0</v>
      </c>
      <c r="R1469" s="1066">
        <f t="shared" si="22"/>
        <v>0</v>
      </c>
      <c r="S1469" s="1065">
        <v>0</v>
      </c>
      <c r="T1469" s="1065">
        <v>0</v>
      </c>
      <c r="U1469" s="1065">
        <v>0</v>
      </c>
      <c r="V1469" s="1065">
        <v>0</v>
      </c>
    </row>
    <row r="1470" spans="1:22">
      <c r="A1470">
        <v>4088200100</v>
      </c>
      <c r="B1470" s="1061">
        <v>2</v>
      </c>
      <c r="C1470" s="1061">
        <v>5</v>
      </c>
      <c r="D1470" s="1062">
        <v>2</v>
      </c>
      <c r="E1470" s="1061" t="s">
        <v>2394</v>
      </c>
      <c r="F1470" s="1061">
        <v>143</v>
      </c>
      <c r="G1470" s="1061" t="s">
        <v>711</v>
      </c>
      <c r="H1470" s="1063">
        <v>1</v>
      </c>
      <c r="I1470" s="1064">
        <v>14107</v>
      </c>
      <c r="J1470" s="1064">
        <v>1</v>
      </c>
      <c r="K1470">
        <v>2020</v>
      </c>
      <c r="L1470" s="1064">
        <v>1</v>
      </c>
      <c r="M1470" s="1064">
        <v>3</v>
      </c>
      <c r="N1470" s="1064" t="s">
        <v>2395</v>
      </c>
      <c r="O1470">
        <v>13</v>
      </c>
      <c r="P1470" s="1065">
        <v>0</v>
      </c>
      <c r="Q1470" s="1065">
        <v>0</v>
      </c>
      <c r="R1470" s="1066">
        <f t="shared" si="22"/>
        <v>0</v>
      </c>
      <c r="S1470" s="1065">
        <v>0</v>
      </c>
      <c r="T1470" s="1065">
        <v>0</v>
      </c>
      <c r="U1470" s="1065">
        <v>0</v>
      </c>
      <c r="V1470" s="1065">
        <v>0</v>
      </c>
    </row>
    <row r="1471" spans="1:22">
      <c r="A1471">
        <v>4088200100</v>
      </c>
      <c r="B1471" s="1061">
        <v>2</v>
      </c>
      <c r="C1471" s="1061">
        <v>5</v>
      </c>
      <c r="D1471" s="1062">
        <v>2</v>
      </c>
      <c r="E1471" s="1061" t="s">
        <v>2394</v>
      </c>
      <c r="F1471" s="1061">
        <v>143</v>
      </c>
      <c r="G1471" s="1061" t="s">
        <v>711</v>
      </c>
      <c r="H1471" s="1063">
        <v>1</v>
      </c>
      <c r="I1471" s="1064">
        <v>14107</v>
      </c>
      <c r="J1471" s="1064">
        <v>1</v>
      </c>
      <c r="K1471">
        <v>2020</v>
      </c>
      <c r="L1471" s="1064">
        <v>1</v>
      </c>
      <c r="M1471" s="1064">
        <v>3</v>
      </c>
      <c r="N1471" s="1064" t="s">
        <v>2395</v>
      </c>
      <c r="O1471">
        <v>13</v>
      </c>
      <c r="P1471" s="1065">
        <v>0</v>
      </c>
      <c r="Q1471" s="1065">
        <v>0</v>
      </c>
      <c r="R1471" s="1066">
        <f t="shared" si="22"/>
        <v>0</v>
      </c>
      <c r="S1471" s="1065">
        <v>3971.27</v>
      </c>
      <c r="T1471" s="1065">
        <v>3971.27</v>
      </c>
      <c r="U1471" s="1065">
        <v>0</v>
      </c>
      <c r="V1471" s="1065">
        <v>0</v>
      </c>
    </row>
    <row r="1472" spans="1:22">
      <c r="A1472">
        <v>4088200100</v>
      </c>
      <c r="B1472" s="1061">
        <v>2</v>
      </c>
      <c r="C1472" s="1061">
        <v>5</v>
      </c>
      <c r="D1472" s="1062">
        <v>2</v>
      </c>
      <c r="E1472" s="1061" t="s">
        <v>2394</v>
      </c>
      <c r="F1472" s="1061">
        <v>143</v>
      </c>
      <c r="G1472" s="1061" t="s">
        <v>711</v>
      </c>
      <c r="H1472" s="1063">
        <v>1</v>
      </c>
      <c r="I1472" s="1064">
        <v>14107</v>
      </c>
      <c r="J1472" s="1064">
        <v>1</v>
      </c>
      <c r="K1472">
        <v>2020</v>
      </c>
      <c r="L1472" s="1064">
        <v>1</v>
      </c>
      <c r="M1472" s="1064">
        <v>3</v>
      </c>
      <c r="N1472" s="1064" t="s">
        <v>2395</v>
      </c>
      <c r="O1472">
        <v>13</v>
      </c>
      <c r="P1472" s="1065">
        <v>0</v>
      </c>
      <c r="Q1472" s="1065">
        <v>3971.27</v>
      </c>
      <c r="R1472" s="1066">
        <f t="shared" si="22"/>
        <v>3971.27</v>
      </c>
      <c r="S1472" s="1065">
        <v>0</v>
      </c>
      <c r="T1472" s="1065">
        <v>0</v>
      </c>
      <c r="U1472" s="1065">
        <v>0</v>
      </c>
      <c r="V1472" s="1065">
        <v>0</v>
      </c>
    </row>
    <row r="1473" spans="1:22">
      <c r="A1473">
        <v>4088200100</v>
      </c>
      <c r="B1473" s="1061">
        <v>2</v>
      </c>
      <c r="C1473" s="1061">
        <v>5</v>
      </c>
      <c r="D1473" s="1062">
        <v>2</v>
      </c>
      <c r="E1473" s="1061" t="s">
        <v>2394</v>
      </c>
      <c r="F1473" s="1061">
        <v>143</v>
      </c>
      <c r="G1473" s="1061" t="s">
        <v>711</v>
      </c>
      <c r="H1473" s="1063">
        <v>1</v>
      </c>
      <c r="I1473" s="1064">
        <v>14107</v>
      </c>
      <c r="J1473" s="1064">
        <v>1</v>
      </c>
      <c r="K1473">
        <v>2020</v>
      </c>
      <c r="L1473" s="1064">
        <v>1</v>
      </c>
      <c r="M1473" s="1064">
        <v>1</v>
      </c>
      <c r="N1473" s="1064" t="s">
        <v>2397</v>
      </c>
      <c r="O1473">
        <v>13</v>
      </c>
      <c r="P1473" s="1065">
        <v>93402.27</v>
      </c>
      <c r="Q1473" s="1065">
        <v>-8420</v>
      </c>
      <c r="R1473" s="1066">
        <f t="shared" si="22"/>
        <v>84982.27</v>
      </c>
      <c r="S1473" s="1065">
        <v>84979.13</v>
      </c>
      <c r="T1473" s="1065">
        <v>84979.13</v>
      </c>
      <c r="U1473" s="1065">
        <v>70223.31</v>
      </c>
      <c r="V1473" s="1065">
        <v>70223.31</v>
      </c>
    </row>
    <row r="1474" spans="1:22">
      <c r="A1474">
        <v>4088200100</v>
      </c>
      <c r="B1474" s="1061">
        <v>2</v>
      </c>
      <c r="C1474" s="1061">
        <v>5</v>
      </c>
      <c r="D1474" s="1062">
        <v>2</v>
      </c>
      <c r="E1474" s="1061" t="s">
        <v>2394</v>
      </c>
      <c r="F1474" s="1061">
        <v>143</v>
      </c>
      <c r="G1474" s="1061" t="s">
        <v>711</v>
      </c>
      <c r="H1474" s="1063">
        <v>1</v>
      </c>
      <c r="I1474" s="1064">
        <v>14107</v>
      </c>
      <c r="J1474" s="1064">
        <v>1</v>
      </c>
      <c r="K1474">
        <v>2020</v>
      </c>
      <c r="L1474" s="1064">
        <v>1</v>
      </c>
      <c r="M1474" s="1064">
        <v>1</v>
      </c>
      <c r="N1474" s="1064" t="s">
        <v>2397</v>
      </c>
      <c r="O1474">
        <v>13</v>
      </c>
      <c r="P1474" s="1065">
        <v>14063.63</v>
      </c>
      <c r="Q1474" s="1065">
        <v>-400</v>
      </c>
      <c r="R1474" s="1066">
        <f t="shared" si="22"/>
        <v>13663.63</v>
      </c>
      <c r="S1474" s="1065">
        <v>13645.25</v>
      </c>
      <c r="T1474" s="1065">
        <v>13645.25</v>
      </c>
      <c r="U1474" s="1065">
        <v>11209.67</v>
      </c>
      <c r="V1474" s="1065">
        <v>11209.67</v>
      </c>
    </row>
    <row r="1475" spans="1:22">
      <c r="A1475">
        <v>4088200100</v>
      </c>
      <c r="B1475" s="1061">
        <v>2</v>
      </c>
      <c r="C1475" s="1061">
        <v>5</v>
      </c>
      <c r="D1475" s="1062">
        <v>2</v>
      </c>
      <c r="E1475" s="1061" t="s">
        <v>2394</v>
      </c>
      <c r="F1475" s="1061">
        <v>143</v>
      </c>
      <c r="G1475" s="1061" t="s">
        <v>711</v>
      </c>
      <c r="H1475" s="1063">
        <v>1</v>
      </c>
      <c r="I1475" s="1064">
        <v>14107</v>
      </c>
      <c r="J1475" s="1064">
        <v>1</v>
      </c>
      <c r="K1475">
        <v>2020</v>
      </c>
      <c r="L1475" s="1064">
        <v>1</v>
      </c>
      <c r="M1475" s="1064">
        <v>1</v>
      </c>
      <c r="N1475" s="1064" t="s">
        <v>2397</v>
      </c>
      <c r="O1475">
        <v>13</v>
      </c>
      <c r="P1475" s="1065">
        <v>7490.81</v>
      </c>
      <c r="Q1475" s="1065">
        <v>0</v>
      </c>
      <c r="R1475" s="1066">
        <f t="shared" si="22"/>
        <v>7490.81</v>
      </c>
      <c r="S1475" s="1065">
        <v>7085.63</v>
      </c>
      <c r="T1475" s="1065">
        <v>7085.63</v>
      </c>
      <c r="U1475" s="1065">
        <v>5775</v>
      </c>
      <c r="V1475" s="1065">
        <v>5775</v>
      </c>
    </row>
    <row r="1476" spans="1:22">
      <c r="A1476">
        <v>4088200100</v>
      </c>
      <c r="B1476" s="1061">
        <v>2</v>
      </c>
      <c r="C1476" s="1061">
        <v>5</v>
      </c>
      <c r="D1476" s="1062">
        <v>2</v>
      </c>
      <c r="E1476" s="1061" t="s">
        <v>2394</v>
      </c>
      <c r="F1476" s="1061">
        <v>143</v>
      </c>
      <c r="G1476" s="1061" t="s">
        <v>711</v>
      </c>
      <c r="H1476" s="1063">
        <v>1</v>
      </c>
      <c r="I1476" s="1064">
        <v>14107</v>
      </c>
      <c r="J1476" s="1064">
        <v>1</v>
      </c>
      <c r="K1476">
        <v>2020</v>
      </c>
      <c r="L1476" s="1064">
        <v>1</v>
      </c>
      <c r="M1476" s="1064">
        <v>1</v>
      </c>
      <c r="N1476" s="1064" t="s">
        <v>2397</v>
      </c>
      <c r="O1476">
        <v>13</v>
      </c>
      <c r="P1476" s="1065">
        <v>37803.86</v>
      </c>
      <c r="Q1476" s="1065">
        <v>1900</v>
      </c>
      <c r="R1476" s="1066">
        <f t="shared" si="22"/>
        <v>39703.86</v>
      </c>
      <c r="S1476" s="1065">
        <v>39702.080000000002</v>
      </c>
      <c r="T1476" s="1065">
        <v>39702.080000000002</v>
      </c>
      <c r="U1476" s="1065">
        <v>32012.75</v>
      </c>
      <c r="V1476" s="1065">
        <v>32012.75</v>
      </c>
    </row>
    <row r="1477" spans="1:22">
      <c r="A1477">
        <v>4088200100</v>
      </c>
      <c r="B1477" s="1061">
        <v>2</v>
      </c>
      <c r="C1477" s="1061">
        <v>5</v>
      </c>
      <c r="D1477" s="1062">
        <v>2</v>
      </c>
      <c r="E1477" s="1061" t="s">
        <v>2394</v>
      </c>
      <c r="F1477" s="1061">
        <v>143</v>
      </c>
      <c r="G1477" s="1061" t="s">
        <v>711</v>
      </c>
      <c r="H1477" s="1063">
        <v>1</v>
      </c>
      <c r="I1477" s="1064">
        <v>14107</v>
      </c>
      <c r="J1477" s="1064">
        <v>1</v>
      </c>
      <c r="K1477">
        <v>2020</v>
      </c>
      <c r="L1477" s="1064">
        <v>1</v>
      </c>
      <c r="M1477" s="1064">
        <v>1</v>
      </c>
      <c r="N1477" s="1064" t="s">
        <v>2397</v>
      </c>
      <c r="O1477">
        <v>13</v>
      </c>
      <c r="P1477" s="1065">
        <v>5526.58</v>
      </c>
      <c r="Q1477" s="1065">
        <v>0</v>
      </c>
      <c r="R1477" s="1066">
        <f t="shared" ref="R1477:R1540" si="23">P1477+Q1477</f>
        <v>5526.58</v>
      </c>
      <c r="S1477" s="1065">
        <v>5309.35</v>
      </c>
      <c r="T1477" s="1065">
        <v>5309.35</v>
      </c>
      <c r="U1477" s="1065">
        <v>4332.53</v>
      </c>
      <c r="V1477" s="1065">
        <v>4332.53</v>
      </c>
    </row>
    <row r="1478" spans="1:22">
      <c r="A1478">
        <v>4088200100</v>
      </c>
      <c r="B1478" s="1061">
        <v>2</v>
      </c>
      <c r="C1478" s="1061">
        <v>5</v>
      </c>
      <c r="D1478" s="1062">
        <v>2</v>
      </c>
      <c r="E1478" s="1061" t="s">
        <v>2394</v>
      </c>
      <c r="F1478" s="1061">
        <v>143</v>
      </c>
      <c r="G1478" s="1061" t="s">
        <v>711</v>
      </c>
      <c r="H1478" s="1063">
        <v>1</v>
      </c>
      <c r="I1478" s="1064">
        <v>14107</v>
      </c>
      <c r="J1478" s="1064">
        <v>1</v>
      </c>
      <c r="K1478">
        <v>2020</v>
      </c>
      <c r="L1478" s="1064">
        <v>1</v>
      </c>
      <c r="M1478" s="1064">
        <v>3</v>
      </c>
      <c r="N1478" s="1064" t="s">
        <v>2395</v>
      </c>
      <c r="O1478">
        <v>13</v>
      </c>
      <c r="P1478" s="1065">
        <v>0</v>
      </c>
      <c r="Q1478" s="1065">
        <v>0</v>
      </c>
      <c r="R1478" s="1066">
        <f t="shared" si="23"/>
        <v>0</v>
      </c>
      <c r="S1478" s="1065">
        <v>0</v>
      </c>
      <c r="T1478" s="1065">
        <v>0</v>
      </c>
      <c r="U1478" s="1065">
        <v>0</v>
      </c>
      <c r="V1478" s="1065">
        <v>0</v>
      </c>
    </row>
    <row r="1479" spans="1:22">
      <c r="A1479">
        <v>4088200100</v>
      </c>
      <c r="B1479" s="1061">
        <v>2</v>
      </c>
      <c r="C1479" s="1061">
        <v>5</v>
      </c>
      <c r="D1479" s="1062">
        <v>2</v>
      </c>
      <c r="E1479" s="1061" t="s">
        <v>2394</v>
      </c>
      <c r="F1479" s="1061">
        <v>143</v>
      </c>
      <c r="G1479" s="1061" t="s">
        <v>711</v>
      </c>
      <c r="H1479" s="1063">
        <v>1</v>
      </c>
      <c r="I1479" s="1064">
        <v>14107</v>
      </c>
      <c r="J1479" s="1064">
        <v>1</v>
      </c>
      <c r="K1479">
        <v>2020</v>
      </c>
      <c r="L1479" s="1064">
        <v>1</v>
      </c>
      <c r="M1479" s="1064">
        <v>3</v>
      </c>
      <c r="N1479" s="1064" t="s">
        <v>2395</v>
      </c>
      <c r="O1479">
        <v>13</v>
      </c>
      <c r="P1479" s="1065">
        <v>0</v>
      </c>
      <c r="Q1479" s="1065">
        <v>0</v>
      </c>
      <c r="R1479" s="1066">
        <f t="shared" si="23"/>
        <v>0</v>
      </c>
      <c r="S1479" s="1065">
        <v>0</v>
      </c>
      <c r="T1479" s="1065">
        <v>0</v>
      </c>
      <c r="U1479" s="1065">
        <v>0</v>
      </c>
      <c r="V1479" s="1065">
        <v>0</v>
      </c>
    </row>
    <row r="1480" spans="1:22">
      <c r="A1480">
        <v>4088200100</v>
      </c>
      <c r="B1480" s="1061">
        <v>2</v>
      </c>
      <c r="C1480" s="1061">
        <v>5</v>
      </c>
      <c r="D1480" s="1062">
        <v>2</v>
      </c>
      <c r="E1480" s="1061" t="s">
        <v>2394</v>
      </c>
      <c r="F1480" s="1061">
        <v>143</v>
      </c>
      <c r="G1480" s="1061" t="s">
        <v>711</v>
      </c>
      <c r="H1480" s="1063">
        <v>1</v>
      </c>
      <c r="I1480" s="1064">
        <v>14107</v>
      </c>
      <c r="J1480" s="1064">
        <v>1</v>
      </c>
      <c r="K1480">
        <v>2020</v>
      </c>
      <c r="L1480" s="1064">
        <v>1</v>
      </c>
      <c r="M1480" s="1064">
        <v>3</v>
      </c>
      <c r="N1480" s="1064" t="s">
        <v>2395</v>
      </c>
      <c r="O1480">
        <v>13</v>
      </c>
      <c r="P1480" s="1065">
        <v>0</v>
      </c>
      <c r="Q1480" s="1065">
        <v>0</v>
      </c>
      <c r="R1480" s="1066">
        <f t="shared" si="23"/>
        <v>0</v>
      </c>
      <c r="S1480" s="1065">
        <v>163.5</v>
      </c>
      <c r="T1480" s="1065">
        <v>163.5</v>
      </c>
      <c r="U1480" s="1065">
        <v>0</v>
      </c>
      <c r="V1480" s="1065">
        <v>0</v>
      </c>
    </row>
    <row r="1481" spans="1:22">
      <c r="A1481">
        <v>4088200100</v>
      </c>
      <c r="B1481" s="1061">
        <v>2</v>
      </c>
      <c r="C1481" s="1061">
        <v>5</v>
      </c>
      <c r="D1481" s="1062">
        <v>2</v>
      </c>
      <c r="E1481" s="1061" t="s">
        <v>2394</v>
      </c>
      <c r="F1481" s="1061">
        <v>143</v>
      </c>
      <c r="G1481" s="1061" t="s">
        <v>711</v>
      </c>
      <c r="H1481" s="1063">
        <v>1</v>
      </c>
      <c r="I1481" s="1064">
        <v>14107</v>
      </c>
      <c r="J1481" s="1064">
        <v>1</v>
      </c>
      <c r="K1481">
        <v>2020</v>
      </c>
      <c r="L1481" s="1064">
        <v>1</v>
      </c>
      <c r="M1481" s="1064">
        <v>3</v>
      </c>
      <c r="N1481" s="1064" t="s">
        <v>2395</v>
      </c>
      <c r="O1481">
        <v>13</v>
      </c>
      <c r="P1481" s="1065">
        <v>0</v>
      </c>
      <c r="Q1481" s="1065">
        <v>163.5</v>
      </c>
      <c r="R1481" s="1066">
        <f t="shared" si="23"/>
        <v>163.5</v>
      </c>
      <c r="S1481" s="1065">
        <v>0</v>
      </c>
      <c r="T1481" s="1065">
        <v>0</v>
      </c>
      <c r="U1481" s="1065">
        <v>0</v>
      </c>
      <c r="V1481" s="1065">
        <v>0</v>
      </c>
    </row>
    <row r="1482" spans="1:22">
      <c r="A1482">
        <v>4088200100</v>
      </c>
      <c r="B1482" s="1061">
        <v>2</v>
      </c>
      <c r="C1482" s="1061">
        <v>5</v>
      </c>
      <c r="D1482" s="1062">
        <v>2</v>
      </c>
      <c r="E1482" s="1061" t="s">
        <v>2394</v>
      </c>
      <c r="F1482" s="1061">
        <v>143</v>
      </c>
      <c r="G1482" s="1061" t="s">
        <v>711</v>
      </c>
      <c r="H1482" s="1063">
        <v>1</v>
      </c>
      <c r="I1482" s="1064">
        <v>14107</v>
      </c>
      <c r="J1482" s="1064">
        <v>1</v>
      </c>
      <c r="K1482">
        <v>2020</v>
      </c>
      <c r="L1482" s="1064">
        <v>1</v>
      </c>
      <c r="M1482" s="1064">
        <v>1</v>
      </c>
      <c r="N1482" s="1064" t="s">
        <v>2397</v>
      </c>
      <c r="O1482">
        <v>13</v>
      </c>
      <c r="P1482" s="1065">
        <v>12199.11</v>
      </c>
      <c r="Q1482" s="1065">
        <v>16693.5</v>
      </c>
      <c r="R1482" s="1066">
        <f t="shared" si="23"/>
        <v>28892.61</v>
      </c>
      <c r="S1482" s="1065">
        <v>28870.74</v>
      </c>
      <c r="T1482" s="1065">
        <v>28870.74</v>
      </c>
      <c r="U1482" s="1065">
        <v>23181.06</v>
      </c>
      <c r="V1482" s="1065">
        <v>23181.06</v>
      </c>
    </row>
    <row r="1483" spans="1:22">
      <c r="A1483">
        <v>4088200100</v>
      </c>
      <c r="B1483" s="1061">
        <v>2</v>
      </c>
      <c r="C1483" s="1061">
        <v>5</v>
      </c>
      <c r="D1483" s="1062">
        <v>2</v>
      </c>
      <c r="E1483" s="1061" t="s">
        <v>2394</v>
      </c>
      <c r="F1483" s="1061">
        <v>143</v>
      </c>
      <c r="G1483" s="1061" t="s">
        <v>711</v>
      </c>
      <c r="H1483" s="1063">
        <v>1</v>
      </c>
      <c r="I1483" s="1064">
        <v>14107</v>
      </c>
      <c r="J1483" s="1064">
        <v>1</v>
      </c>
      <c r="K1483">
        <v>2020</v>
      </c>
      <c r="L1483" s="1064">
        <v>1</v>
      </c>
      <c r="M1483" s="1064">
        <v>1</v>
      </c>
      <c r="N1483" s="1064" t="s">
        <v>2397</v>
      </c>
      <c r="O1483">
        <v>13</v>
      </c>
      <c r="P1483" s="1065">
        <v>14631.37</v>
      </c>
      <c r="Q1483" s="1065">
        <v>4947.26</v>
      </c>
      <c r="R1483" s="1066">
        <f t="shared" si="23"/>
        <v>19578.63</v>
      </c>
      <c r="S1483" s="1065">
        <v>19488.43</v>
      </c>
      <c r="T1483" s="1065">
        <v>19488.43</v>
      </c>
      <c r="U1483" s="1065">
        <v>15805.29</v>
      </c>
      <c r="V1483" s="1065">
        <v>15805.29</v>
      </c>
    </row>
    <row r="1484" spans="1:22">
      <c r="A1484">
        <v>4088200100</v>
      </c>
      <c r="B1484" s="1061">
        <v>2</v>
      </c>
      <c r="C1484" s="1061">
        <v>5</v>
      </c>
      <c r="D1484" s="1062">
        <v>2</v>
      </c>
      <c r="E1484" s="1061" t="s">
        <v>2394</v>
      </c>
      <c r="F1484" s="1061">
        <v>143</v>
      </c>
      <c r="G1484" s="1061" t="s">
        <v>711</v>
      </c>
      <c r="H1484" s="1063">
        <v>1</v>
      </c>
      <c r="I1484" s="1064">
        <v>14107</v>
      </c>
      <c r="J1484" s="1064">
        <v>1</v>
      </c>
      <c r="K1484">
        <v>2020</v>
      </c>
      <c r="L1484" s="1064">
        <v>1</v>
      </c>
      <c r="M1484" s="1064">
        <v>3</v>
      </c>
      <c r="N1484" s="1064" t="s">
        <v>2395</v>
      </c>
      <c r="O1484">
        <v>13</v>
      </c>
      <c r="P1484" s="1065">
        <v>0</v>
      </c>
      <c r="Q1484" s="1065">
        <v>0</v>
      </c>
      <c r="R1484" s="1066">
        <f t="shared" si="23"/>
        <v>0</v>
      </c>
      <c r="S1484" s="1065">
        <v>0</v>
      </c>
      <c r="T1484" s="1065">
        <v>0</v>
      </c>
      <c r="U1484" s="1065">
        <v>0</v>
      </c>
      <c r="V1484" s="1065">
        <v>0</v>
      </c>
    </row>
    <row r="1485" spans="1:22">
      <c r="A1485">
        <v>4088200100</v>
      </c>
      <c r="B1485" s="1061">
        <v>2</v>
      </c>
      <c r="C1485" s="1061">
        <v>5</v>
      </c>
      <c r="D1485" s="1062">
        <v>2</v>
      </c>
      <c r="E1485" s="1061" t="s">
        <v>2394</v>
      </c>
      <c r="F1485" s="1061">
        <v>143</v>
      </c>
      <c r="G1485" s="1061" t="s">
        <v>711</v>
      </c>
      <c r="H1485" s="1063">
        <v>1</v>
      </c>
      <c r="I1485" s="1064">
        <v>14107</v>
      </c>
      <c r="J1485" s="1064">
        <v>1</v>
      </c>
      <c r="K1485">
        <v>2020</v>
      </c>
      <c r="L1485" s="1064">
        <v>1</v>
      </c>
      <c r="M1485" s="1064">
        <v>3</v>
      </c>
      <c r="N1485" s="1064" t="s">
        <v>2395</v>
      </c>
      <c r="O1485">
        <v>13</v>
      </c>
      <c r="P1485" s="1065">
        <v>0</v>
      </c>
      <c r="Q1485" s="1065">
        <v>0</v>
      </c>
      <c r="R1485" s="1066">
        <f t="shared" si="23"/>
        <v>0</v>
      </c>
      <c r="S1485" s="1065">
        <v>0</v>
      </c>
      <c r="T1485" s="1065">
        <v>0</v>
      </c>
      <c r="U1485" s="1065">
        <v>0</v>
      </c>
      <c r="V1485" s="1065">
        <v>0</v>
      </c>
    </row>
    <row r="1486" spans="1:22">
      <c r="A1486">
        <v>4088200100</v>
      </c>
      <c r="B1486" s="1061">
        <v>2</v>
      </c>
      <c r="C1486" s="1061">
        <v>5</v>
      </c>
      <c r="D1486" s="1062">
        <v>2</v>
      </c>
      <c r="E1486" s="1061" t="s">
        <v>2394</v>
      </c>
      <c r="F1486" s="1061">
        <v>143</v>
      </c>
      <c r="G1486" s="1061" t="s">
        <v>711</v>
      </c>
      <c r="H1486" s="1063">
        <v>1</v>
      </c>
      <c r="I1486" s="1064">
        <v>14107</v>
      </c>
      <c r="J1486" s="1064">
        <v>1</v>
      </c>
      <c r="K1486">
        <v>2020</v>
      </c>
      <c r="L1486" s="1064">
        <v>1</v>
      </c>
      <c r="M1486" s="1064">
        <v>3</v>
      </c>
      <c r="N1486" s="1064" t="s">
        <v>2395</v>
      </c>
      <c r="O1486">
        <v>13</v>
      </c>
      <c r="P1486" s="1065">
        <v>0</v>
      </c>
      <c r="Q1486" s="1065">
        <v>0</v>
      </c>
      <c r="R1486" s="1066">
        <f t="shared" si="23"/>
        <v>0</v>
      </c>
      <c r="S1486" s="1065">
        <v>1881.12</v>
      </c>
      <c r="T1486" s="1065">
        <v>1881.12</v>
      </c>
      <c r="U1486" s="1065">
        <v>0</v>
      </c>
      <c r="V1486" s="1065">
        <v>0</v>
      </c>
    </row>
    <row r="1487" spans="1:22">
      <c r="A1487">
        <v>4088200100</v>
      </c>
      <c r="B1487" s="1061">
        <v>2</v>
      </c>
      <c r="C1487" s="1061">
        <v>5</v>
      </c>
      <c r="D1487" s="1062">
        <v>2</v>
      </c>
      <c r="E1487" s="1061" t="s">
        <v>2394</v>
      </c>
      <c r="F1487" s="1061">
        <v>143</v>
      </c>
      <c r="G1487" s="1061" t="s">
        <v>711</v>
      </c>
      <c r="H1487" s="1063">
        <v>1</v>
      </c>
      <c r="I1487" s="1064">
        <v>14107</v>
      </c>
      <c r="J1487" s="1064">
        <v>1</v>
      </c>
      <c r="K1487">
        <v>2020</v>
      </c>
      <c r="L1487" s="1064">
        <v>1</v>
      </c>
      <c r="M1487" s="1064">
        <v>3</v>
      </c>
      <c r="N1487" s="1064" t="s">
        <v>2395</v>
      </c>
      <c r="O1487">
        <v>13</v>
      </c>
      <c r="P1487" s="1065">
        <v>0</v>
      </c>
      <c r="Q1487" s="1065">
        <v>1881.12</v>
      </c>
      <c r="R1487" s="1066">
        <f t="shared" si="23"/>
        <v>1881.12</v>
      </c>
      <c r="S1487" s="1065">
        <v>0</v>
      </c>
      <c r="T1487" s="1065">
        <v>0</v>
      </c>
      <c r="U1487" s="1065">
        <v>0</v>
      </c>
      <c r="V1487" s="1065">
        <v>0</v>
      </c>
    </row>
    <row r="1488" spans="1:22">
      <c r="A1488">
        <v>4088200100</v>
      </c>
      <c r="B1488" s="1061">
        <v>2</v>
      </c>
      <c r="C1488" s="1061">
        <v>5</v>
      </c>
      <c r="D1488" s="1062">
        <v>2</v>
      </c>
      <c r="E1488" s="1061" t="s">
        <v>2394</v>
      </c>
      <c r="F1488" s="1061">
        <v>143</v>
      </c>
      <c r="G1488" s="1061" t="s">
        <v>711</v>
      </c>
      <c r="H1488" s="1063">
        <v>1</v>
      </c>
      <c r="I1488" s="1064">
        <v>14107</v>
      </c>
      <c r="J1488" s="1064">
        <v>1</v>
      </c>
      <c r="K1488">
        <v>2020</v>
      </c>
      <c r="L1488" s="1064">
        <v>1</v>
      </c>
      <c r="M1488" s="1064">
        <v>1</v>
      </c>
      <c r="N1488" s="1064" t="s">
        <v>2397</v>
      </c>
      <c r="O1488">
        <v>13</v>
      </c>
      <c r="P1488" s="1065">
        <v>1842.91</v>
      </c>
      <c r="Q1488" s="1065">
        <v>0</v>
      </c>
      <c r="R1488" s="1066">
        <f t="shared" si="23"/>
        <v>1842.91</v>
      </c>
      <c r="S1488" s="1065">
        <v>1739.19</v>
      </c>
      <c r="T1488" s="1065">
        <v>1739.19</v>
      </c>
      <c r="U1488" s="1065">
        <v>1418.17</v>
      </c>
      <c r="V1488" s="1065">
        <v>1418.17</v>
      </c>
    </row>
    <row r="1489" spans="1:22">
      <c r="A1489">
        <v>4088200100</v>
      </c>
      <c r="B1489" s="1061">
        <v>2</v>
      </c>
      <c r="C1489" s="1061">
        <v>5</v>
      </c>
      <c r="D1489" s="1062">
        <v>2</v>
      </c>
      <c r="E1489" s="1061" t="s">
        <v>2394</v>
      </c>
      <c r="F1489" s="1061">
        <v>143</v>
      </c>
      <c r="G1489" s="1061" t="s">
        <v>711</v>
      </c>
      <c r="H1489" s="1063">
        <v>1</v>
      </c>
      <c r="I1489" s="1064">
        <v>14107</v>
      </c>
      <c r="J1489" s="1064">
        <v>1</v>
      </c>
      <c r="K1489">
        <v>2020</v>
      </c>
      <c r="L1489" s="1064">
        <v>1</v>
      </c>
      <c r="M1489" s="1064">
        <v>1</v>
      </c>
      <c r="N1489" s="1064" t="s">
        <v>2397</v>
      </c>
      <c r="O1489">
        <v>13</v>
      </c>
      <c r="P1489" s="1065">
        <v>7872.52</v>
      </c>
      <c r="Q1489" s="1065">
        <v>-380</v>
      </c>
      <c r="R1489" s="1066">
        <f t="shared" si="23"/>
        <v>7492.52</v>
      </c>
      <c r="S1489" s="1065">
        <v>7490.97</v>
      </c>
      <c r="T1489" s="1065">
        <v>7490.97</v>
      </c>
      <c r="U1489" s="1065">
        <v>6101.99</v>
      </c>
      <c r="V1489" s="1065">
        <v>6101.99</v>
      </c>
    </row>
    <row r="1490" spans="1:22">
      <c r="A1490">
        <v>4088200100</v>
      </c>
      <c r="B1490" s="1061">
        <v>2</v>
      </c>
      <c r="C1490" s="1061">
        <v>5</v>
      </c>
      <c r="D1490" s="1062">
        <v>2</v>
      </c>
      <c r="E1490" s="1061" t="s">
        <v>2394</v>
      </c>
      <c r="F1490" s="1061">
        <v>143</v>
      </c>
      <c r="G1490" s="1061" t="s">
        <v>711</v>
      </c>
      <c r="H1490" s="1063">
        <v>1</v>
      </c>
      <c r="I1490" s="1064">
        <v>14107</v>
      </c>
      <c r="J1490" s="1064">
        <v>1</v>
      </c>
      <c r="K1490">
        <v>2020</v>
      </c>
      <c r="L1490" s="1064">
        <v>1</v>
      </c>
      <c r="M1490" s="1064">
        <v>1</v>
      </c>
      <c r="N1490" s="1064" t="s">
        <v>2397</v>
      </c>
      <c r="O1490">
        <v>13</v>
      </c>
      <c r="P1490" s="1065">
        <v>3698.01</v>
      </c>
      <c r="Q1490" s="1065">
        <v>2599.06</v>
      </c>
      <c r="R1490" s="1066">
        <f t="shared" si="23"/>
        <v>6297.07</v>
      </c>
      <c r="S1490" s="1065">
        <v>6281.65</v>
      </c>
      <c r="T1490" s="1065">
        <v>6281.65</v>
      </c>
      <c r="U1490" s="1065">
        <v>5088.01</v>
      </c>
      <c r="V1490" s="1065">
        <v>5088.01</v>
      </c>
    </row>
    <row r="1491" spans="1:22">
      <c r="A1491">
        <v>4088200100</v>
      </c>
      <c r="B1491" s="1061">
        <v>2</v>
      </c>
      <c r="C1491" s="1061">
        <v>5</v>
      </c>
      <c r="D1491" s="1062">
        <v>2</v>
      </c>
      <c r="E1491" s="1061" t="s">
        <v>2394</v>
      </c>
      <c r="F1491" s="1061">
        <v>143</v>
      </c>
      <c r="G1491" s="1061" t="s">
        <v>711</v>
      </c>
      <c r="H1491" s="1063">
        <v>1</v>
      </c>
      <c r="I1491" s="1064">
        <v>14108</v>
      </c>
      <c r="J1491" s="1064">
        <v>1</v>
      </c>
      <c r="K1491">
        <v>2020</v>
      </c>
      <c r="L1491" s="1064">
        <v>1</v>
      </c>
      <c r="M1491" s="1064">
        <v>3</v>
      </c>
      <c r="N1491" s="1064" t="s">
        <v>2395</v>
      </c>
      <c r="O1491">
        <v>13</v>
      </c>
      <c r="P1491" s="1065">
        <v>0</v>
      </c>
      <c r="Q1491" s="1065">
        <v>0</v>
      </c>
      <c r="R1491" s="1066">
        <f t="shared" si="23"/>
        <v>0</v>
      </c>
      <c r="S1491" s="1065">
        <v>0</v>
      </c>
      <c r="T1491" s="1065">
        <v>0</v>
      </c>
      <c r="U1491" s="1065">
        <v>0</v>
      </c>
      <c r="V1491" s="1065">
        <v>0</v>
      </c>
    </row>
    <row r="1492" spans="1:22">
      <c r="A1492">
        <v>4088200100</v>
      </c>
      <c r="B1492" s="1061">
        <v>2</v>
      </c>
      <c r="C1492" s="1061">
        <v>5</v>
      </c>
      <c r="D1492" s="1062">
        <v>2</v>
      </c>
      <c r="E1492" s="1061" t="s">
        <v>2394</v>
      </c>
      <c r="F1492" s="1061">
        <v>143</v>
      </c>
      <c r="G1492" s="1061" t="s">
        <v>711</v>
      </c>
      <c r="H1492" s="1063">
        <v>1</v>
      </c>
      <c r="I1492" s="1064">
        <v>14108</v>
      </c>
      <c r="J1492" s="1064">
        <v>1</v>
      </c>
      <c r="K1492">
        <v>2020</v>
      </c>
      <c r="L1492" s="1064">
        <v>1</v>
      </c>
      <c r="M1492" s="1064">
        <v>3</v>
      </c>
      <c r="N1492" s="1064" t="s">
        <v>2395</v>
      </c>
      <c r="O1492">
        <v>13</v>
      </c>
      <c r="P1492" s="1065">
        <v>0</v>
      </c>
      <c r="Q1492" s="1065">
        <v>0</v>
      </c>
      <c r="R1492" s="1066">
        <f t="shared" si="23"/>
        <v>0</v>
      </c>
      <c r="S1492" s="1065">
        <v>0</v>
      </c>
      <c r="T1492" s="1065">
        <v>0</v>
      </c>
      <c r="U1492" s="1065">
        <v>1368</v>
      </c>
      <c r="V1492" s="1065">
        <v>1368</v>
      </c>
    </row>
    <row r="1493" spans="1:22">
      <c r="A1493">
        <v>4088200100</v>
      </c>
      <c r="B1493" s="1061">
        <v>2</v>
      </c>
      <c r="C1493" s="1061">
        <v>5</v>
      </c>
      <c r="D1493" s="1062">
        <v>2</v>
      </c>
      <c r="E1493" s="1061" t="s">
        <v>2394</v>
      </c>
      <c r="F1493" s="1061">
        <v>143</v>
      </c>
      <c r="G1493" s="1061" t="s">
        <v>711</v>
      </c>
      <c r="H1493" s="1063">
        <v>1</v>
      </c>
      <c r="I1493" s="1064">
        <v>14108</v>
      </c>
      <c r="J1493" s="1064">
        <v>1</v>
      </c>
      <c r="K1493">
        <v>2020</v>
      </c>
      <c r="L1493" s="1064">
        <v>1</v>
      </c>
      <c r="M1493" s="1064">
        <v>3</v>
      </c>
      <c r="N1493" s="1064" t="s">
        <v>2395</v>
      </c>
      <c r="O1493">
        <v>13</v>
      </c>
      <c r="P1493" s="1065">
        <v>0</v>
      </c>
      <c r="Q1493" s="1065">
        <v>0</v>
      </c>
      <c r="R1493" s="1066">
        <f t="shared" si="23"/>
        <v>0</v>
      </c>
      <c r="S1493" s="1065">
        <v>0</v>
      </c>
      <c r="T1493" s="1065">
        <v>0</v>
      </c>
      <c r="U1493" s="1065">
        <v>0</v>
      </c>
      <c r="V1493" s="1065">
        <v>0</v>
      </c>
    </row>
    <row r="1494" spans="1:22">
      <c r="A1494">
        <v>4088200100</v>
      </c>
      <c r="B1494" s="1061">
        <v>2</v>
      </c>
      <c r="C1494" s="1061">
        <v>5</v>
      </c>
      <c r="D1494" s="1062">
        <v>2</v>
      </c>
      <c r="E1494" s="1061" t="s">
        <v>2394</v>
      </c>
      <c r="F1494" s="1061">
        <v>143</v>
      </c>
      <c r="G1494" s="1061" t="s">
        <v>711</v>
      </c>
      <c r="H1494" s="1063">
        <v>1</v>
      </c>
      <c r="I1494" s="1064">
        <v>14108</v>
      </c>
      <c r="J1494" s="1064">
        <v>1</v>
      </c>
      <c r="K1494">
        <v>2020</v>
      </c>
      <c r="L1494" s="1064">
        <v>1</v>
      </c>
      <c r="M1494" s="1064">
        <v>3</v>
      </c>
      <c r="N1494" s="1064" t="s">
        <v>2395</v>
      </c>
      <c r="O1494">
        <v>13</v>
      </c>
      <c r="P1494" s="1065">
        <v>0</v>
      </c>
      <c r="Q1494" s="1065">
        <v>0</v>
      </c>
      <c r="R1494" s="1066">
        <f t="shared" si="23"/>
        <v>0</v>
      </c>
      <c r="S1494" s="1065">
        <v>0</v>
      </c>
      <c r="T1494" s="1065">
        <v>0</v>
      </c>
      <c r="U1494" s="1065">
        <v>0</v>
      </c>
      <c r="V1494" s="1065">
        <v>0</v>
      </c>
    </row>
    <row r="1495" spans="1:22">
      <c r="A1495">
        <v>4088200100</v>
      </c>
      <c r="B1495" s="1061">
        <v>2</v>
      </c>
      <c r="C1495" s="1061">
        <v>5</v>
      </c>
      <c r="D1495" s="1062">
        <v>2</v>
      </c>
      <c r="E1495" s="1061" t="s">
        <v>2394</v>
      </c>
      <c r="F1495" s="1061">
        <v>143</v>
      </c>
      <c r="G1495" s="1061" t="s">
        <v>711</v>
      </c>
      <c r="H1495" s="1063">
        <v>1</v>
      </c>
      <c r="I1495" s="1064">
        <v>14108</v>
      </c>
      <c r="J1495" s="1064">
        <v>1</v>
      </c>
      <c r="K1495">
        <v>2020</v>
      </c>
      <c r="L1495" s="1064">
        <v>1</v>
      </c>
      <c r="M1495" s="1064">
        <v>3</v>
      </c>
      <c r="N1495" s="1064" t="s">
        <v>2395</v>
      </c>
      <c r="O1495">
        <v>13</v>
      </c>
      <c r="P1495" s="1065">
        <v>0</v>
      </c>
      <c r="Q1495" s="1065">
        <v>0</v>
      </c>
      <c r="R1495" s="1066">
        <f t="shared" si="23"/>
        <v>0</v>
      </c>
      <c r="S1495" s="1065">
        <v>1368</v>
      </c>
      <c r="T1495" s="1065">
        <v>1368</v>
      </c>
      <c r="U1495" s="1065">
        <v>0</v>
      </c>
      <c r="V1495" s="1065">
        <v>0</v>
      </c>
    </row>
    <row r="1496" spans="1:22">
      <c r="A1496">
        <v>4088200100</v>
      </c>
      <c r="B1496" s="1061">
        <v>2</v>
      </c>
      <c r="C1496" s="1061">
        <v>5</v>
      </c>
      <c r="D1496" s="1062">
        <v>2</v>
      </c>
      <c r="E1496" s="1061" t="s">
        <v>2394</v>
      </c>
      <c r="F1496" s="1061">
        <v>143</v>
      </c>
      <c r="G1496" s="1061" t="s">
        <v>711</v>
      </c>
      <c r="H1496" s="1063">
        <v>1</v>
      </c>
      <c r="I1496" s="1064">
        <v>14108</v>
      </c>
      <c r="J1496" s="1064">
        <v>1</v>
      </c>
      <c r="K1496">
        <v>2020</v>
      </c>
      <c r="L1496" s="1064">
        <v>1</v>
      </c>
      <c r="M1496" s="1064">
        <v>3</v>
      </c>
      <c r="N1496" s="1064" t="s">
        <v>2395</v>
      </c>
      <c r="O1496">
        <v>13</v>
      </c>
      <c r="P1496" s="1065">
        <v>0</v>
      </c>
      <c r="Q1496" s="1065">
        <v>1368</v>
      </c>
      <c r="R1496" s="1066">
        <f t="shared" si="23"/>
        <v>1368</v>
      </c>
      <c r="S1496" s="1065">
        <v>0</v>
      </c>
      <c r="T1496" s="1065">
        <v>0</v>
      </c>
      <c r="U1496" s="1065">
        <v>0</v>
      </c>
      <c r="V1496" s="1065">
        <v>0</v>
      </c>
    </row>
    <row r="1497" spans="1:22">
      <c r="A1497">
        <v>4088200100</v>
      </c>
      <c r="B1497" s="1061">
        <v>2</v>
      </c>
      <c r="C1497" s="1061">
        <v>5</v>
      </c>
      <c r="D1497" s="1062">
        <v>2</v>
      </c>
      <c r="E1497" s="1061" t="s">
        <v>2394</v>
      </c>
      <c r="F1497" s="1061">
        <v>143</v>
      </c>
      <c r="G1497" s="1061" t="s">
        <v>711</v>
      </c>
      <c r="H1497" s="1063">
        <v>1</v>
      </c>
      <c r="I1497" s="1064">
        <v>14108</v>
      </c>
      <c r="J1497" s="1064">
        <v>1</v>
      </c>
      <c r="K1497">
        <v>2020</v>
      </c>
      <c r="L1497" s="1064">
        <v>2</v>
      </c>
      <c r="M1497" s="1064">
        <v>2</v>
      </c>
      <c r="N1497" s="1064" t="s">
        <v>2396</v>
      </c>
      <c r="O1497">
        <v>13</v>
      </c>
      <c r="P1497" s="1065">
        <v>56012.37</v>
      </c>
      <c r="Q1497" s="1065">
        <v>-5000</v>
      </c>
      <c r="R1497" s="1066">
        <f t="shared" si="23"/>
        <v>51012.37</v>
      </c>
      <c r="S1497" s="1065">
        <v>25844</v>
      </c>
      <c r="T1497" s="1065">
        <v>25844</v>
      </c>
      <c r="U1497" s="1065">
        <v>25844</v>
      </c>
      <c r="V1497" s="1065">
        <v>25844</v>
      </c>
    </row>
    <row r="1498" spans="1:22">
      <c r="A1498">
        <v>4088200100</v>
      </c>
      <c r="B1498" s="1061">
        <v>2</v>
      </c>
      <c r="C1498" s="1061">
        <v>5</v>
      </c>
      <c r="D1498" s="1062">
        <v>2</v>
      </c>
      <c r="E1498" s="1061" t="s">
        <v>2394</v>
      </c>
      <c r="F1498" s="1061">
        <v>143</v>
      </c>
      <c r="G1498" s="1061" t="s">
        <v>711</v>
      </c>
      <c r="H1498" s="1063">
        <v>1</v>
      </c>
      <c r="I1498" s="1064">
        <v>14108</v>
      </c>
      <c r="J1498" s="1064">
        <v>1</v>
      </c>
      <c r="K1498">
        <v>2020</v>
      </c>
      <c r="L1498" s="1064">
        <v>1</v>
      </c>
      <c r="M1498" s="1064">
        <v>3</v>
      </c>
      <c r="N1498" s="1064" t="s">
        <v>2395</v>
      </c>
      <c r="O1498">
        <v>13</v>
      </c>
      <c r="P1498" s="1065">
        <v>0</v>
      </c>
      <c r="Q1498" s="1065">
        <v>0</v>
      </c>
      <c r="R1498" s="1066">
        <f t="shared" si="23"/>
        <v>0</v>
      </c>
      <c r="S1498" s="1065">
        <v>0</v>
      </c>
      <c r="T1498" s="1065">
        <v>0</v>
      </c>
      <c r="U1498" s="1065">
        <v>0</v>
      </c>
      <c r="V1498" s="1065">
        <v>0</v>
      </c>
    </row>
    <row r="1499" spans="1:22">
      <c r="A1499">
        <v>4088200100</v>
      </c>
      <c r="B1499" s="1061">
        <v>2</v>
      </c>
      <c r="C1499" s="1061">
        <v>5</v>
      </c>
      <c r="D1499" s="1062">
        <v>2</v>
      </c>
      <c r="E1499" s="1061" t="s">
        <v>2394</v>
      </c>
      <c r="F1499" s="1061">
        <v>143</v>
      </c>
      <c r="G1499" s="1061" t="s">
        <v>711</v>
      </c>
      <c r="H1499" s="1063">
        <v>1</v>
      </c>
      <c r="I1499" s="1064">
        <v>14108</v>
      </c>
      <c r="J1499" s="1064">
        <v>1</v>
      </c>
      <c r="K1499">
        <v>2020</v>
      </c>
      <c r="L1499" s="1064">
        <v>1</v>
      </c>
      <c r="M1499" s="1064">
        <v>3</v>
      </c>
      <c r="N1499" s="1064" t="s">
        <v>2395</v>
      </c>
      <c r="O1499">
        <v>13</v>
      </c>
      <c r="P1499" s="1065">
        <v>0</v>
      </c>
      <c r="Q1499" s="1065">
        <v>0</v>
      </c>
      <c r="R1499" s="1066">
        <f t="shared" si="23"/>
        <v>0</v>
      </c>
      <c r="S1499" s="1065">
        <v>0</v>
      </c>
      <c r="T1499" s="1065">
        <v>0</v>
      </c>
      <c r="U1499" s="1065">
        <v>20408</v>
      </c>
      <c r="V1499" s="1065">
        <v>20408</v>
      </c>
    </row>
    <row r="1500" spans="1:22">
      <c r="A1500">
        <v>4088200100</v>
      </c>
      <c r="B1500" s="1061">
        <v>2</v>
      </c>
      <c r="C1500" s="1061">
        <v>5</v>
      </c>
      <c r="D1500" s="1062">
        <v>2</v>
      </c>
      <c r="E1500" s="1061" t="s">
        <v>2394</v>
      </c>
      <c r="F1500" s="1061">
        <v>143</v>
      </c>
      <c r="G1500" s="1061" t="s">
        <v>711</v>
      </c>
      <c r="H1500" s="1063">
        <v>1</v>
      </c>
      <c r="I1500" s="1064">
        <v>14108</v>
      </c>
      <c r="J1500" s="1064">
        <v>1</v>
      </c>
      <c r="K1500">
        <v>2020</v>
      </c>
      <c r="L1500" s="1064">
        <v>1</v>
      </c>
      <c r="M1500" s="1064">
        <v>3</v>
      </c>
      <c r="N1500" s="1064" t="s">
        <v>2395</v>
      </c>
      <c r="O1500">
        <v>13</v>
      </c>
      <c r="P1500" s="1065">
        <v>0</v>
      </c>
      <c r="Q1500" s="1065">
        <v>0</v>
      </c>
      <c r="R1500" s="1066">
        <f t="shared" si="23"/>
        <v>0</v>
      </c>
      <c r="S1500" s="1065">
        <v>0</v>
      </c>
      <c r="T1500" s="1065">
        <v>0</v>
      </c>
      <c r="U1500" s="1065">
        <v>0</v>
      </c>
      <c r="V1500" s="1065">
        <v>0</v>
      </c>
    </row>
    <row r="1501" spans="1:22">
      <c r="A1501">
        <v>4088200100</v>
      </c>
      <c r="B1501" s="1061">
        <v>2</v>
      </c>
      <c r="C1501" s="1061">
        <v>5</v>
      </c>
      <c r="D1501" s="1062">
        <v>2</v>
      </c>
      <c r="E1501" s="1061" t="s">
        <v>2394</v>
      </c>
      <c r="F1501" s="1061">
        <v>143</v>
      </c>
      <c r="G1501" s="1061" t="s">
        <v>711</v>
      </c>
      <c r="H1501" s="1063">
        <v>1</v>
      </c>
      <c r="I1501" s="1064">
        <v>14108</v>
      </c>
      <c r="J1501" s="1064">
        <v>1</v>
      </c>
      <c r="K1501">
        <v>2020</v>
      </c>
      <c r="L1501" s="1064">
        <v>1</v>
      </c>
      <c r="M1501" s="1064">
        <v>3</v>
      </c>
      <c r="N1501" s="1064" t="s">
        <v>2395</v>
      </c>
      <c r="O1501">
        <v>13</v>
      </c>
      <c r="P1501" s="1065">
        <v>0</v>
      </c>
      <c r="Q1501" s="1065">
        <v>0</v>
      </c>
      <c r="R1501" s="1066">
        <f t="shared" si="23"/>
        <v>0</v>
      </c>
      <c r="S1501" s="1065">
        <v>0</v>
      </c>
      <c r="T1501" s="1065">
        <v>0</v>
      </c>
      <c r="U1501" s="1065">
        <v>0</v>
      </c>
      <c r="V1501" s="1065">
        <v>0</v>
      </c>
    </row>
    <row r="1502" spans="1:22">
      <c r="A1502">
        <v>4088200100</v>
      </c>
      <c r="B1502" s="1061">
        <v>2</v>
      </c>
      <c r="C1502" s="1061">
        <v>5</v>
      </c>
      <c r="D1502" s="1062">
        <v>2</v>
      </c>
      <c r="E1502" s="1061" t="s">
        <v>2394</v>
      </c>
      <c r="F1502" s="1061">
        <v>143</v>
      </c>
      <c r="G1502" s="1061" t="s">
        <v>711</v>
      </c>
      <c r="H1502" s="1063">
        <v>1</v>
      </c>
      <c r="I1502" s="1064">
        <v>14108</v>
      </c>
      <c r="J1502" s="1064">
        <v>1</v>
      </c>
      <c r="K1502">
        <v>2020</v>
      </c>
      <c r="L1502" s="1064">
        <v>1</v>
      </c>
      <c r="M1502" s="1064">
        <v>3</v>
      </c>
      <c r="N1502" s="1064" t="s">
        <v>2395</v>
      </c>
      <c r="O1502">
        <v>13</v>
      </c>
      <c r="P1502" s="1065">
        <v>0</v>
      </c>
      <c r="Q1502" s="1065">
        <v>0</v>
      </c>
      <c r="R1502" s="1066">
        <f t="shared" si="23"/>
        <v>0</v>
      </c>
      <c r="S1502" s="1065">
        <v>20408</v>
      </c>
      <c r="T1502" s="1065">
        <v>20408</v>
      </c>
      <c r="U1502" s="1065">
        <v>0</v>
      </c>
      <c r="V1502" s="1065">
        <v>0</v>
      </c>
    </row>
    <row r="1503" spans="1:22">
      <c r="A1503">
        <v>4088200100</v>
      </c>
      <c r="B1503" s="1061">
        <v>2</v>
      </c>
      <c r="C1503" s="1061">
        <v>5</v>
      </c>
      <c r="D1503" s="1062">
        <v>2</v>
      </c>
      <c r="E1503" s="1061" t="s">
        <v>2394</v>
      </c>
      <c r="F1503" s="1061">
        <v>143</v>
      </c>
      <c r="G1503" s="1061" t="s">
        <v>711</v>
      </c>
      <c r="H1503" s="1063">
        <v>1</v>
      </c>
      <c r="I1503" s="1064">
        <v>14108</v>
      </c>
      <c r="J1503" s="1064">
        <v>1</v>
      </c>
      <c r="K1503">
        <v>2020</v>
      </c>
      <c r="L1503" s="1064">
        <v>1</v>
      </c>
      <c r="M1503" s="1064">
        <v>3</v>
      </c>
      <c r="N1503" s="1064" t="s">
        <v>2395</v>
      </c>
      <c r="O1503">
        <v>13</v>
      </c>
      <c r="P1503" s="1065">
        <v>0</v>
      </c>
      <c r="Q1503" s="1065">
        <v>20408</v>
      </c>
      <c r="R1503" s="1066">
        <f t="shared" si="23"/>
        <v>20408</v>
      </c>
      <c r="S1503" s="1065">
        <v>0</v>
      </c>
      <c r="T1503" s="1065">
        <v>0</v>
      </c>
      <c r="U1503" s="1065">
        <v>0</v>
      </c>
      <c r="V1503" s="1065">
        <v>0</v>
      </c>
    </row>
    <row r="1504" spans="1:22">
      <c r="A1504">
        <v>4088200100</v>
      </c>
      <c r="B1504" s="1061">
        <v>2</v>
      </c>
      <c r="C1504" s="1061">
        <v>5</v>
      </c>
      <c r="D1504" s="1062">
        <v>2</v>
      </c>
      <c r="E1504" s="1061" t="s">
        <v>2394</v>
      </c>
      <c r="F1504" s="1061">
        <v>143</v>
      </c>
      <c r="G1504" s="1061" t="s">
        <v>711</v>
      </c>
      <c r="H1504" s="1063">
        <v>1</v>
      </c>
      <c r="I1504" s="1064">
        <v>14108</v>
      </c>
      <c r="J1504" s="1064">
        <v>1</v>
      </c>
      <c r="K1504">
        <v>2020</v>
      </c>
      <c r="L1504" s="1064">
        <v>2</v>
      </c>
      <c r="M1504" s="1064">
        <v>2</v>
      </c>
      <c r="N1504" s="1064" t="s">
        <v>2396</v>
      </c>
      <c r="O1504">
        <v>13</v>
      </c>
      <c r="P1504" s="1065">
        <v>66389.52</v>
      </c>
      <c r="Q1504" s="1065">
        <v>24506</v>
      </c>
      <c r="R1504" s="1066">
        <f t="shared" si="23"/>
        <v>90895.52</v>
      </c>
      <c r="S1504" s="1065">
        <v>61264</v>
      </c>
      <c r="T1504" s="1065">
        <v>61264</v>
      </c>
      <c r="U1504" s="1065">
        <v>61264</v>
      </c>
      <c r="V1504" s="1065">
        <v>61264</v>
      </c>
    </row>
    <row r="1505" spans="1:22">
      <c r="A1505">
        <v>4088200100</v>
      </c>
      <c r="B1505" s="1061">
        <v>2</v>
      </c>
      <c r="C1505" s="1061">
        <v>5</v>
      </c>
      <c r="D1505" s="1062">
        <v>2</v>
      </c>
      <c r="E1505" s="1061" t="s">
        <v>2394</v>
      </c>
      <c r="F1505" s="1061">
        <v>143</v>
      </c>
      <c r="G1505" s="1061" t="s">
        <v>711</v>
      </c>
      <c r="H1505" s="1063">
        <v>1</v>
      </c>
      <c r="I1505" s="1064">
        <v>14108</v>
      </c>
      <c r="J1505" s="1064">
        <v>1</v>
      </c>
      <c r="K1505">
        <v>2020</v>
      </c>
      <c r="L1505" s="1064">
        <v>1</v>
      </c>
      <c r="M1505" s="1064">
        <v>3</v>
      </c>
      <c r="N1505" s="1064" t="s">
        <v>2395</v>
      </c>
      <c r="O1505">
        <v>13</v>
      </c>
      <c r="P1505" s="1065">
        <v>0</v>
      </c>
      <c r="Q1505" s="1065">
        <v>0</v>
      </c>
      <c r="R1505" s="1066">
        <f t="shared" si="23"/>
        <v>0</v>
      </c>
      <c r="S1505" s="1065">
        <v>0</v>
      </c>
      <c r="T1505" s="1065">
        <v>0</v>
      </c>
      <c r="U1505" s="1065">
        <v>0</v>
      </c>
      <c r="V1505" s="1065">
        <v>0</v>
      </c>
    </row>
    <row r="1506" spans="1:22">
      <c r="A1506">
        <v>4088200100</v>
      </c>
      <c r="B1506" s="1061">
        <v>2</v>
      </c>
      <c r="C1506" s="1061">
        <v>5</v>
      </c>
      <c r="D1506" s="1062">
        <v>2</v>
      </c>
      <c r="E1506" s="1061" t="s">
        <v>2394</v>
      </c>
      <c r="F1506" s="1061">
        <v>143</v>
      </c>
      <c r="G1506" s="1061" t="s">
        <v>711</v>
      </c>
      <c r="H1506" s="1063">
        <v>1</v>
      </c>
      <c r="I1506" s="1064">
        <v>14108</v>
      </c>
      <c r="J1506" s="1064">
        <v>1</v>
      </c>
      <c r="K1506">
        <v>2020</v>
      </c>
      <c r="L1506" s="1064">
        <v>1</v>
      </c>
      <c r="M1506" s="1064">
        <v>3</v>
      </c>
      <c r="N1506" s="1064" t="s">
        <v>2395</v>
      </c>
      <c r="O1506">
        <v>13</v>
      </c>
      <c r="P1506" s="1065">
        <v>0</v>
      </c>
      <c r="Q1506" s="1065">
        <v>0</v>
      </c>
      <c r="R1506" s="1066">
        <f t="shared" si="23"/>
        <v>0</v>
      </c>
      <c r="S1506" s="1065">
        <v>0</v>
      </c>
      <c r="T1506" s="1065">
        <v>0</v>
      </c>
      <c r="U1506" s="1065">
        <v>1846</v>
      </c>
      <c r="V1506" s="1065">
        <v>1846</v>
      </c>
    </row>
    <row r="1507" spans="1:22">
      <c r="A1507">
        <v>4088200100</v>
      </c>
      <c r="B1507" s="1061">
        <v>2</v>
      </c>
      <c r="C1507" s="1061">
        <v>5</v>
      </c>
      <c r="D1507" s="1062">
        <v>2</v>
      </c>
      <c r="E1507" s="1061" t="s">
        <v>2394</v>
      </c>
      <c r="F1507" s="1061">
        <v>143</v>
      </c>
      <c r="G1507" s="1061" t="s">
        <v>711</v>
      </c>
      <c r="H1507" s="1063">
        <v>1</v>
      </c>
      <c r="I1507" s="1064">
        <v>14108</v>
      </c>
      <c r="J1507" s="1064">
        <v>1</v>
      </c>
      <c r="K1507">
        <v>2020</v>
      </c>
      <c r="L1507" s="1064">
        <v>1</v>
      </c>
      <c r="M1507" s="1064">
        <v>3</v>
      </c>
      <c r="N1507" s="1064" t="s">
        <v>2395</v>
      </c>
      <c r="O1507">
        <v>13</v>
      </c>
      <c r="P1507" s="1065">
        <v>0</v>
      </c>
      <c r="Q1507" s="1065">
        <v>0</v>
      </c>
      <c r="R1507" s="1066">
        <f t="shared" si="23"/>
        <v>0</v>
      </c>
      <c r="S1507" s="1065">
        <v>0</v>
      </c>
      <c r="T1507" s="1065">
        <v>0</v>
      </c>
      <c r="U1507" s="1065">
        <v>0</v>
      </c>
      <c r="V1507" s="1065">
        <v>0</v>
      </c>
    </row>
    <row r="1508" spans="1:22">
      <c r="A1508">
        <v>4088200100</v>
      </c>
      <c r="B1508" s="1061">
        <v>2</v>
      </c>
      <c r="C1508" s="1061">
        <v>5</v>
      </c>
      <c r="D1508" s="1062">
        <v>2</v>
      </c>
      <c r="E1508" s="1061" t="s">
        <v>2394</v>
      </c>
      <c r="F1508" s="1061">
        <v>143</v>
      </c>
      <c r="G1508" s="1061" t="s">
        <v>711</v>
      </c>
      <c r="H1508" s="1063">
        <v>1</v>
      </c>
      <c r="I1508" s="1064">
        <v>14108</v>
      </c>
      <c r="J1508" s="1064">
        <v>1</v>
      </c>
      <c r="K1508">
        <v>2020</v>
      </c>
      <c r="L1508" s="1064">
        <v>1</v>
      </c>
      <c r="M1508" s="1064">
        <v>3</v>
      </c>
      <c r="N1508" s="1064" t="s">
        <v>2395</v>
      </c>
      <c r="O1508">
        <v>13</v>
      </c>
      <c r="P1508" s="1065">
        <v>0</v>
      </c>
      <c r="Q1508" s="1065">
        <v>0</v>
      </c>
      <c r="R1508" s="1066">
        <f t="shared" si="23"/>
        <v>0</v>
      </c>
      <c r="S1508" s="1065">
        <v>0</v>
      </c>
      <c r="T1508" s="1065">
        <v>0</v>
      </c>
      <c r="U1508" s="1065">
        <v>0</v>
      </c>
      <c r="V1508" s="1065">
        <v>0</v>
      </c>
    </row>
    <row r="1509" spans="1:22">
      <c r="A1509">
        <v>4088200100</v>
      </c>
      <c r="B1509" s="1061">
        <v>2</v>
      </c>
      <c r="C1509" s="1061">
        <v>5</v>
      </c>
      <c r="D1509" s="1062">
        <v>2</v>
      </c>
      <c r="E1509" s="1061" t="s">
        <v>2394</v>
      </c>
      <c r="F1509" s="1061">
        <v>143</v>
      </c>
      <c r="G1509" s="1061" t="s">
        <v>711</v>
      </c>
      <c r="H1509" s="1063">
        <v>1</v>
      </c>
      <c r="I1509" s="1064">
        <v>14108</v>
      </c>
      <c r="J1509" s="1064">
        <v>1</v>
      </c>
      <c r="K1509">
        <v>2020</v>
      </c>
      <c r="L1509" s="1064">
        <v>1</v>
      </c>
      <c r="M1509" s="1064">
        <v>3</v>
      </c>
      <c r="N1509" s="1064" t="s">
        <v>2395</v>
      </c>
      <c r="O1509">
        <v>13</v>
      </c>
      <c r="P1509" s="1065">
        <v>0</v>
      </c>
      <c r="Q1509" s="1065">
        <v>0</v>
      </c>
      <c r="R1509" s="1066">
        <f t="shared" si="23"/>
        <v>0</v>
      </c>
      <c r="S1509" s="1065">
        <v>1846</v>
      </c>
      <c r="T1509" s="1065">
        <v>1846</v>
      </c>
      <c r="U1509" s="1065">
        <v>0</v>
      </c>
      <c r="V1509" s="1065">
        <v>0</v>
      </c>
    </row>
    <row r="1510" spans="1:22">
      <c r="A1510">
        <v>4088200100</v>
      </c>
      <c r="B1510" s="1061">
        <v>2</v>
      </c>
      <c r="C1510" s="1061">
        <v>5</v>
      </c>
      <c r="D1510" s="1062">
        <v>2</v>
      </c>
      <c r="E1510" s="1061" t="s">
        <v>2394</v>
      </c>
      <c r="F1510" s="1061">
        <v>143</v>
      </c>
      <c r="G1510" s="1061" t="s">
        <v>711</v>
      </c>
      <c r="H1510" s="1063">
        <v>1</v>
      </c>
      <c r="I1510" s="1064">
        <v>14108</v>
      </c>
      <c r="J1510" s="1064">
        <v>1</v>
      </c>
      <c r="K1510">
        <v>2020</v>
      </c>
      <c r="L1510" s="1064">
        <v>1</v>
      </c>
      <c r="M1510" s="1064">
        <v>3</v>
      </c>
      <c r="N1510" s="1064" t="s">
        <v>2395</v>
      </c>
      <c r="O1510">
        <v>13</v>
      </c>
      <c r="P1510" s="1065">
        <v>0</v>
      </c>
      <c r="Q1510" s="1065">
        <v>1846</v>
      </c>
      <c r="R1510" s="1066">
        <f t="shared" si="23"/>
        <v>1846</v>
      </c>
      <c r="S1510" s="1065">
        <v>0</v>
      </c>
      <c r="T1510" s="1065">
        <v>0</v>
      </c>
      <c r="U1510" s="1065">
        <v>0</v>
      </c>
      <c r="V1510" s="1065">
        <v>0</v>
      </c>
    </row>
    <row r="1511" spans="1:22">
      <c r="A1511">
        <v>4088200100</v>
      </c>
      <c r="B1511" s="1061">
        <v>2</v>
      </c>
      <c r="C1511" s="1061">
        <v>5</v>
      </c>
      <c r="D1511" s="1062">
        <v>2</v>
      </c>
      <c r="E1511" s="1061" t="s">
        <v>2394</v>
      </c>
      <c r="F1511" s="1061">
        <v>143</v>
      </c>
      <c r="G1511" s="1061" t="s">
        <v>711</v>
      </c>
      <c r="H1511" s="1063">
        <v>1</v>
      </c>
      <c r="I1511" s="1064">
        <v>14108</v>
      </c>
      <c r="J1511" s="1064">
        <v>1</v>
      </c>
      <c r="K1511">
        <v>2020</v>
      </c>
      <c r="L1511" s="1064">
        <v>2</v>
      </c>
      <c r="M1511" s="1064">
        <v>2</v>
      </c>
      <c r="N1511" s="1064" t="s">
        <v>2396</v>
      </c>
      <c r="O1511">
        <v>13</v>
      </c>
      <c r="P1511" s="1065">
        <v>36408.04</v>
      </c>
      <c r="Q1511" s="1065">
        <v>6690</v>
      </c>
      <c r="R1511" s="1066">
        <f t="shared" si="23"/>
        <v>43098.04</v>
      </c>
      <c r="S1511" s="1065">
        <v>42458</v>
      </c>
      <c r="T1511" s="1065">
        <v>42458</v>
      </c>
      <c r="U1511" s="1065">
        <v>42458</v>
      </c>
      <c r="V1511" s="1065">
        <v>42458</v>
      </c>
    </row>
    <row r="1512" spans="1:22">
      <c r="A1512">
        <v>4088200100</v>
      </c>
      <c r="B1512" s="1061">
        <v>2</v>
      </c>
      <c r="C1512" s="1061">
        <v>5</v>
      </c>
      <c r="D1512" s="1062">
        <v>2</v>
      </c>
      <c r="E1512" s="1061" t="s">
        <v>2394</v>
      </c>
      <c r="F1512" s="1061">
        <v>143</v>
      </c>
      <c r="G1512" s="1061" t="s">
        <v>711</v>
      </c>
      <c r="H1512" s="1063">
        <v>1</v>
      </c>
      <c r="I1512" s="1064">
        <v>14108</v>
      </c>
      <c r="J1512" s="1064">
        <v>1</v>
      </c>
      <c r="K1512">
        <v>2020</v>
      </c>
      <c r="L1512" s="1064">
        <v>1</v>
      </c>
      <c r="M1512" s="1064">
        <v>3</v>
      </c>
      <c r="N1512" s="1064" t="s">
        <v>2395</v>
      </c>
      <c r="O1512">
        <v>13</v>
      </c>
      <c r="P1512" s="1065">
        <v>0</v>
      </c>
      <c r="Q1512" s="1065">
        <v>0</v>
      </c>
      <c r="R1512" s="1066">
        <f t="shared" si="23"/>
        <v>0</v>
      </c>
      <c r="S1512" s="1065">
        <v>0</v>
      </c>
      <c r="T1512" s="1065">
        <v>0</v>
      </c>
      <c r="U1512" s="1065">
        <v>0</v>
      </c>
      <c r="V1512" s="1065">
        <v>0</v>
      </c>
    </row>
    <row r="1513" spans="1:22">
      <c r="A1513">
        <v>4088200100</v>
      </c>
      <c r="B1513" s="1061">
        <v>2</v>
      </c>
      <c r="C1513" s="1061">
        <v>5</v>
      </c>
      <c r="D1513" s="1062">
        <v>2</v>
      </c>
      <c r="E1513" s="1061" t="s">
        <v>2394</v>
      </c>
      <c r="F1513" s="1061">
        <v>143</v>
      </c>
      <c r="G1513" s="1061" t="s">
        <v>711</v>
      </c>
      <c r="H1513" s="1063">
        <v>1</v>
      </c>
      <c r="I1513" s="1064">
        <v>14108</v>
      </c>
      <c r="J1513" s="1064">
        <v>1</v>
      </c>
      <c r="K1513">
        <v>2020</v>
      </c>
      <c r="L1513" s="1064">
        <v>1</v>
      </c>
      <c r="M1513" s="1064">
        <v>3</v>
      </c>
      <c r="N1513" s="1064" t="s">
        <v>2395</v>
      </c>
      <c r="O1513">
        <v>13</v>
      </c>
      <c r="P1513" s="1065">
        <v>0</v>
      </c>
      <c r="Q1513" s="1065">
        <v>0</v>
      </c>
      <c r="R1513" s="1066">
        <f t="shared" si="23"/>
        <v>0</v>
      </c>
      <c r="S1513" s="1065">
        <v>0</v>
      </c>
      <c r="T1513" s="1065">
        <v>0</v>
      </c>
      <c r="U1513" s="1065">
        <v>3692</v>
      </c>
      <c r="V1513" s="1065">
        <v>3692</v>
      </c>
    </row>
    <row r="1514" spans="1:22">
      <c r="A1514">
        <v>4088200100</v>
      </c>
      <c r="B1514" s="1061">
        <v>2</v>
      </c>
      <c r="C1514" s="1061">
        <v>5</v>
      </c>
      <c r="D1514" s="1062">
        <v>2</v>
      </c>
      <c r="E1514" s="1061" t="s">
        <v>2394</v>
      </c>
      <c r="F1514" s="1061">
        <v>143</v>
      </c>
      <c r="G1514" s="1061" t="s">
        <v>711</v>
      </c>
      <c r="H1514" s="1063">
        <v>1</v>
      </c>
      <c r="I1514" s="1064">
        <v>14108</v>
      </c>
      <c r="J1514" s="1064">
        <v>1</v>
      </c>
      <c r="K1514">
        <v>2020</v>
      </c>
      <c r="L1514" s="1064">
        <v>1</v>
      </c>
      <c r="M1514" s="1064">
        <v>3</v>
      </c>
      <c r="N1514" s="1064" t="s">
        <v>2395</v>
      </c>
      <c r="O1514">
        <v>13</v>
      </c>
      <c r="P1514" s="1065">
        <v>0</v>
      </c>
      <c r="Q1514" s="1065">
        <v>0</v>
      </c>
      <c r="R1514" s="1066">
        <f t="shared" si="23"/>
        <v>0</v>
      </c>
      <c r="S1514" s="1065">
        <v>0</v>
      </c>
      <c r="T1514" s="1065">
        <v>0</v>
      </c>
      <c r="U1514" s="1065">
        <v>0</v>
      </c>
      <c r="V1514" s="1065">
        <v>0</v>
      </c>
    </row>
    <row r="1515" spans="1:22">
      <c r="A1515">
        <v>4088200100</v>
      </c>
      <c r="B1515" s="1061">
        <v>2</v>
      </c>
      <c r="C1515" s="1061">
        <v>5</v>
      </c>
      <c r="D1515" s="1062">
        <v>2</v>
      </c>
      <c r="E1515" s="1061" t="s">
        <v>2394</v>
      </c>
      <c r="F1515" s="1061">
        <v>143</v>
      </c>
      <c r="G1515" s="1061" t="s">
        <v>711</v>
      </c>
      <c r="H1515" s="1063">
        <v>1</v>
      </c>
      <c r="I1515" s="1064">
        <v>14108</v>
      </c>
      <c r="J1515" s="1064">
        <v>1</v>
      </c>
      <c r="K1515">
        <v>2020</v>
      </c>
      <c r="L1515" s="1064">
        <v>1</v>
      </c>
      <c r="M1515" s="1064">
        <v>3</v>
      </c>
      <c r="N1515" s="1064" t="s">
        <v>2395</v>
      </c>
      <c r="O1515">
        <v>13</v>
      </c>
      <c r="P1515" s="1065">
        <v>0</v>
      </c>
      <c r="Q1515" s="1065">
        <v>0</v>
      </c>
      <c r="R1515" s="1066">
        <f t="shared" si="23"/>
        <v>0</v>
      </c>
      <c r="S1515" s="1065">
        <v>0</v>
      </c>
      <c r="T1515" s="1065">
        <v>0</v>
      </c>
      <c r="U1515" s="1065">
        <v>0</v>
      </c>
      <c r="V1515" s="1065">
        <v>0</v>
      </c>
    </row>
    <row r="1516" spans="1:22">
      <c r="A1516">
        <v>4088200100</v>
      </c>
      <c r="B1516" s="1061">
        <v>2</v>
      </c>
      <c r="C1516" s="1061">
        <v>5</v>
      </c>
      <c r="D1516" s="1062">
        <v>2</v>
      </c>
      <c r="E1516" s="1061" t="s">
        <v>2394</v>
      </c>
      <c r="F1516" s="1061">
        <v>143</v>
      </c>
      <c r="G1516" s="1061" t="s">
        <v>711</v>
      </c>
      <c r="H1516" s="1063">
        <v>1</v>
      </c>
      <c r="I1516" s="1064">
        <v>14108</v>
      </c>
      <c r="J1516" s="1064">
        <v>1</v>
      </c>
      <c r="K1516">
        <v>2020</v>
      </c>
      <c r="L1516" s="1064">
        <v>1</v>
      </c>
      <c r="M1516" s="1064">
        <v>3</v>
      </c>
      <c r="N1516" s="1064" t="s">
        <v>2395</v>
      </c>
      <c r="O1516">
        <v>13</v>
      </c>
      <c r="P1516" s="1065">
        <v>0</v>
      </c>
      <c r="Q1516" s="1065">
        <v>0</v>
      </c>
      <c r="R1516" s="1066">
        <f t="shared" si="23"/>
        <v>0</v>
      </c>
      <c r="S1516" s="1065">
        <v>3692</v>
      </c>
      <c r="T1516" s="1065">
        <v>3692</v>
      </c>
      <c r="U1516" s="1065">
        <v>0</v>
      </c>
      <c r="V1516" s="1065">
        <v>0</v>
      </c>
    </row>
    <row r="1517" spans="1:22">
      <c r="A1517">
        <v>4088200100</v>
      </c>
      <c r="B1517" s="1061">
        <v>2</v>
      </c>
      <c r="C1517" s="1061">
        <v>5</v>
      </c>
      <c r="D1517" s="1062">
        <v>2</v>
      </c>
      <c r="E1517" s="1061" t="s">
        <v>2394</v>
      </c>
      <c r="F1517" s="1061">
        <v>143</v>
      </c>
      <c r="G1517" s="1061" t="s">
        <v>711</v>
      </c>
      <c r="H1517" s="1063">
        <v>1</v>
      </c>
      <c r="I1517" s="1064">
        <v>14108</v>
      </c>
      <c r="J1517" s="1064">
        <v>1</v>
      </c>
      <c r="K1517">
        <v>2020</v>
      </c>
      <c r="L1517" s="1064">
        <v>1</v>
      </c>
      <c r="M1517" s="1064">
        <v>3</v>
      </c>
      <c r="N1517" s="1064" t="s">
        <v>2395</v>
      </c>
      <c r="O1517">
        <v>13</v>
      </c>
      <c r="P1517" s="1065">
        <v>0</v>
      </c>
      <c r="Q1517" s="1065">
        <v>3692</v>
      </c>
      <c r="R1517" s="1066">
        <f t="shared" si="23"/>
        <v>3692</v>
      </c>
      <c r="S1517" s="1065">
        <v>0</v>
      </c>
      <c r="T1517" s="1065">
        <v>0</v>
      </c>
      <c r="U1517" s="1065">
        <v>0</v>
      </c>
      <c r="V1517" s="1065">
        <v>0</v>
      </c>
    </row>
    <row r="1518" spans="1:22">
      <c r="A1518">
        <v>4088200100</v>
      </c>
      <c r="B1518" s="1061">
        <v>2</v>
      </c>
      <c r="C1518" s="1061">
        <v>5</v>
      </c>
      <c r="D1518" s="1062">
        <v>2</v>
      </c>
      <c r="E1518" s="1061" t="s">
        <v>2394</v>
      </c>
      <c r="F1518" s="1061">
        <v>143</v>
      </c>
      <c r="G1518" s="1061" t="s">
        <v>711</v>
      </c>
      <c r="H1518" s="1063">
        <v>1</v>
      </c>
      <c r="I1518" s="1064">
        <v>14108</v>
      </c>
      <c r="J1518" s="1064">
        <v>1</v>
      </c>
      <c r="K1518">
        <v>2020</v>
      </c>
      <c r="L1518" s="1064">
        <v>2</v>
      </c>
      <c r="M1518" s="1064">
        <v>2</v>
      </c>
      <c r="N1518" s="1064" t="s">
        <v>2396</v>
      </c>
      <c r="O1518">
        <v>13</v>
      </c>
      <c r="P1518" s="1065">
        <v>0</v>
      </c>
      <c r="Q1518" s="1065">
        <v>0</v>
      </c>
      <c r="R1518" s="1066">
        <f t="shared" si="23"/>
        <v>0</v>
      </c>
      <c r="S1518" s="1065">
        <v>0</v>
      </c>
      <c r="T1518" s="1065">
        <v>0</v>
      </c>
      <c r="U1518" s="1065">
        <v>0</v>
      </c>
      <c r="V1518" s="1065">
        <v>0</v>
      </c>
    </row>
    <row r="1519" spans="1:22">
      <c r="A1519">
        <v>4088200100</v>
      </c>
      <c r="B1519" s="1061">
        <v>2</v>
      </c>
      <c r="C1519" s="1061">
        <v>5</v>
      </c>
      <c r="D1519" s="1062">
        <v>2</v>
      </c>
      <c r="E1519" s="1061" t="s">
        <v>2394</v>
      </c>
      <c r="F1519" s="1061">
        <v>143</v>
      </c>
      <c r="G1519" s="1061" t="s">
        <v>711</v>
      </c>
      <c r="H1519" s="1063">
        <v>1</v>
      </c>
      <c r="I1519" s="1064">
        <v>14108</v>
      </c>
      <c r="J1519" s="1064">
        <v>1</v>
      </c>
      <c r="K1519">
        <v>2020</v>
      </c>
      <c r="L1519" s="1064">
        <v>2</v>
      </c>
      <c r="M1519" s="1064">
        <v>2</v>
      </c>
      <c r="N1519" s="1064" t="s">
        <v>2396</v>
      </c>
      <c r="O1519">
        <v>13</v>
      </c>
      <c r="P1519" s="1065">
        <v>0</v>
      </c>
      <c r="Q1519" s="1065">
        <v>0</v>
      </c>
      <c r="R1519" s="1066">
        <f t="shared" si="23"/>
        <v>0</v>
      </c>
      <c r="S1519" s="1065">
        <v>0</v>
      </c>
      <c r="T1519" s="1065">
        <v>0</v>
      </c>
      <c r="U1519" s="1065">
        <v>1368</v>
      </c>
      <c r="V1519" s="1065">
        <v>1368</v>
      </c>
    </row>
    <row r="1520" spans="1:22">
      <c r="A1520">
        <v>4088200100</v>
      </c>
      <c r="B1520" s="1061">
        <v>2</v>
      </c>
      <c r="C1520" s="1061">
        <v>5</v>
      </c>
      <c r="D1520" s="1062">
        <v>2</v>
      </c>
      <c r="E1520" s="1061" t="s">
        <v>2394</v>
      </c>
      <c r="F1520" s="1061">
        <v>143</v>
      </c>
      <c r="G1520" s="1061" t="s">
        <v>711</v>
      </c>
      <c r="H1520" s="1063">
        <v>1</v>
      </c>
      <c r="I1520" s="1064">
        <v>14108</v>
      </c>
      <c r="J1520" s="1064">
        <v>1</v>
      </c>
      <c r="K1520">
        <v>2020</v>
      </c>
      <c r="L1520" s="1064">
        <v>2</v>
      </c>
      <c r="M1520" s="1064">
        <v>2</v>
      </c>
      <c r="N1520" s="1064" t="s">
        <v>2396</v>
      </c>
      <c r="O1520">
        <v>13</v>
      </c>
      <c r="P1520" s="1065">
        <v>0</v>
      </c>
      <c r="Q1520" s="1065">
        <v>0</v>
      </c>
      <c r="R1520" s="1066">
        <f t="shared" si="23"/>
        <v>0</v>
      </c>
      <c r="S1520" s="1065">
        <v>0</v>
      </c>
      <c r="T1520" s="1065">
        <v>0</v>
      </c>
      <c r="U1520" s="1065">
        <v>0</v>
      </c>
      <c r="V1520" s="1065">
        <v>0</v>
      </c>
    </row>
    <row r="1521" spans="1:22">
      <c r="A1521">
        <v>4088200100</v>
      </c>
      <c r="B1521" s="1061">
        <v>2</v>
      </c>
      <c r="C1521" s="1061">
        <v>5</v>
      </c>
      <c r="D1521" s="1062">
        <v>2</v>
      </c>
      <c r="E1521" s="1061" t="s">
        <v>2394</v>
      </c>
      <c r="F1521" s="1061">
        <v>143</v>
      </c>
      <c r="G1521" s="1061" t="s">
        <v>711</v>
      </c>
      <c r="H1521" s="1063">
        <v>1</v>
      </c>
      <c r="I1521" s="1064">
        <v>14108</v>
      </c>
      <c r="J1521" s="1064">
        <v>1</v>
      </c>
      <c r="K1521">
        <v>2020</v>
      </c>
      <c r="L1521" s="1064">
        <v>2</v>
      </c>
      <c r="M1521" s="1064">
        <v>2</v>
      </c>
      <c r="N1521" s="1064" t="s">
        <v>2396</v>
      </c>
      <c r="O1521">
        <v>13</v>
      </c>
      <c r="P1521" s="1065">
        <v>0</v>
      </c>
      <c r="Q1521" s="1065">
        <v>0</v>
      </c>
      <c r="R1521" s="1066">
        <f t="shared" si="23"/>
        <v>0</v>
      </c>
      <c r="S1521" s="1065">
        <v>0</v>
      </c>
      <c r="T1521" s="1065">
        <v>0</v>
      </c>
      <c r="U1521" s="1065">
        <v>0</v>
      </c>
      <c r="V1521" s="1065">
        <v>0</v>
      </c>
    </row>
    <row r="1522" spans="1:22">
      <c r="A1522">
        <v>4088200100</v>
      </c>
      <c r="B1522" s="1061">
        <v>2</v>
      </c>
      <c r="C1522" s="1061">
        <v>5</v>
      </c>
      <c r="D1522" s="1062">
        <v>2</v>
      </c>
      <c r="E1522" s="1061" t="s">
        <v>2394</v>
      </c>
      <c r="F1522" s="1061">
        <v>143</v>
      </c>
      <c r="G1522" s="1061" t="s">
        <v>711</v>
      </c>
      <c r="H1522" s="1063">
        <v>1</v>
      </c>
      <c r="I1522" s="1064">
        <v>14108</v>
      </c>
      <c r="J1522" s="1064">
        <v>1</v>
      </c>
      <c r="K1522">
        <v>2020</v>
      </c>
      <c r="L1522" s="1064">
        <v>2</v>
      </c>
      <c r="M1522" s="1064">
        <v>2</v>
      </c>
      <c r="N1522" s="1064" t="s">
        <v>2396</v>
      </c>
      <c r="O1522">
        <v>13</v>
      </c>
      <c r="P1522" s="1065">
        <v>0</v>
      </c>
      <c r="Q1522" s="1065">
        <v>0</v>
      </c>
      <c r="R1522" s="1066">
        <f t="shared" si="23"/>
        <v>0</v>
      </c>
      <c r="S1522" s="1065">
        <v>1368</v>
      </c>
      <c r="T1522" s="1065">
        <v>1368</v>
      </c>
      <c r="U1522" s="1065">
        <v>0</v>
      </c>
      <c r="V1522" s="1065">
        <v>0</v>
      </c>
    </row>
    <row r="1523" spans="1:22">
      <c r="A1523">
        <v>4088200100</v>
      </c>
      <c r="B1523" s="1061">
        <v>2</v>
      </c>
      <c r="C1523" s="1061">
        <v>5</v>
      </c>
      <c r="D1523" s="1062">
        <v>2</v>
      </c>
      <c r="E1523" s="1061" t="s">
        <v>2394</v>
      </c>
      <c r="F1523" s="1061">
        <v>143</v>
      </c>
      <c r="G1523" s="1061" t="s">
        <v>711</v>
      </c>
      <c r="H1523" s="1063">
        <v>1</v>
      </c>
      <c r="I1523" s="1064">
        <v>14108</v>
      </c>
      <c r="J1523" s="1064">
        <v>1</v>
      </c>
      <c r="K1523">
        <v>2020</v>
      </c>
      <c r="L1523" s="1064">
        <v>2</v>
      </c>
      <c r="M1523" s="1064">
        <v>2</v>
      </c>
      <c r="N1523" s="1064" t="s">
        <v>2396</v>
      </c>
      <c r="O1523">
        <v>13</v>
      </c>
      <c r="P1523" s="1065">
        <v>0</v>
      </c>
      <c r="Q1523" s="1065">
        <v>1368</v>
      </c>
      <c r="R1523" s="1066">
        <f t="shared" si="23"/>
        <v>1368</v>
      </c>
      <c r="S1523" s="1065">
        <v>0</v>
      </c>
      <c r="T1523" s="1065">
        <v>0</v>
      </c>
      <c r="U1523" s="1065">
        <v>0</v>
      </c>
      <c r="V1523" s="1065">
        <v>0</v>
      </c>
    </row>
    <row r="1524" spans="1:22">
      <c r="A1524">
        <v>4088200100</v>
      </c>
      <c r="B1524" s="1061">
        <v>2</v>
      </c>
      <c r="C1524" s="1061">
        <v>5</v>
      </c>
      <c r="D1524" s="1062">
        <v>2</v>
      </c>
      <c r="E1524" s="1061" t="s">
        <v>2394</v>
      </c>
      <c r="F1524" s="1061">
        <v>143</v>
      </c>
      <c r="G1524" s="1061" t="s">
        <v>711</v>
      </c>
      <c r="H1524" s="1063">
        <v>1</v>
      </c>
      <c r="I1524" s="1064">
        <v>14108</v>
      </c>
      <c r="J1524" s="1064">
        <v>1</v>
      </c>
      <c r="K1524">
        <v>2020</v>
      </c>
      <c r="L1524" s="1064">
        <v>1</v>
      </c>
      <c r="M1524" s="1064">
        <v>3</v>
      </c>
      <c r="N1524" s="1064" t="s">
        <v>2395</v>
      </c>
      <c r="O1524">
        <v>13</v>
      </c>
      <c r="P1524" s="1065">
        <v>0</v>
      </c>
      <c r="Q1524" s="1065">
        <v>0</v>
      </c>
      <c r="R1524" s="1066">
        <f t="shared" si="23"/>
        <v>0</v>
      </c>
      <c r="S1524" s="1065">
        <v>0</v>
      </c>
      <c r="T1524" s="1065">
        <v>0</v>
      </c>
      <c r="U1524" s="1065">
        <v>0</v>
      </c>
      <c r="V1524" s="1065">
        <v>0</v>
      </c>
    </row>
    <row r="1525" spans="1:22">
      <c r="A1525">
        <v>4088200100</v>
      </c>
      <c r="B1525" s="1061">
        <v>2</v>
      </c>
      <c r="C1525" s="1061">
        <v>5</v>
      </c>
      <c r="D1525" s="1062">
        <v>2</v>
      </c>
      <c r="E1525" s="1061" t="s">
        <v>2394</v>
      </c>
      <c r="F1525" s="1061">
        <v>143</v>
      </c>
      <c r="G1525" s="1061" t="s">
        <v>711</v>
      </c>
      <c r="H1525" s="1063">
        <v>1</v>
      </c>
      <c r="I1525" s="1064">
        <v>14108</v>
      </c>
      <c r="J1525" s="1064">
        <v>1</v>
      </c>
      <c r="K1525">
        <v>2020</v>
      </c>
      <c r="L1525" s="1064">
        <v>1</v>
      </c>
      <c r="M1525" s="1064">
        <v>3</v>
      </c>
      <c r="N1525" s="1064" t="s">
        <v>2395</v>
      </c>
      <c r="O1525">
        <v>13</v>
      </c>
      <c r="P1525" s="1065">
        <v>0</v>
      </c>
      <c r="Q1525" s="1065">
        <v>0</v>
      </c>
      <c r="R1525" s="1066">
        <f t="shared" si="23"/>
        <v>0</v>
      </c>
      <c r="S1525" s="1065">
        <v>0</v>
      </c>
      <c r="T1525" s="1065">
        <v>0</v>
      </c>
      <c r="U1525" s="1065">
        <v>8752</v>
      </c>
      <c r="V1525" s="1065">
        <v>8752</v>
      </c>
    </row>
    <row r="1526" spans="1:22">
      <c r="A1526">
        <v>4088200100</v>
      </c>
      <c r="B1526" s="1061">
        <v>2</v>
      </c>
      <c r="C1526" s="1061">
        <v>5</v>
      </c>
      <c r="D1526" s="1062">
        <v>2</v>
      </c>
      <c r="E1526" s="1061" t="s">
        <v>2394</v>
      </c>
      <c r="F1526" s="1061">
        <v>143</v>
      </c>
      <c r="G1526" s="1061" t="s">
        <v>711</v>
      </c>
      <c r="H1526" s="1063">
        <v>1</v>
      </c>
      <c r="I1526" s="1064">
        <v>14108</v>
      </c>
      <c r="J1526" s="1064">
        <v>1</v>
      </c>
      <c r="K1526">
        <v>2020</v>
      </c>
      <c r="L1526" s="1064">
        <v>1</v>
      </c>
      <c r="M1526" s="1064">
        <v>3</v>
      </c>
      <c r="N1526" s="1064" t="s">
        <v>2395</v>
      </c>
      <c r="O1526">
        <v>13</v>
      </c>
      <c r="P1526" s="1065">
        <v>0</v>
      </c>
      <c r="Q1526" s="1065">
        <v>0</v>
      </c>
      <c r="R1526" s="1066">
        <f t="shared" si="23"/>
        <v>0</v>
      </c>
      <c r="S1526" s="1065">
        <v>0</v>
      </c>
      <c r="T1526" s="1065">
        <v>0</v>
      </c>
      <c r="U1526" s="1065">
        <v>0</v>
      </c>
      <c r="V1526" s="1065">
        <v>0</v>
      </c>
    </row>
    <row r="1527" spans="1:22">
      <c r="A1527">
        <v>4088200100</v>
      </c>
      <c r="B1527" s="1061">
        <v>2</v>
      </c>
      <c r="C1527" s="1061">
        <v>5</v>
      </c>
      <c r="D1527" s="1062">
        <v>2</v>
      </c>
      <c r="E1527" s="1061" t="s">
        <v>2394</v>
      </c>
      <c r="F1527" s="1061">
        <v>143</v>
      </c>
      <c r="G1527" s="1061" t="s">
        <v>711</v>
      </c>
      <c r="H1527" s="1063">
        <v>1</v>
      </c>
      <c r="I1527" s="1064">
        <v>14108</v>
      </c>
      <c r="J1527" s="1064">
        <v>1</v>
      </c>
      <c r="K1527">
        <v>2020</v>
      </c>
      <c r="L1527" s="1064">
        <v>1</v>
      </c>
      <c r="M1527" s="1064">
        <v>3</v>
      </c>
      <c r="N1527" s="1064" t="s">
        <v>2395</v>
      </c>
      <c r="O1527">
        <v>13</v>
      </c>
      <c r="P1527" s="1065">
        <v>0</v>
      </c>
      <c r="Q1527" s="1065">
        <v>0</v>
      </c>
      <c r="R1527" s="1066">
        <f t="shared" si="23"/>
        <v>0</v>
      </c>
      <c r="S1527" s="1065">
        <v>0</v>
      </c>
      <c r="T1527" s="1065">
        <v>0</v>
      </c>
      <c r="U1527" s="1065">
        <v>0</v>
      </c>
      <c r="V1527" s="1065">
        <v>0</v>
      </c>
    </row>
    <row r="1528" spans="1:22">
      <c r="A1528">
        <v>4088200100</v>
      </c>
      <c r="B1528" s="1061">
        <v>2</v>
      </c>
      <c r="C1528" s="1061">
        <v>5</v>
      </c>
      <c r="D1528" s="1062">
        <v>2</v>
      </c>
      <c r="E1528" s="1061" t="s">
        <v>2394</v>
      </c>
      <c r="F1528" s="1061">
        <v>143</v>
      </c>
      <c r="G1528" s="1061" t="s">
        <v>711</v>
      </c>
      <c r="H1528" s="1063">
        <v>1</v>
      </c>
      <c r="I1528" s="1064">
        <v>14108</v>
      </c>
      <c r="J1528" s="1064">
        <v>1</v>
      </c>
      <c r="K1528">
        <v>2020</v>
      </c>
      <c r="L1528" s="1064">
        <v>1</v>
      </c>
      <c r="M1528" s="1064">
        <v>3</v>
      </c>
      <c r="N1528" s="1064" t="s">
        <v>2395</v>
      </c>
      <c r="O1528">
        <v>13</v>
      </c>
      <c r="P1528" s="1065">
        <v>0</v>
      </c>
      <c r="Q1528" s="1065">
        <v>0</v>
      </c>
      <c r="R1528" s="1066">
        <f t="shared" si="23"/>
        <v>0</v>
      </c>
      <c r="S1528" s="1065">
        <v>8752</v>
      </c>
      <c r="T1528" s="1065">
        <v>8752</v>
      </c>
      <c r="U1528" s="1065">
        <v>0</v>
      </c>
      <c r="V1528" s="1065">
        <v>0</v>
      </c>
    </row>
    <row r="1529" spans="1:22">
      <c r="A1529">
        <v>4088200100</v>
      </c>
      <c r="B1529" s="1061">
        <v>2</v>
      </c>
      <c r="C1529" s="1061">
        <v>5</v>
      </c>
      <c r="D1529" s="1062">
        <v>2</v>
      </c>
      <c r="E1529" s="1061" t="s">
        <v>2394</v>
      </c>
      <c r="F1529" s="1061">
        <v>143</v>
      </c>
      <c r="G1529" s="1061" t="s">
        <v>711</v>
      </c>
      <c r="H1529" s="1063">
        <v>1</v>
      </c>
      <c r="I1529" s="1064">
        <v>14108</v>
      </c>
      <c r="J1529" s="1064">
        <v>1</v>
      </c>
      <c r="K1529">
        <v>2020</v>
      </c>
      <c r="L1529" s="1064">
        <v>1</v>
      </c>
      <c r="M1529" s="1064">
        <v>3</v>
      </c>
      <c r="N1529" s="1064" t="s">
        <v>2395</v>
      </c>
      <c r="O1529">
        <v>13</v>
      </c>
      <c r="P1529" s="1065">
        <v>0</v>
      </c>
      <c r="Q1529" s="1065">
        <v>8752</v>
      </c>
      <c r="R1529" s="1066">
        <f t="shared" si="23"/>
        <v>8752</v>
      </c>
      <c r="S1529" s="1065">
        <v>0</v>
      </c>
      <c r="T1529" s="1065">
        <v>0</v>
      </c>
      <c r="U1529" s="1065">
        <v>0</v>
      </c>
      <c r="V1529" s="1065">
        <v>0</v>
      </c>
    </row>
    <row r="1530" spans="1:22">
      <c r="A1530">
        <v>4088200100</v>
      </c>
      <c r="B1530" s="1061">
        <v>2</v>
      </c>
      <c r="C1530" s="1061">
        <v>5</v>
      </c>
      <c r="D1530" s="1062">
        <v>2</v>
      </c>
      <c r="E1530" s="1061" t="s">
        <v>2394</v>
      </c>
      <c r="F1530" s="1061">
        <v>143</v>
      </c>
      <c r="G1530" s="1061" t="s">
        <v>711</v>
      </c>
      <c r="H1530" s="1063">
        <v>1</v>
      </c>
      <c r="I1530" s="1064">
        <v>14108</v>
      </c>
      <c r="J1530" s="1064">
        <v>1</v>
      </c>
      <c r="K1530">
        <v>2020</v>
      </c>
      <c r="L1530" s="1064">
        <v>2</v>
      </c>
      <c r="M1530" s="1064">
        <v>2</v>
      </c>
      <c r="N1530" s="1064" t="s">
        <v>2396</v>
      </c>
      <c r="O1530">
        <v>13</v>
      </c>
      <c r="P1530" s="1065">
        <v>28006.18</v>
      </c>
      <c r="Q1530" s="1065">
        <v>11076</v>
      </c>
      <c r="R1530" s="1066">
        <f t="shared" si="23"/>
        <v>39082.18</v>
      </c>
      <c r="S1530" s="1065">
        <v>25844</v>
      </c>
      <c r="T1530" s="1065">
        <v>25844</v>
      </c>
      <c r="U1530" s="1065">
        <v>25844</v>
      </c>
      <c r="V1530" s="1065">
        <v>25844</v>
      </c>
    </row>
    <row r="1531" spans="1:22">
      <c r="A1531">
        <v>4088200100</v>
      </c>
      <c r="B1531" s="1061">
        <v>2</v>
      </c>
      <c r="C1531" s="1061">
        <v>5</v>
      </c>
      <c r="D1531" s="1062">
        <v>2</v>
      </c>
      <c r="E1531" s="1061" t="s">
        <v>2394</v>
      </c>
      <c r="F1531" s="1061">
        <v>143</v>
      </c>
      <c r="G1531" s="1061" t="s">
        <v>711</v>
      </c>
      <c r="H1531" s="1063">
        <v>1</v>
      </c>
      <c r="I1531" s="1064">
        <v>14108</v>
      </c>
      <c r="J1531" s="1064">
        <v>1</v>
      </c>
      <c r="K1531">
        <v>2020</v>
      </c>
      <c r="L1531" s="1064">
        <v>2</v>
      </c>
      <c r="M1531" s="1064">
        <v>2</v>
      </c>
      <c r="N1531" s="1064" t="s">
        <v>2396</v>
      </c>
      <c r="O1531">
        <v>13</v>
      </c>
      <c r="P1531" s="1065">
        <v>5601.24</v>
      </c>
      <c r="Q1531" s="1065">
        <v>10000</v>
      </c>
      <c r="R1531" s="1066">
        <f t="shared" si="23"/>
        <v>15601.24</v>
      </c>
      <c r="S1531" s="1065">
        <v>12922</v>
      </c>
      <c r="T1531" s="1065">
        <v>12922</v>
      </c>
      <c r="U1531" s="1065">
        <v>12922</v>
      </c>
      <c r="V1531" s="1065">
        <v>12922</v>
      </c>
    </row>
    <row r="1532" spans="1:22">
      <c r="A1532">
        <v>4088200100</v>
      </c>
      <c r="B1532" s="1061">
        <v>2</v>
      </c>
      <c r="C1532" s="1061">
        <v>5</v>
      </c>
      <c r="D1532" s="1062">
        <v>2</v>
      </c>
      <c r="E1532" s="1061" t="s">
        <v>2394</v>
      </c>
      <c r="F1532" s="1061">
        <v>143</v>
      </c>
      <c r="G1532" s="1061" t="s">
        <v>711</v>
      </c>
      <c r="H1532" s="1063">
        <v>1</v>
      </c>
      <c r="I1532" s="1064">
        <v>14108</v>
      </c>
      <c r="J1532" s="1064">
        <v>1</v>
      </c>
      <c r="K1532">
        <v>2020</v>
      </c>
      <c r="L1532" s="1064">
        <v>2</v>
      </c>
      <c r="M1532" s="1064">
        <v>2</v>
      </c>
      <c r="N1532" s="1064" t="s">
        <v>2396</v>
      </c>
      <c r="O1532">
        <v>13</v>
      </c>
      <c r="P1532" s="1065">
        <v>336260.01</v>
      </c>
      <c r="Q1532" s="1065">
        <v>304186</v>
      </c>
      <c r="R1532" s="1066">
        <f t="shared" si="23"/>
        <v>640446.01</v>
      </c>
      <c r="S1532" s="1065">
        <v>639828</v>
      </c>
      <c r="T1532" s="1065">
        <v>639828</v>
      </c>
      <c r="U1532" s="1065">
        <v>639828</v>
      </c>
      <c r="V1532" s="1065">
        <v>639828</v>
      </c>
    </row>
    <row r="1533" spans="1:22">
      <c r="A1533">
        <v>4088200100</v>
      </c>
      <c r="B1533" s="1061">
        <v>2</v>
      </c>
      <c r="C1533" s="1061">
        <v>5</v>
      </c>
      <c r="D1533" s="1062">
        <v>2</v>
      </c>
      <c r="E1533" s="1061" t="s">
        <v>2394</v>
      </c>
      <c r="F1533" s="1061">
        <v>143</v>
      </c>
      <c r="G1533" s="1061" t="s">
        <v>711</v>
      </c>
      <c r="H1533" s="1063">
        <v>1</v>
      </c>
      <c r="I1533" s="1064">
        <v>14108</v>
      </c>
      <c r="J1533" s="1064">
        <v>1</v>
      </c>
      <c r="K1533">
        <v>2020</v>
      </c>
      <c r="L1533" s="1064">
        <v>1</v>
      </c>
      <c r="M1533" s="1064">
        <v>3</v>
      </c>
      <c r="N1533" s="1064" t="s">
        <v>2395</v>
      </c>
      <c r="O1533">
        <v>13</v>
      </c>
      <c r="P1533" s="1065">
        <v>0</v>
      </c>
      <c r="Q1533" s="1065">
        <v>0</v>
      </c>
      <c r="R1533" s="1066">
        <f t="shared" si="23"/>
        <v>0</v>
      </c>
      <c r="S1533" s="1065">
        <v>0</v>
      </c>
      <c r="T1533" s="1065">
        <v>0</v>
      </c>
      <c r="U1533" s="1065">
        <v>0</v>
      </c>
      <c r="V1533" s="1065">
        <v>0</v>
      </c>
    </row>
    <row r="1534" spans="1:22">
      <c r="A1534">
        <v>4088200100</v>
      </c>
      <c r="B1534" s="1061">
        <v>2</v>
      </c>
      <c r="C1534" s="1061">
        <v>5</v>
      </c>
      <c r="D1534" s="1062">
        <v>2</v>
      </c>
      <c r="E1534" s="1061" t="s">
        <v>2394</v>
      </c>
      <c r="F1534" s="1061">
        <v>143</v>
      </c>
      <c r="G1534" s="1061" t="s">
        <v>711</v>
      </c>
      <c r="H1534" s="1063">
        <v>1</v>
      </c>
      <c r="I1534" s="1064">
        <v>14108</v>
      </c>
      <c r="J1534" s="1064">
        <v>1</v>
      </c>
      <c r="K1534">
        <v>2020</v>
      </c>
      <c r="L1534" s="1064">
        <v>1</v>
      </c>
      <c r="M1534" s="1064">
        <v>3</v>
      </c>
      <c r="N1534" s="1064" t="s">
        <v>2395</v>
      </c>
      <c r="O1534">
        <v>13</v>
      </c>
      <c r="P1534" s="1065">
        <v>0</v>
      </c>
      <c r="Q1534" s="1065">
        <v>0</v>
      </c>
      <c r="R1534" s="1066">
        <f t="shared" si="23"/>
        <v>0</v>
      </c>
      <c r="S1534" s="1065">
        <v>0</v>
      </c>
      <c r="T1534" s="1065">
        <v>0</v>
      </c>
      <c r="U1534" s="1065">
        <v>3692</v>
      </c>
      <c r="V1534" s="1065">
        <v>3692</v>
      </c>
    </row>
    <row r="1535" spans="1:22">
      <c r="A1535">
        <v>4088200100</v>
      </c>
      <c r="B1535" s="1061">
        <v>2</v>
      </c>
      <c r="C1535" s="1061">
        <v>5</v>
      </c>
      <c r="D1535" s="1062">
        <v>2</v>
      </c>
      <c r="E1535" s="1061" t="s">
        <v>2394</v>
      </c>
      <c r="F1535" s="1061">
        <v>143</v>
      </c>
      <c r="G1535" s="1061" t="s">
        <v>711</v>
      </c>
      <c r="H1535" s="1063">
        <v>1</v>
      </c>
      <c r="I1535" s="1064">
        <v>14108</v>
      </c>
      <c r="J1535" s="1064">
        <v>1</v>
      </c>
      <c r="K1535">
        <v>2020</v>
      </c>
      <c r="L1535" s="1064">
        <v>1</v>
      </c>
      <c r="M1535" s="1064">
        <v>3</v>
      </c>
      <c r="N1535" s="1064" t="s">
        <v>2395</v>
      </c>
      <c r="O1535">
        <v>13</v>
      </c>
      <c r="P1535" s="1065">
        <v>0</v>
      </c>
      <c r="Q1535" s="1065">
        <v>0</v>
      </c>
      <c r="R1535" s="1066">
        <f t="shared" si="23"/>
        <v>0</v>
      </c>
      <c r="S1535" s="1065">
        <v>0</v>
      </c>
      <c r="T1535" s="1065">
        <v>0</v>
      </c>
      <c r="U1535" s="1065">
        <v>0</v>
      </c>
      <c r="V1535" s="1065">
        <v>0</v>
      </c>
    </row>
    <row r="1536" spans="1:22">
      <c r="A1536">
        <v>4088200100</v>
      </c>
      <c r="B1536" s="1061">
        <v>2</v>
      </c>
      <c r="C1536" s="1061">
        <v>5</v>
      </c>
      <c r="D1536" s="1062">
        <v>2</v>
      </c>
      <c r="E1536" s="1061" t="s">
        <v>2394</v>
      </c>
      <c r="F1536" s="1061">
        <v>143</v>
      </c>
      <c r="G1536" s="1061" t="s">
        <v>711</v>
      </c>
      <c r="H1536" s="1063">
        <v>1</v>
      </c>
      <c r="I1536" s="1064">
        <v>14108</v>
      </c>
      <c r="J1536" s="1064">
        <v>1</v>
      </c>
      <c r="K1536">
        <v>2020</v>
      </c>
      <c r="L1536" s="1064">
        <v>1</v>
      </c>
      <c r="M1536" s="1064">
        <v>3</v>
      </c>
      <c r="N1536" s="1064" t="s">
        <v>2395</v>
      </c>
      <c r="O1536">
        <v>13</v>
      </c>
      <c r="P1536" s="1065">
        <v>0</v>
      </c>
      <c r="Q1536" s="1065">
        <v>0</v>
      </c>
      <c r="R1536" s="1066">
        <f t="shared" si="23"/>
        <v>0</v>
      </c>
      <c r="S1536" s="1065">
        <v>0</v>
      </c>
      <c r="T1536" s="1065">
        <v>0</v>
      </c>
      <c r="U1536" s="1065">
        <v>0</v>
      </c>
      <c r="V1536" s="1065">
        <v>0</v>
      </c>
    </row>
    <row r="1537" spans="1:22">
      <c r="A1537">
        <v>4088200100</v>
      </c>
      <c r="B1537" s="1061">
        <v>2</v>
      </c>
      <c r="C1537" s="1061">
        <v>5</v>
      </c>
      <c r="D1537" s="1062">
        <v>2</v>
      </c>
      <c r="E1537" s="1061" t="s">
        <v>2394</v>
      </c>
      <c r="F1537" s="1061">
        <v>143</v>
      </c>
      <c r="G1537" s="1061" t="s">
        <v>711</v>
      </c>
      <c r="H1537" s="1063">
        <v>1</v>
      </c>
      <c r="I1537" s="1064">
        <v>14108</v>
      </c>
      <c r="J1537" s="1064">
        <v>1</v>
      </c>
      <c r="K1537">
        <v>2020</v>
      </c>
      <c r="L1537" s="1064">
        <v>1</v>
      </c>
      <c r="M1537" s="1064">
        <v>3</v>
      </c>
      <c r="N1537" s="1064" t="s">
        <v>2395</v>
      </c>
      <c r="O1537">
        <v>13</v>
      </c>
      <c r="P1537" s="1065">
        <v>0</v>
      </c>
      <c r="Q1537" s="1065">
        <v>0</v>
      </c>
      <c r="R1537" s="1066">
        <f t="shared" si="23"/>
        <v>0</v>
      </c>
      <c r="S1537" s="1065">
        <v>3692</v>
      </c>
      <c r="T1537" s="1065">
        <v>3692</v>
      </c>
      <c r="U1537" s="1065">
        <v>0</v>
      </c>
      <c r="V1537" s="1065">
        <v>0</v>
      </c>
    </row>
    <row r="1538" spans="1:22">
      <c r="A1538">
        <v>4088200100</v>
      </c>
      <c r="B1538" s="1061">
        <v>2</v>
      </c>
      <c r="C1538" s="1061">
        <v>5</v>
      </c>
      <c r="D1538" s="1062">
        <v>2</v>
      </c>
      <c r="E1538" s="1061" t="s">
        <v>2394</v>
      </c>
      <c r="F1538" s="1061">
        <v>143</v>
      </c>
      <c r="G1538" s="1061" t="s">
        <v>711</v>
      </c>
      <c r="H1538" s="1063">
        <v>1</v>
      </c>
      <c r="I1538" s="1064">
        <v>14108</v>
      </c>
      <c r="J1538" s="1064">
        <v>1</v>
      </c>
      <c r="K1538">
        <v>2020</v>
      </c>
      <c r="L1538" s="1064">
        <v>1</v>
      </c>
      <c r="M1538" s="1064">
        <v>3</v>
      </c>
      <c r="N1538" s="1064" t="s">
        <v>2395</v>
      </c>
      <c r="O1538">
        <v>13</v>
      </c>
      <c r="P1538" s="1065">
        <v>0</v>
      </c>
      <c r="Q1538" s="1065">
        <v>3692</v>
      </c>
      <c r="R1538" s="1066">
        <f t="shared" si="23"/>
        <v>3692</v>
      </c>
      <c r="S1538" s="1065">
        <v>0</v>
      </c>
      <c r="T1538" s="1065">
        <v>0</v>
      </c>
      <c r="U1538" s="1065">
        <v>0</v>
      </c>
      <c r="V1538" s="1065">
        <v>0</v>
      </c>
    </row>
    <row r="1539" spans="1:22">
      <c r="A1539">
        <v>4088200100</v>
      </c>
      <c r="B1539" s="1061">
        <v>2</v>
      </c>
      <c r="C1539" s="1061">
        <v>5</v>
      </c>
      <c r="D1539" s="1062">
        <v>2</v>
      </c>
      <c r="E1539" s="1061" t="s">
        <v>2394</v>
      </c>
      <c r="F1539" s="1061">
        <v>143</v>
      </c>
      <c r="G1539" s="1061" t="s">
        <v>711</v>
      </c>
      <c r="H1539" s="1063">
        <v>1</v>
      </c>
      <c r="I1539" s="1064">
        <v>14108</v>
      </c>
      <c r="J1539" s="1064">
        <v>1</v>
      </c>
      <c r="K1539">
        <v>2020</v>
      </c>
      <c r="L1539" s="1064">
        <v>2</v>
      </c>
      <c r="M1539" s="1064">
        <v>2</v>
      </c>
      <c r="N1539" s="1064" t="s">
        <v>2396</v>
      </c>
      <c r="O1539">
        <v>13</v>
      </c>
      <c r="P1539" s="1065">
        <v>144430.59</v>
      </c>
      <c r="Q1539" s="1065">
        <v>23960</v>
      </c>
      <c r="R1539" s="1066">
        <f t="shared" si="23"/>
        <v>168390.59</v>
      </c>
      <c r="S1539" s="1065">
        <v>151064</v>
      </c>
      <c r="T1539" s="1065">
        <v>151064</v>
      </c>
      <c r="U1539" s="1065">
        <v>151064</v>
      </c>
      <c r="V1539" s="1065">
        <v>151064</v>
      </c>
    </row>
    <row r="1540" spans="1:22">
      <c r="A1540">
        <v>4088200100</v>
      </c>
      <c r="B1540" s="1061">
        <v>2</v>
      </c>
      <c r="C1540" s="1061">
        <v>5</v>
      </c>
      <c r="D1540" s="1062">
        <v>2</v>
      </c>
      <c r="E1540" s="1061" t="s">
        <v>2394</v>
      </c>
      <c r="F1540" s="1061">
        <v>143</v>
      </c>
      <c r="G1540" s="1061" t="s">
        <v>711</v>
      </c>
      <c r="H1540" s="1063">
        <v>1</v>
      </c>
      <c r="I1540" s="1064">
        <v>14108</v>
      </c>
      <c r="J1540" s="1064">
        <v>1</v>
      </c>
      <c r="K1540">
        <v>2020</v>
      </c>
      <c r="L1540" s="1064">
        <v>1</v>
      </c>
      <c r="M1540" s="1064">
        <v>3</v>
      </c>
      <c r="N1540" s="1064" t="s">
        <v>2395</v>
      </c>
      <c r="O1540">
        <v>13</v>
      </c>
      <c r="P1540" s="1065">
        <v>0</v>
      </c>
      <c r="Q1540" s="1065">
        <v>0</v>
      </c>
      <c r="R1540" s="1066">
        <f t="shared" si="23"/>
        <v>0</v>
      </c>
      <c r="S1540" s="1065">
        <v>0</v>
      </c>
      <c r="T1540" s="1065">
        <v>0</v>
      </c>
      <c r="U1540" s="1065">
        <v>0</v>
      </c>
      <c r="V1540" s="1065">
        <v>0</v>
      </c>
    </row>
    <row r="1541" spans="1:22">
      <c r="A1541">
        <v>4088200100</v>
      </c>
      <c r="B1541" s="1061">
        <v>2</v>
      </c>
      <c r="C1541" s="1061">
        <v>5</v>
      </c>
      <c r="D1541" s="1062">
        <v>2</v>
      </c>
      <c r="E1541" s="1061" t="s">
        <v>2394</v>
      </c>
      <c r="F1541" s="1061">
        <v>143</v>
      </c>
      <c r="G1541" s="1061" t="s">
        <v>711</v>
      </c>
      <c r="H1541" s="1063">
        <v>1</v>
      </c>
      <c r="I1541" s="1064">
        <v>14108</v>
      </c>
      <c r="J1541" s="1064">
        <v>1</v>
      </c>
      <c r="K1541">
        <v>2020</v>
      </c>
      <c r="L1541" s="1064">
        <v>1</v>
      </c>
      <c r="M1541" s="1064">
        <v>3</v>
      </c>
      <c r="N1541" s="1064" t="s">
        <v>2395</v>
      </c>
      <c r="O1541">
        <v>13</v>
      </c>
      <c r="P1541" s="1065">
        <v>0</v>
      </c>
      <c r="Q1541" s="1065">
        <v>0</v>
      </c>
      <c r="R1541" s="1066">
        <f t="shared" ref="R1541:R1604" si="24">P1541+Q1541</f>
        <v>0</v>
      </c>
      <c r="S1541" s="1065">
        <v>0</v>
      </c>
      <c r="T1541" s="1065">
        <v>0</v>
      </c>
      <c r="U1541" s="1065">
        <v>5538</v>
      </c>
      <c r="V1541" s="1065">
        <v>5538</v>
      </c>
    </row>
    <row r="1542" spans="1:22">
      <c r="A1542">
        <v>4088200100</v>
      </c>
      <c r="B1542" s="1061">
        <v>2</v>
      </c>
      <c r="C1542" s="1061">
        <v>5</v>
      </c>
      <c r="D1542" s="1062">
        <v>2</v>
      </c>
      <c r="E1542" s="1061" t="s">
        <v>2394</v>
      </c>
      <c r="F1542" s="1061">
        <v>143</v>
      </c>
      <c r="G1542" s="1061" t="s">
        <v>711</v>
      </c>
      <c r="H1542" s="1063">
        <v>1</v>
      </c>
      <c r="I1542" s="1064">
        <v>14108</v>
      </c>
      <c r="J1542" s="1064">
        <v>1</v>
      </c>
      <c r="K1542">
        <v>2020</v>
      </c>
      <c r="L1542" s="1064">
        <v>1</v>
      </c>
      <c r="M1542" s="1064">
        <v>3</v>
      </c>
      <c r="N1542" s="1064" t="s">
        <v>2395</v>
      </c>
      <c r="O1542">
        <v>13</v>
      </c>
      <c r="P1542" s="1065">
        <v>0</v>
      </c>
      <c r="Q1542" s="1065">
        <v>0</v>
      </c>
      <c r="R1542" s="1066">
        <f t="shared" si="24"/>
        <v>0</v>
      </c>
      <c r="S1542" s="1065">
        <v>0</v>
      </c>
      <c r="T1542" s="1065">
        <v>0</v>
      </c>
      <c r="U1542" s="1065">
        <v>0</v>
      </c>
      <c r="V1542" s="1065">
        <v>0</v>
      </c>
    </row>
    <row r="1543" spans="1:22">
      <c r="A1543">
        <v>4088200100</v>
      </c>
      <c r="B1543" s="1061">
        <v>2</v>
      </c>
      <c r="C1543" s="1061">
        <v>5</v>
      </c>
      <c r="D1543" s="1062">
        <v>2</v>
      </c>
      <c r="E1543" s="1061" t="s">
        <v>2394</v>
      </c>
      <c r="F1543" s="1061">
        <v>143</v>
      </c>
      <c r="G1543" s="1061" t="s">
        <v>711</v>
      </c>
      <c r="H1543" s="1063">
        <v>1</v>
      </c>
      <c r="I1543" s="1064">
        <v>14108</v>
      </c>
      <c r="J1543" s="1064">
        <v>1</v>
      </c>
      <c r="K1543">
        <v>2020</v>
      </c>
      <c r="L1543" s="1064">
        <v>1</v>
      </c>
      <c r="M1543" s="1064">
        <v>3</v>
      </c>
      <c r="N1543" s="1064" t="s">
        <v>2395</v>
      </c>
      <c r="O1543">
        <v>13</v>
      </c>
      <c r="P1543" s="1065">
        <v>0</v>
      </c>
      <c r="Q1543" s="1065">
        <v>0</v>
      </c>
      <c r="R1543" s="1066">
        <f t="shared" si="24"/>
        <v>0</v>
      </c>
      <c r="S1543" s="1065">
        <v>0</v>
      </c>
      <c r="T1543" s="1065">
        <v>0</v>
      </c>
      <c r="U1543" s="1065">
        <v>0</v>
      </c>
      <c r="V1543" s="1065">
        <v>0</v>
      </c>
    </row>
    <row r="1544" spans="1:22">
      <c r="A1544">
        <v>4088200100</v>
      </c>
      <c r="B1544" s="1061">
        <v>2</v>
      </c>
      <c r="C1544" s="1061">
        <v>5</v>
      </c>
      <c r="D1544" s="1062">
        <v>2</v>
      </c>
      <c r="E1544" s="1061" t="s">
        <v>2394</v>
      </c>
      <c r="F1544" s="1061">
        <v>143</v>
      </c>
      <c r="G1544" s="1061" t="s">
        <v>711</v>
      </c>
      <c r="H1544" s="1063">
        <v>1</v>
      </c>
      <c r="I1544" s="1064">
        <v>14108</v>
      </c>
      <c r="J1544" s="1064">
        <v>1</v>
      </c>
      <c r="K1544">
        <v>2020</v>
      </c>
      <c r="L1544" s="1064">
        <v>1</v>
      </c>
      <c r="M1544" s="1064">
        <v>3</v>
      </c>
      <c r="N1544" s="1064" t="s">
        <v>2395</v>
      </c>
      <c r="O1544">
        <v>13</v>
      </c>
      <c r="P1544" s="1065">
        <v>0</v>
      </c>
      <c r="Q1544" s="1065">
        <v>0</v>
      </c>
      <c r="R1544" s="1066">
        <f t="shared" si="24"/>
        <v>0</v>
      </c>
      <c r="S1544" s="1065">
        <v>5538</v>
      </c>
      <c r="T1544" s="1065">
        <v>5538</v>
      </c>
      <c r="U1544" s="1065">
        <v>0</v>
      </c>
      <c r="V1544" s="1065">
        <v>0</v>
      </c>
    </row>
    <row r="1545" spans="1:22">
      <c r="A1545">
        <v>4088200100</v>
      </c>
      <c r="B1545" s="1061">
        <v>2</v>
      </c>
      <c r="C1545" s="1061">
        <v>5</v>
      </c>
      <c r="D1545" s="1062">
        <v>2</v>
      </c>
      <c r="E1545" s="1061" t="s">
        <v>2394</v>
      </c>
      <c r="F1545" s="1061">
        <v>143</v>
      </c>
      <c r="G1545" s="1061" t="s">
        <v>711</v>
      </c>
      <c r="H1545" s="1063">
        <v>1</v>
      </c>
      <c r="I1545" s="1064">
        <v>14108</v>
      </c>
      <c r="J1545" s="1064">
        <v>1</v>
      </c>
      <c r="K1545">
        <v>2020</v>
      </c>
      <c r="L1545" s="1064">
        <v>1</v>
      </c>
      <c r="M1545" s="1064">
        <v>3</v>
      </c>
      <c r="N1545" s="1064" t="s">
        <v>2395</v>
      </c>
      <c r="O1545">
        <v>13</v>
      </c>
      <c r="P1545" s="1065">
        <v>0</v>
      </c>
      <c r="Q1545" s="1065">
        <v>5538</v>
      </c>
      <c r="R1545" s="1066">
        <f t="shared" si="24"/>
        <v>5538</v>
      </c>
      <c r="S1545" s="1065">
        <v>0</v>
      </c>
      <c r="T1545" s="1065">
        <v>0</v>
      </c>
      <c r="U1545" s="1065">
        <v>0</v>
      </c>
      <c r="V1545" s="1065">
        <v>0</v>
      </c>
    </row>
    <row r="1546" spans="1:22">
      <c r="A1546">
        <v>4088200100</v>
      </c>
      <c r="B1546" s="1061">
        <v>2</v>
      </c>
      <c r="C1546" s="1061">
        <v>5</v>
      </c>
      <c r="D1546" s="1062">
        <v>2</v>
      </c>
      <c r="E1546" s="1061" t="s">
        <v>2394</v>
      </c>
      <c r="F1546" s="1061">
        <v>143</v>
      </c>
      <c r="G1546" s="1061" t="s">
        <v>711</v>
      </c>
      <c r="H1546" s="1063">
        <v>1</v>
      </c>
      <c r="I1546" s="1064">
        <v>14108</v>
      </c>
      <c r="J1546" s="1064">
        <v>1</v>
      </c>
      <c r="K1546">
        <v>2020</v>
      </c>
      <c r="L1546" s="1064">
        <v>1</v>
      </c>
      <c r="M1546" s="1064">
        <v>3</v>
      </c>
      <c r="N1546" s="1064" t="s">
        <v>2395</v>
      </c>
      <c r="O1546">
        <v>13</v>
      </c>
      <c r="P1546" s="1065">
        <v>341325.79</v>
      </c>
      <c r="Q1546" s="1065">
        <v>-246699.79</v>
      </c>
      <c r="R1546" s="1066">
        <f t="shared" si="24"/>
        <v>94625.999999999971</v>
      </c>
      <c r="S1546" s="1065">
        <v>94626</v>
      </c>
      <c r="T1546" s="1065">
        <v>94626</v>
      </c>
      <c r="U1546" s="1065">
        <v>94626</v>
      </c>
      <c r="V1546" s="1065">
        <v>94626</v>
      </c>
    </row>
    <row r="1547" spans="1:22">
      <c r="A1547">
        <v>4088200100</v>
      </c>
      <c r="B1547" s="1061">
        <v>2</v>
      </c>
      <c r="C1547" s="1061">
        <v>5</v>
      </c>
      <c r="D1547" s="1062">
        <v>2</v>
      </c>
      <c r="E1547" s="1061" t="s">
        <v>2394</v>
      </c>
      <c r="F1547" s="1061">
        <v>143</v>
      </c>
      <c r="G1547" s="1061" t="s">
        <v>711</v>
      </c>
      <c r="H1547" s="1063">
        <v>1</v>
      </c>
      <c r="I1547" s="1064">
        <v>14108</v>
      </c>
      <c r="J1547" s="1064">
        <v>1</v>
      </c>
      <c r="K1547">
        <v>2020</v>
      </c>
      <c r="L1547" s="1064">
        <v>2</v>
      </c>
      <c r="M1547" s="1064">
        <v>2</v>
      </c>
      <c r="N1547" s="1064" t="s">
        <v>2396</v>
      </c>
      <c r="O1547">
        <v>13</v>
      </c>
      <c r="P1547" s="1065">
        <v>0</v>
      </c>
      <c r="Q1547" s="1065">
        <v>0</v>
      </c>
      <c r="R1547" s="1066">
        <f t="shared" si="24"/>
        <v>0</v>
      </c>
      <c r="S1547" s="1065">
        <v>0</v>
      </c>
      <c r="T1547" s="1065">
        <v>0</v>
      </c>
      <c r="U1547" s="1065">
        <v>0</v>
      </c>
      <c r="V1547" s="1065">
        <v>0</v>
      </c>
    </row>
    <row r="1548" spans="1:22">
      <c r="A1548">
        <v>4088200100</v>
      </c>
      <c r="B1548" s="1061">
        <v>2</v>
      </c>
      <c r="C1548" s="1061">
        <v>5</v>
      </c>
      <c r="D1548" s="1062">
        <v>2</v>
      </c>
      <c r="E1548" s="1061" t="s">
        <v>2394</v>
      </c>
      <c r="F1548" s="1061">
        <v>143</v>
      </c>
      <c r="G1548" s="1061" t="s">
        <v>711</v>
      </c>
      <c r="H1548" s="1063">
        <v>1</v>
      </c>
      <c r="I1548" s="1064">
        <v>14108</v>
      </c>
      <c r="J1548" s="1064">
        <v>1</v>
      </c>
      <c r="K1548">
        <v>2020</v>
      </c>
      <c r="L1548" s="1064">
        <v>2</v>
      </c>
      <c r="M1548" s="1064">
        <v>2</v>
      </c>
      <c r="N1548" s="1064" t="s">
        <v>2396</v>
      </c>
      <c r="O1548">
        <v>13</v>
      </c>
      <c r="P1548" s="1065">
        <v>0</v>
      </c>
      <c r="Q1548" s="1065">
        <v>5538</v>
      </c>
      <c r="R1548" s="1066">
        <f t="shared" si="24"/>
        <v>5538</v>
      </c>
      <c r="S1548" s="1065">
        <v>0</v>
      </c>
      <c r="T1548" s="1065">
        <v>0</v>
      </c>
      <c r="U1548" s="1065">
        <v>0</v>
      </c>
      <c r="V1548" s="1065">
        <v>0</v>
      </c>
    </row>
    <row r="1549" spans="1:22">
      <c r="A1549">
        <v>4088200100</v>
      </c>
      <c r="B1549" s="1061">
        <v>2</v>
      </c>
      <c r="C1549" s="1061">
        <v>5</v>
      </c>
      <c r="D1549" s="1062">
        <v>2</v>
      </c>
      <c r="E1549" s="1061" t="s">
        <v>2394</v>
      </c>
      <c r="F1549" s="1061">
        <v>143</v>
      </c>
      <c r="G1549" s="1061" t="s">
        <v>711</v>
      </c>
      <c r="H1549" s="1063">
        <v>1</v>
      </c>
      <c r="I1549" s="1064">
        <v>14201</v>
      </c>
      <c r="J1549" s="1064">
        <v>1</v>
      </c>
      <c r="K1549">
        <v>2020</v>
      </c>
      <c r="L1549" s="1064">
        <v>2</v>
      </c>
      <c r="M1549" s="1064">
        <v>2</v>
      </c>
      <c r="N1549" s="1064" t="s">
        <v>2396</v>
      </c>
      <c r="O1549">
        <v>13</v>
      </c>
      <c r="P1549" s="1065">
        <v>171943.84</v>
      </c>
      <c r="Q1549" s="1065">
        <v>20453.560000000001</v>
      </c>
      <c r="R1549" s="1066">
        <f t="shared" si="24"/>
        <v>192397.4</v>
      </c>
      <c r="S1549" s="1065">
        <v>192397.4</v>
      </c>
      <c r="T1549" s="1065">
        <v>192397.4</v>
      </c>
      <c r="U1549" s="1065">
        <v>192397.4</v>
      </c>
      <c r="V1549" s="1065">
        <v>192397.4</v>
      </c>
    </row>
    <row r="1550" spans="1:22">
      <c r="A1550">
        <v>4088200100</v>
      </c>
      <c r="B1550" s="1061">
        <v>2</v>
      </c>
      <c r="C1550" s="1061">
        <v>5</v>
      </c>
      <c r="D1550" s="1062">
        <v>2</v>
      </c>
      <c r="E1550" s="1061" t="s">
        <v>2394</v>
      </c>
      <c r="F1550" s="1061">
        <v>143</v>
      </c>
      <c r="G1550" s="1061" t="s">
        <v>711</v>
      </c>
      <c r="H1550" s="1063">
        <v>1</v>
      </c>
      <c r="I1550" s="1064">
        <v>14201</v>
      </c>
      <c r="J1550" s="1064">
        <v>1</v>
      </c>
      <c r="K1550">
        <v>2020</v>
      </c>
      <c r="L1550" s="1064">
        <v>2</v>
      </c>
      <c r="M1550" s="1064">
        <v>2</v>
      </c>
      <c r="N1550" s="1064" t="s">
        <v>2396</v>
      </c>
      <c r="O1550">
        <v>13</v>
      </c>
      <c r="P1550" s="1065">
        <v>108873.96</v>
      </c>
      <c r="Q1550" s="1065">
        <v>465260.54</v>
      </c>
      <c r="R1550" s="1066">
        <f t="shared" si="24"/>
        <v>574134.5</v>
      </c>
      <c r="S1550" s="1065">
        <v>574134.5</v>
      </c>
      <c r="T1550" s="1065">
        <v>574134.5</v>
      </c>
      <c r="U1550" s="1065">
        <v>574134.5</v>
      </c>
      <c r="V1550" s="1065">
        <v>574134.5</v>
      </c>
    </row>
    <row r="1551" spans="1:22">
      <c r="A1551">
        <v>4088200100</v>
      </c>
      <c r="B1551" s="1061">
        <v>2</v>
      </c>
      <c r="C1551" s="1061">
        <v>5</v>
      </c>
      <c r="D1551" s="1062">
        <v>2</v>
      </c>
      <c r="E1551" s="1061" t="s">
        <v>2394</v>
      </c>
      <c r="F1551" s="1061">
        <v>143</v>
      </c>
      <c r="G1551" s="1061" t="s">
        <v>711</v>
      </c>
      <c r="H1551" s="1063">
        <v>1</v>
      </c>
      <c r="I1551" s="1064">
        <v>14201</v>
      </c>
      <c r="J1551" s="1064">
        <v>1</v>
      </c>
      <c r="K1551">
        <v>2020</v>
      </c>
      <c r="L1551" s="1064">
        <v>2</v>
      </c>
      <c r="M1551" s="1064">
        <v>2</v>
      </c>
      <c r="N1551" s="1064" t="s">
        <v>2396</v>
      </c>
      <c r="O1551">
        <v>13</v>
      </c>
      <c r="P1551" s="1065">
        <v>24035.21</v>
      </c>
      <c r="Q1551" s="1065">
        <v>1716.4</v>
      </c>
      <c r="R1551" s="1066">
        <f t="shared" si="24"/>
        <v>25751.61</v>
      </c>
      <c r="S1551" s="1065">
        <v>25751.61</v>
      </c>
      <c r="T1551" s="1065">
        <v>25751.61</v>
      </c>
      <c r="U1551" s="1065">
        <v>25751.61</v>
      </c>
      <c r="V1551" s="1065">
        <v>25751.61</v>
      </c>
    </row>
    <row r="1552" spans="1:22">
      <c r="A1552">
        <v>4088200100</v>
      </c>
      <c r="B1552" s="1061">
        <v>2</v>
      </c>
      <c r="C1552" s="1061">
        <v>5</v>
      </c>
      <c r="D1552" s="1062">
        <v>2</v>
      </c>
      <c r="E1552" s="1061" t="s">
        <v>2394</v>
      </c>
      <c r="F1552" s="1061">
        <v>143</v>
      </c>
      <c r="G1552" s="1061" t="s">
        <v>711</v>
      </c>
      <c r="H1552" s="1063">
        <v>1</v>
      </c>
      <c r="I1552" s="1064">
        <v>14201</v>
      </c>
      <c r="J1552" s="1064">
        <v>1</v>
      </c>
      <c r="K1552">
        <v>2020</v>
      </c>
      <c r="L1552" s="1064">
        <v>2</v>
      </c>
      <c r="M1552" s="1064">
        <v>2</v>
      </c>
      <c r="N1552" s="1064" t="s">
        <v>2396</v>
      </c>
      <c r="O1552">
        <v>13</v>
      </c>
      <c r="P1552" s="1065">
        <v>321445.88</v>
      </c>
      <c r="Q1552" s="1065">
        <v>-35862.839999999997</v>
      </c>
      <c r="R1552" s="1066">
        <f t="shared" si="24"/>
        <v>285583.04000000004</v>
      </c>
      <c r="S1552" s="1065">
        <v>285583.03999999998</v>
      </c>
      <c r="T1552" s="1065">
        <v>285583.03999999998</v>
      </c>
      <c r="U1552" s="1065">
        <v>285583.03999999998</v>
      </c>
      <c r="V1552" s="1065">
        <v>285583.03999999998</v>
      </c>
    </row>
    <row r="1553" spans="1:22">
      <c r="A1553">
        <v>4088200100</v>
      </c>
      <c r="B1553" s="1061">
        <v>2</v>
      </c>
      <c r="C1553" s="1061">
        <v>5</v>
      </c>
      <c r="D1553" s="1062">
        <v>2</v>
      </c>
      <c r="E1553" s="1061" t="s">
        <v>2394</v>
      </c>
      <c r="F1553" s="1061">
        <v>143</v>
      </c>
      <c r="G1553" s="1061" t="s">
        <v>711</v>
      </c>
      <c r="H1553" s="1063">
        <v>1</v>
      </c>
      <c r="I1553" s="1064">
        <v>14201</v>
      </c>
      <c r="J1553" s="1064">
        <v>1</v>
      </c>
      <c r="K1553">
        <v>2020</v>
      </c>
      <c r="L1553" s="1064">
        <v>2</v>
      </c>
      <c r="M1553" s="1064">
        <v>2</v>
      </c>
      <c r="N1553" s="1064" t="s">
        <v>2396</v>
      </c>
      <c r="O1553">
        <v>13</v>
      </c>
      <c r="P1553" s="1065">
        <v>132571.45000000001</v>
      </c>
      <c r="Q1553" s="1065">
        <v>-12043.56</v>
      </c>
      <c r="R1553" s="1066">
        <f t="shared" si="24"/>
        <v>120527.89000000001</v>
      </c>
      <c r="S1553" s="1065">
        <v>120527.89</v>
      </c>
      <c r="T1553" s="1065">
        <v>120527.89</v>
      </c>
      <c r="U1553" s="1065">
        <v>120527.89</v>
      </c>
      <c r="V1553" s="1065">
        <v>120527.89</v>
      </c>
    </row>
    <row r="1554" spans="1:22">
      <c r="A1554">
        <v>4088200100</v>
      </c>
      <c r="B1554" s="1061">
        <v>2</v>
      </c>
      <c r="C1554" s="1061">
        <v>5</v>
      </c>
      <c r="D1554" s="1062">
        <v>2</v>
      </c>
      <c r="E1554" s="1061" t="s">
        <v>2394</v>
      </c>
      <c r="F1554" s="1061">
        <v>143</v>
      </c>
      <c r="G1554" s="1061" t="s">
        <v>711</v>
      </c>
      <c r="H1554" s="1063">
        <v>1</v>
      </c>
      <c r="I1554" s="1064">
        <v>14201</v>
      </c>
      <c r="J1554" s="1064">
        <v>1</v>
      </c>
      <c r="K1554">
        <v>2020</v>
      </c>
      <c r="L1554" s="1064">
        <v>2</v>
      </c>
      <c r="M1554" s="1064">
        <v>2</v>
      </c>
      <c r="N1554" s="1064" t="s">
        <v>2396</v>
      </c>
      <c r="O1554">
        <v>13</v>
      </c>
      <c r="P1554" s="1065">
        <v>182203.03</v>
      </c>
      <c r="Q1554" s="1065">
        <v>40811.07</v>
      </c>
      <c r="R1554" s="1066">
        <f t="shared" si="24"/>
        <v>223014.1</v>
      </c>
      <c r="S1554" s="1065">
        <v>223014.1</v>
      </c>
      <c r="T1554" s="1065">
        <v>223014.1</v>
      </c>
      <c r="U1554" s="1065">
        <v>223014.1</v>
      </c>
      <c r="V1554" s="1065">
        <v>223014.1</v>
      </c>
    </row>
    <row r="1555" spans="1:22">
      <c r="A1555">
        <v>4088200100</v>
      </c>
      <c r="B1555" s="1061">
        <v>2</v>
      </c>
      <c r="C1555" s="1061">
        <v>5</v>
      </c>
      <c r="D1555" s="1062">
        <v>2</v>
      </c>
      <c r="E1555" s="1061" t="s">
        <v>2394</v>
      </c>
      <c r="F1555" s="1061">
        <v>143</v>
      </c>
      <c r="G1555" s="1061" t="s">
        <v>711</v>
      </c>
      <c r="H1555" s="1063">
        <v>1</v>
      </c>
      <c r="I1555" s="1064">
        <v>14201</v>
      </c>
      <c r="J1555" s="1064">
        <v>1</v>
      </c>
      <c r="K1555">
        <v>2020</v>
      </c>
      <c r="L1555" s="1064">
        <v>2</v>
      </c>
      <c r="M1555" s="1064">
        <v>2</v>
      </c>
      <c r="N1555" s="1064" t="s">
        <v>2396</v>
      </c>
      <c r="O1555">
        <v>13</v>
      </c>
      <c r="P1555" s="1065">
        <v>13811.62</v>
      </c>
      <c r="Q1555" s="1065">
        <v>-2867.48</v>
      </c>
      <c r="R1555" s="1066">
        <f t="shared" si="24"/>
        <v>10944.140000000001</v>
      </c>
      <c r="S1555" s="1065">
        <v>10944.14</v>
      </c>
      <c r="T1555" s="1065">
        <v>10944.14</v>
      </c>
      <c r="U1555" s="1065">
        <v>10944.14</v>
      </c>
      <c r="V1555" s="1065">
        <v>10944.14</v>
      </c>
    </row>
    <row r="1556" spans="1:22">
      <c r="A1556">
        <v>4088200100</v>
      </c>
      <c r="B1556" s="1061">
        <v>2</v>
      </c>
      <c r="C1556" s="1061">
        <v>5</v>
      </c>
      <c r="D1556" s="1062">
        <v>2</v>
      </c>
      <c r="E1556" s="1061" t="s">
        <v>2394</v>
      </c>
      <c r="F1556" s="1061">
        <v>143</v>
      </c>
      <c r="G1556" s="1061" t="s">
        <v>711</v>
      </c>
      <c r="H1556" s="1063">
        <v>1</v>
      </c>
      <c r="I1556" s="1064">
        <v>14201</v>
      </c>
      <c r="J1556" s="1064">
        <v>1</v>
      </c>
      <c r="K1556">
        <v>2020</v>
      </c>
      <c r="L1556" s="1064">
        <v>1</v>
      </c>
      <c r="M1556" s="1064">
        <v>3</v>
      </c>
      <c r="N1556" s="1064" t="s">
        <v>2395</v>
      </c>
      <c r="O1556">
        <v>13</v>
      </c>
      <c r="P1556" s="1065">
        <v>369200.14</v>
      </c>
      <c r="Q1556" s="1065">
        <v>-369200.14</v>
      </c>
      <c r="R1556" s="1066">
        <f t="shared" si="24"/>
        <v>0</v>
      </c>
      <c r="S1556" s="1065">
        <v>0</v>
      </c>
      <c r="T1556" s="1065">
        <v>0</v>
      </c>
      <c r="U1556" s="1065">
        <v>0</v>
      </c>
      <c r="V1556" s="1065">
        <v>0</v>
      </c>
    </row>
    <row r="1557" spans="1:22">
      <c r="A1557">
        <v>4088200100</v>
      </c>
      <c r="B1557" s="1061">
        <v>2</v>
      </c>
      <c r="C1557" s="1061">
        <v>5</v>
      </c>
      <c r="D1557" s="1062">
        <v>2</v>
      </c>
      <c r="E1557" s="1061" t="s">
        <v>2394</v>
      </c>
      <c r="F1557" s="1061">
        <v>143</v>
      </c>
      <c r="G1557" s="1061" t="s">
        <v>711</v>
      </c>
      <c r="H1557" s="1063">
        <v>1</v>
      </c>
      <c r="I1557" s="1064">
        <v>14201</v>
      </c>
      <c r="J1557" s="1064">
        <v>1</v>
      </c>
      <c r="K1557">
        <v>2020</v>
      </c>
      <c r="L1557" s="1064">
        <v>2</v>
      </c>
      <c r="M1557" s="1064">
        <v>2</v>
      </c>
      <c r="N1557" s="1064" t="s">
        <v>2396</v>
      </c>
      <c r="O1557">
        <v>13</v>
      </c>
      <c r="P1557" s="1065">
        <v>77187.95</v>
      </c>
      <c r="Q1557" s="1065">
        <v>76880.740000000005</v>
      </c>
      <c r="R1557" s="1066">
        <f t="shared" si="24"/>
        <v>154068.69</v>
      </c>
      <c r="S1557" s="1065">
        <v>154068.69</v>
      </c>
      <c r="T1557" s="1065">
        <v>154068.69</v>
      </c>
      <c r="U1557" s="1065">
        <v>154068.69</v>
      </c>
      <c r="V1557" s="1065">
        <v>154068.69</v>
      </c>
    </row>
    <row r="1558" spans="1:22">
      <c r="A1558">
        <v>4088200100</v>
      </c>
      <c r="B1558" s="1061">
        <v>2</v>
      </c>
      <c r="C1558" s="1061">
        <v>5</v>
      </c>
      <c r="D1558" s="1062">
        <v>2</v>
      </c>
      <c r="E1558" s="1061" t="s">
        <v>2394</v>
      </c>
      <c r="F1558" s="1061">
        <v>143</v>
      </c>
      <c r="G1558" s="1061" t="s">
        <v>711</v>
      </c>
      <c r="H1558" s="1063">
        <v>1</v>
      </c>
      <c r="I1558" s="1064">
        <v>14201</v>
      </c>
      <c r="J1558" s="1064">
        <v>1</v>
      </c>
      <c r="K1558">
        <v>2020</v>
      </c>
      <c r="L1558" s="1064">
        <v>2</v>
      </c>
      <c r="M1558" s="1064">
        <v>2</v>
      </c>
      <c r="N1558" s="1064" t="s">
        <v>2396</v>
      </c>
      <c r="O1558">
        <v>13</v>
      </c>
      <c r="P1558" s="1065">
        <v>38963.06</v>
      </c>
      <c r="Q1558" s="1065">
        <v>8765.52</v>
      </c>
      <c r="R1558" s="1066">
        <f t="shared" si="24"/>
        <v>47728.58</v>
      </c>
      <c r="S1558" s="1065">
        <v>47728.58</v>
      </c>
      <c r="T1558" s="1065">
        <v>47728.58</v>
      </c>
      <c r="U1558" s="1065">
        <v>47728.58</v>
      </c>
      <c r="V1558" s="1065">
        <v>47728.58</v>
      </c>
    </row>
    <row r="1559" spans="1:22">
      <c r="A1559">
        <v>4088200100</v>
      </c>
      <c r="B1559" s="1061">
        <v>2</v>
      </c>
      <c r="C1559" s="1061">
        <v>5</v>
      </c>
      <c r="D1559" s="1062">
        <v>2</v>
      </c>
      <c r="E1559" s="1061" t="s">
        <v>2394</v>
      </c>
      <c r="F1559" s="1061">
        <v>143</v>
      </c>
      <c r="G1559" s="1061" t="s">
        <v>711</v>
      </c>
      <c r="H1559" s="1063">
        <v>1</v>
      </c>
      <c r="I1559" s="1064">
        <v>14201</v>
      </c>
      <c r="J1559" s="1064">
        <v>1</v>
      </c>
      <c r="K1559">
        <v>2020</v>
      </c>
      <c r="L1559" s="1064">
        <v>2</v>
      </c>
      <c r="M1559" s="1064">
        <v>2</v>
      </c>
      <c r="N1559" s="1064" t="s">
        <v>2396</v>
      </c>
      <c r="O1559">
        <v>13</v>
      </c>
      <c r="P1559" s="1065">
        <v>76337.740000000005</v>
      </c>
      <c r="Q1559" s="1065">
        <v>15393.68</v>
      </c>
      <c r="R1559" s="1066">
        <f t="shared" si="24"/>
        <v>91731.420000000013</v>
      </c>
      <c r="S1559" s="1065">
        <v>91731.42</v>
      </c>
      <c r="T1559" s="1065">
        <v>91731.42</v>
      </c>
      <c r="U1559" s="1065">
        <v>91731.42</v>
      </c>
      <c r="V1559" s="1065">
        <v>91731.42</v>
      </c>
    </row>
    <row r="1560" spans="1:22">
      <c r="A1560">
        <v>4088200100</v>
      </c>
      <c r="B1560" s="1061">
        <v>2</v>
      </c>
      <c r="C1560" s="1061">
        <v>5</v>
      </c>
      <c r="D1560" s="1062">
        <v>2</v>
      </c>
      <c r="E1560" s="1061" t="s">
        <v>2394</v>
      </c>
      <c r="F1560" s="1061">
        <v>143</v>
      </c>
      <c r="G1560" s="1061" t="s">
        <v>711</v>
      </c>
      <c r="H1560" s="1063">
        <v>1</v>
      </c>
      <c r="I1560" s="1064">
        <v>14201</v>
      </c>
      <c r="J1560" s="1064">
        <v>1</v>
      </c>
      <c r="K1560">
        <v>2020</v>
      </c>
      <c r="L1560" s="1064">
        <v>2</v>
      </c>
      <c r="M1560" s="1064">
        <v>2</v>
      </c>
      <c r="N1560" s="1064" t="s">
        <v>2396</v>
      </c>
      <c r="O1560">
        <v>13</v>
      </c>
      <c r="P1560" s="1065">
        <v>46061.43</v>
      </c>
      <c r="Q1560" s="1065">
        <v>27051.96</v>
      </c>
      <c r="R1560" s="1066">
        <f t="shared" si="24"/>
        <v>73113.39</v>
      </c>
      <c r="S1560" s="1065">
        <v>73113.39</v>
      </c>
      <c r="T1560" s="1065">
        <v>73113.39</v>
      </c>
      <c r="U1560" s="1065">
        <v>73113.39</v>
      </c>
      <c r="V1560" s="1065">
        <v>73113.39</v>
      </c>
    </row>
    <row r="1561" spans="1:22">
      <c r="A1561">
        <v>4088200100</v>
      </c>
      <c r="B1561" s="1061">
        <v>2</v>
      </c>
      <c r="C1561" s="1061">
        <v>5</v>
      </c>
      <c r="D1561" s="1062">
        <v>2</v>
      </c>
      <c r="E1561" s="1061" t="s">
        <v>2394</v>
      </c>
      <c r="F1561" s="1061">
        <v>143</v>
      </c>
      <c r="G1561" s="1061" t="s">
        <v>711</v>
      </c>
      <c r="H1561" s="1063">
        <v>1</v>
      </c>
      <c r="I1561" s="1064">
        <v>14201</v>
      </c>
      <c r="J1561" s="1064">
        <v>1</v>
      </c>
      <c r="K1561">
        <v>2020</v>
      </c>
      <c r="L1561" s="1064">
        <v>2</v>
      </c>
      <c r="M1561" s="1064">
        <v>2</v>
      </c>
      <c r="N1561" s="1064" t="s">
        <v>2396</v>
      </c>
      <c r="O1561">
        <v>13</v>
      </c>
      <c r="P1561" s="1065">
        <v>3447.21</v>
      </c>
      <c r="Q1561" s="1065">
        <v>4019.99</v>
      </c>
      <c r="R1561" s="1066">
        <f t="shared" si="24"/>
        <v>7467.2</v>
      </c>
      <c r="S1561" s="1065">
        <v>7467.2</v>
      </c>
      <c r="T1561" s="1065">
        <v>7467.2</v>
      </c>
      <c r="U1561" s="1065">
        <v>7467.2</v>
      </c>
      <c r="V1561" s="1065">
        <v>7467.2</v>
      </c>
    </row>
    <row r="1562" spans="1:22">
      <c r="A1562">
        <v>4088200100</v>
      </c>
      <c r="B1562" s="1061">
        <v>2</v>
      </c>
      <c r="C1562" s="1061">
        <v>5</v>
      </c>
      <c r="D1562" s="1062">
        <v>2</v>
      </c>
      <c r="E1562" s="1061" t="s">
        <v>2394</v>
      </c>
      <c r="F1562" s="1061">
        <v>143</v>
      </c>
      <c r="G1562" s="1061" t="s">
        <v>711</v>
      </c>
      <c r="H1562" s="1063">
        <v>1</v>
      </c>
      <c r="I1562" s="1064">
        <v>14201</v>
      </c>
      <c r="J1562" s="1064">
        <v>1</v>
      </c>
      <c r="K1562">
        <v>2020</v>
      </c>
      <c r="L1562" s="1064">
        <v>2</v>
      </c>
      <c r="M1562" s="1064">
        <v>2</v>
      </c>
      <c r="N1562" s="1064" t="s">
        <v>2396</v>
      </c>
      <c r="O1562">
        <v>13</v>
      </c>
      <c r="P1562" s="1065">
        <v>18900.73</v>
      </c>
      <c r="Q1562" s="1065">
        <v>-1996.57</v>
      </c>
      <c r="R1562" s="1066">
        <f t="shared" si="24"/>
        <v>16904.16</v>
      </c>
      <c r="S1562" s="1065">
        <v>16904.16</v>
      </c>
      <c r="T1562" s="1065">
        <v>16904.16</v>
      </c>
      <c r="U1562" s="1065">
        <v>16904.16</v>
      </c>
      <c r="V1562" s="1065">
        <v>16904.16</v>
      </c>
    </row>
    <row r="1563" spans="1:22">
      <c r="A1563">
        <v>4088200100</v>
      </c>
      <c r="B1563" s="1061">
        <v>2</v>
      </c>
      <c r="C1563" s="1061">
        <v>5</v>
      </c>
      <c r="D1563" s="1062">
        <v>2</v>
      </c>
      <c r="E1563" s="1061" t="s">
        <v>2394</v>
      </c>
      <c r="F1563" s="1061">
        <v>143</v>
      </c>
      <c r="G1563" s="1061" t="s">
        <v>711</v>
      </c>
      <c r="H1563" s="1063">
        <v>1</v>
      </c>
      <c r="I1563" s="1064">
        <v>14201</v>
      </c>
      <c r="J1563" s="1064">
        <v>1</v>
      </c>
      <c r="K1563">
        <v>2020</v>
      </c>
      <c r="L1563" s="1064">
        <v>2</v>
      </c>
      <c r="M1563" s="1064">
        <v>2</v>
      </c>
      <c r="N1563" s="1064" t="s">
        <v>2396</v>
      </c>
      <c r="O1563">
        <v>13</v>
      </c>
      <c r="P1563" s="1065">
        <v>16694.189999999999</v>
      </c>
      <c r="Q1563" s="1065">
        <v>-2505.9299999999998</v>
      </c>
      <c r="R1563" s="1066">
        <f t="shared" si="24"/>
        <v>14188.259999999998</v>
      </c>
      <c r="S1563" s="1065">
        <v>14188.26</v>
      </c>
      <c r="T1563" s="1065">
        <v>14188.26</v>
      </c>
      <c r="U1563" s="1065">
        <v>14188.26</v>
      </c>
      <c r="V1563" s="1065">
        <v>14188.26</v>
      </c>
    </row>
    <row r="1564" spans="1:22">
      <c r="A1564">
        <v>4088200100</v>
      </c>
      <c r="B1564" s="1061">
        <v>2</v>
      </c>
      <c r="C1564" s="1061">
        <v>5</v>
      </c>
      <c r="D1564" s="1062">
        <v>2</v>
      </c>
      <c r="E1564" s="1061" t="s">
        <v>2394</v>
      </c>
      <c r="F1564" s="1061">
        <v>143</v>
      </c>
      <c r="G1564" s="1061" t="s">
        <v>711</v>
      </c>
      <c r="H1564" s="1063">
        <v>1</v>
      </c>
      <c r="I1564" s="1064">
        <v>14201</v>
      </c>
      <c r="J1564" s="1064">
        <v>1</v>
      </c>
      <c r="K1564">
        <v>2020</v>
      </c>
      <c r="L1564" s="1064">
        <v>2</v>
      </c>
      <c r="M1564" s="1064">
        <v>2</v>
      </c>
      <c r="N1564" s="1064" t="s">
        <v>2396</v>
      </c>
      <c r="O1564">
        <v>13</v>
      </c>
      <c r="P1564" s="1065">
        <v>31941.49</v>
      </c>
      <c r="Q1564" s="1065">
        <v>2663.05</v>
      </c>
      <c r="R1564" s="1066">
        <f t="shared" si="24"/>
        <v>34604.54</v>
      </c>
      <c r="S1564" s="1065">
        <v>34604.54</v>
      </c>
      <c r="T1564" s="1065">
        <v>34604.54</v>
      </c>
      <c r="U1564" s="1065">
        <v>34604.54</v>
      </c>
      <c r="V1564" s="1065">
        <v>34604.54</v>
      </c>
    </row>
    <row r="1565" spans="1:22">
      <c r="A1565">
        <v>4088200100</v>
      </c>
      <c r="B1565" s="1061">
        <v>2</v>
      </c>
      <c r="C1565" s="1061">
        <v>5</v>
      </c>
      <c r="D1565" s="1062">
        <v>2</v>
      </c>
      <c r="E1565" s="1061" t="s">
        <v>2394</v>
      </c>
      <c r="F1565" s="1061">
        <v>143</v>
      </c>
      <c r="G1565" s="1061" t="s">
        <v>711</v>
      </c>
      <c r="H1565" s="1063">
        <v>1</v>
      </c>
      <c r="I1565" s="1064">
        <v>14201</v>
      </c>
      <c r="J1565" s="1064">
        <v>1</v>
      </c>
      <c r="K1565">
        <v>2020</v>
      </c>
      <c r="L1565" s="1064">
        <v>2</v>
      </c>
      <c r="M1565" s="1064">
        <v>2</v>
      </c>
      <c r="N1565" s="1064" t="s">
        <v>2396</v>
      </c>
      <c r="O1565">
        <v>13</v>
      </c>
      <c r="P1565" s="1065">
        <v>25457.759999999998</v>
      </c>
      <c r="Q1565" s="1065">
        <v>7647.46</v>
      </c>
      <c r="R1565" s="1066">
        <f t="shared" si="24"/>
        <v>33105.22</v>
      </c>
      <c r="S1565" s="1065">
        <v>33105.22</v>
      </c>
      <c r="T1565" s="1065">
        <v>33105.22</v>
      </c>
      <c r="U1565" s="1065">
        <v>33105.22</v>
      </c>
      <c r="V1565" s="1065">
        <v>33105.22</v>
      </c>
    </row>
    <row r="1566" spans="1:22">
      <c r="A1566">
        <v>4088200100</v>
      </c>
      <c r="B1566" s="1061">
        <v>2</v>
      </c>
      <c r="C1566" s="1061">
        <v>5</v>
      </c>
      <c r="D1566" s="1062">
        <v>2</v>
      </c>
      <c r="E1566" s="1061" t="s">
        <v>2394</v>
      </c>
      <c r="F1566" s="1061">
        <v>143</v>
      </c>
      <c r="G1566" s="1061" t="s">
        <v>711</v>
      </c>
      <c r="H1566" s="1063">
        <v>1</v>
      </c>
      <c r="I1566" s="1064">
        <v>14201</v>
      </c>
      <c r="J1566" s="1064">
        <v>1</v>
      </c>
      <c r="K1566">
        <v>2020</v>
      </c>
      <c r="L1566" s="1064">
        <v>2</v>
      </c>
      <c r="M1566" s="1064">
        <v>2</v>
      </c>
      <c r="N1566" s="1064" t="s">
        <v>2396</v>
      </c>
      <c r="O1566">
        <v>13</v>
      </c>
      <c r="P1566" s="1065">
        <v>14759.44</v>
      </c>
      <c r="Q1566" s="1065">
        <v>1018.06</v>
      </c>
      <c r="R1566" s="1066">
        <f t="shared" si="24"/>
        <v>15777.5</v>
      </c>
      <c r="S1566" s="1065">
        <v>15777.5</v>
      </c>
      <c r="T1566" s="1065">
        <v>15777.5</v>
      </c>
      <c r="U1566" s="1065">
        <v>15777.5</v>
      </c>
      <c r="V1566" s="1065">
        <v>15777.5</v>
      </c>
    </row>
    <row r="1567" spans="1:22">
      <c r="A1567">
        <v>4088200100</v>
      </c>
      <c r="B1567" s="1061">
        <v>2</v>
      </c>
      <c r="C1567" s="1061">
        <v>5</v>
      </c>
      <c r="D1567" s="1062">
        <v>2</v>
      </c>
      <c r="E1567" s="1061" t="s">
        <v>2394</v>
      </c>
      <c r="F1567" s="1061">
        <v>143</v>
      </c>
      <c r="G1567" s="1061" t="s">
        <v>711</v>
      </c>
      <c r="H1567" s="1063">
        <v>1</v>
      </c>
      <c r="I1567" s="1064">
        <v>14201</v>
      </c>
      <c r="J1567" s="1064">
        <v>1</v>
      </c>
      <c r="K1567">
        <v>2020</v>
      </c>
      <c r="L1567" s="1064">
        <v>2</v>
      </c>
      <c r="M1567" s="1064">
        <v>2</v>
      </c>
      <c r="N1567" s="1064" t="s">
        <v>2396</v>
      </c>
      <c r="O1567">
        <v>13</v>
      </c>
      <c r="P1567" s="1065">
        <v>130843.91</v>
      </c>
      <c r="Q1567" s="1065">
        <v>5614.38</v>
      </c>
      <c r="R1567" s="1066">
        <f t="shared" si="24"/>
        <v>136458.29</v>
      </c>
      <c r="S1567" s="1065">
        <v>136458.29</v>
      </c>
      <c r="T1567" s="1065">
        <v>136458.29</v>
      </c>
      <c r="U1567" s="1065">
        <v>136458.29</v>
      </c>
      <c r="V1567" s="1065">
        <v>136458.29</v>
      </c>
    </row>
    <row r="1568" spans="1:22">
      <c r="A1568">
        <v>4088200100</v>
      </c>
      <c r="B1568" s="1061">
        <v>2</v>
      </c>
      <c r="C1568" s="1061">
        <v>5</v>
      </c>
      <c r="D1568" s="1062">
        <v>2</v>
      </c>
      <c r="E1568" s="1061" t="s">
        <v>2394</v>
      </c>
      <c r="F1568" s="1061">
        <v>143</v>
      </c>
      <c r="G1568" s="1061" t="s">
        <v>711</v>
      </c>
      <c r="H1568" s="1063">
        <v>1</v>
      </c>
      <c r="I1568" s="1064">
        <v>14201</v>
      </c>
      <c r="J1568" s="1064">
        <v>1</v>
      </c>
      <c r="K1568">
        <v>2020</v>
      </c>
      <c r="L1568" s="1064">
        <v>2</v>
      </c>
      <c r="M1568" s="1064">
        <v>2</v>
      </c>
      <c r="N1568" s="1064" t="s">
        <v>2396</v>
      </c>
      <c r="O1568">
        <v>13</v>
      </c>
      <c r="P1568" s="1065">
        <v>225181.88</v>
      </c>
      <c r="Q1568" s="1065">
        <v>-5398.39</v>
      </c>
      <c r="R1568" s="1066">
        <f t="shared" si="24"/>
        <v>219783.49</v>
      </c>
      <c r="S1568" s="1065">
        <v>219783.49</v>
      </c>
      <c r="T1568" s="1065">
        <v>219783.49</v>
      </c>
      <c r="U1568" s="1065">
        <v>219783.49</v>
      </c>
      <c r="V1568" s="1065">
        <v>219783.49</v>
      </c>
    </row>
    <row r="1569" spans="1:22">
      <c r="A1569">
        <v>4088200100</v>
      </c>
      <c r="B1569" s="1061">
        <v>2</v>
      </c>
      <c r="C1569" s="1061">
        <v>5</v>
      </c>
      <c r="D1569" s="1062">
        <v>2</v>
      </c>
      <c r="E1569" s="1061" t="s">
        <v>2394</v>
      </c>
      <c r="F1569" s="1061">
        <v>143</v>
      </c>
      <c r="G1569" s="1061" t="s">
        <v>711</v>
      </c>
      <c r="H1569" s="1063">
        <v>1</v>
      </c>
      <c r="I1569" s="1064">
        <v>14201</v>
      </c>
      <c r="J1569" s="1064">
        <v>1</v>
      </c>
      <c r="K1569">
        <v>2020</v>
      </c>
      <c r="L1569" s="1064">
        <v>2</v>
      </c>
      <c r="M1569" s="1064">
        <v>2</v>
      </c>
      <c r="N1569" s="1064" t="s">
        <v>2396</v>
      </c>
      <c r="O1569">
        <v>13</v>
      </c>
      <c r="P1569" s="1065">
        <v>80534.559999999998</v>
      </c>
      <c r="Q1569" s="1065">
        <v>22702.13</v>
      </c>
      <c r="R1569" s="1066">
        <f t="shared" si="24"/>
        <v>103236.69</v>
      </c>
      <c r="S1569" s="1065">
        <v>103236.69</v>
      </c>
      <c r="T1569" s="1065">
        <v>103236.69</v>
      </c>
      <c r="U1569" s="1065">
        <v>103236.69</v>
      </c>
      <c r="V1569" s="1065">
        <v>103236.69</v>
      </c>
    </row>
    <row r="1570" spans="1:22">
      <c r="A1570">
        <v>4088200100</v>
      </c>
      <c r="B1570" s="1061">
        <v>2</v>
      </c>
      <c r="C1570" s="1061">
        <v>5</v>
      </c>
      <c r="D1570" s="1062">
        <v>2</v>
      </c>
      <c r="E1570" s="1061" t="s">
        <v>2394</v>
      </c>
      <c r="F1570" s="1061">
        <v>143</v>
      </c>
      <c r="G1570" s="1061" t="s">
        <v>711</v>
      </c>
      <c r="H1570" s="1063">
        <v>1</v>
      </c>
      <c r="I1570" s="1064">
        <v>14201</v>
      </c>
      <c r="J1570" s="1064">
        <v>1</v>
      </c>
      <c r="K1570">
        <v>2020</v>
      </c>
      <c r="L1570" s="1064">
        <v>2</v>
      </c>
      <c r="M1570" s="1064">
        <v>2</v>
      </c>
      <c r="N1570" s="1064" t="s">
        <v>2396</v>
      </c>
      <c r="O1570">
        <v>13</v>
      </c>
      <c r="P1570" s="1065">
        <v>24245.13</v>
      </c>
      <c r="Q1570" s="1065">
        <v>8408.1200000000008</v>
      </c>
      <c r="R1570" s="1066">
        <f t="shared" si="24"/>
        <v>32653.25</v>
      </c>
      <c r="S1570" s="1065">
        <v>32652.25</v>
      </c>
      <c r="T1570" s="1065">
        <v>32652.25</v>
      </c>
      <c r="U1570" s="1065">
        <v>32652.25</v>
      </c>
      <c r="V1570" s="1065">
        <v>32652.25</v>
      </c>
    </row>
    <row r="1571" spans="1:22">
      <c r="A1571">
        <v>4088200100</v>
      </c>
      <c r="B1571" s="1061">
        <v>2</v>
      </c>
      <c r="C1571" s="1061">
        <v>5</v>
      </c>
      <c r="D1571" s="1062">
        <v>2</v>
      </c>
      <c r="E1571" s="1061" t="s">
        <v>2394</v>
      </c>
      <c r="F1571" s="1061">
        <v>143</v>
      </c>
      <c r="G1571" s="1061" t="s">
        <v>711</v>
      </c>
      <c r="H1571" s="1063">
        <v>1</v>
      </c>
      <c r="I1571" s="1064">
        <v>14201</v>
      </c>
      <c r="J1571" s="1064">
        <v>1</v>
      </c>
      <c r="K1571">
        <v>2020</v>
      </c>
      <c r="L1571" s="1064">
        <v>2</v>
      </c>
      <c r="M1571" s="1064">
        <v>2</v>
      </c>
      <c r="N1571" s="1064" t="s">
        <v>2396</v>
      </c>
      <c r="O1571">
        <v>13</v>
      </c>
      <c r="P1571" s="1065">
        <v>222440.34</v>
      </c>
      <c r="Q1571" s="1065">
        <v>15346.11</v>
      </c>
      <c r="R1571" s="1066">
        <f t="shared" si="24"/>
        <v>237786.45</v>
      </c>
      <c r="S1571" s="1065">
        <v>237786.45</v>
      </c>
      <c r="T1571" s="1065">
        <v>237786.45</v>
      </c>
      <c r="U1571" s="1065">
        <v>237786.45</v>
      </c>
      <c r="V1571" s="1065">
        <v>237786.45</v>
      </c>
    </row>
    <row r="1572" spans="1:22">
      <c r="A1572">
        <v>4088200100</v>
      </c>
      <c r="B1572" s="1061">
        <v>2</v>
      </c>
      <c r="C1572" s="1061">
        <v>5</v>
      </c>
      <c r="D1572" s="1062">
        <v>2</v>
      </c>
      <c r="E1572" s="1061" t="s">
        <v>2394</v>
      </c>
      <c r="F1572" s="1061">
        <v>143</v>
      </c>
      <c r="G1572" s="1061" t="s">
        <v>711</v>
      </c>
      <c r="H1572" s="1063">
        <v>1</v>
      </c>
      <c r="I1572" s="1064">
        <v>14301</v>
      </c>
      <c r="J1572" s="1064">
        <v>1</v>
      </c>
      <c r="K1572">
        <v>2020</v>
      </c>
      <c r="L1572" s="1064">
        <v>1</v>
      </c>
      <c r="M1572" s="1064">
        <v>3</v>
      </c>
      <c r="N1572" s="1064" t="s">
        <v>2395</v>
      </c>
      <c r="O1572">
        <v>13</v>
      </c>
      <c r="P1572" s="1065">
        <v>659253.84</v>
      </c>
      <c r="Q1572" s="1065">
        <v>3742.13</v>
      </c>
      <c r="R1572" s="1066">
        <f t="shared" si="24"/>
        <v>662995.97</v>
      </c>
      <c r="S1572" s="1065">
        <v>662995.97</v>
      </c>
      <c r="T1572" s="1065">
        <v>662995.97</v>
      </c>
      <c r="U1572" s="1065">
        <v>600611.42000000004</v>
      </c>
      <c r="V1572" s="1065">
        <v>600611.42000000004</v>
      </c>
    </row>
    <row r="1573" spans="1:22">
      <c r="A1573">
        <v>4088200100</v>
      </c>
      <c r="B1573" s="1061">
        <v>2</v>
      </c>
      <c r="C1573" s="1061">
        <v>5</v>
      </c>
      <c r="D1573" s="1062">
        <v>2</v>
      </c>
      <c r="E1573" s="1061" t="s">
        <v>2394</v>
      </c>
      <c r="F1573" s="1061">
        <v>143</v>
      </c>
      <c r="G1573" s="1061" t="s">
        <v>711</v>
      </c>
      <c r="H1573" s="1063">
        <v>1</v>
      </c>
      <c r="I1573" s="1064">
        <v>14301</v>
      </c>
      <c r="J1573" s="1064">
        <v>1</v>
      </c>
      <c r="K1573">
        <v>2020</v>
      </c>
      <c r="L1573" s="1064">
        <v>2</v>
      </c>
      <c r="M1573" s="1064">
        <v>2</v>
      </c>
      <c r="N1573" s="1064" t="s">
        <v>2396</v>
      </c>
      <c r="O1573">
        <v>13</v>
      </c>
      <c r="P1573" s="1065">
        <v>0</v>
      </c>
      <c r="Q1573" s="1065">
        <v>0</v>
      </c>
      <c r="R1573" s="1066">
        <f t="shared" si="24"/>
        <v>0</v>
      </c>
      <c r="S1573" s="1065">
        <v>0</v>
      </c>
      <c r="T1573" s="1065">
        <v>0</v>
      </c>
      <c r="U1573" s="1065">
        <v>0</v>
      </c>
      <c r="V1573" s="1065">
        <v>0</v>
      </c>
    </row>
    <row r="1574" spans="1:22">
      <c r="A1574">
        <v>4088200100</v>
      </c>
      <c r="B1574" s="1061">
        <v>2</v>
      </c>
      <c r="C1574" s="1061">
        <v>5</v>
      </c>
      <c r="D1574" s="1062">
        <v>2</v>
      </c>
      <c r="E1574" s="1061" t="s">
        <v>2394</v>
      </c>
      <c r="F1574" s="1061">
        <v>143</v>
      </c>
      <c r="G1574" s="1061" t="s">
        <v>711</v>
      </c>
      <c r="H1574" s="1063">
        <v>1</v>
      </c>
      <c r="I1574" s="1064">
        <v>14301</v>
      </c>
      <c r="J1574" s="1064">
        <v>1</v>
      </c>
      <c r="K1574">
        <v>2020</v>
      </c>
      <c r="L1574" s="1064">
        <v>2</v>
      </c>
      <c r="M1574" s="1064">
        <v>2</v>
      </c>
      <c r="N1574" s="1064" t="s">
        <v>2396</v>
      </c>
      <c r="O1574">
        <v>13</v>
      </c>
      <c r="P1574" s="1065">
        <v>0</v>
      </c>
      <c r="Q1574" s="1065">
        <v>0</v>
      </c>
      <c r="R1574" s="1066">
        <f t="shared" si="24"/>
        <v>0</v>
      </c>
      <c r="S1574" s="1065">
        <v>0</v>
      </c>
      <c r="T1574" s="1065">
        <v>0</v>
      </c>
      <c r="U1574" s="1065">
        <v>0</v>
      </c>
      <c r="V1574" s="1065">
        <v>0</v>
      </c>
    </row>
    <row r="1575" spans="1:22">
      <c r="A1575">
        <v>4088200100</v>
      </c>
      <c r="B1575" s="1061">
        <v>2</v>
      </c>
      <c r="C1575" s="1061">
        <v>5</v>
      </c>
      <c r="D1575" s="1062">
        <v>2</v>
      </c>
      <c r="E1575" s="1061" t="s">
        <v>2394</v>
      </c>
      <c r="F1575" s="1061">
        <v>143</v>
      </c>
      <c r="G1575" s="1061" t="s">
        <v>711</v>
      </c>
      <c r="H1575" s="1063">
        <v>1</v>
      </c>
      <c r="I1575" s="1064">
        <v>14301</v>
      </c>
      <c r="J1575" s="1064">
        <v>1</v>
      </c>
      <c r="K1575">
        <v>2020</v>
      </c>
      <c r="L1575" s="1064">
        <v>2</v>
      </c>
      <c r="M1575" s="1064">
        <v>2</v>
      </c>
      <c r="N1575" s="1064" t="s">
        <v>2396</v>
      </c>
      <c r="O1575">
        <v>13</v>
      </c>
      <c r="P1575" s="1065">
        <v>0</v>
      </c>
      <c r="Q1575" s="1065">
        <v>0</v>
      </c>
      <c r="R1575" s="1066">
        <f t="shared" si="24"/>
        <v>0</v>
      </c>
      <c r="S1575" s="1065">
        <v>3305.92</v>
      </c>
      <c r="T1575" s="1065">
        <v>3305.92</v>
      </c>
      <c r="U1575" s="1065">
        <v>0</v>
      </c>
      <c r="V1575" s="1065">
        <v>0</v>
      </c>
    </row>
    <row r="1576" spans="1:22">
      <c r="A1576">
        <v>4088200100</v>
      </c>
      <c r="B1576" s="1061">
        <v>2</v>
      </c>
      <c r="C1576" s="1061">
        <v>5</v>
      </c>
      <c r="D1576" s="1062">
        <v>2</v>
      </c>
      <c r="E1576" s="1061" t="s">
        <v>2394</v>
      </c>
      <c r="F1576" s="1061">
        <v>143</v>
      </c>
      <c r="G1576" s="1061" t="s">
        <v>711</v>
      </c>
      <c r="H1576" s="1063">
        <v>1</v>
      </c>
      <c r="I1576" s="1064">
        <v>14301</v>
      </c>
      <c r="J1576" s="1064">
        <v>1</v>
      </c>
      <c r="K1576">
        <v>2020</v>
      </c>
      <c r="L1576" s="1064">
        <v>2</v>
      </c>
      <c r="M1576" s="1064">
        <v>2</v>
      </c>
      <c r="N1576" s="1064" t="s">
        <v>2396</v>
      </c>
      <c r="O1576">
        <v>13</v>
      </c>
      <c r="P1576" s="1065">
        <v>0</v>
      </c>
      <c r="Q1576" s="1065">
        <v>3305.92</v>
      </c>
      <c r="R1576" s="1066">
        <f t="shared" si="24"/>
        <v>3305.92</v>
      </c>
      <c r="S1576" s="1065">
        <v>0</v>
      </c>
      <c r="T1576" s="1065">
        <v>0</v>
      </c>
      <c r="U1576" s="1065">
        <v>0</v>
      </c>
      <c r="V1576" s="1065">
        <v>0</v>
      </c>
    </row>
    <row r="1577" spans="1:22">
      <c r="A1577">
        <v>4088200100</v>
      </c>
      <c r="B1577" s="1061">
        <v>2</v>
      </c>
      <c r="C1577" s="1061">
        <v>5</v>
      </c>
      <c r="D1577" s="1062">
        <v>2</v>
      </c>
      <c r="E1577" s="1061" t="s">
        <v>2394</v>
      </c>
      <c r="F1577" s="1061">
        <v>143</v>
      </c>
      <c r="G1577" s="1061" t="s">
        <v>711</v>
      </c>
      <c r="H1577" s="1063">
        <v>1</v>
      </c>
      <c r="I1577" s="1064">
        <v>14301</v>
      </c>
      <c r="J1577" s="1064">
        <v>1</v>
      </c>
      <c r="K1577">
        <v>2020</v>
      </c>
      <c r="L1577" s="1064">
        <v>2</v>
      </c>
      <c r="M1577" s="1064">
        <v>2</v>
      </c>
      <c r="N1577" s="1064" t="s">
        <v>2396</v>
      </c>
      <c r="O1577">
        <v>13</v>
      </c>
      <c r="P1577" s="1065">
        <v>0</v>
      </c>
      <c r="Q1577" s="1065">
        <v>0</v>
      </c>
      <c r="R1577" s="1066">
        <f t="shared" si="24"/>
        <v>0</v>
      </c>
      <c r="S1577" s="1065">
        <v>0</v>
      </c>
      <c r="T1577" s="1065">
        <v>0</v>
      </c>
      <c r="U1577" s="1065">
        <v>0</v>
      </c>
      <c r="V1577" s="1065">
        <v>0</v>
      </c>
    </row>
    <row r="1578" spans="1:22">
      <c r="A1578">
        <v>4088200100</v>
      </c>
      <c r="B1578" s="1061">
        <v>2</v>
      </c>
      <c r="C1578" s="1061">
        <v>5</v>
      </c>
      <c r="D1578" s="1062">
        <v>2</v>
      </c>
      <c r="E1578" s="1061" t="s">
        <v>2394</v>
      </c>
      <c r="F1578" s="1061">
        <v>143</v>
      </c>
      <c r="G1578" s="1061" t="s">
        <v>711</v>
      </c>
      <c r="H1578" s="1063">
        <v>1</v>
      </c>
      <c r="I1578" s="1064">
        <v>14301</v>
      </c>
      <c r="J1578" s="1064">
        <v>1</v>
      </c>
      <c r="K1578">
        <v>2020</v>
      </c>
      <c r="L1578" s="1064">
        <v>2</v>
      </c>
      <c r="M1578" s="1064">
        <v>2</v>
      </c>
      <c r="N1578" s="1064" t="s">
        <v>2396</v>
      </c>
      <c r="O1578">
        <v>13</v>
      </c>
      <c r="P1578" s="1065">
        <v>0</v>
      </c>
      <c r="Q1578" s="1065">
        <v>0</v>
      </c>
      <c r="R1578" s="1066">
        <f t="shared" si="24"/>
        <v>0</v>
      </c>
      <c r="S1578" s="1065">
        <v>0</v>
      </c>
      <c r="T1578" s="1065">
        <v>0</v>
      </c>
      <c r="U1578" s="1065">
        <v>0</v>
      </c>
      <c r="V1578" s="1065">
        <v>0</v>
      </c>
    </row>
    <row r="1579" spans="1:22">
      <c r="A1579">
        <v>4088200100</v>
      </c>
      <c r="B1579" s="1061">
        <v>2</v>
      </c>
      <c r="C1579" s="1061">
        <v>5</v>
      </c>
      <c r="D1579" s="1062">
        <v>2</v>
      </c>
      <c r="E1579" s="1061" t="s">
        <v>2394</v>
      </c>
      <c r="F1579" s="1061">
        <v>143</v>
      </c>
      <c r="G1579" s="1061" t="s">
        <v>711</v>
      </c>
      <c r="H1579" s="1063">
        <v>1</v>
      </c>
      <c r="I1579" s="1064">
        <v>14301</v>
      </c>
      <c r="J1579" s="1064">
        <v>1</v>
      </c>
      <c r="K1579">
        <v>2020</v>
      </c>
      <c r="L1579" s="1064">
        <v>2</v>
      </c>
      <c r="M1579" s="1064">
        <v>2</v>
      </c>
      <c r="N1579" s="1064" t="s">
        <v>2396</v>
      </c>
      <c r="O1579">
        <v>13</v>
      </c>
      <c r="P1579" s="1065">
        <v>0</v>
      </c>
      <c r="Q1579" s="1065">
        <v>0</v>
      </c>
      <c r="R1579" s="1066">
        <f t="shared" si="24"/>
        <v>0</v>
      </c>
      <c r="S1579" s="1065">
        <v>62424.62</v>
      </c>
      <c r="T1579" s="1065">
        <v>62424.62</v>
      </c>
      <c r="U1579" s="1065">
        <v>0</v>
      </c>
      <c r="V1579" s="1065">
        <v>0</v>
      </c>
    </row>
    <row r="1580" spans="1:22">
      <c r="A1580">
        <v>4088200100</v>
      </c>
      <c r="B1580" s="1061">
        <v>2</v>
      </c>
      <c r="C1580" s="1061">
        <v>5</v>
      </c>
      <c r="D1580" s="1062">
        <v>2</v>
      </c>
      <c r="E1580" s="1061" t="s">
        <v>2394</v>
      </c>
      <c r="F1580" s="1061">
        <v>143</v>
      </c>
      <c r="G1580" s="1061" t="s">
        <v>711</v>
      </c>
      <c r="H1580" s="1063">
        <v>1</v>
      </c>
      <c r="I1580" s="1064">
        <v>14301</v>
      </c>
      <c r="J1580" s="1064">
        <v>1</v>
      </c>
      <c r="K1580">
        <v>2020</v>
      </c>
      <c r="L1580" s="1064">
        <v>2</v>
      </c>
      <c r="M1580" s="1064">
        <v>2</v>
      </c>
      <c r="N1580" s="1064" t="s">
        <v>2396</v>
      </c>
      <c r="O1580">
        <v>13</v>
      </c>
      <c r="P1580" s="1065">
        <v>0</v>
      </c>
      <c r="Q1580" s="1065">
        <v>62424.62</v>
      </c>
      <c r="R1580" s="1066">
        <f t="shared" si="24"/>
        <v>62424.62</v>
      </c>
      <c r="S1580" s="1065">
        <v>0</v>
      </c>
      <c r="T1580" s="1065">
        <v>0</v>
      </c>
      <c r="U1580" s="1065">
        <v>0</v>
      </c>
      <c r="V1580" s="1065">
        <v>0</v>
      </c>
    </row>
    <row r="1581" spans="1:22">
      <c r="A1581">
        <v>4088200100</v>
      </c>
      <c r="B1581" s="1061">
        <v>2</v>
      </c>
      <c r="C1581" s="1061">
        <v>5</v>
      </c>
      <c r="D1581" s="1062">
        <v>2</v>
      </c>
      <c r="E1581" s="1061" t="s">
        <v>2394</v>
      </c>
      <c r="F1581" s="1061">
        <v>143</v>
      </c>
      <c r="G1581" s="1061" t="s">
        <v>711</v>
      </c>
      <c r="H1581" s="1063">
        <v>1</v>
      </c>
      <c r="I1581" s="1064">
        <v>14301</v>
      </c>
      <c r="J1581" s="1064">
        <v>1</v>
      </c>
      <c r="K1581">
        <v>2020</v>
      </c>
      <c r="L1581" s="1064">
        <v>1</v>
      </c>
      <c r="M1581" s="1064">
        <v>1</v>
      </c>
      <c r="N1581" s="1064" t="s">
        <v>2397</v>
      </c>
      <c r="O1581">
        <v>13</v>
      </c>
      <c r="P1581" s="1065">
        <v>0</v>
      </c>
      <c r="Q1581" s="1065">
        <v>0</v>
      </c>
      <c r="R1581" s="1066">
        <f t="shared" si="24"/>
        <v>0</v>
      </c>
      <c r="S1581" s="1065">
        <v>0</v>
      </c>
      <c r="T1581" s="1065">
        <v>0</v>
      </c>
      <c r="U1581" s="1065">
        <v>0</v>
      </c>
      <c r="V1581" s="1065">
        <v>0</v>
      </c>
    </row>
    <row r="1582" spans="1:22">
      <c r="A1582">
        <v>4088200100</v>
      </c>
      <c r="B1582" s="1061">
        <v>2</v>
      </c>
      <c r="C1582" s="1061">
        <v>5</v>
      </c>
      <c r="D1582" s="1062">
        <v>2</v>
      </c>
      <c r="E1582" s="1061" t="s">
        <v>2394</v>
      </c>
      <c r="F1582" s="1061">
        <v>143</v>
      </c>
      <c r="G1582" s="1061" t="s">
        <v>711</v>
      </c>
      <c r="H1582" s="1063">
        <v>1</v>
      </c>
      <c r="I1582" s="1064">
        <v>14301</v>
      </c>
      <c r="J1582" s="1064">
        <v>1</v>
      </c>
      <c r="K1582">
        <v>2020</v>
      </c>
      <c r="L1582" s="1064">
        <v>1</v>
      </c>
      <c r="M1582" s="1064">
        <v>1</v>
      </c>
      <c r="N1582" s="1064" t="s">
        <v>2397</v>
      </c>
      <c r="O1582">
        <v>13</v>
      </c>
      <c r="P1582" s="1065">
        <v>0</v>
      </c>
      <c r="Q1582" s="1065">
        <v>0</v>
      </c>
      <c r="R1582" s="1066">
        <f t="shared" si="24"/>
        <v>0</v>
      </c>
      <c r="S1582" s="1065">
        <v>0</v>
      </c>
      <c r="T1582" s="1065">
        <v>0</v>
      </c>
      <c r="U1582" s="1065">
        <v>0</v>
      </c>
      <c r="V1582" s="1065">
        <v>0</v>
      </c>
    </row>
    <row r="1583" spans="1:22">
      <c r="A1583">
        <v>4088200100</v>
      </c>
      <c r="B1583" s="1061">
        <v>2</v>
      </c>
      <c r="C1583" s="1061">
        <v>5</v>
      </c>
      <c r="D1583" s="1062">
        <v>2</v>
      </c>
      <c r="E1583" s="1061" t="s">
        <v>2394</v>
      </c>
      <c r="F1583" s="1061">
        <v>143</v>
      </c>
      <c r="G1583" s="1061" t="s">
        <v>711</v>
      </c>
      <c r="H1583" s="1063">
        <v>1</v>
      </c>
      <c r="I1583" s="1064">
        <v>14301</v>
      </c>
      <c r="J1583" s="1064">
        <v>1</v>
      </c>
      <c r="K1583">
        <v>2020</v>
      </c>
      <c r="L1583" s="1064">
        <v>1</v>
      </c>
      <c r="M1583" s="1064">
        <v>1</v>
      </c>
      <c r="N1583" s="1064" t="s">
        <v>2397</v>
      </c>
      <c r="O1583">
        <v>13</v>
      </c>
      <c r="P1583" s="1065">
        <v>0</v>
      </c>
      <c r="Q1583" s="1065">
        <v>0</v>
      </c>
      <c r="R1583" s="1066">
        <f t="shared" si="24"/>
        <v>0</v>
      </c>
      <c r="S1583" s="1065">
        <v>2735.27</v>
      </c>
      <c r="T1583" s="1065">
        <v>2735.27</v>
      </c>
      <c r="U1583" s="1065">
        <v>0</v>
      </c>
      <c r="V1583" s="1065">
        <v>0</v>
      </c>
    </row>
    <row r="1584" spans="1:22">
      <c r="A1584">
        <v>4088200100</v>
      </c>
      <c r="B1584" s="1061">
        <v>2</v>
      </c>
      <c r="C1584" s="1061">
        <v>5</v>
      </c>
      <c r="D1584" s="1062">
        <v>2</v>
      </c>
      <c r="E1584" s="1061" t="s">
        <v>2394</v>
      </c>
      <c r="F1584" s="1061">
        <v>143</v>
      </c>
      <c r="G1584" s="1061" t="s">
        <v>711</v>
      </c>
      <c r="H1584" s="1063">
        <v>1</v>
      </c>
      <c r="I1584" s="1064">
        <v>14301</v>
      </c>
      <c r="J1584" s="1064">
        <v>1</v>
      </c>
      <c r="K1584">
        <v>2020</v>
      </c>
      <c r="L1584" s="1064">
        <v>1</v>
      </c>
      <c r="M1584" s="1064">
        <v>1</v>
      </c>
      <c r="N1584" s="1064" t="s">
        <v>2397</v>
      </c>
      <c r="O1584">
        <v>13</v>
      </c>
      <c r="P1584" s="1065">
        <v>0</v>
      </c>
      <c r="Q1584" s="1065">
        <v>2735.63</v>
      </c>
      <c r="R1584" s="1066">
        <f t="shared" si="24"/>
        <v>2735.63</v>
      </c>
      <c r="S1584" s="1065">
        <v>0</v>
      </c>
      <c r="T1584" s="1065">
        <v>0</v>
      </c>
      <c r="U1584" s="1065">
        <v>0</v>
      </c>
      <c r="V1584" s="1065">
        <v>0</v>
      </c>
    </row>
    <row r="1585" spans="1:22">
      <c r="A1585">
        <v>4088200100</v>
      </c>
      <c r="B1585" s="1061">
        <v>2</v>
      </c>
      <c r="C1585" s="1061">
        <v>5</v>
      </c>
      <c r="D1585" s="1062">
        <v>2</v>
      </c>
      <c r="E1585" s="1061" t="s">
        <v>2394</v>
      </c>
      <c r="F1585" s="1061">
        <v>143</v>
      </c>
      <c r="G1585" s="1061" t="s">
        <v>711</v>
      </c>
      <c r="H1585" s="1063">
        <v>1</v>
      </c>
      <c r="I1585" s="1064">
        <v>14301</v>
      </c>
      <c r="J1585" s="1064">
        <v>1</v>
      </c>
      <c r="K1585">
        <v>2020</v>
      </c>
      <c r="L1585" s="1064">
        <v>2</v>
      </c>
      <c r="M1585" s="1064">
        <v>2</v>
      </c>
      <c r="N1585" s="1064" t="s">
        <v>2396</v>
      </c>
      <c r="O1585">
        <v>13</v>
      </c>
      <c r="P1585" s="1065">
        <v>0</v>
      </c>
      <c r="Q1585" s="1065">
        <v>0</v>
      </c>
      <c r="R1585" s="1066">
        <f t="shared" si="24"/>
        <v>0</v>
      </c>
      <c r="S1585" s="1065">
        <v>0</v>
      </c>
      <c r="T1585" s="1065">
        <v>0</v>
      </c>
      <c r="U1585" s="1065">
        <v>0</v>
      </c>
      <c r="V1585" s="1065">
        <v>0</v>
      </c>
    </row>
    <row r="1586" spans="1:22">
      <c r="A1586">
        <v>4088200100</v>
      </c>
      <c r="B1586" s="1061">
        <v>2</v>
      </c>
      <c r="C1586" s="1061">
        <v>5</v>
      </c>
      <c r="D1586" s="1062">
        <v>2</v>
      </c>
      <c r="E1586" s="1061" t="s">
        <v>2394</v>
      </c>
      <c r="F1586" s="1061">
        <v>143</v>
      </c>
      <c r="G1586" s="1061" t="s">
        <v>711</v>
      </c>
      <c r="H1586" s="1063">
        <v>1</v>
      </c>
      <c r="I1586" s="1064">
        <v>14301</v>
      </c>
      <c r="J1586" s="1064">
        <v>1</v>
      </c>
      <c r="K1586">
        <v>2020</v>
      </c>
      <c r="L1586" s="1064">
        <v>2</v>
      </c>
      <c r="M1586" s="1064">
        <v>2</v>
      </c>
      <c r="N1586" s="1064" t="s">
        <v>2396</v>
      </c>
      <c r="O1586">
        <v>13</v>
      </c>
      <c r="P1586" s="1065">
        <v>0</v>
      </c>
      <c r="Q1586" s="1065">
        <v>0</v>
      </c>
      <c r="R1586" s="1066">
        <f t="shared" si="24"/>
        <v>0</v>
      </c>
      <c r="S1586" s="1065">
        <v>0</v>
      </c>
      <c r="T1586" s="1065">
        <v>0</v>
      </c>
      <c r="U1586" s="1065">
        <v>31929.4</v>
      </c>
      <c r="V1586" s="1065">
        <v>31929.4</v>
      </c>
    </row>
    <row r="1587" spans="1:22">
      <c r="A1587">
        <v>4088200100</v>
      </c>
      <c r="B1587" s="1061">
        <v>2</v>
      </c>
      <c r="C1587" s="1061">
        <v>5</v>
      </c>
      <c r="D1587" s="1062">
        <v>2</v>
      </c>
      <c r="E1587" s="1061" t="s">
        <v>2394</v>
      </c>
      <c r="F1587" s="1061">
        <v>143</v>
      </c>
      <c r="G1587" s="1061" t="s">
        <v>711</v>
      </c>
      <c r="H1587" s="1063">
        <v>1</v>
      </c>
      <c r="I1587" s="1064">
        <v>14301</v>
      </c>
      <c r="J1587" s="1064">
        <v>1</v>
      </c>
      <c r="K1587">
        <v>2020</v>
      </c>
      <c r="L1587" s="1064">
        <v>2</v>
      </c>
      <c r="M1587" s="1064">
        <v>2</v>
      </c>
      <c r="N1587" s="1064" t="s">
        <v>2396</v>
      </c>
      <c r="O1587">
        <v>13</v>
      </c>
      <c r="P1587" s="1065">
        <v>0</v>
      </c>
      <c r="Q1587" s="1065">
        <v>0</v>
      </c>
      <c r="R1587" s="1066">
        <f t="shared" si="24"/>
        <v>0</v>
      </c>
      <c r="S1587" s="1065">
        <v>64257</v>
      </c>
      <c r="T1587" s="1065">
        <v>64257</v>
      </c>
      <c r="U1587" s="1065">
        <v>0</v>
      </c>
      <c r="V1587" s="1065">
        <v>0</v>
      </c>
    </row>
    <row r="1588" spans="1:22">
      <c r="A1588">
        <v>4088200100</v>
      </c>
      <c r="B1588" s="1061">
        <v>2</v>
      </c>
      <c r="C1588" s="1061">
        <v>5</v>
      </c>
      <c r="D1588" s="1062">
        <v>2</v>
      </c>
      <c r="E1588" s="1061" t="s">
        <v>2394</v>
      </c>
      <c r="F1588" s="1061">
        <v>143</v>
      </c>
      <c r="G1588" s="1061" t="s">
        <v>711</v>
      </c>
      <c r="H1588" s="1063">
        <v>1</v>
      </c>
      <c r="I1588" s="1064">
        <v>14301</v>
      </c>
      <c r="J1588" s="1064">
        <v>1</v>
      </c>
      <c r="K1588">
        <v>2020</v>
      </c>
      <c r="L1588" s="1064">
        <v>2</v>
      </c>
      <c r="M1588" s="1064">
        <v>2</v>
      </c>
      <c r="N1588" s="1064" t="s">
        <v>2396</v>
      </c>
      <c r="O1588">
        <v>13</v>
      </c>
      <c r="P1588" s="1065">
        <v>0</v>
      </c>
      <c r="Q1588" s="1065">
        <v>64257</v>
      </c>
      <c r="R1588" s="1066">
        <f t="shared" si="24"/>
        <v>64257</v>
      </c>
      <c r="S1588" s="1065">
        <v>0</v>
      </c>
      <c r="T1588" s="1065">
        <v>0</v>
      </c>
      <c r="U1588" s="1065">
        <v>0</v>
      </c>
      <c r="V1588" s="1065">
        <v>0</v>
      </c>
    </row>
    <row r="1589" spans="1:22">
      <c r="A1589">
        <v>4088200100</v>
      </c>
      <c r="B1589" s="1061">
        <v>2</v>
      </c>
      <c r="C1589" s="1061">
        <v>5</v>
      </c>
      <c r="D1589" s="1062">
        <v>2</v>
      </c>
      <c r="E1589" s="1061" t="s">
        <v>2394</v>
      </c>
      <c r="F1589" s="1061">
        <v>143</v>
      </c>
      <c r="G1589" s="1061" t="s">
        <v>711</v>
      </c>
      <c r="H1589" s="1063">
        <v>1</v>
      </c>
      <c r="I1589" s="1064">
        <v>14301</v>
      </c>
      <c r="J1589" s="1064">
        <v>1</v>
      </c>
      <c r="K1589">
        <v>2020</v>
      </c>
      <c r="L1589" s="1064">
        <v>2</v>
      </c>
      <c r="M1589" s="1064">
        <v>2</v>
      </c>
      <c r="N1589" s="1064" t="s">
        <v>2396</v>
      </c>
      <c r="O1589">
        <v>13</v>
      </c>
      <c r="P1589" s="1065">
        <v>0</v>
      </c>
      <c r="Q1589" s="1065">
        <v>0</v>
      </c>
      <c r="R1589" s="1066">
        <f t="shared" si="24"/>
        <v>0</v>
      </c>
      <c r="S1589" s="1065">
        <v>0</v>
      </c>
      <c r="T1589" s="1065">
        <v>0</v>
      </c>
      <c r="U1589" s="1065">
        <v>0</v>
      </c>
      <c r="V1589" s="1065">
        <v>0</v>
      </c>
    </row>
    <row r="1590" spans="1:22">
      <c r="A1590">
        <v>4088200100</v>
      </c>
      <c r="B1590" s="1061">
        <v>2</v>
      </c>
      <c r="C1590" s="1061">
        <v>5</v>
      </c>
      <c r="D1590" s="1062">
        <v>2</v>
      </c>
      <c r="E1590" s="1061" t="s">
        <v>2394</v>
      </c>
      <c r="F1590" s="1061">
        <v>143</v>
      </c>
      <c r="G1590" s="1061" t="s">
        <v>711</v>
      </c>
      <c r="H1590" s="1063">
        <v>1</v>
      </c>
      <c r="I1590" s="1064">
        <v>14301</v>
      </c>
      <c r="J1590" s="1064">
        <v>1</v>
      </c>
      <c r="K1590">
        <v>2020</v>
      </c>
      <c r="L1590" s="1064">
        <v>2</v>
      </c>
      <c r="M1590" s="1064">
        <v>2</v>
      </c>
      <c r="N1590" s="1064" t="s">
        <v>2396</v>
      </c>
      <c r="O1590">
        <v>13</v>
      </c>
      <c r="P1590" s="1065">
        <v>0</v>
      </c>
      <c r="Q1590" s="1065">
        <v>0</v>
      </c>
      <c r="R1590" s="1066">
        <f t="shared" si="24"/>
        <v>0</v>
      </c>
      <c r="S1590" s="1065">
        <v>0</v>
      </c>
      <c r="T1590" s="1065">
        <v>0</v>
      </c>
      <c r="U1590" s="1065">
        <v>0</v>
      </c>
      <c r="V1590" s="1065">
        <v>0</v>
      </c>
    </row>
    <row r="1591" spans="1:22">
      <c r="A1591">
        <v>4088200100</v>
      </c>
      <c r="B1591" s="1061">
        <v>2</v>
      </c>
      <c r="C1591" s="1061">
        <v>5</v>
      </c>
      <c r="D1591" s="1062">
        <v>2</v>
      </c>
      <c r="E1591" s="1061" t="s">
        <v>2394</v>
      </c>
      <c r="F1591" s="1061">
        <v>143</v>
      </c>
      <c r="G1591" s="1061" t="s">
        <v>711</v>
      </c>
      <c r="H1591" s="1063">
        <v>1</v>
      </c>
      <c r="I1591" s="1064">
        <v>14301</v>
      </c>
      <c r="J1591" s="1064">
        <v>1</v>
      </c>
      <c r="K1591">
        <v>2020</v>
      </c>
      <c r="L1591" s="1064">
        <v>1</v>
      </c>
      <c r="M1591" s="1064">
        <v>3</v>
      </c>
      <c r="N1591" s="1064" t="s">
        <v>2395</v>
      </c>
      <c r="O1591">
        <v>13</v>
      </c>
      <c r="P1591" s="1065">
        <v>123198</v>
      </c>
      <c r="Q1591" s="1065">
        <v>-4388.34</v>
      </c>
      <c r="R1591" s="1066">
        <f t="shared" si="24"/>
        <v>118809.66</v>
      </c>
      <c r="S1591" s="1065">
        <v>118809.66</v>
      </c>
      <c r="T1591" s="1065">
        <v>118809.66</v>
      </c>
      <c r="U1591" s="1065">
        <v>106783.12</v>
      </c>
      <c r="V1591" s="1065">
        <v>106783.12</v>
      </c>
    </row>
    <row r="1592" spans="1:22">
      <c r="A1592">
        <v>4088200100</v>
      </c>
      <c r="B1592" s="1061">
        <v>2</v>
      </c>
      <c r="C1592" s="1061">
        <v>5</v>
      </c>
      <c r="D1592" s="1062">
        <v>2</v>
      </c>
      <c r="E1592" s="1061" t="s">
        <v>2394</v>
      </c>
      <c r="F1592" s="1061">
        <v>143</v>
      </c>
      <c r="G1592" s="1061" t="s">
        <v>711</v>
      </c>
      <c r="H1592" s="1063">
        <v>1</v>
      </c>
      <c r="I1592" s="1064">
        <v>14301</v>
      </c>
      <c r="J1592" s="1064">
        <v>1</v>
      </c>
      <c r="K1592">
        <v>2020</v>
      </c>
      <c r="L1592" s="1064">
        <v>2</v>
      </c>
      <c r="M1592" s="1064">
        <v>2</v>
      </c>
      <c r="N1592" s="1064" t="s">
        <v>2396</v>
      </c>
      <c r="O1592">
        <v>13</v>
      </c>
      <c r="P1592" s="1065">
        <v>0</v>
      </c>
      <c r="Q1592" s="1065">
        <v>0</v>
      </c>
      <c r="R1592" s="1066">
        <f t="shared" si="24"/>
        <v>0</v>
      </c>
      <c r="S1592" s="1065">
        <v>0</v>
      </c>
      <c r="T1592" s="1065">
        <v>0</v>
      </c>
      <c r="U1592" s="1065">
        <v>0</v>
      </c>
      <c r="V1592" s="1065">
        <v>0</v>
      </c>
    </row>
    <row r="1593" spans="1:22">
      <c r="A1593">
        <v>4088200100</v>
      </c>
      <c r="B1593" s="1061">
        <v>2</v>
      </c>
      <c r="C1593" s="1061">
        <v>5</v>
      </c>
      <c r="D1593" s="1062">
        <v>2</v>
      </c>
      <c r="E1593" s="1061" t="s">
        <v>2394</v>
      </c>
      <c r="F1593" s="1061">
        <v>143</v>
      </c>
      <c r="G1593" s="1061" t="s">
        <v>711</v>
      </c>
      <c r="H1593" s="1063">
        <v>1</v>
      </c>
      <c r="I1593" s="1064">
        <v>14301</v>
      </c>
      <c r="J1593" s="1064">
        <v>1</v>
      </c>
      <c r="K1593">
        <v>2020</v>
      </c>
      <c r="L1593" s="1064">
        <v>2</v>
      </c>
      <c r="M1593" s="1064">
        <v>2</v>
      </c>
      <c r="N1593" s="1064" t="s">
        <v>2396</v>
      </c>
      <c r="O1593">
        <v>13</v>
      </c>
      <c r="P1593" s="1065">
        <v>0</v>
      </c>
      <c r="Q1593" s="1065">
        <v>0</v>
      </c>
      <c r="R1593" s="1066">
        <f t="shared" si="24"/>
        <v>0</v>
      </c>
      <c r="S1593" s="1065">
        <v>0</v>
      </c>
      <c r="T1593" s="1065">
        <v>0</v>
      </c>
      <c r="U1593" s="1065">
        <v>0</v>
      </c>
      <c r="V1593" s="1065">
        <v>0</v>
      </c>
    </row>
    <row r="1594" spans="1:22">
      <c r="A1594">
        <v>4088200100</v>
      </c>
      <c r="B1594" s="1061">
        <v>2</v>
      </c>
      <c r="C1594" s="1061">
        <v>5</v>
      </c>
      <c r="D1594" s="1062">
        <v>2</v>
      </c>
      <c r="E1594" s="1061" t="s">
        <v>2394</v>
      </c>
      <c r="F1594" s="1061">
        <v>143</v>
      </c>
      <c r="G1594" s="1061" t="s">
        <v>711</v>
      </c>
      <c r="H1594" s="1063">
        <v>1</v>
      </c>
      <c r="I1594" s="1064">
        <v>14301</v>
      </c>
      <c r="J1594" s="1064">
        <v>1</v>
      </c>
      <c r="K1594">
        <v>2020</v>
      </c>
      <c r="L1594" s="1064">
        <v>2</v>
      </c>
      <c r="M1594" s="1064">
        <v>2</v>
      </c>
      <c r="N1594" s="1064" t="s">
        <v>2396</v>
      </c>
      <c r="O1594">
        <v>13</v>
      </c>
      <c r="P1594" s="1065">
        <v>0</v>
      </c>
      <c r="Q1594" s="1065">
        <v>0</v>
      </c>
      <c r="R1594" s="1066">
        <f t="shared" si="24"/>
        <v>0</v>
      </c>
      <c r="S1594" s="1065">
        <v>32834.46</v>
      </c>
      <c r="T1594" s="1065">
        <v>32834.46</v>
      </c>
      <c r="U1594" s="1065">
        <v>0</v>
      </c>
      <c r="V1594" s="1065">
        <v>0</v>
      </c>
    </row>
    <row r="1595" spans="1:22">
      <c r="A1595">
        <v>4088200100</v>
      </c>
      <c r="B1595" s="1061">
        <v>2</v>
      </c>
      <c r="C1595" s="1061">
        <v>5</v>
      </c>
      <c r="D1595" s="1062">
        <v>2</v>
      </c>
      <c r="E1595" s="1061" t="s">
        <v>2394</v>
      </c>
      <c r="F1595" s="1061">
        <v>143</v>
      </c>
      <c r="G1595" s="1061" t="s">
        <v>711</v>
      </c>
      <c r="H1595" s="1063">
        <v>1</v>
      </c>
      <c r="I1595" s="1064">
        <v>14301</v>
      </c>
      <c r="J1595" s="1064">
        <v>1</v>
      </c>
      <c r="K1595">
        <v>2020</v>
      </c>
      <c r="L1595" s="1064">
        <v>2</v>
      </c>
      <c r="M1595" s="1064">
        <v>2</v>
      </c>
      <c r="N1595" s="1064" t="s">
        <v>2396</v>
      </c>
      <c r="O1595">
        <v>13</v>
      </c>
      <c r="P1595" s="1065">
        <v>0</v>
      </c>
      <c r="Q1595" s="1065">
        <v>32834.46</v>
      </c>
      <c r="R1595" s="1066">
        <f t="shared" si="24"/>
        <v>32834.46</v>
      </c>
      <c r="S1595" s="1065">
        <v>0</v>
      </c>
      <c r="T1595" s="1065">
        <v>0</v>
      </c>
      <c r="U1595" s="1065">
        <v>0</v>
      </c>
      <c r="V1595" s="1065">
        <v>0</v>
      </c>
    </row>
    <row r="1596" spans="1:22">
      <c r="A1596">
        <v>4088200100</v>
      </c>
      <c r="B1596" s="1061">
        <v>2</v>
      </c>
      <c r="C1596" s="1061">
        <v>5</v>
      </c>
      <c r="D1596" s="1062">
        <v>2</v>
      </c>
      <c r="E1596" s="1061" t="s">
        <v>2394</v>
      </c>
      <c r="F1596" s="1061">
        <v>143</v>
      </c>
      <c r="G1596" s="1061" t="s">
        <v>711</v>
      </c>
      <c r="H1596" s="1063">
        <v>1</v>
      </c>
      <c r="I1596" s="1064">
        <v>14301</v>
      </c>
      <c r="J1596" s="1064">
        <v>1</v>
      </c>
      <c r="K1596">
        <v>2020</v>
      </c>
      <c r="L1596" s="1064">
        <v>1</v>
      </c>
      <c r="M1596" s="1064">
        <v>3</v>
      </c>
      <c r="N1596" s="1064" t="s">
        <v>2395</v>
      </c>
      <c r="O1596">
        <v>13</v>
      </c>
      <c r="P1596" s="1065">
        <v>57872.45</v>
      </c>
      <c r="Q1596" s="1065">
        <v>41571.81</v>
      </c>
      <c r="R1596" s="1066">
        <f t="shared" si="24"/>
        <v>99444.26</v>
      </c>
      <c r="S1596" s="1065">
        <v>99444.26</v>
      </c>
      <c r="T1596" s="1065">
        <v>99444.26</v>
      </c>
      <c r="U1596" s="1065">
        <v>89039.19</v>
      </c>
      <c r="V1596" s="1065">
        <v>89039.19</v>
      </c>
    </row>
    <row r="1597" spans="1:22">
      <c r="A1597">
        <v>4088200100</v>
      </c>
      <c r="B1597" s="1061">
        <v>2</v>
      </c>
      <c r="C1597" s="1061">
        <v>5</v>
      </c>
      <c r="D1597" s="1062">
        <v>2</v>
      </c>
      <c r="E1597" s="1061" t="s">
        <v>2394</v>
      </c>
      <c r="F1597" s="1061">
        <v>143</v>
      </c>
      <c r="G1597" s="1061" t="s">
        <v>711</v>
      </c>
      <c r="H1597" s="1063">
        <v>1</v>
      </c>
      <c r="I1597" s="1064">
        <v>14301</v>
      </c>
      <c r="J1597" s="1064">
        <v>1</v>
      </c>
      <c r="K1597">
        <v>2020</v>
      </c>
      <c r="L1597" s="1064">
        <v>1</v>
      </c>
      <c r="M1597" s="1064">
        <v>3</v>
      </c>
      <c r="N1597" s="1064" t="s">
        <v>2395</v>
      </c>
      <c r="O1597">
        <v>13</v>
      </c>
      <c r="P1597" s="1065">
        <v>77834.009999999995</v>
      </c>
      <c r="Q1597" s="1065">
        <v>-10579.03</v>
      </c>
      <c r="R1597" s="1066">
        <f t="shared" si="24"/>
        <v>67254.98</v>
      </c>
      <c r="S1597" s="1065">
        <v>67254.98</v>
      </c>
      <c r="T1597" s="1065">
        <v>67254.98</v>
      </c>
      <c r="U1597" s="1065">
        <v>60766.85</v>
      </c>
      <c r="V1597" s="1065">
        <v>60766.85</v>
      </c>
    </row>
    <row r="1598" spans="1:22">
      <c r="A1598">
        <v>4088200100</v>
      </c>
      <c r="B1598" s="1061">
        <v>2</v>
      </c>
      <c r="C1598" s="1061">
        <v>5</v>
      </c>
      <c r="D1598" s="1062">
        <v>2</v>
      </c>
      <c r="E1598" s="1061" t="s">
        <v>2394</v>
      </c>
      <c r="F1598" s="1061">
        <v>143</v>
      </c>
      <c r="G1598" s="1061" t="s">
        <v>711</v>
      </c>
      <c r="H1598" s="1063">
        <v>1</v>
      </c>
      <c r="I1598" s="1064">
        <v>14301</v>
      </c>
      <c r="J1598" s="1064">
        <v>1</v>
      </c>
      <c r="K1598">
        <v>2020</v>
      </c>
      <c r="L1598" s="1064">
        <v>1</v>
      </c>
      <c r="M1598" s="1064">
        <v>3</v>
      </c>
      <c r="N1598" s="1064" t="s">
        <v>2395</v>
      </c>
      <c r="O1598">
        <v>13</v>
      </c>
      <c r="P1598" s="1065">
        <v>393120.44</v>
      </c>
      <c r="Q1598" s="1065">
        <v>-42136.79</v>
      </c>
      <c r="R1598" s="1066">
        <f t="shared" si="24"/>
        <v>350983.65</v>
      </c>
      <c r="S1598" s="1065">
        <v>350983.65</v>
      </c>
      <c r="T1598" s="1065">
        <v>350983.65</v>
      </c>
      <c r="U1598" s="1065">
        <v>316722.73</v>
      </c>
      <c r="V1598" s="1065">
        <v>316722.73</v>
      </c>
    </row>
    <row r="1599" spans="1:22">
      <c r="A1599">
        <v>4088200100</v>
      </c>
      <c r="B1599" s="1061">
        <v>2</v>
      </c>
      <c r="C1599" s="1061">
        <v>5</v>
      </c>
      <c r="D1599" s="1062">
        <v>2</v>
      </c>
      <c r="E1599" s="1061" t="s">
        <v>2394</v>
      </c>
      <c r="F1599" s="1061">
        <v>143</v>
      </c>
      <c r="G1599" s="1061" t="s">
        <v>711</v>
      </c>
      <c r="H1599" s="1063">
        <v>1</v>
      </c>
      <c r="I1599" s="1064">
        <v>14301</v>
      </c>
      <c r="J1599" s="1064">
        <v>1</v>
      </c>
      <c r="K1599">
        <v>2020</v>
      </c>
      <c r="L1599" s="1064">
        <v>1</v>
      </c>
      <c r="M1599" s="1064">
        <v>3</v>
      </c>
      <c r="N1599" s="1064" t="s">
        <v>2395</v>
      </c>
      <c r="O1599">
        <v>13</v>
      </c>
      <c r="P1599" s="1065">
        <v>60326.71</v>
      </c>
      <c r="Q1599" s="1065">
        <v>-1998.39</v>
      </c>
      <c r="R1599" s="1066">
        <f t="shared" si="24"/>
        <v>58328.32</v>
      </c>
      <c r="S1599" s="1065">
        <v>58328.32</v>
      </c>
      <c r="T1599" s="1065">
        <v>58328.32</v>
      </c>
      <c r="U1599" s="1065">
        <v>52495.54</v>
      </c>
      <c r="V1599" s="1065">
        <v>52495.54</v>
      </c>
    </row>
    <row r="1600" spans="1:22">
      <c r="A1600">
        <v>4088200100</v>
      </c>
      <c r="B1600" s="1061">
        <v>2</v>
      </c>
      <c r="C1600" s="1061">
        <v>5</v>
      </c>
      <c r="D1600" s="1062">
        <v>2</v>
      </c>
      <c r="E1600" s="1061" t="s">
        <v>2394</v>
      </c>
      <c r="F1600" s="1061">
        <v>143</v>
      </c>
      <c r="G1600" s="1061" t="s">
        <v>711</v>
      </c>
      <c r="H1600" s="1063">
        <v>1</v>
      </c>
      <c r="I1600" s="1064">
        <v>14301</v>
      </c>
      <c r="J1600" s="1064">
        <v>1</v>
      </c>
      <c r="K1600">
        <v>2020</v>
      </c>
      <c r="L1600" s="1064">
        <v>1</v>
      </c>
      <c r="M1600" s="1064">
        <v>3</v>
      </c>
      <c r="N1600" s="1064" t="s">
        <v>2395</v>
      </c>
      <c r="O1600">
        <v>13</v>
      </c>
      <c r="P1600" s="1065">
        <v>33262.199999999997</v>
      </c>
      <c r="Q1600" s="1065">
        <v>-1413.4</v>
      </c>
      <c r="R1600" s="1066">
        <f t="shared" si="24"/>
        <v>31848.799999999996</v>
      </c>
      <c r="S1600" s="1065">
        <v>31848.799999999999</v>
      </c>
      <c r="T1600" s="1065">
        <v>31848.799999999999</v>
      </c>
      <c r="U1600" s="1065">
        <v>28663.919999999998</v>
      </c>
      <c r="V1600" s="1065">
        <v>28663.919999999998</v>
      </c>
    </row>
    <row r="1601" spans="1:22">
      <c r="A1601">
        <v>4088200100</v>
      </c>
      <c r="B1601" s="1061">
        <v>2</v>
      </c>
      <c r="C1601" s="1061">
        <v>5</v>
      </c>
      <c r="D1601" s="1062">
        <v>2</v>
      </c>
      <c r="E1601" s="1061" t="s">
        <v>2394</v>
      </c>
      <c r="F1601" s="1061">
        <v>143</v>
      </c>
      <c r="G1601" s="1061" t="s">
        <v>711</v>
      </c>
      <c r="H1601" s="1063">
        <v>1</v>
      </c>
      <c r="I1601" s="1064">
        <v>14301</v>
      </c>
      <c r="J1601" s="1064">
        <v>1</v>
      </c>
      <c r="K1601">
        <v>2020</v>
      </c>
      <c r="L1601" s="1064">
        <v>2</v>
      </c>
      <c r="M1601" s="1064">
        <v>2</v>
      </c>
      <c r="N1601" s="1064" t="s">
        <v>2396</v>
      </c>
      <c r="O1601">
        <v>13</v>
      </c>
      <c r="P1601" s="1065">
        <v>0</v>
      </c>
      <c r="Q1601" s="1065">
        <v>0</v>
      </c>
      <c r="R1601" s="1066">
        <f t="shared" si="24"/>
        <v>0</v>
      </c>
      <c r="S1601" s="1065">
        <v>0</v>
      </c>
      <c r="T1601" s="1065">
        <v>0</v>
      </c>
      <c r="U1601" s="1065">
        <v>0</v>
      </c>
      <c r="V1601" s="1065">
        <v>0</v>
      </c>
    </row>
    <row r="1602" spans="1:22">
      <c r="A1602">
        <v>4088200100</v>
      </c>
      <c r="B1602" s="1061">
        <v>2</v>
      </c>
      <c r="C1602" s="1061">
        <v>5</v>
      </c>
      <c r="D1602" s="1062">
        <v>2</v>
      </c>
      <c r="E1602" s="1061" t="s">
        <v>2394</v>
      </c>
      <c r="F1602" s="1061">
        <v>143</v>
      </c>
      <c r="G1602" s="1061" t="s">
        <v>711</v>
      </c>
      <c r="H1602" s="1063">
        <v>1</v>
      </c>
      <c r="I1602" s="1064">
        <v>14301</v>
      </c>
      <c r="J1602" s="1064">
        <v>1</v>
      </c>
      <c r="K1602">
        <v>2020</v>
      </c>
      <c r="L1602" s="1064">
        <v>2</v>
      </c>
      <c r="M1602" s="1064">
        <v>2</v>
      </c>
      <c r="N1602" s="1064" t="s">
        <v>2396</v>
      </c>
      <c r="O1602">
        <v>13</v>
      </c>
      <c r="P1602" s="1065">
        <v>0</v>
      </c>
      <c r="Q1602" s="1065">
        <v>0</v>
      </c>
      <c r="R1602" s="1066">
        <f t="shared" si="24"/>
        <v>0</v>
      </c>
      <c r="S1602" s="1065">
        <v>0</v>
      </c>
      <c r="T1602" s="1065">
        <v>0</v>
      </c>
      <c r="U1602" s="1065">
        <v>0</v>
      </c>
      <c r="V1602" s="1065">
        <v>0</v>
      </c>
    </row>
    <row r="1603" spans="1:22">
      <c r="A1603">
        <v>4088200100</v>
      </c>
      <c r="B1603" s="1061">
        <v>2</v>
      </c>
      <c r="C1603" s="1061">
        <v>5</v>
      </c>
      <c r="D1603" s="1062">
        <v>2</v>
      </c>
      <c r="E1603" s="1061" t="s">
        <v>2394</v>
      </c>
      <c r="F1603" s="1061">
        <v>143</v>
      </c>
      <c r="G1603" s="1061" t="s">
        <v>711</v>
      </c>
      <c r="H1603" s="1063">
        <v>1</v>
      </c>
      <c r="I1603" s="1064">
        <v>14301</v>
      </c>
      <c r="J1603" s="1064">
        <v>1</v>
      </c>
      <c r="K1603">
        <v>2020</v>
      </c>
      <c r="L1603" s="1064">
        <v>2</v>
      </c>
      <c r="M1603" s="1064">
        <v>2</v>
      </c>
      <c r="N1603" s="1064" t="s">
        <v>2396</v>
      </c>
      <c r="O1603">
        <v>13</v>
      </c>
      <c r="P1603" s="1065">
        <v>0</v>
      </c>
      <c r="Q1603" s="1065">
        <v>0</v>
      </c>
      <c r="R1603" s="1066">
        <f t="shared" si="24"/>
        <v>0</v>
      </c>
      <c r="S1603" s="1065">
        <v>68516.27</v>
      </c>
      <c r="T1603" s="1065">
        <v>68516.27</v>
      </c>
      <c r="U1603" s="1065">
        <v>0</v>
      </c>
      <c r="V1603" s="1065">
        <v>0</v>
      </c>
    </row>
    <row r="1604" spans="1:22">
      <c r="A1604">
        <v>4088200100</v>
      </c>
      <c r="B1604" s="1061">
        <v>2</v>
      </c>
      <c r="C1604" s="1061">
        <v>5</v>
      </c>
      <c r="D1604" s="1062">
        <v>2</v>
      </c>
      <c r="E1604" s="1061" t="s">
        <v>2394</v>
      </c>
      <c r="F1604" s="1061">
        <v>143</v>
      </c>
      <c r="G1604" s="1061" t="s">
        <v>711</v>
      </c>
      <c r="H1604" s="1063">
        <v>1</v>
      </c>
      <c r="I1604" s="1064">
        <v>14301</v>
      </c>
      <c r="J1604" s="1064">
        <v>1</v>
      </c>
      <c r="K1604">
        <v>2020</v>
      </c>
      <c r="L1604" s="1064">
        <v>2</v>
      </c>
      <c r="M1604" s="1064">
        <v>2</v>
      </c>
      <c r="N1604" s="1064" t="s">
        <v>2396</v>
      </c>
      <c r="O1604">
        <v>13</v>
      </c>
      <c r="P1604" s="1065">
        <v>0</v>
      </c>
      <c r="Q1604" s="1065">
        <v>68516.27</v>
      </c>
      <c r="R1604" s="1066">
        <f t="shared" si="24"/>
        <v>68516.27</v>
      </c>
      <c r="S1604" s="1065">
        <v>0</v>
      </c>
      <c r="T1604" s="1065">
        <v>0</v>
      </c>
      <c r="U1604" s="1065">
        <v>0</v>
      </c>
      <c r="V1604" s="1065">
        <v>0</v>
      </c>
    </row>
    <row r="1605" spans="1:22">
      <c r="A1605">
        <v>4088200100</v>
      </c>
      <c r="B1605" s="1061">
        <v>2</v>
      </c>
      <c r="C1605" s="1061">
        <v>5</v>
      </c>
      <c r="D1605" s="1062">
        <v>2</v>
      </c>
      <c r="E1605" s="1061" t="s">
        <v>2394</v>
      </c>
      <c r="F1605" s="1061">
        <v>143</v>
      </c>
      <c r="G1605" s="1061" t="s">
        <v>711</v>
      </c>
      <c r="H1605" s="1063">
        <v>1</v>
      </c>
      <c r="I1605" s="1064">
        <v>14301</v>
      </c>
      <c r="J1605" s="1064">
        <v>1</v>
      </c>
      <c r="K1605">
        <v>2020</v>
      </c>
      <c r="L1605" s="1064">
        <v>1</v>
      </c>
      <c r="M1605" s="1064">
        <v>3</v>
      </c>
      <c r="N1605" s="1064" t="s">
        <v>2395</v>
      </c>
      <c r="O1605">
        <v>13</v>
      </c>
      <c r="P1605" s="1065">
        <v>200028.37</v>
      </c>
      <c r="Q1605" s="1065">
        <v>5268.24</v>
      </c>
      <c r="R1605" s="1066">
        <f t="shared" ref="R1605:R1668" si="25">P1605+Q1605</f>
        <v>205296.61</v>
      </c>
      <c r="S1605" s="1065">
        <v>205296.61</v>
      </c>
      <c r="T1605" s="1065">
        <v>205296.61</v>
      </c>
      <c r="U1605" s="1065">
        <v>181637.03</v>
      </c>
      <c r="V1605" s="1065">
        <v>181637.03</v>
      </c>
    </row>
    <row r="1606" spans="1:22">
      <c r="A1606">
        <v>4088200100</v>
      </c>
      <c r="B1606" s="1061">
        <v>2</v>
      </c>
      <c r="C1606" s="1061">
        <v>5</v>
      </c>
      <c r="D1606" s="1062">
        <v>2</v>
      </c>
      <c r="E1606" s="1061" t="s">
        <v>2394</v>
      </c>
      <c r="F1606" s="1061">
        <v>143</v>
      </c>
      <c r="G1606" s="1061" t="s">
        <v>711</v>
      </c>
      <c r="H1606" s="1063">
        <v>1</v>
      </c>
      <c r="I1606" s="1064">
        <v>14301</v>
      </c>
      <c r="J1606" s="1064">
        <v>1</v>
      </c>
      <c r="K1606">
        <v>2020</v>
      </c>
      <c r="L1606" s="1064">
        <v>2</v>
      </c>
      <c r="M1606" s="1064">
        <v>2</v>
      </c>
      <c r="N1606" s="1064" t="s">
        <v>2396</v>
      </c>
      <c r="O1606">
        <v>13</v>
      </c>
      <c r="P1606" s="1065">
        <v>0</v>
      </c>
      <c r="Q1606" s="1065">
        <v>0</v>
      </c>
      <c r="R1606" s="1066">
        <f t="shared" si="25"/>
        <v>0</v>
      </c>
      <c r="S1606" s="1065">
        <v>0</v>
      </c>
      <c r="T1606" s="1065">
        <v>0</v>
      </c>
      <c r="U1606" s="1065">
        <v>0</v>
      </c>
      <c r="V1606" s="1065">
        <v>0</v>
      </c>
    </row>
    <row r="1607" spans="1:22">
      <c r="A1607">
        <v>4088200100</v>
      </c>
      <c r="B1607" s="1061">
        <v>2</v>
      </c>
      <c r="C1607" s="1061">
        <v>5</v>
      </c>
      <c r="D1607" s="1062">
        <v>2</v>
      </c>
      <c r="E1607" s="1061" t="s">
        <v>2394</v>
      </c>
      <c r="F1607" s="1061">
        <v>143</v>
      </c>
      <c r="G1607" s="1061" t="s">
        <v>711</v>
      </c>
      <c r="H1607" s="1063">
        <v>1</v>
      </c>
      <c r="I1607" s="1064">
        <v>14301</v>
      </c>
      <c r="J1607" s="1064">
        <v>1</v>
      </c>
      <c r="K1607">
        <v>2020</v>
      </c>
      <c r="L1607" s="1064">
        <v>2</v>
      </c>
      <c r="M1607" s="1064">
        <v>2</v>
      </c>
      <c r="N1607" s="1064" t="s">
        <v>2396</v>
      </c>
      <c r="O1607">
        <v>13</v>
      </c>
      <c r="P1607" s="1065">
        <v>0</v>
      </c>
      <c r="Q1607" s="1065">
        <v>0</v>
      </c>
      <c r="R1607" s="1066">
        <f t="shared" si="25"/>
        <v>0</v>
      </c>
      <c r="S1607" s="1065">
        <v>0</v>
      </c>
      <c r="T1607" s="1065">
        <v>0</v>
      </c>
      <c r="U1607" s="1065">
        <v>0</v>
      </c>
      <c r="V1607" s="1065">
        <v>0</v>
      </c>
    </row>
    <row r="1608" spans="1:22">
      <c r="A1608">
        <v>4088200100</v>
      </c>
      <c r="B1608" s="1061">
        <v>2</v>
      </c>
      <c r="C1608" s="1061">
        <v>5</v>
      </c>
      <c r="D1608" s="1062">
        <v>2</v>
      </c>
      <c r="E1608" s="1061" t="s">
        <v>2394</v>
      </c>
      <c r="F1608" s="1061">
        <v>143</v>
      </c>
      <c r="G1608" s="1061" t="s">
        <v>711</v>
      </c>
      <c r="H1608" s="1063">
        <v>1</v>
      </c>
      <c r="I1608" s="1064">
        <v>14301</v>
      </c>
      <c r="J1608" s="1064">
        <v>1</v>
      </c>
      <c r="K1608">
        <v>2020</v>
      </c>
      <c r="L1608" s="1064">
        <v>2</v>
      </c>
      <c r="M1608" s="1064">
        <v>2</v>
      </c>
      <c r="N1608" s="1064" t="s">
        <v>2396</v>
      </c>
      <c r="O1608">
        <v>13</v>
      </c>
      <c r="P1608" s="1065">
        <v>0</v>
      </c>
      <c r="Q1608" s="1065">
        <v>0</v>
      </c>
      <c r="R1608" s="1066">
        <f t="shared" si="25"/>
        <v>0</v>
      </c>
      <c r="S1608" s="1065">
        <v>6787.8</v>
      </c>
      <c r="T1608" s="1065">
        <v>6787.8</v>
      </c>
      <c r="U1608" s="1065">
        <v>0</v>
      </c>
      <c r="V1608" s="1065">
        <v>0</v>
      </c>
    </row>
    <row r="1609" spans="1:22">
      <c r="A1609">
        <v>4088200100</v>
      </c>
      <c r="B1609" s="1061">
        <v>2</v>
      </c>
      <c r="C1609" s="1061">
        <v>5</v>
      </c>
      <c r="D1609" s="1062">
        <v>2</v>
      </c>
      <c r="E1609" s="1061" t="s">
        <v>2394</v>
      </c>
      <c r="F1609" s="1061">
        <v>143</v>
      </c>
      <c r="G1609" s="1061" t="s">
        <v>711</v>
      </c>
      <c r="H1609" s="1063">
        <v>1</v>
      </c>
      <c r="I1609" s="1064">
        <v>14301</v>
      </c>
      <c r="J1609" s="1064">
        <v>1</v>
      </c>
      <c r="K1609">
        <v>2020</v>
      </c>
      <c r="L1609" s="1064">
        <v>2</v>
      </c>
      <c r="M1609" s="1064">
        <v>2</v>
      </c>
      <c r="N1609" s="1064" t="s">
        <v>2396</v>
      </c>
      <c r="O1609">
        <v>13</v>
      </c>
      <c r="P1609" s="1065">
        <v>0</v>
      </c>
      <c r="Q1609" s="1065">
        <v>6787.8</v>
      </c>
      <c r="R1609" s="1066">
        <f t="shared" si="25"/>
        <v>6787.8</v>
      </c>
      <c r="S1609" s="1065">
        <v>0</v>
      </c>
      <c r="T1609" s="1065">
        <v>0</v>
      </c>
      <c r="U1609" s="1065">
        <v>0</v>
      </c>
      <c r="V1609" s="1065">
        <v>0</v>
      </c>
    </row>
    <row r="1610" spans="1:22">
      <c r="A1610">
        <v>4088200100</v>
      </c>
      <c r="B1610" s="1061">
        <v>2</v>
      </c>
      <c r="C1610" s="1061">
        <v>5</v>
      </c>
      <c r="D1610" s="1062">
        <v>2</v>
      </c>
      <c r="E1610" s="1061" t="s">
        <v>2394</v>
      </c>
      <c r="F1610" s="1061">
        <v>143</v>
      </c>
      <c r="G1610" s="1061" t="s">
        <v>711</v>
      </c>
      <c r="H1610" s="1063">
        <v>1</v>
      </c>
      <c r="I1610" s="1064">
        <v>14301</v>
      </c>
      <c r="J1610" s="1064">
        <v>1</v>
      </c>
      <c r="K1610">
        <v>2020</v>
      </c>
      <c r="L1610" s="1064">
        <v>1</v>
      </c>
      <c r="M1610" s="1064">
        <v>3</v>
      </c>
      <c r="N1610" s="1064" t="s">
        <v>2395</v>
      </c>
      <c r="O1610">
        <v>13</v>
      </c>
      <c r="P1610" s="1065">
        <v>28788.67</v>
      </c>
      <c r="Q1610" s="1065">
        <v>-1223.3699999999999</v>
      </c>
      <c r="R1610" s="1066">
        <f t="shared" si="25"/>
        <v>27565.3</v>
      </c>
      <c r="S1610" s="1065">
        <v>27565.3</v>
      </c>
      <c r="T1610" s="1065">
        <v>27565.3</v>
      </c>
      <c r="U1610" s="1065">
        <v>24808.77</v>
      </c>
      <c r="V1610" s="1065">
        <v>24808.77</v>
      </c>
    </row>
    <row r="1611" spans="1:22">
      <c r="A1611">
        <v>4088200100</v>
      </c>
      <c r="B1611" s="1061">
        <v>2</v>
      </c>
      <c r="C1611" s="1061">
        <v>5</v>
      </c>
      <c r="D1611" s="1062">
        <v>2</v>
      </c>
      <c r="E1611" s="1061" t="s">
        <v>2394</v>
      </c>
      <c r="F1611" s="1061">
        <v>143</v>
      </c>
      <c r="G1611" s="1061" t="s">
        <v>711</v>
      </c>
      <c r="H1611" s="1063">
        <v>1</v>
      </c>
      <c r="I1611" s="1064">
        <v>14301</v>
      </c>
      <c r="J1611" s="1064">
        <v>1</v>
      </c>
      <c r="K1611">
        <v>2020</v>
      </c>
      <c r="L1611" s="1064">
        <v>1</v>
      </c>
      <c r="M1611" s="1064">
        <v>3</v>
      </c>
      <c r="N1611" s="1064" t="s">
        <v>2395</v>
      </c>
      <c r="O1611">
        <v>13</v>
      </c>
      <c r="P1611" s="1065">
        <v>558289.66</v>
      </c>
      <c r="Q1611" s="1065">
        <v>69617.14</v>
      </c>
      <c r="R1611" s="1066">
        <f t="shared" si="25"/>
        <v>627906.80000000005</v>
      </c>
      <c r="S1611" s="1065">
        <v>627906.80000000005</v>
      </c>
      <c r="T1611" s="1065">
        <v>627906.80000000005</v>
      </c>
      <c r="U1611" s="1065">
        <v>576464.23</v>
      </c>
      <c r="V1611" s="1065">
        <v>576464.23</v>
      </c>
    </row>
    <row r="1612" spans="1:22">
      <c r="A1612">
        <v>4088200100</v>
      </c>
      <c r="B1612" s="1061">
        <v>2</v>
      </c>
      <c r="C1612" s="1061">
        <v>5</v>
      </c>
      <c r="D1612" s="1062">
        <v>2</v>
      </c>
      <c r="E1612" s="1061" t="s">
        <v>2394</v>
      </c>
      <c r="F1612" s="1061">
        <v>143</v>
      </c>
      <c r="G1612" s="1061" t="s">
        <v>711</v>
      </c>
      <c r="H1612" s="1063">
        <v>1</v>
      </c>
      <c r="I1612" s="1064">
        <v>14301</v>
      </c>
      <c r="J1612" s="1064">
        <v>1</v>
      </c>
      <c r="K1612">
        <v>2020</v>
      </c>
      <c r="L1612" s="1064">
        <v>1</v>
      </c>
      <c r="M1612" s="1064">
        <v>1</v>
      </c>
      <c r="N1612" s="1064" t="s">
        <v>2397</v>
      </c>
      <c r="O1612">
        <v>13</v>
      </c>
      <c r="P1612" s="1065">
        <v>140792.37</v>
      </c>
      <c r="Q1612" s="1065">
        <v>-2735.63</v>
      </c>
      <c r="R1612" s="1066">
        <f t="shared" si="25"/>
        <v>138056.74</v>
      </c>
      <c r="S1612" s="1065">
        <v>138056.74</v>
      </c>
      <c r="T1612" s="1065">
        <v>138056.74</v>
      </c>
      <c r="U1612" s="1065">
        <v>0</v>
      </c>
      <c r="V1612" s="1065">
        <v>0</v>
      </c>
    </row>
    <row r="1613" spans="1:22">
      <c r="A1613">
        <v>4088200100</v>
      </c>
      <c r="B1613" s="1061">
        <v>2</v>
      </c>
      <c r="C1613" s="1061">
        <v>5</v>
      </c>
      <c r="D1613" s="1062">
        <v>2</v>
      </c>
      <c r="E1613" s="1061" t="s">
        <v>2394</v>
      </c>
      <c r="F1613" s="1061">
        <v>143</v>
      </c>
      <c r="G1613" s="1061" t="s">
        <v>711</v>
      </c>
      <c r="H1613" s="1063">
        <v>1</v>
      </c>
      <c r="I1613" s="1064">
        <v>14301</v>
      </c>
      <c r="J1613" s="1064">
        <v>1</v>
      </c>
      <c r="K1613">
        <v>2020</v>
      </c>
      <c r="L1613" s="1064">
        <v>2</v>
      </c>
      <c r="M1613" s="1064">
        <v>2</v>
      </c>
      <c r="N1613" s="1064" t="s">
        <v>2396</v>
      </c>
      <c r="O1613">
        <v>13</v>
      </c>
      <c r="P1613" s="1065">
        <v>0</v>
      </c>
      <c r="Q1613" s="1065">
        <v>0</v>
      </c>
      <c r="R1613" s="1066">
        <f t="shared" si="25"/>
        <v>0</v>
      </c>
      <c r="S1613" s="1065">
        <v>0</v>
      </c>
      <c r="T1613" s="1065">
        <v>0</v>
      </c>
      <c r="U1613" s="1065">
        <v>0</v>
      </c>
      <c r="V1613" s="1065">
        <v>0</v>
      </c>
    </row>
    <row r="1614" spans="1:22">
      <c r="A1614">
        <v>4088200100</v>
      </c>
      <c r="B1614" s="1061">
        <v>2</v>
      </c>
      <c r="C1614" s="1061">
        <v>5</v>
      </c>
      <c r="D1614" s="1062">
        <v>2</v>
      </c>
      <c r="E1614" s="1061" t="s">
        <v>2394</v>
      </c>
      <c r="F1614" s="1061">
        <v>143</v>
      </c>
      <c r="G1614" s="1061" t="s">
        <v>711</v>
      </c>
      <c r="H1614" s="1063">
        <v>1</v>
      </c>
      <c r="I1614" s="1064">
        <v>14301</v>
      </c>
      <c r="J1614" s="1064">
        <v>1</v>
      </c>
      <c r="K1614">
        <v>2020</v>
      </c>
      <c r="L1614" s="1064">
        <v>2</v>
      </c>
      <c r="M1614" s="1064">
        <v>2</v>
      </c>
      <c r="N1614" s="1064" t="s">
        <v>2396</v>
      </c>
      <c r="O1614">
        <v>13</v>
      </c>
      <c r="P1614" s="1065">
        <v>0</v>
      </c>
      <c r="Q1614" s="1065">
        <v>0</v>
      </c>
      <c r="R1614" s="1066">
        <f t="shared" si="25"/>
        <v>0</v>
      </c>
      <c r="S1614" s="1065">
        <v>0</v>
      </c>
      <c r="T1614" s="1065">
        <v>0</v>
      </c>
      <c r="U1614" s="1065">
        <v>0</v>
      </c>
      <c r="V1614" s="1065">
        <v>0</v>
      </c>
    </row>
    <row r="1615" spans="1:22">
      <c r="A1615">
        <v>4088200100</v>
      </c>
      <c r="B1615" s="1061">
        <v>2</v>
      </c>
      <c r="C1615" s="1061">
        <v>5</v>
      </c>
      <c r="D1615" s="1062">
        <v>2</v>
      </c>
      <c r="E1615" s="1061" t="s">
        <v>2394</v>
      </c>
      <c r="F1615" s="1061">
        <v>143</v>
      </c>
      <c r="G1615" s="1061" t="s">
        <v>711</v>
      </c>
      <c r="H1615" s="1063">
        <v>1</v>
      </c>
      <c r="I1615" s="1064">
        <v>14301</v>
      </c>
      <c r="J1615" s="1064">
        <v>1</v>
      </c>
      <c r="K1615">
        <v>2020</v>
      </c>
      <c r="L1615" s="1064">
        <v>2</v>
      </c>
      <c r="M1615" s="1064">
        <v>2</v>
      </c>
      <c r="N1615" s="1064" t="s">
        <v>2396</v>
      </c>
      <c r="O1615">
        <v>13</v>
      </c>
      <c r="P1615" s="1065">
        <v>0</v>
      </c>
      <c r="Q1615" s="1065">
        <v>0</v>
      </c>
      <c r="R1615" s="1066">
        <f t="shared" si="25"/>
        <v>0</v>
      </c>
      <c r="S1615" s="1065">
        <v>9496.42</v>
      </c>
      <c r="T1615" s="1065">
        <v>9496.42</v>
      </c>
      <c r="U1615" s="1065">
        <v>0</v>
      </c>
      <c r="V1615" s="1065">
        <v>0</v>
      </c>
    </row>
    <row r="1616" spans="1:22">
      <c r="A1616">
        <v>4088200100</v>
      </c>
      <c r="B1616" s="1061">
        <v>2</v>
      </c>
      <c r="C1616" s="1061">
        <v>5</v>
      </c>
      <c r="D1616" s="1062">
        <v>2</v>
      </c>
      <c r="E1616" s="1061" t="s">
        <v>2394</v>
      </c>
      <c r="F1616" s="1061">
        <v>143</v>
      </c>
      <c r="G1616" s="1061" t="s">
        <v>711</v>
      </c>
      <c r="H1616" s="1063">
        <v>1</v>
      </c>
      <c r="I1616" s="1064">
        <v>14301</v>
      </c>
      <c r="J1616" s="1064">
        <v>1</v>
      </c>
      <c r="K1616">
        <v>2020</v>
      </c>
      <c r="L1616" s="1064">
        <v>2</v>
      </c>
      <c r="M1616" s="1064">
        <v>2</v>
      </c>
      <c r="N1616" s="1064" t="s">
        <v>2396</v>
      </c>
      <c r="O1616">
        <v>13</v>
      </c>
      <c r="P1616" s="1065">
        <v>0</v>
      </c>
      <c r="Q1616" s="1065">
        <v>9496.42</v>
      </c>
      <c r="R1616" s="1066">
        <f t="shared" si="25"/>
        <v>9496.42</v>
      </c>
      <c r="S1616" s="1065">
        <v>0</v>
      </c>
      <c r="T1616" s="1065">
        <v>0</v>
      </c>
      <c r="U1616" s="1065">
        <v>0</v>
      </c>
      <c r="V1616" s="1065">
        <v>0</v>
      </c>
    </row>
    <row r="1617" spans="1:22">
      <c r="A1617">
        <v>4088200100</v>
      </c>
      <c r="B1617" s="1061">
        <v>2</v>
      </c>
      <c r="C1617" s="1061">
        <v>5</v>
      </c>
      <c r="D1617" s="1062">
        <v>2</v>
      </c>
      <c r="E1617" s="1061" t="s">
        <v>2394</v>
      </c>
      <c r="F1617" s="1061">
        <v>143</v>
      </c>
      <c r="G1617" s="1061" t="s">
        <v>711</v>
      </c>
      <c r="H1617" s="1063">
        <v>1</v>
      </c>
      <c r="I1617" s="1064">
        <v>14301</v>
      </c>
      <c r="J1617" s="1064">
        <v>1</v>
      </c>
      <c r="K1617">
        <v>2020</v>
      </c>
      <c r="L1617" s="1064">
        <v>2</v>
      </c>
      <c r="M1617" s="1064">
        <v>2</v>
      </c>
      <c r="N1617" s="1064" t="s">
        <v>2396</v>
      </c>
      <c r="O1617">
        <v>13</v>
      </c>
      <c r="P1617" s="1065">
        <v>0</v>
      </c>
      <c r="Q1617" s="1065">
        <v>0</v>
      </c>
      <c r="R1617" s="1066">
        <f t="shared" si="25"/>
        <v>0</v>
      </c>
      <c r="S1617" s="1065">
        <v>0</v>
      </c>
      <c r="T1617" s="1065">
        <v>0</v>
      </c>
      <c r="U1617" s="1065">
        <v>0</v>
      </c>
      <c r="V1617" s="1065">
        <v>0</v>
      </c>
    </row>
    <row r="1618" spans="1:22">
      <c r="A1618">
        <v>4088200100</v>
      </c>
      <c r="B1618" s="1061">
        <v>2</v>
      </c>
      <c r="C1618" s="1061">
        <v>5</v>
      </c>
      <c r="D1618" s="1062">
        <v>2</v>
      </c>
      <c r="E1618" s="1061" t="s">
        <v>2394</v>
      </c>
      <c r="F1618" s="1061">
        <v>143</v>
      </c>
      <c r="G1618" s="1061" t="s">
        <v>711</v>
      </c>
      <c r="H1618" s="1063">
        <v>1</v>
      </c>
      <c r="I1618" s="1064">
        <v>14301</v>
      </c>
      <c r="J1618" s="1064">
        <v>1</v>
      </c>
      <c r="K1618">
        <v>2020</v>
      </c>
      <c r="L1618" s="1064">
        <v>2</v>
      </c>
      <c r="M1618" s="1064">
        <v>2</v>
      </c>
      <c r="N1618" s="1064" t="s">
        <v>2396</v>
      </c>
      <c r="O1618">
        <v>13</v>
      </c>
      <c r="P1618" s="1065">
        <v>0</v>
      </c>
      <c r="Q1618" s="1065">
        <v>0</v>
      </c>
      <c r="R1618" s="1066">
        <f t="shared" si="25"/>
        <v>0</v>
      </c>
      <c r="S1618" s="1065">
        <v>0</v>
      </c>
      <c r="T1618" s="1065">
        <v>0</v>
      </c>
      <c r="U1618" s="1065">
        <v>48110.239999999998</v>
      </c>
      <c r="V1618" s="1065">
        <v>48110.239999999998</v>
      </c>
    </row>
    <row r="1619" spans="1:22">
      <c r="A1619">
        <v>4088200100</v>
      </c>
      <c r="B1619" s="1061">
        <v>2</v>
      </c>
      <c r="C1619" s="1061">
        <v>5</v>
      </c>
      <c r="D1619" s="1062">
        <v>2</v>
      </c>
      <c r="E1619" s="1061" t="s">
        <v>2394</v>
      </c>
      <c r="F1619" s="1061">
        <v>143</v>
      </c>
      <c r="G1619" s="1061" t="s">
        <v>711</v>
      </c>
      <c r="H1619" s="1063">
        <v>1</v>
      </c>
      <c r="I1619" s="1064">
        <v>14301</v>
      </c>
      <c r="J1619" s="1064">
        <v>1</v>
      </c>
      <c r="K1619">
        <v>2020</v>
      </c>
      <c r="L1619" s="1064">
        <v>2</v>
      </c>
      <c r="M1619" s="1064">
        <v>2</v>
      </c>
      <c r="N1619" s="1064" t="s">
        <v>2396</v>
      </c>
      <c r="O1619">
        <v>13</v>
      </c>
      <c r="P1619" s="1065">
        <v>0</v>
      </c>
      <c r="Q1619" s="1065">
        <v>0</v>
      </c>
      <c r="R1619" s="1066">
        <f t="shared" si="25"/>
        <v>0</v>
      </c>
      <c r="S1619" s="1065">
        <v>0</v>
      </c>
      <c r="T1619" s="1065">
        <v>0</v>
      </c>
      <c r="U1619" s="1065">
        <v>0</v>
      </c>
      <c r="V1619" s="1065">
        <v>0</v>
      </c>
    </row>
    <row r="1620" spans="1:22">
      <c r="A1620">
        <v>4088200100</v>
      </c>
      <c r="B1620" s="1061">
        <v>2</v>
      </c>
      <c r="C1620" s="1061">
        <v>5</v>
      </c>
      <c r="D1620" s="1062">
        <v>2</v>
      </c>
      <c r="E1620" s="1061" t="s">
        <v>2394</v>
      </c>
      <c r="F1620" s="1061">
        <v>143</v>
      </c>
      <c r="G1620" s="1061" t="s">
        <v>711</v>
      </c>
      <c r="H1620" s="1063">
        <v>1</v>
      </c>
      <c r="I1620" s="1064">
        <v>14301</v>
      </c>
      <c r="J1620" s="1064">
        <v>1</v>
      </c>
      <c r="K1620">
        <v>2020</v>
      </c>
      <c r="L1620" s="1064">
        <v>2</v>
      </c>
      <c r="M1620" s="1064">
        <v>2</v>
      </c>
      <c r="N1620" s="1064" t="s">
        <v>2396</v>
      </c>
      <c r="O1620">
        <v>13</v>
      </c>
      <c r="P1620" s="1065">
        <v>0</v>
      </c>
      <c r="Q1620" s="1065">
        <v>0</v>
      </c>
      <c r="R1620" s="1066">
        <f t="shared" si="25"/>
        <v>0</v>
      </c>
      <c r="S1620" s="1065">
        <v>0</v>
      </c>
      <c r="T1620" s="1065">
        <v>0</v>
      </c>
      <c r="U1620" s="1065">
        <v>0</v>
      </c>
      <c r="V1620" s="1065">
        <v>0</v>
      </c>
    </row>
    <row r="1621" spans="1:22">
      <c r="A1621">
        <v>4088200100</v>
      </c>
      <c r="B1621" s="1061">
        <v>2</v>
      </c>
      <c r="C1621" s="1061">
        <v>5</v>
      </c>
      <c r="D1621" s="1062">
        <v>2</v>
      </c>
      <c r="E1621" s="1061" t="s">
        <v>2394</v>
      </c>
      <c r="F1621" s="1061">
        <v>143</v>
      </c>
      <c r="G1621" s="1061" t="s">
        <v>711</v>
      </c>
      <c r="H1621" s="1063">
        <v>1</v>
      </c>
      <c r="I1621" s="1064">
        <v>14301</v>
      </c>
      <c r="J1621" s="1064">
        <v>1</v>
      </c>
      <c r="K1621">
        <v>2020</v>
      </c>
      <c r="L1621" s="1064">
        <v>2</v>
      </c>
      <c r="M1621" s="1064">
        <v>2</v>
      </c>
      <c r="N1621" s="1064" t="s">
        <v>2396</v>
      </c>
      <c r="O1621">
        <v>13</v>
      </c>
      <c r="P1621" s="1065">
        <v>0</v>
      </c>
      <c r="Q1621" s="1065">
        <v>0</v>
      </c>
      <c r="R1621" s="1066">
        <f t="shared" si="25"/>
        <v>0</v>
      </c>
      <c r="S1621" s="1065">
        <v>98729</v>
      </c>
      <c r="T1621" s="1065">
        <v>98729</v>
      </c>
      <c r="U1621" s="1065">
        <v>0</v>
      </c>
      <c r="V1621" s="1065">
        <v>0</v>
      </c>
    </row>
    <row r="1622" spans="1:22">
      <c r="A1622">
        <v>4088200100</v>
      </c>
      <c r="B1622" s="1061">
        <v>2</v>
      </c>
      <c r="C1622" s="1061">
        <v>5</v>
      </c>
      <c r="D1622" s="1062">
        <v>2</v>
      </c>
      <c r="E1622" s="1061" t="s">
        <v>2394</v>
      </c>
      <c r="F1622" s="1061">
        <v>143</v>
      </c>
      <c r="G1622" s="1061" t="s">
        <v>711</v>
      </c>
      <c r="H1622" s="1063">
        <v>1</v>
      </c>
      <c r="I1622" s="1064">
        <v>14301</v>
      </c>
      <c r="J1622" s="1064">
        <v>1</v>
      </c>
      <c r="K1622">
        <v>2020</v>
      </c>
      <c r="L1622" s="1064">
        <v>2</v>
      </c>
      <c r="M1622" s="1064">
        <v>2</v>
      </c>
      <c r="N1622" s="1064" t="s">
        <v>2396</v>
      </c>
      <c r="O1622">
        <v>13</v>
      </c>
      <c r="P1622" s="1065">
        <v>0</v>
      </c>
      <c r="Q1622" s="1065">
        <v>98729</v>
      </c>
      <c r="R1622" s="1066">
        <f t="shared" si="25"/>
        <v>98729</v>
      </c>
      <c r="S1622" s="1065">
        <v>0</v>
      </c>
      <c r="T1622" s="1065">
        <v>0</v>
      </c>
      <c r="U1622" s="1065">
        <v>0</v>
      </c>
      <c r="V1622" s="1065">
        <v>0</v>
      </c>
    </row>
    <row r="1623" spans="1:22">
      <c r="A1623">
        <v>4088200100</v>
      </c>
      <c r="B1623" s="1061">
        <v>2</v>
      </c>
      <c r="C1623" s="1061">
        <v>5</v>
      </c>
      <c r="D1623" s="1062">
        <v>2</v>
      </c>
      <c r="E1623" s="1061" t="s">
        <v>2394</v>
      </c>
      <c r="F1623" s="1061">
        <v>143</v>
      </c>
      <c r="G1623" s="1061" t="s">
        <v>711</v>
      </c>
      <c r="H1623" s="1063">
        <v>1</v>
      </c>
      <c r="I1623" s="1064">
        <v>14301</v>
      </c>
      <c r="J1623" s="1064">
        <v>1</v>
      </c>
      <c r="K1623">
        <v>2020</v>
      </c>
      <c r="L1623" s="1064">
        <v>2</v>
      </c>
      <c r="M1623" s="1064">
        <v>2</v>
      </c>
      <c r="N1623" s="1064" t="s">
        <v>2396</v>
      </c>
      <c r="O1623">
        <v>13</v>
      </c>
      <c r="P1623" s="1065">
        <v>0</v>
      </c>
      <c r="Q1623" s="1065">
        <v>0</v>
      </c>
      <c r="R1623" s="1066">
        <f t="shared" si="25"/>
        <v>0</v>
      </c>
      <c r="S1623" s="1065">
        <v>0</v>
      </c>
      <c r="T1623" s="1065">
        <v>0</v>
      </c>
      <c r="U1623" s="1065">
        <v>0</v>
      </c>
      <c r="V1623" s="1065">
        <v>0</v>
      </c>
    </row>
    <row r="1624" spans="1:22">
      <c r="A1624">
        <v>4088200100</v>
      </c>
      <c r="B1624" s="1061">
        <v>2</v>
      </c>
      <c r="C1624" s="1061">
        <v>5</v>
      </c>
      <c r="D1624" s="1062">
        <v>2</v>
      </c>
      <c r="E1624" s="1061" t="s">
        <v>2394</v>
      </c>
      <c r="F1624" s="1061">
        <v>143</v>
      </c>
      <c r="G1624" s="1061" t="s">
        <v>711</v>
      </c>
      <c r="H1624" s="1063">
        <v>1</v>
      </c>
      <c r="I1624" s="1064">
        <v>14301</v>
      </c>
      <c r="J1624" s="1064">
        <v>1</v>
      </c>
      <c r="K1624">
        <v>2020</v>
      </c>
      <c r="L1624" s="1064">
        <v>2</v>
      </c>
      <c r="M1624" s="1064">
        <v>2</v>
      </c>
      <c r="N1624" s="1064" t="s">
        <v>2396</v>
      </c>
      <c r="O1624">
        <v>13</v>
      </c>
      <c r="P1624" s="1065">
        <v>0</v>
      </c>
      <c r="Q1624" s="1065">
        <v>0</v>
      </c>
      <c r="R1624" s="1066">
        <f t="shared" si="25"/>
        <v>0</v>
      </c>
      <c r="S1624" s="1065">
        <v>0</v>
      </c>
      <c r="T1624" s="1065">
        <v>0</v>
      </c>
      <c r="U1624" s="1065">
        <v>0</v>
      </c>
      <c r="V1624" s="1065">
        <v>0</v>
      </c>
    </row>
    <row r="1625" spans="1:22">
      <c r="A1625">
        <v>4088200100</v>
      </c>
      <c r="B1625" s="1061">
        <v>2</v>
      </c>
      <c r="C1625" s="1061">
        <v>5</v>
      </c>
      <c r="D1625" s="1062">
        <v>2</v>
      </c>
      <c r="E1625" s="1061" t="s">
        <v>2394</v>
      </c>
      <c r="F1625" s="1061">
        <v>143</v>
      </c>
      <c r="G1625" s="1061" t="s">
        <v>711</v>
      </c>
      <c r="H1625" s="1063">
        <v>1</v>
      </c>
      <c r="I1625" s="1064">
        <v>14301</v>
      </c>
      <c r="J1625" s="1064">
        <v>1</v>
      </c>
      <c r="K1625">
        <v>2020</v>
      </c>
      <c r="L1625" s="1064">
        <v>2</v>
      </c>
      <c r="M1625" s="1064">
        <v>2</v>
      </c>
      <c r="N1625" s="1064" t="s">
        <v>2396</v>
      </c>
      <c r="O1625">
        <v>13</v>
      </c>
      <c r="P1625" s="1065">
        <v>0</v>
      </c>
      <c r="Q1625" s="1065">
        <v>0</v>
      </c>
      <c r="R1625" s="1066">
        <f t="shared" si="25"/>
        <v>0</v>
      </c>
      <c r="S1625" s="1065">
        <v>12280.74</v>
      </c>
      <c r="T1625" s="1065">
        <v>12280.74</v>
      </c>
      <c r="U1625" s="1065">
        <v>0</v>
      </c>
      <c r="V1625" s="1065">
        <v>0</v>
      </c>
    </row>
    <row r="1626" spans="1:22">
      <c r="A1626">
        <v>4088200100</v>
      </c>
      <c r="B1626" s="1061">
        <v>2</v>
      </c>
      <c r="C1626" s="1061">
        <v>5</v>
      </c>
      <c r="D1626" s="1062">
        <v>2</v>
      </c>
      <c r="E1626" s="1061" t="s">
        <v>2394</v>
      </c>
      <c r="F1626" s="1061">
        <v>143</v>
      </c>
      <c r="G1626" s="1061" t="s">
        <v>711</v>
      </c>
      <c r="H1626" s="1063">
        <v>1</v>
      </c>
      <c r="I1626" s="1064">
        <v>14301</v>
      </c>
      <c r="J1626" s="1064">
        <v>1</v>
      </c>
      <c r="K1626">
        <v>2020</v>
      </c>
      <c r="L1626" s="1064">
        <v>2</v>
      </c>
      <c r="M1626" s="1064">
        <v>2</v>
      </c>
      <c r="N1626" s="1064" t="s">
        <v>2396</v>
      </c>
      <c r="O1626">
        <v>13</v>
      </c>
      <c r="P1626" s="1065">
        <v>0</v>
      </c>
      <c r="Q1626" s="1065">
        <v>12280.74</v>
      </c>
      <c r="R1626" s="1066">
        <f t="shared" si="25"/>
        <v>12280.74</v>
      </c>
      <c r="S1626" s="1065">
        <v>0</v>
      </c>
      <c r="T1626" s="1065">
        <v>0</v>
      </c>
      <c r="U1626" s="1065">
        <v>0</v>
      </c>
      <c r="V1626" s="1065">
        <v>0</v>
      </c>
    </row>
    <row r="1627" spans="1:22">
      <c r="A1627">
        <v>4088200100</v>
      </c>
      <c r="B1627" s="1061">
        <v>2</v>
      </c>
      <c r="C1627" s="1061">
        <v>5</v>
      </c>
      <c r="D1627" s="1062">
        <v>2</v>
      </c>
      <c r="E1627" s="1061" t="s">
        <v>2394</v>
      </c>
      <c r="F1627" s="1061">
        <v>143</v>
      </c>
      <c r="G1627" s="1061" t="s">
        <v>711</v>
      </c>
      <c r="H1627" s="1063">
        <v>1</v>
      </c>
      <c r="I1627" s="1064">
        <v>14301</v>
      </c>
      <c r="J1627" s="1064">
        <v>1</v>
      </c>
      <c r="K1627">
        <v>2020</v>
      </c>
      <c r="L1627" s="1064">
        <v>1</v>
      </c>
      <c r="M1627" s="1064">
        <v>3</v>
      </c>
      <c r="N1627" s="1064" t="s">
        <v>2395</v>
      </c>
      <c r="O1627">
        <v>13</v>
      </c>
      <c r="P1627" s="1065">
        <v>963353.43</v>
      </c>
      <c r="Q1627" s="1065">
        <v>-65943.16</v>
      </c>
      <c r="R1627" s="1066">
        <f t="shared" si="25"/>
        <v>897410.27</v>
      </c>
      <c r="S1627" s="1065">
        <v>897410.27</v>
      </c>
      <c r="T1627" s="1065">
        <v>897410.27</v>
      </c>
      <c r="U1627" s="1065">
        <v>808647.3</v>
      </c>
      <c r="V1627" s="1065">
        <v>808647.3</v>
      </c>
    </row>
    <row r="1628" spans="1:22">
      <c r="A1628">
        <v>4088200100</v>
      </c>
      <c r="B1628" s="1061">
        <v>2</v>
      </c>
      <c r="C1628" s="1061">
        <v>5</v>
      </c>
      <c r="D1628" s="1062">
        <v>2</v>
      </c>
      <c r="E1628" s="1061" t="s">
        <v>2394</v>
      </c>
      <c r="F1628" s="1061">
        <v>143</v>
      </c>
      <c r="G1628" s="1061" t="s">
        <v>711</v>
      </c>
      <c r="H1628" s="1063">
        <v>1</v>
      </c>
      <c r="I1628" s="1064">
        <v>14301</v>
      </c>
      <c r="J1628" s="1064">
        <v>1</v>
      </c>
      <c r="K1628">
        <v>2020</v>
      </c>
      <c r="L1628" s="1064">
        <v>1</v>
      </c>
      <c r="M1628" s="1064">
        <v>3</v>
      </c>
      <c r="N1628" s="1064" t="s">
        <v>2395</v>
      </c>
      <c r="O1628">
        <v>13</v>
      </c>
      <c r="P1628" s="1065">
        <v>392053.42</v>
      </c>
      <c r="Q1628" s="1065">
        <v>-99395.81</v>
      </c>
      <c r="R1628" s="1066">
        <f t="shared" si="25"/>
        <v>292657.61</v>
      </c>
      <c r="S1628" s="1065">
        <v>292657.61</v>
      </c>
      <c r="T1628" s="1065">
        <v>292657.61</v>
      </c>
      <c r="U1628" s="1065">
        <v>263682.96000000002</v>
      </c>
      <c r="V1628" s="1065">
        <v>263682.96000000002</v>
      </c>
    </row>
    <row r="1629" spans="1:22">
      <c r="A1629">
        <v>4088200100</v>
      </c>
      <c r="B1629" s="1061">
        <v>2</v>
      </c>
      <c r="C1629" s="1061">
        <v>5</v>
      </c>
      <c r="D1629" s="1062">
        <v>2</v>
      </c>
      <c r="E1629" s="1061" t="s">
        <v>2394</v>
      </c>
      <c r="F1629" s="1061">
        <v>143</v>
      </c>
      <c r="G1629" s="1061" t="s">
        <v>711</v>
      </c>
      <c r="H1629" s="1063">
        <v>1</v>
      </c>
      <c r="I1629" s="1064">
        <v>14301</v>
      </c>
      <c r="J1629" s="1064">
        <v>1</v>
      </c>
      <c r="K1629">
        <v>2020</v>
      </c>
      <c r="L1629" s="1064">
        <v>2</v>
      </c>
      <c r="M1629" s="1064">
        <v>2</v>
      </c>
      <c r="N1629" s="1064" t="s">
        <v>2396</v>
      </c>
      <c r="O1629">
        <v>13</v>
      </c>
      <c r="P1629" s="1065">
        <v>0</v>
      </c>
      <c r="Q1629" s="1065">
        <v>0</v>
      </c>
      <c r="R1629" s="1066">
        <f t="shared" si="25"/>
        <v>0</v>
      </c>
      <c r="S1629" s="1065">
        <v>0</v>
      </c>
      <c r="T1629" s="1065">
        <v>0</v>
      </c>
      <c r="U1629" s="1065">
        <v>0</v>
      </c>
      <c r="V1629" s="1065">
        <v>0</v>
      </c>
    </row>
    <row r="1630" spans="1:22">
      <c r="A1630">
        <v>4088200100</v>
      </c>
      <c r="B1630" s="1061">
        <v>2</v>
      </c>
      <c r="C1630" s="1061">
        <v>5</v>
      </c>
      <c r="D1630" s="1062">
        <v>2</v>
      </c>
      <c r="E1630" s="1061" t="s">
        <v>2394</v>
      </c>
      <c r="F1630" s="1061">
        <v>143</v>
      </c>
      <c r="G1630" s="1061" t="s">
        <v>711</v>
      </c>
      <c r="H1630" s="1063">
        <v>1</v>
      </c>
      <c r="I1630" s="1064">
        <v>14301</v>
      </c>
      <c r="J1630" s="1064">
        <v>1</v>
      </c>
      <c r="K1630">
        <v>2020</v>
      </c>
      <c r="L1630" s="1064">
        <v>2</v>
      </c>
      <c r="M1630" s="1064">
        <v>2</v>
      </c>
      <c r="N1630" s="1064" t="s">
        <v>2396</v>
      </c>
      <c r="O1630">
        <v>13</v>
      </c>
      <c r="P1630" s="1065">
        <v>0</v>
      </c>
      <c r="Q1630" s="1065">
        <v>0</v>
      </c>
      <c r="R1630" s="1066">
        <f t="shared" si="25"/>
        <v>0</v>
      </c>
      <c r="S1630" s="1065">
        <v>0</v>
      </c>
      <c r="T1630" s="1065">
        <v>0</v>
      </c>
      <c r="U1630" s="1065">
        <v>0</v>
      </c>
      <c r="V1630" s="1065">
        <v>0</v>
      </c>
    </row>
    <row r="1631" spans="1:22">
      <c r="A1631">
        <v>4088200100</v>
      </c>
      <c r="B1631" s="1061">
        <v>2</v>
      </c>
      <c r="C1631" s="1061">
        <v>5</v>
      </c>
      <c r="D1631" s="1062">
        <v>2</v>
      </c>
      <c r="E1631" s="1061" t="s">
        <v>2394</v>
      </c>
      <c r="F1631" s="1061">
        <v>143</v>
      </c>
      <c r="G1631" s="1061" t="s">
        <v>711</v>
      </c>
      <c r="H1631" s="1063">
        <v>1</v>
      </c>
      <c r="I1631" s="1064">
        <v>14301</v>
      </c>
      <c r="J1631" s="1064">
        <v>1</v>
      </c>
      <c r="K1631">
        <v>2020</v>
      </c>
      <c r="L1631" s="1064">
        <v>2</v>
      </c>
      <c r="M1631" s="1064">
        <v>2</v>
      </c>
      <c r="N1631" s="1064" t="s">
        <v>2396</v>
      </c>
      <c r="O1631">
        <v>13</v>
      </c>
      <c r="P1631" s="1065">
        <v>0</v>
      </c>
      <c r="Q1631" s="1065">
        <v>0</v>
      </c>
      <c r="R1631" s="1066">
        <f t="shared" si="25"/>
        <v>0</v>
      </c>
      <c r="S1631" s="1065">
        <v>10483.459999999999</v>
      </c>
      <c r="T1631" s="1065">
        <v>10483.459999999999</v>
      </c>
      <c r="U1631" s="1065">
        <v>0</v>
      </c>
      <c r="V1631" s="1065">
        <v>0</v>
      </c>
    </row>
    <row r="1632" spans="1:22">
      <c r="A1632">
        <v>4088200100</v>
      </c>
      <c r="B1632" s="1061">
        <v>2</v>
      </c>
      <c r="C1632" s="1061">
        <v>5</v>
      </c>
      <c r="D1632" s="1062">
        <v>2</v>
      </c>
      <c r="E1632" s="1061" t="s">
        <v>2394</v>
      </c>
      <c r="F1632" s="1061">
        <v>143</v>
      </c>
      <c r="G1632" s="1061" t="s">
        <v>711</v>
      </c>
      <c r="H1632" s="1063">
        <v>1</v>
      </c>
      <c r="I1632" s="1064">
        <v>14301</v>
      </c>
      <c r="J1632" s="1064">
        <v>1</v>
      </c>
      <c r="K1632">
        <v>2020</v>
      </c>
      <c r="L1632" s="1064">
        <v>2</v>
      </c>
      <c r="M1632" s="1064">
        <v>2</v>
      </c>
      <c r="N1632" s="1064" t="s">
        <v>2396</v>
      </c>
      <c r="O1632">
        <v>13</v>
      </c>
      <c r="P1632" s="1065">
        <v>0</v>
      </c>
      <c r="Q1632" s="1065">
        <v>10483.459999999999</v>
      </c>
      <c r="R1632" s="1066">
        <f t="shared" si="25"/>
        <v>10483.459999999999</v>
      </c>
      <c r="S1632" s="1065">
        <v>0</v>
      </c>
      <c r="T1632" s="1065">
        <v>0</v>
      </c>
      <c r="U1632" s="1065">
        <v>0</v>
      </c>
      <c r="V1632" s="1065">
        <v>0</v>
      </c>
    </row>
    <row r="1633" spans="1:22">
      <c r="A1633">
        <v>4088200100</v>
      </c>
      <c r="B1633" s="1061">
        <v>2</v>
      </c>
      <c r="C1633" s="1061">
        <v>5</v>
      </c>
      <c r="D1633" s="1062">
        <v>2</v>
      </c>
      <c r="E1633" s="1061" t="s">
        <v>2394</v>
      </c>
      <c r="F1633" s="1061">
        <v>143</v>
      </c>
      <c r="G1633" s="1061" t="s">
        <v>711</v>
      </c>
      <c r="H1633" s="1063">
        <v>1</v>
      </c>
      <c r="I1633" s="1064">
        <v>14301</v>
      </c>
      <c r="J1633" s="1064">
        <v>1</v>
      </c>
      <c r="K1633">
        <v>2020</v>
      </c>
      <c r="L1633" s="1064">
        <v>2</v>
      </c>
      <c r="M1633" s="1064">
        <v>2</v>
      </c>
      <c r="N1633" s="1064" t="s">
        <v>2396</v>
      </c>
      <c r="O1633">
        <v>13</v>
      </c>
      <c r="P1633" s="1065">
        <v>0</v>
      </c>
      <c r="Q1633" s="1065">
        <v>0</v>
      </c>
      <c r="R1633" s="1066">
        <f t="shared" si="25"/>
        <v>0</v>
      </c>
      <c r="S1633" s="1065">
        <v>0</v>
      </c>
      <c r="T1633" s="1065">
        <v>0</v>
      </c>
      <c r="U1633" s="1065">
        <v>0</v>
      </c>
      <c r="V1633" s="1065">
        <v>0</v>
      </c>
    </row>
    <row r="1634" spans="1:22">
      <c r="A1634">
        <v>4088200100</v>
      </c>
      <c r="B1634" s="1061">
        <v>2</v>
      </c>
      <c r="C1634" s="1061">
        <v>5</v>
      </c>
      <c r="D1634" s="1062">
        <v>2</v>
      </c>
      <c r="E1634" s="1061" t="s">
        <v>2394</v>
      </c>
      <c r="F1634" s="1061">
        <v>143</v>
      </c>
      <c r="G1634" s="1061" t="s">
        <v>711</v>
      </c>
      <c r="H1634" s="1063">
        <v>1</v>
      </c>
      <c r="I1634" s="1064">
        <v>14301</v>
      </c>
      <c r="J1634" s="1064">
        <v>1</v>
      </c>
      <c r="K1634">
        <v>2020</v>
      </c>
      <c r="L1634" s="1064">
        <v>2</v>
      </c>
      <c r="M1634" s="1064">
        <v>2</v>
      </c>
      <c r="N1634" s="1064" t="s">
        <v>2396</v>
      </c>
      <c r="O1634">
        <v>13</v>
      </c>
      <c r="P1634" s="1065">
        <v>0</v>
      </c>
      <c r="Q1634" s="1065">
        <v>0</v>
      </c>
      <c r="R1634" s="1066">
        <f t="shared" si="25"/>
        <v>0</v>
      </c>
      <c r="S1634" s="1065">
        <v>0</v>
      </c>
      <c r="T1634" s="1065">
        <v>0</v>
      </c>
      <c r="U1634" s="1065">
        <v>0</v>
      </c>
      <c r="V1634" s="1065">
        <v>0</v>
      </c>
    </row>
    <row r="1635" spans="1:22">
      <c r="A1635">
        <v>4088200100</v>
      </c>
      <c r="B1635" s="1061">
        <v>2</v>
      </c>
      <c r="C1635" s="1061">
        <v>5</v>
      </c>
      <c r="D1635" s="1062">
        <v>2</v>
      </c>
      <c r="E1635" s="1061" t="s">
        <v>2394</v>
      </c>
      <c r="F1635" s="1061">
        <v>143</v>
      </c>
      <c r="G1635" s="1061" t="s">
        <v>711</v>
      </c>
      <c r="H1635" s="1063">
        <v>1</v>
      </c>
      <c r="I1635" s="1064">
        <v>14301</v>
      </c>
      <c r="J1635" s="1064">
        <v>1</v>
      </c>
      <c r="K1635">
        <v>2020</v>
      </c>
      <c r="L1635" s="1064">
        <v>2</v>
      </c>
      <c r="M1635" s="1064">
        <v>2</v>
      </c>
      <c r="N1635" s="1064" t="s">
        <v>2396</v>
      </c>
      <c r="O1635">
        <v>13</v>
      </c>
      <c r="P1635" s="1065">
        <v>0</v>
      </c>
      <c r="Q1635" s="1065">
        <v>0</v>
      </c>
      <c r="R1635" s="1066">
        <f t="shared" si="25"/>
        <v>0</v>
      </c>
      <c r="S1635" s="1065">
        <v>10308.02</v>
      </c>
      <c r="T1635" s="1065">
        <v>10308.02</v>
      </c>
      <c r="U1635" s="1065">
        <v>0</v>
      </c>
      <c r="V1635" s="1065">
        <v>0</v>
      </c>
    </row>
    <row r="1636" spans="1:22">
      <c r="A1636">
        <v>4088200100</v>
      </c>
      <c r="B1636" s="1061">
        <v>2</v>
      </c>
      <c r="C1636" s="1061">
        <v>5</v>
      </c>
      <c r="D1636" s="1062">
        <v>2</v>
      </c>
      <c r="E1636" s="1061" t="s">
        <v>2394</v>
      </c>
      <c r="F1636" s="1061">
        <v>143</v>
      </c>
      <c r="G1636" s="1061" t="s">
        <v>711</v>
      </c>
      <c r="H1636" s="1063">
        <v>1</v>
      </c>
      <c r="I1636" s="1064">
        <v>14301</v>
      </c>
      <c r="J1636" s="1064">
        <v>1</v>
      </c>
      <c r="K1636">
        <v>2020</v>
      </c>
      <c r="L1636" s="1064">
        <v>2</v>
      </c>
      <c r="M1636" s="1064">
        <v>2</v>
      </c>
      <c r="N1636" s="1064" t="s">
        <v>2396</v>
      </c>
      <c r="O1636">
        <v>13</v>
      </c>
      <c r="P1636" s="1065">
        <v>0</v>
      </c>
      <c r="Q1636" s="1065">
        <v>10308.02</v>
      </c>
      <c r="R1636" s="1066">
        <f t="shared" si="25"/>
        <v>10308.02</v>
      </c>
      <c r="S1636" s="1065">
        <v>0</v>
      </c>
      <c r="T1636" s="1065">
        <v>0</v>
      </c>
      <c r="U1636" s="1065">
        <v>0</v>
      </c>
      <c r="V1636" s="1065">
        <v>0</v>
      </c>
    </row>
    <row r="1637" spans="1:22">
      <c r="A1637">
        <v>4088200100</v>
      </c>
      <c r="B1637" s="1061">
        <v>2</v>
      </c>
      <c r="C1637" s="1061">
        <v>5</v>
      </c>
      <c r="D1637" s="1062">
        <v>2</v>
      </c>
      <c r="E1637" s="1061" t="s">
        <v>2394</v>
      </c>
      <c r="F1637" s="1061">
        <v>143</v>
      </c>
      <c r="G1637" s="1061" t="s">
        <v>711</v>
      </c>
      <c r="H1637" s="1063">
        <v>1</v>
      </c>
      <c r="I1637" s="1064">
        <v>14301</v>
      </c>
      <c r="J1637" s="1064">
        <v>1</v>
      </c>
      <c r="K1637">
        <v>2020</v>
      </c>
      <c r="L1637" s="1064">
        <v>2</v>
      </c>
      <c r="M1637" s="1064">
        <v>2</v>
      </c>
      <c r="N1637" s="1064" t="s">
        <v>2396</v>
      </c>
      <c r="O1637">
        <v>13</v>
      </c>
      <c r="P1637" s="1065">
        <v>325927.15999999997</v>
      </c>
      <c r="Q1637" s="1065">
        <v>-191589.39</v>
      </c>
      <c r="R1637" s="1066">
        <f t="shared" si="25"/>
        <v>134337.76999999996</v>
      </c>
      <c r="S1637" s="1065">
        <v>134337.76999999999</v>
      </c>
      <c r="T1637" s="1065">
        <v>134337.76999999999</v>
      </c>
      <c r="U1637" s="1065">
        <v>134337.76999999999</v>
      </c>
      <c r="V1637" s="1065">
        <v>134337.76999999999</v>
      </c>
    </row>
    <row r="1638" spans="1:22">
      <c r="A1638">
        <v>4088200100</v>
      </c>
      <c r="B1638" s="1061">
        <v>2</v>
      </c>
      <c r="C1638" s="1061">
        <v>5</v>
      </c>
      <c r="D1638" s="1062">
        <v>2</v>
      </c>
      <c r="E1638" s="1061" t="s">
        <v>2394</v>
      </c>
      <c r="F1638" s="1061">
        <v>143</v>
      </c>
      <c r="G1638" s="1061" t="s">
        <v>711</v>
      </c>
      <c r="H1638" s="1063">
        <v>1</v>
      </c>
      <c r="I1638" s="1064">
        <v>14301</v>
      </c>
      <c r="J1638" s="1064">
        <v>1</v>
      </c>
      <c r="K1638">
        <v>2020</v>
      </c>
      <c r="L1638" s="1064">
        <v>2</v>
      </c>
      <c r="M1638" s="1064">
        <v>2</v>
      </c>
      <c r="N1638" s="1064" t="s">
        <v>2396</v>
      </c>
      <c r="O1638">
        <v>13</v>
      </c>
      <c r="P1638" s="1065">
        <v>0</v>
      </c>
      <c r="Q1638" s="1065">
        <v>0</v>
      </c>
      <c r="R1638" s="1066">
        <f t="shared" si="25"/>
        <v>0</v>
      </c>
      <c r="S1638" s="1065">
        <v>0</v>
      </c>
      <c r="T1638" s="1065">
        <v>0</v>
      </c>
      <c r="U1638" s="1065">
        <v>0</v>
      </c>
      <c r="V1638" s="1065">
        <v>0</v>
      </c>
    </row>
    <row r="1639" spans="1:22">
      <c r="A1639">
        <v>4088200100</v>
      </c>
      <c r="B1639" s="1061">
        <v>2</v>
      </c>
      <c r="C1639" s="1061">
        <v>5</v>
      </c>
      <c r="D1639" s="1062">
        <v>2</v>
      </c>
      <c r="E1639" s="1061" t="s">
        <v>2394</v>
      </c>
      <c r="F1639" s="1061">
        <v>143</v>
      </c>
      <c r="G1639" s="1061" t="s">
        <v>711</v>
      </c>
      <c r="H1639" s="1063">
        <v>1</v>
      </c>
      <c r="I1639" s="1064">
        <v>14301</v>
      </c>
      <c r="J1639" s="1064">
        <v>1</v>
      </c>
      <c r="K1639">
        <v>2020</v>
      </c>
      <c r="L1639" s="1064">
        <v>2</v>
      </c>
      <c r="M1639" s="1064">
        <v>2</v>
      </c>
      <c r="N1639" s="1064" t="s">
        <v>2396</v>
      </c>
      <c r="O1639">
        <v>13</v>
      </c>
      <c r="P1639" s="1065">
        <v>0</v>
      </c>
      <c r="Q1639" s="1065">
        <v>0</v>
      </c>
      <c r="R1639" s="1066">
        <f t="shared" si="25"/>
        <v>0</v>
      </c>
      <c r="S1639" s="1065">
        <v>0</v>
      </c>
      <c r="T1639" s="1065">
        <v>0</v>
      </c>
      <c r="U1639" s="1065">
        <v>0</v>
      </c>
      <c r="V1639" s="1065">
        <v>0</v>
      </c>
    </row>
    <row r="1640" spans="1:22">
      <c r="A1640">
        <v>4088200100</v>
      </c>
      <c r="B1640" s="1061">
        <v>2</v>
      </c>
      <c r="C1640" s="1061">
        <v>5</v>
      </c>
      <c r="D1640" s="1062">
        <v>2</v>
      </c>
      <c r="E1640" s="1061" t="s">
        <v>2394</v>
      </c>
      <c r="F1640" s="1061">
        <v>143</v>
      </c>
      <c r="G1640" s="1061" t="s">
        <v>711</v>
      </c>
      <c r="H1640" s="1063">
        <v>1</v>
      </c>
      <c r="I1640" s="1064">
        <v>14301</v>
      </c>
      <c r="J1640" s="1064">
        <v>1</v>
      </c>
      <c r="K1640">
        <v>2020</v>
      </c>
      <c r="L1640" s="1064">
        <v>2</v>
      </c>
      <c r="M1640" s="1064">
        <v>2</v>
      </c>
      <c r="N1640" s="1064" t="s">
        <v>2396</v>
      </c>
      <c r="O1640">
        <v>13</v>
      </c>
      <c r="P1640" s="1065">
        <v>0</v>
      </c>
      <c r="Q1640" s="1065">
        <v>0</v>
      </c>
      <c r="R1640" s="1066">
        <f t="shared" si="25"/>
        <v>0</v>
      </c>
      <c r="S1640" s="1065">
        <v>36263.97</v>
      </c>
      <c r="T1640" s="1065">
        <v>36263.97</v>
      </c>
      <c r="U1640" s="1065">
        <v>0</v>
      </c>
      <c r="V1640" s="1065">
        <v>0</v>
      </c>
    </row>
    <row r="1641" spans="1:22">
      <c r="A1641">
        <v>4088200100</v>
      </c>
      <c r="B1641" s="1061">
        <v>2</v>
      </c>
      <c r="C1641" s="1061">
        <v>5</v>
      </c>
      <c r="D1641" s="1062">
        <v>2</v>
      </c>
      <c r="E1641" s="1061" t="s">
        <v>2394</v>
      </c>
      <c r="F1641" s="1061">
        <v>143</v>
      </c>
      <c r="G1641" s="1061" t="s">
        <v>711</v>
      </c>
      <c r="H1641" s="1063">
        <v>1</v>
      </c>
      <c r="I1641" s="1064">
        <v>14301</v>
      </c>
      <c r="J1641" s="1064">
        <v>1</v>
      </c>
      <c r="K1641">
        <v>2020</v>
      </c>
      <c r="L1641" s="1064">
        <v>2</v>
      </c>
      <c r="M1641" s="1064">
        <v>2</v>
      </c>
      <c r="N1641" s="1064" t="s">
        <v>2396</v>
      </c>
      <c r="O1641">
        <v>13</v>
      </c>
      <c r="P1641" s="1065">
        <v>0</v>
      </c>
      <c r="Q1641" s="1065">
        <v>36263.97</v>
      </c>
      <c r="R1641" s="1066">
        <f t="shared" si="25"/>
        <v>36263.97</v>
      </c>
      <c r="S1641" s="1065">
        <v>0</v>
      </c>
      <c r="T1641" s="1065">
        <v>0</v>
      </c>
      <c r="U1641" s="1065">
        <v>0</v>
      </c>
      <c r="V1641" s="1065">
        <v>0</v>
      </c>
    </row>
    <row r="1642" spans="1:22">
      <c r="A1642">
        <v>4088200100</v>
      </c>
      <c r="B1642" s="1061">
        <v>2</v>
      </c>
      <c r="C1642" s="1061">
        <v>5</v>
      </c>
      <c r="D1642" s="1062">
        <v>2</v>
      </c>
      <c r="E1642" s="1061" t="s">
        <v>2394</v>
      </c>
      <c r="F1642" s="1061">
        <v>143</v>
      </c>
      <c r="G1642" s="1061" t="s">
        <v>711</v>
      </c>
      <c r="H1642" s="1063">
        <v>1</v>
      </c>
      <c r="I1642" s="1064">
        <v>14301</v>
      </c>
      <c r="J1642" s="1064">
        <v>1</v>
      </c>
      <c r="K1642">
        <v>2020</v>
      </c>
      <c r="L1642" s="1064">
        <v>1</v>
      </c>
      <c r="M1642" s="1064">
        <v>3</v>
      </c>
      <c r="N1642" s="1064" t="s">
        <v>2395</v>
      </c>
      <c r="O1642">
        <v>13</v>
      </c>
      <c r="P1642" s="1065">
        <v>228968.43</v>
      </c>
      <c r="Q1642" s="1065">
        <v>47822.91</v>
      </c>
      <c r="R1642" s="1066">
        <f t="shared" si="25"/>
        <v>276791.33999999997</v>
      </c>
      <c r="S1642" s="1065">
        <v>276791.34000000003</v>
      </c>
      <c r="T1642" s="1065">
        <v>276791.34000000003</v>
      </c>
      <c r="U1642" s="1065">
        <v>244663.31</v>
      </c>
      <c r="V1642" s="1065">
        <v>244663.31</v>
      </c>
    </row>
    <row r="1643" spans="1:22">
      <c r="A1643">
        <v>4088200100</v>
      </c>
      <c r="B1643" s="1061">
        <v>2</v>
      </c>
      <c r="C1643" s="1061">
        <v>5</v>
      </c>
      <c r="D1643" s="1062">
        <v>2</v>
      </c>
      <c r="E1643" s="1061" t="s">
        <v>2394</v>
      </c>
      <c r="F1643" s="1061">
        <v>143</v>
      </c>
      <c r="G1643" s="1061" t="s">
        <v>711</v>
      </c>
      <c r="H1643" s="1063">
        <v>1</v>
      </c>
      <c r="I1643" s="1064">
        <v>14301</v>
      </c>
      <c r="J1643" s="1064">
        <v>1</v>
      </c>
      <c r="K1643">
        <v>2020</v>
      </c>
      <c r="L1643" s="1064">
        <v>2</v>
      </c>
      <c r="M1643" s="1064">
        <v>2</v>
      </c>
      <c r="N1643" s="1064" t="s">
        <v>2396</v>
      </c>
      <c r="O1643">
        <v>13</v>
      </c>
      <c r="P1643" s="1065">
        <v>0</v>
      </c>
      <c r="Q1643" s="1065">
        <v>0</v>
      </c>
      <c r="R1643" s="1066">
        <f t="shared" si="25"/>
        <v>0</v>
      </c>
      <c r="S1643" s="1065">
        <v>0</v>
      </c>
      <c r="T1643" s="1065">
        <v>0</v>
      </c>
      <c r="U1643" s="1065">
        <v>0</v>
      </c>
      <c r="V1643" s="1065">
        <v>0</v>
      </c>
    </row>
    <row r="1644" spans="1:22">
      <c r="A1644">
        <v>4088200100</v>
      </c>
      <c r="B1644" s="1061">
        <v>2</v>
      </c>
      <c r="C1644" s="1061">
        <v>5</v>
      </c>
      <c r="D1644" s="1062">
        <v>2</v>
      </c>
      <c r="E1644" s="1061" t="s">
        <v>2394</v>
      </c>
      <c r="F1644" s="1061">
        <v>143</v>
      </c>
      <c r="G1644" s="1061" t="s">
        <v>711</v>
      </c>
      <c r="H1644" s="1063">
        <v>1</v>
      </c>
      <c r="I1644" s="1064">
        <v>14301</v>
      </c>
      <c r="J1644" s="1064">
        <v>1</v>
      </c>
      <c r="K1644">
        <v>2020</v>
      </c>
      <c r="L1644" s="1064">
        <v>2</v>
      </c>
      <c r="M1644" s="1064">
        <v>2</v>
      </c>
      <c r="N1644" s="1064" t="s">
        <v>2396</v>
      </c>
      <c r="O1644">
        <v>13</v>
      </c>
      <c r="P1644" s="1065">
        <v>0</v>
      </c>
      <c r="Q1644" s="1065">
        <v>0</v>
      </c>
      <c r="R1644" s="1066">
        <f t="shared" si="25"/>
        <v>0</v>
      </c>
      <c r="S1644" s="1065">
        <v>0</v>
      </c>
      <c r="T1644" s="1065">
        <v>0</v>
      </c>
      <c r="U1644" s="1065">
        <v>0</v>
      </c>
      <c r="V1644" s="1065">
        <v>0</v>
      </c>
    </row>
    <row r="1645" spans="1:22">
      <c r="A1645">
        <v>4088200100</v>
      </c>
      <c r="B1645" s="1061">
        <v>2</v>
      </c>
      <c r="C1645" s="1061">
        <v>5</v>
      </c>
      <c r="D1645" s="1062">
        <v>2</v>
      </c>
      <c r="E1645" s="1061" t="s">
        <v>2394</v>
      </c>
      <c r="F1645" s="1061">
        <v>143</v>
      </c>
      <c r="G1645" s="1061" t="s">
        <v>711</v>
      </c>
      <c r="H1645" s="1063">
        <v>1</v>
      </c>
      <c r="I1645" s="1064">
        <v>14301</v>
      </c>
      <c r="J1645" s="1064">
        <v>1</v>
      </c>
      <c r="K1645">
        <v>2020</v>
      </c>
      <c r="L1645" s="1064">
        <v>2</v>
      </c>
      <c r="M1645" s="1064">
        <v>2</v>
      </c>
      <c r="N1645" s="1064" t="s">
        <v>2396</v>
      </c>
      <c r="O1645">
        <v>13</v>
      </c>
      <c r="P1645" s="1065">
        <v>0</v>
      </c>
      <c r="Q1645" s="1065">
        <v>0</v>
      </c>
      <c r="R1645" s="1066">
        <f t="shared" si="25"/>
        <v>0</v>
      </c>
      <c r="S1645" s="1065">
        <v>21480.71</v>
      </c>
      <c r="T1645" s="1065">
        <v>21480.71</v>
      </c>
      <c r="U1645" s="1065">
        <v>0</v>
      </c>
      <c r="V1645" s="1065">
        <v>0</v>
      </c>
    </row>
    <row r="1646" spans="1:22">
      <c r="A1646">
        <v>4088200100</v>
      </c>
      <c r="B1646" s="1061">
        <v>2</v>
      </c>
      <c r="C1646" s="1061">
        <v>5</v>
      </c>
      <c r="D1646" s="1062">
        <v>2</v>
      </c>
      <c r="E1646" s="1061" t="s">
        <v>2394</v>
      </c>
      <c r="F1646" s="1061">
        <v>143</v>
      </c>
      <c r="G1646" s="1061" t="s">
        <v>711</v>
      </c>
      <c r="H1646" s="1063">
        <v>1</v>
      </c>
      <c r="I1646" s="1064">
        <v>14301</v>
      </c>
      <c r="J1646" s="1064">
        <v>1</v>
      </c>
      <c r="K1646">
        <v>2020</v>
      </c>
      <c r="L1646" s="1064">
        <v>2</v>
      </c>
      <c r="M1646" s="1064">
        <v>2</v>
      </c>
      <c r="N1646" s="1064" t="s">
        <v>2396</v>
      </c>
      <c r="O1646">
        <v>13</v>
      </c>
      <c r="P1646" s="1065">
        <v>0</v>
      </c>
      <c r="Q1646" s="1065">
        <v>21480.71</v>
      </c>
      <c r="R1646" s="1066">
        <f t="shared" si="25"/>
        <v>21480.71</v>
      </c>
      <c r="S1646" s="1065">
        <v>0</v>
      </c>
      <c r="T1646" s="1065">
        <v>0</v>
      </c>
      <c r="U1646" s="1065">
        <v>0</v>
      </c>
      <c r="V1646" s="1065">
        <v>0</v>
      </c>
    </row>
    <row r="1647" spans="1:22">
      <c r="A1647">
        <v>4088200100</v>
      </c>
      <c r="B1647" s="1061">
        <v>2</v>
      </c>
      <c r="C1647" s="1061">
        <v>5</v>
      </c>
      <c r="D1647" s="1062">
        <v>2</v>
      </c>
      <c r="E1647" s="1061" t="s">
        <v>2394</v>
      </c>
      <c r="F1647" s="1061">
        <v>143</v>
      </c>
      <c r="G1647" s="1061" t="s">
        <v>711</v>
      </c>
      <c r="H1647" s="1063">
        <v>1</v>
      </c>
      <c r="I1647" s="1064">
        <v>14301</v>
      </c>
      <c r="J1647" s="1064">
        <v>1</v>
      </c>
      <c r="K1647">
        <v>2020</v>
      </c>
      <c r="L1647" s="1064">
        <v>1</v>
      </c>
      <c r="M1647" s="1064">
        <v>3</v>
      </c>
      <c r="N1647" s="1064" t="s">
        <v>2395</v>
      </c>
      <c r="O1647">
        <v>13</v>
      </c>
      <c r="P1647" s="1065">
        <v>86504.28</v>
      </c>
      <c r="Q1647" s="1065">
        <v>-2292.4499999999998</v>
      </c>
      <c r="R1647" s="1066">
        <f t="shared" si="25"/>
        <v>84211.83</v>
      </c>
      <c r="S1647" s="1065">
        <v>84211.83</v>
      </c>
      <c r="T1647" s="1065">
        <v>84211.83</v>
      </c>
      <c r="U1647" s="1065">
        <v>75823.95</v>
      </c>
      <c r="V1647" s="1065">
        <v>75823.95</v>
      </c>
    </row>
    <row r="1648" spans="1:22">
      <c r="A1648">
        <v>4088200100</v>
      </c>
      <c r="B1648" s="1061">
        <v>2</v>
      </c>
      <c r="C1648" s="1061">
        <v>5</v>
      </c>
      <c r="D1648" s="1062">
        <v>2</v>
      </c>
      <c r="E1648" s="1061" t="s">
        <v>2394</v>
      </c>
      <c r="F1648" s="1061">
        <v>143</v>
      </c>
      <c r="G1648" s="1061" t="s">
        <v>711</v>
      </c>
      <c r="H1648" s="1063">
        <v>1</v>
      </c>
      <c r="I1648" s="1064">
        <v>14301</v>
      </c>
      <c r="J1648" s="1064">
        <v>1</v>
      </c>
      <c r="K1648">
        <v>2020</v>
      </c>
      <c r="L1648" s="1064">
        <v>1</v>
      </c>
      <c r="M1648" s="1064">
        <v>3</v>
      </c>
      <c r="N1648" s="1064" t="s">
        <v>2395</v>
      </c>
      <c r="O1648">
        <v>13</v>
      </c>
      <c r="P1648" s="1065">
        <v>101793.03</v>
      </c>
      <c r="Q1648" s="1065">
        <v>-2870.35</v>
      </c>
      <c r="R1648" s="1066">
        <f t="shared" si="25"/>
        <v>98922.68</v>
      </c>
      <c r="S1648" s="1065">
        <v>98922.68</v>
      </c>
      <c r="T1648" s="1065">
        <v>98922.68</v>
      </c>
      <c r="U1648" s="1065">
        <v>89030.41</v>
      </c>
      <c r="V1648" s="1065">
        <v>89030.41</v>
      </c>
    </row>
    <row r="1649" spans="1:22">
      <c r="A1649">
        <v>4088200100</v>
      </c>
      <c r="B1649" s="1061">
        <v>2</v>
      </c>
      <c r="C1649" s="1061">
        <v>5</v>
      </c>
      <c r="D1649" s="1062">
        <v>2</v>
      </c>
      <c r="E1649" s="1061" t="s">
        <v>2394</v>
      </c>
      <c r="F1649" s="1061">
        <v>143</v>
      </c>
      <c r="G1649" s="1061" t="s">
        <v>711</v>
      </c>
      <c r="H1649" s="1063">
        <v>1</v>
      </c>
      <c r="I1649" s="1064">
        <v>14301</v>
      </c>
      <c r="J1649" s="1064">
        <v>1</v>
      </c>
      <c r="K1649">
        <v>2020</v>
      </c>
      <c r="L1649" s="1064">
        <v>2</v>
      </c>
      <c r="M1649" s="1064">
        <v>2</v>
      </c>
      <c r="N1649" s="1064" t="s">
        <v>2396</v>
      </c>
      <c r="O1649">
        <v>13</v>
      </c>
      <c r="P1649" s="1065">
        <v>0</v>
      </c>
      <c r="Q1649" s="1065">
        <v>0</v>
      </c>
      <c r="R1649" s="1066">
        <f t="shared" si="25"/>
        <v>0</v>
      </c>
      <c r="S1649" s="1065">
        <v>0</v>
      </c>
      <c r="T1649" s="1065">
        <v>0</v>
      </c>
      <c r="U1649" s="1065">
        <v>0</v>
      </c>
      <c r="V1649" s="1065">
        <v>0</v>
      </c>
    </row>
    <row r="1650" spans="1:22">
      <c r="A1650">
        <v>4088200100</v>
      </c>
      <c r="B1650" s="1061">
        <v>2</v>
      </c>
      <c r="C1650" s="1061">
        <v>5</v>
      </c>
      <c r="D1650" s="1062">
        <v>2</v>
      </c>
      <c r="E1650" s="1061" t="s">
        <v>2394</v>
      </c>
      <c r="F1650" s="1061">
        <v>143</v>
      </c>
      <c r="G1650" s="1061" t="s">
        <v>711</v>
      </c>
      <c r="H1650" s="1063">
        <v>1</v>
      </c>
      <c r="I1650" s="1064">
        <v>14301</v>
      </c>
      <c r="J1650" s="1064">
        <v>1</v>
      </c>
      <c r="K1650">
        <v>2020</v>
      </c>
      <c r="L1650" s="1064">
        <v>2</v>
      </c>
      <c r="M1650" s="1064">
        <v>2</v>
      </c>
      <c r="N1650" s="1064" t="s">
        <v>2396</v>
      </c>
      <c r="O1650">
        <v>13</v>
      </c>
      <c r="P1650" s="1065">
        <v>0</v>
      </c>
      <c r="Q1650" s="1065">
        <v>6054.47</v>
      </c>
      <c r="R1650" s="1066">
        <f t="shared" si="25"/>
        <v>6054.47</v>
      </c>
      <c r="S1650" s="1065">
        <v>0</v>
      </c>
      <c r="T1650" s="1065">
        <v>0</v>
      </c>
      <c r="U1650" s="1065">
        <v>0</v>
      </c>
      <c r="V1650" s="1065">
        <v>0</v>
      </c>
    </row>
    <row r="1651" spans="1:22">
      <c r="A1651">
        <v>4088200100</v>
      </c>
      <c r="B1651" s="1061">
        <v>2</v>
      </c>
      <c r="C1651" s="1061">
        <v>5</v>
      </c>
      <c r="D1651" s="1062">
        <v>2</v>
      </c>
      <c r="E1651" s="1061" t="s">
        <v>2394</v>
      </c>
      <c r="F1651" s="1061">
        <v>143</v>
      </c>
      <c r="G1651" s="1061" t="s">
        <v>711</v>
      </c>
      <c r="H1651" s="1063">
        <v>1</v>
      </c>
      <c r="I1651" s="1064">
        <v>14301</v>
      </c>
      <c r="J1651" s="1064">
        <v>1</v>
      </c>
      <c r="K1651">
        <v>2020</v>
      </c>
      <c r="L1651" s="1064">
        <v>2</v>
      </c>
      <c r="M1651" s="1064">
        <v>2</v>
      </c>
      <c r="N1651" s="1064" t="s">
        <v>2396</v>
      </c>
      <c r="O1651">
        <v>13</v>
      </c>
      <c r="P1651" s="1065">
        <v>0</v>
      </c>
      <c r="Q1651" s="1065">
        <v>0</v>
      </c>
      <c r="R1651" s="1066">
        <f t="shared" si="25"/>
        <v>0</v>
      </c>
      <c r="S1651" s="1065">
        <v>0</v>
      </c>
      <c r="T1651" s="1065">
        <v>0</v>
      </c>
      <c r="U1651" s="1065">
        <v>0</v>
      </c>
      <c r="V1651" s="1065">
        <v>0</v>
      </c>
    </row>
    <row r="1652" spans="1:22">
      <c r="A1652">
        <v>4088200100</v>
      </c>
      <c r="B1652" s="1061">
        <v>2</v>
      </c>
      <c r="C1652" s="1061">
        <v>5</v>
      </c>
      <c r="D1652" s="1062">
        <v>2</v>
      </c>
      <c r="E1652" s="1061" t="s">
        <v>2394</v>
      </c>
      <c r="F1652" s="1061">
        <v>143</v>
      </c>
      <c r="G1652" s="1061" t="s">
        <v>711</v>
      </c>
      <c r="H1652" s="1063">
        <v>1</v>
      </c>
      <c r="I1652" s="1064">
        <v>14301</v>
      </c>
      <c r="J1652" s="1064">
        <v>1</v>
      </c>
      <c r="K1652">
        <v>2020</v>
      </c>
      <c r="L1652" s="1064">
        <v>2</v>
      </c>
      <c r="M1652" s="1064">
        <v>2</v>
      </c>
      <c r="N1652" s="1064" t="s">
        <v>2396</v>
      </c>
      <c r="O1652">
        <v>13</v>
      </c>
      <c r="P1652" s="1065">
        <v>0</v>
      </c>
      <c r="Q1652" s="1065">
        <v>0</v>
      </c>
      <c r="R1652" s="1066">
        <f t="shared" si="25"/>
        <v>0</v>
      </c>
      <c r="S1652" s="1065">
        <v>6054.47</v>
      </c>
      <c r="T1652" s="1065">
        <v>6054.47</v>
      </c>
      <c r="U1652" s="1065">
        <v>0</v>
      </c>
      <c r="V1652" s="1065">
        <v>0</v>
      </c>
    </row>
    <row r="1653" spans="1:22">
      <c r="A1653">
        <v>4088200100</v>
      </c>
      <c r="B1653" s="1061">
        <v>2</v>
      </c>
      <c r="C1653" s="1061">
        <v>5</v>
      </c>
      <c r="D1653" s="1062">
        <v>2</v>
      </c>
      <c r="E1653" s="1061" t="s">
        <v>2394</v>
      </c>
      <c r="F1653" s="1061">
        <v>143</v>
      </c>
      <c r="G1653" s="1061" t="s">
        <v>711</v>
      </c>
      <c r="H1653" s="1063">
        <v>1</v>
      </c>
      <c r="I1653" s="1064">
        <v>14301</v>
      </c>
      <c r="J1653" s="1064">
        <v>1</v>
      </c>
      <c r="K1653">
        <v>2020</v>
      </c>
      <c r="L1653" s="1064">
        <v>1</v>
      </c>
      <c r="M1653" s="1064">
        <v>3</v>
      </c>
      <c r="N1653" s="1064" t="s">
        <v>2395</v>
      </c>
      <c r="O1653">
        <v>13</v>
      </c>
      <c r="P1653" s="1065">
        <v>117222.67</v>
      </c>
      <c r="Q1653" s="1065">
        <v>-4895.5</v>
      </c>
      <c r="R1653" s="1066">
        <f t="shared" si="25"/>
        <v>112327.17</v>
      </c>
      <c r="S1653" s="1065">
        <v>112327.17</v>
      </c>
      <c r="T1653" s="1065">
        <v>112327.17</v>
      </c>
      <c r="U1653" s="1065">
        <v>101096.98</v>
      </c>
      <c r="V1653" s="1065">
        <v>101096.98</v>
      </c>
    </row>
    <row r="1654" spans="1:22">
      <c r="A1654">
        <v>4088200100</v>
      </c>
      <c r="B1654" s="1061">
        <v>2</v>
      </c>
      <c r="C1654" s="1061">
        <v>5</v>
      </c>
      <c r="D1654" s="1062">
        <v>2</v>
      </c>
      <c r="E1654" s="1061" t="s">
        <v>2394</v>
      </c>
      <c r="F1654" s="1061">
        <v>143</v>
      </c>
      <c r="G1654" s="1061" t="s">
        <v>711</v>
      </c>
      <c r="H1654" s="1063">
        <v>1</v>
      </c>
      <c r="I1654" s="1064">
        <v>14301</v>
      </c>
      <c r="J1654" s="1064">
        <v>1</v>
      </c>
      <c r="K1654">
        <v>2020</v>
      </c>
      <c r="L1654" s="1064">
        <v>1</v>
      </c>
      <c r="M1654" s="1064">
        <v>3</v>
      </c>
      <c r="N1654" s="1064" t="s">
        <v>2395</v>
      </c>
      <c r="O1654">
        <v>13</v>
      </c>
      <c r="P1654" s="1065">
        <v>190908.62</v>
      </c>
      <c r="Q1654" s="1065">
        <v>215600.08</v>
      </c>
      <c r="R1654" s="1066">
        <f t="shared" si="25"/>
        <v>406508.69999999995</v>
      </c>
      <c r="S1654" s="1065">
        <v>406508.7</v>
      </c>
      <c r="T1654" s="1065">
        <v>406508.7</v>
      </c>
      <c r="U1654" s="1065">
        <v>357558.51</v>
      </c>
      <c r="V1654" s="1065">
        <v>357558.51</v>
      </c>
    </row>
    <row r="1655" spans="1:22">
      <c r="A1655">
        <v>4088200100</v>
      </c>
      <c r="B1655" s="1061">
        <v>2</v>
      </c>
      <c r="C1655" s="1061">
        <v>5</v>
      </c>
      <c r="D1655" s="1062">
        <v>2</v>
      </c>
      <c r="E1655" s="1061" t="s">
        <v>2394</v>
      </c>
      <c r="F1655" s="1061">
        <v>143</v>
      </c>
      <c r="G1655" s="1061" t="s">
        <v>711</v>
      </c>
      <c r="H1655" s="1063">
        <v>1</v>
      </c>
      <c r="I1655" s="1064">
        <v>14301</v>
      </c>
      <c r="J1655" s="1064">
        <v>1</v>
      </c>
      <c r="K1655">
        <v>2020</v>
      </c>
      <c r="L1655" s="1064">
        <v>2</v>
      </c>
      <c r="M1655" s="1064">
        <v>2</v>
      </c>
      <c r="N1655" s="1064" t="s">
        <v>2396</v>
      </c>
      <c r="O1655">
        <v>13</v>
      </c>
      <c r="P1655" s="1065">
        <v>0</v>
      </c>
      <c r="Q1655" s="1065">
        <v>0</v>
      </c>
      <c r="R1655" s="1066">
        <f t="shared" si="25"/>
        <v>0</v>
      </c>
      <c r="S1655" s="1065">
        <v>0</v>
      </c>
      <c r="T1655" s="1065">
        <v>0</v>
      </c>
      <c r="U1655" s="1065">
        <v>0</v>
      </c>
      <c r="V1655" s="1065">
        <v>0</v>
      </c>
    </row>
    <row r="1656" spans="1:22">
      <c r="A1656">
        <v>4088200100</v>
      </c>
      <c r="B1656" s="1061">
        <v>2</v>
      </c>
      <c r="C1656" s="1061">
        <v>5</v>
      </c>
      <c r="D1656" s="1062">
        <v>2</v>
      </c>
      <c r="E1656" s="1061" t="s">
        <v>2394</v>
      </c>
      <c r="F1656" s="1061">
        <v>143</v>
      </c>
      <c r="G1656" s="1061" t="s">
        <v>711</v>
      </c>
      <c r="H1656" s="1063">
        <v>1</v>
      </c>
      <c r="I1656" s="1064">
        <v>14301</v>
      </c>
      <c r="J1656" s="1064">
        <v>1</v>
      </c>
      <c r="K1656">
        <v>2020</v>
      </c>
      <c r="L1656" s="1064">
        <v>2</v>
      </c>
      <c r="M1656" s="1064">
        <v>2</v>
      </c>
      <c r="N1656" s="1064" t="s">
        <v>2396</v>
      </c>
      <c r="O1656">
        <v>13</v>
      </c>
      <c r="P1656" s="1065">
        <v>0</v>
      </c>
      <c r="Q1656" s="1065">
        <v>0</v>
      </c>
      <c r="R1656" s="1066">
        <f t="shared" si="25"/>
        <v>0</v>
      </c>
      <c r="S1656" s="1065">
        <v>0</v>
      </c>
      <c r="T1656" s="1065">
        <v>0</v>
      </c>
      <c r="U1656" s="1065">
        <v>0</v>
      </c>
      <c r="V1656" s="1065">
        <v>0</v>
      </c>
    </row>
    <row r="1657" spans="1:22">
      <c r="A1657">
        <v>4088200100</v>
      </c>
      <c r="B1657" s="1061">
        <v>2</v>
      </c>
      <c r="C1657" s="1061">
        <v>5</v>
      </c>
      <c r="D1657" s="1062">
        <v>2</v>
      </c>
      <c r="E1657" s="1061" t="s">
        <v>2394</v>
      </c>
      <c r="F1657" s="1061">
        <v>143</v>
      </c>
      <c r="G1657" s="1061" t="s">
        <v>711</v>
      </c>
      <c r="H1657" s="1063">
        <v>1</v>
      </c>
      <c r="I1657" s="1064">
        <v>14301</v>
      </c>
      <c r="J1657" s="1064">
        <v>1</v>
      </c>
      <c r="K1657">
        <v>2020</v>
      </c>
      <c r="L1657" s="1064">
        <v>2</v>
      </c>
      <c r="M1657" s="1064">
        <v>2</v>
      </c>
      <c r="N1657" s="1064" t="s">
        <v>2396</v>
      </c>
      <c r="O1657">
        <v>13</v>
      </c>
      <c r="P1657" s="1065">
        <v>0</v>
      </c>
      <c r="Q1657" s="1065">
        <v>0</v>
      </c>
      <c r="R1657" s="1066">
        <f t="shared" si="25"/>
        <v>0</v>
      </c>
      <c r="S1657" s="1065">
        <v>126</v>
      </c>
      <c r="T1657" s="1065">
        <v>126</v>
      </c>
      <c r="U1657" s="1065">
        <v>0</v>
      </c>
      <c r="V1657" s="1065">
        <v>0</v>
      </c>
    </row>
    <row r="1658" spans="1:22">
      <c r="A1658">
        <v>4088200100</v>
      </c>
      <c r="B1658" s="1061">
        <v>2</v>
      </c>
      <c r="C1658" s="1061">
        <v>5</v>
      </c>
      <c r="D1658" s="1062">
        <v>2</v>
      </c>
      <c r="E1658" s="1061" t="s">
        <v>2394</v>
      </c>
      <c r="F1658" s="1061">
        <v>143</v>
      </c>
      <c r="G1658" s="1061" t="s">
        <v>711</v>
      </c>
      <c r="H1658" s="1063">
        <v>1</v>
      </c>
      <c r="I1658" s="1064">
        <v>14301</v>
      </c>
      <c r="J1658" s="1064">
        <v>1</v>
      </c>
      <c r="K1658">
        <v>2020</v>
      </c>
      <c r="L1658" s="1064">
        <v>2</v>
      </c>
      <c r="M1658" s="1064">
        <v>2</v>
      </c>
      <c r="N1658" s="1064" t="s">
        <v>2396</v>
      </c>
      <c r="O1658">
        <v>13</v>
      </c>
      <c r="P1658" s="1065">
        <v>0</v>
      </c>
      <c r="Q1658" s="1065">
        <v>126.49</v>
      </c>
      <c r="R1658" s="1066">
        <f t="shared" si="25"/>
        <v>126.49</v>
      </c>
      <c r="S1658" s="1065">
        <v>0</v>
      </c>
      <c r="T1658" s="1065">
        <v>0</v>
      </c>
      <c r="U1658" s="1065">
        <v>0</v>
      </c>
      <c r="V1658" s="1065">
        <v>0</v>
      </c>
    </row>
    <row r="1659" spans="1:22">
      <c r="A1659">
        <v>4088200100</v>
      </c>
      <c r="B1659" s="1061">
        <v>2</v>
      </c>
      <c r="C1659" s="1061">
        <v>5</v>
      </c>
      <c r="D1659" s="1062">
        <v>2</v>
      </c>
      <c r="E1659" s="1061" t="s">
        <v>2394</v>
      </c>
      <c r="F1659" s="1061">
        <v>143</v>
      </c>
      <c r="G1659" s="1061" t="s">
        <v>711</v>
      </c>
      <c r="H1659" s="1063">
        <v>1</v>
      </c>
      <c r="I1659" s="1064">
        <v>14301</v>
      </c>
      <c r="J1659" s="1064">
        <v>1</v>
      </c>
      <c r="K1659">
        <v>2020</v>
      </c>
      <c r="L1659" s="1064">
        <v>1</v>
      </c>
      <c r="M1659" s="1064">
        <v>3</v>
      </c>
      <c r="N1659" s="1064" t="s">
        <v>2395</v>
      </c>
      <c r="O1659">
        <v>13</v>
      </c>
      <c r="P1659" s="1065">
        <v>89791.76</v>
      </c>
      <c r="Q1659" s="1065">
        <v>-3261.2</v>
      </c>
      <c r="R1659" s="1066">
        <f t="shared" si="25"/>
        <v>86530.559999999998</v>
      </c>
      <c r="S1659" s="1065">
        <v>86530.559999999998</v>
      </c>
      <c r="T1659" s="1065">
        <v>86530.559999999998</v>
      </c>
      <c r="U1659" s="1065">
        <v>77728.59</v>
      </c>
      <c r="V1659" s="1065">
        <v>77728.59</v>
      </c>
    </row>
    <row r="1660" spans="1:22">
      <c r="A1660">
        <v>4088200100</v>
      </c>
      <c r="B1660" s="1061">
        <v>2</v>
      </c>
      <c r="C1660" s="1061">
        <v>5</v>
      </c>
      <c r="D1660" s="1062">
        <v>2</v>
      </c>
      <c r="E1660" s="1061" t="s">
        <v>2394</v>
      </c>
      <c r="F1660" s="1061">
        <v>143</v>
      </c>
      <c r="G1660" s="1061" t="s">
        <v>711</v>
      </c>
      <c r="H1660" s="1063">
        <v>1</v>
      </c>
      <c r="I1660" s="1064">
        <v>14301</v>
      </c>
      <c r="J1660" s="1064">
        <v>1</v>
      </c>
      <c r="K1660">
        <v>2020</v>
      </c>
      <c r="L1660" s="1064">
        <v>2</v>
      </c>
      <c r="M1660" s="1064">
        <v>2</v>
      </c>
      <c r="N1660" s="1064" t="s">
        <v>2396</v>
      </c>
      <c r="O1660">
        <v>13</v>
      </c>
      <c r="P1660" s="1065">
        <v>0</v>
      </c>
      <c r="Q1660" s="1065">
        <v>0</v>
      </c>
      <c r="R1660" s="1066">
        <f t="shared" si="25"/>
        <v>0</v>
      </c>
      <c r="S1660" s="1065">
        <v>0</v>
      </c>
      <c r="T1660" s="1065">
        <v>0</v>
      </c>
      <c r="U1660" s="1065">
        <v>0</v>
      </c>
      <c r="V1660" s="1065">
        <v>0</v>
      </c>
    </row>
    <row r="1661" spans="1:22">
      <c r="A1661">
        <v>4088200100</v>
      </c>
      <c r="B1661" s="1061">
        <v>2</v>
      </c>
      <c r="C1661" s="1061">
        <v>5</v>
      </c>
      <c r="D1661" s="1062">
        <v>2</v>
      </c>
      <c r="E1661" s="1061" t="s">
        <v>2394</v>
      </c>
      <c r="F1661" s="1061">
        <v>143</v>
      </c>
      <c r="G1661" s="1061" t="s">
        <v>711</v>
      </c>
      <c r="H1661" s="1063">
        <v>1</v>
      </c>
      <c r="I1661" s="1064">
        <v>14301</v>
      </c>
      <c r="J1661" s="1064">
        <v>1</v>
      </c>
      <c r="K1661">
        <v>2020</v>
      </c>
      <c r="L1661" s="1064">
        <v>2</v>
      </c>
      <c r="M1661" s="1064">
        <v>2</v>
      </c>
      <c r="N1661" s="1064" t="s">
        <v>2396</v>
      </c>
      <c r="O1661">
        <v>13</v>
      </c>
      <c r="P1661" s="1065">
        <v>0</v>
      </c>
      <c r="Q1661" s="1065">
        <v>0</v>
      </c>
      <c r="R1661" s="1066">
        <f t="shared" si="25"/>
        <v>0</v>
      </c>
      <c r="S1661" s="1065">
        <v>0</v>
      </c>
      <c r="T1661" s="1065">
        <v>0</v>
      </c>
      <c r="U1661" s="1065">
        <v>51425.599999999999</v>
      </c>
      <c r="V1661" s="1065">
        <v>51425.599999999999</v>
      </c>
    </row>
    <row r="1662" spans="1:22">
      <c r="A1662">
        <v>4088200100</v>
      </c>
      <c r="B1662" s="1061">
        <v>2</v>
      </c>
      <c r="C1662" s="1061">
        <v>5</v>
      </c>
      <c r="D1662" s="1062">
        <v>2</v>
      </c>
      <c r="E1662" s="1061" t="s">
        <v>2394</v>
      </c>
      <c r="F1662" s="1061">
        <v>143</v>
      </c>
      <c r="G1662" s="1061" t="s">
        <v>711</v>
      </c>
      <c r="H1662" s="1063">
        <v>1</v>
      </c>
      <c r="I1662" s="1064">
        <v>14301</v>
      </c>
      <c r="J1662" s="1064">
        <v>1</v>
      </c>
      <c r="K1662">
        <v>2020</v>
      </c>
      <c r="L1662" s="1064">
        <v>2</v>
      </c>
      <c r="M1662" s="1064">
        <v>2</v>
      </c>
      <c r="N1662" s="1064" t="s">
        <v>2396</v>
      </c>
      <c r="O1662">
        <v>13</v>
      </c>
      <c r="P1662" s="1065">
        <v>0</v>
      </c>
      <c r="Q1662" s="1065">
        <v>0</v>
      </c>
      <c r="R1662" s="1066">
        <f t="shared" si="25"/>
        <v>0</v>
      </c>
      <c r="S1662" s="1065">
        <v>0</v>
      </c>
      <c r="T1662" s="1065">
        <v>0</v>
      </c>
      <c r="U1662" s="1065">
        <v>0</v>
      </c>
      <c r="V1662" s="1065">
        <v>0</v>
      </c>
    </row>
    <row r="1663" spans="1:22">
      <c r="A1663">
        <v>4088200100</v>
      </c>
      <c r="B1663" s="1061">
        <v>2</v>
      </c>
      <c r="C1663" s="1061">
        <v>5</v>
      </c>
      <c r="D1663" s="1062">
        <v>2</v>
      </c>
      <c r="E1663" s="1061" t="s">
        <v>2394</v>
      </c>
      <c r="F1663" s="1061">
        <v>143</v>
      </c>
      <c r="G1663" s="1061" t="s">
        <v>711</v>
      </c>
      <c r="H1663" s="1063">
        <v>1</v>
      </c>
      <c r="I1663" s="1064">
        <v>14301</v>
      </c>
      <c r="J1663" s="1064">
        <v>1</v>
      </c>
      <c r="K1663">
        <v>2020</v>
      </c>
      <c r="L1663" s="1064">
        <v>2</v>
      </c>
      <c r="M1663" s="1064">
        <v>2</v>
      </c>
      <c r="N1663" s="1064" t="s">
        <v>2396</v>
      </c>
      <c r="O1663">
        <v>13</v>
      </c>
      <c r="P1663" s="1065">
        <v>0</v>
      </c>
      <c r="Q1663" s="1065">
        <v>0</v>
      </c>
      <c r="R1663" s="1066">
        <f t="shared" si="25"/>
        <v>0</v>
      </c>
      <c r="S1663" s="1065">
        <v>0</v>
      </c>
      <c r="T1663" s="1065">
        <v>0</v>
      </c>
      <c r="U1663" s="1065">
        <v>0</v>
      </c>
      <c r="V1663" s="1065">
        <v>0</v>
      </c>
    </row>
    <row r="1664" spans="1:22">
      <c r="A1664">
        <v>4088200100</v>
      </c>
      <c r="B1664" s="1061">
        <v>2</v>
      </c>
      <c r="C1664" s="1061">
        <v>5</v>
      </c>
      <c r="D1664" s="1062">
        <v>2</v>
      </c>
      <c r="E1664" s="1061" t="s">
        <v>2394</v>
      </c>
      <c r="F1664" s="1061">
        <v>143</v>
      </c>
      <c r="G1664" s="1061" t="s">
        <v>711</v>
      </c>
      <c r="H1664" s="1063">
        <v>1</v>
      </c>
      <c r="I1664" s="1064">
        <v>14301</v>
      </c>
      <c r="J1664" s="1064">
        <v>1</v>
      </c>
      <c r="K1664">
        <v>2020</v>
      </c>
      <c r="L1664" s="1064">
        <v>2</v>
      </c>
      <c r="M1664" s="1064">
        <v>2</v>
      </c>
      <c r="N1664" s="1064" t="s">
        <v>2396</v>
      </c>
      <c r="O1664">
        <v>13</v>
      </c>
      <c r="P1664" s="1065">
        <v>0</v>
      </c>
      <c r="Q1664" s="1065">
        <v>0</v>
      </c>
      <c r="R1664" s="1066">
        <f t="shared" si="25"/>
        <v>0</v>
      </c>
      <c r="S1664" s="1065">
        <v>103932.27</v>
      </c>
      <c r="T1664" s="1065">
        <v>103932.27</v>
      </c>
      <c r="U1664" s="1065">
        <v>0</v>
      </c>
      <c r="V1664" s="1065">
        <v>0</v>
      </c>
    </row>
    <row r="1665" spans="1:22">
      <c r="A1665">
        <v>4088200100</v>
      </c>
      <c r="B1665" s="1061">
        <v>2</v>
      </c>
      <c r="C1665" s="1061">
        <v>5</v>
      </c>
      <c r="D1665" s="1062">
        <v>2</v>
      </c>
      <c r="E1665" s="1061" t="s">
        <v>2394</v>
      </c>
      <c r="F1665" s="1061">
        <v>143</v>
      </c>
      <c r="G1665" s="1061" t="s">
        <v>711</v>
      </c>
      <c r="H1665" s="1063">
        <v>1</v>
      </c>
      <c r="I1665" s="1064">
        <v>14301</v>
      </c>
      <c r="J1665" s="1064">
        <v>1</v>
      </c>
      <c r="K1665">
        <v>2020</v>
      </c>
      <c r="L1665" s="1064">
        <v>2</v>
      </c>
      <c r="M1665" s="1064">
        <v>2</v>
      </c>
      <c r="N1665" s="1064" t="s">
        <v>2396</v>
      </c>
      <c r="O1665">
        <v>13</v>
      </c>
      <c r="P1665" s="1065">
        <v>0</v>
      </c>
      <c r="Q1665" s="1065">
        <v>103932.27</v>
      </c>
      <c r="R1665" s="1066">
        <f t="shared" si="25"/>
        <v>103932.27</v>
      </c>
      <c r="S1665" s="1065">
        <v>0</v>
      </c>
      <c r="T1665" s="1065">
        <v>0</v>
      </c>
      <c r="U1665" s="1065">
        <v>0</v>
      </c>
      <c r="V1665" s="1065">
        <v>0</v>
      </c>
    </row>
    <row r="1666" spans="1:22">
      <c r="A1666">
        <v>4088200100</v>
      </c>
      <c r="B1666" s="1061">
        <v>2</v>
      </c>
      <c r="C1666" s="1061">
        <v>5</v>
      </c>
      <c r="D1666" s="1062">
        <v>2</v>
      </c>
      <c r="E1666" s="1061" t="s">
        <v>2394</v>
      </c>
      <c r="F1666" s="1061">
        <v>143</v>
      </c>
      <c r="G1666" s="1061" t="s">
        <v>711</v>
      </c>
      <c r="H1666" s="1063">
        <v>1</v>
      </c>
      <c r="I1666" s="1064">
        <v>14301</v>
      </c>
      <c r="J1666" s="1064">
        <v>1</v>
      </c>
      <c r="K1666">
        <v>2020</v>
      </c>
      <c r="L1666" s="1064">
        <v>1</v>
      </c>
      <c r="M1666" s="1064">
        <v>3</v>
      </c>
      <c r="N1666" s="1064" t="s">
        <v>2395</v>
      </c>
      <c r="O1666">
        <v>13</v>
      </c>
      <c r="P1666" s="1065">
        <v>220085.96</v>
      </c>
      <c r="Q1666" s="1065">
        <v>-2781.45</v>
      </c>
      <c r="R1666" s="1066">
        <f t="shared" si="25"/>
        <v>217304.50999999998</v>
      </c>
      <c r="S1666" s="1065">
        <v>217304.51</v>
      </c>
      <c r="T1666" s="1065">
        <v>217304.51</v>
      </c>
      <c r="U1666" s="1065">
        <v>196163.08</v>
      </c>
      <c r="V1666" s="1065">
        <v>196163.08</v>
      </c>
    </row>
    <row r="1667" spans="1:22">
      <c r="A1667">
        <v>4088200100</v>
      </c>
      <c r="B1667" s="1061">
        <v>2</v>
      </c>
      <c r="C1667" s="1061">
        <v>5</v>
      </c>
      <c r="D1667" s="1062">
        <v>2</v>
      </c>
      <c r="E1667" s="1061" t="s">
        <v>2394</v>
      </c>
      <c r="F1667" s="1061">
        <v>143</v>
      </c>
      <c r="G1667" s="1061" t="s">
        <v>711</v>
      </c>
      <c r="H1667" s="1063">
        <v>1</v>
      </c>
      <c r="I1667" s="1064">
        <v>14301</v>
      </c>
      <c r="J1667" s="1064">
        <v>1</v>
      </c>
      <c r="K1667">
        <v>2020</v>
      </c>
      <c r="L1667" s="1064">
        <v>2</v>
      </c>
      <c r="M1667" s="1064">
        <v>2</v>
      </c>
      <c r="N1667" s="1064" t="s">
        <v>2396</v>
      </c>
      <c r="O1667">
        <v>13</v>
      </c>
      <c r="P1667" s="1065">
        <v>0</v>
      </c>
      <c r="Q1667" s="1065">
        <v>0</v>
      </c>
      <c r="R1667" s="1066">
        <f t="shared" si="25"/>
        <v>0</v>
      </c>
      <c r="S1667" s="1065">
        <v>0</v>
      </c>
      <c r="T1667" s="1065">
        <v>0</v>
      </c>
      <c r="U1667" s="1065">
        <v>0</v>
      </c>
      <c r="V1667" s="1065">
        <v>0</v>
      </c>
    </row>
    <row r="1668" spans="1:22">
      <c r="A1668">
        <v>4088200100</v>
      </c>
      <c r="B1668" s="1061">
        <v>2</v>
      </c>
      <c r="C1668" s="1061">
        <v>5</v>
      </c>
      <c r="D1668" s="1062">
        <v>2</v>
      </c>
      <c r="E1668" s="1061" t="s">
        <v>2394</v>
      </c>
      <c r="F1668" s="1061">
        <v>143</v>
      </c>
      <c r="G1668" s="1061" t="s">
        <v>711</v>
      </c>
      <c r="H1668" s="1063">
        <v>1</v>
      </c>
      <c r="I1668" s="1064">
        <v>14301</v>
      </c>
      <c r="J1668" s="1064">
        <v>1</v>
      </c>
      <c r="K1668">
        <v>2020</v>
      </c>
      <c r="L1668" s="1064">
        <v>2</v>
      </c>
      <c r="M1668" s="1064">
        <v>2</v>
      </c>
      <c r="N1668" s="1064" t="s">
        <v>2396</v>
      </c>
      <c r="O1668">
        <v>13</v>
      </c>
      <c r="P1668" s="1065">
        <v>0</v>
      </c>
      <c r="Q1668" s="1065">
        <v>0</v>
      </c>
      <c r="R1668" s="1066">
        <f t="shared" si="25"/>
        <v>0</v>
      </c>
      <c r="S1668" s="1065">
        <v>0</v>
      </c>
      <c r="T1668" s="1065">
        <v>0</v>
      </c>
      <c r="U1668" s="1065">
        <v>23262.3</v>
      </c>
      <c r="V1668" s="1065">
        <v>23262.3</v>
      </c>
    </row>
    <row r="1669" spans="1:22">
      <c r="A1669">
        <v>4088200100</v>
      </c>
      <c r="B1669" s="1061">
        <v>2</v>
      </c>
      <c r="C1669" s="1061">
        <v>5</v>
      </c>
      <c r="D1669" s="1062">
        <v>2</v>
      </c>
      <c r="E1669" s="1061" t="s">
        <v>2394</v>
      </c>
      <c r="F1669" s="1061">
        <v>143</v>
      </c>
      <c r="G1669" s="1061" t="s">
        <v>711</v>
      </c>
      <c r="H1669" s="1063">
        <v>1</v>
      </c>
      <c r="I1669" s="1064">
        <v>14301</v>
      </c>
      <c r="J1669" s="1064">
        <v>1</v>
      </c>
      <c r="K1669">
        <v>2020</v>
      </c>
      <c r="L1669" s="1064">
        <v>2</v>
      </c>
      <c r="M1669" s="1064">
        <v>2</v>
      </c>
      <c r="N1669" s="1064" t="s">
        <v>2396</v>
      </c>
      <c r="O1669">
        <v>13</v>
      </c>
      <c r="P1669" s="1065">
        <v>0</v>
      </c>
      <c r="Q1669" s="1065">
        <v>0</v>
      </c>
      <c r="R1669" s="1066">
        <f t="shared" ref="R1669:R1732" si="26">P1669+Q1669</f>
        <v>0</v>
      </c>
      <c r="S1669" s="1065">
        <v>47282.06</v>
      </c>
      <c r="T1669" s="1065">
        <v>47282.06</v>
      </c>
      <c r="U1669" s="1065">
        <v>0</v>
      </c>
      <c r="V1669" s="1065">
        <v>0</v>
      </c>
    </row>
    <row r="1670" spans="1:22">
      <c r="A1670">
        <v>4088200100</v>
      </c>
      <c r="B1670" s="1061">
        <v>2</v>
      </c>
      <c r="C1670" s="1061">
        <v>5</v>
      </c>
      <c r="D1670" s="1062">
        <v>2</v>
      </c>
      <c r="E1670" s="1061" t="s">
        <v>2394</v>
      </c>
      <c r="F1670" s="1061">
        <v>143</v>
      </c>
      <c r="G1670" s="1061" t="s">
        <v>711</v>
      </c>
      <c r="H1670" s="1063">
        <v>1</v>
      </c>
      <c r="I1670" s="1064">
        <v>14301</v>
      </c>
      <c r="J1670" s="1064">
        <v>1</v>
      </c>
      <c r="K1670">
        <v>2020</v>
      </c>
      <c r="L1670" s="1064">
        <v>2</v>
      </c>
      <c r="M1670" s="1064">
        <v>2</v>
      </c>
      <c r="N1670" s="1064" t="s">
        <v>2396</v>
      </c>
      <c r="O1670">
        <v>13</v>
      </c>
      <c r="P1670" s="1065">
        <v>0</v>
      </c>
      <c r="Q1670" s="1065">
        <v>47283.06</v>
      </c>
      <c r="R1670" s="1066">
        <f t="shared" si="26"/>
        <v>47283.06</v>
      </c>
      <c r="S1670" s="1065">
        <v>0</v>
      </c>
      <c r="T1670" s="1065">
        <v>0</v>
      </c>
      <c r="U1670" s="1065">
        <v>0</v>
      </c>
      <c r="V1670" s="1065">
        <v>0</v>
      </c>
    </row>
    <row r="1671" spans="1:22">
      <c r="A1671">
        <v>4088200100</v>
      </c>
      <c r="B1671" s="1061">
        <v>2</v>
      </c>
      <c r="C1671" s="1061">
        <v>5</v>
      </c>
      <c r="D1671" s="1062">
        <v>2</v>
      </c>
      <c r="E1671" s="1061" t="s">
        <v>2394</v>
      </c>
      <c r="F1671" s="1061">
        <v>143</v>
      </c>
      <c r="G1671" s="1061" t="s">
        <v>711</v>
      </c>
      <c r="H1671" s="1063">
        <v>1</v>
      </c>
      <c r="I1671" s="1064">
        <v>14301</v>
      </c>
      <c r="J1671" s="1064">
        <v>1</v>
      </c>
      <c r="K1671">
        <v>2020</v>
      </c>
      <c r="L1671" s="1064">
        <v>2</v>
      </c>
      <c r="M1671" s="1064">
        <v>2</v>
      </c>
      <c r="N1671" s="1064" t="s">
        <v>2396</v>
      </c>
      <c r="O1671">
        <v>13</v>
      </c>
      <c r="P1671" s="1065">
        <v>0</v>
      </c>
      <c r="Q1671" s="1065">
        <v>0</v>
      </c>
      <c r="R1671" s="1066">
        <f t="shared" si="26"/>
        <v>0</v>
      </c>
      <c r="S1671" s="1065">
        <v>0</v>
      </c>
      <c r="T1671" s="1065">
        <v>0</v>
      </c>
      <c r="U1671" s="1065">
        <v>0</v>
      </c>
      <c r="V1671" s="1065">
        <v>0</v>
      </c>
    </row>
    <row r="1672" spans="1:22">
      <c r="A1672">
        <v>4088200100</v>
      </c>
      <c r="B1672" s="1061">
        <v>2</v>
      </c>
      <c r="C1672" s="1061">
        <v>5</v>
      </c>
      <c r="D1672" s="1062">
        <v>2</v>
      </c>
      <c r="E1672" s="1061" t="s">
        <v>2394</v>
      </c>
      <c r="F1672" s="1061">
        <v>143</v>
      </c>
      <c r="G1672" s="1061" t="s">
        <v>711</v>
      </c>
      <c r="H1672" s="1063">
        <v>1</v>
      </c>
      <c r="I1672" s="1064">
        <v>14301</v>
      </c>
      <c r="J1672" s="1064">
        <v>1</v>
      </c>
      <c r="K1672">
        <v>2020</v>
      </c>
      <c r="L1672" s="1064">
        <v>2</v>
      </c>
      <c r="M1672" s="1064">
        <v>2</v>
      </c>
      <c r="N1672" s="1064" t="s">
        <v>2396</v>
      </c>
      <c r="O1672">
        <v>13</v>
      </c>
      <c r="P1672" s="1065">
        <v>0</v>
      </c>
      <c r="Q1672" s="1065">
        <v>0</v>
      </c>
      <c r="R1672" s="1066">
        <f t="shared" si="26"/>
        <v>0</v>
      </c>
      <c r="S1672" s="1065">
        <v>0</v>
      </c>
      <c r="T1672" s="1065">
        <v>0</v>
      </c>
      <c r="U1672" s="1065">
        <v>0</v>
      </c>
      <c r="V1672" s="1065">
        <v>0</v>
      </c>
    </row>
    <row r="1673" spans="1:22">
      <c r="A1673">
        <v>4088200100</v>
      </c>
      <c r="B1673" s="1061">
        <v>2</v>
      </c>
      <c r="C1673" s="1061">
        <v>5</v>
      </c>
      <c r="D1673" s="1062">
        <v>2</v>
      </c>
      <c r="E1673" s="1061" t="s">
        <v>2394</v>
      </c>
      <c r="F1673" s="1061">
        <v>143</v>
      </c>
      <c r="G1673" s="1061" t="s">
        <v>711</v>
      </c>
      <c r="H1673" s="1063">
        <v>1</v>
      </c>
      <c r="I1673" s="1064">
        <v>14301</v>
      </c>
      <c r="J1673" s="1064">
        <v>1</v>
      </c>
      <c r="K1673">
        <v>2020</v>
      </c>
      <c r="L1673" s="1064">
        <v>1</v>
      </c>
      <c r="M1673" s="1064">
        <v>3</v>
      </c>
      <c r="N1673" s="1064" t="s">
        <v>2395</v>
      </c>
      <c r="O1673">
        <v>13</v>
      </c>
      <c r="P1673" s="1065">
        <v>994959.67</v>
      </c>
      <c r="Q1673" s="1065">
        <v>219769.14</v>
      </c>
      <c r="R1673" s="1066">
        <f t="shared" si="26"/>
        <v>1214728.81</v>
      </c>
      <c r="S1673" s="1065">
        <v>1214728.81</v>
      </c>
      <c r="T1673" s="1065">
        <v>1214728.81</v>
      </c>
      <c r="U1673" s="1065">
        <v>1094560.93</v>
      </c>
      <c r="V1673" s="1065">
        <v>1094560.93</v>
      </c>
    </row>
    <row r="1674" spans="1:22">
      <c r="A1674">
        <v>4088200100</v>
      </c>
      <c r="B1674" s="1061">
        <v>2</v>
      </c>
      <c r="C1674" s="1061">
        <v>5</v>
      </c>
      <c r="D1674" s="1062">
        <v>2</v>
      </c>
      <c r="E1674" s="1061" t="s">
        <v>2394</v>
      </c>
      <c r="F1674" s="1061">
        <v>143</v>
      </c>
      <c r="G1674" s="1061" t="s">
        <v>711</v>
      </c>
      <c r="H1674" s="1063">
        <v>1</v>
      </c>
      <c r="I1674" s="1064">
        <v>14301</v>
      </c>
      <c r="J1674" s="1064">
        <v>1</v>
      </c>
      <c r="K1674">
        <v>2020</v>
      </c>
      <c r="L1674" s="1064">
        <v>1</v>
      </c>
      <c r="M1674" s="1064">
        <v>3</v>
      </c>
      <c r="N1674" s="1064" t="s">
        <v>2395</v>
      </c>
      <c r="O1674">
        <v>13</v>
      </c>
      <c r="P1674" s="1065">
        <v>719436.81</v>
      </c>
      <c r="Q1674" s="1065">
        <v>-97745.279999999999</v>
      </c>
      <c r="R1674" s="1066">
        <f t="shared" si="26"/>
        <v>621691.53</v>
      </c>
      <c r="S1674" s="1065">
        <v>621691.53</v>
      </c>
      <c r="T1674" s="1065">
        <v>621691.53</v>
      </c>
      <c r="U1674" s="1065">
        <v>559025.48</v>
      </c>
      <c r="V1674" s="1065">
        <v>559025.48</v>
      </c>
    </row>
    <row r="1675" spans="1:22">
      <c r="A1675">
        <v>4088200100</v>
      </c>
      <c r="B1675" s="1061">
        <v>2</v>
      </c>
      <c r="C1675" s="1061">
        <v>5</v>
      </c>
      <c r="D1675" s="1062">
        <v>2</v>
      </c>
      <c r="E1675" s="1061" t="s">
        <v>2394</v>
      </c>
      <c r="F1675" s="1061">
        <v>143</v>
      </c>
      <c r="G1675" s="1061" t="s">
        <v>711</v>
      </c>
      <c r="H1675" s="1063">
        <v>1</v>
      </c>
      <c r="I1675" s="1064">
        <v>14301</v>
      </c>
      <c r="J1675" s="1064">
        <v>1</v>
      </c>
      <c r="K1675">
        <v>2020</v>
      </c>
      <c r="L1675" s="1064">
        <v>1</v>
      </c>
      <c r="M1675" s="1064">
        <v>3</v>
      </c>
      <c r="N1675" s="1064" t="s">
        <v>2395</v>
      </c>
      <c r="O1675">
        <v>13</v>
      </c>
      <c r="P1675" s="1065">
        <v>591597.6</v>
      </c>
      <c r="Q1675" s="1065">
        <v>33893.550000000003</v>
      </c>
      <c r="R1675" s="1066">
        <f t="shared" si="26"/>
        <v>625491.15</v>
      </c>
      <c r="S1675" s="1065">
        <v>625491.15</v>
      </c>
      <c r="T1675" s="1065">
        <v>625491.15</v>
      </c>
      <c r="U1675" s="1065">
        <v>560219.42000000004</v>
      </c>
      <c r="V1675" s="1065">
        <v>560219.42000000004</v>
      </c>
    </row>
    <row r="1676" spans="1:22">
      <c r="A1676">
        <v>4088200100</v>
      </c>
      <c r="B1676" s="1061">
        <v>2</v>
      </c>
      <c r="C1676" s="1061">
        <v>5</v>
      </c>
      <c r="D1676" s="1062">
        <v>2</v>
      </c>
      <c r="E1676" s="1061" t="s">
        <v>2394</v>
      </c>
      <c r="F1676" s="1061">
        <v>143</v>
      </c>
      <c r="G1676" s="1061" t="s">
        <v>711</v>
      </c>
      <c r="H1676" s="1063">
        <v>1</v>
      </c>
      <c r="I1676" s="1064">
        <v>14301</v>
      </c>
      <c r="J1676" s="1064">
        <v>1</v>
      </c>
      <c r="K1676">
        <v>2020</v>
      </c>
      <c r="L1676" s="1064">
        <v>2</v>
      </c>
      <c r="M1676" s="1064">
        <v>2</v>
      </c>
      <c r="N1676" s="1064" t="s">
        <v>2396</v>
      </c>
      <c r="O1676">
        <v>13</v>
      </c>
      <c r="P1676" s="1065">
        <v>0</v>
      </c>
      <c r="Q1676" s="1065">
        <v>0</v>
      </c>
      <c r="R1676" s="1066">
        <f t="shared" si="26"/>
        <v>0</v>
      </c>
      <c r="S1676" s="1065">
        <v>0</v>
      </c>
      <c r="T1676" s="1065">
        <v>0</v>
      </c>
      <c r="U1676" s="1065">
        <v>0</v>
      </c>
      <c r="V1676" s="1065">
        <v>0</v>
      </c>
    </row>
    <row r="1677" spans="1:22">
      <c r="A1677">
        <v>4088200100</v>
      </c>
      <c r="B1677" s="1061">
        <v>2</v>
      </c>
      <c r="C1677" s="1061">
        <v>5</v>
      </c>
      <c r="D1677" s="1062">
        <v>2</v>
      </c>
      <c r="E1677" s="1061" t="s">
        <v>2394</v>
      </c>
      <c r="F1677" s="1061">
        <v>143</v>
      </c>
      <c r="G1677" s="1061" t="s">
        <v>711</v>
      </c>
      <c r="H1677" s="1063">
        <v>1</v>
      </c>
      <c r="I1677" s="1064">
        <v>14301</v>
      </c>
      <c r="J1677" s="1064">
        <v>1</v>
      </c>
      <c r="K1677">
        <v>2020</v>
      </c>
      <c r="L1677" s="1064">
        <v>2</v>
      </c>
      <c r="M1677" s="1064">
        <v>2</v>
      </c>
      <c r="N1677" s="1064" t="s">
        <v>2396</v>
      </c>
      <c r="O1677">
        <v>13</v>
      </c>
      <c r="P1677" s="1065">
        <v>0</v>
      </c>
      <c r="Q1677" s="1065">
        <v>0</v>
      </c>
      <c r="R1677" s="1066">
        <f t="shared" si="26"/>
        <v>0</v>
      </c>
      <c r="S1677" s="1065">
        <v>0</v>
      </c>
      <c r="T1677" s="1065">
        <v>0</v>
      </c>
      <c r="U1677" s="1065">
        <v>0</v>
      </c>
      <c r="V1677" s="1065">
        <v>0</v>
      </c>
    </row>
    <row r="1678" spans="1:22">
      <c r="A1678">
        <v>4088200100</v>
      </c>
      <c r="B1678" s="1061">
        <v>2</v>
      </c>
      <c r="C1678" s="1061">
        <v>5</v>
      </c>
      <c r="D1678" s="1062">
        <v>2</v>
      </c>
      <c r="E1678" s="1061" t="s">
        <v>2394</v>
      </c>
      <c r="F1678" s="1061">
        <v>143</v>
      </c>
      <c r="G1678" s="1061" t="s">
        <v>711</v>
      </c>
      <c r="H1678" s="1063">
        <v>1</v>
      </c>
      <c r="I1678" s="1064">
        <v>14301</v>
      </c>
      <c r="J1678" s="1064">
        <v>1</v>
      </c>
      <c r="K1678">
        <v>2020</v>
      </c>
      <c r="L1678" s="1064">
        <v>2</v>
      </c>
      <c r="M1678" s="1064">
        <v>2</v>
      </c>
      <c r="N1678" s="1064" t="s">
        <v>2396</v>
      </c>
      <c r="O1678">
        <v>13</v>
      </c>
      <c r="P1678" s="1065">
        <v>0</v>
      </c>
      <c r="Q1678" s="1065">
        <v>0</v>
      </c>
      <c r="R1678" s="1066">
        <f t="shared" si="26"/>
        <v>0</v>
      </c>
      <c r="S1678" s="1065">
        <v>69291.47</v>
      </c>
      <c r="T1678" s="1065">
        <v>69291.47</v>
      </c>
      <c r="U1678" s="1065">
        <v>0</v>
      </c>
      <c r="V1678" s="1065">
        <v>0</v>
      </c>
    </row>
    <row r="1679" spans="1:22">
      <c r="A1679">
        <v>4088200100</v>
      </c>
      <c r="B1679" s="1061">
        <v>2</v>
      </c>
      <c r="C1679" s="1061">
        <v>5</v>
      </c>
      <c r="D1679" s="1062">
        <v>2</v>
      </c>
      <c r="E1679" s="1061" t="s">
        <v>2394</v>
      </c>
      <c r="F1679" s="1061">
        <v>143</v>
      </c>
      <c r="G1679" s="1061" t="s">
        <v>711</v>
      </c>
      <c r="H1679" s="1063">
        <v>1</v>
      </c>
      <c r="I1679" s="1064">
        <v>14301</v>
      </c>
      <c r="J1679" s="1064">
        <v>1</v>
      </c>
      <c r="K1679">
        <v>2020</v>
      </c>
      <c r="L1679" s="1064">
        <v>2</v>
      </c>
      <c r="M1679" s="1064">
        <v>2</v>
      </c>
      <c r="N1679" s="1064" t="s">
        <v>2396</v>
      </c>
      <c r="O1679">
        <v>13</v>
      </c>
      <c r="P1679" s="1065">
        <v>0</v>
      </c>
      <c r="Q1679" s="1065">
        <v>69291.47</v>
      </c>
      <c r="R1679" s="1066">
        <f t="shared" si="26"/>
        <v>69291.47</v>
      </c>
      <c r="S1679" s="1065">
        <v>0</v>
      </c>
      <c r="T1679" s="1065">
        <v>0</v>
      </c>
      <c r="U1679" s="1065">
        <v>0</v>
      </c>
      <c r="V1679" s="1065">
        <v>0</v>
      </c>
    </row>
    <row r="1680" spans="1:22">
      <c r="A1680">
        <v>4088200100</v>
      </c>
      <c r="B1680" s="1061">
        <v>2</v>
      </c>
      <c r="C1680" s="1061">
        <v>5</v>
      </c>
      <c r="D1680" s="1062">
        <v>2</v>
      </c>
      <c r="E1680" s="1061" t="s">
        <v>2394</v>
      </c>
      <c r="F1680" s="1061">
        <v>143</v>
      </c>
      <c r="G1680" s="1061" t="s">
        <v>711</v>
      </c>
      <c r="H1680" s="1063">
        <v>1</v>
      </c>
      <c r="I1680" s="1064">
        <v>14301</v>
      </c>
      <c r="J1680" s="1064">
        <v>1</v>
      </c>
      <c r="K1680">
        <v>2020</v>
      </c>
      <c r="L1680" s="1064">
        <v>2</v>
      </c>
      <c r="M1680" s="1064">
        <v>2</v>
      </c>
      <c r="N1680" s="1064" t="s">
        <v>2396</v>
      </c>
      <c r="O1680">
        <v>13</v>
      </c>
      <c r="P1680" s="1065">
        <v>0</v>
      </c>
      <c r="Q1680" s="1065">
        <v>0</v>
      </c>
      <c r="R1680" s="1066">
        <f t="shared" si="26"/>
        <v>0</v>
      </c>
      <c r="S1680" s="1065">
        <v>0</v>
      </c>
      <c r="T1680" s="1065">
        <v>0</v>
      </c>
      <c r="U1680" s="1065">
        <v>0</v>
      </c>
      <c r="V1680" s="1065">
        <v>0</v>
      </c>
    </row>
    <row r="1681" spans="1:22">
      <c r="A1681">
        <v>4088200100</v>
      </c>
      <c r="B1681" s="1061">
        <v>2</v>
      </c>
      <c r="C1681" s="1061">
        <v>5</v>
      </c>
      <c r="D1681" s="1062">
        <v>2</v>
      </c>
      <c r="E1681" s="1061" t="s">
        <v>2394</v>
      </c>
      <c r="F1681" s="1061">
        <v>143</v>
      </c>
      <c r="G1681" s="1061" t="s">
        <v>711</v>
      </c>
      <c r="H1681" s="1063">
        <v>1</v>
      </c>
      <c r="I1681" s="1064">
        <v>14301</v>
      </c>
      <c r="J1681" s="1064">
        <v>1</v>
      </c>
      <c r="K1681">
        <v>2020</v>
      </c>
      <c r="L1681" s="1064">
        <v>2</v>
      </c>
      <c r="M1681" s="1064">
        <v>2</v>
      </c>
      <c r="N1681" s="1064" t="s">
        <v>2396</v>
      </c>
      <c r="O1681">
        <v>13</v>
      </c>
      <c r="P1681" s="1065">
        <v>0</v>
      </c>
      <c r="Q1681" s="1065">
        <v>0</v>
      </c>
      <c r="R1681" s="1066">
        <f t="shared" si="26"/>
        <v>0</v>
      </c>
      <c r="S1681" s="1065">
        <v>0</v>
      </c>
      <c r="T1681" s="1065">
        <v>0</v>
      </c>
      <c r="U1681" s="1065">
        <v>0</v>
      </c>
      <c r="V1681" s="1065">
        <v>0</v>
      </c>
    </row>
    <row r="1682" spans="1:22">
      <c r="A1682">
        <v>4088200100</v>
      </c>
      <c r="B1682" s="1061">
        <v>2</v>
      </c>
      <c r="C1682" s="1061">
        <v>5</v>
      </c>
      <c r="D1682" s="1062">
        <v>2</v>
      </c>
      <c r="E1682" s="1061" t="s">
        <v>2394</v>
      </c>
      <c r="F1682" s="1061">
        <v>143</v>
      </c>
      <c r="G1682" s="1061" t="s">
        <v>711</v>
      </c>
      <c r="H1682" s="1063">
        <v>1</v>
      </c>
      <c r="I1682" s="1064">
        <v>14301</v>
      </c>
      <c r="J1682" s="1064">
        <v>1</v>
      </c>
      <c r="K1682">
        <v>2020</v>
      </c>
      <c r="L1682" s="1064">
        <v>2</v>
      </c>
      <c r="M1682" s="1064">
        <v>2</v>
      </c>
      <c r="N1682" s="1064" t="s">
        <v>2396</v>
      </c>
      <c r="O1682">
        <v>13</v>
      </c>
      <c r="P1682" s="1065">
        <v>0</v>
      </c>
      <c r="Q1682" s="1065">
        <v>0</v>
      </c>
      <c r="R1682" s="1066">
        <f t="shared" si="26"/>
        <v>0</v>
      </c>
      <c r="S1682" s="1065">
        <v>8706.19</v>
      </c>
      <c r="T1682" s="1065">
        <v>8706.19</v>
      </c>
      <c r="U1682" s="1065">
        <v>0</v>
      </c>
      <c r="V1682" s="1065">
        <v>0</v>
      </c>
    </row>
    <row r="1683" spans="1:22">
      <c r="A1683">
        <v>4088200100</v>
      </c>
      <c r="B1683" s="1061">
        <v>2</v>
      </c>
      <c r="C1683" s="1061">
        <v>5</v>
      </c>
      <c r="D1683" s="1062">
        <v>2</v>
      </c>
      <c r="E1683" s="1061" t="s">
        <v>2394</v>
      </c>
      <c r="F1683" s="1061">
        <v>143</v>
      </c>
      <c r="G1683" s="1061" t="s">
        <v>711</v>
      </c>
      <c r="H1683" s="1063">
        <v>1</v>
      </c>
      <c r="I1683" s="1064">
        <v>14301</v>
      </c>
      <c r="J1683" s="1064">
        <v>1</v>
      </c>
      <c r="K1683">
        <v>2020</v>
      </c>
      <c r="L1683" s="1064">
        <v>2</v>
      </c>
      <c r="M1683" s="1064">
        <v>2</v>
      </c>
      <c r="N1683" s="1064" t="s">
        <v>2396</v>
      </c>
      <c r="O1683">
        <v>13</v>
      </c>
      <c r="P1683" s="1065">
        <v>0</v>
      </c>
      <c r="Q1683" s="1065">
        <v>8706.19</v>
      </c>
      <c r="R1683" s="1066">
        <f t="shared" si="26"/>
        <v>8706.19</v>
      </c>
      <c r="S1683" s="1065">
        <v>0</v>
      </c>
      <c r="T1683" s="1065">
        <v>0</v>
      </c>
      <c r="U1683" s="1065">
        <v>0</v>
      </c>
      <c r="V1683" s="1065">
        <v>0</v>
      </c>
    </row>
    <row r="1684" spans="1:22">
      <c r="A1684">
        <v>4088200100</v>
      </c>
      <c r="B1684" s="1061">
        <v>2</v>
      </c>
      <c r="C1684" s="1061">
        <v>5</v>
      </c>
      <c r="D1684" s="1062">
        <v>2</v>
      </c>
      <c r="E1684" s="1061" t="s">
        <v>2394</v>
      </c>
      <c r="F1684" s="1061">
        <v>143</v>
      </c>
      <c r="G1684" s="1061" t="s">
        <v>711</v>
      </c>
      <c r="H1684" s="1063">
        <v>1</v>
      </c>
      <c r="I1684" s="1064">
        <v>14301</v>
      </c>
      <c r="J1684" s="1064">
        <v>1</v>
      </c>
      <c r="K1684">
        <v>2020</v>
      </c>
      <c r="L1684" s="1064">
        <v>2</v>
      </c>
      <c r="M1684" s="1064">
        <v>2</v>
      </c>
      <c r="N1684" s="1064" t="s">
        <v>2396</v>
      </c>
      <c r="O1684">
        <v>13</v>
      </c>
      <c r="P1684" s="1065">
        <v>0</v>
      </c>
      <c r="Q1684" s="1065">
        <v>0</v>
      </c>
      <c r="R1684" s="1066">
        <f t="shared" si="26"/>
        <v>0</v>
      </c>
      <c r="S1684" s="1065">
        <v>0</v>
      </c>
      <c r="T1684" s="1065">
        <v>0</v>
      </c>
      <c r="U1684" s="1065">
        <v>0</v>
      </c>
      <c r="V1684" s="1065">
        <v>0</v>
      </c>
    </row>
    <row r="1685" spans="1:22">
      <c r="A1685">
        <v>4088200100</v>
      </c>
      <c r="B1685" s="1061">
        <v>2</v>
      </c>
      <c r="C1685" s="1061">
        <v>5</v>
      </c>
      <c r="D1685" s="1062">
        <v>2</v>
      </c>
      <c r="E1685" s="1061" t="s">
        <v>2394</v>
      </c>
      <c r="F1685" s="1061">
        <v>143</v>
      </c>
      <c r="G1685" s="1061" t="s">
        <v>711</v>
      </c>
      <c r="H1685" s="1063">
        <v>1</v>
      </c>
      <c r="I1685" s="1064">
        <v>14301</v>
      </c>
      <c r="J1685" s="1064">
        <v>1</v>
      </c>
      <c r="K1685">
        <v>2020</v>
      </c>
      <c r="L1685" s="1064">
        <v>2</v>
      </c>
      <c r="M1685" s="1064">
        <v>2</v>
      </c>
      <c r="N1685" s="1064" t="s">
        <v>2396</v>
      </c>
      <c r="O1685">
        <v>13</v>
      </c>
      <c r="P1685" s="1065">
        <v>0</v>
      </c>
      <c r="Q1685" s="1065">
        <v>0</v>
      </c>
      <c r="R1685" s="1066">
        <f t="shared" si="26"/>
        <v>0</v>
      </c>
      <c r="S1685" s="1065">
        <v>0</v>
      </c>
      <c r="T1685" s="1065">
        <v>0</v>
      </c>
      <c r="U1685" s="1065">
        <v>0</v>
      </c>
      <c r="V1685" s="1065">
        <v>0</v>
      </c>
    </row>
    <row r="1686" spans="1:22">
      <c r="A1686">
        <v>4088200100</v>
      </c>
      <c r="B1686" s="1061">
        <v>2</v>
      </c>
      <c r="C1686" s="1061">
        <v>5</v>
      </c>
      <c r="D1686" s="1062">
        <v>2</v>
      </c>
      <c r="E1686" s="1061" t="s">
        <v>2394</v>
      </c>
      <c r="F1686" s="1061">
        <v>143</v>
      </c>
      <c r="G1686" s="1061" t="s">
        <v>711</v>
      </c>
      <c r="H1686" s="1063">
        <v>1</v>
      </c>
      <c r="I1686" s="1064">
        <v>14301</v>
      </c>
      <c r="J1686" s="1064">
        <v>1</v>
      </c>
      <c r="K1686">
        <v>2020</v>
      </c>
      <c r="L1686" s="1064">
        <v>2</v>
      </c>
      <c r="M1686" s="1064">
        <v>2</v>
      </c>
      <c r="N1686" s="1064" t="s">
        <v>2396</v>
      </c>
      <c r="O1686">
        <v>13</v>
      </c>
      <c r="P1686" s="1065">
        <v>0</v>
      </c>
      <c r="Q1686" s="1065">
        <v>0</v>
      </c>
      <c r="R1686" s="1066">
        <f t="shared" si="26"/>
        <v>0</v>
      </c>
      <c r="S1686" s="1065">
        <v>9133.02</v>
      </c>
      <c r="T1686" s="1065">
        <v>9133.02</v>
      </c>
      <c r="U1686" s="1065">
        <v>0</v>
      </c>
      <c r="V1686" s="1065">
        <v>0</v>
      </c>
    </row>
    <row r="1687" spans="1:22">
      <c r="A1687">
        <v>4088200100</v>
      </c>
      <c r="B1687" s="1061">
        <v>2</v>
      </c>
      <c r="C1687" s="1061">
        <v>5</v>
      </c>
      <c r="D1687" s="1062">
        <v>2</v>
      </c>
      <c r="E1687" s="1061" t="s">
        <v>2394</v>
      </c>
      <c r="F1687" s="1061">
        <v>143</v>
      </c>
      <c r="G1687" s="1061" t="s">
        <v>711</v>
      </c>
      <c r="H1687" s="1063">
        <v>1</v>
      </c>
      <c r="I1687" s="1064">
        <v>14301</v>
      </c>
      <c r="J1687" s="1064">
        <v>1</v>
      </c>
      <c r="K1687">
        <v>2020</v>
      </c>
      <c r="L1687" s="1064">
        <v>2</v>
      </c>
      <c r="M1687" s="1064">
        <v>2</v>
      </c>
      <c r="N1687" s="1064" t="s">
        <v>2396</v>
      </c>
      <c r="O1687">
        <v>13</v>
      </c>
      <c r="P1687" s="1065">
        <v>0</v>
      </c>
      <c r="Q1687" s="1065">
        <v>9133.02</v>
      </c>
      <c r="R1687" s="1066">
        <f t="shared" si="26"/>
        <v>9133.02</v>
      </c>
      <c r="S1687" s="1065">
        <v>0</v>
      </c>
      <c r="T1687" s="1065">
        <v>0</v>
      </c>
      <c r="U1687" s="1065">
        <v>0</v>
      </c>
      <c r="V1687" s="1065">
        <v>0</v>
      </c>
    </row>
    <row r="1688" spans="1:22">
      <c r="A1688">
        <v>4088200100</v>
      </c>
      <c r="B1688" s="1061">
        <v>2</v>
      </c>
      <c r="C1688" s="1061">
        <v>5</v>
      </c>
      <c r="D1688" s="1062">
        <v>2</v>
      </c>
      <c r="E1688" s="1061" t="s">
        <v>2394</v>
      </c>
      <c r="F1688" s="1061">
        <v>143</v>
      </c>
      <c r="G1688" s="1061" t="s">
        <v>711</v>
      </c>
      <c r="H1688" s="1063">
        <v>1</v>
      </c>
      <c r="I1688" s="1064">
        <v>14301</v>
      </c>
      <c r="J1688" s="1064">
        <v>1</v>
      </c>
      <c r="K1688">
        <v>2020</v>
      </c>
      <c r="L1688" s="1064">
        <v>2</v>
      </c>
      <c r="M1688" s="1064">
        <v>2</v>
      </c>
      <c r="N1688" s="1064" t="s">
        <v>2396</v>
      </c>
      <c r="O1688">
        <v>13</v>
      </c>
      <c r="P1688" s="1065">
        <v>0</v>
      </c>
      <c r="Q1688" s="1065">
        <v>0</v>
      </c>
      <c r="R1688" s="1066">
        <f t="shared" si="26"/>
        <v>0</v>
      </c>
      <c r="S1688" s="1065">
        <v>0</v>
      </c>
      <c r="T1688" s="1065">
        <v>0</v>
      </c>
      <c r="U1688" s="1065">
        <v>0</v>
      </c>
      <c r="V1688" s="1065">
        <v>0</v>
      </c>
    </row>
    <row r="1689" spans="1:22">
      <c r="A1689">
        <v>4088200100</v>
      </c>
      <c r="B1689" s="1061">
        <v>2</v>
      </c>
      <c r="C1689" s="1061">
        <v>5</v>
      </c>
      <c r="D1689" s="1062">
        <v>2</v>
      </c>
      <c r="E1689" s="1061" t="s">
        <v>2394</v>
      </c>
      <c r="F1689" s="1061">
        <v>143</v>
      </c>
      <c r="G1689" s="1061" t="s">
        <v>711</v>
      </c>
      <c r="H1689" s="1063">
        <v>1</v>
      </c>
      <c r="I1689" s="1064">
        <v>14301</v>
      </c>
      <c r="J1689" s="1064">
        <v>1</v>
      </c>
      <c r="K1689">
        <v>2020</v>
      </c>
      <c r="L1689" s="1064">
        <v>2</v>
      </c>
      <c r="M1689" s="1064">
        <v>2</v>
      </c>
      <c r="N1689" s="1064" t="s">
        <v>2396</v>
      </c>
      <c r="O1689">
        <v>13</v>
      </c>
      <c r="P1689" s="1065">
        <v>0</v>
      </c>
      <c r="Q1689" s="1065">
        <v>0</v>
      </c>
      <c r="R1689" s="1066">
        <f t="shared" si="26"/>
        <v>0</v>
      </c>
      <c r="S1689" s="1065">
        <v>0</v>
      </c>
      <c r="T1689" s="1065">
        <v>0</v>
      </c>
      <c r="U1689" s="1065">
        <v>0</v>
      </c>
      <c r="V1689" s="1065">
        <v>0</v>
      </c>
    </row>
    <row r="1690" spans="1:22">
      <c r="A1690">
        <v>4088200100</v>
      </c>
      <c r="B1690" s="1061">
        <v>2</v>
      </c>
      <c r="C1690" s="1061">
        <v>5</v>
      </c>
      <c r="D1690" s="1062">
        <v>2</v>
      </c>
      <c r="E1690" s="1061" t="s">
        <v>2394</v>
      </c>
      <c r="F1690" s="1061">
        <v>143</v>
      </c>
      <c r="G1690" s="1061" t="s">
        <v>711</v>
      </c>
      <c r="H1690" s="1063">
        <v>1</v>
      </c>
      <c r="I1690" s="1064">
        <v>14301</v>
      </c>
      <c r="J1690" s="1064">
        <v>1</v>
      </c>
      <c r="K1690">
        <v>2020</v>
      </c>
      <c r="L1690" s="1064">
        <v>2</v>
      </c>
      <c r="M1690" s="1064">
        <v>2</v>
      </c>
      <c r="N1690" s="1064" t="s">
        <v>2396</v>
      </c>
      <c r="O1690">
        <v>13</v>
      </c>
      <c r="P1690" s="1065">
        <v>0</v>
      </c>
      <c r="Q1690" s="1065">
        <v>0</v>
      </c>
      <c r="R1690" s="1066">
        <f t="shared" si="26"/>
        <v>0</v>
      </c>
      <c r="S1690" s="1065">
        <v>92840.07</v>
      </c>
      <c r="T1690" s="1065">
        <v>92840.07</v>
      </c>
      <c r="U1690" s="1065">
        <v>0</v>
      </c>
      <c r="V1690" s="1065">
        <v>0</v>
      </c>
    </row>
    <row r="1691" spans="1:22">
      <c r="A1691">
        <v>4088200100</v>
      </c>
      <c r="B1691" s="1061">
        <v>2</v>
      </c>
      <c r="C1691" s="1061">
        <v>5</v>
      </c>
      <c r="D1691" s="1062">
        <v>2</v>
      </c>
      <c r="E1691" s="1061" t="s">
        <v>2394</v>
      </c>
      <c r="F1691" s="1061">
        <v>143</v>
      </c>
      <c r="G1691" s="1061" t="s">
        <v>711</v>
      </c>
      <c r="H1691" s="1063">
        <v>1</v>
      </c>
      <c r="I1691" s="1064">
        <v>14301</v>
      </c>
      <c r="J1691" s="1064">
        <v>1</v>
      </c>
      <c r="K1691">
        <v>2020</v>
      </c>
      <c r="L1691" s="1064">
        <v>2</v>
      </c>
      <c r="M1691" s="1064">
        <v>2</v>
      </c>
      <c r="N1691" s="1064" t="s">
        <v>2396</v>
      </c>
      <c r="O1691">
        <v>13</v>
      </c>
      <c r="P1691" s="1065">
        <v>0</v>
      </c>
      <c r="Q1691" s="1065">
        <v>92840.07</v>
      </c>
      <c r="R1691" s="1066">
        <f t="shared" si="26"/>
        <v>92840.07</v>
      </c>
      <c r="S1691" s="1065">
        <v>0</v>
      </c>
      <c r="T1691" s="1065">
        <v>0</v>
      </c>
      <c r="U1691" s="1065">
        <v>0</v>
      </c>
      <c r="V1691" s="1065">
        <v>0</v>
      </c>
    </row>
    <row r="1692" spans="1:22">
      <c r="A1692">
        <v>4088200100</v>
      </c>
      <c r="B1692" s="1061">
        <v>2</v>
      </c>
      <c r="C1692" s="1061">
        <v>5</v>
      </c>
      <c r="D1692" s="1062">
        <v>2</v>
      </c>
      <c r="E1692" s="1061" t="s">
        <v>2394</v>
      </c>
      <c r="F1692" s="1061">
        <v>143</v>
      </c>
      <c r="G1692" s="1061" t="s">
        <v>711</v>
      </c>
      <c r="H1692" s="1063">
        <v>1</v>
      </c>
      <c r="I1692" s="1064">
        <v>14301</v>
      </c>
      <c r="J1692" s="1064">
        <v>1</v>
      </c>
      <c r="K1692">
        <v>2020</v>
      </c>
      <c r="L1692" s="1064">
        <v>2</v>
      </c>
      <c r="M1692" s="1064">
        <v>2</v>
      </c>
      <c r="N1692" s="1064" t="s">
        <v>2396</v>
      </c>
      <c r="O1692">
        <v>13</v>
      </c>
      <c r="P1692" s="1065">
        <v>0</v>
      </c>
      <c r="Q1692" s="1065">
        <v>0</v>
      </c>
      <c r="R1692" s="1066">
        <f t="shared" si="26"/>
        <v>0</v>
      </c>
      <c r="S1692" s="1065">
        <v>0</v>
      </c>
      <c r="T1692" s="1065">
        <v>0</v>
      </c>
      <c r="U1692" s="1065">
        <v>0</v>
      </c>
      <c r="V1692" s="1065">
        <v>0</v>
      </c>
    </row>
    <row r="1693" spans="1:22">
      <c r="A1693">
        <v>4088200100</v>
      </c>
      <c r="B1693" s="1061">
        <v>2</v>
      </c>
      <c r="C1693" s="1061">
        <v>5</v>
      </c>
      <c r="D1693" s="1062">
        <v>2</v>
      </c>
      <c r="E1693" s="1061" t="s">
        <v>2394</v>
      </c>
      <c r="F1693" s="1061">
        <v>143</v>
      </c>
      <c r="G1693" s="1061" t="s">
        <v>711</v>
      </c>
      <c r="H1693" s="1063">
        <v>1</v>
      </c>
      <c r="I1693" s="1064">
        <v>14301</v>
      </c>
      <c r="J1693" s="1064">
        <v>1</v>
      </c>
      <c r="K1693">
        <v>2020</v>
      </c>
      <c r="L1693" s="1064">
        <v>2</v>
      </c>
      <c r="M1693" s="1064">
        <v>2</v>
      </c>
      <c r="N1693" s="1064" t="s">
        <v>2396</v>
      </c>
      <c r="O1693">
        <v>13</v>
      </c>
      <c r="P1693" s="1065">
        <v>0</v>
      </c>
      <c r="Q1693" s="1065">
        <v>0</v>
      </c>
      <c r="R1693" s="1066">
        <f t="shared" si="26"/>
        <v>0</v>
      </c>
      <c r="S1693" s="1065">
        <v>0</v>
      </c>
      <c r="T1693" s="1065">
        <v>0</v>
      </c>
      <c r="U1693" s="1065">
        <v>0</v>
      </c>
      <c r="V1693" s="1065">
        <v>0</v>
      </c>
    </row>
    <row r="1694" spans="1:22">
      <c r="A1694">
        <v>4088200100</v>
      </c>
      <c r="B1694" s="1061">
        <v>2</v>
      </c>
      <c r="C1694" s="1061">
        <v>5</v>
      </c>
      <c r="D1694" s="1062">
        <v>2</v>
      </c>
      <c r="E1694" s="1061" t="s">
        <v>2394</v>
      </c>
      <c r="F1694" s="1061">
        <v>143</v>
      </c>
      <c r="G1694" s="1061" t="s">
        <v>711</v>
      </c>
      <c r="H1694" s="1063">
        <v>1</v>
      </c>
      <c r="I1694" s="1064">
        <v>14301</v>
      </c>
      <c r="J1694" s="1064">
        <v>1</v>
      </c>
      <c r="K1694">
        <v>2020</v>
      </c>
      <c r="L1694" s="1064">
        <v>2</v>
      </c>
      <c r="M1694" s="1064">
        <v>2</v>
      </c>
      <c r="N1694" s="1064" t="s">
        <v>2396</v>
      </c>
      <c r="O1694">
        <v>13</v>
      </c>
      <c r="P1694" s="1065">
        <v>0</v>
      </c>
      <c r="Q1694" s="1065">
        <v>0</v>
      </c>
      <c r="R1694" s="1066">
        <f t="shared" si="26"/>
        <v>0</v>
      </c>
      <c r="S1694" s="1065">
        <v>11658.98</v>
      </c>
      <c r="T1694" s="1065">
        <v>11658.98</v>
      </c>
      <c r="U1694" s="1065">
        <v>0</v>
      </c>
      <c r="V1694" s="1065">
        <v>0</v>
      </c>
    </row>
    <row r="1695" spans="1:22">
      <c r="A1695">
        <v>4088200100</v>
      </c>
      <c r="B1695" s="1061">
        <v>2</v>
      </c>
      <c r="C1695" s="1061">
        <v>5</v>
      </c>
      <c r="D1695" s="1062">
        <v>2</v>
      </c>
      <c r="E1695" s="1061" t="s">
        <v>2394</v>
      </c>
      <c r="F1695" s="1061">
        <v>143</v>
      </c>
      <c r="G1695" s="1061" t="s">
        <v>711</v>
      </c>
      <c r="H1695" s="1063">
        <v>1</v>
      </c>
      <c r="I1695" s="1064">
        <v>14301</v>
      </c>
      <c r="J1695" s="1064">
        <v>1</v>
      </c>
      <c r="K1695">
        <v>2020</v>
      </c>
      <c r="L1695" s="1064">
        <v>2</v>
      </c>
      <c r="M1695" s="1064">
        <v>2</v>
      </c>
      <c r="N1695" s="1064" t="s">
        <v>2396</v>
      </c>
      <c r="O1695">
        <v>13</v>
      </c>
      <c r="P1695" s="1065">
        <v>0</v>
      </c>
      <c r="Q1695" s="1065">
        <v>11658.98</v>
      </c>
      <c r="R1695" s="1066">
        <f t="shared" si="26"/>
        <v>11658.98</v>
      </c>
      <c r="S1695" s="1065">
        <v>0</v>
      </c>
      <c r="T1695" s="1065">
        <v>0</v>
      </c>
      <c r="U1695" s="1065">
        <v>0</v>
      </c>
      <c r="V1695" s="1065">
        <v>0</v>
      </c>
    </row>
    <row r="1696" spans="1:22">
      <c r="A1696">
        <v>4088200100</v>
      </c>
      <c r="B1696" s="1061">
        <v>2</v>
      </c>
      <c r="C1696" s="1061">
        <v>5</v>
      </c>
      <c r="D1696" s="1062">
        <v>2</v>
      </c>
      <c r="E1696" s="1061" t="s">
        <v>2394</v>
      </c>
      <c r="F1696" s="1061">
        <v>143</v>
      </c>
      <c r="G1696" s="1061" t="s">
        <v>711</v>
      </c>
      <c r="H1696" s="1063">
        <v>1</v>
      </c>
      <c r="I1696" s="1064">
        <v>14301</v>
      </c>
      <c r="J1696" s="1064">
        <v>1</v>
      </c>
      <c r="K1696">
        <v>2020</v>
      </c>
      <c r="L1696" s="1064">
        <v>1</v>
      </c>
      <c r="M1696" s="1064">
        <v>3</v>
      </c>
      <c r="N1696" s="1064" t="s">
        <v>2395</v>
      </c>
      <c r="O1696">
        <v>13</v>
      </c>
      <c r="P1696" s="1065">
        <v>89625.3</v>
      </c>
      <c r="Q1696" s="1065">
        <v>342.07</v>
      </c>
      <c r="R1696" s="1066">
        <f t="shared" si="26"/>
        <v>89967.37000000001</v>
      </c>
      <c r="S1696" s="1065">
        <v>89967.37</v>
      </c>
      <c r="T1696" s="1065">
        <v>89967.37</v>
      </c>
      <c r="U1696" s="1065">
        <v>80886.679999999993</v>
      </c>
      <c r="V1696" s="1065">
        <v>80886.679999999993</v>
      </c>
    </row>
    <row r="1697" spans="1:22">
      <c r="A1697">
        <v>4088200100</v>
      </c>
      <c r="B1697" s="1061">
        <v>2</v>
      </c>
      <c r="C1697" s="1061">
        <v>5</v>
      </c>
      <c r="D1697" s="1062">
        <v>2</v>
      </c>
      <c r="E1697" s="1061" t="s">
        <v>2394</v>
      </c>
      <c r="F1697" s="1061">
        <v>143</v>
      </c>
      <c r="G1697" s="1061" t="s">
        <v>711</v>
      </c>
      <c r="H1697" s="1063">
        <v>1</v>
      </c>
      <c r="I1697" s="1064">
        <v>14404</v>
      </c>
      <c r="J1697" s="1064">
        <v>1</v>
      </c>
      <c r="K1697">
        <v>2020</v>
      </c>
      <c r="L1697" s="1064">
        <v>1</v>
      </c>
      <c r="M1697" s="1064">
        <v>3</v>
      </c>
      <c r="N1697" s="1064" t="s">
        <v>2395</v>
      </c>
      <c r="O1697">
        <v>13</v>
      </c>
      <c r="P1697" s="1065">
        <v>0</v>
      </c>
      <c r="Q1697" s="1065">
        <v>0</v>
      </c>
      <c r="R1697" s="1066">
        <f t="shared" si="26"/>
        <v>0</v>
      </c>
      <c r="S1697" s="1065">
        <v>0</v>
      </c>
      <c r="T1697" s="1065">
        <v>0</v>
      </c>
      <c r="U1697" s="1065">
        <v>0</v>
      </c>
      <c r="V1697" s="1065">
        <v>0</v>
      </c>
    </row>
    <row r="1698" spans="1:22">
      <c r="A1698">
        <v>4088200100</v>
      </c>
      <c r="B1698" s="1061">
        <v>2</v>
      </c>
      <c r="C1698" s="1061">
        <v>5</v>
      </c>
      <c r="D1698" s="1062">
        <v>2</v>
      </c>
      <c r="E1698" s="1061" t="s">
        <v>2394</v>
      </c>
      <c r="F1698" s="1061">
        <v>143</v>
      </c>
      <c r="G1698" s="1061" t="s">
        <v>711</v>
      </c>
      <c r="H1698" s="1063">
        <v>1</v>
      </c>
      <c r="I1698" s="1064">
        <v>14404</v>
      </c>
      <c r="J1698" s="1064">
        <v>1</v>
      </c>
      <c r="K1698">
        <v>2020</v>
      </c>
      <c r="L1698" s="1064">
        <v>1</v>
      </c>
      <c r="M1698" s="1064">
        <v>3</v>
      </c>
      <c r="N1698" s="1064" t="s">
        <v>2395</v>
      </c>
      <c r="O1698">
        <v>13</v>
      </c>
      <c r="P1698" s="1065">
        <v>0</v>
      </c>
      <c r="Q1698" s="1065">
        <v>0</v>
      </c>
      <c r="R1698" s="1066">
        <f t="shared" si="26"/>
        <v>0</v>
      </c>
      <c r="S1698" s="1065">
        <v>0</v>
      </c>
      <c r="T1698" s="1065">
        <v>0</v>
      </c>
      <c r="U1698" s="1065">
        <v>0</v>
      </c>
      <c r="V1698" s="1065">
        <v>0</v>
      </c>
    </row>
    <row r="1699" spans="1:22">
      <c r="A1699">
        <v>4088200100</v>
      </c>
      <c r="B1699" s="1061">
        <v>2</v>
      </c>
      <c r="C1699" s="1061">
        <v>5</v>
      </c>
      <c r="D1699" s="1062">
        <v>2</v>
      </c>
      <c r="E1699" s="1061" t="s">
        <v>2394</v>
      </c>
      <c r="F1699" s="1061">
        <v>143</v>
      </c>
      <c r="G1699" s="1061" t="s">
        <v>711</v>
      </c>
      <c r="H1699" s="1063">
        <v>1</v>
      </c>
      <c r="I1699" s="1064">
        <v>14404</v>
      </c>
      <c r="J1699" s="1064">
        <v>1</v>
      </c>
      <c r="K1699">
        <v>2020</v>
      </c>
      <c r="L1699" s="1064">
        <v>1</v>
      </c>
      <c r="M1699" s="1064">
        <v>3</v>
      </c>
      <c r="N1699" s="1064" t="s">
        <v>2395</v>
      </c>
      <c r="O1699">
        <v>13</v>
      </c>
      <c r="P1699" s="1065">
        <v>0</v>
      </c>
      <c r="Q1699" s="1065">
        <v>0</v>
      </c>
      <c r="R1699" s="1066">
        <f t="shared" si="26"/>
        <v>0</v>
      </c>
      <c r="S1699" s="1065">
        <v>9.1199999999999992</v>
      </c>
      <c r="T1699" s="1065">
        <v>9.1199999999999992</v>
      </c>
      <c r="U1699" s="1065">
        <v>0</v>
      </c>
      <c r="V1699" s="1065">
        <v>0</v>
      </c>
    </row>
    <row r="1700" spans="1:22">
      <c r="A1700">
        <v>4088200100</v>
      </c>
      <c r="B1700" s="1061">
        <v>2</v>
      </c>
      <c r="C1700" s="1061">
        <v>5</v>
      </c>
      <c r="D1700" s="1062">
        <v>2</v>
      </c>
      <c r="E1700" s="1061" t="s">
        <v>2394</v>
      </c>
      <c r="F1700" s="1061">
        <v>143</v>
      </c>
      <c r="G1700" s="1061" t="s">
        <v>711</v>
      </c>
      <c r="H1700" s="1063">
        <v>1</v>
      </c>
      <c r="I1700" s="1064">
        <v>14404</v>
      </c>
      <c r="J1700" s="1064">
        <v>1</v>
      </c>
      <c r="K1700">
        <v>2020</v>
      </c>
      <c r="L1700" s="1064">
        <v>1</v>
      </c>
      <c r="M1700" s="1064">
        <v>3</v>
      </c>
      <c r="N1700" s="1064" t="s">
        <v>2395</v>
      </c>
      <c r="O1700">
        <v>13</v>
      </c>
      <c r="P1700" s="1065">
        <v>0</v>
      </c>
      <c r="Q1700" s="1065">
        <v>9.1199999999999992</v>
      </c>
      <c r="R1700" s="1066">
        <f t="shared" si="26"/>
        <v>9.1199999999999992</v>
      </c>
      <c r="S1700" s="1065">
        <v>0</v>
      </c>
      <c r="T1700" s="1065">
        <v>0</v>
      </c>
      <c r="U1700" s="1065">
        <v>0</v>
      </c>
      <c r="V1700" s="1065">
        <v>0</v>
      </c>
    </row>
    <row r="1701" spans="1:22">
      <c r="A1701">
        <v>4088200100</v>
      </c>
      <c r="B1701" s="1061">
        <v>2</v>
      </c>
      <c r="C1701" s="1061">
        <v>5</v>
      </c>
      <c r="D1701" s="1062">
        <v>2</v>
      </c>
      <c r="E1701" s="1061" t="s">
        <v>2394</v>
      </c>
      <c r="F1701" s="1061">
        <v>143</v>
      </c>
      <c r="G1701" s="1061" t="s">
        <v>711</v>
      </c>
      <c r="H1701" s="1063">
        <v>1</v>
      </c>
      <c r="I1701" s="1064">
        <v>14404</v>
      </c>
      <c r="J1701" s="1064">
        <v>1</v>
      </c>
      <c r="K1701">
        <v>2020</v>
      </c>
      <c r="L1701" s="1064">
        <v>1</v>
      </c>
      <c r="M1701" s="1064">
        <v>3</v>
      </c>
      <c r="N1701" s="1064" t="s">
        <v>2395</v>
      </c>
      <c r="O1701">
        <v>13</v>
      </c>
      <c r="P1701" s="1065">
        <v>0</v>
      </c>
      <c r="Q1701" s="1065">
        <v>0</v>
      </c>
      <c r="R1701" s="1066">
        <f t="shared" si="26"/>
        <v>0</v>
      </c>
      <c r="S1701" s="1065">
        <v>0</v>
      </c>
      <c r="T1701" s="1065">
        <v>0</v>
      </c>
      <c r="U1701" s="1065">
        <v>0</v>
      </c>
      <c r="V1701" s="1065">
        <v>0</v>
      </c>
    </row>
    <row r="1702" spans="1:22">
      <c r="A1702">
        <v>4088200100</v>
      </c>
      <c r="B1702" s="1061">
        <v>2</v>
      </c>
      <c r="C1702" s="1061">
        <v>5</v>
      </c>
      <c r="D1702" s="1062">
        <v>2</v>
      </c>
      <c r="E1702" s="1061" t="s">
        <v>2394</v>
      </c>
      <c r="F1702" s="1061">
        <v>143</v>
      </c>
      <c r="G1702" s="1061" t="s">
        <v>711</v>
      </c>
      <c r="H1702" s="1063">
        <v>1</v>
      </c>
      <c r="I1702" s="1064">
        <v>14404</v>
      </c>
      <c r="J1702" s="1064">
        <v>1</v>
      </c>
      <c r="K1702">
        <v>2020</v>
      </c>
      <c r="L1702" s="1064">
        <v>1</v>
      </c>
      <c r="M1702" s="1064">
        <v>3</v>
      </c>
      <c r="N1702" s="1064" t="s">
        <v>2395</v>
      </c>
      <c r="O1702">
        <v>13</v>
      </c>
      <c r="P1702" s="1065">
        <v>0</v>
      </c>
      <c r="Q1702" s="1065">
        <v>0</v>
      </c>
      <c r="R1702" s="1066">
        <f t="shared" si="26"/>
        <v>0</v>
      </c>
      <c r="S1702" s="1065">
        <v>0</v>
      </c>
      <c r="T1702" s="1065">
        <v>0</v>
      </c>
      <c r="U1702" s="1065">
        <v>0</v>
      </c>
      <c r="V1702" s="1065">
        <v>0</v>
      </c>
    </row>
    <row r="1703" spans="1:22">
      <c r="A1703">
        <v>4088200100</v>
      </c>
      <c r="B1703" s="1061">
        <v>2</v>
      </c>
      <c r="C1703" s="1061">
        <v>5</v>
      </c>
      <c r="D1703" s="1062">
        <v>2</v>
      </c>
      <c r="E1703" s="1061" t="s">
        <v>2394</v>
      </c>
      <c r="F1703" s="1061">
        <v>143</v>
      </c>
      <c r="G1703" s="1061" t="s">
        <v>711</v>
      </c>
      <c r="H1703" s="1063">
        <v>1</v>
      </c>
      <c r="I1703" s="1064">
        <v>14404</v>
      </c>
      <c r="J1703" s="1064">
        <v>1</v>
      </c>
      <c r="K1703">
        <v>2020</v>
      </c>
      <c r="L1703" s="1064">
        <v>1</v>
      </c>
      <c r="M1703" s="1064">
        <v>3</v>
      </c>
      <c r="N1703" s="1064" t="s">
        <v>2395</v>
      </c>
      <c r="O1703">
        <v>13</v>
      </c>
      <c r="P1703" s="1065">
        <v>0</v>
      </c>
      <c r="Q1703" s="1065">
        <v>0</v>
      </c>
      <c r="R1703" s="1066">
        <f t="shared" si="26"/>
        <v>0</v>
      </c>
      <c r="S1703" s="1065">
        <v>4.5599999999999996</v>
      </c>
      <c r="T1703" s="1065">
        <v>4.5599999999999996</v>
      </c>
      <c r="U1703" s="1065">
        <v>0</v>
      </c>
      <c r="V1703" s="1065">
        <v>0</v>
      </c>
    </row>
    <row r="1704" spans="1:22">
      <c r="A1704">
        <v>4088200100</v>
      </c>
      <c r="B1704" s="1061">
        <v>2</v>
      </c>
      <c r="C1704" s="1061">
        <v>5</v>
      </c>
      <c r="D1704" s="1062">
        <v>2</v>
      </c>
      <c r="E1704" s="1061" t="s">
        <v>2394</v>
      </c>
      <c r="F1704" s="1061">
        <v>143</v>
      </c>
      <c r="G1704" s="1061" t="s">
        <v>711</v>
      </c>
      <c r="H1704" s="1063">
        <v>1</v>
      </c>
      <c r="I1704" s="1064">
        <v>14404</v>
      </c>
      <c r="J1704" s="1064">
        <v>1</v>
      </c>
      <c r="K1704">
        <v>2020</v>
      </c>
      <c r="L1704" s="1064">
        <v>1</v>
      </c>
      <c r="M1704" s="1064">
        <v>3</v>
      </c>
      <c r="N1704" s="1064" t="s">
        <v>2395</v>
      </c>
      <c r="O1704">
        <v>13</v>
      </c>
      <c r="P1704" s="1065">
        <v>0</v>
      </c>
      <c r="Q1704" s="1065">
        <v>4.5599999999999996</v>
      </c>
      <c r="R1704" s="1066">
        <f t="shared" si="26"/>
        <v>4.5599999999999996</v>
      </c>
      <c r="S1704" s="1065">
        <v>0</v>
      </c>
      <c r="T1704" s="1065">
        <v>0</v>
      </c>
      <c r="U1704" s="1065">
        <v>0</v>
      </c>
      <c r="V1704" s="1065">
        <v>0</v>
      </c>
    </row>
    <row r="1705" spans="1:22">
      <c r="A1705">
        <v>4088200100</v>
      </c>
      <c r="B1705" s="1061">
        <v>2</v>
      </c>
      <c r="C1705" s="1061">
        <v>5</v>
      </c>
      <c r="D1705" s="1062">
        <v>2</v>
      </c>
      <c r="E1705" s="1061" t="s">
        <v>2394</v>
      </c>
      <c r="F1705" s="1061">
        <v>143</v>
      </c>
      <c r="G1705" s="1061" t="s">
        <v>711</v>
      </c>
      <c r="H1705" s="1063">
        <v>1</v>
      </c>
      <c r="I1705" s="1064">
        <v>14404</v>
      </c>
      <c r="J1705" s="1064">
        <v>1</v>
      </c>
      <c r="K1705">
        <v>2020</v>
      </c>
      <c r="L1705" s="1064">
        <v>1</v>
      </c>
      <c r="M1705" s="1064">
        <v>3</v>
      </c>
      <c r="N1705" s="1064" t="s">
        <v>2395</v>
      </c>
      <c r="O1705">
        <v>13</v>
      </c>
      <c r="P1705" s="1065">
        <v>0</v>
      </c>
      <c r="Q1705" s="1065">
        <v>0</v>
      </c>
      <c r="R1705" s="1066">
        <f t="shared" si="26"/>
        <v>0</v>
      </c>
      <c r="S1705" s="1065">
        <v>0</v>
      </c>
      <c r="T1705" s="1065">
        <v>0</v>
      </c>
      <c r="U1705" s="1065">
        <v>0</v>
      </c>
      <c r="V1705" s="1065">
        <v>0</v>
      </c>
    </row>
    <row r="1706" spans="1:22">
      <c r="A1706">
        <v>4088200100</v>
      </c>
      <c r="B1706" s="1061">
        <v>2</v>
      </c>
      <c r="C1706" s="1061">
        <v>5</v>
      </c>
      <c r="D1706" s="1062">
        <v>2</v>
      </c>
      <c r="E1706" s="1061" t="s">
        <v>2394</v>
      </c>
      <c r="F1706" s="1061">
        <v>143</v>
      </c>
      <c r="G1706" s="1061" t="s">
        <v>711</v>
      </c>
      <c r="H1706" s="1063">
        <v>1</v>
      </c>
      <c r="I1706" s="1064">
        <v>14404</v>
      </c>
      <c r="J1706" s="1064">
        <v>1</v>
      </c>
      <c r="K1706">
        <v>2020</v>
      </c>
      <c r="L1706" s="1064">
        <v>1</v>
      </c>
      <c r="M1706" s="1064">
        <v>3</v>
      </c>
      <c r="N1706" s="1064" t="s">
        <v>2395</v>
      </c>
      <c r="O1706">
        <v>13</v>
      </c>
      <c r="P1706" s="1065">
        <v>0</v>
      </c>
      <c r="Q1706" s="1065">
        <v>0</v>
      </c>
      <c r="R1706" s="1066">
        <f t="shared" si="26"/>
        <v>0</v>
      </c>
      <c r="S1706" s="1065">
        <v>0</v>
      </c>
      <c r="T1706" s="1065">
        <v>0</v>
      </c>
      <c r="U1706" s="1065">
        <v>0</v>
      </c>
      <c r="V1706" s="1065">
        <v>0</v>
      </c>
    </row>
    <row r="1707" spans="1:22">
      <c r="A1707">
        <v>4088200100</v>
      </c>
      <c r="B1707" s="1061">
        <v>2</v>
      </c>
      <c r="C1707" s="1061">
        <v>5</v>
      </c>
      <c r="D1707" s="1062">
        <v>2</v>
      </c>
      <c r="E1707" s="1061" t="s">
        <v>2394</v>
      </c>
      <c r="F1707" s="1061">
        <v>143</v>
      </c>
      <c r="G1707" s="1061" t="s">
        <v>711</v>
      </c>
      <c r="H1707" s="1063">
        <v>1</v>
      </c>
      <c r="I1707" s="1064">
        <v>14404</v>
      </c>
      <c r="J1707" s="1064">
        <v>1</v>
      </c>
      <c r="K1707">
        <v>2020</v>
      </c>
      <c r="L1707" s="1064">
        <v>1</v>
      </c>
      <c r="M1707" s="1064">
        <v>3</v>
      </c>
      <c r="N1707" s="1064" t="s">
        <v>2395</v>
      </c>
      <c r="O1707">
        <v>13</v>
      </c>
      <c r="P1707" s="1065">
        <v>0</v>
      </c>
      <c r="Q1707" s="1065">
        <v>0</v>
      </c>
      <c r="R1707" s="1066">
        <f t="shared" si="26"/>
        <v>0</v>
      </c>
      <c r="S1707" s="1065">
        <v>28.5</v>
      </c>
      <c r="T1707" s="1065">
        <v>28.5</v>
      </c>
      <c r="U1707" s="1065">
        <v>0</v>
      </c>
      <c r="V1707" s="1065">
        <v>0</v>
      </c>
    </row>
    <row r="1708" spans="1:22">
      <c r="A1708">
        <v>4088200100</v>
      </c>
      <c r="B1708" s="1061">
        <v>2</v>
      </c>
      <c r="C1708" s="1061">
        <v>5</v>
      </c>
      <c r="D1708" s="1062">
        <v>2</v>
      </c>
      <c r="E1708" s="1061" t="s">
        <v>2394</v>
      </c>
      <c r="F1708" s="1061">
        <v>143</v>
      </c>
      <c r="G1708" s="1061" t="s">
        <v>711</v>
      </c>
      <c r="H1708" s="1063">
        <v>1</v>
      </c>
      <c r="I1708" s="1064">
        <v>14404</v>
      </c>
      <c r="J1708" s="1064">
        <v>1</v>
      </c>
      <c r="K1708">
        <v>2020</v>
      </c>
      <c r="L1708" s="1064">
        <v>1</v>
      </c>
      <c r="M1708" s="1064">
        <v>3</v>
      </c>
      <c r="N1708" s="1064" t="s">
        <v>2395</v>
      </c>
      <c r="O1708">
        <v>13</v>
      </c>
      <c r="P1708" s="1065">
        <v>0</v>
      </c>
      <c r="Q1708" s="1065">
        <v>28.5</v>
      </c>
      <c r="R1708" s="1066">
        <f t="shared" si="26"/>
        <v>28.5</v>
      </c>
      <c r="S1708" s="1065">
        <v>0</v>
      </c>
      <c r="T1708" s="1065">
        <v>0</v>
      </c>
      <c r="U1708" s="1065">
        <v>0</v>
      </c>
      <c r="V1708" s="1065">
        <v>0</v>
      </c>
    </row>
    <row r="1709" spans="1:22">
      <c r="A1709">
        <v>4088200100</v>
      </c>
      <c r="B1709" s="1061">
        <v>2</v>
      </c>
      <c r="C1709" s="1061">
        <v>5</v>
      </c>
      <c r="D1709" s="1062">
        <v>2</v>
      </c>
      <c r="E1709" s="1061" t="s">
        <v>2394</v>
      </c>
      <c r="F1709" s="1061">
        <v>143</v>
      </c>
      <c r="G1709" s="1061" t="s">
        <v>711</v>
      </c>
      <c r="H1709" s="1063">
        <v>1</v>
      </c>
      <c r="I1709" s="1064">
        <v>14404</v>
      </c>
      <c r="J1709" s="1064">
        <v>1</v>
      </c>
      <c r="K1709">
        <v>2020</v>
      </c>
      <c r="L1709" s="1064">
        <v>2</v>
      </c>
      <c r="M1709" s="1064">
        <v>2</v>
      </c>
      <c r="N1709" s="1064" t="s">
        <v>2396</v>
      </c>
      <c r="O1709">
        <v>13</v>
      </c>
      <c r="P1709" s="1065">
        <v>65.41</v>
      </c>
      <c r="Q1709" s="1065">
        <v>20</v>
      </c>
      <c r="R1709" s="1066">
        <f t="shared" si="26"/>
        <v>85.41</v>
      </c>
      <c r="S1709" s="1065">
        <v>72.39</v>
      </c>
      <c r="T1709" s="1065">
        <v>72.39</v>
      </c>
      <c r="U1709" s="1065">
        <v>58.71</v>
      </c>
      <c r="V1709" s="1065">
        <v>58.71</v>
      </c>
    </row>
    <row r="1710" spans="1:22">
      <c r="A1710">
        <v>4088200100</v>
      </c>
      <c r="B1710" s="1061">
        <v>2</v>
      </c>
      <c r="C1710" s="1061">
        <v>5</v>
      </c>
      <c r="D1710" s="1062">
        <v>2</v>
      </c>
      <c r="E1710" s="1061" t="s">
        <v>2394</v>
      </c>
      <c r="F1710" s="1061">
        <v>143</v>
      </c>
      <c r="G1710" s="1061" t="s">
        <v>711</v>
      </c>
      <c r="H1710" s="1063">
        <v>1</v>
      </c>
      <c r="I1710" s="1064">
        <v>14404</v>
      </c>
      <c r="J1710" s="1064">
        <v>1</v>
      </c>
      <c r="K1710">
        <v>2020</v>
      </c>
      <c r="L1710" s="1064">
        <v>2</v>
      </c>
      <c r="M1710" s="1064">
        <v>2</v>
      </c>
      <c r="N1710" s="1064" t="s">
        <v>2396</v>
      </c>
      <c r="O1710">
        <v>13</v>
      </c>
      <c r="P1710" s="1065">
        <v>76.31</v>
      </c>
      <c r="Q1710" s="1065">
        <v>100</v>
      </c>
      <c r="R1710" s="1066">
        <f t="shared" si="26"/>
        <v>176.31</v>
      </c>
      <c r="S1710" s="1065">
        <v>97.47</v>
      </c>
      <c r="T1710" s="1065">
        <v>97.47</v>
      </c>
      <c r="U1710" s="1065">
        <v>79.23</v>
      </c>
      <c r="V1710" s="1065">
        <v>79.23</v>
      </c>
    </row>
    <row r="1711" spans="1:22">
      <c r="A1711">
        <v>4088200100</v>
      </c>
      <c r="B1711" s="1061">
        <v>2</v>
      </c>
      <c r="C1711" s="1061">
        <v>5</v>
      </c>
      <c r="D1711" s="1062">
        <v>2</v>
      </c>
      <c r="E1711" s="1061" t="s">
        <v>2394</v>
      </c>
      <c r="F1711" s="1061">
        <v>143</v>
      </c>
      <c r="G1711" s="1061" t="s">
        <v>711</v>
      </c>
      <c r="H1711" s="1063">
        <v>1</v>
      </c>
      <c r="I1711" s="1064">
        <v>14404</v>
      </c>
      <c r="J1711" s="1064">
        <v>1</v>
      </c>
      <c r="K1711">
        <v>2020</v>
      </c>
      <c r="L1711" s="1064">
        <v>2</v>
      </c>
      <c r="M1711" s="1064">
        <v>2</v>
      </c>
      <c r="N1711" s="1064" t="s">
        <v>2396</v>
      </c>
      <c r="O1711">
        <v>13</v>
      </c>
      <c r="P1711" s="1065">
        <v>50.49</v>
      </c>
      <c r="Q1711" s="1065">
        <v>0</v>
      </c>
      <c r="R1711" s="1066">
        <f t="shared" si="26"/>
        <v>50.49</v>
      </c>
      <c r="S1711" s="1065">
        <v>50.16</v>
      </c>
      <c r="T1711" s="1065">
        <v>50.16</v>
      </c>
      <c r="U1711" s="1065">
        <v>41.04</v>
      </c>
      <c r="V1711" s="1065">
        <v>41.04</v>
      </c>
    </row>
    <row r="1712" spans="1:22">
      <c r="A1712">
        <v>4088200100</v>
      </c>
      <c r="B1712" s="1061">
        <v>2</v>
      </c>
      <c r="C1712" s="1061">
        <v>5</v>
      </c>
      <c r="D1712" s="1062">
        <v>2</v>
      </c>
      <c r="E1712" s="1061" t="s">
        <v>2394</v>
      </c>
      <c r="F1712" s="1061">
        <v>143</v>
      </c>
      <c r="G1712" s="1061" t="s">
        <v>711</v>
      </c>
      <c r="H1712" s="1063">
        <v>1</v>
      </c>
      <c r="I1712" s="1064">
        <v>14404</v>
      </c>
      <c r="J1712" s="1064">
        <v>1</v>
      </c>
      <c r="K1712">
        <v>2020</v>
      </c>
      <c r="L1712" s="1064">
        <v>2</v>
      </c>
      <c r="M1712" s="1064">
        <v>2</v>
      </c>
      <c r="N1712" s="1064" t="s">
        <v>2396</v>
      </c>
      <c r="O1712">
        <v>13</v>
      </c>
      <c r="P1712" s="1065">
        <v>12.62</v>
      </c>
      <c r="Q1712" s="1065">
        <v>2</v>
      </c>
      <c r="R1712" s="1066">
        <f t="shared" si="26"/>
        <v>14.62</v>
      </c>
      <c r="S1712" s="1065">
        <v>12.54</v>
      </c>
      <c r="T1712" s="1065">
        <v>12.54</v>
      </c>
      <c r="U1712" s="1065">
        <v>10.26</v>
      </c>
      <c r="V1712" s="1065">
        <v>10.26</v>
      </c>
    </row>
    <row r="1713" spans="1:22">
      <c r="A1713">
        <v>4088200100</v>
      </c>
      <c r="B1713" s="1061">
        <v>2</v>
      </c>
      <c r="C1713" s="1061">
        <v>5</v>
      </c>
      <c r="D1713" s="1062">
        <v>2</v>
      </c>
      <c r="E1713" s="1061" t="s">
        <v>2394</v>
      </c>
      <c r="F1713" s="1061">
        <v>143</v>
      </c>
      <c r="G1713" s="1061" t="s">
        <v>711</v>
      </c>
      <c r="H1713" s="1063">
        <v>1</v>
      </c>
      <c r="I1713" s="1064">
        <v>14404</v>
      </c>
      <c r="J1713" s="1064">
        <v>1</v>
      </c>
      <c r="K1713">
        <v>2020</v>
      </c>
      <c r="L1713" s="1064">
        <v>1</v>
      </c>
      <c r="M1713" s="1064">
        <v>3</v>
      </c>
      <c r="N1713" s="1064" t="s">
        <v>2395</v>
      </c>
      <c r="O1713">
        <v>13</v>
      </c>
      <c r="P1713" s="1065">
        <v>0</v>
      </c>
      <c r="Q1713" s="1065">
        <v>0</v>
      </c>
      <c r="R1713" s="1066">
        <f t="shared" si="26"/>
        <v>0</v>
      </c>
      <c r="S1713" s="1065">
        <v>0</v>
      </c>
      <c r="T1713" s="1065">
        <v>0</v>
      </c>
      <c r="U1713" s="1065">
        <v>0</v>
      </c>
      <c r="V1713" s="1065">
        <v>0</v>
      </c>
    </row>
    <row r="1714" spans="1:22">
      <c r="A1714">
        <v>4088200100</v>
      </c>
      <c r="B1714" s="1061">
        <v>2</v>
      </c>
      <c r="C1714" s="1061">
        <v>5</v>
      </c>
      <c r="D1714" s="1062">
        <v>2</v>
      </c>
      <c r="E1714" s="1061" t="s">
        <v>2394</v>
      </c>
      <c r="F1714" s="1061">
        <v>143</v>
      </c>
      <c r="G1714" s="1061" t="s">
        <v>711</v>
      </c>
      <c r="H1714" s="1063">
        <v>1</v>
      </c>
      <c r="I1714" s="1064">
        <v>14404</v>
      </c>
      <c r="J1714" s="1064">
        <v>1</v>
      </c>
      <c r="K1714">
        <v>2020</v>
      </c>
      <c r="L1714" s="1064">
        <v>1</v>
      </c>
      <c r="M1714" s="1064">
        <v>3</v>
      </c>
      <c r="N1714" s="1064" t="s">
        <v>2395</v>
      </c>
      <c r="O1714">
        <v>13</v>
      </c>
      <c r="P1714" s="1065">
        <v>0</v>
      </c>
      <c r="Q1714" s="1065">
        <v>0</v>
      </c>
      <c r="R1714" s="1066">
        <f t="shared" si="26"/>
        <v>0</v>
      </c>
      <c r="S1714" s="1065">
        <v>0</v>
      </c>
      <c r="T1714" s="1065">
        <v>0</v>
      </c>
      <c r="U1714" s="1065">
        <v>0</v>
      </c>
      <c r="V1714" s="1065">
        <v>0</v>
      </c>
    </row>
    <row r="1715" spans="1:22">
      <c r="A1715">
        <v>4088200100</v>
      </c>
      <c r="B1715" s="1061">
        <v>2</v>
      </c>
      <c r="C1715" s="1061">
        <v>5</v>
      </c>
      <c r="D1715" s="1062">
        <v>2</v>
      </c>
      <c r="E1715" s="1061" t="s">
        <v>2394</v>
      </c>
      <c r="F1715" s="1061">
        <v>143</v>
      </c>
      <c r="G1715" s="1061" t="s">
        <v>711</v>
      </c>
      <c r="H1715" s="1063">
        <v>1</v>
      </c>
      <c r="I1715" s="1064">
        <v>14404</v>
      </c>
      <c r="J1715" s="1064">
        <v>1</v>
      </c>
      <c r="K1715">
        <v>2020</v>
      </c>
      <c r="L1715" s="1064">
        <v>1</v>
      </c>
      <c r="M1715" s="1064">
        <v>3</v>
      </c>
      <c r="N1715" s="1064" t="s">
        <v>2395</v>
      </c>
      <c r="O1715">
        <v>13</v>
      </c>
      <c r="P1715" s="1065">
        <v>0</v>
      </c>
      <c r="Q1715" s="1065">
        <v>0</v>
      </c>
      <c r="R1715" s="1066">
        <f t="shared" si="26"/>
        <v>0</v>
      </c>
      <c r="S1715" s="1065">
        <v>1.1399999999999999</v>
      </c>
      <c r="T1715" s="1065">
        <v>1.1399999999999999</v>
      </c>
      <c r="U1715" s="1065">
        <v>0</v>
      </c>
      <c r="V1715" s="1065">
        <v>0</v>
      </c>
    </row>
    <row r="1716" spans="1:22">
      <c r="A1716">
        <v>4088200100</v>
      </c>
      <c r="B1716" s="1061">
        <v>2</v>
      </c>
      <c r="C1716" s="1061">
        <v>5</v>
      </c>
      <c r="D1716" s="1062">
        <v>2</v>
      </c>
      <c r="E1716" s="1061" t="s">
        <v>2394</v>
      </c>
      <c r="F1716" s="1061">
        <v>143</v>
      </c>
      <c r="G1716" s="1061" t="s">
        <v>711</v>
      </c>
      <c r="H1716" s="1063">
        <v>1</v>
      </c>
      <c r="I1716" s="1064">
        <v>14404</v>
      </c>
      <c r="J1716" s="1064">
        <v>1</v>
      </c>
      <c r="K1716">
        <v>2020</v>
      </c>
      <c r="L1716" s="1064">
        <v>1</v>
      </c>
      <c r="M1716" s="1064">
        <v>3</v>
      </c>
      <c r="N1716" s="1064" t="s">
        <v>2395</v>
      </c>
      <c r="O1716">
        <v>13</v>
      </c>
      <c r="P1716" s="1065">
        <v>0</v>
      </c>
      <c r="Q1716" s="1065">
        <v>1.1399999999999999</v>
      </c>
      <c r="R1716" s="1066">
        <f t="shared" si="26"/>
        <v>1.1399999999999999</v>
      </c>
      <c r="S1716" s="1065">
        <v>0</v>
      </c>
      <c r="T1716" s="1065">
        <v>0</v>
      </c>
      <c r="U1716" s="1065">
        <v>0</v>
      </c>
      <c r="V1716" s="1065">
        <v>0</v>
      </c>
    </row>
    <row r="1717" spans="1:22">
      <c r="A1717">
        <v>4088200100</v>
      </c>
      <c r="B1717" s="1061">
        <v>2</v>
      </c>
      <c r="C1717" s="1061">
        <v>5</v>
      </c>
      <c r="D1717" s="1062">
        <v>2</v>
      </c>
      <c r="E1717" s="1061" t="s">
        <v>2394</v>
      </c>
      <c r="F1717" s="1061">
        <v>143</v>
      </c>
      <c r="G1717" s="1061" t="s">
        <v>711</v>
      </c>
      <c r="H1717" s="1063">
        <v>1</v>
      </c>
      <c r="I1717" s="1064">
        <v>14404</v>
      </c>
      <c r="J1717" s="1064">
        <v>1</v>
      </c>
      <c r="K1717">
        <v>2020</v>
      </c>
      <c r="L1717" s="1064">
        <v>1</v>
      </c>
      <c r="M1717" s="1064">
        <v>3</v>
      </c>
      <c r="N1717" s="1064" t="s">
        <v>2395</v>
      </c>
      <c r="O1717">
        <v>13</v>
      </c>
      <c r="P1717" s="1065">
        <v>0</v>
      </c>
      <c r="Q1717" s="1065">
        <v>0</v>
      </c>
      <c r="R1717" s="1066">
        <f t="shared" si="26"/>
        <v>0</v>
      </c>
      <c r="S1717" s="1065">
        <v>0</v>
      </c>
      <c r="T1717" s="1065">
        <v>0</v>
      </c>
      <c r="U1717" s="1065">
        <v>0</v>
      </c>
      <c r="V1717" s="1065">
        <v>0</v>
      </c>
    </row>
    <row r="1718" spans="1:22">
      <c r="A1718">
        <v>4088200100</v>
      </c>
      <c r="B1718" s="1061">
        <v>2</v>
      </c>
      <c r="C1718" s="1061">
        <v>5</v>
      </c>
      <c r="D1718" s="1062">
        <v>2</v>
      </c>
      <c r="E1718" s="1061" t="s">
        <v>2394</v>
      </c>
      <c r="F1718" s="1061">
        <v>143</v>
      </c>
      <c r="G1718" s="1061" t="s">
        <v>711</v>
      </c>
      <c r="H1718" s="1063">
        <v>1</v>
      </c>
      <c r="I1718" s="1064">
        <v>14404</v>
      </c>
      <c r="J1718" s="1064">
        <v>1</v>
      </c>
      <c r="K1718">
        <v>2020</v>
      </c>
      <c r="L1718" s="1064">
        <v>1</v>
      </c>
      <c r="M1718" s="1064">
        <v>3</v>
      </c>
      <c r="N1718" s="1064" t="s">
        <v>2395</v>
      </c>
      <c r="O1718">
        <v>13</v>
      </c>
      <c r="P1718" s="1065">
        <v>0</v>
      </c>
      <c r="Q1718" s="1065">
        <v>0</v>
      </c>
      <c r="R1718" s="1066">
        <f t="shared" si="26"/>
        <v>0</v>
      </c>
      <c r="S1718" s="1065">
        <v>0</v>
      </c>
      <c r="T1718" s="1065">
        <v>0</v>
      </c>
      <c r="U1718" s="1065">
        <v>0</v>
      </c>
      <c r="V1718" s="1065">
        <v>0</v>
      </c>
    </row>
    <row r="1719" spans="1:22">
      <c r="A1719">
        <v>4088200100</v>
      </c>
      <c r="B1719" s="1061">
        <v>2</v>
      </c>
      <c r="C1719" s="1061">
        <v>5</v>
      </c>
      <c r="D1719" s="1062">
        <v>2</v>
      </c>
      <c r="E1719" s="1061" t="s">
        <v>2394</v>
      </c>
      <c r="F1719" s="1061">
        <v>143</v>
      </c>
      <c r="G1719" s="1061" t="s">
        <v>711</v>
      </c>
      <c r="H1719" s="1063">
        <v>1</v>
      </c>
      <c r="I1719" s="1064">
        <v>14404</v>
      </c>
      <c r="J1719" s="1064">
        <v>1</v>
      </c>
      <c r="K1719">
        <v>2020</v>
      </c>
      <c r="L1719" s="1064">
        <v>1</v>
      </c>
      <c r="M1719" s="1064">
        <v>3</v>
      </c>
      <c r="N1719" s="1064" t="s">
        <v>2395</v>
      </c>
      <c r="O1719">
        <v>13</v>
      </c>
      <c r="P1719" s="1065">
        <v>0</v>
      </c>
      <c r="Q1719" s="1065">
        <v>0</v>
      </c>
      <c r="R1719" s="1066">
        <f t="shared" si="26"/>
        <v>0</v>
      </c>
      <c r="S1719" s="1065">
        <v>63.84</v>
      </c>
      <c r="T1719" s="1065">
        <v>63.84</v>
      </c>
      <c r="U1719" s="1065">
        <v>0</v>
      </c>
      <c r="V1719" s="1065">
        <v>0</v>
      </c>
    </row>
    <row r="1720" spans="1:22">
      <c r="A1720">
        <v>4088200100</v>
      </c>
      <c r="B1720" s="1061">
        <v>2</v>
      </c>
      <c r="C1720" s="1061">
        <v>5</v>
      </c>
      <c r="D1720" s="1062">
        <v>2</v>
      </c>
      <c r="E1720" s="1061" t="s">
        <v>2394</v>
      </c>
      <c r="F1720" s="1061">
        <v>143</v>
      </c>
      <c r="G1720" s="1061" t="s">
        <v>711</v>
      </c>
      <c r="H1720" s="1063">
        <v>1</v>
      </c>
      <c r="I1720" s="1064">
        <v>14404</v>
      </c>
      <c r="J1720" s="1064">
        <v>1</v>
      </c>
      <c r="K1720">
        <v>2020</v>
      </c>
      <c r="L1720" s="1064">
        <v>1</v>
      </c>
      <c r="M1720" s="1064">
        <v>3</v>
      </c>
      <c r="N1720" s="1064" t="s">
        <v>2395</v>
      </c>
      <c r="O1720">
        <v>13</v>
      </c>
      <c r="P1720" s="1065">
        <v>0</v>
      </c>
      <c r="Q1720" s="1065">
        <v>63.84</v>
      </c>
      <c r="R1720" s="1066">
        <f t="shared" si="26"/>
        <v>63.84</v>
      </c>
      <c r="S1720" s="1065">
        <v>0</v>
      </c>
      <c r="T1720" s="1065">
        <v>0</v>
      </c>
      <c r="U1720" s="1065">
        <v>0</v>
      </c>
      <c r="V1720" s="1065">
        <v>0</v>
      </c>
    </row>
    <row r="1721" spans="1:22">
      <c r="A1721">
        <v>4088200100</v>
      </c>
      <c r="B1721" s="1061">
        <v>2</v>
      </c>
      <c r="C1721" s="1061">
        <v>5</v>
      </c>
      <c r="D1721" s="1062">
        <v>2</v>
      </c>
      <c r="E1721" s="1061" t="s">
        <v>2394</v>
      </c>
      <c r="F1721" s="1061">
        <v>143</v>
      </c>
      <c r="G1721" s="1061" t="s">
        <v>711</v>
      </c>
      <c r="H1721" s="1063">
        <v>1</v>
      </c>
      <c r="I1721" s="1064">
        <v>14404</v>
      </c>
      <c r="J1721" s="1064">
        <v>1</v>
      </c>
      <c r="K1721">
        <v>2020</v>
      </c>
      <c r="L1721" s="1064">
        <v>1</v>
      </c>
      <c r="M1721" s="1064">
        <v>3</v>
      </c>
      <c r="N1721" s="1064" t="s">
        <v>2395</v>
      </c>
      <c r="O1721">
        <v>13</v>
      </c>
      <c r="P1721" s="1065">
        <v>0</v>
      </c>
      <c r="Q1721" s="1065">
        <v>0</v>
      </c>
      <c r="R1721" s="1066">
        <f t="shared" si="26"/>
        <v>0</v>
      </c>
      <c r="S1721" s="1065">
        <v>0</v>
      </c>
      <c r="T1721" s="1065">
        <v>0</v>
      </c>
      <c r="U1721" s="1065">
        <v>0</v>
      </c>
      <c r="V1721" s="1065">
        <v>0</v>
      </c>
    </row>
    <row r="1722" spans="1:22">
      <c r="A1722">
        <v>4088200100</v>
      </c>
      <c r="B1722" s="1061">
        <v>2</v>
      </c>
      <c r="C1722" s="1061">
        <v>5</v>
      </c>
      <c r="D1722" s="1062">
        <v>2</v>
      </c>
      <c r="E1722" s="1061" t="s">
        <v>2394</v>
      </c>
      <c r="F1722" s="1061">
        <v>143</v>
      </c>
      <c r="G1722" s="1061" t="s">
        <v>711</v>
      </c>
      <c r="H1722" s="1063">
        <v>1</v>
      </c>
      <c r="I1722" s="1064">
        <v>14404</v>
      </c>
      <c r="J1722" s="1064">
        <v>1</v>
      </c>
      <c r="K1722">
        <v>2020</v>
      </c>
      <c r="L1722" s="1064">
        <v>1</v>
      </c>
      <c r="M1722" s="1064">
        <v>3</v>
      </c>
      <c r="N1722" s="1064" t="s">
        <v>2395</v>
      </c>
      <c r="O1722">
        <v>13</v>
      </c>
      <c r="P1722" s="1065">
        <v>0</v>
      </c>
      <c r="Q1722" s="1065">
        <v>0</v>
      </c>
      <c r="R1722" s="1066">
        <f t="shared" si="26"/>
        <v>0</v>
      </c>
      <c r="S1722" s="1065">
        <v>0</v>
      </c>
      <c r="T1722" s="1065">
        <v>0</v>
      </c>
      <c r="U1722" s="1065">
        <v>0</v>
      </c>
      <c r="V1722" s="1065">
        <v>0</v>
      </c>
    </row>
    <row r="1723" spans="1:22">
      <c r="A1723">
        <v>4088200100</v>
      </c>
      <c r="B1723" s="1061">
        <v>2</v>
      </c>
      <c r="C1723" s="1061">
        <v>5</v>
      </c>
      <c r="D1723" s="1062">
        <v>2</v>
      </c>
      <c r="E1723" s="1061" t="s">
        <v>2394</v>
      </c>
      <c r="F1723" s="1061">
        <v>143</v>
      </c>
      <c r="G1723" s="1061" t="s">
        <v>711</v>
      </c>
      <c r="H1723" s="1063">
        <v>1</v>
      </c>
      <c r="I1723" s="1064">
        <v>14404</v>
      </c>
      <c r="J1723" s="1064">
        <v>1</v>
      </c>
      <c r="K1723">
        <v>2020</v>
      </c>
      <c r="L1723" s="1064">
        <v>1</v>
      </c>
      <c r="M1723" s="1064">
        <v>3</v>
      </c>
      <c r="N1723" s="1064" t="s">
        <v>2395</v>
      </c>
      <c r="O1723">
        <v>13</v>
      </c>
      <c r="P1723" s="1065">
        <v>0</v>
      </c>
      <c r="Q1723" s="1065">
        <v>0</v>
      </c>
      <c r="R1723" s="1066">
        <f t="shared" si="26"/>
        <v>0</v>
      </c>
      <c r="S1723" s="1065">
        <v>30.78</v>
      </c>
      <c r="T1723" s="1065">
        <v>30.78</v>
      </c>
      <c r="U1723" s="1065">
        <v>0</v>
      </c>
      <c r="V1723" s="1065">
        <v>0</v>
      </c>
    </row>
    <row r="1724" spans="1:22">
      <c r="A1724">
        <v>4088200100</v>
      </c>
      <c r="B1724" s="1061">
        <v>2</v>
      </c>
      <c r="C1724" s="1061">
        <v>5</v>
      </c>
      <c r="D1724" s="1062">
        <v>2</v>
      </c>
      <c r="E1724" s="1061" t="s">
        <v>2394</v>
      </c>
      <c r="F1724" s="1061">
        <v>143</v>
      </c>
      <c r="G1724" s="1061" t="s">
        <v>711</v>
      </c>
      <c r="H1724" s="1063">
        <v>1</v>
      </c>
      <c r="I1724" s="1064">
        <v>14404</v>
      </c>
      <c r="J1724" s="1064">
        <v>1</v>
      </c>
      <c r="K1724">
        <v>2020</v>
      </c>
      <c r="L1724" s="1064">
        <v>1</v>
      </c>
      <c r="M1724" s="1064">
        <v>3</v>
      </c>
      <c r="N1724" s="1064" t="s">
        <v>2395</v>
      </c>
      <c r="O1724">
        <v>13</v>
      </c>
      <c r="P1724" s="1065">
        <v>0</v>
      </c>
      <c r="Q1724" s="1065">
        <v>30.78</v>
      </c>
      <c r="R1724" s="1066">
        <f t="shared" si="26"/>
        <v>30.78</v>
      </c>
      <c r="S1724" s="1065">
        <v>0</v>
      </c>
      <c r="T1724" s="1065">
        <v>0</v>
      </c>
      <c r="U1724" s="1065">
        <v>0</v>
      </c>
      <c r="V1724" s="1065">
        <v>0</v>
      </c>
    </row>
    <row r="1725" spans="1:22">
      <c r="A1725">
        <v>4088200100</v>
      </c>
      <c r="B1725" s="1061">
        <v>2</v>
      </c>
      <c r="C1725" s="1061">
        <v>5</v>
      </c>
      <c r="D1725" s="1062">
        <v>2</v>
      </c>
      <c r="E1725" s="1061" t="s">
        <v>2394</v>
      </c>
      <c r="F1725" s="1061">
        <v>143</v>
      </c>
      <c r="G1725" s="1061" t="s">
        <v>711</v>
      </c>
      <c r="H1725" s="1063">
        <v>1</v>
      </c>
      <c r="I1725" s="1064">
        <v>14404</v>
      </c>
      <c r="J1725" s="1064">
        <v>1</v>
      </c>
      <c r="K1725">
        <v>2020</v>
      </c>
      <c r="L1725" s="1064">
        <v>1</v>
      </c>
      <c r="M1725" s="1064">
        <v>3</v>
      </c>
      <c r="N1725" s="1064" t="s">
        <v>2395</v>
      </c>
      <c r="O1725">
        <v>13</v>
      </c>
      <c r="P1725" s="1065">
        <v>0</v>
      </c>
      <c r="Q1725" s="1065">
        <v>0</v>
      </c>
      <c r="R1725" s="1066">
        <f t="shared" si="26"/>
        <v>0</v>
      </c>
      <c r="S1725" s="1065">
        <v>0</v>
      </c>
      <c r="T1725" s="1065">
        <v>0</v>
      </c>
      <c r="U1725" s="1065">
        <v>0</v>
      </c>
      <c r="V1725" s="1065">
        <v>0</v>
      </c>
    </row>
    <row r="1726" spans="1:22">
      <c r="A1726">
        <v>4088200100</v>
      </c>
      <c r="B1726" s="1061">
        <v>2</v>
      </c>
      <c r="C1726" s="1061">
        <v>5</v>
      </c>
      <c r="D1726" s="1062">
        <v>2</v>
      </c>
      <c r="E1726" s="1061" t="s">
        <v>2394</v>
      </c>
      <c r="F1726" s="1061">
        <v>143</v>
      </c>
      <c r="G1726" s="1061" t="s">
        <v>711</v>
      </c>
      <c r="H1726" s="1063">
        <v>1</v>
      </c>
      <c r="I1726" s="1064">
        <v>14404</v>
      </c>
      <c r="J1726" s="1064">
        <v>1</v>
      </c>
      <c r="K1726">
        <v>2020</v>
      </c>
      <c r="L1726" s="1064">
        <v>1</v>
      </c>
      <c r="M1726" s="1064">
        <v>3</v>
      </c>
      <c r="N1726" s="1064" t="s">
        <v>2395</v>
      </c>
      <c r="O1726">
        <v>13</v>
      </c>
      <c r="P1726" s="1065">
        <v>0</v>
      </c>
      <c r="Q1726" s="1065">
        <v>0</v>
      </c>
      <c r="R1726" s="1066">
        <f t="shared" si="26"/>
        <v>0</v>
      </c>
      <c r="S1726" s="1065">
        <v>0</v>
      </c>
      <c r="T1726" s="1065">
        <v>0</v>
      </c>
      <c r="U1726" s="1065">
        <v>0</v>
      </c>
      <c r="V1726" s="1065">
        <v>0</v>
      </c>
    </row>
    <row r="1727" spans="1:22">
      <c r="A1727">
        <v>4088200100</v>
      </c>
      <c r="B1727" s="1061">
        <v>2</v>
      </c>
      <c r="C1727" s="1061">
        <v>5</v>
      </c>
      <c r="D1727" s="1062">
        <v>2</v>
      </c>
      <c r="E1727" s="1061" t="s">
        <v>2394</v>
      </c>
      <c r="F1727" s="1061">
        <v>143</v>
      </c>
      <c r="G1727" s="1061" t="s">
        <v>711</v>
      </c>
      <c r="H1727" s="1063">
        <v>1</v>
      </c>
      <c r="I1727" s="1064">
        <v>14404</v>
      </c>
      <c r="J1727" s="1064">
        <v>1</v>
      </c>
      <c r="K1727">
        <v>2020</v>
      </c>
      <c r="L1727" s="1064">
        <v>1</v>
      </c>
      <c r="M1727" s="1064">
        <v>3</v>
      </c>
      <c r="N1727" s="1064" t="s">
        <v>2395</v>
      </c>
      <c r="O1727">
        <v>13</v>
      </c>
      <c r="P1727" s="1065">
        <v>0</v>
      </c>
      <c r="Q1727" s="1065">
        <v>0</v>
      </c>
      <c r="R1727" s="1066">
        <f t="shared" si="26"/>
        <v>0</v>
      </c>
      <c r="S1727" s="1065">
        <v>6.84</v>
      </c>
      <c r="T1727" s="1065">
        <v>6.84</v>
      </c>
      <c r="U1727" s="1065">
        <v>0</v>
      </c>
      <c r="V1727" s="1065">
        <v>0</v>
      </c>
    </row>
    <row r="1728" spans="1:22">
      <c r="A1728">
        <v>4088200100</v>
      </c>
      <c r="B1728" s="1061">
        <v>2</v>
      </c>
      <c r="C1728" s="1061">
        <v>5</v>
      </c>
      <c r="D1728" s="1062">
        <v>2</v>
      </c>
      <c r="E1728" s="1061" t="s">
        <v>2394</v>
      </c>
      <c r="F1728" s="1061">
        <v>143</v>
      </c>
      <c r="G1728" s="1061" t="s">
        <v>711</v>
      </c>
      <c r="H1728" s="1063">
        <v>1</v>
      </c>
      <c r="I1728" s="1064">
        <v>14404</v>
      </c>
      <c r="J1728" s="1064">
        <v>1</v>
      </c>
      <c r="K1728">
        <v>2020</v>
      </c>
      <c r="L1728" s="1064">
        <v>1</v>
      </c>
      <c r="M1728" s="1064">
        <v>3</v>
      </c>
      <c r="N1728" s="1064" t="s">
        <v>2395</v>
      </c>
      <c r="O1728">
        <v>13</v>
      </c>
      <c r="P1728" s="1065">
        <v>0</v>
      </c>
      <c r="Q1728" s="1065">
        <v>6.84</v>
      </c>
      <c r="R1728" s="1066">
        <f t="shared" si="26"/>
        <v>6.84</v>
      </c>
      <c r="S1728" s="1065">
        <v>0</v>
      </c>
      <c r="T1728" s="1065">
        <v>0</v>
      </c>
      <c r="U1728" s="1065">
        <v>0</v>
      </c>
      <c r="V1728" s="1065">
        <v>0</v>
      </c>
    </row>
    <row r="1729" spans="1:22">
      <c r="A1729">
        <v>4088200100</v>
      </c>
      <c r="B1729" s="1061">
        <v>2</v>
      </c>
      <c r="C1729" s="1061">
        <v>5</v>
      </c>
      <c r="D1729" s="1062">
        <v>2</v>
      </c>
      <c r="E1729" s="1061" t="s">
        <v>2394</v>
      </c>
      <c r="F1729" s="1061">
        <v>143</v>
      </c>
      <c r="G1729" s="1061" t="s">
        <v>711</v>
      </c>
      <c r="H1729" s="1063">
        <v>1</v>
      </c>
      <c r="I1729" s="1064">
        <v>14404</v>
      </c>
      <c r="J1729" s="1064">
        <v>1</v>
      </c>
      <c r="K1729">
        <v>2020</v>
      </c>
      <c r="L1729" s="1064">
        <v>1</v>
      </c>
      <c r="M1729" s="1064">
        <v>3</v>
      </c>
      <c r="N1729" s="1064" t="s">
        <v>2395</v>
      </c>
      <c r="O1729">
        <v>13</v>
      </c>
      <c r="P1729" s="1065">
        <v>0</v>
      </c>
      <c r="Q1729" s="1065">
        <v>0</v>
      </c>
      <c r="R1729" s="1066">
        <f t="shared" si="26"/>
        <v>0</v>
      </c>
      <c r="S1729" s="1065">
        <v>0</v>
      </c>
      <c r="T1729" s="1065">
        <v>0</v>
      </c>
      <c r="U1729" s="1065">
        <v>0</v>
      </c>
      <c r="V1729" s="1065">
        <v>0</v>
      </c>
    </row>
    <row r="1730" spans="1:22">
      <c r="A1730">
        <v>4088200100</v>
      </c>
      <c r="B1730" s="1061">
        <v>2</v>
      </c>
      <c r="C1730" s="1061">
        <v>5</v>
      </c>
      <c r="D1730" s="1062">
        <v>2</v>
      </c>
      <c r="E1730" s="1061" t="s">
        <v>2394</v>
      </c>
      <c r="F1730" s="1061">
        <v>143</v>
      </c>
      <c r="G1730" s="1061" t="s">
        <v>711</v>
      </c>
      <c r="H1730" s="1063">
        <v>1</v>
      </c>
      <c r="I1730" s="1064">
        <v>14404</v>
      </c>
      <c r="J1730" s="1064">
        <v>1</v>
      </c>
      <c r="K1730">
        <v>2020</v>
      </c>
      <c r="L1730" s="1064">
        <v>1</v>
      </c>
      <c r="M1730" s="1064">
        <v>3</v>
      </c>
      <c r="N1730" s="1064" t="s">
        <v>2395</v>
      </c>
      <c r="O1730">
        <v>13</v>
      </c>
      <c r="P1730" s="1065">
        <v>0</v>
      </c>
      <c r="Q1730" s="1065">
        <v>0</v>
      </c>
      <c r="R1730" s="1066">
        <f t="shared" si="26"/>
        <v>0</v>
      </c>
      <c r="S1730" s="1065">
        <v>0</v>
      </c>
      <c r="T1730" s="1065">
        <v>0</v>
      </c>
      <c r="U1730" s="1065">
        <v>0</v>
      </c>
      <c r="V1730" s="1065">
        <v>0</v>
      </c>
    </row>
    <row r="1731" spans="1:22">
      <c r="A1731">
        <v>4088200100</v>
      </c>
      <c r="B1731" s="1061">
        <v>2</v>
      </c>
      <c r="C1731" s="1061">
        <v>5</v>
      </c>
      <c r="D1731" s="1062">
        <v>2</v>
      </c>
      <c r="E1731" s="1061" t="s">
        <v>2394</v>
      </c>
      <c r="F1731" s="1061">
        <v>143</v>
      </c>
      <c r="G1731" s="1061" t="s">
        <v>711</v>
      </c>
      <c r="H1731" s="1063">
        <v>1</v>
      </c>
      <c r="I1731" s="1064">
        <v>14404</v>
      </c>
      <c r="J1731" s="1064">
        <v>1</v>
      </c>
      <c r="K1731">
        <v>2020</v>
      </c>
      <c r="L1731" s="1064">
        <v>1</v>
      </c>
      <c r="M1731" s="1064">
        <v>3</v>
      </c>
      <c r="N1731" s="1064" t="s">
        <v>2395</v>
      </c>
      <c r="O1731">
        <v>13</v>
      </c>
      <c r="P1731" s="1065">
        <v>0</v>
      </c>
      <c r="Q1731" s="1065">
        <v>0</v>
      </c>
      <c r="R1731" s="1066">
        <f t="shared" si="26"/>
        <v>0</v>
      </c>
      <c r="S1731" s="1065">
        <v>4.5599999999999996</v>
      </c>
      <c r="T1731" s="1065">
        <v>4.5599999999999996</v>
      </c>
      <c r="U1731" s="1065">
        <v>0</v>
      </c>
      <c r="V1731" s="1065">
        <v>0</v>
      </c>
    </row>
    <row r="1732" spans="1:22">
      <c r="A1732">
        <v>4088200100</v>
      </c>
      <c r="B1732" s="1061">
        <v>2</v>
      </c>
      <c r="C1732" s="1061">
        <v>5</v>
      </c>
      <c r="D1732" s="1062">
        <v>2</v>
      </c>
      <c r="E1732" s="1061" t="s">
        <v>2394</v>
      </c>
      <c r="F1732" s="1061">
        <v>143</v>
      </c>
      <c r="G1732" s="1061" t="s">
        <v>711</v>
      </c>
      <c r="H1732" s="1063">
        <v>1</v>
      </c>
      <c r="I1732" s="1064">
        <v>14404</v>
      </c>
      <c r="J1732" s="1064">
        <v>1</v>
      </c>
      <c r="K1732">
        <v>2020</v>
      </c>
      <c r="L1732" s="1064">
        <v>1</v>
      </c>
      <c r="M1732" s="1064">
        <v>3</v>
      </c>
      <c r="N1732" s="1064" t="s">
        <v>2395</v>
      </c>
      <c r="O1732">
        <v>13</v>
      </c>
      <c r="P1732" s="1065">
        <v>0</v>
      </c>
      <c r="Q1732" s="1065">
        <v>4.5599999999999996</v>
      </c>
      <c r="R1732" s="1066">
        <f t="shared" si="26"/>
        <v>4.5599999999999996</v>
      </c>
      <c r="S1732" s="1065">
        <v>0</v>
      </c>
      <c r="T1732" s="1065">
        <v>0</v>
      </c>
      <c r="U1732" s="1065">
        <v>0</v>
      </c>
      <c r="V1732" s="1065">
        <v>0</v>
      </c>
    </row>
    <row r="1733" spans="1:22">
      <c r="A1733">
        <v>4088200100</v>
      </c>
      <c r="B1733" s="1061">
        <v>2</v>
      </c>
      <c r="C1733" s="1061">
        <v>5</v>
      </c>
      <c r="D1733" s="1062">
        <v>2</v>
      </c>
      <c r="E1733" s="1061" t="s">
        <v>2394</v>
      </c>
      <c r="F1733" s="1061">
        <v>143</v>
      </c>
      <c r="G1733" s="1061" t="s">
        <v>711</v>
      </c>
      <c r="H1733" s="1063">
        <v>1</v>
      </c>
      <c r="I1733" s="1064">
        <v>14404</v>
      </c>
      <c r="J1733" s="1064">
        <v>1</v>
      </c>
      <c r="K1733">
        <v>2020</v>
      </c>
      <c r="L1733" s="1064">
        <v>1</v>
      </c>
      <c r="M1733" s="1064">
        <v>3</v>
      </c>
      <c r="N1733" s="1064" t="s">
        <v>2395</v>
      </c>
      <c r="O1733">
        <v>13</v>
      </c>
      <c r="P1733" s="1065">
        <v>0</v>
      </c>
      <c r="Q1733" s="1065">
        <v>0</v>
      </c>
      <c r="R1733" s="1066">
        <f t="shared" ref="R1733:R1796" si="27">P1733+Q1733</f>
        <v>0</v>
      </c>
      <c r="S1733" s="1065">
        <v>0</v>
      </c>
      <c r="T1733" s="1065">
        <v>0</v>
      </c>
      <c r="U1733" s="1065">
        <v>0</v>
      </c>
      <c r="V1733" s="1065">
        <v>0</v>
      </c>
    </row>
    <row r="1734" spans="1:22">
      <c r="A1734">
        <v>4088200100</v>
      </c>
      <c r="B1734" s="1061">
        <v>2</v>
      </c>
      <c r="C1734" s="1061">
        <v>5</v>
      </c>
      <c r="D1734" s="1062">
        <v>2</v>
      </c>
      <c r="E1734" s="1061" t="s">
        <v>2394</v>
      </c>
      <c r="F1734" s="1061">
        <v>143</v>
      </c>
      <c r="G1734" s="1061" t="s">
        <v>711</v>
      </c>
      <c r="H1734" s="1063">
        <v>1</v>
      </c>
      <c r="I1734" s="1064">
        <v>14404</v>
      </c>
      <c r="J1734" s="1064">
        <v>1</v>
      </c>
      <c r="K1734">
        <v>2020</v>
      </c>
      <c r="L1734" s="1064">
        <v>1</v>
      </c>
      <c r="M1734" s="1064">
        <v>3</v>
      </c>
      <c r="N1734" s="1064" t="s">
        <v>2395</v>
      </c>
      <c r="O1734">
        <v>13</v>
      </c>
      <c r="P1734" s="1065">
        <v>0</v>
      </c>
      <c r="Q1734" s="1065">
        <v>0</v>
      </c>
      <c r="R1734" s="1066">
        <f t="shared" si="27"/>
        <v>0</v>
      </c>
      <c r="S1734" s="1065">
        <v>0</v>
      </c>
      <c r="T1734" s="1065">
        <v>0</v>
      </c>
      <c r="U1734" s="1065">
        <v>0</v>
      </c>
      <c r="V1734" s="1065">
        <v>0</v>
      </c>
    </row>
    <row r="1735" spans="1:22">
      <c r="A1735">
        <v>4088200100</v>
      </c>
      <c r="B1735" s="1061">
        <v>2</v>
      </c>
      <c r="C1735" s="1061">
        <v>5</v>
      </c>
      <c r="D1735" s="1062">
        <v>2</v>
      </c>
      <c r="E1735" s="1061" t="s">
        <v>2394</v>
      </c>
      <c r="F1735" s="1061">
        <v>143</v>
      </c>
      <c r="G1735" s="1061" t="s">
        <v>711</v>
      </c>
      <c r="H1735" s="1063">
        <v>1</v>
      </c>
      <c r="I1735" s="1064">
        <v>14404</v>
      </c>
      <c r="J1735" s="1064">
        <v>1</v>
      </c>
      <c r="K1735">
        <v>2020</v>
      </c>
      <c r="L1735" s="1064">
        <v>1</v>
      </c>
      <c r="M1735" s="1064">
        <v>3</v>
      </c>
      <c r="N1735" s="1064" t="s">
        <v>2395</v>
      </c>
      <c r="O1735">
        <v>13</v>
      </c>
      <c r="P1735" s="1065">
        <v>0</v>
      </c>
      <c r="Q1735" s="1065">
        <v>0</v>
      </c>
      <c r="R1735" s="1066">
        <f t="shared" si="27"/>
        <v>0</v>
      </c>
      <c r="S1735" s="1065">
        <v>4.5599999999999996</v>
      </c>
      <c r="T1735" s="1065">
        <v>4.5599999999999996</v>
      </c>
      <c r="U1735" s="1065">
        <v>0</v>
      </c>
      <c r="V1735" s="1065">
        <v>0</v>
      </c>
    </row>
    <row r="1736" spans="1:22">
      <c r="A1736">
        <v>4088200100</v>
      </c>
      <c r="B1736" s="1061">
        <v>2</v>
      </c>
      <c r="C1736" s="1061">
        <v>5</v>
      </c>
      <c r="D1736" s="1062">
        <v>2</v>
      </c>
      <c r="E1736" s="1061" t="s">
        <v>2394</v>
      </c>
      <c r="F1736" s="1061">
        <v>143</v>
      </c>
      <c r="G1736" s="1061" t="s">
        <v>711</v>
      </c>
      <c r="H1736" s="1063">
        <v>1</v>
      </c>
      <c r="I1736" s="1064">
        <v>14404</v>
      </c>
      <c r="J1736" s="1064">
        <v>1</v>
      </c>
      <c r="K1736">
        <v>2020</v>
      </c>
      <c r="L1736" s="1064">
        <v>1</v>
      </c>
      <c r="M1736" s="1064">
        <v>3</v>
      </c>
      <c r="N1736" s="1064" t="s">
        <v>2395</v>
      </c>
      <c r="O1736">
        <v>13</v>
      </c>
      <c r="P1736" s="1065">
        <v>0</v>
      </c>
      <c r="Q1736" s="1065">
        <v>4.5599999999999996</v>
      </c>
      <c r="R1736" s="1066">
        <f t="shared" si="27"/>
        <v>4.5599999999999996</v>
      </c>
      <c r="S1736" s="1065">
        <v>0</v>
      </c>
      <c r="T1736" s="1065">
        <v>0</v>
      </c>
      <c r="U1736" s="1065">
        <v>0</v>
      </c>
      <c r="V1736" s="1065">
        <v>0</v>
      </c>
    </row>
    <row r="1737" spans="1:22">
      <c r="A1737">
        <v>4088200100</v>
      </c>
      <c r="B1737" s="1061">
        <v>2</v>
      </c>
      <c r="C1737" s="1061">
        <v>5</v>
      </c>
      <c r="D1737" s="1062">
        <v>2</v>
      </c>
      <c r="E1737" s="1061" t="s">
        <v>2394</v>
      </c>
      <c r="F1737" s="1061">
        <v>143</v>
      </c>
      <c r="G1737" s="1061" t="s">
        <v>711</v>
      </c>
      <c r="H1737" s="1063">
        <v>1</v>
      </c>
      <c r="I1737" s="1064">
        <v>14404</v>
      </c>
      <c r="J1737" s="1064">
        <v>1</v>
      </c>
      <c r="K1737">
        <v>2020</v>
      </c>
      <c r="L1737" s="1064">
        <v>2</v>
      </c>
      <c r="M1737" s="1064">
        <v>2</v>
      </c>
      <c r="N1737" s="1064" t="s">
        <v>2396</v>
      </c>
      <c r="O1737">
        <v>13</v>
      </c>
      <c r="P1737" s="1065">
        <v>26377.95</v>
      </c>
      <c r="Q1737" s="1065">
        <v>-10000</v>
      </c>
      <c r="R1737" s="1066">
        <f t="shared" si="27"/>
        <v>16377.95</v>
      </c>
      <c r="S1737" s="1065">
        <v>11799.71</v>
      </c>
      <c r="T1737" s="1065">
        <v>11799.71</v>
      </c>
      <c r="U1737" s="1065">
        <v>11770.64</v>
      </c>
      <c r="V1737" s="1065">
        <v>11770.64</v>
      </c>
    </row>
    <row r="1738" spans="1:22">
      <c r="A1738">
        <v>4088200100</v>
      </c>
      <c r="B1738" s="1061">
        <v>2</v>
      </c>
      <c r="C1738" s="1061">
        <v>5</v>
      </c>
      <c r="D1738" s="1062">
        <v>2</v>
      </c>
      <c r="E1738" s="1061" t="s">
        <v>2394</v>
      </c>
      <c r="F1738" s="1061">
        <v>143</v>
      </c>
      <c r="G1738" s="1061" t="s">
        <v>711</v>
      </c>
      <c r="H1738" s="1063">
        <v>1</v>
      </c>
      <c r="I1738" s="1064">
        <v>14404</v>
      </c>
      <c r="J1738" s="1064">
        <v>1</v>
      </c>
      <c r="K1738">
        <v>2020</v>
      </c>
      <c r="L1738" s="1064">
        <v>1</v>
      </c>
      <c r="M1738" s="1064">
        <v>3</v>
      </c>
      <c r="N1738" s="1064" t="s">
        <v>2395</v>
      </c>
      <c r="O1738">
        <v>13</v>
      </c>
      <c r="P1738" s="1065">
        <v>0</v>
      </c>
      <c r="Q1738" s="1065">
        <v>0</v>
      </c>
      <c r="R1738" s="1066">
        <f t="shared" si="27"/>
        <v>0</v>
      </c>
      <c r="S1738" s="1065">
        <v>0</v>
      </c>
      <c r="T1738" s="1065">
        <v>0</v>
      </c>
      <c r="U1738" s="1065">
        <v>0</v>
      </c>
      <c r="V1738" s="1065">
        <v>0</v>
      </c>
    </row>
    <row r="1739" spans="1:22">
      <c r="A1739">
        <v>4088200100</v>
      </c>
      <c r="B1739" s="1061">
        <v>2</v>
      </c>
      <c r="C1739" s="1061">
        <v>5</v>
      </c>
      <c r="D1739" s="1062">
        <v>2</v>
      </c>
      <c r="E1739" s="1061" t="s">
        <v>2394</v>
      </c>
      <c r="F1739" s="1061">
        <v>143</v>
      </c>
      <c r="G1739" s="1061" t="s">
        <v>711</v>
      </c>
      <c r="H1739" s="1063">
        <v>1</v>
      </c>
      <c r="I1739" s="1064">
        <v>14404</v>
      </c>
      <c r="J1739" s="1064">
        <v>1</v>
      </c>
      <c r="K1739">
        <v>2020</v>
      </c>
      <c r="L1739" s="1064">
        <v>1</v>
      </c>
      <c r="M1739" s="1064">
        <v>3</v>
      </c>
      <c r="N1739" s="1064" t="s">
        <v>2395</v>
      </c>
      <c r="O1739">
        <v>13</v>
      </c>
      <c r="P1739" s="1065">
        <v>0</v>
      </c>
      <c r="Q1739" s="1065">
        <v>0</v>
      </c>
      <c r="R1739" s="1066">
        <f t="shared" si="27"/>
        <v>0</v>
      </c>
      <c r="S1739" s="1065">
        <v>0</v>
      </c>
      <c r="T1739" s="1065">
        <v>0</v>
      </c>
      <c r="U1739" s="1065">
        <v>0</v>
      </c>
      <c r="V1739" s="1065">
        <v>0</v>
      </c>
    </row>
    <row r="1740" spans="1:22">
      <c r="A1740">
        <v>4088200100</v>
      </c>
      <c r="B1740" s="1061">
        <v>2</v>
      </c>
      <c r="C1740" s="1061">
        <v>5</v>
      </c>
      <c r="D1740" s="1062">
        <v>2</v>
      </c>
      <c r="E1740" s="1061" t="s">
        <v>2394</v>
      </c>
      <c r="F1740" s="1061">
        <v>143</v>
      </c>
      <c r="G1740" s="1061" t="s">
        <v>711</v>
      </c>
      <c r="H1740" s="1063">
        <v>1</v>
      </c>
      <c r="I1740" s="1064">
        <v>14404</v>
      </c>
      <c r="J1740" s="1064">
        <v>1</v>
      </c>
      <c r="K1740">
        <v>2020</v>
      </c>
      <c r="L1740" s="1064">
        <v>1</v>
      </c>
      <c r="M1740" s="1064">
        <v>3</v>
      </c>
      <c r="N1740" s="1064" t="s">
        <v>2395</v>
      </c>
      <c r="O1740">
        <v>13</v>
      </c>
      <c r="P1740" s="1065">
        <v>0</v>
      </c>
      <c r="Q1740" s="1065">
        <v>0</v>
      </c>
      <c r="R1740" s="1066">
        <f t="shared" si="27"/>
        <v>0</v>
      </c>
      <c r="S1740" s="1065">
        <v>4.5599999999999996</v>
      </c>
      <c r="T1740" s="1065">
        <v>4.5599999999999996</v>
      </c>
      <c r="U1740" s="1065">
        <v>0</v>
      </c>
      <c r="V1740" s="1065">
        <v>0</v>
      </c>
    </row>
    <row r="1741" spans="1:22">
      <c r="A1741">
        <v>4088200100</v>
      </c>
      <c r="B1741" s="1061">
        <v>2</v>
      </c>
      <c r="C1741" s="1061">
        <v>5</v>
      </c>
      <c r="D1741" s="1062">
        <v>2</v>
      </c>
      <c r="E1741" s="1061" t="s">
        <v>2394</v>
      </c>
      <c r="F1741" s="1061">
        <v>143</v>
      </c>
      <c r="G1741" s="1061" t="s">
        <v>711</v>
      </c>
      <c r="H1741" s="1063">
        <v>1</v>
      </c>
      <c r="I1741" s="1064">
        <v>14404</v>
      </c>
      <c r="J1741" s="1064">
        <v>1</v>
      </c>
      <c r="K1741">
        <v>2020</v>
      </c>
      <c r="L1741" s="1064">
        <v>1</v>
      </c>
      <c r="M1741" s="1064">
        <v>3</v>
      </c>
      <c r="N1741" s="1064" t="s">
        <v>2395</v>
      </c>
      <c r="O1741">
        <v>13</v>
      </c>
      <c r="P1741" s="1065">
        <v>0</v>
      </c>
      <c r="Q1741" s="1065">
        <v>4.5599999999999996</v>
      </c>
      <c r="R1741" s="1066">
        <f t="shared" si="27"/>
        <v>4.5599999999999996</v>
      </c>
      <c r="S1741" s="1065">
        <v>0</v>
      </c>
      <c r="T1741" s="1065">
        <v>0</v>
      </c>
      <c r="U1741" s="1065">
        <v>0</v>
      </c>
      <c r="V1741" s="1065">
        <v>0</v>
      </c>
    </row>
    <row r="1742" spans="1:22">
      <c r="A1742">
        <v>4088200100</v>
      </c>
      <c r="B1742" s="1061">
        <v>2</v>
      </c>
      <c r="C1742" s="1061">
        <v>5</v>
      </c>
      <c r="D1742" s="1062">
        <v>2</v>
      </c>
      <c r="E1742" s="1061" t="s">
        <v>2394</v>
      </c>
      <c r="F1742" s="1061">
        <v>143</v>
      </c>
      <c r="G1742" s="1061" t="s">
        <v>711</v>
      </c>
      <c r="H1742" s="1063">
        <v>1</v>
      </c>
      <c r="I1742" s="1064">
        <v>14404</v>
      </c>
      <c r="J1742" s="1064">
        <v>1</v>
      </c>
      <c r="K1742">
        <v>2020</v>
      </c>
      <c r="L1742" s="1064">
        <v>1</v>
      </c>
      <c r="M1742" s="1064">
        <v>3</v>
      </c>
      <c r="N1742" s="1064" t="s">
        <v>2395</v>
      </c>
      <c r="O1742">
        <v>13</v>
      </c>
      <c r="P1742" s="1065">
        <v>0</v>
      </c>
      <c r="Q1742" s="1065">
        <v>0</v>
      </c>
      <c r="R1742" s="1066">
        <f t="shared" si="27"/>
        <v>0</v>
      </c>
      <c r="S1742" s="1065">
        <v>0</v>
      </c>
      <c r="T1742" s="1065">
        <v>0</v>
      </c>
      <c r="U1742" s="1065">
        <v>0</v>
      </c>
      <c r="V1742" s="1065">
        <v>0</v>
      </c>
    </row>
    <row r="1743" spans="1:22">
      <c r="A1743">
        <v>4088200100</v>
      </c>
      <c r="B1743" s="1061">
        <v>2</v>
      </c>
      <c r="C1743" s="1061">
        <v>5</v>
      </c>
      <c r="D1743" s="1062">
        <v>2</v>
      </c>
      <c r="E1743" s="1061" t="s">
        <v>2394</v>
      </c>
      <c r="F1743" s="1061">
        <v>143</v>
      </c>
      <c r="G1743" s="1061" t="s">
        <v>711</v>
      </c>
      <c r="H1743" s="1063">
        <v>1</v>
      </c>
      <c r="I1743" s="1064">
        <v>14404</v>
      </c>
      <c r="J1743" s="1064">
        <v>1</v>
      </c>
      <c r="K1743">
        <v>2020</v>
      </c>
      <c r="L1743" s="1064">
        <v>1</v>
      </c>
      <c r="M1743" s="1064">
        <v>3</v>
      </c>
      <c r="N1743" s="1064" t="s">
        <v>2395</v>
      </c>
      <c r="O1743">
        <v>13</v>
      </c>
      <c r="P1743" s="1065">
        <v>0</v>
      </c>
      <c r="Q1743" s="1065">
        <v>0</v>
      </c>
      <c r="R1743" s="1066">
        <f t="shared" si="27"/>
        <v>0</v>
      </c>
      <c r="S1743" s="1065">
        <v>0</v>
      </c>
      <c r="T1743" s="1065">
        <v>0</v>
      </c>
      <c r="U1743" s="1065">
        <v>0</v>
      </c>
      <c r="V1743" s="1065">
        <v>0</v>
      </c>
    </row>
    <row r="1744" spans="1:22">
      <c r="A1744">
        <v>4088200100</v>
      </c>
      <c r="B1744" s="1061">
        <v>2</v>
      </c>
      <c r="C1744" s="1061">
        <v>5</v>
      </c>
      <c r="D1744" s="1062">
        <v>2</v>
      </c>
      <c r="E1744" s="1061" t="s">
        <v>2394</v>
      </c>
      <c r="F1744" s="1061">
        <v>143</v>
      </c>
      <c r="G1744" s="1061" t="s">
        <v>711</v>
      </c>
      <c r="H1744" s="1063">
        <v>1</v>
      </c>
      <c r="I1744" s="1064">
        <v>14404</v>
      </c>
      <c r="J1744" s="1064">
        <v>1</v>
      </c>
      <c r="K1744">
        <v>2020</v>
      </c>
      <c r="L1744" s="1064">
        <v>1</v>
      </c>
      <c r="M1744" s="1064">
        <v>3</v>
      </c>
      <c r="N1744" s="1064" t="s">
        <v>2395</v>
      </c>
      <c r="O1744">
        <v>13</v>
      </c>
      <c r="P1744" s="1065">
        <v>0</v>
      </c>
      <c r="Q1744" s="1065">
        <v>0</v>
      </c>
      <c r="R1744" s="1066">
        <f t="shared" si="27"/>
        <v>0</v>
      </c>
      <c r="S1744" s="1065">
        <v>17.100000000000001</v>
      </c>
      <c r="T1744" s="1065">
        <v>17.100000000000001</v>
      </c>
      <c r="U1744" s="1065">
        <v>0</v>
      </c>
      <c r="V1744" s="1065">
        <v>0</v>
      </c>
    </row>
    <row r="1745" spans="1:22">
      <c r="A1745">
        <v>4088200100</v>
      </c>
      <c r="B1745" s="1061">
        <v>2</v>
      </c>
      <c r="C1745" s="1061">
        <v>5</v>
      </c>
      <c r="D1745" s="1062">
        <v>2</v>
      </c>
      <c r="E1745" s="1061" t="s">
        <v>2394</v>
      </c>
      <c r="F1745" s="1061">
        <v>143</v>
      </c>
      <c r="G1745" s="1061" t="s">
        <v>711</v>
      </c>
      <c r="H1745" s="1063">
        <v>1</v>
      </c>
      <c r="I1745" s="1064">
        <v>14404</v>
      </c>
      <c r="J1745" s="1064">
        <v>1</v>
      </c>
      <c r="K1745">
        <v>2020</v>
      </c>
      <c r="L1745" s="1064">
        <v>1</v>
      </c>
      <c r="M1745" s="1064">
        <v>3</v>
      </c>
      <c r="N1745" s="1064" t="s">
        <v>2395</v>
      </c>
      <c r="O1745">
        <v>13</v>
      </c>
      <c r="P1745" s="1065">
        <v>0</v>
      </c>
      <c r="Q1745" s="1065">
        <v>17.100000000000001</v>
      </c>
      <c r="R1745" s="1066">
        <f t="shared" si="27"/>
        <v>17.100000000000001</v>
      </c>
      <c r="S1745" s="1065">
        <v>0</v>
      </c>
      <c r="T1745" s="1065">
        <v>0</v>
      </c>
      <c r="U1745" s="1065">
        <v>0</v>
      </c>
      <c r="V1745" s="1065">
        <v>0</v>
      </c>
    </row>
    <row r="1746" spans="1:22">
      <c r="A1746">
        <v>4088200100</v>
      </c>
      <c r="B1746" s="1061">
        <v>2</v>
      </c>
      <c r="C1746" s="1061">
        <v>5</v>
      </c>
      <c r="D1746" s="1062">
        <v>2</v>
      </c>
      <c r="E1746" s="1061" t="s">
        <v>2394</v>
      </c>
      <c r="F1746" s="1061">
        <v>143</v>
      </c>
      <c r="G1746" s="1061" t="s">
        <v>711</v>
      </c>
      <c r="H1746" s="1063">
        <v>1</v>
      </c>
      <c r="I1746" s="1064">
        <v>14404</v>
      </c>
      <c r="J1746" s="1064">
        <v>1</v>
      </c>
      <c r="K1746">
        <v>2020</v>
      </c>
      <c r="L1746" s="1064">
        <v>2</v>
      </c>
      <c r="M1746" s="1064">
        <v>2</v>
      </c>
      <c r="N1746" s="1064" t="s">
        <v>2396</v>
      </c>
      <c r="O1746">
        <v>13</v>
      </c>
      <c r="P1746" s="1065">
        <v>12.62</v>
      </c>
      <c r="Q1746" s="1065">
        <v>30</v>
      </c>
      <c r="R1746" s="1066">
        <f t="shared" si="27"/>
        <v>42.62</v>
      </c>
      <c r="S1746" s="1065">
        <v>25.08</v>
      </c>
      <c r="T1746" s="1065">
        <v>25.08</v>
      </c>
      <c r="U1746" s="1065">
        <v>20.52</v>
      </c>
      <c r="V1746" s="1065">
        <v>20.52</v>
      </c>
    </row>
    <row r="1747" spans="1:22">
      <c r="A1747">
        <v>4088200100</v>
      </c>
      <c r="B1747" s="1061">
        <v>2</v>
      </c>
      <c r="C1747" s="1061">
        <v>5</v>
      </c>
      <c r="D1747" s="1062">
        <v>2</v>
      </c>
      <c r="E1747" s="1061" t="s">
        <v>2394</v>
      </c>
      <c r="F1747" s="1061">
        <v>143</v>
      </c>
      <c r="G1747" s="1061" t="s">
        <v>711</v>
      </c>
      <c r="H1747" s="1063">
        <v>1</v>
      </c>
      <c r="I1747" s="1064">
        <v>14404</v>
      </c>
      <c r="J1747" s="1064">
        <v>1</v>
      </c>
      <c r="K1747">
        <v>2020</v>
      </c>
      <c r="L1747" s="1064">
        <v>1</v>
      </c>
      <c r="M1747" s="1064">
        <v>3</v>
      </c>
      <c r="N1747" s="1064" t="s">
        <v>2395</v>
      </c>
      <c r="O1747">
        <v>13</v>
      </c>
      <c r="P1747" s="1065">
        <v>0</v>
      </c>
      <c r="Q1747" s="1065">
        <v>0</v>
      </c>
      <c r="R1747" s="1066">
        <f t="shared" si="27"/>
        <v>0</v>
      </c>
      <c r="S1747" s="1065">
        <v>0</v>
      </c>
      <c r="T1747" s="1065">
        <v>0</v>
      </c>
      <c r="U1747" s="1065">
        <v>0</v>
      </c>
      <c r="V1747" s="1065">
        <v>0</v>
      </c>
    </row>
    <row r="1748" spans="1:22">
      <c r="A1748">
        <v>4088200100</v>
      </c>
      <c r="B1748" s="1061">
        <v>2</v>
      </c>
      <c r="C1748" s="1061">
        <v>5</v>
      </c>
      <c r="D1748" s="1062">
        <v>2</v>
      </c>
      <c r="E1748" s="1061" t="s">
        <v>2394</v>
      </c>
      <c r="F1748" s="1061">
        <v>143</v>
      </c>
      <c r="G1748" s="1061" t="s">
        <v>711</v>
      </c>
      <c r="H1748" s="1063">
        <v>1</v>
      </c>
      <c r="I1748" s="1064">
        <v>14404</v>
      </c>
      <c r="J1748" s="1064">
        <v>1</v>
      </c>
      <c r="K1748">
        <v>2020</v>
      </c>
      <c r="L1748" s="1064">
        <v>1</v>
      </c>
      <c r="M1748" s="1064">
        <v>3</v>
      </c>
      <c r="N1748" s="1064" t="s">
        <v>2395</v>
      </c>
      <c r="O1748">
        <v>13</v>
      </c>
      <c r="P1748" s="1065">
        <v>0</v>
      </c>
      <c r="Q1748" s="1065">
        <v>0</v>
      </c>
      <c r="R1748" s="1066">
        <f t="shared" si="27"/>
        <v>0</v>
      </c>
      <c r="S1748" s="1065">
        <v>0</v>
      </c>
      <c r="T1748" s="1065">
        <v>0</v>
      </c>
      <c r="U1748" s="1065">
        <v>0</v>
      </c>
      <c r="V1748" s="1065">
        <v>0</v>
      </c>
    </row>
    <row r="1749" spans="1:22">
      <c r="A1749">
        <v>4088200100</v>
      </c>
      <c r="B1749" s="1061">
        <v>2</v>
      </c>
      <c r="C1749" s="1061">
        <v>5</v>
      </c>
      <c r="D1749" s="1062">
        <v>2</v>
      </c>
      <c r="E1749" s="1061" t="s">
        <v>2394</v>
      </c>
      <c r="F1749" s="1061">
        <v>143</v>
      </c>
      <c r="G1749" s="1061" t="s">
        <v>711</v>
      </c>
      <c r="H1749" s="1063">
        <v>1</v>
      </c>
      <c r="I1749" s="1064">
        <v>14404</v>
      </c>
      <c r="J1749" s="1064">
        <v>1</v>
      </c>
      <c r="K1749">
        <v>2020</v>
      </c>
      <c r="L1749" s="1064">
        <v>1</v>
      </c>
      <c r="M1749" s="1064">
        <v>3</v>
      </c>
      <c r="N1749" s="1064" t="s">
        <v>2395</v>
      </c>
      <c r="O1749">
        <v>13</v>
      </c>
      <c r="P1749" s="1065">
        <v>0</v>
      </c>
      <c r="Q1749" s="1065">
        <v>0</v>
      </c>
      <c r="R1749" s="1066">
        <f t="shared" si="27"/>
        <v>0</v>
      </c>
      <c r="S1749" s="1065">
        <v>13.68</v>
      </c>
      <c r="T1749" s="1065">
        <v>13.68</v>
      </c>
      <c r="U1749" s="1065">
        <v>0</v>
      </c>
      <c r="V1749" s="1065">
        <v>0</v>
      </c>
    </row>
    <row r="1750" spans="1:22">
      <c r="A1750">
        <v>4088200100</v>
      </c>
      <c r="B1750" s="1061">
        <v>2</v>
      </c>
      <c r="C1750" s="1061">
        <v>5</v>
      </c>
      <c r="D1750" s="1062">
        <v>2</v>
      </c>
      <c r="E1750" s="1061" t="s">
        <v>2394</v>
      </c>
      <c r="F1750" s="1061">
        <v>143</v>
      </c>
      <c r="G1750" s="1061" t="s">
        <v>711</v>
      </c>
      <c r="H1750" s="1063">
        <v>1</v>
      </c>
      <c r="I1750" s="1064">
        <v>14404</v>
      </c>
      <c r="J1750" s="1064">
        <v>1</v>
      </c>
      <c r="K1750">
        <v>2020</v>
      </c>
      <c r="L1750" s="1064">
        <v>1</v>
      </c>
      <c r="M1750" s="1064">
        <v>3</v>
      </c>
      <c r="N1750" s="1064" t="s">
        <v>2395</v>
      </c>
      <c r="O1750">
        <v>13</v>
      </c>
      <c r="P1750" s="1065">
        <v>0</v>
      </c>
      <c r="Q1750" s="1065">
        <v>13.68</v>
      </c>
      <c r="R1750" s="1066">
        <f t="shared" si="27"/>
        <v>13.68</v>
      </c>
      <c r="S1750" s="1065">
        <v>0</v>
      </c>
      <c r="T1750" s="1065">
        <v>0</v>
      </c>
      <c r="U1750" s="1065">
        <v>0</v>
      </c>
      <c r="V1750" s="1065">
        <v>0</v>
      </c>
    </row>
    <row r="1751" spans="1:22">
      <c r="A1751">
        <v>4088200100</v>
      </c>
      <c r="B1751" s="1061">
        <v>2</v>
      </c>
      <c r="C1751" s="1061">
        <v>5</v>
      </c>
      <c r="D1751" s="1062">
        <v>2</v>
      </c>
      <c r="E1751" s="1061" t="s">
        <v>2394</v>
      </c>
      <c r="F1751" s="1061">
        <v>143</v>
      </c>
      <c r="G1751" s="1061" t="s">
        <v>711</v>
      </c>
      <c r="H1751" s="1063">
        <v>1</v>
      </c>
      <c r="I1751" s="1064">
        <v>14404</v>
      </c>
      <c r="J1751" s="1064">
        <v>1</v>
      </c>
      <c r="K1751">
        <v>2020</v>
      </c>
      <c r="L1751" s="1064">
        <v>1</v>
      </c>
      <c r="M1751" s="1064">
        <v>3</v>
      </c>
      <c r="N1751" s="1064" t="s">
        <v>2395</v>
      </c>
      <c r="O1751">
        <v>13</v>
      </c>
      <c r="P1751" s="1065">
        <v>0</v>
      </c>
      <c r="Q1751" s="1065">
        <v>0</v>
      </c>
      <c r="R1751" s="1066">
        <f t="shared" si="27"/>
        <v>0</v>
      </c>
      <c r="S1751" s="1065">
        <v>0</v>
      </c>
      <c r="T1751" s="1065">
        <v>0</v>
      </c>
      <c r="U1751" s="1065">
        <v>0</v>
      </c>
      <c r="V1751" s="1065">
        <v>0</v>
      </c>
    </row>
    <row r="1752" spans="1:22">
      <c r="A1752">
        <v>4088200100</v>
      </c>
      <c r="B1752" s="1061">
        <v>2</v>
      </c>
      <c r="C1752" s="1061">
        <v>5</v>
      </c>
      <c r="D1752" s="1062">
        <v>2</v>
      </c>
      <c r="E1752" s="1061" t="s">
        <v>2394</v>
      </c>
      <c r="F1752" s="1061">
        <v>143</v>
      </c>
      <c r="G1752" s="1061" t="s">
        <v>711</v>
      </c>
      <c r="H1752" s="1063">
        <v>1</v>
      </c>
      <c r="I1752" s="1064">
        <v>14404</v>
      </c>
      <c r="J1752" s="1064">
        <v>1</v>
      </c>
      <c r="K1752">
        <v>2020</v>
      </c>
      <c r="L1752" s="1064">
        <v>1</v>
      </c>
      <c r="M1752" s="1064">
        <v>3</v>
      </c>
      <c r="N1752" s="1064" t="s">
        <v>2395</v>
      </c>
      <c r="O1752">
        <v>13</v>
      </c>
      <c r="P1752" s="1065">
        <v>0</v>
      </c>
      <c r="Q1752" s="1065">
        <v>0</v>
      </c>
      <c r="R1752" s="1066">
        <f t="shared" si="27"/>
        <v>0</v>
      </c>
      <c r="S1752" s="1065">
        <v>0</v>
      </c>
      <c r="T1752" s="1065">
        <v>0</v>
      </c>
      <c r="U1752" s="1065">
        <v>0</v>
      </c>
      <c r="V1752" s="1065">
        <v>0</v>
      </c>
    </row>
    <row r="1753" spans="1:22">
      <c r="A1753">
        <v>4088200100</v>
      </c>
      <c r="B1753" s="1061">
        <v>2</v>
      </c>
      <c r="C1753" s="1061">
        <v>5</v>
      </c>
      <c r="D1753" s="1062">
        <v>2</v>
      </c>
      <c r="E1753" s="1061" t="s">
        <v>2394</v>
      </c>
      <c r="F1753" s="1061">
        <v>143</v>
      </c>
      <c r="G1753" s="1061" t="s">
        <v>711</v>
      </c>
      <c r="H1753" s="1063">
        <v>1</v>
      </c>
      <c r="I1753" s="1064">
        <v>14404</v>
      </c>
      <c r="J1753" s="1064">
        <v>1</v>
      </c>
      <c r="K1753">
        <v>2020</v>
      </c>
      <c r="L1753" s="1064">
        <v>1</v>
      </c>
      <c r="M1753" s="1064">
        <v>3</v>
      </c>
      <c r="N1753" s="1064" t="s">
        <v>2395</v>
      </c>
      <c r="O1753">
        <v>13</v>
      </c>
      <c r="P1753" s="1065">
        <v>0</v>
      </c>
      <c r="Q1753" s="1065">
        <v>0</v>
      </c>
      <c r="R1753" s="1066">
        <f t="shared" si="27"/>
        <v>0</v>
      </c>
      <c r="S1753" s="1065">
        <v>28.5</v>
      </c>
      <c r="T1753" s="1065">
        <v>28.5</v>
      </c>
      <c r="U1753" s="1065">
        <v>0</v>
      </c>
      <c r="V1753" s="1065">
        <v>0</v>
      </c>
    </row>
    <row r="1754" spans="1:22">
      <c r="A1754">
        <v>4088200100</v>
      </c>
      <c r="B1754" s="1061">
        <v>2</v>
      </c>
      <c r="C1754" s="1061">
        <v>5</v>
      </c>
      <c r="D1754" s="1062">
        <v>2</v>
      </c>
      <c r="E1754" s="1061" t="s">
        <v>2394</v>
      </c>
      <c r="F1754" s="1061">
        <v>143</v>
      </c>
      <c r="G1754" s="1061" t="s">
        <v>711</v>
      </c>
      <c r="H1754" s="1063">
        <v>1</v>
      </c>
      <c r="I1754" s="1064">
        <v>14404</v>
      </c>
      <c r="J1754" s="1064">
        <v>1</v>
      </c>
      <c r="K1754">
        <v>2020</v>
      </c>
      <c r="L1754" s="1064">
        <v>1</v>
      </c>
      <c r="M1754" s="1064">
        <v>3</v>
      </c>
      <c r="N1754" s="1064" t="s">
        <v>2395</v>
      </c>
      <c r="O1754">
        <v>13</v>
      </c>
      <c r="P1754" s="1065">
        <v>0</v>
      </c>
      <c r="Q1754" s="1065">
        <v>28.5</v>
      </c>
      <c r="R1754" s="1066">
        <f t="shared" si="27"/>
        <v>28.5</v>
      </c>
      <c r="S1754" s="1065">
        <v>0</v>
      </c>
      <c r="T1754" s="1065">
        <v>0</v>
      </c>
      <c r="U1754" s="1065">
        <v>0</v>
      </c>
      <c r="V1754" s="1065">
        <v>0</v>
      </c>
    </row>
    <row r="1755" spans="1:22">
      <c r="A1755">
        <v>4088200100</v>
      </c>
      <c r="B1755" s="1061">
        <v>2</v>
      </c>
      <c r="C1755" s="1061">
        <v>5</v>
      </c>
      <c r="D1755" s="1062">
        <v>2</v>
      </c>
      <c r="E1755" s="1061" t="s">
        <v>2394</v>
      </c>
      <c r="F1755" s="1061">
        <v>143</v>
      </c>
      <c r="G1755" s="1061" t="s">
        <v>711</v>
      </c>
      <c r="H1755" s="1063">
        <v>1</v>
      </c>
      <c r="I1755" s="1064">
        <v>14404</v>
      </c>
      <c r="J1755" s="1064">
        <v>1</v>
      </c>
      <c r="K1755">
        <v>2020</v>
      </c>
      <c r="L1755" s="1064">
        <v>2</v>
      </c>
      <c r="M1755" s="1064">
        <v>2</v>
      </c>
      <c r="N1755" s="1064" t="s">
        <v>2396</v>
      </c>
      <c r="O1755">
        <v>13</v>
      </c>
      <c r="P1755" s="1065">
        <v>50.49</v>
      </c>
      <c r="Q1755" s="1065">
        <v>10</v>
      </c>
      <c r="R1755" s="1066">
        <f t="shared" si="27"/>
        <v>60.49</v>
      </c>
      <c r="S1755" s="1065">
        <v>51.3</v>
      </c>
      <c r="T1755" s="1065">
        <v>51.3</v>
      </c>
      <c r="U1755" s="1065">
        <v>42.18</v>
      </c>
      <c r="V1755" s="1065">
        <v>42.18</v>
      </c>
    </row>
    <row r="1756" spans="1:22">
      <c r="A1756">
        <v>4088200100</v>
      </c>
      <c r="B1756" s="1061">
        <v>2</v>
      </c>
      <c r="C1756" s="1061">
        <v>5</v>
      </c>
      <c r="D1756" s="1062">
        <v>2</v>
      </c>
      <c r="E1756" s="1061" t="s">
        <v>2394</v>
      </c>
      <c r="F1756" s="1061">
        <v>143</v>
      </c>
      <c r="G1756" s="1061" t="s">
        <v>711</v>
      </c>
      <c r="H1756" s="1063">
        <v>1</v>
      </c>
      <c r="I1756" s="1064">
        <v>14404</v>
      </c>
      <c r="J1756" s="1064">
        <v>1</v>
      </c>
      <c r="K1756">
        <v>2020</v>
      </c>
      <c r="L1756" s="1064">
        <v>2</v>
      </c>
      <c r="M1756" s="1064">
        <v>2</v>
      </c>
      <c r="N1756" s="1064" t="s">
        <v>2396</v>
      </c>
      <c r="O1756">
        <v>13</v>
      </c>
      <c r="P1756" s="1065">
        <v>50.49</v>
      </c>
      <c r="Q1756" s="1065">
        <v>0</v>
      </c>
      <c r="R1756" s="1066">
        <f t="shared" si="27"/>
        <v>50.49</v>
      </c>
      <c r="S1756" s="1065">
        <v>50.16</v>
      </c>
      <c r="T1756" s="1065">
        <v>50.16</v>
      </c>
      <c r="U1756" s="1065">
        <v>41.04</v>
      </c>
      <c r="V1756" s="1065">
        <v>41.04</v>
      </c>
    </row>
    <row r="1757" spans="1:22">
      <c r="A1757">
        <v>4088200100</v>
      </c>
      <c r="B1757" s="1061">
        <v>2</v>
      </c>
      <c r="C1757" s="1061">
        <v>5</v>
      </c>
      <c r="D1757" s="1062">
        <v>2</v>
      </c>
      <c r="E1757" s="1061" t="s">
        <v>2394</v>
      </c>
      <c r="F1757" s="1061">
        <v>143</v>
      </c>
      <c r="G1757" s="1061" t="s">
        <v>711</v>
      </c>
      <c r="H1757" s="1063">
        <v>1</v>
      </c>
      <c r="I1757" s="1064">
        <v>14404</v>
      </c>
      <c r="J1757" s="1064">
        <v>1</v>
      </c>
      <c r="K1757">
        <v>2020</v>
      </c>
      <c r="L1757" s="1064">
        <v>1</v>
      </c>
      <c r="M1757" s="1064">
        <v>3</v>
      </c>
      <c r="N1757" s="1064" t="s">
        <v>2395</v>
      </c>
      <c r="O1757">
        <v>13</v>
      </c>
      <c r="P1757" s="1065">
        <v>0</v>
      </c>
      <c r="Q1757" s="1065">
        <v>0</v>
      </c>
      <c r="R1757" s="1066">
        <f t="shared" si="27"/>
        <v>0</v>
      </c>
      <c r="S1757" s="1065">
        <v>0</v>
      </c>
      <c r="T1757" s="1065">
        <v>0</v>
      </c>
      <c r="U1757" s="1065">
        <v>0</v>
      </c>
      <c r="V1757" s="1065">
        <v>0</v>
      </c>
    </row>
    <row r="1758" spans="1:22">
      <c r="A1758">
        <v>4088200100</v>
      </c>
      <c r="B1758" s="1061">
        <v>2</v>
      </c>
      <c r="C1758" s="1061">
        <v>5</v>
      </c>
      <c r="D1758" s="1062">
        <v>2</v>
      </c>
      <c r="E1758" s="1061" t="s">
        <v>2394</v>
      </c>
      <c r="F1758" s="1061">
        <v>143</v>
      </c>
      <c r="G1758" s="1061" t="s">
        <v>711</v>
      </c>
      <c r="H1758" s="1063">
        <v>1</v>
      </c>
      <c r="I1758" s="1064">
        <v>14404</v>
      </c>
      <c r="J1758" s="1064">
        <v>1</v>
      </c>
      <c r="K1758">
        <v>2020</v>
      </c>
      <c r="L1758" s="1064">
        <v>1</v>
      </c>
      <c r="M1758" s="1064">
        <v>3</v>
      </c>
      <c r="N1758" s="1064" t="s">
        <v>2395</v>
      </c>
      <c r="O1758">
        <v>13</v>
      </c>
      <c r="P1758" s="1065">
        <v>0</v>
      </c>
      <c r="Q1758" s="1065">
        <v>0</v>
      </c>
      <c r="R1758" s="1066">
        <f t="shared" si="27"/>
        <v>0</v>
      </c>
      <c r="S1758" s="1065">
        <v>0</v>
      </c>
      <c r="T1758" s="1065">
        <v>0</v>
      </c>
      <c r="U1758" s="1065">
        <v>0</v>
      </c>
      <c r="V1758" s="1065">
        <v>0</v>
      </c>
    </row>
    <row r="1759" spans="1:22">
      <c r="A1759">
        <v>4088200100</v>
      </c>
      <c r="B1759" s="1061">
        <v>2</v>
      </c>
      <c r="C1759" s="1061">
        <v>5</v>
      </c>
      <c r="D1759" s="1062">
        <v>2</v>
      </c>
      <c r="E1759" s="1061" t="s">
        <v>2394</v>
      </c>
      <c r="F1759" s="1061">
        <v>143</v>
      </c>
      <c r="G1759" s="1061" t="s">
        <v>711</v>
      </c>
      <c r="H1759" s="1063">
        <v>1</v>
      </c>
      <c r="I1759" s="1064">
        <v>14404</v>
      </c>
      <c r="J1759" s="1064">
        <v>1</v>
      </c>
      <c r="K1759">
        <v>2020</v>
      </c>
      <c r="L1759" s="1064">
        <v>1</v>
      </c>
      <c r="M1759" s="1064">
        <v>3</v>
      </c>
      <c r="N1759" s="1064" t="s">
        <v>2395</v>
      </c>
      <c r="O1759">
        <v>13</v>
      </c>
      <c r="P1759" s="1065">
        <v>0</v>
      </c>
      <c r="Q1759" s="1065">
        <v>0</v>
      </c>
      <c r="R1759" s="1066">
        <f t="shared" si="27"/>
        <v>0</v>
      </c>
      <c r="S1759" s="1065">
        <v>14.82</v>
      </c>
      <c r="T1759" s="1065">
        <v>14.82</v>
      </c>
      <c r="U1759" s="1065">
        <v>0</v>
      </c>
      <c r="V1759" s="1065">
        <v>0</v>
      </c>
    </row>
    <row r="1760" spans="1:22">
      <c r="A1760">
        <v>4088200100</v>
      </c>
      <c r="B1760" s="1061">
        <v>2</v>
      </c>
      <c r="C1760" s="1061">
        <v>5</v>
      </c>
      <c r="D1760" s="1062">
        <v>2</v>
      </c>
      <c r="E1760" s="1061" t="s">
        <v>2394</v>
      </c>
      <c r="F1760" s="1061">
        <v>143</v>
      </c>
      <c r="G1760" s="1061" t="s">
        <v>711</v>
      </c>
      <c r="H1760" s="1063">
        <v>1</v>
      </c>
      <c r="I1760" s="1064">
        <v>14404</v>
      </c>
      <c r="J1760" s="1064">
        <v>1</v>
      </c>
      <c r="K1760">
        <v>2020</v>
      </c>
      <c r="L1760" s="1064">
        <v>1</v>
      </c>
      <c r="M1760" s="1064">
        <v>3</v>
      </c>
      <c r="N1760" s="1064" t="s">
        <v>2395</v>
      </c>
      <c r="O1760">
        <v>13</v>
      </c>
      <c r="P1760" s="1065">
        <v>0</v>
      </c>
      <c r="Q1760" s="1065">
        <v>14.82</v>
      </c>
      <c r="R1760" s="1066">
        <f t="shared" si="27"/>
        <v>14.82</v>
      </c>
      <c r="S1760" s="1065">
        <v>0</v>
      </c>
      <c r="T1760" s="1065">
        <v>0</v>
      </c>
      <c r="U1760" s="1065">
        <v>0</v>
      </c>
      <c r="V1760" s="1065">
        <v>0</v>
      </c>
    </row>
    <row r="1761" spans="1:22">
      <c r="A1761">
        <v>4088200100</v>
      </c>
      <c r="B1761" s="1061">
        <v>2</v>
      </c>
      <c r="C1761" s="1061">
        <v>5</v>
      </c>
      <c r="D1761" s="1062">
        <v>2</v>
      </c>
      <c r="E1761" s="1061" t="s">
        <v>2394</v>
      </c>
      <c r="F1761" s="1061">
        <v>143</v>
      </c>
      <c r="G1761" s="1061" t="s">
        <v>711</v>
      </c>
      <c r="H1761" s="1063">
        <v>1</v>
      </c>
      <c r="I1761" s="1064">
        <v>14404</v>
      </c>
      <c r="J1761" s="1064">
        <v>1</v>
      </c>
      <c r="K1761">
        <v>2020</v>
      </c>
      <c r="L1761" s="1064">
        <v>2</v>
      </c>
      <c r="M1761" s="1064">
        <v>2</v>
      </c>
      <c r="N1761" s="1064" t="s">
        <v>2396</v>
      </c>
      <c r="O1761">
        <v>13</v>
      </c>
      <c r="P1761" s="1065">
        <v>30955.040000000001</v>
      </c>
      <c r="Q1761" s="1065">
        <v>-124</v>
      </c>
      <c r="R1761" s="1066">
        <f t="shared" si="27"/>
        <v>30831.040000000001</v>
      </c>
      <c r="S1761" s="1065">
        <v>15602.37</v>
      </c>
      <c r="T1761" s="1065">
        <v>15602.37</v>
      </c>
      <c r="U1761" s="1065">
        <v>15568.17</v>
      </c>
      <c r="V1761" s="1065">
        <v>15568.17</v>
      </c>
    </row>
    <row r="1762" spans="1:22">
      <c r="A1762">
        <v>4088200100</v>
      </c>
      <c r="B1762" s="1061">
        <v>2</v>
      </c>
      <c r="C1762" s="1061">
        <v>5</v>
      </c>
      <c r="D1762" s="1062">
        <v>2</v>
      </c>
      <c r="E1762" s="1061" t="s">
        <v>2394</v>
      </c>
      <c r="F1762" s="1061">
        <v>143</v>
      </c>
      <c r="G1762" s="1061" t="s">
        <v>711</v>
      </c>
      <c r="H1762" s="1063">
        <v>1</v>
      </c>
      <c r="I1762" s="1064">
        <v>14404</v>
      </c>
      <c r="J1762" s="1064">
        <v>1</v>
      </c>
      <c r="K1762">
        <v>2020</v>
      </c>
      <c r="L1762" s="1064">
        <v>1</v>
      </c>
      <c r="M1762" s="1064">
        <v>3</v>
      </c>
      <c r="N1762" s="1064" t="s">
        <v>2395</v>
      </c>
      <c r="O1762">
        <v>13</v>
      </c>
      <c r="P1762" s="1065">
        <v>0</v>
      </c>
      <c r="Q1762" s="1065">
        <v>0</v>
      </c>
      <c r="R1762" s="1066">
        <f t="shared" si="27"/>
        <v>0</v>
      </c>
      <c r="S1762" s="1065">
        <v>0</v>
      </c>
      <c r="T1762" s="1065">
        <v>0</v>
      </c>
      <c r="U1762" s="1065">
        <v>0</v>
      </c>
      <c r="V1762" s="1065">
        <v>0</v>
      </c>
    </row>
    <row r="1763" spans="1:22">
      <c r="A1763">
        <v>4088200100</v>
      </c>
      <c r="B1763" s="1061">
        <v>2</v>
      </c>
      <c r="C1763" s="1061">
        <v>5</v>
      </c>
      <c r="D1763" s="1062">
        <v>2</v>
      </c>
      <c r="E1763" s="1061" t="s">
        <v>2394</v>
      </c>
      <c r="F1763" s="1061">
        <v>143</v>
      </c>
      <c r="G1763" s="1061" t="s">
        <v>711</v>
      </c>
      <c r="H1763" s="1063">
        <v>1</v>
      </c>
      <c r="I1763" s="1064">
        <v>14404</v>
      </c>
      <c r="J1763" s="1064">
        <v>1</v>
      </c>
      <c r="K1763">
        <v>2020</v>
      </c>
      <c r="L1763" s="1064">
        <v>1</v>
      </c>
      <c r="M1763" s="1064">
        <v>3</v>
      </c>
      <c r="N1763" s="1064" t="s">
        <v>2395</v>
      </c>
      <c r="O1763">
        <v>13</v>
      </c>
      <c r="P1763" s="1065">
        <v>0</v>
      </c>
      <c r="Q1763" s="1065">
        <v>0</v>
      </c>
      <c r="R1763" s="1066">
        <f t="shared" si="27"/>
        <v>0</v>
      </c>
      <c r="S1763" s="1065">
        <v>0</v>
      </c>
      <c r="T1763" s="1065">
        <v>0</v>
      </c>
      <c r="U1763" s="1065">
        <v>0</v>
      </c>
      <c r="V1763" s="1065">
        <v>0</v>
      </c>
    </row>
    <row r="1764" spans="1:22">
      <c r="A1764">
        <v>4088200100</v>
      </c>
      <c r="B1764" s="1061">
        <v>2</v>
      </c>
      <c r="C1764" s="1061">
        <v>5</v>
      </c>
      <c r="D1764" s="1062">
        <v>2</v>
      </c>
      <c r="E1764" s="1061" t="s">
        <v>2394</v>
      </c>
      <c r="F1764" s="1061">
        <v>143</v>
      </c>
      <c r="G1764" s="1061" t="s">
        <v>711</v>
      </c>
      <c r="H1764" s="1063">
        <v>1</v>
      </c>
      <c r="I1764" s="1064">
        <v>14404</v>
      </c>
      <c r="J1764" s="1064">
        <v>1</v>
      </c>
      <c r="K1764">
        <v>2020</v>
      </c>
      <c r="L1764" s="1064">
        <v>1</v>
      </c>
      <c r="M1764" s="1064">
        <v>3</v>
      </c>
      <c r="N1764" s="1064" t="s">
        <v>2395</v>
      </c>
      <c r="O1764">
        <v>13</v>
      </c>
      <c r="P1764" s="1065">
        <v>0</v>
      </c>
      <c r="Q1764" s="1065">
        <v>0</v>
      </c>
      <c r="R1764" s="1066">
        <f t="shared" si="27"/>
        <v>0</v>
      </c>
      <c r="S1764" s="1065">
        <v>14.82</v>
      </c>
      <c r="T1764" s="1065">
        <v>14.82</v>
      </c>
      <c r="U1764" s="1065">
        <v>0</v>
      </c>
      <c r="V1764" s="1065">
        <v>0</v>
      </c>
    </row>
    <row r="1765" spans="1:22">
      <c r="A1765">
        <v>4088200100</v>
      </c>
      <c r="B1765" s="1061">
        <v>2</v>
      </c>
      <c r="C1765" s="1061">
        <v>5</v>
      </c>
      <c r="D1765" s="1062">
        <v>2</v>
      </c>
      <c r="E1765" s="1061" t="s">
        <v>2394</v>
      </c>
      <c r="F1765" s="1061">
        <v>143</v>
      </c>
      <c r="G1765" s="1061" t="s">
        <v>711</v>
      </c>
      <c r="H1765" s="1063">
        <v>1</v>
      </c>
      <c r="I1765" s="1064">
        <v>14404</v>
      </c>
      <c r="J1765" s="1064">
        <v>1</v>
      </c>
      <c r="K1765">
        <v>2020</v>
      </c>
      <c r="L1765" s="1064">
        <v>1</v>
      </c>
      <c r="M1765" s="1064">
        <v>3</v>
      </c>
      <c r="N1765" s="1064" t="s">
        <v>2395</v>
      </c>
      <c r="O1765">
        <v>13</v>
      </c>
      <c r="P1765" s="1065">
        <v>0</v>
      </c>
      <c r="Q1765" s="1065">
        <v>14.82</v>
      </c>
      <c r="R1765" s="1066">
        <f t="shared" si="27"/>
        <v>14.82</v>
      </c>
      <c r="S1765" s="1065">
        <v>0</v>
      </c>
      <c r="T1765" s="1065">
        <v>0</v>
      </c>
      <c r="U1765" s="1065">
        <v>0</v>
      </c>
      <c r="V1765" s="1065">
        <v>0</v>
      </c>
    </row>
    <row r="1766" spans="1:22">
      <c r="A1766">
        <v>4088200100</v>
      </c>
      <c r="B1766" s="1061">
        <v>2</v>
      </c>
      <c r="C1766" s="1061">
        <v>5</v>
      </c>
      <c r="D1766" s="1062">
        <v>2</v>
      </c>
      <c r="E1766" s="1061" t="s">
        <v>2394</v>
      </c>
      <c r="F1766" s="1061">
        <v>143</v>
      </c>
      <c r="G1766" s="1061" t="s">
        <v>711</v>
      </c>
      <c r="H1766" s="1063">
        <v>1</v>
      </c>
      <c r="I1766" s="1064">
        <v>14404</v>
      </c>
      <c r="J1766" s="1064">
        <v>1</v>
      </c>
      <c r="K1766">
        <v>2020</v>
      </c>
      <c r="L1766" s="1064">
        <v>1</v>
      </c>
      <c r="M1766" s="1064">
        <v>3</v>
      </c>
      <c r="N1766" s="1064" t="s">
        <v>2395</v>
      </c>
      <c r="O1766">
        <v>13</v>
      </c>
      <c r="P1766" s="1065">
        <v>0</v>
      </c>
      <c r="Q1766" s="1065">
        <v>0</v>
      </c>
      <c r="R1766" s="1066">
        <f t="shared" si="27"/>
        <v>0</v>
      </c>
      <c r="S1766" s="1065">
        <v>0</v>
      </c>
      <c r="T1766" s="1065">
        <v>0</v>
      </c>
      <c r="U1766" s="1065">
        <v>0</v>
      </c>
      <c r="V1766" s="1065">
        <v>0</v>
      </c>
    </row>
    <row r="1767" spans="1:22">
      <c r="A1767">
        <v>4088200100</v>
      </c>
      <c r="B1767" s="1061">
        <v>2</v>
      </c>
      <c r="C1767" s="1061">
        <v>5</v>
      </c>
      <c r="D1767" s="1062">
        <v>2</v>
      </c>
      <c r="E1767" s="1061" t="s">
        <v>2394</v>
      </c>
      <c r="F1767" s="1061">
        <v>143</v>
      </c>
      <c r="G1767" s="1061" t="s">
        <v>711</v>
      </c>
      <c r="H1767" s="1063">
        <v>1</v>
      </c>
      <c r="I1767" s="1064">
        <v>14404</v>
      </c>
      <c r="J1767" s="1064">
        <v>1</v>
      </c>
      <c r="K1767">
        <v>2020</v>
      </c>
      <c r="L1767" s="1064">
        <v>1</v>
      </c>
      <c r="M1767" s="1064">
        <v>3</v>
      </c>
      <c r="N1767" s="1064" t="s">
        <v>2395</v>
      </c>
      <c r="O1767">
        <v>13</v>
      </c>
      <c r="P1767" s="1065">
        <v>0</v>
      </c>
      <c r="Q1767" s="1065">
        <v>0</v>
      </c>
      <c r="R1767" s="1066">
        <f t="shared" si="27"/>
        <v>0</v>
      </c>
      <c r="S1767" s="1065">
        <v>0</v>
      </c>
      <c r="T1767" s="1065">
        <v>0</v>
      </c>
      <c r="U1767" s="1065">
        <v>0</v>
      </c>
      <c r="V1767" s="1065">
        <v>0</v>
      </c>
    </row>
    <row r="1768" spans="1:22">
      <c r="A1768">
        <v>4088200100</v>
      </c>
      <c r="B1768" s="1061">
        <v>2</v>
      </c>
      <c r="C1768" s="1061">
        <v>5</v>
      </c>
      <c r="D1768" s="1062">
        <v>2</v>
      </c>
      <c r="E1768" s="1061" t="s">
        <v>2394</v>
      </c>
      <c r="F1768" s="1061">
        <v>143</v>
      </c>
      <c r="G1768" s="1061" t="s">
        <v>711</v>
      </c>
      <c r="H1768" s="1063">
        <v>1</v>
      </c>
      <c r="I1768" s="1064">
        <v>14404</v>
      </c>
      <c r="J1768" s="1064">
        <v>1</v>
      </c>
      <c r="K1768">
        <v>2020</v>
      </c>
      <c r="L1768" s="1064">
        <v>1</v>
      </c>
      <c r="M1768" s="1064">
        <v>3</v>
      </c>
      <c r="N1768" s="1064" t="s">
        <v>2395</v>
      </c>
      <c r="O1768">
        <v>13</v>
      </c>
      <c r="P1768" s="1065">
        <v>0</v>
      </c>
      <c r="Q1768" s="1065">
        <v>0</v>
      </c>
      <c r="R1768" s="1066">
        <f t="shared" si="27"/>
        <v>0</v>
      </c>
      <c r="S1768" s="1065">
        <v>35.340000000000003</v>
      </c>
      <c r="T1768" s="1065">
        <v>35.340000000000003</v>
      </c>
      <c r="U1768" s="1065">
        <v>0</v>
      </c>
      <c r="V1768" s="1065">
        <v>0</v>
      </c>
    </row>
    <row r="1769" spans="1:22">
      <c r="A1769">
        <v>4088200100</v>
      </c>
      <c r="B1769" s="1061">
        <v>2</v>
      </c>
      <c r="C1769" s="1061">
        <v>5</v>
      </c>
      <c r="D1769" s="1062">
        <v>2</v>
      </c>
      <c r="E1769" s="1061" t="s">
        <v>2394</v>
      </c>
      <c r="F1769" s="1061">
        <v>143</v>
      </c>
      <c r="G1769" s="1061" t="s">
        <v>711</v>
      </c>
      <c r="H1769" s="1063">
        <v>1</v>
      </c>
      <c r="I1769" s="1064">
        <v>14404</v>
      </c>
      <c r="J1769" s="1064">
        <v>1</v>
      </c>
      <c r="K1769">
        <v>2020</v>
      </c>
      <c r="L1769" s="1064">
        <v>1</v>
      </c>
      <c r="M1769" s="1064">
        <v>3</v>
      </c>
      <c r="N1769" s="1064" t="s">
        <v>2395</v>
      </c>
      <c r="O1769">
        <v>13</v>
      </c>
      <c r="P1769" s="1065">
        <v>0</v>
      </c>
      <c r="Q1769" s="1065">
        <v>35.340000000000003</v>
      </c>
      <c r="R1769" s="1066">
        <f t="shared" si="27"/>
        <v>35.340000000000003</v>
      </c>
      <c r="S1769" s="1065">
        <v>0</v>
      </c>
      <c r="T1769" s="1065">
        <v>0</v>
      </c>
      <c r="U1769" s="1065">
        <v>0</v>
      </c>
      <c r="V1769" s="1065">
        <v>0</v>
      </c>
    </row>
    <row r="1770" spans="1:22">
      <c r="A1770">
        <v>4088200100</v>
      </c>
      <c r="B1770" s="1061">
        <v>2</v>
      </c>
      <c r="C1770" s="1061">
        <v>5</v>
      </c>
      <c r="D1770" s="1062">
        <v>2</v>
      </c>
      <c r="E1770" s="1061" t="s">
        <v>2394</v>
      </c>
      <c r="F1770" s="1061">
        <v>143</v>
      </c>
      <c r="G1770" s="1061" t="s">
        <v>711</v>
      </c>
      <c r="H1770" s="1063">
        <v>1</v>
      </c>
      <c r="I1770" s="1064">
        <v>14404</v>
      </c>
      <c r="J1770" s="1064">
        <v>1</v>
      </c>
      <c r="K1770">
        <v>2020</v>
      </c>
      <c r="L1770" s="1064">
        <v>2</v>
      </c>
      <c r="M1770" s="1064">
        <v>2</v>
      </c>
      <c r="N1770" s="1064" t="s">
        <v>2396</v>
      </c>
      <c r="O1770">
        <v>13</v>
      </c>
      <c r="P1770" s="1065">
        <v>130836.61</v>
      </c>
      <c r="Q1770" s="1065">
        <v>-58200</v>
      </c>
      <c r="R1770" s="1066">
        <f t="shared" si="27"/>
        <v>72636.61</v>
      </c>
      <c r="S1770" s="1065">
        <v>64640.69</v>
      </c>
      <c r="T1770" s="1065">
        <v>64640.69</v>
      </c>
      <c r="U1770" s="1065">
        <v>64512.44</v>
      </c>
      <c r="V1770" s="1065">
        <v>64512.44</v>
      </c>
    </row>
    <row r="1771" spans="1:22">
      <c r="A1771">
        <v>4088200100</v>
      </c>
      <c r="B1771" s="1061">
        <v>2</v>
      </c>
      <c r="C1771" s="1061">
        <v>5</v>
      </c>
      <c r="D1771" s="1062">
        <v>2</v>
      </c>
      <c r="E1771" s="1061" t="s">
        <v>2394</v>
      </c>
      <c r="F1771" s="1061">
        <v>143</v>
      </c>
      <c r="G1771" s="1061" t="s">
        <v>711</v>
      </c>
      <c r="H1771" s="1063">
        <v>1</v>
      </c>
      <c r="I1771" s="1064">
        <v>14404</v>
      </c>
      <c r="J1771" s="1064">
        <v>1</v>
      </c>
      <c r="K1771">
        <v>2020</v>
      </c>
      <c r="L1771" s="1064">
        <v>1</v>
      </c>
      <c r="M1771" s="1064">
        <v>3</v>
      </c>
      <c r="N1771" s="1064" t="s">
        <v>2395</v>
      </c>
      <c r="O1771">
        <v>13</v>
      </c>
      <c r="P1771" s="1065">
        <v>0</v>
      </c>
      <c r="Q1771" s="1065">
        <v>0</v>
      </c>
      <c r="R1771" s="1066">
        <f t="shared" si="27"/>
        <v>0</v>
      </c>
      <c r="S1771" s="1065">
        <v>0</v>
      </c>
      <c r="T1771" s="1065">
        <v>0</v>
      </c>
      <c r="U1771" s="1065">
        <v>0</v>
      </c>
      <c r="V1771" s="1065">
        <v>0</v>
      </c>
    </row>
    <row r="1772" spans="1:22">
      <c r="A1772">
        <v>4088200100</v>
      </c>
      <c r="B1772" s="1061">
        <v>2</v>
      </c>
      <c r="C1772" s="1061">
        <v>5</v>
      </c>
      <c r="D1772" s="1062">
        <v>2</v>
      </c>
      <c r="E1772" s="1061" t="s">
        <v>2394</v>
      </c>
      <c r="F1772" s="1061">
        <v>143</v>
      </c>
      <c r="G1772" s="1061" t="s">
        <v>711</v>
      </c>
      <c r="H1772" s="1063">
        <v>1</v>
      </c>
      <c r="I1772" s="1064">
        <v>14404</v>
      </c>
      <c r="J1772" s="1064">
        <v>1</v>
      </c>
      <c r="K1772">
        <v>2020</v>
      </c>
      <c r="L1772" s="1064">
        <v>1</v>
      </c>
      <c r="M1772" s="1064">
        <v>3</v>
      </c>
      <c r="N1772" s="1064" t="s">
        <v>2395</v>
      </c>
      <c r="O1772">
        <v>13</v>
      </c>
      <c r="P1772" s="1065">
        <v>0</v>
      </c>
      <c r="Q1772" s="1065">
        <v>0</v>
      </c>
      <c r="R1772" s="1066">
        <f t="shared" si="27"/>
        <v>0</v>
      </c>
      <c r="S1772" s="1065">
        <v>0</v>
      </c>
      <c r="T1772" s="1065">
        <v>0</v>
      </c>
      <c r="U1772" s="1065">
        <v>0</v>
      </c>
      <c r="V1772" s="1065">
        <v>0</v>
      </c>
    </row>
    <row r="1773" spans="1:22">
      <c r="A1773">
        <v>4088200100</v>
      </c>
      <c r="B1773" s="1061">
        <v>2</v>
      </c>
      <c r="C1773" s="1061">
        <v>5</v>
      </c>
      <c r="D1773" s="1062">
        <v>2</v>
      </c>
      <c r="E1773" s="1061" t="s">
        <v>2394</v>
      </c>
      <c r="F1773" s="1061">
        <v>143</v>
      </c>
      <c r="G1773" s="1061" t="s">
        <v>711</v>
      </c>
      <c r="H1773" s="1063">
        <v>1</v>
      </c>
      <c r="I1773" s="1064">
        <v>14404</v>
      </c>
      <c r="J1773" s="1064">
        <v>1</v>
      </c>
      <c r="K1773">
        <v>2020</v>
      </c>
      <c r="L1773" s="1064">
        <v>1</v>
      </c>
      <c r="M1773" s="1064">
        <v>3</v>
      </c>
      <c r="N1773" s="1064" t="s">
        <v>2395</v>
      </c>
      <c r="O1773">
        <v>13</v>
      </c>
      <c r="P1773" s="1065">
        <v>0</v>
      </c>
      <c r="Q1773" s="1065">
        <v>0</v>
      </c>
      <c r="R1773" s="1066">
        <f t="shared" si="27"/>
        <v>0</v>
      </c>
      <c r="S1773" s="1065">
        <v>3.42</v>
      </c>
      <c r="T1773" s="1065">
        <v>3.42</v>
      </c>
      <c r="U1773" s="1065">
        <v>0</v>
      </c>
      <c r="V1773" s="1065">
        <v>0</v>
      </c>
    </row>
    <row r="1774" spans="1:22">
      <c r="A1774">
        <v>4088200100</v>
      </c>
      <c r="B1774" s="1061">
        <v>2</v>
      </c>
      <c r="C1774" s="1061">
        <v>5</v>
      </c>
      <c r="D1774" s="1062">
        <v>2</v>
      </c>
      <c r="E1774" s="1061" t="s">
        <v>2394</v>
      </c>
      <c r="F1774" s="1061">
        <v>143</v>
      </c>
      <c r="G1774" s="1061" t="s">
        <v>711</v>
      </c>
      <c r="H1774" s="1063">
        <v>1</v>
      </c>
      <c r="I1774" s="1064">
        <v>14404</v>
      </c>
      <c r="J1774" s="1064">
        <v>1</v>
      </c>
      <c r="K1774">
        <v>2020</v>
      </c>
      <c r="L1774" s="1064">
        <v>1</v>
      </c>
      <c r="M1774" s="1064">
        <v>3</v>
      </c>
      <c r="N1774" s="1064" t="s">
        <v>2395</v>
      </c>
      <c r="O1774">
        <v>13</v>
      </c>
      <c r="P1774" s="1065">
        <v>0</v>
      </c>
      <c r="Q1774" s="1065">
        <v>3.42</v>
      </c>
      <c r="R1774" s="1066">
        <f t="shared" si="27"/>
        <v>3.42</v>
      </c>
      <c r="S1774" s="1065">
        <v>0</v>
      </c>
      <c r="T1774" s="1065">
        <v>0</v>
      </c>
      <c r="U1774" s="1065">
        <v>0</v>
      </c>
      <c r="V1774" s="1065">
        <v>0</v>
      </c>
    </row>
    <row r="1775" spans="1:22">
      <c r="A1775">
        <v>4088200100</v>
      </c>
      <c r="B1775" s="1061">
        <v>2</v>
      </c>
      <c r="C1775" s="1061">
        <v>5</v>
      </c>
      <c r="D1775" s="1062">
        <v>2</v>
      </c>
      <c r="E1775" s="1061" t="s">
        <v>2394</v>
      </c>
      <c r="F1775" s="1061">
        <v>143</v>
      </c>
      <c r="G1775" s="1061" t="s">
        <v>711</v>
      </c>
      <c r="H1775" s="1063">
        <v>1</v>
      </c>
      <c r="I1775" s="1064">
        <v>14404</v>
      </c>
      <c r="J1775" s="1064">
        <v>1</v>
      </c>
      <c r="K1775">
        <v>2020</v>
      </c>
      <c r="L1775" s="1064">
        <v>1</v>
      </c>
      <c r="M1775" s="1064">
        <v>3</v>
      </c>
      <c r="N1775" s="1064" t="s">
        <v>2395</v>
      </c>
      <c r="O1775">
        <v>13</v>
      </c>
      <c r="P1775" s="1065">
        <v>0</v>
      </c>
      <c r="Q1775" s="1065">
        <v>0</v>
      </c>
      <c r="R1775" s="1066">
        <f t="shared" si="27"/>
        <v>0</v>
      </c>
      <c r="S1775" s="1065">
        <v>0</v>
      </c>
      <c r="T1775" s="1065">
        <v>0</v>
      </c>
      <c r="U1775" s="1065">
        <v>0</v>
      </c>
      <c r="V1775" s="1065">
        <v>0</v>
      </c>
    </row>
    <row r="1776" spans="1:22">
      <c r="A1776">
        <v>4088200100</v>
      </c>
      <c r="B1776" s="1061">
        <v>2</v>
      </c>
      <c r="C1776" s="1061">
        <v>5</v>
      </c>
      <c r="D1776" s="1062">
        <v>2</v>
      </c>
      <c r="E1776" s="1061" t="s">
        <v>2394</v>
      </c>
      <c r="F1776" s="1061">
        <v>143</v>
      </c>
      <c r="G1776" s="1061" t="s">
        <v>711</v>
      </c>
      <c r="H1776" s="1063">
        <v>1</v>
      </c>
      <c r="I1776" s="1064">
        <v>14404</v>
      </c>
      <c r="J1776" s="1064">
        <v>1</v>
      </c>
      <c r="K1776">
        <v>2020</v>
      </c>
      <c r="L1776" s="1064">
        <v>1</v>
      </c>
      <c r="M1776" s="1064">
        <v>3</v>
      </c>
      <c r="N1776" s="1064" t="s">
        <v>2395</v>
      </c>
      <c r="O1776">
        <v>13</v>
      </c>
      <c r="P1776" s="1065">
        <v>0</v>
      </c>
      <c r="Q1776" s="1065">
        <v>0</v>
      </c>
      <c r="R1776" s="1066">
        <f t="shared" si="27"/>
        <v>0</v>
      </c>
      <c r="S1776" s="1065">
        <v>0</v>
      </c>
      <c r="T1776" s="1065">
        <v>0</v>
      </c>
      <c r="U1776" s="1065">
        <v>0</v>
      </c>
      <c r="V1776" s="1065">
        <v>0</v>
      </c>
    </row>
    <row r="1777" spans="1:22">
      <c r="A1777">
        <v>4088200100</v>
      </c>
      <c r="B1777" s="1061">
        <v>2</v>
      </c>
      <c r="C1777" s="1061">
        <v>5</v>
      </c>
      <c r="D1777" s="1062">
        <v>2</v>
      </c>
      <c r="E1777" s="1061" t="s">
        <v>2394</v>
      </c>
      <c r="F1777" s="1061">
        <v>143</v>
      </c>
      <c r="G1777" s="1061" t="s">
        <v>711</v>
      </c>
      <c r="H1777" s="1063">
        <v>1</v>
      </c>
      <c r="I1777" s="1064">
        <v>14404</v>
      </c>
      <c r="J1777" s="1064">
        <v>1</v>
      </c>
      <c r="K1777">
        <v>2020</v>
      </c>
      <c r="L1777" s="1064">
        <v>1</v>
      </c>
      <c r="M1777" s="1064">
        <v>3</v>
      </c>
      <c r="N1777" s="1064" t="s">
        <v>2395</v>
      </c>
      <c r="O1777">
        <v>13</v>
      </c>
      <c r="P1777" s="1065">
        <v>0</v>
      </c>
      <c r="Q1777" s="1065">
        <v>0</v>
      </c>
      <c r="R1777" s="1066">
        <f t="shared" si="27"/>
        <v>0</v>
      </c>
      <c r="S1777" s="1065">
        <v>2.2799999999999998</v>
      </c>
      <c r="T1777" s="1065">
        <v>2.2799999999999998</v>
      </c>
      <c r="U1777" s="1065">
        <v>0</v>
      </c>
      <c r="V1777" s="1065">
        <v>0</v>
      </c>
    </row>
    <row r="1778" spans="1:22">
      <c r="A1778">
        <v>4088200100</v>
      </c>
      <c r="B1778" s="1061">
        <v>2</v>
      </c>
      <c r="C1778" s="1061">
        <v>5</v>
      </c>
      <c r="D1778" s="1062">
        <v>2</v>
      </c>
      <c r="E1778" s="1061" t="s">
        <v>2394</v>
      </c>
      <c r="F1778" s="1061">
        <v>143</v>
      </c>
      <c r="G1778" s="1061" t="s">
        <v>711</v>
      </c>
      <c r="H1778" s="1063">
        <v>1</v>
      </c>
      <c r="I1778" s="1064">
        <v>14404</v>
      </c>
      <c r="J1778" s="1064">
        <v>1</v>
      </c>
      <c r="K1778">
        <v>2020</v>
      </c>
      <c r="L1778" s="1064">
        <v>1</v>
      </c>
      <c r="M1778" s="1064">
        <v>3</v>
      </c>
      <c r="N1778" s="1064" t="s">
        <v>2395</v>
      </c>
      <c r="O1778">
        <v>13</v>
      </c>
      <c r="P1778" s="1065">
        <v>0</v>
      </c>
      <c r="Q1778" s="1065">
        <v>2.2799999999999998</v>
      </c>
      <c r="R1778" s="1066">
        <f t="shared" si="27"/>
        <v>2.2799999999999998</v>
      </c>
      <c r="S1778" s="1065">
        <v>0</v>
      </c>
      <c r="T1778" s="1065">
        <v>0</v>
      </c>
      <c r="U1778" s="1065">
        <v>0</v>
      </c>
      <c r="V1778" s="1065">
        <v>0</v>
      </c>
    </row>
    <row r="1779" spans="1:22">
      <c r="A1779">
        <v>4088200100</v>
      </c>
      <c r="B1779" s="1061">
        <v>2</v>
      </c>
      <c r="C1779" s="1061">
        <v>5</v>
      </c>
      <c r="D1779" s="1062">
        <v>2</v>
      </c>
      <c r="E1779" s="1061" t="s">
        <v>2394</v>
      </c>
      <c r="F1779" s="1061">
        <v>143</v>
      </c>
      <c r="G1779" s="1061" t="s">
        <v>711</v>
      </c>
      <c r="H1779" s="1063">
        <v>1</v>
      </c>
      <c r="I1779" s="1064">
        <v>14404</v>
      </c>
      <c r="J1779" s="1064">
        <v>1</v>
      </c>
      <c r="K1779">
        <v>2020</v>
      </c>
      <c r="L1779" s="1064">
        <v>2</v>
      </c>
      <c r="M1779" s="1064">
        <v>2</v>
      </c>
      <c r="N1779" s="1064" t="s">
        <v>2396</v>
      </c>
      <c r="O1779">
        <v>13</v>
      </c>
      <c r="P1779" s="1065">
        <v>234720.16</v>
      </c>
      <c r="Q1779" s="1065">
        <v>226905</v>
      </c>
      <c r="R1779" s="1066">
        <f t="shared" si="27"/>
        <v>461625.16000000003</v>
      </c>
      <c r="S1779" s="1065">
        <v>456192</v>
      </c>
      <c r="T1779" s="1065">
        <v>456192</v>
      </c>
      <c r="U1779" s="1065">
        <v>456162.36</v>
      </c>
      <c r="V1779" s="1065">
        <v>456162.36</v>
      </c>
    </row>
    <row r="1780" spans="1:22">
      <c r="A1780">
        <v>4088200100</v>
      </c>
      <c r="B1780" s="1061">
        <v>2</v>
      </c>
      <c r="C1780" s="1061">
        <v>5</v>
      </c>
      <c r="D1780" s="1062">
        <v>2</v>
      </c>
      <c r="E1780" s="1061" t="s">
        <v>2394</v>
      </c>
      <c r="F1780" s="1061">
        <v>143</v>
      </c>
      <c r="G1780" s="1061" t="s">
        <v>711</v>
      </c>
      <c r="H1780" s="1063">
        <v>1</v>
      </c>
      <c r="I1780" s="1064">
        <v>14404</v>
      </c>
      <c r="J1780" s="1064">
        <v>1</v>
      </c>
      <c r="K1780">
        <v>2020</v>
      </c>
      <c r="L1780" s="1064">
        <v>2</v>
      </c>
      <c r="M1780" s="1064">
        <v>2</v>
      </c>
      <c r="N1780" s="1064" t="s">
        <v>2396</v>
      </c>
      <c r="O1780">
        <v>13</v>
      </c>
      <c r="P1780" s="1065">
        <v>37.869999999999997</v>
      </c>
      <c r="Q1780" s="1065">
        <v>30</v>
      </c>
      <c r="R1780" s="1066">
        <f t="shared" si="27"/>
        <v>67.87</v>
      </c>
      <c r="S1780" s="1065">
        <v>37.049999999999997</v>
      </c>
      <c r="T1780" s="1065">
        <v>37.049999999999997</v>
      </c>
      <c r="U1780" s="1065">
        <v>30.21</v>
      </c>
      <c r="V1780" s="1065">
        <v>30.21</v>
      </c>
    </row>
    <row r="1781" spans="1:22">
      <c r="A1781">
        <v>4088200100</v>
      </c>
      <c r="B1781" s="1061">
        <v>2</v>
      </c>
      <c r="C1781" s="1061">
        <v>5</v>
      </c>
      <c r="D1781" s="1062">
        <v>2</v>
      </c>
      <c r="E1781" s="1061" t="s">
        <v>2394</v>
      </c>
      <c r="F1781" s="1061">
        <v>143</v>
      </c>
      <c r="G1781" s="1061" t="s">
        <v>711</v>
      </c>
      <c r="H1781" s="1063">
        <v>1</v>
      </c>
      <c r="I1781" s="1064">
        <v>14404</v>
      </c>
      <c r="J1781" s="1064">
        <v>1</v>
      </c>
      <c r="K1781">
        <v>2020</v>
      </c>
      <c r="L1781" s="1064">
        <v>2</v>
      </c>
      <c r="M1781" s="1064">
        <v>2</v>
      </c>
      <c r="N1781" s="1064" t="s">
        <v>2396</v>
      </c>
      <c r="O1781">
        <v>13</v>
      </c>
      <c r="P1781" s="1065">
        <v>126293.25</v>
      </c>
      <c r="Q1781" s="1065">
        <v>-68000</v>
      </c>
      <c r="R1781" s="1066">
        <f t="shared" si="27"/>
        <v>58293.25</v>
      </c>
      <c r="S1781" s="1065">
        <v>51089.4</v>
      </c>
      <c r="T1781" s="1065">
        <v>51089.4</v>
      </c>
      <c r="U1781" s="1065">
        <v>51026.7</v>
      </c>
      <c r="V1781" s="1065">
        <v>51026.7</v>
      </c>
    </row>
    <row r="1782" spans="1:22">
      <c r="A1782">
        <v>4088200100</v>
      </c>
      <c r="B1782" s="1061">
        <v>2</v>
      </c>
      <c r="C1782" s="1061">
        <v>5</v>
      </c>
      <c r="D1782" s="1062">
        <v>2</v>
      </c>
      <c r="E1782" s="1061" t="s">
        <v>2394</v>
      </c>
      <c r="F1782" s="1061">
        <v>143</v>
      </c>
      <c r="G1782" s="1061" t="s">
        <v>711</v>
      </c>
      <c r="H1782" s="1063">
        <v>1</v>
      </c>
      <c r="I1782" s="1064">
        <v>14404</v>
      </c>
      <c r="J1782" s="1064">
        <v>1</v>
      </c>
      <c r="K1782">
        <v>2020</v>
      </c>
      <c r="L1782" s="1064">
        <v>1</v>
      </c>
      <c r="M1782" s="1064">
        <v>3</v>
      </c>
      <c r="N1782" s="1064" t="s">
        <v>2395</v>
      </c>
      <c r="O1782">
        <v>13</v>
      </c>
      <c r="P1782" s="1065">
        <v>0</v>
      </c>
      <c r="Q1782" s="1065">
        <v>0</v>
      </c>
      <c r="R1782" s="1066">
        <f t="shared" si="27"/>
        <v>0</v>
      </c>
      <c r="S1782" s="1065">
        <v>0</v>
      </c>
      <c r="T1782" s="1065">
        <v>0</v>
      </c>
      <c r="U1782" s="1065">
        <v>0</v>
      </c>
      <c r="V1782" s="1065">
        <v>0</v>
      </c>
    </row>
    <row r="1783" spans="1:22">
      <c r="A1783">
        <v>4088200100</v>
      </c>
      <c r="B1783" s="1061">
        <v>2</v>
      </c>
      <c r="C1783" s="1061">
        <v>5</v>
      </c>
      <c r="D1783" s="1062">
        <v>2</v>
      </c>
      <c r="E1783" s="1061" t="s">
        <v>2394</v>
      </c>
      <c r="F1783" s="1061">
        <v>143</v>
      </c>
      <c r="G1783" s="1061" t="s">
        <v>711</v>
      </c>
      <c r="H1783" s="1063">
        <v>1</v>
      </c>
      <c r="I1783" s="1064">
        <v>14404</v>
      </c>
      <c r="J1783" s="1064">
        <v>1</v>
      </c>
      <c r="K1783">
        <v>2020</v>
      </c>
      <c r="L1783" s="1064">
        <v>1</v>
      </c>
      <c r="M1783" s="1064">
        <v>3</v>
      </c>
      <c r="N1783" s="1064" t="s">
        <v>2395</v>
      </c>
      <c r="O1783">
        <v>13</v>
      </c>
      <c r="P1783" s="1065">
        <v>0</v>
      </c>
      <c r="Q1783" s="1065">
        <v>0</v>
      </c>
      <c r="R1783" s="1066">
        <f t="shared" si="27"/>
        <v>0</v>
      </c>
      <c r="S1783" s="1065">
        <v>0</v>
      </c>
      <c r="T1783" s="1065">
        <v>0</v>
      </c>
      <c r="U1783" s="1065">
        <v>0</v>
      </c>
      <c r="V1783" s="1065">
        <v>0</v>
      </c>
    </row>
    <row r="1784" spans="1:22">
      <c r="A1784">
        <v>4088200100</v>
      </c>
      <c r="B1784" s="1061">
        <v>2</v>
      </c>
      <c r="C1784" s="1061">
        <v>5</v>
      </c>
      <c r="D1784" s="1062">
        <v>2</v>
      </c>
      <c r="E1784" s="1061" t="s">
        <v>2394</v>
      </c>
      <c r="F1784" s="1061">
        <v>143</v>
      </c>
      <c r="G1784" s="1061" t="s">
        <v>711</v>
      </c>
      <c r="H1784" s="1063">
        <v>1</v>
      </c>
      <c r="I1784" s="1064">
        <v>14404</v>
      </c>
      <c r="J1784" s="1064">
        <v>1</v>
      </c>
      <c r="K1784">
        <v>2020</v>
      </c>
      <c r="L1784" s="1064">
        <v>1</v>
      </c>
      <c r="M1784" s="1064">
        <v>3</v>
      </c>
      <c r="N1784" s="1064" t="s">
        <v>2395</v>
      </c>
      <c r="O1784">
        <v>13</v>
      </c>
      <c r="P1784" s="1065">
        <v>0</v>
      </c>
      <c r="Q1784" s="1065">
        <v>0</v>
      </c>
      <c r="R1784" s="1066">
        <f t="shared" si="27"/>
        <v>0</v>
      </c>
      <c r="S1784" s="1065">
        <v>1.1399999999999999</v>
      </c>
      <c r="T1784" s="1065">
        <v>1.1399999999999999</v>
      </c>
      <c r="U1784" s="1065">
        <v>0</v>
      </c>
      <c r="V1784" s="1065">
        <v>0</v>
      </c>
    </row>
    <row r="1785" spans="1:22">
      <c r="A1785">
        <v>4088200100</v>
      </c>
      <c r="B1785" s="1061">
        <v>2</v>
      </c>
      <c r="C1785" s="1061">
        <v>5</v>
      </c>
      <c r="D1785" s="1062">
        <v>2</v>
      </c>
      <c r="E1785" s="1061" t="s">
        <v>2394</v>
      </c>
      <c r="F1785" s="1061">
        <v>143</v>
      </c>
      <c r="G1785" s="1061" t="s">
        <v>711</v>
      </c>
      <c r="H1785" s="1063">
        <v>1</v>
      </c>
      <c r="I1785" s="1064">
        <v>14404</v>
      </c>
      <c r="J1785" s="1064">
        <v>1</v>
      </c>
      <c r="K1785">
        <v>2020</v>
      </c>
      <c r="L1785" s="1064">
        <v>1</v>
      </c>
      <c r="M1785" s="1064">
        <v>3</v>
      </c>
      <c r="N1785" s="1064" t="s">
        <v>2395</v>
      </c>
      <c r="O1785">
        <v>13</v>
      </c>
      <c r="P1785" s="1065">
        <v>0</v>
      </c>
      <c r="Q1785" s="1065">
        <v>1.1399999999999999</v>
      </c>
      <c r="R1785" s="1066">
        <f t="shared" si="27"/>
        <v>1.1399999999999999</v>
      </c>
      <c r="S1785" s="1065">
        <v>0</v>
      </c>
      <c r="T1785" s="1065">
        <v>0</v>
      </c>
      <c r="U1785" s="1065">
        <v>0</v>
      </c>
      <c r="V1785" s="1065">
        <v>0</v>
      </c>
    </row>
    <row r="1786" spans="1:22">
      <c r="A1786">
        <v>4088200100</v>
      </c>
      <c r="B1786" s="1061">
        <v>2</v>
      </c>
      <c r="C1786" s="1061">
        <v>5</v>
      </c>
      <c r="D1786" s="1062">
        <v>2</v>
      </c>
      <c r="E1786" s="1061" t="s">
        <v>2394</v>
      </c>
      <c r="F1786" s="1061">
        <v>143</v>
      </c>
      <c r="G1786" s="1061" t="s">
        <v>711</v>
      </c>
      <c r="H1786" s="1063">
        <v>1</v>
      </c>
      <c r="I1786" s="1064">
        <v>14404</v>
      </c>
      <c r="J1786" s="1064">
        <v>1</v>
      </c>
      <c r="K1786">
        <v>2020</v>
      </c>
      <c r="L1786" s="1064">
        <v>1</v>
      </c>
      <c r="M1786" s="1064">
        <v>3</v>
      </c>
      <c r="N1786" s="1064" t="s">
        <v>2395</v>
      </c>
      <c r="O1786">
        <v>13</v>
      </c>
      <c r="P1786" s="1065">
        <v>0</v>
      </c>
      <c r="Q1786" s="1065">
        <v>0</v>
      </c>
      <c r="R1786" s="1066">
        <f t="shared" si="27"/>
        <v>0</v>
      </c>
      <c r="S1786" s="1065">
        <v>0</v>
      </c>
      <c r="T1786" s="1065">
        <v>0</v>
      </c>
      <c r="U1786" s="1065">
        <v>0</v>
      </c>
      <c r="V1786" s="1065">
        <v>0</v>
      </c>
    </row>
    <row r="1787" spans="1:22">
      <c r="A1787">
        <v>4088200100</v>
      </c>
      <c r="B1787" s="1061">
        <v>2</v>
      </c>
      <c r="C1787" s="1061">
        <v>5</v>
      </c>
      <c r="D1787" s="1062">
        <v>2</v>
      </c>
      <c r="E1787" s="1061" t="s">
        <v>2394</v>
      </c>
      <c r="F1787" s="1061">
        <v>143</v>
      </c>
      <c r="G1787" s="1061" t="s">
        <v>711</v>
      </c>
      <c r="H1787" s="1063">
        <v>1</v>
      </c>
      <c r="I1787" s="1064">
        <v>14404</v>
      </c>
      <c r="J1787" s="1064">
        <v>1</v>
      </c>
      <c r="K1787">
        <v>2020</v>
      </c>
      <c r="L1787" s="1064">
        <v>1</v>
      </c>
      <c r="M1787" s="1064">
        <v>3</v>
      </c>
      <c r="N1787" s="1064" t="s">
        <v>2395</v>
      </c>
      <c r="O1787">
        <v>13</v>
      </c>
      <c r="P1787" s="1065">
        <v>0</v>
      </c>
      <c r="Q1787" s="1065">
        <v>0</v>
      </c>
      <c r="R1787" s="1066">
        <f t="shared" si="27"/>
        <v>0</v>
      </c>
      <c r="S1787" s="1065">
        <v>0</v>
      </c>
      <c r="T1787" s="1065">
        <v>0</v>
      </c>
      <c r="U1787" s="1065">
        <v>0</v>
      </c>
      <c r="V1787" s="1065">
        <v>0</v>
      </c>
    </row>
    <row r="1788" spans="1:22">
      <c r="A1788">
        <v>4088200100</v>
      </c>
      <c r="B1788" s="1061">
        <v>2</v>
      </c>
      <c r="C1788" s="1061">
        <v>5</v>
      </c>
      <c r="D1788" s="1062">
        <v>2</v>
      </c>
      <c r="E1788" s="1061" t="s">
        <v>2394</v>
      </c>
      <c r="F1788" s="1061">
        <v>143</v>
      </c>
      <c r="G1788" s="1061" t="s">
        <v>711</v>
      </c>
      <c r="H1788" s="1063">
        <v>1</v>
      </c>
      <c r="I1788" s="1064">
        <v>14404</v>
      </c>
      <c r="J1788" s="1064">
        <v>1</v>
      </c>
      <c r="K1788">
        <v>2020</v>
      </c>
      <c r="L1788" s="1064">
        <v>1</v>
      </c>
      <c r="M1788" s="1064">
        <v>3</v>
      </c>
      <c r="N1788" s="1064" t="s">
        <v>2395</v>
      </c>
      <c r="O1788">
        <v>13</v>
      </c>
      <c r="P1788" s="1065">
        <v>0</v>
      </c>
      <c r="Q1788" s="1065">
        <v>0</v>
      </c>
      <c r="R1788" s="1066">
        <f t="shared" si="27"/>
        <v>0</v>
      </c>
      <c r="S1788" s="1065">
        <v>4.5599999999999996</v>
      </c>
      <c r="T1788" s="1065">
        <v>4.5599999999999996</v>
      </c>
      <c r="U1788" s="1065">
        <v>0</v>
      </c>
      <c r="V1788" s="1065">
        <v>0</v>
      </c>
    </row>
    <row r="1789" spans="1:22">
      <c r="A1789">
        <v>4088200100</v>
      </c>
      <c r="B1789" s="1061">
        <v>2</v>
      </c>
      <c r="C1789" s="1061">
        <v>5</v>
      </c>
      <c r="D1789" s="1062">
        <v>2</v>
      </c>
      <c r="E1789" s="1061" t="s">
        <v>2394</v>
      </c>
      <c r="F1789" s="1061">
        <v>143</v>
      </c>
      <c r="G1789" s="1061" t="s">
        <v>711</v>
      </c>
      <c r="H1789" s="1063">
        <v>1</v>
      </c>
      <c r="I1789" s="1064">
        <v>14404</v>
      </c>
      <c r="J1789" s="1064">
        <v>1</v>
      </c>
      <c r="K1789">
        <v>2020</v>
      </c>
      <c r="L1789" s="1064">
        <v>1</v>
      </c>
      <c r="M1789" s="1064">
        <v>3</v>
      </c>
      <c r="N1789" s="1064" t="s">
        <v>2395</v>
      </c>
      <c r="O1789">
        <v>13</v>
      </c>
      <c r="P1789" s="1065">
        <v>0</v>
      </c>
      <c r="Q1789" s="1065">
        <v>4.5599999999999996</v>
      </c>
      <c r="R1789" s="1066">
        <f t="shared" si="27"/>
        <v>4.5599999999999996</v>
      </c>
      <c r="S1789" s="1065">
        <v>0</v>
      </c>
      <c r="T1789" s="1065">
        <v>0</v>
      </c>
      <c r="U1789" s="1065">
        <v>0</v>
      </c>
      <c r="V1789" s="1065">
        <v>0</v>
      </c>
    </row>
    <row r="1790" spans="1:22">
      <c r="A1790">
        <v>4088200100</v>
      </c>
      <c r="B1790" s="1061">
        <v>2</v>
      </c>
      <c r="C1790" s="1061">
        <v>5</v>
      </c>
      <c r="D1790" s="1062">
        <v>2</v>
      </c>
      <c r="E1790" s="1061" t="s">
        <v>2394</v>
      </c>
      <c r="F1790" s="1061">
        <v>143</v>
      </c>
      <c r="G1790" s="1061" t="s">
        <v>711</v>
      </c>
      <c r="H1790" s="1063">
        <v>1</v>
      </c>
      <c r="I1790" s="1064">
        <v>14404</v>
      </c>
      <c r="J1790" s="1064">
        <v>1</v>
      </c>
      <c r="K1790">
        <v>2020</v>
      </c>
      <c r="L1790" s="1064">
        <v>2</v>
      </c>
      <c r="M1790" s="1064">
        <v>2</v>
      </c>
      <c r="N1790" s="1064" t="s">
        <v>2396</v>
      </c>
      <c r="O1790">
        <v>13</v>
      </c>
      <c r="P1790" s="1065">
        <v>50.49</v>
      </c>
      <c r="Q1790" s="1065">
        <v>95</v>
      </c>
      <c r="R1790" s="1066">
        <f t="shared" si="27"/>
        <v>145.49</v>
      </c>
      <c r="S1790" s="1065">
        <v>132.81</v>
      </c>
      <c r="T1790" s="1065">
        <v>132.81</v>
      </c>
      <c r="U1790" s="1065">
        <v>106.59</v>
      </c>
      <c r="V1790" s="1065">
        <v>106.59</v>
      </c>
    </row>
    <row r="1791" spans="1:22">
      <c r="A1791">
        <v>4088200100</v>
      </c>
      <c r="B1791" s="1061">
        <v>2</v>
      </c>
      <c r="C1791" s="1061">
        <v>5</v>
      </c>
      <c r="D1791" s="1062">
        <v>2</v>
      </c>
      <c r="E1791" s="1061" t="s">
        <v>2394</v>
      </c>
      <c r="F1791" s="1061">
        <v>143</v>
      </c>
      <c r="G1791" s="1061" t="s">
        <v>711</v>
      </c>
      <c r="H1791" s="1063">
        <v>1</v>
      </c>
      <c r="I1791" s="1064">
        <v>14404</v>
      </c>
      <c r="J1791" s="1064">
        <v>1</v>
      </c>
      <c r="K1791">
        <v>2020</v>
      </c>
      <c r="L1791" s="1064">
        <v>2</v>
      </c>
      <c r="M1791" s="1064">
        <v>2</v>
      </c>
      <c r="N1791" s="1064" t="s">
        <v>2396</v>
      </c>
      <c r="O1791">
        <v>13</v>
      </c>
      <c r="P1791" s="1065">
        <v>47.63</v>
      </c>
      <c r="Q1791" s="1065">
        <v>10</v>
      </c>
      <c r="R1791" s="1066">
        <f t="shared" si="27"/>
        <v>57.63</v>
      </c>
      <c r="S1791" s="1065">
        <v>50.16</v>
      </c>
      <c r="T1791" s="1065">
        <v>50.16</v>
      </c>
      <c r="U1791" s="1065">
        <v>41.04</v>
      </c>
      <c r="V1791" s="1065">
        <v>41.04</v>
      </c>
    </row>
    <row r="1792" spans="1:22">
      <c r="A1792">
        <v>4088200100</v>
      </c>
      <c r="B1792" s="1061">
        <v>2</v>
      </c>
      <c r="C1792" s="1061">
        <v>5</v>
      </c>
      <c r="D1792" s="1062">
        <v>2</v>
      </c>
      <c r="E1792" s="1061" t="s">
        <v>2394</v>
      </c>
      <c r="F1792" s="1061">
        <v>143</v>
      </c>
      <c r="G1792" s="1061" t="s">
        <v>711</v>
      </c>
      <c r="H1792" s="1063">
        <v>1</v>
      </c>
      <c r="I1792" s="1064">
        <v>14404</v>
      </c>
      <c r="J1792" s="1064">
        <v>1</v>
      </c>
      <c r="K1792">
        <v>2020</v>
      </c>
      <c r="L1792" s="1064">
        <v>2</v>
      </c>
      <c r="M1792" s="1064">
        <v>2</v>
      </c>
      <c r="N1792" s="1064" t="s">
        <v>2396</v>
      </c>
      <c r="O1792">
        <v>13</v>
      </c>
      <c r="P1792" s="1065">
        <v>50.49</v>
      </c>
      <c r="Q1792" s="1065">
        <v>10</v>
      </c>
      <c r="R1792" s="1066">
        <f t="shared" si="27"/>
        <v>60.49</v>
      </c>
      <c r="S1792" s="1065">
        <v>50.73</v>
      </c>
      <c r="T1792" s="1065">
        <v>50.73</v>
      </c>
      <c r="U1792" s="1065">
        <v>41.61</v>
      </c>
      <c r="V1792" s="1065">
        <v>41.61</v>
      </c>
    </row>
    <row r="1793" spans="1:22">
      <c r="A1793">
        <v>4088200100</v>
      </c>
      <c r="B1793" s="1061">
        <v>2</v>
      </c>
      <c r="C1793" s="1061">
        <v>5</v>
      </c>
      <c r="D1793" s="1062">
        <v>2</v>
      </c>
      <c r="E1793" s="1061" t="s">
        <v>2394</v>
      </c>
      <c r="F1793" s="1061">
        <v>143</v>
      </c>
      <c r="G1793" s="1061" t="s">
        <v>711</v>
      </c>
      <c r="H1793" s="1063">
        <v>1</v>
      </c>
      <c r="I1793" s="1064">
        <v>14404</v>
      </c>
      <c r="J1793" s="1064">
        <v>1</v>
      </c>
      <c r="K1793">
        <v>2020</v>
      </c>
      <c r="L1793" s="1064">
        <v>2</v>
      </c>
      <c r="M1793" s="1064">
        <v>2</v>
      </c>
      <c r="N1793" s="1064" t="s">
        <v>2396</v>
      </c>
      <c r="O1793">
        <v>13</v>
      </c>
      <c r="P1793" s="1065">
        <v>42092.95</v>
      </c>
      <c r="Q1793" s="1065">
        <v>-16000</v>
      </c>
      <c r="R1793" s="1066">
        <f t="shared" si="27"/>
        <v>26092.949999999997</v>
      </c>
      <c r="S1793" s="1065">
        <v>22150.32</v>
      </c>
      <c r="T1793" s="1065">
        <v>22150.32</v>
      </c>
      <c r="U1793" s="1065">
        <v>22092.75</v>
      </c>
      <c r="V1793" s="1065">
        <v>22092.75</v>
      </c>
    </row>
    <row r="1794" spans="1:22">
      <c r="A1794">
        <v>4088200100</v>
      </c>
      <c r="B1794" s="1061">
        <v>2</v>
      </c>
      <c r="C1794" s="1061">
        <v>5</v>
      </c>
      <c r="D1794" s="1062">
        <v>2</v>
      </c>
      <c r="E1794" s="1061" t="s">
        <v>2394</v>
      </c>
      <c r="F1794" s="1061">
        <v>143</v>
      </c>
      <c r="G1794" s="1061" t="s">
        <v>711</v>
      </c>
      <c r="H1794" s="1063">
        <v>1</v>
      </c>
      <c r="I1794" s="1064">
        <v>14404</v>
      </c>
      <c r="J1794" s="1064">
        <v>1</v>
      </c>
      <c r="K1794">
        <v>2020</v>
      </c>
      <c r="L1794" s="1064">
        <v>2</v>
      </c>
      <c r="M1794" s="1064">
        <v>2</v>
      </c>
      <c r="N1794" s="1064" t="s">
        <v>2396</v>
      </c>
      <c r="O1794">
        <v>13</v>
      </c>
      <c r="P1794" s="1065">
        <v>12.62</v>
      </c>
      <c r="Q1794" s="1065">
        <v>2</v>
      </c>
      <c r="R1794" s="1066">
        <f t="shared" si="27"/>
        <v>14.62</v>
      </c>
      <c r="S1794" s="1065">
        <v>12.54</v>
      </c>
      <c r="T1794" s="1065">
        <v>12.54</v>
      </c>
      <c r="U1794" s="1065">
        <v>10.26</v>
      </c>
      <c r="V1794" s="1065">
        <v>10.26</v>
      </c>
    </row>
    <row r="1795" spans="1:22">
      <c r="A1795">
        <v>4088200100</v>
      </c>
      <c r="B1795" s="1061">
        <v>2</v>
      </c>
      <c r="C1795" s="1061">
        <v>5</v>
      </c>
      <c r="D1795" s="1062">
        <v>2</v>
      </c>
      <c r="E1795" s="1061" t="s">
        <v>2394</v>
      </c>
      <c r="F1795" s="1061">
        <v>143</v>
      </c>
      <c r="G1795" s="1061" t="s">
        <v>711</v>
      </c>
      <c r="H1795" s="1063">
        <v>1</v>
      </c>
      <c r="I1795" s="1064">
        <v>14404</v>
      </c>
      <c r="J1795" s="1064">
        <v>1</v>
      </c>
      <c r="K1795">
        <v>2020</v>
      </c>
      <c r="L1795" s="1064">
        <v>2</v>
      </c>
      <c r="M1795" s="1064">
        <v>2</v>
      </c>
      <c r="N1795" s="1064" t="s">
        <v>2396</v>
      </c>
      <c r="O1795">
        <v>13</v>
      </c>
      <c r="P1795" s="1065">
        <v>91420.33</v>
      </c>
      <c r="Q1795" s="1065">
        <v>-30000</v>
      </c>
      <c r="R1795" s="1066">
        <f t="shared" si="27"/>
        <v>61420.33</v>
      </c>
      <c r="S1795" s="1065">
        <v>45937.760000000002</v>
      </c>
      <c r="T1795" s="1065">
        <v>45937.760000000002</v>
      </c>
      <c r="U1795" s="1065">
        <v>45880.76</v>
      </c>
      <c r="V1795" s="1065">
        <v>45880.76</v>
      </c>
    </row>
    <row r="1796" spans="1:22">
      <c r="A1796">
        <v>4088200100</v>
      </c>
      <c r="B1796" s="1061">
        <v>2</v>
      </c>
      <c r="C1796" s="1061">
        <v>5</v>
      </c>
      <c r="D1796" s="1062">
        <v>2</v>
      </c>
      <c r="E1796" s="1061" t="s">
        <v>2394</v>
      </c>
      <c r="F1796" s="1061">
        <v>143</v>
      </c>
      <c r="G1796" s="1061" t="s">
        <v>711</v>
      </c>
      <c r="H1796" s="1063">
        <v>1</v>
      </c>
      <c r="I1796" s="1064">
        <v>14404</v>
      </c>
      <c r="J1796" s="1064">
        <v>1</v>
      </c>
      <c r="K1796">
        <v>2020</v>
      </c>
      <c r="L1796" s="1064">
        <v>1</v>
      </c>
      <c r="M1796" s="1064">
        <v>3</v>
      </c>
      <c r="N1796" s="1064" t="s">
        <v>2395</v>
      </c>
      <c r="O1796">
        <v>13</v>
      </c>
      <c r="P1796" s="1065">
        <v>0</v>
      </c>
      <c r="Q1796" s="1065">
        <v>0</v>
      </c>
      <c r="R1796" s="1066">
        <f t="shared" si="27"/>
        <v>0</v>
      </c>
      <c r="S1796" s="1065">
        <v>0</v>
      </c>
      <c r="T1796" s="1065">
        <v>0</v>
      </c>
      <c r="U1796" s="1065">
        <v>0</v>
      </c>
      <c r="V1796" s="1065">
        <v>0</v>
      </c>
    </row>
    <row r="1797" spans="1:22">
      <c r="A1797">
        <v>4088200100</v>
      </c>
      <c r="B1797" s="1061">
        <v>2</v>
      </c>
      <c r="C1797" s="1061">
        <v>5</v>
      </c>
      <c r="D1797" s="1062">
        <v>2</v>
      </c>
      <c r="E1797" s="1061" t="s">
        <v>2394</v>
      </c>
      <c r="F1797" s="1061">
        <v>143</v>
      </c>
      <c r="G1797" s="1061" t="s">
        <v>711</v>
      </c>
      <c r="H1797" s="1063">
        <v>1</v>
      </c>
      <c r="I1797" s="1064">
        <v>14404</v>
      </c>
      <c r="J1797" s="1064">
        <v>1</v>
      </c>
      <c r="K1797">
        <v>2020</v>
      </c>
      <c r="L1797" s="1064">
        <v>1</v>
      </c>
      <c r="M1797" s="1064">
        <v>3</v>
      </c>
      <c r="N1797" s="1064" t="s">
        <v>2395</v>
      </c>
      <c r="O1797">
        <v>13</v>
      </c>
      <c r="P1797" s="1065">
        <v>0</v>
      </c>
      <c r="Q1797" s="1065">
        <v>0</v>
      </c>
      <c r="R1797" s="1066">
        <f t="shared" ref="R1797:R1860" si="28">P1797+Q1797</f>
        <v>0</v>
      </c>
      <c r="S1797" s="1065">
        <v>0</v>
      </c>
      <c r="T1797" s="1065">
        <v>0</v>
      </c>
      <c r="U1797" s="1065">
        <v>0</v>
      </c>
      <c r="V1797" s="1065">
        <v>0</v>
      </c>
    </row>
    <row r="1798" spans="1:22">
      <c r="A1798">
        <v>4088200100</v>
      </c>
      <c r="B1798" s="1061">
        <v>2</v>
      </c>
      <c r="C1798" s="1061">
        <v>5</v>
      </c>
      <c r="D1798" s="1062">
        <v>2</v>
      </c>
      <c r="E1798" s="1061" t="s">
        <v>2394</v>
      </c>
      <c r="F1798" s="1061">
        <v>143</v>
      </c>
      <c r="G1798" s="1061" t="s">
        <v>711</v>
      </c>
      <c r="H1798" s="1063">
        <v>1</v>
      </c>
      <c r="I1798" s="1064">
        <v>14404</v>
      </c>
      <c r="J1798" s="1064">
        <v>1</v>
      </c>
      <c r="K1798">
        <v>2020</v>
      </c>
      <c r="L1798" s="1064">
        <v>1</v>
      </c>
      <c r="M1798" s="1064">
        <v>3</v>
      </c>
      <c r="N1798" s="1064" t="s">
        <v>2395</v>
      </c>
      <c r="O1798">
        <v>13</v>
      </c>
      <c r="P1798" s="1065">
        <v>0</v>
      </c>
      <c r="Q1798" s="1065">
        <v>0</v>
      </c>
      <c r="R1798" s="1066">
        <f t="shared" si="28"/>
        <v>0</v>
      </c>
      <c r="S1798" s="1065">
        <v>6.84</v>
      </c>
      <c r="T1798" s="1065">
        <v>6.84</v>
      </c>
      <c r="U1798" s="1065">
        <v>0</v>
      </c>
      <c r="V1798" s="1065">
        <v>0</v>
      </c>
    </row>
    <row r="1799" spans="1:22">
      <c r="A1799">
        <v>4088200100</v>
      </c>
      <c r="B1799" s="1061">
        <v>2</v>
      </c>
      <c r="C1799" s="1061">
        <v>5</v>
      </c>
      <c r="D1799" s="1062">
        <v>2</v>
      </c>
      <c r="E1799" s="1061" t="s">
        <v>2394</v>
      </c>
      <c r="F1799" s="1061">
        <v>143</v>
      </c>
      <c r="G1799" s="1061" t="s">
        <v>711</v>
      </c>
      <c r="H1799" s="1063">
        <v>1</v>
      </c>
      <c r="I1799" s="1064">
        <v>14404</v>
      </c>
      <c r="J1799" s="1064">
        <v>1</v>
      </c>
      <c r="K1799">
        <v>2020</v>
      </c>
      <c r="L1799" s="1064">
        <v>1</v>
      </c>
      <c r="M1799" s="1064">
        <v>3</v>
      </c>
      <c r="N1799" s="1064" t="s">
        <v>2395</v>
      </c>
      <c r="O1799">
        <v>13</v>
      </c>
      <c r="P1799" s="1065">
        <v>0</v>
      </c>
      <c r="Q1799" s="1065">
        <v>6.84</v>
      </c>
      <c r="R1799" s="1066">
        <f t="shared" si="28"/>
        <v>6.84</v>
      </c>
      <c r="S1799" s="1065">
        <v>0</v>
      </c>
      <c r="T1799" s="1065">
        <v>0</v>
      </c>
      <c r="U1799" s="1065">
        <v>0</v>
      </c>
      <c r="V1799" s="1065">
        <v>0</v>
      </c>
    </row>
    <row r="1800" spans="1:22">
      <c r="A1800">
        <v>4088200100</v>
      </c>
      <c r="B1800" s="1061">
        <v>2</v>
      </c>
      <c r="C1800" s="1061">
        <v>5</v>
      </c>
      <c r="D1800" s="1062">
        <v>2</v>
      </c>
      <c r="E1800" s="1061" t="s">
        <v>2394</v>
      </c>
      <c r="F1800" s="1061">
        <v>143</v>
      </c>
      <c r="G1800" s="1061" t="s">
        <v>711</v>
      </c>
      <c r="H1800" s="1063">
        <v>1</v>
      </c>
      <c r="I1800" s="1064">
        <v>14404</v>
      </c>
      <c r="J1800" s="1064">
        <v>1</v>
      </c>
      <c r="K1800">
        <v>2020</v>
      </c>
      <c r="L1800" s="1064">
        <v>1</v>
      </c>
      <c r="M1800" s="1064">
        <v>3</v>
      </c>
      <c r="N1800" s="1064" t="s">
        <v>2395</v>
      </c>
      <c r="O1800">
        <v>13</v>
      </c>
      <c r="P1800" s="1065">
        <v>0</v>
      </c>
      <c r="Q1800" s="1065">
        <v>0</v>
      </c>
      <c r="R1800" s="1066">
        <f t="shared" si="28"/>
        <v>0</v>
      </c>
      <c r="S1800" s="1065">
        <v>0</v>
      </c>
      <c r="T1800" s="1065">
        <v>0</v>
      </c>
      <c r="U1800" s="1065">
        <v>0</v>
      </c>
      <c r="V1800" s="1065">
        <v>0</v>
      </c>
    </row>
    <row r="1801" spans="1:22">
      <c r="A1801">
        <v>4088200100</v>
      </c>
      <c r="B1801" s="1061">
        <v>2</v>
      </c>
      <c r="C1801" s="1061">
        <v>5</v>
      </c>
      <c r="D1801" s="1062">
        <v>2</v>
      </c>
      <c r="E1801" s="1061" t="s">
        <v>2394</v>
      </c>
      <c r="F1801" s="1061">
        <v>143</v>
      </c>
      <c r="G1801" s="1061" t="s">
        <v>711</v>
      </c>
      <c r="H1801" s="1063">
        <v>1</v>
      </c>
      <c r="I1801" s="1064">
        <v>14404</v>
      </c>
      <c r="J1801" s="1064">
        <v>1</v>
      </c>
      <c r="K1801">
        <v>2020</v>
      </c>
      <c r="L1801" s="1064">
        <v>1</v>
      </c>
      <c r="M1801" s="1064">
        <v>3</v>
      </c>
      <c r="N1801" s="1064" t="s">
        <v>2395</v>
      </c>
      <c r="O1801">
        <v>13</v>
      </c>
      <c r="P1801" s="1065">
        <v>0</v>
      </c>
      <c r="Q1801" s="1065">
        <v>0</v>
      </c>
      <c r="R1801" s="1066">
        <f t="shared" si="28"/>
        <v>0</v>
      </c>
      <c r="S1801" s="1065">
        <v>0</v>
      </c>
      <c r="T1801" s="1065">
        <v>0</v>
      </c>
      <c r="U1801" s="1065">
        <v>0</v>
      </c>
      <c r="V1801" s="1065">
        <v>0</v>
      </c>
    </row>
    <row r="1802" spans="1:22">
      <c r="A1802">
        <v>4088200100</v>
      </c>
      <c r="B1802" s="1061">
        <v>2</v>
      </c>
      <c r="C1802" s="1061">
        <v>5</v>
      </c>
      <c r="D1802" s="1062">
        <v>2</v>
      </c>
      <c r="E1802" s="1061" t="s">
        <v>2394</v>
      </c>
      <c r="F1802" s="1061">
        <v>143</v>
      </c>
      <c r="G1802" s="1061" t="s">
        <v>711</v>
      </c>
      <c r="H1802" s="1063">
        <v>1</v>
      </c>
      <c r="I1802" s="1064">
        <v>14404</v>
      </c>
      <c r="J1802" s="1064">
        <v>1</v>
      </c>
      <c r="K1802">
        <v>2020</v>
      </c>
      <c r="L1802" s="1064">
        <v>1</v>
      </c>
      <c r="M1802" s="1064">
        <v>3</v>
      </c>
      <c r="N1802" s="1064" t="s">
        <v>2395</v>
      </c>
      <c r="O1802">
        <v>13</v>
      </c>
      <c r="P1802" s="1065">
        <v>0</v>
      </c>
      <c r="Q1802" s="1065">
        <v>0</v>
      </c>
      <c r="R1802" s="1066">
        <f t="shared" si="28"/>
        <v>0</v>
      </c>
      <c r="S1802" s="1065">
        <v>4.5599999999999996</v>
      </c>
      <c r="T1802" s="1065">
        <v>4.5599999999999996</v>
      </c>
      <c r="U1802" s="1065">
        <v>0</v>
      </c>
      <c r="V1802" s="1065">
        <v>0</v>
      </c>
    </row>
    <row r="1803" spans="1:22">
      <c r="A1803">
        <v>4088200100</v>
      </c>
      <c r="B1803" s="1061">
        <v>2</v>
      </c>
      <c r="C1803" s="1061">
        <v>5</v>
      </c>
      <c r="D1803" s="1062">
        <v>2</v>
      </c>
      <c r="E1803" s="1061" t="s">
        <v>2394</v>
      </c>
      <c r="F1803" s="1061">
        <v>143</v>
      </c>
      <c r="G1803" s="1061" t="s">
        <v>711</v>
      </c>
      <c r="H1803" s="1063">
        <v>1</v>
      </c>
      <c r="I1803" s="1064">
        <v>14404</v>
      </c>
      <c r="J1803" s="1064">
        <v>1</v>
      </c>
      <c r="K1803">
        <v>2020</v>
      </c>
      <c r="L1803" s="1064">
        <v>1</v>
      </c>
      <c r="M1803" s="1064">
        <v>3</v>
      </c>
      <c r="N1803" s="1064" t="s">
        <v>2395</v>
      </c>
      <c r="O1803">
        <v>13</v>
      </c>
      <c r="P1803" s="1065">
        <v>0</v>
      </c>
      <c r="Q1803" s="1065">
        <v>4.5599999999999996</v>
      </c>
      <c r="R1803" s="1066">
        <f t="shared" si="28"/>
        <v>4.5599999999999996</v>
      </c>
      <c r="S1803" s="1065">
        <v>0</v>
      </c>
      <c r="T1803" s="1065">
        <v>0</v>
      </c>
      <c r="U1803" s="1065">
        <v>0</v>
      </c>
      <c r="V1803" s="1065">
        <v>0</v>
      </c>
    </row>
    <row r="1804" spans="1:22">
      <c r="A1804">
        <v>4088200100</v>
      </c>
      <c r="B1804" s="1061">
        <v>2</v>
      </c>
      <c r="C1804" s="1061">
        <v>5</v>
      </c>
      <c r="D1804" s="1062">
        <v>2</v>
      </c>
      <c r="E1804" s="1061" t="s">
        <v>2394</v>
      </c>
      <c r="F1804" s="1061">
        <v>143</v>
      </c>
      <c r="G1804" s="1061" t="s">
        <v>711</v>
      </c>
      <c r="H1804" s="1063">
        <v>1</v>
      </c>
      <c r="I1804" s="1064">
        <v>14404</v>
      </c>
      <c r="J1804" s="1064">
        <v>1</v>
      </c>
      <c r="K1804">
        <v>2020</v>
      </c>
      <c r="L1804" s="1064">
        <v>1</v>
      </c>
      <c r="M1804" s="1064">
        <v>3</v>
      </c>
      <c r="N1804" s="1064" t="s">
        <v>2395</v>
      </c>
      <c r="O1804">
        <v>13</v>
      </c>
      <c r="P1804" s="1065">
        <v>0</v>
      </c>
      <c r="Q1804" s="1065">
        <v>0</v>
      </c>
      <c r="R1804" s="1066">
        <f t="shared" si="28"/>
        <v>0</v>
      </c>
      <c r="S1804" s="1065">
        <v>0</v>
      </c>
      <c r="T1804" s="1065">
        <v>0</v>
      </c>
      <c r="U1804" s="1065">
        <v>0</v>
      </c>
      <c r="V1804" s="1065">
        <v>0</v>
      </c>
    </row>
    <row r="1805" spans="1:22">
      <c r="A1805">
        <v>4088200100</v>
      </c>
      <c r="B1805" s="1061">
        <v>2</v>
      </c>
      <c r="C1805" s="1061">
        <v>5</v>
      </c>
      <c r="D1805" s="1062">
        <v>2</v>
      </c>
      <c r="E1805" s="1061" t="s">
        <v>2394</v>
      </c>
      <c r="F1805" s="1061">
        <v>143</v>
      </c>
      <c r="G1805" s="1061" t="s">
        <v>711</v>
      </c>
      <c r="H1805" s="1063">
        <v>1</v>
      </c>
      <c r="I1805" s="1064">
        <v>14404</v>
      </c>
      <c r="J1805" s="1064">
        <v>1</v>
      </c>
      <c r="K1805">
        <v>2020</v>
      </c>
      <c r="L1805" s="1064">
        <v>1</v>
      </c>
      <c r="M1805" s="1064">
        <v>3</v>
      </c>
      <c r="N1805" s="1064" t="s">
        <v>2395</v>
      </c>
      <c r="O1805">
        <v>13</v>
      </c>
      <c r="P1805" s="1065">
        <v>0</v>
      </c>
      <c r="Q1805" s="1065">
        <v>0</v>
      </c>
      <c r="R1805" s="1066">
        <f t="shared" si="28"/>
        <v>0</v>
      </c>
      <c r="S1805" s="1065">
        <v>0</v>
      </c>
      <c r="T1805" s="1065">
        <v>0</v>
      </c>
      <c r="U1805" s="1065">
        <v>0</v>
      </c>
      <c r="V1805" s="1065">
        <v>0</v>
      </c>
    </row>
    <row r="1806" spans="1:22">
      <c r="A1806">
        <v>4088200100</v>
      </c>
      <c r="B1806" s="1061">
        <v>2</v>
      </c>
      <c r="C1806" s="1061">
        <v>5</v>
      </c>
      <c r="D1806" s="1062">
        <v>2</v>
      </c>
      <c r="E1806" s="1061" t="s">
        <v>2394</v>
      </c>
      <c r="F1806" s="1061">
        <v>143</v>
      </c>
      <c r="G1806" s="1061" t="s">
        <v>711</v>
      </c>
      <c r="H1806" s="1063">
        <v>1</v>
      </c>
      <c r="I1806" s="1064">
        <v>14404</v>
      </c>
      <c r="J1806" s="1064">
        <v>1</v>
      </c>
      <c r="K1806">
        <v>2020</v>
      </c>
      <c r="L1806" s="1064">
        <v>1</v>
      </c>
      <c r="M1806" s="1064">
        <v>3</v>
      </c>
      <c r="N1806" s="1064" t="s">
        <v>2395</v>
      </c>
      <c r="O1806">
        <v>13</v>
      </c>
      <c r="P1806" s="1065">
        <v>0</v>
      </c>
      <c r="Q1806" s="1065">
        <v>0</v>
      </c>
      <c r="R1806" s="1066">
        <f t="shared" si="28"/>
        <v>0</v>
      </c>
      <c r="S1806" s="1065">
        <v>4.5599999999999996</v>
      </c>
      <c r="T1806" s="1065">
        <v>4.5599999999999996</v>
      </c>
      <c r="U1806" s="1065">
        <v>0</v>
      </c>
      <c r="V1806" s="1065">
        <v>0</v>
      </c>
    </row>
    <row r="1807" spans="1:22">
      <c r="A1807">
        <v>4088200100</v>
      </c>
      <c r="B1807" s="1061">
        <v>2</v>
      </c>
      <c r="C1807" s="1061">
        <v>5</v>
      </c>
      <c r="D1807" s="1062">
        <v>2</v>
      </c>
      <c r="E1807" s="1061" t="s">
        <v>2394</v>
      </c>
      <c r="F1807" s="1061">
        <v>143</v>
      </c>
      <c r="G1807" s="1061" t="s">
        <v>711</v>
      </c>
      <c r="H1807" s="1063">
        <v>1</v>
      </c>
      <c r="I1807" s="1064">
        <v>14404</v>
      </c>
      <c r="J1807" s="1064">
        <v>1</v>
      </c>
      <c r="K1807">
        <v>2020</v>
      </c>
      <c r="L1807" s="1064">
        <v>1</v>
      </c>
      <c r="M1807" s="1064">
        <v>3</v>
      </c>
      <c r="N1807" s="1064" t="s">
        <v>2395</v>
      </c>
      <c r="O1807">
        <v>13</v>
      </c>
      <c r="P1807" s="1065">
        <v>0</v>
      </c>
      <c r="Q1807" s="1065">
        <v>4.5599999999999996</v>
      </c>
      <c r="R1807" s="1066">
        <f t="shared" si="28"/>
        <v>4.5599999999999996</v>
      </c>
      <c r="S1807" s="1065">
        <v>0</v>
      </c>
      <c r="T1807" s="1065">
        <v>0</v>
      </c>
      <c r="U1807" s="1065">
        <v>0</v>
      </c>
      <c r="V1807" s="1065">
        <v>0</v>
      </c>
    </row>
    <row r="1808" spans="1:22">
      <c r="A1808">
        <v>4088200100</v>
      </c>
      <c r="B1808" s="1061">
        <v>2</v>
      </c>
      <c r="C1808" s="1061">
        <v>5</v>
      </c>
      <c r="D1808" s="1062">
        <v>2</v>
      </c>
      <c r="E1808" s="1061" t="s">
        <v>2394</v>
      </c>
      <c r="F1808" s="1061">
        <v>143</v>
      </c>
      <c r="G1808" s="1061" t="s">
        <v>711</v>
      </c>
      <c r="H1808" s="1063">
        <v>1</v>
      </c>
      <c r="I1808" s="1064">
        <v>14404</v>
      </c>
      <c r="J1808" s="1064">
        <v>1</v>
      </c>
      <c r="K1808">
        <v>2020</v>
      </c>
      <c r="L1808" s="1064">
        <v>2</v>
      </c>
      <c r="M1808" s="1064">
        <v>2</v>
      </c>
      <c r="N1808" s="1064" t="s">
        <v>2396</v>
      </c>
      <c r="O1808">
        <v>13</v>
      </c>
      <c r="P1808" s="1065">
        <v>50.49</v>
      </c>
      <c r="Q1808" s="1065">
        <v>0</v>
      </c>
      <c r="R1808" s="1066">
        <f t="shared" si="28"/>
        <v>50.49</v>
      </c>
      <c r="S1808" s="1065">
        <v>50.16</v>
      </c>
      <c r="T1808" s="1065">
        <v>50.16</v>
      </c>
      <c r="U1808" s="1065">
        <v>41.04</v>
      </c>
      <c r="V1808" s="1065">
        <v>41.04</v>
      </c>
    </row>
    <row r="1809" spans="1:22">
      <c r="A1809">
        <v>4088200100</v>
      </c>
      <c r="B1809" s="1061">
        <v>2</v>
      </c>
      <c r="C1809" s="1061">
        <v>5</v>
      </c>
      <c r="D1809" s="1062">
        <v>2</v>
      </c>
      <c r="E1809" s="1061" t="s">
        <v>2394</v>
      </c>
      <c r="F1809" s="1061">
        <v>143</v>
      </c>
      <c r="G1809" s="1061" t="s">
        <v>711</v>
      </c>
      <c r="H1809" s="1063">
        <v>1</v>
      </c>
      <c r="I1809" s="1064">
        <v>14404</v>
      </c>
      <c r="J1809" s="1064">
        <v>1</v>
      </c>
      <c r="K1809">
        <v>2020</v>
      </c>
      <c r="L1809" s="1064">
        <v>2</v>
      </c>
      <c r="M1809" s="1064">
        <v>2</v>
      </c>
      <c r="N1809" s="1064" t="s">
        <v>2396</v>
      </c>
      <c r="O1809">
        <v>13</v>
      </c>
      <c r="P1809" s="1065">
        <v>51.07</v>
      </c>
      <c r="Q1809" s="1065">
        <v>0</v>
      </c>
      <c r="R1809" s="1066">
        <f t="shared" si="28"/>
        <v>51.07</v>
      </c>
      <c r="S1809" s="1065">
        <v>50.16</v>
      </c>
      <c r="T1809" s="1065">
        <v>50.16</v>
      </c>
      <c r="U1809" s="1065">
        <v>41.04</v>
      </c>
      <c r="V1809" s="1065">
        <v>41.04</v>
      </c>
    </row>
    <row r="1810" spans="1:22">
      <c r="A1810">
        <v>4088200100</v>
      </c>
      <c r="B1810" s="1061">
        <v>2</v>
      </c>
      <c r="C1810" s="1061">
        <v>5</v>
      </c>
      <c r="D1810" s="1062">
        <v>2</v>
      </c>
      <c r="E1810" s="1061" t="s">
        <v>2394</v>
      </c>
      <c r="F1810" s="1061">
        <v>143</v>
      </c>
      <c r="G1810" s="1061" t="s">
        <v>711</v>
      </c>
      <c r="H1810" s="1063">
        <v>1</v>
      </c>
      <c r="I1810" s="1064">
        <v>14404</v>
      </c>
      <c r="J1810" s="1064">
        <v>1</v>
      </c>
      <c r="K1810">
        <v>2020</v>
      </c>
      <c r="L1810" s="1064">
        <v>2</v>
      </c>
      <c r="M1810" s="1064">
        <v>2</v>
      </c>
      <c r="N1810" s="1064" t="s">
        <v>2396</v>
      </c>
      <c r="O1810">
        <v>13</v>
      </c>
      <c r="P1810" s="1065">
        <v>75.739999999999995</v>
      </c>
      <c r="Q1810" s="1065">
        <v>10</v>
      </c>
      <c r="R1810" s="1066">
        <f t="shared" si="28"/>
        <v>85.74</v>
      </c>
      <c r="S1810" s="1065">
        <v>76.95</v>
      </c>
      <c r="T1810" s="1065">
        <v>76.95</v>
      </c>
      <c r="U1810" s="1065">
        <v>63.27</v>
      </c>
      <c r="V1810" s="1065">
        <v>63.27</v>
      </c>
    </row>
    <row r="1811" spans="1:22">
      <c r="A1811">
        <v>4088200100</v>
      </c>
      <c r="B1811" s="1061">
        <v>2</v>
      </c>
      <c r="C1811" s="1061">
        <v>5</v>
      </c>
      <c r="D1811" s="1062">
        <v>2</v>
      </c>
      <c r="E1811" s="1061" t="s">
        <v>2394</v>
      </c>
      <c r="F1811" s="1061">
        <v>143</v>
      </c>
      <c r="G1811" s="1061" t="s">
        <v>711</v>
      </c>
      <c r="H1811" s="1063">
        <v>1</v>
      </c>
      <c r="I1811" s="1064">
        <v>14404</v>
      </c>
      <c r="J1811" s="1064">
        <v>1</v>
      </c>
      <c r="K1811">
        <v>2020</v>
      </c>
      <c r="L1811" s="1064">
        <v>2</v>
      </c>
      <c r="M1811" s="1064">
        <v>2</v>
      </c>
      <c r="N1811" s="1064" t="s">
        <v>2396</v>
      </c>
      <c r="O1811">
        <v>13</v>
      </c>
      <c r="P1811" s="1065">
        <v>146728.35999999999</v>
      </c>
      <c r="Q1811" s="1065">
        <v>-45000</v>
      </c>
      <c r="R1811" s="1066">
        <f t="shared" si="28"/>
        <v>101728.35999999999</v>
      </c>
      <c r="S1811" s="1065">
        <v>81073.47</v>
      </c>
      <c r="T1811" s="1065">
        <v>81073.47</v>
      </c>
      <c r="U1811" s="1065">
        <v>81003.360000000001</v>
      </c>
      <c r="V1811" s="1065">
        <v>81003.360000000001</v>
      </c>
    </row>
    <row r="1812" spans="1:22">
      <c r="A1812">
        <v>4088200100</v>
      </c>
      <c r="B1812" s="1061">
        <v>2</v>
      </c>
      <c r="C1812" s="1061">
        <v>5</v>
      </c>
      <c r="D1812" s="1062">
        <v>2</v>
      </c>
      <c r="E1812" s="1061" t="s">
        <v>2394</v>
      </c>
      <c r="F1812" s="1061">
        <v>143</v>
      </c>
      <c r="G1812" s="1061" t="s">
        <v>711</v>
      </c>
      <c r="H1812" s="1063">
        <v>1</v>
      </c>
      <c r="I1812" s="1064">
        <v>15202</v>
      </c>
      <c r="J1812" s="1064">
        <v>1</v>
      </c>
      <c r="K1812">
        <v>2020</v>
      </c>
      <c r="L1812" s="1064">
        <v>1</v>
      </c>
      <c r="M1812" s="1064">
        <v>1</v>
      </c>
      <c r="N1812" s="1064" t="s">
        <v>2397</v>
      </c>
      <c r="O1812">
        <v>13</v>
      </c>
      <c r="P1812" s="1065">
        <v>79994.28</v>
      </c>
      <c r="Q1812" s="1065">
        <v>3199.74</v>
      </c>
      <c r="R1812" s="1066">
        <f t="shared" si="28"/>
        <v>83194.02</v>
      </c>
      <c r="S1812" s="1065">
        <v>83194.02</v>
      </c>
      <c r="T1812" s="1065">
        <v>83194.02</v>
      </c>
      <c r="U1812" s="1065">
        <v>83194.02</v>
      </c>
      <c r="V1812" s="1065">
        <v>83194.02</v>
      </c>
    </row>
    <row r="1813" spans="1:22">
      <c r="A1813">
        <v>4088200100</v>
      </c>
      <c r="B1813" s="1061">
        <v>2</v>
      </c>
      <c r="C1813" s="1061">
        <v>5</v>
      </c>
      <c r="D1813" s="1062">
        <v>2</v>
      </c>
      <c r="E1813" s="1061" t="s">
        <v>2394</v>
      </c>
      <c r="F1813" s="1061">
        <v>143</v>
      </c>
      <c r="G1813" s="1061" t="s">
        <v>711</v>
      </c>
      <c r="H1813" s="1063">
        <v>1</v>
      </c>
      <c r="I1813" s="1064">
        <v>15202</v>
      </c>
      <c r="J1813" s="1064">
        <v>1</v>
      </c>
      <c r="K1813">
        <v>2020</v>
      </c>
      <c r="L1813" s="1064">
        <v>1</v>
      </c>
      <c r="M1813" s="1064">
        <v>1</v>
      </c>
      <c r="N1813" s="1064" t="s">
        <v>2397</v>
      </c>
      <c r="O1813">
        <v>13</v>
      </c>
      <c r="P1813" s="1065">
        <v>0</v>
      </c>
      <c r="Q1813" s="1065">
        <v>0</v>
      </c>
      <c r="R1813" s="1066">
        <f t="shared" si="28"/>
        <v>0</v>
      </c>
      <c r="S1813" s="1065">
        <v>0</v>
      </c>
      <c r="T1813" s="1065">
        <v>0</v>
      </c>
      <c r="U1813" s="1065">
        <v>0</v>
      </c>
      <c r="V1813" s="1065">
        <v>0</v>
      </c>
    </row>
    <row r="1814" spans="1:22">
      <c r="A1814">
        <v>4088200100</v>
      </c>
      <c r="B1814" s="1061">
        <v>2</v>
      </c>
      <c r="C1814" s="1061">
        <v>5</v>
      </c>
      <c r="D1814" s="1062">
        <v>2</v>
      </c>
      <c r="E1814" s="1061" t="s">
        <v>2394</v>
      </c>
      <c r="F1814" s="1061">
        <v>143</v>
      </c>
      <c r="G1814" s="1061" t="s">
        <v>711</v>
      </c>
      <c r="H1814" s="1063">
        <v>1</v>
      </c>
      <c r="I1814" s="1064">
        <v>15202</v>
      </c>
      <c r="J1814" s="1064">
        <v>1</v>
      </c>
      <c r="K1814">
        <v>2020</v>
      </c>
      <c r="L1814" s="1064">
        <v>1</v>
      </c>
      <c r="M1814" s="1064">
        <v>1</v>
      </c>
      <c r="N1814" s="1064" t="s">
        <v>2397</v>
      </c>
      <c r="O1814">
        <v>13</v>
      </c>
      <c r="P1814" s="1065">
        <v>0</v>
      </c>
      <c r="Q1814" s="1065">
        <v>0</v>
      </c>
      <c r="R1814" s="1066">
        <f t="shared" si="28"/>
        <v>0</v>
      </c>
      <c r="S1814" s="1065">
        <v>0</v>
      </c>
      <c r="T1814" s="1065">
        <v>0</v>
      </c>
      <c r="U1814" s="1065">
        <v>137792.22</v>
      </c>
      <c r="V1814" s="1065">
        <v>137792.22</v>
      </c>
    </row>
    <row r="1815" spans="1:22">
      <c r="A1815">
        <v>4088200100</v>
      </c>
      <c r="B1815" s="1061">
        <v>2</v>
      </c>
      <c r="C1815" s="1061">
        <v>5</v>
      </c>
      <c r="D1815" s="1062">
        <v>2</v>
      </c>
      <c r="E1815" s="1061" t="s">
        <v>2394</v>
      </c>
      <c r="F1815" s="1061">
        <v>143</v>
      </c>
      <c r="G1815" s="1061" t="s">
        <v>711</v>
      </c>
      <c r="H1815" s="1063">
        <v>1</v>
      </c>
      <c r="I1815" s="1064">
        <v>15202</v>
      </c>
      <c r="J1815" s="1064">
        <v>1</v>
      </c>
      <c r="K1815">
        <v>2020</v>
      </c>
      <c r="L1815" s="1064">
        <v>1</v>
      </c>
      <c r="M1815" s="1064">
        <v>1</v>
      </c>
      <c r="N1815" s="1064" t="s">
        <v>2397</v>
      </c>
      <c r="O1815">
        <v>13</v>
      </c>
      <c r="P1815" s="1065">
        <v>0</v>
      </c>
      <c r="Q1815" s="1065">
        <v>0</v>
      </c>
      <c r="R1815" s="1066">
        <f t="shared" si="28"/>
        <v>0</v>
      </c>
      <c r="S1815" s="1065">
        <v>0</v>
      </c>
      <c r="T1815" s="1065">
        <v>0</v>
      </c>
      <c r="U1815" s="1065">
        <v>0</v>
      </c>
      <c r="V1815" s="1065">
        <v>0</v>
      </c>
    </row>
    <row r="1816" spans="1:22">
      <c r="A1816">
        <v>4088200100</v>
      </c>
      <c r="B1816" s="1061">
        <v>2</v>
      </c>
      <c r="C1816" s="1061">
        <v>5</v>
      </c>
      <c r="D1816" s="1062">
        <v>2</v>
      </c>
      <c r="E1816" s="1061" t="s">
        <v>2394</v>
      </c>
      <c r="F1816" s="1061">
        <v>143</v>
      </c>
      <c r="G1816" s="1061" t="s">
        <v>711</v>
      </c>
      <c r="H1816" s="1063">
        <v>1</v>
      </c>
      <c r="I1816" s="1064">
        <v>15202</v>
      </c>
      <c r="J1816" s="1064">
        <v>1</v>
      </c>
      <c r="K1816">
        <v>2020</v>
      </c>
      <c r="L1816" s="1064">
        <v>1</v>
      </c>
      <c r="M1816" s="1064">
        <v>1</v>
      </c>
      <c r="N1816" s="1064" t="s">
        <v>2397</v>
      </c>
      <c r="O1816">
        <v>13</v>
      </c>
      <c r="P1816" s="1065">
        <v>0</v>
      </c>
      <c r="Q1816" s="1065">
        <v>0</v>
      </c>
      <c r="R1816" s="1066">
        <f t="shared" si="28"/>
        <v>0</v>
      </c>
      <c r="S1816" s="1065">
        <v>0</v>
      </c>
      <c r="T1816" s="1065">
        <v>0</v>
      </c>
      <c r="U1816" s="1065">
        <v>0</v>
      </c>
      <c r="V1816" s="1065">
        <v>0</v>
      </c>
    </row>
    <row r="1817" spans="1:22">
      <c r="A1817">
        <v>4088200100</v>
      </c>
      <c r="B1817" s="1061">
        <v>2</v>
      </c>
      <c r="C1817" s="1061">
        <v>5</v>
      </c>
      <c r="D1817" s="1062">
        <v>2</v>
      </c>
      <c r="E1817" s="1061" t="s">
        <v>2394</v>
      </c>
      <c r="F1817" s="1061">
        <v>143</v>
      </c>
      <c r="G1817" s="1061" t="s">
        <v>711</v>
      </c>
      <c r="H1817" s="1063">
        <v>1</v>
      </c>
      <c r="I1817" s="1064">
        <v>15202</v>
      </c>
      <c r="J1817" s="1064">
        <v>1</v>
      </c>
      <c r="K1817">
        <v>2020</v>
      </c>
      <c r="L1817" s="1064">
        <v>1</v>
      </c>
      <c r="M1817" s="1064">
        <v>1</v>
      </c>
      <c r="N1817" s="1064" t="s">
        <v>2397</v>
      </c>
      <c r="O1817">
        <v>13</v>
      </c>
      <c r="P1817" s="1065">
        <v>0</v>
      </c>
      <c r="Q1817" s="1065">
        <v>0</v>
      </c>
      <c r="R1817" s="1066">
        <f t="shared" si="28"/>
        <v>0</v>
      </c>
      <c r="S1817" s="1065">
        <v>137792.22</v>
      </c>
      <c r="T1817" s="1065">
        <v>137792.22</v>
      </c>
      <c r="U1817" s="1065">
        <v>0</v>
      </c>
      <c r="V1817" s="1065">
        <v>0</v>
      </c>
    </row>
    <row r="1818" spans="1:22">
      <c r="A1818">
        <v>4088200100</v>
      </c>
      <c r="B1818" s="1061">
        <v>2</v>
      </c>
      <c r="C1818" s="1061">
        <v>5</v>
      </c>
      <c r="D1818" s="1062">
        <v>2</v>
      </c>
      <c r="E1818" s="1061" t="s">
        <v>2394</v>
      </c>
      <c r="F1818" s="1061">
        <v>143</v>
      </c>
      <c r="G1818" s="1061" t="s">
        <v>711</v>
      </c>
      <c r="H1818" s="1063">
        <v>1</v>
      </c>
      <c r="I1818" s="1064">
        <v>15202</v>
      </c>
      <c r="J1818" s="1064">
        <v>1</v>
      </c>
      <c r="K1818">
        <v>2020</v>
      </c>
      <c r="L1818" s="1064">
        <v>1</v>
      </c>
      <c r="M1818" s="1064">
        <v>1</v>
      </c>
      <c r="N1818" s="1064" t="s">
        <v>2397</v>
      </c>
      <c r="O1818">
        <v>13</v>
      </c>
      <c r="P1818" s="1065">
        <v>0</v>
      </c>
      <c r="Q1818" s="1065">
        <v>137792.22</v>
      </c>
      <c r="R1818" s="1066">
        <f t="shared" si="28"/>
        <v>137792.22</v>
      </c>
      <c r="S1818" s="1065">
        <v>0</v>
      </c>
      <c r="T1818" s="1065">
        <v>0</v>
      </c>
      <c r="U1818" s="1065">
        <v>0</v>
      </c>
      <c r="V1818" s="1065">
        <v>0</v>
      </c>
    </row>
    <row r="1819" spans="1:22">
      <c r="A1819">
        <v>4088200100</v>
      </c>
      <c r="B1819" s="1061">
        <v>2</v>
      </c>
      <c r="C1819" s="1061">
        <v>5</v>
      </c>
      <c r="D1819" s="1062">
        <v>2</v>
      </c>
      <c r="E1819" s="1061" t="s">
        <v>2394</v>
      </c>
      <c r="F1819" s="1061">
        <v>143</v>
      </c>
      <c r="G1819" s="1061" t="s">
        <v>711</v>
      </c>
      <c r="H1819" s="1063">
        <v>1</v>
      </c>
      <c r="I1819" s="1064">
        <v>15202</v>
      </c>
      <c r="J1819" s="1064">
        <v>1</v>
      </c>
      <c r="K1819">
        <v>2020</v>
      </c>
      <c r="L1819" s="1064">
        <v>1</v>
      </c>
      <c r="M1819" s="1064">
        <v>1</v>
      </c>
      <c r="N1819" s="1064" t="s">
        <v>2397</v>
      </c>
      <c r="O1819">
        <v>13</v>
      </c>
      <c r="P1819" s="1065">
        <v>0</v>
      </c>
      <c r="Q1819" s="1065">
        <v>0</v>
      </c>
      <c r="R1819" s="1066">
        <f t="shared" si="28"/>
        <v>0</v>
      </c>
      <c r="S1819" s="1065">
        <v>0</v>
      </c>
      <c r="T1819" s="1065">
        <v>0</v>
      </c>
      <c r="U1819" s="1065">
        <v>0</v>
      </c>
      <c r="V1819" s="1065">
        <v>0</v>
      </c>
    </row>
    <row r="1820" spans="1:22">
      <c r="A1820">
        <v>4088200100</v>
      </c>
      <c r="B1820" s="1061">
        <v>2</v>
      </c>
      <c r="C1820" s="1061">
        <v>5</v>
      </c>
      <c r="D1820" s="1062">
        <v>2</v>
      </c>
      <c r="E1820" s="1061" t="s">
        <v>2394</v>
      </c>
      <c r="F1820" s="1061">
        <v>143</v>
      </c>
      <c r="G1820" s="1061" t="s">
        <v>711</v>
      </c>
      <c r="H1820" s="1063">
        <v>1</v>
      </c>
      <c r="I1820" s="1064">
        <v>15202</v>
      </c>
      <c r="J1820" s="1064">
        <v>1</v>
      </c>
      <c r="K1820">
        <v>2020</v>
      </c>
      <c r="L1820" s="1064">
        <v>1</v>
      </c>
      <c r="M1820" s="1064">
        <v>1</v>
      </c>
      <c r="N1820" s="1064" t="s">
        <v>2397</v>
      </c>
      <c r="O1820">
        <v>13</v>
      </c>
      <c r="P1820" s="1065">
        <v>0</v>
      </c>
      <c r="Q1820" s="1065">
        <v>0</v>
      </c>
      <c r="R1820" s="1066">
        <f t="shared" si="28"/>
        <v>0</v>
      </c>
      <c r="S1820" s="1065">
        <v>0</v>
      </c>
      <c r="T1820" s="1065">
        <v>0</v>
      </c>
      <c r="U1820" s="1065">
        <v>44308.800000000003</v>
      </c>
      <c r="V1820" s="1065">
        <v>44308.800000000003</v>
      </c>
    </row>
    <row r="1821" spans="1:22">
      <c r="A1821">
        <v>4088200100</v>
      </c>
      <c r="B1821" s="1061">
        <v>2</v>
      </c>
      <c r="C1821" s="1061">
        <v>5</v>
      </c>
      <c r="D1821" s="1062">
        <v>2</v>
      </c>
      <c r="E1821" s="1061" t="s">
        <v>2394</v>
      </c>
      <c r="F1821" s="1061">
        <v>143</v>
      </c>
      <c r="G1821" s="1061" t="s">
        <v>711</v>
      </c>
      <c r="H1821" s="1063">
        <v>1</v>
      </c>
      <c r="I1821" s="1064">
        <v>15202</v>
      </c>
      <c r="J1821" s="1064">
        <v>1</v>
      </c>
      <c r="K1821">
        <v>2020</v>
      </c>
      <c r="L1821" s="1064">
        <v>1</v>
      </c>
      <c r="M1821" s="1064">
        <v>1</v>
      </c>
      <c r="N1821" s="1064" t="s">
        <v>2397</v>
      </c>
      <c r="O1821">
        <v>13</v>
      </c>
      <c r="P1821" s="1065">
        <v>0</v>
      </c>
      <c r="Q1821" s="1065">
        <v>0</v>
      </c>
      <c r="R1821" s="1066">
        <f t="shared" si="28"/>
        <v>0</v>
      </c>
      <c r="S1821" s="1065">
        <v>0</v>
      </c>
      <c r="T1821" s="1065">
        <v>0</v>
      </c>
      <c r="U1821" s="1065">
        <v>0</v>
      </c>
      <c r="V1821" s="1065">
        <v>0</v>
      </c>
    </row>
    <row r="1822" spans="1:22">
      <c r="A1822">
        <v>4088200100</v>
      </c>
      <c r="B1822" s="1061">
        <v>2</v>
      </c>
      <c r="C1822" s="1061">
        <v>5</v>
      </c>
      <c r="D1822" s="1062">
        <v>2</v>
      </c>
      <c r="E1822" s="1061" t="s">
        <v>2394</v>
      </c>
      <c r="F1822" s="1061">
        <v>143</v>
      </c>
      <c r="G1822" s="1061" t="s">
        <v>711</v>
      </c>
      <c r="H1822" s="1063">
        <v>1</v>
      </c>
      <c r="I1822" s="1064">
        <v>15202</v>
      </c>
      <c r="J1822" s="1064">
        <v>1</v>
      </c>
      <c r="K1822">
        <v>2020</v>
      </c>
      <c r="L1822" s="1064">
        <v>1</v>
      </c>
      <c r="M1822" s="1064">
        <v>1</v>
      </c>
      <c r="N1822" s="1064" t="s">
        <v>2397</v>
      </c>
      <c r="O1822">
        <v>13</v>
      </c>
      <c r="P1822" s="1065">
        <v>0</v>
      </c>
      <c r="Q1822" s="1065">
        <v>0</v>
      </c>
      <c r="R1822" s="1066">
        <f t="shared" si="28"/>
        <v>0</v>
      </c>
      <c r="S1822" s="1065">
        <v>0</v>
      </c>
      <c r="T1822" s="1065">
        <v>0</v>
      </c>
      <c r="U1822" s="1065">
        <v>0</v>
      </c>
      <c r="V1822" s="1065">
        <v>0</v>
      </c>
    </row>
    <row r="1823" spans="1:22">
      <c r="A1823">
        <v>4088200100</v>
      </c>
      <c r="B1823" s="1061">
        <v>2</v>
      </c>
      <c r="C1823" s="1061">
        <v>5</v>
      </c>
      <c r="D1823" s="1062">
        <v>2</v>
      </c>
      <c r="E1823" s="1061" t="s">
        <v>2394</v>
      </c>
      <c r="F1823" s="1061">
        <v>143</v>
      </c>
      <c r="G1823" s="1061" t="s">
        <v>711</v>
      </c>
      <c r="H1823" s="1063">
        <v>1</v>
      </c>
      <c r="I1823" s="1064">
        <v>15202</v>
      </c>
      <c r="J1823" s="1064">
        <v>1</v>
      </c>
      <c r="K1823">
        <v>2020</v>
      </c>
      <c r="L1823" s="1064">
        <v>1</v>
      </c>
      <c r="M1823" s="1064">
        <v>1</v>
      </c>
      <c r="N1823" s="1064" t="s">
        <v>2397</v>
      </c>
      <c r="O1823">
        <v>13</v>
      </c>
      <c r="P1823" s="1065">
        <v>0</v>
      </c>
      <c r="Q1823" s="1065">
        <v>0</v>
      </c>
      <c r="R1823" s="1066">
        <f t="shared" si="28"/>
        <v>0</v>
      </c>
      <c r="S1823" s="1065">
        <v>44308.800000000003</v>
      </c>
      <c r="T1823" s="1065">
        <v>44308.800000000003</v>
      </c>
      <c r="U1823" s="1065">
        <v>0</v>
      </c>
      <c r="V1823" s="1065">
        <v>0</v>
      </c>
    </row>
    <row r="1824" spans="1:22">
      <c r="A1824">
        <v>4088200100</v>
      </c>
      <c r="B1824" s="1061">
        <v>2</v>
      </c>
      <c r="C1824" s="1061">
        <v>5</v>
      </c>
      <c r="D1824" s="1062">
        <v>2</v>
      </c>
      <c r="E1824" s="1061" t="s">
        <v>2394</v>
      </c>
      <c r="F1824" s="1061">
        <v>143</v>
      </c>
      <c r="G1824" s="1061" t="s">
        <v>711</v>
      </c>
      <c r="H1824" s="1063">
        <v>1</v>
      </c>
      <c r="I1824" s="1064">
        <v>15202</v>
      </c>
      <c r="J1824" s="1064">
        <v>1</v>
      </c>
      <c r="K1824">
        <v>2020</v>
      </c>
      <c r="L1824" s="1064">
        <v>1</v>
      </c>
      <c r="M1824" s="1064">
        <v>1</v>
      </c>
      <c r="N1824" s="1064" t="s">
        <v>2397</v>
      </c>
      <c r="O1824">
        <v>13</v>
      </c>
      <c r="P1824" s="1065">
        <v>0</v>
      </c>
      <c r="Q1824" s="1065">
        <v>44308.800000000003</v>
      </c>
      <c r="R1824" s="1066">
        <f t="shared" si="28"/>
        <v>44308.800000000003</v>
      </c>
      <c r="S1824" s="1065">
        <v>0</v>
      </c>
      <c r="T1824" s="1065">
        <v>0</v>
      </c>
      <c r="U1824" s="1065">
        <v>0</v>
      </c>
      <c r="V1824" s="1065">
        <v>0</v>
      </c>
    </row>
    <row r="1825" spans="1:22">
      <c r="A1825">
        <v>4088200100</v>
      </c>
      <c r="B1825" s="1061">
        <v>2</v>
      </c>
      <c r="C1825" s="1061">
        <v>5</v>
      </c>
      <c r="D1825" s="1062">
        <v>2</v>
      </c>
      <c r="E1825" s="1061" t="s">
        <v>2394</v>
      </c>
      <c r="F1825" s="1061">
        <v>143</v>
      </c>
      <c r="G1825" s="1061" t="s">
        <v>711</v>
      </c>
      <c r="H1825" s="1063">
        <v>1</v>
      </c>
      <c r="I1825" s="1064">
        <v>15202</v>
      </c>
      <c r="J1825" s="1064">
        <v>1</v>
      </c>
      <c r="K1825">
        <v>2020</v>
      </c>
      <c r="L1825" s="1064">
        <v>1</v>
      </c>
      <c r="M1825" s="1064">
        <v>1</v>
      </c>
      <c r="N1825" s="1064" t="s">
        <v>2397</v>
      </c>
      <c r="O1825">
        <v>13</v>
      </c>
      <c r="P1825" s="1065">
        <v>123125.62</v>
      </c>
      <c r="Q1825" s="1065">
        <v>-78816.820000000007</v>
      </c>
      <c r="R1825" s="1066">
        <f t="shared" si="28"/>
        <v>44308.799999999988</v>
      </c>
      <c r="S1825" s="1065">
        <v>44308.800000000003</v>
      </c>
      <c r="T1825" s="1065">
        <v>44308.800000000003</v>
      </c>
      <c r="U1825" s="1065">
        <v>44308.800000000003</v>
      </c>
      <c r="V1825" s="1065">
        <v>44308.800000000003</v>
      </c>
    </row>
    <row r="1826" spans="1:22">
      <c r="A1826">
        <v>4088200100</v>
      </c>
      <c r="B1826" s="1061">
        <v>2</v>
      </c>
      <c r="C1826" s="1061">
        <v>5</v>
      </c>
      <c r="D1826" s="1062">
        <v>2</v>
      </c>
      <c r="E1826" s="1061" t="s">
        <v>2394</v>
      </c>
      <c r="F1826" s="1061">
        <v>143</v>
      </c>
      <c r="G1826" s="1061" t="s">
        <v>711</v>
      </c>
      <c r="H1826" s="1063">
        <v>1</v>
      </c>
      <c r="I1826" s="1064">
        <v>15202</v>
      </c>
      <c r="J1826" s="1064">
        <v>1</v>
      </c>
      <c r="K1826">
        <v>2020</v>
      </c>
      <c r="L1826" s="1064">
        <v>1</v>
      </c>
      <c r="M1826" s="1064">
        <v>1</v>
      </c>
      <c r="N1826" s="1064" t="s">
        <v>2397</v>
      </c>
      <c r="O1826">
        <v>13</v>
      </c>
      <c r="P1826" s="1065">
        <v>200319.08</v>
      </c>
      <c r="Q1826" s="1065">
        <v>-11959.86</v>
      </c>
      <c r="R1826" s="1066">
        <f t="shared" si="28"/>
        <v>188359.21999999997</v>
      </c>
      <c r="S1826" s="1065">
        <v>188359.22</v>
      </c>
      <c r="T1826" s="1065">
        <v>188359.22</v>
      </c>
      <c r="U1826" s="1065">
        <v>188359.22</v>
      </c>
      <c r="V1826" s="1065">
        <v>188359.22</v>
      </c>
    </row>
    <row r="1827" spans="1:22">
      <c r="A1827">
        <v>4088200100</v>
      </c>
      <c r="B1827" s="1061">
        <v>2</v>
      </c>
      <c r="C1827" s="1061">
        <v>5</v>
      </c>
      <c r="D1827" s="1062">
        <v>2</v>
      </c>
      <c r="E1827" s="1061" t="s">
        <v>2394</v>
      </c>
      <c r="F1827" s="1061">
        <v>143</v>
      </c>
      <c r="G1827" s="1061" t="s">
        <v>711</v>
      </c>
      <c r="H1827" s="1063">
        <v>1</v>
      </c>
      <c r="I1827" s="1064">
        <v>15202</v>
      </c>
      <c r="J1827" s="1064">
        <v>1</v>
      </c>
      <c r="K1827">
        <v>2020</v>
      </c>
      <c r="L1827" s="1064">
        <v>1</v>
      </c>
      <c r="M1827" s="1064">
        <v>1</v>
      </c>
      <c r="N1827" s="1064" t="s">
        <v>2397</v>
      </c>
      <c r="O1827">
        <v>13</v>
      </c>
      <c r="P1827" s="1065">
        <v>179510.28</v>
      </c>
      <c r="Q1827" s="1065">
        <v>-150513.84</v>
      </c>
      <c r="R1827" s="1066">
        <f t="shared" si="28"/>
        <v>28996.440000000002</v>
      </c>
      <c r="S1827" s="1065">
        <v>28996.44</v>
      </c>
      <c r="T1827" s="1065">
        <v>28996.44</v>
      </c>
      <c r="U1827" s="1065">
        <v>28996.44</v>
      </c>
      <c r="V1827" s="1065">
        <v>28996.44</v>
      </c>
    </row>
    <row r="1828" spans="1:22">
      <c r="A1828">
        <v>4088200100</v>
      </c>
      <c r="B1828" s="1061">
        <v>2</v>
      </c>
      <c r="C1828" s="1061">
        <v>5</v>
      </c>
      <c r="D1828" s="1062">
        <v>2</v>
      </c>
      <c r="E1828" s="1061" t="s">
        <v>2394</v>
      </c>
      <c r="F1828" s="1061">
        <v>143</v>
      </c>
      <c r="G1828" s="1061" t="s">
        <v>711</v>
      </c>
      <c r="H1828" s="1063">
        <v>1</v>
      </c>
      <c r="I1828" s="1064">
        <v>15202</v>
      </c>
      <c r="J1828" s="1064">
        <v>1</v>
      </c>
      <c r="K1828">
        <v>2020</v>
      </c>
      <c r="L1828" s="1064">
        <v>1</v>
      </c>
      <c r="M1828" s="1064">
        <v>1</v>
      </c>
      <c r="N1828" s="1064" t="s">
        <v>2397</v>
      </c>
      <c r="O1828">
        <v>13</v>
      </c>
      <c r="P1828" s="1065">
        <v>68107.17</v>
      </c>
      <c r="Q1828" s="1065">
        <v>-68107.17</v>
      </c>
      <c r="R1828" s="1066">
        <f t="shared" si="28"/>
        <v>0</v>
      </c>
      <c r="S1828" s="1065">
        <v>0</v>
      </c>
      <c r="T1828" s="1065">
        <v>0</v>
      </c>
      <c r="U1828" s="1065">
        <v>0</v>
      </c>
      <c r="V1828" s="1065">
        <v>0</v>
      </c>
    </row>
    <row r="1829" spans="1:22">
      <c r="A1829">
        <v>4088200100</v>
      </c>
      <c r="B1829" s="1061">
        <v>2</v>
      </c>
      <c r="C1829" s="1061">
        <v>5</v>
      </c>
      <c r="D1829" s="1062">
        <v>2</v>
      </c>
      <c r="E1829" s="1061" t="s">
        <v>2394</v>
      </c>
      <c r="F1829" s="1061">
        <v>143</v>
      </c>
      <c r="G1829" s="1061" t="s">
        <v>711</v>
      </c>
      <c r="H1829" s="1063">
        <v>1</v>
      </c>
      <c r="I1829" s="1064">
        <v>15202</v>
      </c>
      <c r="J1829" s="1064">
        <v>1</v>
      </c>
      <c r="K1829">
        <v>2020</v>
      </c>
      <c r="L1829" s="1064">
        <v>1</v>
      </c>
      <c r="M1829" s="1064">
        <v>1</v>
      </c>
      <c r="N1829" s="1064" t="s">
        <v>2397</v>
      </c>
      <c r="O1829">
        <v>13</v>
      </c>
      <c r="P1829" s="1065">
        <v>37032.480000000003</v>
      </c>
      <c r="Q1829" s="1065">
        <v>-37032.480000000003</v>
      </c>
      <c r="R1829" s="1066">
        <f t="shared" si="28"/>
        <v>0</v>
      </c>
      <c r="S1829" s="1065">
        <v>0</v>
      </c>
      <c r="T1829" s="1065">
        <v>0</v>
      </c>
      <c r="U1829" s="1065">
        <v>0</v>
      </c>
      <c r="V1829" s="1065">
        <v>0</v>
      </c>
    </row>
    <row r="1830" spans="1:22">
      <c r="A1830">
        <v>4088200100</v>
      </c>
      <c r="B1830" s="1061">
        <v>2</v>
      </c>
      <c r="C1830" s="1061">
        <v>5</v>
      </c>
      <c r="D1830" s="1062">
        <v>2</v>
      </c>
      <c r="E1830" s="1061" t="s">
        <v>2394</v>
      </c>
      <c r="F1830" s="1061">
        <v>143</v>
      </c>
      <c r="G1830" s="1061" t="s">
        <v>711</v>
      </c>
      <c r="H1830" s="1063">
        <v>1</v>
      </c>
      <c r="I1830" s="1064">
        <v>15202</v>
      </c>
      <c r="J1830" s="1064">
        <v>1</v>
      </c>
      <c r="K1830">
        <v>2020</v>
      </c>
      <c r="L1830" s="1064">
        <v>1</v>
      </c>
      <c r="M1830" s="1064">
        <v>1</v>
      </c>
      <c r="N1830" s="1064" t="s">
        <v>2397</v>
      </c>
      <c r="O1830">
        <v>13</v>
      </c>
      <c r="P1830" s="1065">
        <v>0</v>
      </c>
      <c r="Q1830" s="1065">
        <v>0</v>
      </c>
      <c r="R1830" s="1066">
        <f t="shared" si="28"/>
        <v>0</v>
      </c>
      <c r="S1830" s="1065">
        <v>0</v>
      </c>
      <c r="T1830" s="1065">
        <v>0</v>
      </c>
      <c r="U1830" s="1065">
        <v>0</v>
      </c>
      <c r="V1830" s="1065">
        <v>0</v>
      </c>
    </row>
    <row r="1831" spans="1:22">
      <c r="A1831">
        <v>4088200100</v>
      </c>
      <c r="B1831" s="1061">
        <v>2</v>
      </c>
      <c r="C1831" s="1061">
        <v>5</v>
      </c>
      <c r="D1831" s="1062">
        <v>2</v>
      </c>
      <c r="E1831" s="1061" t="s">
        <v>2394</v>
      </c>
      <c r="F1831" s="1061">
        <v>143</v>
      </c>
      <c r="G1831" s="1061" t="s">
        <v>711</v>
      </c>
      <c r="H1831" s="1063">
        <v>1</v>
      </c>
      <c r="I1831" s="1064">
        <v>15202</v>
      </c>
      <c r="J1831" s="1064">
        <v>1</v>
      </c>
      <c r="K1831">
        <v>2020</v>
      </c>
      <c r="L1831" s="1064">
        <v>1</v>
      </c>
      <c r="M1831" s="1064">
        <v>1</v>
      </c>
      <c r="N1831" s="1064" t="s">
        <v>2397</v>
      </c>
      <c r="O1831">
        <v>13</v>
      </c>
      <c r="P1831" s="1065">
        <v>0</v>
      </c>
      <c r="Q1831" s="1065">
        <v>0</v>
      </c>
      <c r="R1831" s="1066">
        <f t="shared" si="28"/>
        <v>0</v>
      </c>
      <c r="S1831" s="1065">
        <v>0</v>
      </c>
      <c r="T1831" s="1065">
        <v>0</v>
      </c>
      <c r="U1831" s="1065">
        <v>61008.959999999999</v>
      </c>
      <c r="V1831" s="1065">
        <v>61008.959999999999</v>
      </c>
    </row>
    <row r="1832" spans="1:22">
      <c r="A1832">
        <v>4088200100</v>
      </c>
      <c r="B1832" s="1061">
        <v>2</v>
      </c>
      <c r="C1832" s="1061">
        <v>5</v>
      </c>
      <c r="D1832" s="1062">
        <v>2</v>
      </c>
      <c r="E1832" s="1061" t="s">
        <v>2394</v>
      </c>
      <c r="F1832" s="1061">
        <v>143</v>
      </c>
      <c r="G1832" s="1061" t="s">
        <v>711</v>
      </c>
      <c r="H1832" s="1063">
        <v>1</v>
      </c>
      <c r="I1832" s="1064">
        <v>15202</v>
      </c>
      <c r="J1832" s="1064">
        <v>1</v>
      </c>
      <c r="K1832">
        <v>2020</v>
      </c>
      <c r="L1832" s="1064">
        <v>1</v>
      </c>
      <c r="M1832" s="1064">
        <v>1</v>
      </c>
      <c r="N1832" s="1064" t="s">
        <v>2397</v>
      </c>
      <c r="O1832">
        <v>13</v>
      </c>
      <c r="P1832" s="1065">
        <v>0</v>
      </c>
      <c r="Q1832" s="1065">
        <v>0</v>
      </c>
      <c r="R1832" s="1066">
        <f t="shared" si="28"/>
        <v>0</v>
      </c>
      <c r="S1832" s="1065">
        <v>0</v>
      </c>
      <c r="T1832" s="1065">
        <v>0</v>
      </c>
      <c r="U1832" s="1065">
        <v>0</v>
      </c>
      <c r="V1832" s="1065">
        <v>0</v>
      </c>
    </row>
    <row r="1833" spans="1:22">
      <c r="A1833">
        <v>4088200100</v>
      </c>
      <c r="B1833" s="1061">
        <v>2</v>
      </c>
      <c r="C1833" s="1061">
        <v>5</v>
      </c>
      <c r="D1833" s="1062">
        <v>2</v>
      </c>
      <c r="E1833" s="1061" t="s">
        <v>2394</v>
      </c>
      <c r="F1833" s="1061">
        <v>143</v>
      </c>
      <c r="G1833" s="1061" t="s">
        <v>711</v>
      </c>
      <c r="H1833" s="1063">
        <v>1</v>
      </c>
      <c r="I1833" s="1064">
        <v>15202</v>
      </c>
      <c r="J1833" s="1064">
        <v>1</v>
      </c>
      <c r="K1833">
        <v>2020</v>
      </c>
      <c r="L1833" s="1064">
        <v>1</v>
      </c>
      <c r="M1833" s="1064">
        <v>1</v>
      </c>
      <c r="N1833" s="1064" t="s">
        <v>2397</v>
      </c>
      <c r="O1833">
        <v>13</v>
      </c>
      <c r="P1833" s="1065">
        <v>0</v>
      </c>
      <c r="Q1833" s="1065">
        <v>0</v>
      </c>
      <c r="R1833" s="1066">
        <f t="shared" si="28"/>
        <v>0</v>
      </c>
      <c r="S1833" s="1065">
        <v>0</v>
      </c>
      <c r="T1833" s="1065">
        <v>0</v>
      </c>
      <c r="U1833" s="1065">
        <v>0</v>
      </c>
      <c r="V1833" s="1065">
        <v>0</v>
      </c>
    </row>
    <row r="1834" spans="1:22">
      <c r="A1834">
        <v>4088200100</v>
      </c>
      <c r="B1834" s="1061">
        <v>2</v>
      </c>
      <c r="C1834" s="1061">
        <v>5</v>
      </c>
      <c r="D1834" s="1062">
        <v>2</v>
      </c>
      <c r="E1834" s="1061" t="s">
        <v>2394</v>
      </c>
      <c r="F1834" s="1061">
        <v>143</v>
      </c>
      <c r="G1834" s="1061" t="s">
        <v>711</v>
      </c>
      <c r="H1834" s="1063">
        <v>1</v>
      </c>
      <c r="I1834" s="1064">
        <v>15202</v>
      </c>
      <c r="J1834" s="1064">
        <v>1</v>
      </c>
      <c r="K1834">
        <v>2020</v>
      </c>
      <c r="L1834" s="1064">
        <v>1</v>
      </c>
      <c r="M1834" s="1064">
        <v>1</v>
      </c>
      <c r="N1834" s="1064" t="s">
        <v>2397</v>
      </c>
      <c r="O1834">
        <v>13</v>
      </c>
      <c r="P1834" s="1065">
        <v>0</v>
      </c>
      <c r="Q1834" s="1065">
        <v>0</v>
      </c>
      <c r="R1834" s="1066">
        <f t="shared" si="28"/>
        <v>0</v>
      </c>
      <c r="S1834" s="1065">
        <v>61008.959999999999</v>
      </c>
      <c r="T1834" s="1065">
        <v>61008.959999999999</v>
      </c>
      <c r="U1834" s="1065">
        <v>0</v>
      </c>
      <c r="V1834" s="1065">
        <v>0</v>
      </c>
    </row>
    <row r="1835" spans="1:22">
      <c r="A1835">
        <v>4088200100</v>
      </c>
      <c r="B1835" s="1061">
        <v>2</v>
      </c>
      <c r="C1835" s="1061">
        <v>5</v>
      </c>
      <c r="D1835" s="1062">
        <v>2</v>
      </c>
      <c r="E1835" s="1061" t="s">
        <v>2394</v>
      </c>
      <c r="F1835" s="1061">
        <v>143</v>
      </c>
      <c r="G1835" s="1061" t="s">
        <v>711</v>
      </c>
      <c r="H1835" s="1063">
        <v>1</v>
      </c>
      <c r="I1835" s="1064">
        <v>15202</v>
      </c>
      <c r="J1835" s="1064">
        <v>1</v>
      </c>
      <c r="K1835">
        <v>2020</v>
      </c>
      <c r="L1835" s="1064">
        <v>1</v>
      </c>
      <c r="M1835" s="1064">
        <v>1</v>
      </c>
      <c r="N1835" s="1064" t="s">
        <v>2397</v>
      </c>
      <c r="O1835">
        <v>13</v>
      </c>
      <c r="P1835" s="1065">
        <v>0</v>
      </c>
      <c r="Q1835" s="1065">
        <v>61008.959999999999</v>
      </c>
      <c r="R1835" s="1066">
        <f t="shared" si="28"/>
        <v>61008.959999999999</v>
      </c>
      <c r="S1835" s="1065">
        <v>0</v>
      </c>
      <c r="T1835" s="1065">
        <v>0</v>
      </c>
      <c r="U1835" s="1065">
        <v>0</v>
      </c>
      <c r="V1835" s="1065">
        <v>0</v>
      </c>
    </row>
    <row r="1836" spans="1:22">
      <c r="A1836">
        <v>4088200100</v>
      </c>
      <c r="B1836" s="1061">
        <v>2</v>
      </c>
      <c r="C1836" s="1061">
        <v>5</v>
      </c>
      <c r="D1836" s="1062">
        <v>2</v>
      </c>
      <c r="E1836" s="1061" t="s">
        <v>2394</v>
      </c>
      <c r="F1836" s="1061">
        <v>143</v>
      </c>
      <c r="G1836" s="1061" t="s">
        <v>711</v>
      </c>
      <c r="H1836" s="1063">
        <v>1</v>
      </c>
      <c r="I1836" s="1064">
        <v>15202</v>
      </c>
      <c r="J1836" s="1064">
        <v>1</v>
      </c>
      <c r="K1836">
        <v>2020</v>
      </c>
      <c r="L1836" s="1064">
        <v>1</v>
      </c>
      <c r="M1836" s="1064">
        <v>1</v>
      </c>
      <c r="N1836" s="1064" t="s">
        <v>2397</v>
      </c>
      <c r="O1836">
        <v>13</v>
      </c>
      <c r="P1836" s="1065">
        <v>0</v>
      </c>
      <c r="Q1836" s="1065">
        <v>0</v>
      </c>
      <c r="R1836" s="1066">
        <f t="shared" si="28"/>
        <v>0</v>
      </c>
      <c r="S1836" s="1065">
        <v>0</v>
      </c>
      <c r="T1836" s="1065">
        <v>0</v>
      </c>
      <c r="U1836" s="1065">
        <v>0</v>
      </c>
      <c r="V1836" s="1065">
        <v>0</v>
      </c>
    </row>
    <row r="1837" spans="1:22">
      <c r="A1837">
        <v>4088200100</v>
      </c>
      <c r="B1837" s="1061">
        <v>2</v>
      </c>
      <c r="C1837" s="1061">
        <v>5</v>
      </c>
      <c r="D1837" s="1062">
        <v>2</v>
      </c>
      <c r="E1837" s="1061" t="s">
        <v>2394</v>
      </c>
      <c r="F1837" s="1061">
        <v>143</v>
      </c>
      <c r="G1837" s="1061" t="s">
        <v>711</v>
      </c>
      <c r="H1837" s="1063">
        <v>1</v>
      </c>
      <c r="I1837" s="1064">
        <v>15202</v>
      </c>
      <c r="J1837" s="1064">
        <v>1</v>
      </c>
      <c r="K1837">
        <v>2020</v>
      </c>
      <c r="L1837" s="1064">
        <v>1</v>
      </c>
      <c r="M1837" s="1064">
        <v>1</v>
      </c>
      <c r="N1837" s="1064" t="s">
        <v>2397</v>
      </c>
      <c r="O1837">
        <v>13</v>
      </c>
      <c r="P1837" s="1065">
        <v>0</v>
      </c>
      <c r="Q1837" s="1065">
        <v>0</v>
      </c>
      <c r="R1837" s="1066">
        <f t="shared" si="28"/>
        <v>0</v>
      </c>
      <c r="S1837" s="1065">
        <v>0</v>
      </c>
      <c r="T1837" s="1065">
        <v>0</v>
      </c>
      <c r="U1837" s="1065">
        <v>7151.14</v>
      </c>
      <c r="V1837" s="1065">
        <v>7151.14</v>
      </c>
    </row>
    <row r="1838" spans="1:22">
      <c r="A1838">
        <v>4088200100</v>
      </c>
      <c r="B1838" s="1061">
        <v>2</v>
      </c>
      <c r="C1838" s="1061">
        <v>5</v>
      </c>
      <c r="D1838" s="1062">
        <v>2</v>
      </c>
      <c r="E1838" s="1061" t="s">
        <v>2394</v>
      </c>
      <c r="F1838" s="1061">
        <v>143</v>
      </c>
      <c r="G1838" s="1061" t="s">
        <v>711</v>
      </c>
      <c r="H1838" s="1063">
        <v>1</v>
      </c>
      <c r="I1838" s="1064">
        <v>15202</v>
      </c>
      <c r="J1838" s="1064">
        <v>1</v>
      </c>
      <c r="K1838">
        <v>2020</v>
      </c>
      <c r="L1838" s="1064">
        <v>1</v>
      </c>
      <c r="M1838" s="1064">
        <v>1</v>
      </c>
      <c r="N1838" s="1064" t="s">
        <v>2397</v>
      </c>
      <c r="O1838">
        <v>13</v>
      </c>
      <c r="P1838" s="1065">
        <v>0</v>
      </c>
      <c r="Q1838" s="1065">
        <v>7151.14</v>
      </c>
      <c r="R1838" s="1066">
        <f t="shared" si="28"/>
        <v>7151.14</v>
      </c>
      <c r="S1838" s="1065">
        <v>0</v>
      </c>
      <c r="T1838" s="1065">
        <v>0</v>
      </c>
      <c r="U1838" s="1065">
        <v>0</v>
      </c>
      <c r="V1838" s="1065">
        <v>0</v>
      </c>
    </row>
    <row r="1839" spans="1:22">
      <c r="A1839">
        <v>4088200100</v>
      </c>
      <c r="B1839" s="1061">
        <v>2</v>
      </c>
      <c r="C1839" s="1061">
        <v>5</v>
      </c>
      <c r="D1839" s="1062">
        <v>2</v>
      </c>
      <c r="E1839" s="1061" t="s">
        <v>2394</v>
      </c>
      <c r="F1839" s="1061">
        <v>143</v>
      </c>
      <c r="G1839" s="1061" t="s">
        <v>711</v>
      </c>
      <c r="H1839" s="1063">
        <v>1</v>
      </c>
      <c r="I1839" s="1064">
        <v>15202</v>
      </c>
      <c r="J1839" s="1064">
        <v>1</v>
      </c>
      <c r="K1839">
        <v>2020</v>
      </c>
      <c r="L1839" s="1064">
        <v>1</v>
      </c>
      <c r="M1839" s="1064">
        <v>1</v>
      </c>
      <c r="N1839" s="1064" t="s">
        <v>2397</v>
      </c>
      <c r="O1839">
        <v>13</v>
      </c>
      <c r="P1839" s="1065">
        <v>0</v>
      </c>
      <c r="Q1839" s="1065">
        <v>0</v>
      </c>
      <c r="R1839" s="1066">
        <f t="shared" si="28"/>
        <v>0</v>
      </c>
      <c r="S1839" s="1065">
        <v>0</v>
      </c>
      <c r="T1839" s="1065">
        <v>0</v>
      </c>
      <c r="U1839" s="1065">
        <v>0</v>
      </c>
      <c r="V1839" s="1065">
        <v>0</v>
      </c>
    </row>
    <row r="1840" spans="1:22">
      <c r="A1840">
        <v>4088200100</v>
      </c>
      <c r="B1840" s="1061">
        <v>2</v>
      </c>
      <c r="C1840" s="1061">
        <v>5</v>
      </c>
      <c r="D1840" s="1062">
        <v>2</v>
      </c>
      <c r="E1840" s="1061" t="s">
        <v>2394</v>
      </c>
      <c r="F1840" s="1061">
        <v>143</v>
      </c>
      <c r="G1840" s="1061" t="s">
        <v>711</v>
      </c>
      <c r="H1840" s="1063">
        <v>1</v>
      </c>
      <c r="I1840" s="1064">
        <v>15202</v>
      </c>
      <c r="J1840" s="1064">
        <v>1</v>
      </c>
      <c r="K1840">
        <v>2020</v>
      </c>
      <c r="L1840" s="1064">
        <v>1</v>
      </c>
      <c r="M1840" s="1064">
        <v>1</v>
      </c>
      <c r="N1840" s="1064" t="s">
        <v>2397</v>
      </c>
      <c r="O1840">
        <v>13</v>
      </c>
      <c r="P1840" s="1065">
        <v>0</v>
      </c>
      <c r="Q1840" s="1065">
        <v>0</v>
      </c>
      <c r="R1840" s="1066">
        <f t="shared" si="28"/>
        <v>0</v>
      </c>
      <c r="S1840" s="1065">
        <v>7151.14</v>
      </c>
      <c r="T1840" s="1065">
        <v>7151.14</v>
      </c>
      <c r="U1840" s="1065">
        <v>0</v>
      </c>
      <c r="V1840" s="1065">
        <v>0</v>
      </c>
    </row>
    <row r="1841" spans="1:22">
      <c r="A1841">
        <v>4088200100</v>
      </c>
      <c r="B1841" s="1061">
        <v>2</v>
      </c>
      <c r="C1841" s="1061">
        <v>5</v>
      </c>
      <c r="D1841" s="1062">
        <v>2</v>
      </c>
      <c r="E1841" s="1061" t="s">
        <v>2394</v>
      </c>
      <c r="F1841" s="1061">
        <v>143</v>
      </c>
      <c r="G1841" s="1061" t="s">
        <v>711</v>
      </c>
      <c r="H1841" s="1063">
        <v>1</v>
      </c>
      <c r="I1841" s="1064">
        <v>15202</v>
      </c>
      <c r="J1841" s="1064">
        <v>1</v>
      </c>
      <c r="K1841">
        <v>2020</v>
      </c>
      <c r="L1841" s="1064">
        <v>1</v>
      </c>
      <c r="M1841" s="1064">
        <v>1</v>
      </c>
      <c r="N1841" s="1064" t="s">
        <v>2397</v>
      </c>
      <c r="O1841">
        <v>13</v>
      </c>
      <c r="P1841" s="1065">
        <v>0</v>
      </c>
      <c r="Q1841" s="1065">
        <v>0</v>
      </c>
      <c r="R1841" s="1066">
        <f t="shared" si="28"/>
        <v>0</v>
      </c>
      <c r="S1841" s="1065">
        <v>0</v>
      </c>
      <c r="T1841" s="1065">
        <v>0</v>
      </c>
      <c r="U1841" s="1065">
        <v>0</v>
      </c>
      <c r="V1841" s="1065">
        <v>0</v>
      </c>
    </row>
    <row r="1842" spans="1:22">
      <c r="A1842">
        <v>4088200100</v>
      </c>
      <c r="B1842" s="1061">
        <v>2</v>
      </c>
      <c r="C1842" s="1061">
        <v>5</v>
      </c>
      <c r="D1842" s="1062">
        <v>2</v>
      </c>
      <c r="E1842" s="1061" t="s">
        <v>2394</v>
      </c>
      <c r="F1842" s="1061">
        <v>143</v>
      </c>
      <c r="G1842" s="1061" t="s">
        <v>711</v>
      </c>
      <c r="H1842" s="1063">
        <v>1</v>
      </c>
      <c r="I1842" s="1064">
        <v>15202</v>
      </c>
      <c r="J1842" s="1064">
        <v>1</v>
      </c>
      <c r="K1842">
        <v>2020</v>
      </c>
      <c r="L1842" s="1064">
        <v>1</v>
      </c>
      <c r="M1842" s="1064">
        <v>1</v>
      </c>
      <c r="N1842" s="1064" t="s">
        <v>2397</v>
      </c>
      <c r="O1842">
        <v>13</v>
      </c>
      <c r="P1842" s="1065">
        <v>17757.71</v>
      </c>
      <c r="Q1842" s="1065">
        <v>65436.31</v>
      </c>
      <c r="R1842" s="1066">
        <f t="shared" si="28"/>
        <v>83194.01999999999</v>
      </c>
      <c r="S1842" s="1065">
        <v>83194.02</v>
      </c>
      <c r="T1842" s="1065">
        <v>83194.02</v>
      </c>
      <c r="U1842" s="1065">
        <v>83194.02</v>
      </c>
      <c r="V1842" s="1065">
        <v>83194.02</v>
      </c>
    </row>
    <row r="1843" spans="1:22">
      <c r="A1843">
        <v>4088200100</v>
      </c>
      <c r="B1843" s="1061">
        <v>2</v>
      </c>
      <c r="C1843" s="1061">
        <v>5</v>
      </c>
      <c r="D1843" s="1062">
        <v>2</v>
      </c>
      <c r="E1843" s="1061" t="s">
        <v>2394</v>
      </c>
      <c r="F1843" s="1061">
        <v>143</v>
      </c>
      <c r="G1843" s="1061" t="s">
        <v>711</v>
      </c>
      <c r="H1843" s="1063">
        <v>1</v>
      </c>
      <c r="I1843" s="1064">
        <v>15404</v>
      </c>
      <c r="J1843" s="1064">
        <v>1</v>
      </c>
      <c r="K1843">
        <v>2020</v>
      </c>
      <c r="L1843" s="1064">
        <v>1</v>
      </c>
      <c r="M1843" s="1064">
        <v>1</v>
      </c>
      <c r="N1843" s="1064" t="s">
        <v>2397</v>
      </c>
      <c r="O1843">
        <v>13</v>
      </c>
      <c r="P1843" s="1065">
        <v>42047.77</v>
      </c>
      <c r="Q1843" s="1065">
        <v>12004.88</v>
      </c>
      <c r="R1843" s="1066">
        <f t="shared" si="28"/>
        <v>54052.649999999994</v>
      </c>
      <c r="S1843" s="1065">
        <v>54052.65</v>
      </c>
      <c r="T1843" s="1065">
        <v>54052.65</v>
      </c>
      <c r="U1843" s="1065">
        <v>54052.65</v>
      </c>
      <c r="V1843" s="1065">
        <v>54052.65</v>
      </c>
    </row>
    <row r="1844" spans="1:22">
      <c r="A1844">
        <v>4088200100</v>
      </c>
      <c r="B1844" s="1061">
        <v>2</v>
      </c>
      <c r="C1844" s="1061">
        <v>5</v>
      </c>
      <c r="D1844" s="1062">
        <v>2</v>
      </c>
      <c r="E1844" s="1061" t="s">
        <v>2394</v>
      </c>
      <c r="F1844" s="1061">
        <v>143</v>
      </c>
      <c r="G1844" s="1061" t="s">
        <v>711</v>
      </c>
      <c r="H1844" s="1063">
        <v>1</v>
      </c>
      <c r="I1844" s="1064">
        <v>15404</v>
      </c>
      <c r="J1844" s="1064">
        <v>1</v>
      </c>
      <c r="K1844">
        <v>2020</v>
      </c>
      <c r="L1844" s="1064">
        <v>1</v>
      </c>
      <c r="M1844" s="1064">
        <v>1</v>
      </c>
      <c r="N1844" s="1064" t="s">
        <v>2397</v>
      </c>
      <c r="O1844">
        <v>13</v>
      </c>
      <c r="P1844" s="1065">
        <v>22490.38</v>
      </c>
      <c r="Q1844" s="1065">
        <v>24470.98</v>
      </c>
      <c r="R1844" s="1066">
        <f t="shared" si="28"/>
        <v>46961.36</v>
      </c>
      <c r="S1844" s="1065">
        <v>46961.36</v>
      </c>
      <c r="T1844" s="1065">
        <v>46961.36</v>
      </c>
      <c r="U1844" s="1065">
        <v>46961.36</v>
      </c>
      <c r="V1844" s="1065">
        <v>46961.36</v>
      </c>
    </row>
    <row r="1845" spans="1:22">
      <c r="A1845">
        <v>4088200100</v>
      </c>
      <c r="B1845" s="1061">
        <v>2</v>
      </c>
      <c r="C1845" s="1061">
        <v>5</v>
      </c>
      <c r="D1845" s="1062">
        <v>2</v>
      </c>
      <c r="E1845" s="1061" t="s">
        <v>2394</v>
      </c>
      <c r="F1845" s="1061">
        <v>143</v>
      </c>
      <c r="G1845" s="1061" t="s">
        <v>711</v>
      </c>
      <c r="H1845" s="1063">
        <v>1</v>
      </c>
      <c r="I1845" s="1064">
        <v>15404</v>
      </c>
      <c r="J1845" s="1064">
        <v>1</v>
      </c>
      <c r="K1845">
        <v>2020</v>
      </c>
      <c r="L1845" s="1064">
        <v>1</v>
      </c>
      <c r="M1845" s="1064">
        <v>1</v>
      </c>
      <c r="N1845" s="1064" t="s">
        <v>2397</v>
      </c>
      <c r="O1845">
        <v>13</v>
      </c>
      <c r="P1845" s="1065">
        <v>21452.76</v>
      </c>
      <c r="Q1845" s="1065">
        <v>9322.82</v>
      </c>
      <c r="R1845" s="1066">
        <f t="shared" si="28"/>
        <v>30775.579999999998</v>
      </c>
      <c r="S1845" s="1065">
        <v>30775.58</v>
      </c>
      <c r="T1845" s="1065">
        <v>30775.58</v>
      </c>
      <c r="U1845" s="1065">
        <v>30775.58</v>
      </c>
      <c r="V1845" s="1065">
        <v>30775.58</v>
      </c>
    </row>
    <row r="1846" spans="1:22">
      <c r="A1846">
        <v>4088200100</v>
      </c>
      <c r="B1846" s="1061">
        <v>2</v>
      </c>
      <c r="C1846" s="1061">
        <v>5</v>
      </c>
      <c r="D1846" s="1062">
        <v>2</v>
      </c>
      <c r="E1846" s="1061" t="s">
        <v>2394</v>
      </c>
      <c r="F1846" s="1061">
        <v>143</v>
      </c>
      <c r="G1846" s="1061" t="s">
        <v>711</v>
      </c>
      <c r="H1846" s="1063">
        <v>1</v>
      </c>
      <c r="I1846" s="1064">
        <v>15404</v>
      </c>
      <c r="J1846" s="1064">
        <v>1</v>
      </c>
      <c r="K1846">
        <v>2020</v>
      </c>
      <c r="L1846" s="1064">
        <v>1</v>
      </c>
      <c r="M1846" s="1064">
        <v>1</v>
      </c>
      <c r="N1846" s="1064" t="s">
        <v>2397</v>
      </c>
      <c r="O1846">
        <v>13</v>
      </c>
      <c r="P1846" s="1065">
        <v>46588.78</v>
      </c>
      <c r="Q1846" s="1065">
        <v>15747.48</v>
      </c>
      <c r="R1846" s="1066">
        <f t="shared" si="28"/>
        <v>62336.259999999995</v>
      </c>
      <c r="S1846" s="1065">
        <v>62336.26</v>
      </c>
      <c r="T1846" s="1065">
        <v>62336.26</v>
      </c>
      <c r="U1846" s="1065">
        <v>62336.26</v>
      </c>
      <c r="V1846" s="1065">
        <v>62336.26</v>
      </c>
    </row>
    <row r="1847" spans="1:22">
      <c r="A1847">
        <v>4088200100</v>
      </c>
      <c r="B1847" s="1061">
        <v>2</v>
      </c>
      <c r="C1847" s="1061">
        <v>5</v>
      </c>
      <c r="D1847" s="1062">
        <v>2</v>
      </c>
      <c r="E1847" s="1061" t="s">
        <v>2394</v>
      </c>
      <c r="F1847" s="1061">
        <v>143</v>
      </c>
      <c r="G1847" s="1061" t="s">
        <v>711</v>
      </c>
      <c r="H1847" s="1063">
        <v>1</v>
      </c>
      <c r="I1847" s="1064">
        <v>15404</v>
      </c>
      <c r="J1847" s="1064">
        <v>1</v>
      </c>
      <c r="K1847">
        <v>2020</v>
      </c>
      <c r="L1847" s="1064">
        <v>1</v>
      </c>
      <c r="M1847" s="1064">
        <v>1</v>
      </c>
      <c r="N1847" s="1064" t="s">
        <v>2397</v>
      </c>
      <c r="O1847">
        <v>13</v>
      </c>
      <c r="P1847" s="1065">
        <v>8215.73</v>
      </c>
      <c r="Q1847" s="1065">
        <v>312.19</v>
      </c>
      <c r="R1847" s="1066">
        <f t="shared" si="28"/>
        <v>8527.92</v>
      </c>
      <c r="S1847" s="1065">
        <v>8527.92</v>
      </c>
      <c r="T1847" s="1065">
        <v>8527.92</v>
      </c>
      <c r="U1847" s="1065">
        <v>8527.92</v>
      </c>
      <c r="V1847" s="1065">
        <v>8527.92</v>
      </c>
    </row>
    <row r="1848" spans="1:22">
      <c r="A1848">
        <v>4088200100</v>
      </c>
      <c r="B1848" s="1061">
        <v>2</v>
      </c>
      <c r="C1848" s="1061">
        <v>5</v>
      </c>
      <c r="D1848" s="1062">
        <v>2</v>
      </c>
      <c r="E1848" s="1061" t="s">
        <v>2394</v>
      </c>
      <c r="F1848" s="1061">
        <v>143</v>
      </c>
      <c r="G1848" s="1061" t="s">
        <v>711</v>
      </c>
      <c r="H1848" s="1063">
        <v>1</v>
      </c>
      <c r="I1848" s="1064">
        <v>15404</v>
      </c>
      <c r="J1848" s="1064">
        <v>1</v>
      </c>
      <c r="K1848">
        <v>2020</v>
      </c>
      <c r="L1848" s="1064">
        <v>1</v>
      </c>
      <c r="M1848" s="1064">
        <v>1</v>
      </c>
      <c r="N1848" s="1064" t="s">
        <v>2397</v>
      </c>
      <c r="O1848">
        <v>13</v>
      </c>
      <c r="P1848" s="1065">
        <v>32717.67</v>
      </c>
      <c r="Q1848" s="1065">
        <v>601.89</v>
      </c>
      <c r="R1848" s="1066">
        <f t="shared" si="28"/>
        <v>33319.56</v>
      </c>
      <c r="S1848" s="1065">
        <v>33319.56</v>
      </c>
      <c r="T1848" s="1065">
        <v>33319.56</v>
      </c>
      <c r="U1848" s="1065">
        <v>33319.56</v>
      </c>
      <c r="V1848" s="1065">
        <v>33319.56</v>
      </c>
    </row>
    <row r="1849" spans="1:22">
      <c r="A1849">
        <v>4088200100</v>
      </c>
      <c r="B1849" s="1061">
        <v>2</v>
      </c>
      <c r="C1849" s="1061">
        <v>5</v>
      </c>
      <c r="D1849" s="1062">
        <v>2</v>
      </c>
      <c r="E1849" s="1061" t="s">
        <v>2394</v>
      </c>
      <c r="F1849" s="1061">
        <v>143</v>
      </c>
      <c r="G1849" s="1061" t="s">
        <v>711</v>
      </c>
      <c r="H1849" s="1063">
        <v>1</v>
      </c>
      <c r="I1849" s="1064">
        <v>15404</v>
      </c>
      <c r="J1849" s="1064">
        <v>1</v>
      </c>
      <c r="K1849">
        <v>2020</v>
      </c>
      <c r="L1849" s="1064">
        <v>1</v>
      </c>
      <c r="M1849" s="1064">
        <v>1</v>
      </c>
      <c r="N1849" s="1064" t="s">
        <v>2397</v>
      </c>
      <c r="O1849">
        <v>13</v>
      </c>
      <c r="P1849" s="1065">
        <v>7198.16</v>
      </c>
      <c r="Q1849" s="1065">
        <v>1681.53</v>
      </c>
      <c r="R1849" s="1066">
        <f t="shared" si="28"/>
        <v>8879.69</v>
      </c>
      <c r="S1849" s="1065">
        <v>8879.69</v>
      </c>
      <c r="T1849" s="1065">
        <v>8879.69</v>
      </c>
      <c r="U1849" s="1065">
        <v>8879.69</v>
      </c>
      <c r="V1849" s="1065">
        <v>8879.69</v>
      </c>
    </row>
    <row r="1850" spans="1:22">
      <c r="A1850">
        <v>4088200100</v>
      </c>
      <c r="B1850" s="1061">
        <v>2</v>
      </c>
      <c r="C1850" s="1061">
        <v>5</v>
      </c>
      <c r="D1850" s="1062">
        <v>2</v>
      </c>
      <c r="E1850" s="1061" t="s">
        <v>2394</v>
      </c>
      <c r="F1850" s="1061">
        <v>143</v>
      </c>
      <c r="G1850" s="1061" t="s">
        <v>711</v>
      </c>
      <c r="H1850" s="1063">
        <v>1</v>
      </c>
      <c r="I1850" s="1064">
        <v>15404</v>
      </c>
      <c r="J1850" s="1064">
        <v>1</v>
      </c>
      <c r="K1850">
        <v>2020</v>
      </c>
      <c r="L1850" s="1064">
        <v>1</v>
      </c>
      <c r="M1850" s="1064">
        <v>1</v>
      </c>
      <c r="N1850" s="1064" t="s">
        <v>2397</v>
      </c>
      <c r="O1850">
        <v>13</v>
      </c>
      <c r="P1850" s="1065">
        <v>44938.54</v>
      </c>
      <c r="Q1850" s="1065">
        <v>5011.97</v>
      </c>
      <c r="R1850" s="1066">
        <f t="shared" si="28"/>
        <v>49950.51</v>
      </c>
      <c r="S1850" s="1065">
        <v>49950.51</v>
      </c>
      <c r="T1850" s="1065">
        <v>49950.51</v>
      </c>
      <c r="U1850" s="1065">
        <v>49950.51</v>
      </c>
      <c r="V1850" s="1065">
        <v>49950.51</v>
      </c>
    </row>
    <row r="1851" spans="1:22">
      <c r="A1851">
        <v>4088200100</v>
      </c>
      <c r="B1851" s="1061">
        <v>2</v>
      </c>
      <c r="C1851" s="1061">
        <v>5</v>
      </c>
      <c r="D1851" s="1062">
        <v>2</v>
      </c>
      <c r="E1851" s="1061" t="s">
        <v>2394</v>
      </c>
      <c r="F1851" s="1061">
        <v>143</v>
      </c>
      <c r="G1851" s="1061" t="s">
        <v>711</v>
      </c>
      <c r="H1851" s="1063">
        <v>1</v>
      </c>
      <c r="I1851" s="1064">
        <v>15404</v>
      </c>
      <c r="J1851" s="1064">
        <v>1</v>
      </c>
      <c r="K1851">
        <v>2020</v>
      </c>
      <c r="L1851" s="1064">
        <v>1</v>
      </c>
      <c r="M1851" s="1064">
        <v>1</v>
      </c>
      <c r="N1851" s="1064" t="s">
        <v>2397</v>
      </c>
      <c r="O1851">
        <v>13</v>
      </c>
      <c r="P1851" s="1065">
        <v>85837.1</v>
      </c>
      <c r="Q1851" s="1065">
        <v>-185.27</v>
      </c>
      <c r="R1851" s="1066">
        <f t="shared" si="28"/>
        <v>85651.83</v>
      </c>
      <c r="S1851" s="1065">
        <v>85651.83</v>
      </c>
      <c r="T1851" s="1065">
        <v>85651.83</v>
      </c>
      <c r="U1851" s="1065">
        <v>85651.83</v>
      </c>
      <c r="V1851" s="1065">
        <v>85651.83</v>
      </c>
    </row>
    <row r="1852" spans="1:22">
      <c r="A1852">
        <v>4088200100</v>
      </c>
      <c r="B1852" s="1061">
        <v>2</v>
      </c>
      <c r="C1852" s="1061">
        <v>5</v>
      </c>
      <c r="D1852" s="1062">
        <v>2</v>
      </c>
      <c r="E1852" s="1061" t="s">
        <v>2394</v>
      </c>
      <c r="F1852" s="1061">
        <v>143</v>
      </c>
      <c r="G1852" s="1061" t="s">
        <v>711</v>
      </c>
      <c r="H1852" s="1063">
        <v>1</v>
      </c>
      <c r="I1852" s="1064">
        <v>15404</v>
      </c>
      <c r="J1852" s="1064">
        <v>1</v>
      </c>
      <c r="K1852">
        <v>2020</v>
      </c>
      <c r="L1852" s="1064">
        <v>1</v>
      </c>
      <c r="M1852" s="1064">
        <v>1</v>
      </c>
      <c r="N1852" s="1064" t="s">
        <v>2397</v>
      </c>
      <c r="O1852">
        <v>13</v>
      </c>
      <c r="P1852" s="1065">
        <v>23188.65</v>
      </c>
      <c r="Q1852" s="1065">
        <v>-2898.08</v>
      </c>
      <c r="R1852" s="1066">
        <f t="shared" si="28"/>
        <v>20290.57</v>
      </c>
      <c r="S1852" s="1065">
        <v>20290.57</v>
      </c>
      <c r="T1852" s="1065">
        <v>20290.57</v>
      </c>
      <c r="U1852" s="1065">
        <v>20290.57</v>
      </c>
      <c r="V1852" s="1065">
        <v>20290.57</v>
      </c>
    </row>
    <row r="1853" spans="1:22">
      <c r="A1853">
        <v>4088200100</v>
      </c>
      <c r="B1853" s="1061">
        <v>2</v>
      </c>
      <c r="C1853" s="1061">
        <v>5</v>
      </c>
      <c r="D1853" s="1062">
        <v>2</v>
      </c>
      <c r="E1853" s="1061" t="s">
        <v>2394</v>
      </c>
      <c r="F1853" s="1061">
        <v>143</v>
      </c>
      <c r="G1853" s="1061" t="s">
        <v>711</v>
      </c>
      <c r="H1853" s="1063">
        <v>1</v>
      </c>
      <c r="I1853" s="1064">
        <v>15404</v>
      </c>
      <c r="J1853" s="1064">
        <v>1</v>
      </c>
      <c r="K1853">
        <v>2020</v>
      </c>
      <c r="L1853" s="1064">
        <v>1</v>
      </c>
      <c r="M1853" s="1064">
        <v>1</v>
      </c>
      <c r="N1853" s="1064" t="s">
        <v>2397</v>
      </c>
      <c r="O1853">
        <v>13</v>
      </c>
      <c r="P1853" s="1065">
        <v>4278.03</v>
      </c>
      <c r="Q1853" s="1065">
        <v>1488.12</v>
      </c>
      <c r="R1853" s="1066">
        <f t="shared" si="28"/>
        <v>5766.15</v>
      </c>
      <c r="S1853" s="1065">
        <v>5766.15</v>
      </c>
      <c r="T1853" s="1065">
        <v>5766.15</v>
      </c>
      <c r="U1853" s="1065">
        <v>5766.15</v>
      </c>
      <c r="V1853" s="1065">
        <v>5766.15</v>
      </c>
    </row>
    <row r="1854" spans="1:22">
      <c r="A1854">
        <v>4088200100</v>
      </c>
      <c r="B1854" s="1061">
        <v>2</v>
      </c>
      <c r="C1854" s="1061">
        <v>5</v>
      </c>
      <c r="D1854" s="1062">
        <v>2</v>
      </c>
      <c r="E1854" s="1061" t="s">
        <v>2394</v>
      </c>
      <c r="F1854" s="1061">
        <v>143</v>
      </c>
      <c r="G1854" s="1061" t="s">
        <v>711</v>
      </c>
      <c r="H1854" s="1063">
        <v>1</v>
      </c>
      <c r="I1854" s="1064">
        <v>15404</v>
      </c>
      <c r="J1854" s="1064">
        <v>1</v>
      </c>
      <c r="K1854">
        <v>2020</v>
      </c>
      <c r="L1854" s="1064">
        <v>1</v>
      </c>
      <c r="M1854" s="1064">
        <v>1</v>
      </c>
      <c r="N1854" s="1064" t="s">
        <v>2397</v>
      </c>
      <c r="O1854">
        <v>13</v>
      </c>
      <c r="P1854" s="1065">
        <v>2625.27</v>
      </c>
      <c r="Q1854" s="1065">
        <v>99.76</v>
      </c>
      <c r="R1854" s="1066">
        <f t="shared" si="28"/>
        <v>2725.03</v>
      </c>
      <c r="S1854" s="1065">
        <v>2725.03</v>
      </c>
      <c r="T1854" s="1065">
        <v>2725.03</v>
      </c>
      <c r="U1854" s="1065">
        <v>2725.03</v>
      </c>
      <c r="V1854" s="1065">
        <v>2725.03</v>
      </c>
    </row>
    <row r="1855" spans="1:22">
      <c r="A1855">
        <v>4088200100</v>
      </c>
      <c r="B1855" s="1061">
        <v>2</v>
      </c>
      <c r="C1855" s="1061">
        <v>5</v>
      </c>
      <c r="D1855" s="1062">
        <v>2</v>
      </c>
      <c r="E1855" s="1061" t="s">
        <v>2394</v>
      </c>
      <c r="F1855" s="1061">
        <v>143</v>
      </c>
      <c r="G1855" s="1061" t="s">
        <v>711</v>
      </c>
      <c r="H1855" s="1063">
        <v>1</v>
      </c>
      <c r="I1855" s="1064">
        <v>15404</v>
      </c>
      <c r="J1855" s="1064">
        <v>1</v>
      </c>
      <c r="K1855">
        <v>2020</v>
      </c>
      <c r="L1855" s="1064">
        <v>1</v>
      </c>
      <c r="M1855" s="1064">
        <v>1</v>
      </c>
      <c r="N1855" s="1064" t="s">
        <v>2397</v>
      </c>
      <c r="O1855">
        <v>13</v>
      </c>
      <c r="P1855" s="1065">
        <v>7256.2</v>
      </c>
      <c r="Q1855" s="1065">
        <v>-928.31</v>
      </c>
      <c r="R1855" s="1066">
        <f t="shared" si="28"/>
        <v>6327.8899999999994</v>
      </c>
      <c r="S1855" s="1065">
        <v>6327.89</v>
      </c>
      <c r="T1855" s="1065">
        <v>6327.89</v>
      </c>
      <c r="U1855" s="1065">
        <v>6327.89</v>
      </c>
      <c r="V1855" s="1065">
        <v>6327.89</v>
      </c>
    </row>
    <row r="1856" spans="1:22">
      <c r="A1856">
        <v>4088200100</v>
      </c>
      <c r="B1856" s="1061">
        <v>2</v>
      </c>
      <c r="C1856" s="1061">
        <v>5</v>
      </c>
      <c r="D1856" s="1062">
        <v>2</v>
      </c>
      <c r="E1856" s="1061" t="s">
        <v>2394</v>
      </c>
      <c r="F1856" s="1061">
        <v>143</v>
      </c>
      <c r="G1856" s="1061" t="s">
        <v>711</v>
      </c>
      <c r="H1856" s="1063">
        <v>1</v>
      </c>
      <c r="I1856" s="1064">
        <v>15404</v>
      </c>
      <c r="J1856" s="1064">
        <v>1</v>
      </c>
      <c r="K1856">
        <v>2020</v>
      </c>
      <c r="L1856" s="1064">
        <v>1</v>
      </c>
      <c r="M1856" s="1064">
        <v>1</v>
      </c>
      <c r="N1856" s="1064" t="s">
        <v>2397</v>
      </c>
      <c r="O1856">
        <v>13</v>
      </c>
      <c r="P1856" s="1065">
        <v>9120.75</v>
      </c>
      <c r="Q1856" s="1065">
        <v>677.75</v>
      </c>
      <c r="R1856" s="1066">
        <f t="shared" si="28"/>
        <v>9798.5</v>
      </c>
      <c r="S1856" s="1065">
        <v>9798.5</v>
      </c>
      <c r="T1856" s="1065">
        <v>9798.5</v>
      </c>
      <c r="U1856" s="1065">
        <v>9798.5</v>
      </c>
      <c r="V1856" s="1065">
        <v>9798.5</v>
      </c>
    </row>
    <row r="1857" spans="1:22">
      <c r="A1857">
        <v>4088200100</v>
      </c>
      <c r="B1857" s="1061">
        <v>2</v>
      </c>
      <c r="C1857" s="1061">
        <v>5</v>
      </c>
      <c r="D1857" s="1062">
        <v>2</v>
      </c>
      <c r="E1857" s="1061" t="s">
        <v>2394</v>
      </c>
      <c r="F1857" s="1061">
        <v>143</v>
      </c>
      <c r="G1857" s="1061" t="s">
        <v>711</v>
      </c>
      <c r="H1857" s="1063">
        <v>1</v>
      </c>
      <c r="I1857" s="1064">
        <v>15404</v>
      </c>
      <c r="J1857" s="1064">
        <v>1</v>
      </c>
      <c r="K1857">
        <v>2020</v>
      </c>
      <c r="L1857" s="1064">
        <v>1</v>
      </c>
      <c r="M1857" s="1064">
        <v>1</v>
      </c>
      <c r="N1857" s="1064" t="s">
        <v>2397</v>
      </c>
      <c r="O1857">
        <v>13</v>
      </c>
      <c r="P1857" s="1065">
        <v>7579.22</v>
      </c>
      <c r="Q1857" s="1065">
        <v>703.1</v>
      </c>
      <c r="R1857" s="1066">
        <f t="shared" si="28"/>
        <v>8282.32</v>
      </c>
      <c r="S1857" s="1065">
        <v>8282.32</v>
      </c>
      <c r="T1857" s="1065">
        <v>8282.32</v>
      </c>
      <c r="U1857" s="1065">
        <v>8282.32</v>
      </c>
      <c r="V1857" s="1065">
        <v>8282.32</v>
      </c>
    </row>
    <row r="1858" spans="1:22">
      <c r="A1858">
        <v>4088200100</v>
      </c>
      <c r="B1858" s="1061">
        <v>2</v>
      </c>
      <c r="C1858" s="1061">
        <v>5</v>
      </c>
      <c r="D1858" s="1062">
        <v>2</v>
      </c>
      <c r="E1858" s="1061" t="s">
        <v>2394</v>
      </c>
      <c r="F1858" s="1061">
        <v>143</v>
      </c>
      <c r="G1858" s="1061" t="s">
        <v>711</v>
      </c>
      <c r="H1858" s="1063">
        <v>1</v>
      </c>
      <c r="I1858" s="1064">
        <v>15404</v>
      </c>
      <c r="J1858" s="1064">
        <v>1</v>
      </c>
      <c r="K1858">
        <v>2020</v>
      </c>
      <c r="L1858" s="1064">
        <v>1</v>
      </c>
      <c r="M1858" s="1064">
        <v>1</v>
      </c>
      <c r="N1858" s="1064" t="s">
        <v>2397</v>
      </c>
      <c r="O1858">
        <v>13</v>
      </c>
      <c r="P1858" s="1065">
        <v>19561.78</v>
      </c>
      <c r="Q1858" s="1065">
        <v>3167.84</v>
      </c>
      <c r="R1858" s="1066">
        <f t="shared" si="28"/>
        <v>22729.62</v>
      </c>
      <c r="S1858" s="1065">
        <v>22729.62</v>
      </c>
      <c r="T1858" s="1065">
        <v>22729.62</v>
      </c>
      <c r="U1858" s="1065">
        <v>22729.62</v>
      </c>
      <c r="V1858" s="1065">
        <v>22729.62</v>
      </c>
    </row>
    <row r="1859" spans="1:22">
      <c r="A1859">
        <v>4088200100</v>
      </c>
      <c r="B1859" s="1061">
        <v>2</v>
      </c>
      <c r="C1859" s="1061">
        <v>5</v>
      </c>
      <c r="D1859" s="1062">
        <v>2</v>
      </c>
      <c r="E1859" s="1061" t="s">
        <v>2394</v>
      </c>
      <c r="F1859" s="1061">
        <v>143</v>
      </c>
      <c r="G1859" s="1061" t="s">
        <v>711</v>
      </c>
      <c r="H1859" s="1063">
        <v>1</v>
      </c>
      <c r="I1859" s="1064">
        <v>15404</v>
      </c>
      <c r="J1859" s="1064">
        <v>1</v>
      </c>
      <c r="K1859">
        <v>2020</v>
      </c>
      <c r="L1859" s="1064">
        <v>1</v>
      </c>
      <c r="M1859" s="1064">
        <v>1</v>
      </c>
      <c r="N1859" s="1064" t="s">
        <v>2397</v>
      </c>
      <c r="O1859">
        <v>13</v>
      </c>
      <c r="P1859" s="1065">
        <v>7517.9</v>
      </c>
      <c r="Q1859" s="1065">
        <v>3570.33</v>
      </c>
      <c r="R1859" s="1066">
        <f t="shared" si="28"/>
        <v>11088.23</v>
      </c>
      <c r="S1859" s="1065">
        <v>11088.23</v>
      </c>
      <c r="T1859" s="1065">
        <v>11088.23</v>
      </c>
      <c r="U1859" s="1065">
        <v>11088.23</v>
      </c>
      <c r="V1859" s="1065">
        <v>11088.23</v>
      </c>
    </row>
    <row r="1860" spans="1:22">
      <c r="A1860">
        <v>4088200100</v>
      </c>
      <c r="B1860" s="1061">
        <v>2</v>
      </c>
      <c r="C1860" s="1061">
        <v>5</v>
      </c>
      <c r="D1860" s="1062">
        <v>2</v>
      </c>
      <c r="E1860" s="1061" t="s">
        <v>2394</v>
      </c>
      <c r="F1860" s="1061">
        <v>143</v>
      </c>
      <c r="G1860" s="1061" t="s">
        <v>711</v>
      </c>
      <c r="H1860" s="1063">
        <v>1</v>
      </c>
      <c r="I1860" s="1064">
        <v>15404</v>
      </c>
      <c r="J1860" s="1064">
        <v>1</v>
      </c>
      <c r="K1860">
        <v>2020</v>
      </c>
      <c r="L1860" s="1064">
        <v>1</v>
      </c>
      <c r="M1860" s="1064">
        <v>1</v>
      </c>
      <c r="N1860" s="1064" t="s">
        <v>2397</v>
      </c>
      <c r="O1860">
        <v>13</v>
      </c>
      <c r="P1860" s="1065">
        <v>51254.65</v>
      </c>
      <c r="Q1860" s="1065">
        <v>10127.549999999999</v>
      </c>
      <c r="R1860" s="1066">
        <f t="shared" si="28"/>
        <v>61382.2</v>
      </c>
      <c r="S1860" s="1065">
        <v>61382.2</v>
      </c>
      <c r="T1860" s="1065">
        <v>61382.2</v>
      </c>
      <c r="U1860" s="1065">
        <v>61382.2</v>
      </c>
      <c r="V1860" s="1065">
        <v>61382.2</v>
      </c>
    </row>
    <row r="1861" spans="1:22">
      <c r="A1861">
        <v>4088200100</v>
      </c>
      <c r="B1861" s="1061">
        <v>2</v>
      </c>
      <c r="C1861" s="1061">
        <v>5</v>
      </c>
      <c r="D1861" s="1062">
        <v>2</v>
      </c>
      <c r="E1861" s="1061" t="s">
        <v>2394</v>
      </c>
      <c r="F1861" s="1061">
        <v>143</v>
      </c>
      <c r="G1861" s="1061" t="s">
        <v>711</v>
      </c>
      <c r="H1861" s="1063">
        <v>1</v>
      </c>
      <c r="I1861" s="1064">
        <v>15404</v>
      </c>
      <c r="J1861" s="1064">
        <v>1</v>
      </c>
      <c r="K1861">
        <v>2020</v>
      </c>
      <c r="L1861" s="1064">
        <v>1</v>
      </c>
      <c r="M1861" s="1064">
        <v>1</v>
      </c>
      <c r="N1861" s="1064" t="s">
        <v>2397</v>
      </c>
      <c r="O1861">
        <v>13</v>
      </c>
      <c r="P1861" s="1065">
        <v>108196.95</v>
      </c>
      <c r="Q1861" s="1065">
        <v>14375.92</v>
      </c>
      <c r="R1861" s="1066">
        <f t="shared" ref="R1861:R1924" si="29">P1861+Q1861</f>
        <v>122572.87</v>
      </c>
      <c r="S1861" s="1065">
        <v>122572.87</v>
      </c>
      <c r="T1861" s="1065">
        <v>122572.87</v>
      </c>
      <c r="U1861" s="1065">
        <v>122572.87</v>
      </c>
      <c r="V1861" s="1065">
        <v>122572.87</v>
      </c>
    </row>
    <row r="1862" spans="1:22">
      <c r="A1862">
        <v>4088200100</v>
      </c>
      <c r="B1862" s="1061">
        <v>2</v>
      </c>
      <c r="C1862" s="1061">
        <v>5</v>
      </c>
      <c r="D1862" s="1062">
        <v>2</v>
      </c>
      <c r="E1862" s="1061" t="s">
        <v>2394</v>
      </c>
      <c r="F1862" s="1061">
        <v>143</v>
      </c>
      <c r="G1862" s="1061" t="s">
        <v>711</v>
      </c>
      <c r="H1862" s="1063">
        <v>1</v>
      </c>
      <c r="I1862" s="1064">
        <v>15404</v>
      </c>
      <c r="J1862" s="1064">
        <v>1</v>
      </c>
      <c r="K1862">
        <v>2020</v>
      </c>
      <c r="L1862" s="1064">
        <v>1</v>
      </c>
      <c r="M1862" s="1064">
        <v>1</v>
      </c>
      <c r="N1862" s="1064" t="s">
        <v>2397</v>
      </c>
      <c r="O1862">
        <v>13</v>
      </c>
      <c r="P1862" s="1065">
        <v>35677.26</v>
      </c>
      <c r="Q1862" s="1065">
        <v>-7308.67</v>
      </c>
      <c r="R1862" s="1066">
        <f t="shared" si="29"/>
        <v>28368.590000000004</v>
      </c>
      <c r="S1862" s="1065">
        <v>28368.59</v>
      </c>
      <c r="T1862" s="1065">
        <v>28368.59</v>
      </c>
      <c r="U1862" s="1065">
        <v>28368.59</v>
      </c>
      <c r="V1862" s="1065">
        <v>28368.59</v>
      </c>
    </row>
    <row r="1863" spans="1:22">
      <c r="A1863">
        <v>4088200100</v>
      </c>
      <c r="B1863" s="1061">
        <v>2</v>
      </c>
      <c r="C1863" s="1061">
        <v>5</v>
      </c>
      <c r="D1863" s="1062">
        <v>2</v>
      </c>
      <c r="E1863" s="1061" t="s">
        <v>2394</v>
      </c>
      <c r="F1863" s="1061">
        <v>143</v>
      </c>
      <c r="G1863" s="1061" t="s">
        <v>711</v>
      </c>
      <c r="H1863" s="1063">
        <v>1</v>
      </c>
      <c r="I1863" s="1064">
        <v>15404</v>
      </c>
      <c r="J1863" s="1064">
        <v>1</v>
      </c>
      <c r="K1863">
        <v>2020</v>
      </c>
      <c r="L1863" s="1064">
        <v>1</v>
      </c>
      <c r="M1863" s="1064">
        <v>1</v>
      </c>
      <c r="N1863" s="1064" t="s">
        <v>2397</v>
      </c>
      <c r="O1863">
        <v>13</v>
      </c>
      <c r="P1863" s="1065">
        <v>3033.24</v>
      </c>
      <c r="Q1863" s="1065">
        <v>115.26</v>
      </c>
      <c r="R1863" s="1066">
        <f t="shared" si="29"/>
        <v>3148.5</v>
      </c>
      <c r="S1863" s="1065">
        <v>3148.5</v>
      </c>
      <c r="T1863" s="1065">
        <v>3148.5</v>
      </c>
      <c r="U1863" s="1065">
        <v>3148.5</v>
      </c>
      <c r="V1863" s="1065">
        <v>3148.5</v>
      </c>
    </row>
    <row r="1864" spans="1:22">
      <c r="A1864">
        <v>4088200100</v>
      </c>
      <c r="B1864" s="1061">
        <v>2</v>
      </c>
      <c r="C1864" s="1061">
        <v>5</v>
      </c>
      <c r="D1864" s="1062">
        <v>2</v>
      </c>
      <c r="E1864" s="1061" t="s">
        <v>2394</v>
      </c>
      <c r="F1864" s="1061">
        <v>143</v>
      </c>
      <c r="G1864" s="1061" t="s">
        <v>711</v>
      </c>
      <c r="H1864" s="1063">
        <v>1</v>
      </c>
      <c r="I1864" s="1064">
        <v>15404</v>
      </c>
      <c r="J1864" s="1064">
        <v>1</v>
      </c>
      <c r="K1864">
        <v>2020</v>
      </c>
      <c r="L1864" s="1064">
        <v>1</v>
      </c>
      <c r="M1864" s="1064">
        <v>1</v>
      </c>
      <c r="N1864" s="1064" t="s">
        <v>2397</v>
      </c>
      <c r="O1864">
        <v>13</v>
      </c>
      <c r="P1864" s="1065">
        <v>11453.88</v>
      </c>
      <c r="Q1864" s="1065">
        <v>242.05</v>
      </c>
      <c r="R1864" s="1066">
        <f t="shared" si="29"/>
        <v>11695.929999999998</v>
      </c>
      <c r="S1864" s="1065">
        <v>11695.93</v>
      </c>
      <c r="T1864" s="1065">
        <v>11695.93</v>
      </c>
      <c r="U1864" s="1065">
        <v>11695.93</v>
      </c>
      <c r="V1864" s="1065">
        <v>11695.93</v>
      </c>
    </row>
    <row r="1865" spans="1:22">
      <c r="A1865">
        <v>4088200100</v>
      </c>
      <c r="B1865" s="1061">
        <v>2</v>
      </c>
      <c r="C1865" s="1061">
        <v>5</v>
      </c>
      <c r="D1865" s="1062">
        <v>2</v>
      </c>
      <c r="E1865" s="1061" t="s">
        <v>2394</v>
      </c>
      <c r="F1865" s="1061">
        <v>143</v>
      </c>
      <c r="G1865" s="1061" t="s">
        <v>711</v>
      </c>
      <c r="H1865" s="1063">
        <v>1</v>
      </c>
      <c r="I1865" s="1064">
        <v>15404</v>
      </c>
      <c r="J1865" s="1064">
        <v>1</v>
      </c>
      <c r="K1865">
        <v>2020</v>
      </c>
      <c r="L1865" s="1064">
        <v>1</v>
      </c>
      <c r="M1865" s="1064">
        <v>1</v>
      </c>
      <c r="N1865" s="1064" t="s">
        <v>2397</v>
      </c>
      <c r="O1865">
        <v>13</v>
      </c>
      <c r="P1865" s="1065">
        <v>7567.56</v>
      </c>
      <c r="Q1865" s="1065">
        <v>2416.69</v>
      </c>
      <c r="R1865" s="1066">
        <f t="shared" si="29"/>
        <v>9984.25</v>
      </c>
      <c r="S1865" s="1065">
        <v>9984.25</v>
      </c>
      <c r="T1865" s="1065">
        <v>9984.25</v>
      </c>
      <c r="U1865" s="1065">
        <v>9984.25</v>
      </c>
      <c r="V1865" s="1065">
        <v>9984.25</v>
      </c>
    </row>
    <row r="1866" spans="1:22">
      <c r="A1866">
        <v>4088200100</v>
      </c>
      <c r="B1866" s="1061">
        <v>2</v>
      </c>
      <c r="C1866" s="1061">
        <v>5</v>
      </c>
      <c r="D1866" s="1062">
        <v>2</v>
      </c>
      <c r="E1866" s="1061" t="s">
        <v>2394</v>
      </c>
      <c r="F1866" s="1061">
        <v>143</v>
      </c>
      <c r="G1866" s="1061" t="s">
        <v>711</v>
      </c>
      <c r="H1866" s="1063">
        <v>1</v>
      </c>
      <c r="I1866" s="1064">
        <v>15418</v>
      </c>
      <c r="J1866" s="1064">
        <v>1</v>
      </c>
      <c r="K1866">
        <v>2020</v>
      </c>
      <c r="L1866" s="1064">
        <v>2</v>
      </c>
      <c r="M1866" s="1064">
        <v>2</v>
      </c>
      <c r="N1866" s="1064" t="s">
        <v>2396</v>
      </c>
      <c r="O1866">
        <v>13</v>
      </c>
      <c r="P1866" s="1065">
        <v>224545.82</v>
      </c>
      <c r="Q1866" s="1065">
        <v>13075.69</v>
      </c>
      <c r="R1866" s="1066">
        <f t="shared" si="29"/>
        <v>237621.51</v>
      </c>
      <c r="S1866" s="1065">
        <v>237621.5</v>
      </c>
      <c r="T1866" s="1065">
        <v>237621.5</v>
      </c>
      <c r="U1866" s="1065">
        <v>237621.5</v>
      </c>
      <c r="V1866" s="1065">
        <v>237621.5</v>
      </c>
    </row>
    <row r="1867" spans="1:22">
      <c r="A1867">
        <v>4088200100</v>
      </c>
      <c r="B1867" s="1061">
        <v>2</v>
      </c>
      <c r="C1867" s="1061">
        <v>5</v>
      </c>
      <c r="D1867" s="1062">
        <v>2</v>
      </c>
      <c r="E1867" s="1061" t="s">
        <v>2394</v>
      </c>
      <c r="F1867" s="1061">
        <v>143</v>
      </c>
      <c r="G1867" s="1061" t="s">
        <v>711</v>
      </c>
      <c r="H1867" s="1063">
        <v>1</v>
      </c>
      <c r="I1867" s="1064">
        <v>15418</v>
      </c>
      <c r="J1867" s="1064">
        <v>1</v>
      </c>
      <c r="K1867">
        <v>2020</v>
      </c>
      <c r="L1867" s="1064">
        <v>1</v>
      </c>
      <c r="M1867" s="1064">
        <v>1</v>
      </c>
      <c r="N1867" s="1064" t="s">
        <v>2397</v>
      </c>
      <c r="O1867">
        <v>13</v>
      </c>
      <c r="P1867" s="1065">
        <v>22460</v>
      </c>
      <c r="Q1867" s="1065">
        <v>15761.5</v>
      </c>
      <c r="R1867" s="1066">
        <f t="shared" si="29"/>
        <v>38221.5</v>
      </c>
      <c r="S1867" s="1065">
        <v>38221.5</v>
      </c>
      <c r="T1867" s="1065">
        <v>38221.5</v>
      </c>
      <c r="U1867" s="1065">
        <v>14925</v>
      </c>
      <c r="V1867" s="1065">
        <v>14925</v>
      </c>
    </row>
    <row r="1868" spans="1:22">
      <c r="A1868">
        <v>4088200100</v>
      </c>
      <c r="B1868" s="1061">
        <v>2</v>
      </c>
      <c r="C1868" s="1061">
        <v>5</v>
      </c>
      <c r="D1868" s="1062">
        <v>2</v>
      </c>
      <c r="E1868" s="1061" t="s">
        <v>2394</v>
      </c>
      <c r="F1868" s="1061">
        <v>143</v>
      </c>
      <c r="G1868" s="1061" t="s">
        <v>711</v>
      </c>
      <c r="H1868" s="1063">
        <v>1</v>
      </c>
      <c r="I1868" s="1064">
        <v>15501</v>
      </c>
      <c r="J1868" s="1064">
        <v>1</v>
      </c>
      <c r="K1868">
        <v>2020</v>
      </c>
      <c r="L1868" s="1064">
        <v>2</v>
      </c>
      <c r="M1868" s="1064">
        <v>2</v>
      </c>
      <c r="N1868" s="1064" t="s">
        <v>2396</v>
      </c>
      <c r="O1868">
        <v>13</v>
      </c>
      <c r="P1868" s="1065">
        <v>10066.61</v>
      </c>
      <c r="Q1868" s="1065">
        <v>23278.639999999999</v>
      </c>
      <c r="R1868" s="1066">
        <f t="shared" si="29"/>
        <v>33345.25</v>
      </c>
      <c r="S1868" s="1065">
        <v>22650</v>
      </c>
      <c r="T1868" s="1065">
        <v>22650</v>
      </c>
      <c r="U1868" s="1065">
        <v>22650</v>
      </c>
      <c r="V1868" s="1065">
        <v>22650</v>
      </c>
    </row>
    <row r="1869" spans="1:22">
      <c r="A1869">
        <v>4088200100</v>
      </c>
      <c r="B1869" s="1061">
        <v>2</v>
      </c>
      <c r="C1869" s="1061">
        <v>5</v>
      </c>
      <c r="D1869" s="1062">
        <v>2</v>
      </c>
      <c r="E1869" s="1061" t="s">
        <v>2394</v>
      </c>
      <c r="F1869" s="1061">
        <v>143</v>
      </c>
      <c r="G1869" s="1061" t="s">
        <v>711</v>
      </c>
      <c r="H1869" s="1063">
        <v>1</v>
      </c>
      <c r="I1869" s="1064">
        <v>15501</v>
      </c>
      <c r="J1869" s="1064">
        <v>1</v>
      </c>
      <c r="K1869">
        <v>2020</v>
      </c>
      <c r="L1869" s="1064">
        <v>2</v>
      </c>
      <c r="M1869" s="1064">
        <v>2</v>
      </c>
      <c r="N1869" s="1064" t="s">
        <v>2396</v>
      </c>
      <c r="O1869">
        <v>13</v>
      </c>
      <c r="P1869" s="1065">
        <v>2013.32</v>
      </c>
      <c r="Q1869" s="1065">
        <v>0</v>
      </c>
      <c r="R1869" s="1066">
        <f t="shared" si="29"/>
        <v>2013.32</v>
      </c>
      <c r="S1869" s="1065">
        <v>1200</v>
      </c>
      <c r="T1869" s="1065">
        <v>1200</v>
      </c>
      <c r="U1869" s="1065">
        <v>1200</v>
      </c>
      <c r="V1869" s="1065">
        <v>1200</v>
      </c>
    </row>
    <row r="1870" spans="1:22">
      <c r="A1870">
        <v>4088200100</v>
      </c>
      <c r="B1870" s="1061">
        <v>2</v>
      </c>
      <c r="C1870" s="1061">
        <v>5</v>
      </c>
      <c r="D1870" s="1062">
        <v>2</v>
      </c>
      <c r="E1870" s="1061" t="s">
        <v>2394</v>
      </c>
      <c r="F1870" s="1061">
        <v>143</v>
      </c>
      <c r="G1870" s="1061" t="s">
        <v>711</v>
      </c>
      <c r="H1870" s="1063">
        <v>1</v>
      </c>
      <c r="I1870" s="1064">
        <v>15501</v>
      </c>
      <c r="J1870" s="1064">
        <v>1</v>
      </c>
      <c r="K1870">
        <v>2020</v>
      </c>
      <c r="L1870" s="1064">
        <v>2</v>
      </c>
      <c r="M1870" s="1064">
        <v>2</v>
      </c>
      <c r="N1870" s="1064" t="s">
        <v>2396</v>
      </c>
      <c r="O1870">
        <v>13</v>
      </c>
      <c r="P1870" s="1065">
        <v>4328.6400000000003</v>
      </c>
      <c r="Q1870" s="1065">
        <v>-4328.6400000000003</v>
      </c>
      <c r="R1870" s="1066">
        <f t="shared" si="29"/>
        <v>0</v>
      </c>
      <c r="S1870" s="1065">
        <v>0</v>
      </c>
      <c r="T1870" s="1065">
        <v>0</v>
      </c>
      <c r="U1870" s="1065">
        <v>0</v>
      </c>
      <c r="V1870" s="1065">
        <v>0</v>
      </c>
    </row>
    <row r="1871" spans="1:22">
      <c r="A1871">
        <v>4088200100</v>
      </c>
      <c r="B1871" s="1061">
        <v>2</v>
      </c>
      <c r="C1871" s="1061">
        <v>5</v>
      </c>
      <c r="D1871" s="1062">
        <v>2</v>
      </c>
      <c r="E1871" s="1061" t="s">
        <v>2394</v>
      </c>
      <c r="F1871" s="1061">
        <v>143</v>
      </c>
      <c r="G1871" s="1061" t="s">
        <v>711</v>
      </c>
      <c r="H1871" s="1063">
        <v>1</v>
      </c>
      <c r="I1871" s="1064">
        <v>15501</v>
      </c>
      <c r="J1871" s="1064">
        <v>1</v>
      </c>
      <c r="K1871">
        <v>2020</v>
      </c>
      <c r="L1871" s="1064">
        <v>2</v>
      </c>
      <c r="M1871" s="1064">
        <v>2</v>
      </c>
      <c r="N1871" s="1064" t="s">
        <v>2396</v>
      </c>
      <c r="O1871">
        <v>13</v>
      </c>
      <c r="P1871" s="1065">
        <v>5737.97</v>
      </c>
      <c r="Q1871" s="1065">
        <v>-300</v>
      </c>
      <c r="R1871" s="1066">
        <f t="shared" si="29"/>
        <v>5437.97</v>
      </c>
      <c r="S1871" s="1065">
        <v>2450</v>
      </c>
      <c r="T1871" s="1065">
        <v>2450</v>
      </c>
      <c r="U1871" s="1065">
        <v>2450</v>
      </c>
      <c r="V1871" s="1065">
        <v>2450</v>
      </c>
    </row>
    <row r="1872" spans="1:22">
      <c r="A1872">
        <v>4088200100</v>
      </c>
      <c r="B1872" s="1061">
        <v>2</v>
      </c>
      <c r="C1872" s="1061">
        <v>5</v>
      </c>
      <c r="D1872" s="1062">
        <v>2</v>
      </c>
      <c r="E1872" s="1061" t="s">
        <v>2394</v>
      </c>
      <c r="F1872" s="1061">
        <v>143</v>
      </c>
      <c r="G1872" s="1061" t="s">
        <v>711</v>
      </c>
      <c r="H1872" s="1063">
        <v>1</v>
      </c>
      <c r="I1872" s="1064">
        <v>15501</v>
      </c>
      <c r="J1872" s="1064">
        <v>1</v>
      </c>
      <c r="K1872">
        <v>2020</v>
      </c>
      <c r="L1872" s="1064">
        <v>2</v>
      </c>
      <c r="M1872" s="1064">
        <v>2</v>
      </c>
      <c r="N1872" s="1064" t="s">
        <v>2396</v>
      </c>
      <c r="O1872">
        <v>13</v>
      </c>
      <c r="P1872" s="1065">
        <v>6643.96</v>
      </c>
      <c r="Q1872" s="1065">
        <v>-6000</v>
      </c>
      <c r="R1872" s="1066">
        <f t="shared" si="29"/>
        <v>643.96</v>
      </c>
      <c r="S1872" s="1065">
        <v>0</v>
      </c>
      <c r="T1872" s="1065">
        <v>0</v>
      </c>
      <c r="U1872" s="1065">
        <v>0</v>
      </c>
      <c r="V1872" s="1065">
        <v>0</v>
      </c>
    </row>
    <row r="1873" spans="1:22">
      <c r="A1873">
        <v>4088200100</v>
      </c>
      <c r="B1873" s="1061">
        <v>2</v>
      </c>
      <c r="C1873" s="1061">
        <v>5</v>
      </c>
      <c r="D1873" s="1062">
        <v>2</v>
      </c>
      <c r="E1873" s="1061" t="s">
        <v>2394</v>
      </c>
      <c r="F1873" s="1061">
        <v>143</v>
      </c>
      <c r="G1873" s="1061" t="s">
        <v>711</v>
      </c>
      <c r="H1873" s="1063">
        <v>1</v>
      </c>
      <c r="I1873" s="1064">
        <v>15501</v>
      </c>
      <c r="J1873" s="1064">
        <v>1</v>
      </c>
      <c r="K1873">
        <v>2020</v>
      </c>
      <c r="L1873" s="1064">
        <v>2</v>
      </c>
      <c r="M1873" s="1064">
        <v>2</v>
      </c>
      <c r="N1873" s="1064" t="s">
        <v>2396</v>
      </c>
      <c r="O1873">
        <v>13</v>
      </c>
      <c r="P1873" s="1065">
        <v>2013.32</v>
      </c>
      <c r="Q1873" s="1065">
        <v>-2000</v>
      </c>
      <c r="R1873" s="1066">
        <f t="shared" si="29"/>
        <v>13.319999999999936</v>
      </c>
      <c r="S1873" s="1065">
        <v>0</v>
      </c>
      <c r="T1873" s="1065">
        <v>0</v>
      </c>
      <c r="U1873" s="1065">
        <v>0</v>
      </c>
      <c r="V1873" s="1065">
        <v>0</v>
      </c>
    </row>
    <row r="1874" spans="1:22">
      <c r="A1874">
        <v>4088200100</v>
      </c>
      <c r="B1874" s="1061">
        <v>2</v>
      </c>
      <c r="C1874" s="1061">
        <v>5</v>
      </c>
      <c r="D1874" s="1062">
        <v>2</v>
      </c>
      <c r="E1874" s="1061" t="s">
        <v>2394</v>
      </c>
      <c r="F1874" s="1061">
        <v>143</v>
      </c>
      <c r="G1874" s="1061" t="s">
        <v>711</v>
      </c>
      <c r="H1874" s="1063">
        <v>1</v>
      </c>
      <c r="I1874" s="1064">
        <v>15901</v>
      </c>
      <c r="J1874" s="1064">
        <v>1</v>
      </c>
      <c r="K1874">
        <v>2020</v>
      </c>
      <c r="L1874" s="1064">
        <v>2</v>
      </c>
      <c r="M1874" s="1064">
        <v>2</v>
      </c>
      <c r="N1874" s="1064" t="s">
        <v>2396</v>
      </c>
      <c r="O1874">
        <v>13</v>
      </c>
      <c r="P1874" s="1065">
        <v>502.2</v>
      </c>
      <c r="Q1874" s="1065">
        <v>-500</v>
      </c>
      <c r="R1874" s="1066">
        <f t="shared" si="29"/>
        <v>2.1999999999999886</v>
      </c>
      <c r="S1874" s="1065">
        <v>0</v>
      </c>
      <c r="T1874" s="1065">
        <v>0</v>
      </c>
      <c r="U1874" s="1065">
        <v>0</v>
      </c>
      <c r="V1874" s="1065">
        <v>0</v>
      </c>
    </row>
    <row r="1875" spans="1:22">
      <c r="A1875">
        <v>4088200100</v>
      </c>
      <c r="B1875" s="1061">
        <v>2</v>
      </c>
      <c r="C1875" s="1061">
        <v>5</v>
      </c>
      <c r="D1875" s="1062">
        <v>2</v>
      </c>
      <c r="E1875" s="1061" t="s">
        <v>2394</v>
      </c>
      <c r="F1875" s="1061">
        <v>143</v>
      </c>
      <c r="G1875" s="1061" t="s">
        <v>711</v>
      </c>
      <c r="H1875" s="1063">
        <v>1</v>
      </c>
      <c r="I1875" s="1064">
        <v>15901</v>
      </c>
      <c r="J1875" s="1064">
        <v>1</v>
      </c>
      <c r="K1875">
        <v>2020</v>
      </c>
      <c r="L1875" s="1064">
        <v>1</v>
      </c>
      <c r="M1875" s="1064">
        <v>1</v>
      </c>
      <c r="N1875" s="1064" t="s">
        <v>2397</v>
      </c>
      <c r="O1875">
        <v>13</v>
      </c>
      <c r="P1875" s="1065">
        <v>0</v>
      </c>
      <c r="Q1875" s="1065">
        <v>0</v>
      </c>
      <c r="R1875" s="1066">
        <f t="shared" si="29"/>
        <v>0</v>
      </c>
      <c r="S1875" s="1065">
        <v>0</v>
      </c>
      <c r="T1875" s="1065">
        <v>0</v>
      </c>
      <c r="U1875" s="1065">
        <v>0</v>
      </c>
      <c r="V1875" s="1065">
        <v>0</v>
      </c>
    </row>
    <row r="1876" spans="1:22">
      <c r="A1876">
        <v>4088200100</v>
      </c>
      <c r="B1876" s="1061">
        <v>2</v>
      </c>
      <c r="C1876" s="1061">
        <v>5</v>
      </c>
      <c r="D1876" s="1062">
        <v>2</v>
      </c>
      <c r="E1876" s="1061" t="s">
        <v>2394</v>
      </c>
      <c r="F1876" s="1061">
        <v>143</v>
      </c>
      <c r="G1876" s="1061" t="s">
        <v>711</v>
      </c>
      <c r="H1876" s="1063">
        <v>1</v>
      </c>
      <c r="I1876" s="1064">
        <v>15901</v>
      </c>
      <c r="J1876" s="1064">
        <v>1</v>
      </c>
      <c r="K1876">
        <v>2020</v>
      </c>
      <c r="L1876" s="1064">
        <v>1</v>
      </c>
      <c r="M1876" s="1064">
        <v>1</v>
      </c>
      <c r="N1876" s="1064" t="s">
        <v>2397</v>
      </c>
      <c r="O1876">
        <v>13</v>
      </c>
      <c r="P1876" s="1065">
        <v>0</v>
      </c>
      <c r="Q1876" s="1065">
        <v>0</v>
      </c>
      <c r="R1876" s="1066">
        <f t="shared" si="29"/>
        <v>0</v>
      </c>
      <c r="S1876" s="1065">
        <v>0</v>
      </c>
      <c r="T1876" s="1065">
        <v>0</v>
      </c>
      <c r="U1876" s="1065">
        <v>6000</v>
      </c>
      <c r="V1876" s="1065">
        <v>6000</v>
      </c>
    </row>
    <row r="1877" spans="1:22">
      <c r="A1877">
        <v>4088200100</v>
      </c>
      <c r="B1877" s="1061">
        <v>2</v>
      </c>
      <c r="C1877" s="1061">
        <v>5</v>
      </c>
      <c r="D1877" s="1062">
        <v>2</v>
      </c>
      <c r="E1877" s="1061" t="s">
        <v>2394</v>
      </c>
      <c r="F1877" s="1061">
        <v>143</v>
      </c>
      <c r="G1877" s="1061" t="s">
        <v>711</v>
      </c>
      <c r="H1877" s="1063">
        <v>1</v>
      </c>
      <c r="I1877" s="1064">
        <v>15901</v>
      </c>
      <c r="J1877" s="1064">
        <v>1</v>
      </c>
      <c r="K1877">
        <v>2020</v>
      </c>
      <c r="L1877" s="1064">
        <v>1</v>
      </c>
      <c r="M1877" s="1064">
        <v>1</v>
      </c>
      <c r="N1877" s="1064" t="s">
        <v>2397</v>
      </c>
      <c r="O1877">
        <v>13</v>
      </c>
      <c r="P1877" s="1065">
        <v>0</v>
      </c>
      <c r="Q1877" s="1065">
        <v>0</v>
      </c>
      <c r="R1877" s="1066">
        <f t="shared" si="29"/>
        <v>0</v>
      </c>
      <c r="S1877" s="1065">
        <v>0</v>
      </c>
      <c r="T1877" s="1065">
        <v>0</v>
      </c>
      <c r="U1877" s="1065">
        <v>0</v>
      </c>
      <c r="V1877" s="1065">
        <v>0</v>
      </c>
    </row>
    <row r="1878" spans="1:22">
      <c r="A1878">
        <v>4088200100</v>
      </c>
      <c r="B1878" s="1061">
        <v>2</v>
      </c>
      <c r="C1878" s="1061">
        <v>5</v>
      </c>
      <c r="D1878" s="1062">
        <v>2</v>
      </c>
      <c r="E1878" s="1061" t="s">
        <v>2394</v>
      </c>
      <c r="F1878" s="1061">
        <v>143</v>
      </c>
      <c r="G1878" s="1061" t="s">
        <v>711</v>
      </c>
      <c r="H1878" s="1063">
        <v>1</v>
      </c>
      <c r="I1878" s="1064">
        <v>15901</v>
      </c>
      <c r="J1878" s="1064">
        <v>1</v>
      </c>
      <c r="K1878">
        <v>2020</v>
      </c>
      <c r="L1878" s="1064">
        <v>1</v>
      </c>
      <c r="M1878" s="1064">
        <v>1</v>
      </c>
      <c r="N1878" s="1064" t="s">
        <v>2397</v>
      </c>
      <c r="O1878">
        <v>13</v>
      </c>
      <c r="P1878" s="1065">
        <v>0</v>
      </c>
      <c r="Q1878" s="1065">
        <v>0</v>
      </c>
      <c r="R1878" s="1066">
        <f t="shared" si="29"/>
        <v>0</v>
      </c>
      <c r="S1878" s="1065">
        <v>0</v>
      </c>
      <c r="T1878" s="1065">
        <v>0</v>
      </c>
      <c r="U1878" s="1065">
        <v>0</v>
      </c>
      <c r="V1878" s="1065">
        <v>0</v>
      </c>
    </row>
    <row r="1879" spans="1:22">
      <c r="A1879">
        <v>4088200100</v>
      </c>
      <c r="B1879" s="1061">
        <v>2</v>
      </c>
      <c r="C1879" s="1061">
        <v>5</v>
      </c>
      <c r="D1879" s="1062">
        <v>2</v>
      </c>
      <c r="E1879" s="1061" t="s">
        <v>2394</v>
      </c>
      <c r="F1879" s="1061">
        <v>143</v>
      </c>
      <c r="G1879" s="1061" t="s">
        <v>711</v>
      </c>
      <c r="H1879" s="1063">
        <v>1</v>
      </c>
      <c r="I1879" s="1064">
        <v>15901</v>
      </c>
      <c r="J1879" s="1064">
        <v>1</v>
      </c>
      <c r="K1879">
        <v>2020</v>
      </c>
      <c r="L1879" s="1064">
        <v>1</v>
      </c>
      <c r="M1879" s="1064">
        <v>1</v>
      </c>
      <c r="N1879" s="1064" t="s">
        <v>2397</v>
      </c>
      <c r="O1879">
        <v>13</v>
      </c>
      <c r="P1879" s="1065">
        <v>0</v>
      </c>
      <c r="Q1879" s="1065">
        <v>0</v>
      </c>
      <c r="R1879" s="1066">
        <f t="shared" si="29"/>
        <v>0</v>
      </c>
      <c r="S1879" s="1065">
        <v>6000</v>
      </c>
      <c r="T1879" s="1065">
        <v>6000</v>
      </c>
      <c r="U1879" s="1065">
        <v>0</v>
      </c>
      <c r="V1879" s="1065">
        <v>0</v>
      </c>
    </row>
    <row r="1880" spans="1:22">
      <c r="A1880">
        <v>4088200100</v>
      </c>
      <c r="B1880" s="1061">
        <v>2</v>
      </c>
      <c r="C1880" s="1061">
        <v>5</v>
      </c>
      <c r="D1880" s="1062">
        <v>2</v>
      </c>
      <c r="E1880" s="1061" t="s">
        <v>2394</v>
      </c>
      <c r="F1880" s="1061">
        <v>143</v>
      </c>
      <c r="G1880" s="1061" t="s">
        <v>711</v>
      </c>
      <c r="H1880" s="1063">
        <v>1</v>
      </c>
      <c r="I1880" s="1064">
        <v>15901</v>
      </c>
      <c r="J1880" s="1064">
        <v>1</v>
      </c>
      <c r="K1880">
        <v>2020</v>
      </c>
      <c r="L1880" s="1064">
        <v>1</v>
      </c>
      <c r="M1880" s="1064">
        <v>1</v>
      </c>
      <c r="N1880" s="1064" t="s">
        <v>2397</v>
      </c>
      <c r="O1880">
        <v>13</v>
      </c>
      <c r="P1880" s="1065">
        <v>0</v>
      </c>
      <c r="Q1880" s="1065">
        <v>6000</v>
      </c>
      <c r="R1880" s="1066">
        <f t="shared" si="29"/>
        <v>6000</v>
      </c>
      <c r="S1880" s="1065">
        <v>0</v>
      </c>
      <c r="T1880" s="1065">
        <v>0</v>
      </c>
      <c r="U1880" s="1065">
        <v>0</v>
      </c>
      <c r="V1880" s="1065">
        <v>0</v>
      </c>
    </row>
    <row r="1881" spans="1:22">
      <c r="A1881">
        <v>4088200100</v>
      </c>
      <c r="B1881" s="1061">
        <v>2</v>
      </c>
      <c r="C1881" s="1061">
        <v>5</v>
      </c>
      <c r="D1881" s="1062">
        <v>2</v>
      </c>
      <c r="E1881" s="1061" t="s">
        <v>2394</v>
      </c>
      <c r="F1881" s="1061">
        <v>143</v>
      </c>
      <c r="G1881" s="1061" t="s">
        <v>711</v>
      </c>
      <c r="H1881" s="1063">
        <v>1</v>
      </c>
      <c r="I1881" s="1064">
        <v>15901</v>
      </c>
      <c r="J1881" s="1064">
        <v>1</v>
      </c>
      <c r="K1881">
        <v>2020</v>
      </c>
      <c r="L1881" s="1064">
        <v>2</v>
      </c>
      <c r="M1881" s="1064">
        <v>2</v>
      </c>
      <c r="N1881" s="1064" t="s">
        <v>2396</v>
      </c>
      <c r="O1881">
        <v>13</v>
      </c>
      <c r="P1881" s="1065">
        <v>23512.07</v>
      </c>
      <c r="Q1881" s="1065">
        <v>-14512.07</v>
      </c>
      <c r="R1881" s="1066">
        <f t="shared" si="29"/>
        <v>9000</v>
      </c>
      <c r="S1881" s="1065">
        <v>9000</v>
      </c>
      <c r="T1881" s="1065">
        <v>9000</v>
      </c>
      <c r="U1881" s="1065">
        <v>9000</v>
      </c>
      <c r="V1881" s="1065">
        <v>9000</v>
      </c>
    </row>
    <row r="1882" spans="1:22">
      <c r="A1882">
        <v>4088200100</v>
      </c>
      <c r="B1882" s="1061">
        <v>2</v>
      </c>
      <c r="C1882" s="1061">
        <v>5</v>
      </c>
      <c r="D1882" s="1062">
        <v>2</v>
      </c>
      <c r="E1882" s="1061" t="s">
        <v>2394</v>
      </c>
      <c r="F1882" s="1061">
        <v>143</v>
      </c>
      <c r="G1882" s="1061" t="s">
        <v>711</v>
      </c>
      <c r="H1882" s="1063">
        <v>1</v>
      </c>
      <c r="I1882" s="1064">
        <v>15901</v>
      </c>
      <c r="J1882" s="1064">
        <v>1</v>
      </c>
      <c r="K1882">
        <v>2020</v>
      </c>
      <c r="L1882" s="1064">
        <v>2</v>
      </c>
      <c r="M1882" s="1064">
        <v>2</v>
      </c>
      <c r="N1882" s="1064" t="s">
        <v>2396</v>
      </c>
      <c r="O1882">
        <v>13</v>
      </c>
      <c r="P1882" s="1065">
        <v>803.51</v>
      </c>
      <c r="Q1882" s="1065">
        <v>-800</v>
      </c>
      <c r="R1882" s="1066">
        <f t="shared" si="29"/>
        <v>3.5099999999999909</v>
      </c>
      <c r="S1882" s="1065">
        <v>0</v>
      </c>
      <c r="T1882" s="1065">
        <v>0</v>
      </c>
      <c r="U1882" s="1065">
        <v>0</v>
      </c>
      <c r="V1882" s="1065">
        <v>0</v>
      </c>
    </row>
    <row r="1883" spans="1:22">
      <c r="A1883">
        <v>4088200100</v>
      </c>
      <c r="B1883" s="1061">
        <v>2</v>
      </c>
      <c r="C1883" s="1061">
        <v>5</v>
      </c>
      <c r="D1883" s="1062">
        <v>2</v>
      </c>
      <c r="E1883" s="1061" t="s">
        <v>2394</v>
      </c>
      <c r="F1883" s="1061">
        <v>143</v>
      </c>
      <c r="G1883" s="1061" t="s">
        <v>711</v>
      </c>
      <c r="H1883" s="1063">
        <v>1</v>
      </c>
      <c r="I1883" s="1064">
        <v>15901</v>
      </c>
      <c r="J1883" s="1064">
        <v>1</v>
      </c>
      <c r="K1883">
        <v>2020</v>
      </c>
      <c r="L1883" s="1064">
        <v>2</v>
      </c>
      <c r="M1883" s="1064">
        <v>2</v>
      </c>
      <c r="N1883" s="1064" t="s">
        <v>2396</v>
      </c>
      <c r="O1883">
        <v>13</v>
      </c>
      <c r="P1883" s="1065">
        <v>5524.15</v>
      </c>
      <c r="Q1883" s="1065">
        <v>-3474.93</v>
      </c>
      <c r="R1883" s="1066">
        <f t="shared" si="29"/>
        <v>2049.2199999999998</v>
      </c>
      <c r="S1883" s="1065">
        <v>2000</v>
      </c>
      <c r="T1883" s="1065">
        <v>2000</v>
      </c>
      <c r="U1883" s="1065">
        <v>2000</v>
      </c>
      <c r="V1883" s="1065">
        <v>2000</v>
      </c>
    </row>
    <row r="1884" spans="1:22">
      <c r="A1884">
        <v>4088200100</v>
      </c>
      <c r="B1884" s="1061">
        <v>2</v>
      </c>
      <c r="C1884" s="1061">
        <v>5</v>
      </c>
      <c r="D1884" s="1062">
        <v>2</v>
      </c>
      <c r="E1884" s="1061" t="s">
        <v>2394</v>
      </c>
      <c r="F1884" s="1061">
        <v>143</v>
      </c>
      <c r="G1884" s="1061" t="s">
        <v>711</v>
      </c>
      <c r="H1884" s="1063">
        <v>1</v>
      </c>
      <c r="I1884" s="1064">
        <v>15901</v>
      </c>
      <c r="J1884" s="1064">
        <v>1</v>
      </c>
      <c r="K1884">
        <v>2020</v>
      </c>
      <c r="L1884" s="1064">
        <v>1</v>
      </c>
      <c r="M1884" s="1064">
        <v>1</v>
      </c>
      <c r="N1884" s="1064" t="s">
        <v>2397</v>
      </c>
      <c r="O1884">
        <v>13</v>
      </c>
      <c r="P1884" s="1065">
        <v>0</v>
      </c>
      <c r="Q1884" s="1065">
        <v>0</v>
      </c>
      <c r="R1884" s="1066">
        <f t="shared" si="29"/>
        <v>0</v>
      </c>
      <c r="S1884" s="1065">
        <v>0</v>
      </c>
      <c r="T1884" s="1065">
        <v>0</v>
      </c>
      <c r="U1884" s="1065">
        <v>0</v>
      </c>
      <c r="V1884" s="1065">
        <v>0</v>
      </c>
    </row>
    <row r="1885" spans="1:22">
      <c r="A1885">
        <v>4088200100</v>
      </c>
      <c r="B1885" s="1061">
        <v>2</v>
      </c>
      <c r="C1885" s="1061">
        <v>5</v>
      </c>
      <c r="D1885" s="1062">
        <v>2</v>
      </c>
      <c r="E1885" s="1061" t="s">
        <v>2394</v>
      </c>
      <c r="F1885" s="1061">
        <v>143</v>
      </c>
      <c r="G1885" s="1061" t="s">
        <v>711</v>
      </c>
      <c r="H1885" s="1063">
        <v>1</v>
      </c>
      <c r="I1885" s="1064">
        <v>15901</v>
      </c>
      <c r="J1885" s="1064">
        <v>1</v>
      </c>
      <c r="K1885">
        <v>2020</v>
      </c>
      <c r="L1885" s="1064">
        <v>1</v>
      </c>
      <c r="M1885" s="1064">
        <v>1</v>
      </c>
      <c r="N1885" s="1064" t="s">
        <v>2397</v>
      </c>
      <c r="O1885">
        <v>13</v>
      </c>
      <c r="P1885" s="1065">
        <v>0</v>
      </c>
      <c r="Q1885" s="1065">
        <v>0</v>
      </c>
      <c r="R1885" s="1066">
        <f t="shared" si="29"/>
        <v>0</v>
      </c>
      <c r="S1885" s="1065">
        <v>0</v>
      </c>
      <c r="T1885" s="1065">
        <v>0</v>
      </c>
      <c r="U1885" s="1065">
        <v>8599.99</v>
      </c>
      <c r="V1885" s="1065">
        <v>8599.99</v>
      </c>
    </row>
    <row r="1886" spans="1:22">
      <c r="A1886">
        <v>4088200100</v>
      </c>
      <c r="B1886" s="1061">
        <v>2</v>
      </c>
      <c r="C1886" s="1061">
        <v>5</v>
      </c>
      <c r="D1886" s="1062">
        <v>2</v>
      </c>
      <c r="E1886" s="1061" t="s">
        <v>2394</v>
      </c>
      <c r="F1886" s="1061">
        <v>143</v>
      </c>
      <c r="G1886" s="1061" t="s">
        <v>711</v>
      </c>
      <c r="H1886" s="1063">
        <v>1</v>
      </c>
      <c r="I1886" s="1064">
        <v>15901</v>
      </c>
      <c r="J1886" s="1064">
        <v>1</v>
      </c>
      <c r="K1886">
        <v>2020</v>
      </c>
      <c r="L1886" s="1064">
        <v>1</v>
      </c>
      <c r="M1886" s="1064">
        <v>1</v>
      </c>
      <c r="N1886" s="1064" t="s">
        <v>2397</v>
      </c>
      <c r="O1886">
        <v>13</v>
      </c>
      <c r="P1886" s="1065">
        <v>0</v>
      </c>
      <c r="Q1886" s="1065">
        <v>0</v>
      </c>
      <c r="R1886" s="1066">
        <f t="shared" si="29"/>
        <v>0</v>
      </c>
      <c r="S1886" s="1065">
        <v>0</v>
      </c>
      <c r="T1886" s="1065">
        <v>0</v>
      </c>
      <c r="U1886" s="1065">
        <v>0</v>
      </c>
      <c r="V1886" s="1065">
        <v>0</v>
      </c>
    </row>
    <row r="1887" spans="1:22">
      <c r="A1887">
        <v>4088200100</v>
      </c>
      <c r="B1887" s="1061">
        <v>2</v>
      </c>
      <c r="C1887" s="1061">
        <v>5</v>
      </c>
      <c r="D1887" s="1062">
        <v>2</v>
      </c>
      <c r="E1887" s="1061" t="s">
        <v>2394</v>
      </c>
      <c r="F1887" s="1061">
        <v>143</v>
      </c>
      <c r="G1887" s="1061" t="s">
        <v>711</v>
      </c>
      <c r="H1887" s="1063">
        <v>1</v>
      </c>
      <c r="I1887" s="1064">
        <v>15901</v>
      </c>
      <c r="J1887" s="1064">
        <v>1</v>
      </c>
      <c r="K1887">
        <v>2020</v>
      </c>
      <c r="L1887" s="1064">
        <v>1</v>
      </c>
      <c r="M1887" s="1064">
        <v>1</v>
      </c>
      <c r="N1887" s="1064" t="s">
        <v>2397</v>
      </c>
      <c r="O1887">
        <v>13</v>
      </c>
      <c r="P1887" s="1065">
        <v>0</v>
      </c>
      <c r="Q1887" s="1065">
        <v>0</v>
      </c>
      <c r="R1887" s="1066">
        <f t="shared" si="29"/>
        <v>0</v>
      </c>
      <c r="S1887" s="1065">
        <v>0</v>
      </c>
      <c r="T1887" s="1065">
        <v>0</v>
      </c>
      <c r="U1887" s="1065">
        <v>0</v>
      </c>
      <c r="V1887" s="1065">
        <v>0</v>
      </c>
    </row>
    <row r="1888" spans="1:22">
      <c r="A1888">
        <v>4088200100</v>
      </c>
      <c r="B1888" s="1061">
        <v>2</v>
      </c>
      <c r="C1888" s="1061">
        <v>5</v>
      </c>
      <c r="D1888" s="1062">
        <v>2</v>
      </c>
      <c r="E1888" s="1061" t="s">
        <v>2394</v>
      </c>
      <c r="F1888" s="1061">
        <v>143</v>
      </c>
      <c r="G1888" s="1061" t="s">
        <v>711</v>
      </c>
      <c r="H1888" s="1063">
        <v>1</v>
      </c>
      <c r="I1888" s="1064">
        <v>15901</v>
      </c>
      <c r="J1888" s="1064">
        <v>1</v>
      </c>
      <c r="K1888">
        <v>2020</v>
      </c>
      <c r="L1888" s="1064">
        <v>1</v>
      </c>
      <c r="M1888" s="1064">
        <v>1</v>
      </c>
      <c r="N1888" s="1064" t="s">
        <v>2397</v>
      </c>
      <c r="O1888">
        <v>13</v>
      </c>
      <c r="P1888" s="1065">
        <v>0</v>
      </c>
      <c r="Q1888" s="1065">
        <v>0</v>
      </c>
      <c r="R1888" s="1066">
        <f t="shared" si="29"/>
        <v>0</v>
      </c>
      <c r="S1888" s="1065">
        <v>8599.99</v>
      </c>
      <c r="T1888" s="1065">
        <v>8599.99</v>
      </c>
      <c r="U1888" s="1065">
        <v>0</v>
      </c>
      <c r="V1888" s="1065">
        <v>0</v>
      </c>
    </row>
    <row r="1889" spans="1:22">
      <c r="A1889">
        <v>4088200100</v>
      </c>
      <c r="B1889" s="1061">
        <v>2</v>
      </c>
      <c r="C1889" s="1061">
        <v>5</v>
      </c>
      <c r="D1889" s="1062">
        <v>2</v>
      </c>
      <c r="E1889" s="1061" t="s">
        <v>2394</v>
      </c>
      <c r="F1889" s="1061">
        <v>143</v>
      </c>
      <c r="G1889" s="1061" t="s">
        <v>711</v>
      </c>
      <c r="H1889" s="1063">
        <v>1</v>
      </c>
      <c r="I1889" s="1064">
        <v>15901</v>
      </c>
      <c r="J1889" s="1064">
        <v>1</v>
      </c>
      <c r="K1889">
        <v>2020</v>
      </c>
      <c r="L1889" s="1064">
        <v>1</v>
      </c>
      <c r="M1889" s="1064">
        <v>1</v>
      </c>
      <c r="N1889" s="1064" t="s">
        <v>2397</v>
      </c>
      <c r="O1889">
        <v>13</v>
      </c>
      <c r="P1889" s="1065">
        <v>0</v>
      </c>
      <c r="Q1889" s="1065">
        <v>8599.99</v>
      </c>
      <c r="R1889" s="1066">
        <f t="shared" si="29"/>
        <v>8599.99</v>
      </c>
      <c r="S1889" s="1065">
        <v>0</v>
      </c>
      <c r="T1889" s="1065">
        <v>0</v>
      </c>
      <c r="U1889" s="1065">
        <v>0</v>
      </c>
      <c r="V1889" s="1065">
        <v>0</v>
      </c>
    </row>
    <row r="1890" spans="1:22">
      <c r="A1890">
        <v>4088200100</v>
      </c>
      <c r="B1890" s="1061">
        <v>2</v>
      </c>
      <c r="C1890" s="1061">
        <v>5</v>
      </c>
      <c r="D1890" s="1062">
        <v>2</v>
      </c>
      <c r="E1890" s="1061" t="s">
        <v>2394</v>
      </c>
      <c r="F1890" s="1061">
        <v>143</v>
      </c>
      <c r="G1890" s="1061" t="s">
        <v>711</v>
      </c>
      <c r="H1890" s="1063">
        <v>1</v>
      </c>
      <c r="I1890" s="1064">
        <v>15901</v>
      </c>
      <c r="J1890" s="1064">
        <v>1</v>
      </c>
      <c r="K1890">
        <v>2020</v>
      </c>
      <c r="L1890" s="1064">
        <v>1</v>
      </c>
      <c r="M1890" s="1064">
        <v>1</v>
      </c>
      <c r="N1890" s="1064" t="s">
        <v>2397</v>
      </c>
      <c r="O1890">
        <v>13</v>
      </c>
      <c r="P1890" s="1065">
        <v>0</v>
      </c>
      <c r="Q1890" s="1065">
        <v>0</v>
      </c>
      <c r="R1890" s="1066">
        <f t="shared" si="29"/>
        <v>0</v>
      </c>
      <c r="S1890" s="1065">
        <v>0</v>
      </c>
      <c r="T1890" s="1065">
        <v>0</v>
      </c>
      <c r="U1890" s="1065">
        <v>0</v>
      </c>
      <c r="V1890" s="1065">
        <v>0</v>
      </c>
    </row>
    <row r="1891" spans="1:22">
      <c r="A1891">
        <v>4088200100</v>
      </c>
      <c r="B1891" s="1061">
        <v>2</v>
      </c>
      <c r="C1891" s="1061">
        <v>5</v>
      </c>
      <c r="D1891" s="1062">
        <v>2</v>
      </c>
      <c r="E1891" s="1061" t="s">
        <v>2394</v>
      </c>
      <c r="F1891" s="1061">
        <v>143</v>
      </c>
      <c r="G1891" s="1061" t="s">
        <v>711</v>
      </c>
      <c r="H1891" s="1063">
        <v>1</v>
      </c>
      <c r="I1891" s="1064">
        <v>15901</v>
      </c>
      <c r="J1891" s="1064">
        <v>1</v>
      </c>
      <c r="K1891">
        <v>2020</v>
      </c>
      <c r="L1891" s="1064">
        <v>1</v>
      </c>
      <c r="M1891" s="1064">
        <v>1</v>
      </c>
      <c r="N1891" s="1064" t="s">
        <v>2397</v>
      </c>
      <c r="O1891">
        <v>13</v>
      </c>
      <c r="P1891" s="1065">
        <v>0</v>
      </c>
      <c r="Q1891" s="1065">
        <v>0</v>
      </c>
      <c r="R1891" s="1066">
        <f t="shared" si="29"/>
        <v>0</v>
      </c>
      <c r="S1891" s="1065">
        <v>0</v>
      </c>
      <c r="T1891" s="1065">
        <v>0</v>
      </c>
      <c r="U1891" s="1065">
        <v>4000</v>
      </c>
      <c r="V1891" s="1065">
        <v>4000</v>
      </c>
    </row>
    <row r="1892" spans="1:22">
      <c r="A1892">
        <v>4088200100</v>
      </c>
      <c r="B1892" s="1061">
        <v>2</v>
      </c>
      <c r="C1892" s="1061">
        <v>5</v>
      </c>
      <c r="D1892" s="1062">
        <v>2</v>
      </c>
      <c r="E1892" s="1061" t="s">
        <v>2394</v>
      </c>
      <c r="F1892" s="1061">
        <v>143</v>
      </c>
      <c r="G1892" s="1061" t="s">
        <v>711</v>
      </c>
      <c r="H1892" s="1063">
        <v>1</v>
      </c>
      <c r="I1892" s="1064">
        <v>15901</v>
      </c>
      <c r="J1892" s="1064">
        <v>1</v>
      </c>
      <c r="K1892">
        <v>2020</v>
      </c>
      <c r="L1892" s="1064">
        <v>1</v>
      </c>
      <c r="M1892" s="1064">
        <v>1</v>
      </c>
      <c r="N1892" s="1064" t="s">
        <v>2397</v>
      </c>
      <c r="O1892">
        <v>13</v>
      </c>
      <c r="P1892" s="1065">
        <v>0</v>
      </c>
      <c r="Q1892" s="1065">
        <v>0</v>
      </c>
      <c r="R1892" s="1066">
        <f t="shared" si="29"/>
        <v>0</v>
      </c>
      <c r="S1892" s="1065">
        <v>0</v>
      </c>
      <c r="T1892" s="1065">
        <v>0</v>
      </c>
      <c r="U1892" s="1065">
        <v>0</v>
      </c>
      <c r="V1892" s="1065">
        <v>0</v>
      </c>
    </row>
    <row r="1893" spans="1:22">
      <c r="A1893">
        <v>4088200100</v>
      </c>
      <c r="B1893" s="1061">
        <v>2</v>
      </c>
      <c r="C1893" s="1061">
        <v>5</v>
      </c>
      <c r="D1893" s="1062">
        <v>2</v>
      </c>
      <c r="E1893" s="1061" t="s">
        <v>2394</v>
      </c>
      <c r="F1893" s="1061">
        <v>143</v>
      </c>
      <c r="G1893" s="1061" t="s">
        <v>711</v>
      </c>
      <c r="H1893" s="1063">
        <v>1</v>
      </c>
      <c r="I1893" s="1064">
        <v>15901</v>
      </c>
      <c r="J1893" s="1064">
        <v>1</v>
      </c>
      <c r="K1893">
        <v>2020</v>
      </c>
      <c r="L1893" s="1064">
        <v>1</v>
      </c>
      <c r="M1893" s="1064">
        <v>1</v>
      </c>
      <c r="N1893" s="1064" t="s">
        <v>2397</v>
      </c>
      <c r="O1893">
        <v>13</v>
      </c>
      <c r="P1893" s="1065">
        <v>0</v>
      </c>
      <c r="Q1893" s="1065">
        <v>4000</v>
      </c>
      <c r="R1893" s="1066">
        <f t="shared" si="29"/>
        <v>4000</v>
      </c>
      <c r="S1893" s="1065">
        <v>0</v>
      </c>
      <c r="T1893" s="1065">
        <v>0</v>
      </c>
      <c r="U1893" s="1065">
        <v>0</v>
      </c>
      <c r="V1893" s="1065">
        <v>0</v>
      </c>
    </row>
    <row r="1894" spans="1:22">
      <c r="A1894">
        <v>4088200100</v>
      </c>
      <c r="B1894" s="1061">
        <v>2</v>
      </c>
      <c r="C1894" s="1061">
        <v>5</v>
      </c>
      <c r="D1894" s="1062">
        <v>2</v>
      </c>
      <c r="E1894" s="1061" t="s">
        <v>2394</v>
      </c>
      <c r="F1894" s="1061">
        <v>143</v>
      </c>
      <c r="G1894" s="1061" t="s">
        <v>711</v>
      </c>
      <c r="H1894" s="1063">
        <v>1</v>
      </c>
      <c r="I1894" s="1064">
        <v>15901</v>
      </c>
      <c r="J1894" s="1064">
        <v>1</v>
      </c>
      <c r="K1894">
        <v>2020</v>
      </c>
      <c r="L1894" s="1064">
        <v>1</v>
      </c>
      <c r="M1894" s="1064">
        <v>1</v>
      </c>
      <c r="N1894" s="1064" t="s">
        <v>2397</v>
      </c>
      <c r="O1894">
        <v>13</v>
      </c>
      <c r="P1894" s="1065">
        <v>0</v>
      </c>
      <c r="Q1894" s="1065">
        <v>0</v>
      </c>
      <c r="R1894" s="1066">
        <f t="shared" si="29"/>
        <v>0</v>
      </c>
      <c r="S1894" s="1065">
        <v>0</v>
      </c>
      <c r="T1894" s="1065">
        <v>0</v>
      </c>
      <c r="U1894" s="1065">
        <v>0</v>
      </c>
      <c r="V1894" s="1065">
        <v>0</v>
      </c>
    </row>
    <row r="1895" spans="1:22">
      <c r="A1895">
        <v>4088200100</v>
      </c>
      <c r="B1895" s="1061">
        <v>2</v>
      </c>
      <c r="C1895" s="1061">
        <v>5</v>
      </c>
      <c r="D1895" s="1062">
        <v>2</v>
      </c>
      <c r="E1895" s="1061" t="s">
        <v>2394</v>
      </c>
      <c r="F1895" s="1061">
        <v>143</v>
      </c>
      <c r="G1895" s="1061" t="s">
        <v>711</v>
      </c>
      <c r="H1895" s="1063">
        <v>1</v>
      </c>
      <c r="I1895" s="1064">
        <v>15901</v>
      </c>
      <c r="J1895" s="1064">
        <v>1</v>
      </c>
      <c r="K1895">
        <v>2020</v>
      </c>
      <c r="L1895" s="1064">
        <v>1</v>
      </c>
      <c r="M1895" s="1064">
        <v>1</v>
      </c>
      <c r="N1895" s="1064" t="s">
        <v>2397</v>
      </c>
      <c r="O1895">
        <v>13</v>
      </c>
      <c r="P1895" s="1065">
        <v>0</v>
      </c>
      <c r="Q1895" s="1065">
        <v>0</v>
      </c>
      <c r="R1895" s="1066">
        <f t="shared" si="29"/>
        <v>0</v>
      </c>
      <c r="S1895" s="1065">
        <v>4000</v>
      </c>
      <c r="T1895" s="1065">
        <v>4000</v>
      </c>
      <c r="U1895" s="1065">
        <v>0</v>
      </c>
      <c r="V1895" s="1065">
        <v>0</v>
      </c>
    </row>
    <row r="1896" spans="1:22">
      <c r="A1896">
        <v>4088200100</v>
      </c>
      <c r="B1896" s="1061">
        <v>2</v>
      </c>
      <c r="C1896" s="1061">
        <v>5</v>
      </c>
      <c r="D1896" s="1062">
        <v>2</v>
      </c>
      <c r="E1896" s="1061" t="s">
        <v>2394</v>
      </c>
      <c r="F1896" s="1061">
        <v>143</v>
      </c>
      <c r="G1896" s="1061" t="s">
        <v>711</v>
      </c>
      <c r="H1896" s="1063">
        <v>1</v>
      </c>
      <c r="I1896" s="1064">
        <v>15901</v>
      </c>
      <c r="J1896" s="1064">
        <v>1</v>
      </c>
      <c r="K1896">
        <v>2020</v>
      </c>
      <c r="L1896" s="1064">
        <v>1</v>
      </c>
      <c r="M1896" s="1064">
        <v>1</v>
      </c>
      <c r="N1896" s="1064" t="s">
        <v>2397</v>
      </c>
      <c r="O1896">
        <v>13</v>
      </c>
      <c r="P1896" s="1065">
        <v>24500</v>
      </c>
      <c r="Q1896" s="1065">
        <v>-24500</v>
      </c>
      <c r="R1896" s="1066">
        <f t="shared" si="29"/>
        <v>0</v>
      </c>
      <c r="S1896" s="1065">
        <v>0</v>
      </c>
      <c r="T1896" s="1065">
        <v>0</v>
      </c>
      <c r="U1896" s="1065">
        <v>0</v>
      </c>
      <c r="V1896" s="1065">
        <v>0</v>
      </c>
    </row>
    <row r="1897" spans="1:22">
      <c r="A1897">
        <v>4088200100</v>
      </c>
      <c r="B1897" s="1061">
        <v>2</v>
      </c>
      <c r="C1897" s="1061">
        <v>5</v>
      </c>
      <c r="D1897" s="1062">
        <v>2</v>
      </c>
      <c r="E1897" s="1061" t="s">
        <v>2394</v>
      </c>
      <c r="F1897" s="1061">
        <v>143</v>
      </c>
      <c r="G1897" s="1061" t="s">
        <v>711</v>
      </c>
      <c r="H1897" s="1063">
        <v>1</v>
      </c>
      <c r="I1897" s="1064">
        <v>15901</v>
      </c>
      <c r="J1897" s="1064">
        <v>1</v>
      </c>
      <c r="K1897">
        <v>2020</v>
      </c>
      <c r="L1897" s="1064">
        <v>2</v>
      </c>
      <c r="M1897" s="1064">
        <v>2</v>
      </c>
      <c r="N1897" s="1064" t="s">
        <v>2396</v>
      </c>
      <c r="O1897">
        <v>13</v>
      </c>
      <c r="P1897" s="1065">
        <v>6222.51</v>
      </c>
      <c r="Q1897" s="1065">
        <v>-4500</v>
      </c>
      <c r="R1897" s="1066">
        <f t="shared" si="29"/>
        <v>1722.5100000000002</v>
      </c>
      <c r="S1897" s="1065">
        <v>1600</v>
      </c>
      <c r="T1897" s="1065">
        <v>1600</v>
      </c>
      <c r="U1897" s="1065">
        <v>1600</v>
      </c>
      <c r="V1897" s="1065">
        <v>1600</v>
      </c>
    </row>
    <row r="1898" spans="1:22">
      <c r="A1898">
        <v>4088200100</v>
      </c>
      <c r="B1898" s="1061">
        <v>2</v>
      </c>
      <c r="C1898" s="1061">
        <v>5</v>
      </c>
      <c r="D1898" s="1062">
        <v>2</v>
      </c>
      <c r="E1898" s="1061" t="s">
        <v>2394</v>
      </c>
      <c r="F1898" s="1061">
        <v>143</v>
      </c>
      <c r="G1898" s="1061" t="s">
        <v>711</v>
      </c>
      <c r="H1898" s="1063">
        <v>1</v>
      </c>
      <c r="I1898" s="1064">
        <v>15901</v>
      </c>
      <c r="J1898" s="1064">
        <v>1</v>
      </c>
      <c r="K1898">
        <v>2020</v>
      </c>
      <c r="L1898" s="1064">
        <v>2</v>
      </c>
      <c r="M1898" s="1064">
        <v>2</v>
      </c>
      <c r="N1898" s="1064" t="s">
        <v>2396</v>
      </c>
      <c r="O1898">
        <v>13</v>
      </c>
      <c r="P1898" s="1065">
        <v>502.2</v>
      </c>
      <c r="Q1898" s="1065">
        <v>3100</v>
      </c>
      <c r="R1898" s="1066">
        <f t="shared" si="29"/>
        <v>3602.2</v>
      </c>
      <c r="S1898" s="1065">
        <v>3600</v>
      </c>
      <c r="T1898" s="1065">
        <v>3600</v>
      </c>
      <c r="U1898" s="1065">
        <v>3600</v>
      </c>
      <c r="V1898" s="1065">
        <v>3600</v>
      </c>
    </row>
    <row r="1899" spans="1:22">
      <c r="A1899">
        <v>4088200100</v>
      </c>
      <c r="B1899" s="1061">
        <v>2</v>
      </c>
      <c r="C1899" s="1061">
        <v>5</v>
      </c>
      <c r="D1899" s="1062">
        <v>2</v>
      </c>
      <c r="E1899" s="1061" t="s">
        <v>2394</v>
      </c>
      <c r="F1899" s="1061">
        <v>143</v>
      </c>
      <c r="G1899" s="1061" t="s">
        <v>711</v>
      </c>
      <c r="H1899" s="1063">
        <v>1</v>
      </c>
      <c r="I1899" s="1064">
        <v>15901</v>
      </c>
      <c r="J1899" s="1064">
        <v>1</v>
      </c>
      <c r="K1899">
        <v>2020</v>
      </c>
      <c r="L1899" s="1064">
        <v>2</v>
      </c>
      <c r="M1899" s="1064">
        <v>2</v>
      </c>
      <c r="N1899" s="1064" t="s">
        <v>2396</v>
      </c>
      <c r="O1899">
        <v>13</v>
      </c>
      <c r="P1899" s="1065">
        <v>0</v>
      </c>
      <c r="Q1899" s="1065">
        <v>0</v>
      </c>
      <c r="R1899" s="1066">
        <f t="shared" si="29"/>
        <v>0</v>
      </c>
      <c r="S1899" s="1065">
        <v>0</v>
      </c>
      <c r="T1899" s="1065">
        <v>0</v>
      </c>
      <c r="U1899" s="1065">
        <v>0</v>
      </c>
      <c r="V1899" s="1065">
        <v>0</v>
      </c>
    </row>
    <row r="1900" spans="1:22">
      <c r="A1900">
        <v>4088200100</v>
      </c>
      <c r="B1900" s="1061">
        <v>2</v>
      </c>
      <c r="C1900" s="1061">
        <v>5</v>
      </c>
      <c r="D1900" s="1062">
        <v>2</v>
      </c>
      <c r="E1900" s="1061" t="s">
        <v>2394</v>
      </c>
      <c r="F1900" s="1061">
        <v>143</v>
      </c>
      <c r="G1900" s="1061" t="s">
        <v>711</v>
      </c>
      <c r="H1900" s="1063">
        <v>1</v>
      </c>
      <c r="I1900" s="1064">
        <v>15901</v>
      </c>
      <c r="J1900" s="1064">
        <v>1</v>
      </c>
      <c r="K1900">
        <v>2020</v>
      </c>
      <c r="L1900" s="1064">
        <v>2</v>
      </c>
      <c r="M1900" s="1064">
        <v>2</v>
      </c>
      <c r="N1900" s="1064" t="s">
        <v>2396</v>
      </c>
      <c r="O1900">
        <v>13</v>
      </c>
      <c r="P1900" s="1065">
        <v>0</v>
      </c>
      <c r="Q1900" s="1065">
        <v>0</v>
      </c>
      <c r="R1900" s="1066">
        <f t="shared" si="29"/>
        <v>0</v>
      </c>
      <c r="S1900" s="1065">
        <v>0</v>
      </c>
      <c r="T1900" s="1065">
        <v>0</v>
      </c>
      <c r="U1900" s="1065">
        <v>800</v>
      </c>
      <c r="V1900" s="1065">
        <v>800</v>
      </c>
    </row>
    <row r="1901" spans="1:22">
      <c r="A1901">
        <v>4088200100</v>
      </c>
      <c r="B1901" s="1061">
        <v>2</v>
      </c>
      <c r="C1901" s="1061">
        <v>5</v>
      </c>
      <c r="D1901" s="1062">
        <v>2</v>
      </c>
      <c r="E1901" s="1061" t="s">
        <v>2394</v>
      </c>
      <c r="F1901" s="1061">
        <v>143</v>
      </c>
      <c r="G1901" s="1061" t="s">
        <v>711</v>
      </c>
      <c r="H1901" s="1063">
        <v>1</v>
      </c>
      <c r="I1901" s="1064">
        <v>15901</v>
      </c>
      <c r="J1901" s="1064">
        <v>1</v>
      </c>
      <c r="K1901">
        <v>2020</v>
      </c>
      <c r="L1901" s="1064">
        <v>2</v>
      </c>
      <c r="M1901" s="1064">
        <v>2</v>
      </c>
      <c r="N1901" s="1064" t="s">
        <v>2396</v>
      </c>
      <c r="O1901">
        <v>13</v>
      </c>
      <c r="P1901" s="1065">
        <v>0</v>
      </c>
      <c r="Q1901" s="1065">
        <v>0</v>
      </c>
      <c r="R1901" s="1066">
        <f t="shared" si="29"/>
        <v>0</v>
      </c>
      <c r="S1901" s="1065">
        <v>0</v>
      </c>
      <c r="T1901" s="1065">
        <v>0</v>
      </c>
      <c r="U1901" s="1065">
        <v>0</v>
      </c>
      <c r="V1901" s="1065">
        <v>0</v>
      </c>
    </row>
    <row r="1902" spans="1:22">
      <c r="A1902">
        <v>4088200100</v>
      </c>
      <c r="B1902" s="1061">
        <v>2</v>
      </c>
      <c r="C1902" s="1061">
        <v>5</v>
      </c>
      <c r="D1902" s="1062">
        <v>2</v>
      </c>
      <c r="E1902" s="1061" t="s">
        <v>2394</v>
      </c>
      <c r="F1902" s="1061">
        <v>143</v>
      </c>
      <c r="G1902" s="1061" t="s">
        <v>711</v>
      </c>
      <c r="H1902" s="1063">
        <v>1</v>
      </c>
      <c r="I1902" s="1064">
        <v>15901</v>
      </c>
      <c r="J1902" s="1064">
        <v>1</v>
      </c>
      <c r="K1902">
        <v>2020</v>
      </c>
      <c r="L1902" s="1064">
        <v>2</v>
      </c>
      <c r="M1902" s="1064">
        <v>2</v>
      </c>
      <c r="N1902" s="1064" t="s">
        <v>2396</v>
      </c>
      <c r="O1902">
        <v>13</v>
      </c>
      <c r="P1902" s="1065">
        <v>0</v>
      </c>
      <c r="Q1902" s="1065">
        <v>0</v>
      </c>
      <c r="R1902" s="1066">
        <f t="shared" si="29"/>
        <v>0</v>
      </c>
      <c r="S1902" s="1065">
        <v>0</v>
      </c>
      <c r="T1902" s="1065">
        <v>0</v>
      </c>
      <c r="U1902" s="1065">
        <v>0</v>
      </c>
      <c r="V1902" s="1065">
        <v>0</v>
      </c>
    </row>
    <row r="1903" spans="1:22">
      <c r="A1903">
        <v>4088200100</v>
      </c>
      <c r="B1903" s="1061">
        <v>2</v>
      </c>
      <c r="C1903" s="1061">
        <v>5</v>
      </c>
      <c r="D1903" s="1062">
        <v>2</v>
      </c>
      <c r="E1903" s="1061" t="s">
        <v>2394</v>
      </c>
      <c r="F1903" s="1061">
        <v>143</v>
      </c>
      <c r="G1903" s="1061" t="s">
        <v>711</v>
      </c>
      <c r="H1903" s="1063">
        <v>1</v>
      </c>
      <c r="I1903" s="1064">
        <v>15901</v>
      </c>
      <c r="J1903" s="1064">
        <v>1</v>
      </c>
      <c r="K1903">
        <v>2020</v>
      </c>
      <c r="L1903" s="1064">
        <v>2</v>
      </c>
      <c r="M1903" s="1064">
        <v>2</v>
      </c>
      <c r="N1903" s="1064" t="s">
        <v>2396</v>
      </c>
      <c r="O1903">
        <v>13</v>
      </c>
      <c r="P1903" s="1065">
        <v>0</v>
      </c>
      <c r="Q1903" s="1065">
        <v>0</v>
      </c>
      <c r="R1903" s="1066">
        <f t="shared" si="29"/>
        <v>0</v>
      </c>
      <c r="S1903" s="1065">
        <v>800</v>
      </c>
      <c r="T1903" s="1065">
        <v>800</v>
      </c>
      <c r="U1903" s="1065">
        <v>0</v>
      </c>
      <c r="V1903" s="1065">
        <v>0</v>
      </c>
    </row>
    <row r="1904" spans="1:22">
      <c r="A1904">
        <v>4088200100</v>
      </c>
      <c r="B1904" s="1061">
        <v>2</v>
      </c>
      <c r="C1904" s="1061">
        <v>5</v>
      </c>
      <c r="D1904" s="1062">
        <v>2</v>
      </c>
      <c r="E1904" s="1061" t="s">
        <v>2394</v>
      </c>
      <c r="F1904" s="1061">
        <v>143</v>
      </c>
      <c r="G1904" s="1061" t="s">
        <v>711</v>
      </c>
      <c r="H1904" s="1063">
        <v>1</v>
      </c>
      <c r="I1904" s="1064">
        <v>15901</v>
      </c>
      <c r="J1904" s="1064">
        <v>1</v>
      </c>
      <c r="K1904">
        <v>2020</v>
      </c>
      <c r="L1904" s="1064">
        <v>2</v>
      </c>
      <c r="M1904" s="1064">
        <v>2</v>
      </c>
      <c r="N1904" s="1064" t="s">
        <v>2396</v>
      </c>
      <c r="O1904">
        <v>13</v>
      </c>
      <c r="P1904" s="1065">
        <v>0</v>
      </c>
      <c r="Q1904" s="1065">
        <v>800</v>
      </c>
      <c r="R1904" s="1066">
        <f t="shared" si="29"/>
        <v>800</v>
      </c>
      <c r="S1904" s="1065">
        <v>0</v>
      </c>
      <c r="T1904" s="1065">
        <v>0</v>
      </c>
      <c r="U1904" s="1065">
        <v>0</v>
      </c>
      <c r="V1904" s="1065">
        <v>0</v>
      </c>
    </row>
    <row r="1905" spans="1:22">
      <c r="A1905">
        <v>4088200100</v>
      </c>
      <c r="B1905" s="1061">
        <v>2</v>
      </c>
      <c r="C1905" s="1061">
        <v>5</v>
      </c>
      <c r="D1905" s="1062">
        <v>2</v>
      </c>
      <c r="E1905" s="1061" t="s">
        <v>2394</v>
      </c>
      <c r="F1905" s="1061">
        <v>143</v>
      </c>
      <c r="G1905" s="1061" t="s">
        <v>711</v>
      </c>
      <c r="H1905" s="1063">
        <v>1</v>
      </c>
      <c r="I1905" s="1064">
        <v>15901</v>
      </c>
      <c r="J1905" s="1064">
        <v>1</v>
      </c>
      <c r="K1905">
        <v>2020</v>
      </c>
      <c r="L1905" s="1064">
        <v>2</v>
      </c>
      <c r="M1905" s="1064">
        <v>2</v>
      </c>
      <c r="N1905" s="1064" t="s">
        <v>2396</v>
      </c>
      <c r="O1905">
        <v>13</v>
      </c>
      <c r="P1905" s="1065">
        <v>3371.87</v>
      </c>
      <c r="Q1905" s="1065">
        <v>1200</v>
      </c>
      <c r="R1905" s="1066">
        <f t="shared" si="29"/>
        <v>4571.87</v>
      </c>
      <c r="S1905" s="1065">
        <v>4000</v>
      </c>
      <c r="T1905" s="1065">
        <v>4000</v>
      </c>
      <c r="U1905" s="1065">
        <v>4000</v>
      </c>
      <c r="V1905" s="1065">
        <v>4000</v>
      </c>
    </row>
    <row r="1906" spans="1:22">
      <c r="A1906">
        <v>4088200100</v>
      </c>
      <c r="B1906" s="1061">
        <v>2</v>
      </c>
      <c r="C1906" s="1061">
        <v>5</v>
      </c>
      <c r="D1906" s="1062">
        <v>2</v>
      </c>
      <c r="E1906" s="1061" t="s">
        <v>2394</v>
      </c>
      <c r="F1906" s="1061">
        <v>143</v>
      </c>
      <c r="G1906" s="1061" t="s">
        <v>711</v>
      </c>
      <c r="H1906" s="1063">
        <v>1</v>
      </c>
      <c r="I1906" s="1064">
        <v>15901</v>
      </c>
      <c r="J1906" s="1064">
        <v>1</v>
      </c>
      <c r="K1906">
        <v>2020</v>
      </c>
      <c r="L1906" s="1064">
        <v>2</v>
      </c>
      <c r="M1906" s="1064">
        <v>2</v>
      </c>
      <c r="N1906" s="1064" t="s">
        <v>2396</v>
      </c>
      <c r="O1906">
        <v>13</v>
      </c>
      <c r="P1906" s="1065">
        <v>7285.86</v>
      </c>
      <c r="Q1906" s="1065">
        <v>46487</v>
      </c>
      <c r="R1906" s="1066">
        <f t="shared" si="29"/>
        <v>53772.86</v>
      </c>
      <c r="S1906" s="1065">
        <v>53717</v>
      </c>
      <c r="T1906" s="1065">
        <v>53717</v>
      </c>
      <c r="U1906" s="1065">
        <v>53717</v>
      </c>
      <c r="V1906" s="1065">
        <v>53717</v>
      </c>
    </row>
    <row r="1907" spans="1:22">
      <c r="A1907">
        <v>4088200100</v>
      </c>
      <c r="B1907" s="1061">
        <v>2</v>
      </c>
      <c r="C1907" s="1061">
        <v>5</v>
      </c>
      <c r="D1907" s="1062">
        <v>2</v>
      </c>
      <c r="E1907" s="1061" t="s">
        <v>2394</v>
      </c>
      <c r="F1907" s="1061">
        <v>143</v>
      </c>
      <c r="G1907" s="1061" t="s">
        <v>711</v>
      </c>
      <c r="H1907" s="1063">
        <v>1</v>
      </c>
      <c r="I1907" s="1064">
        <v>17102</v>
      </c>
      <c r="J1907" s="1064">
        <v>1</v>
      </c>
      <c r="K1907">
        <v>2020</v>
      </c>
      <c r="L1907" s="1064">
        <v>2</v>
      </c>
      <c r="M1907" s="1064">
        <v>2</v>
      </c>
      <c r="N1907" s="1064" t="s">
        <v>2396</v>
      </c>
      <c r="O1907">
        <v>13</v>
      </c>
      <c r="P1907" s="1065">
        <v>0</v>
      </c>
      <c r="Q1907" s="1065">
        <v>0</v>
      </c>
      <c r="R1907" s="1066">
        <f t="shared" si="29"/>
        <v>0</v>
      </c>
      <c r="S1907" s="1065">
        <v>0</v>
      </c>
      <c r="T1907" s="1065">
        <v>0</v>
      </c>
      <c r="U1907" s="1065">
        <v>0</v>
      </c>
      <c r="V1907" s="1065">
        <v>0</v>
      </c>
    </row>
    <row r="1908" spans="1:22">
      <c r="A1908">
        <v>4088200100</v>
      </c>
      <c r="B1908" s="1061">
        <v>2</v>
      </c>
      <c r="C1908" s="1061">
        <v>5</v>
      </c>
      <c r="D1908" s="1062">
        <v>2</v>
      </c>
      <c r="E1908" s="1061" t="s">
        <v>2394</v>
      </c>
      <c r="F1908" s="1061">
        <v>143</v>
      </c>
      <c r="G1908" s="1061" t="s">
        <v>711</v>
      </c>
      <c r="H1908" s="1063">
        <v>1</v>
      </c>
      <c r="I1908" s="1064">
        <v>17102</v>
      </c>
      <c r="J1908" s="1064">
        <v>1</v>
      </c>
      <c r="K1908">
        <v>2020</v>
      </c>
      <c r="L1908" s="1064">
        <v>2</v>
      </c>
      <c r="M1908" s="1064">
        <v>2</v>
      </c>
      <c r="N1908" s="1064" t="s">
        <v>2396</v>
      </c>
      <c r="O1908">
        <v>13</v>
      </c>
      <c r="P1908" s="1065">
        <v>0</v>
      </c>
      <c r="Q1908" s="1065">
        <v>0</v>
      </c>
      <c r="R1908" s="1066">
        <f t="shared" si="29"/>
        <v>0</v>
      </c>
      <c r="S1908" s="1065">
        <v>0</v>
      </c>
      <c r="T1908" s="1065">
        <v>0</v>
      </c>
      <c r="U1908" s="1065">
        <v>16000</v>
      </c>
      <c r="V1908" s="1065">
        <v>16000</v>
      </c>
    </row>
    <row r="1909" spans="1:22">
      <c r="A1909">
        <v>4088200100</v>
      </c>
      <c r="B1909" s="1061">
        <v>2</v>
      </c>
      <c r="C1909" s="1061">
        <v>5</v>
      </c>
      <c r="D1909" s="1062">
        <v>2</v>
      </c>
      <c r="E1909" s="1061" t="s">
        <v>2394</v>
      </c>
      <c r="F1909" s="1061">
        <v>143</v>
      </c>
      <c r="G1909" s="1061" t="s">
        <v>711</v>
      </c>
      <c r="H1909" s="1063">
        <v>1</v>
      </c>
      <c r="I1909" s="1064">
        <v>17102</v>
      </c>
      <c r="J1909" s="1064">
        <v>1</v>
      </c>
      <c r="K1909">
        <v>2020</v>
      </c>
      <c r="L1909" s="1064">
        <v>2</v>
      </c>
      <c r="M1909" s="1064">
        <v>2</v>
      </c>
      <c r="N1909" s="1064" t="s">
        <v>2396</v>
      </c>
      <c r="O1909">
        <v>13</v>
      </c>
      <c r="P1909" s="1065">
        <v>0</v>
      </c>
      <c r="Q1909" s="1065">
        <v>0</v>
      </c>
      <c r="R1909" s="1066">
        <f t="shared" si="29"/>
        <v>0</v>
      </c>
      <c r="S1909" s="1065">
        <v>0</v>
      </c>
      <c r="T1909" s="1065">
        <v>0</v>
      </c>
      <c r="U1909" s="1065">
        <v>0</v>
      </c>
      <c r="V1909" s="1065">
        <v>0</v>
      </c>
    </row>
    <row r="1910" spans="1:22">
      <c r="A1910">
        <v>4088200100</v>
      </c>
      <c r="B1910" s="1061">
        <v>2</v>
      </c>
      <c r="C1910" s="1061">
        <v>5</v>
      </c>
      <c r="D1910" s="1062">
        <v>2</v>
      </c>
      <c r="E1910" s="1061" t="s">
        <v>2394</v>
      </c>
      <c r="F1910" s="1061">
        <v>143</v>
      </c>
      <c r="G1910" s="1061" t="s">
        <v>711</v>
      </c>
      <c r="H1910" s="1063">
        <v>1</v>
      </c>
      <c r="I1910" s="1064">
        <v>17102</v>
      </c>
      <c r="J1910" s="1064">
        <v>1</v>
      </c>
      <c r="K1910">
        <v>2020</v>
      </c>
      <c r="L1910" s="1064">
        <v>2</v>
      </c>
      <c r="M1910" s="1064">
        <v>2</v>
      </c>
      <c r="N1910" s="1064" t="s">
        <v>2396</v>
      </c>
      <c r="O1910">
        <v>13</v>
      </c>
      <c r="P1910" s="1065">
        <v>0</v>
      </c>
      <c r="Q1910" s="1065">
        <v>0</v>
      </c>
      <c r="R1910" s="1066">
        <f t="shared" si="29"/>
        <v>0</v>
      </c>
      <c r="S1910" s="1065">
        <v>0</v>
      </c>
      <c r="T1910" s="1065">
        <v>0</v>
      </c>
      <c r="U1910" s="1065">
        <v>0</v>
      </c>
      <c r="V1910" s="1065">
        <v>0</v>
      </c>
    </row>
    <row r="1911" spans="1:22">
      <c r="A1911">
        <v>4088200100</v>
      </c>
      <c r="B1911" s="1061">
        <v>2</v>
      </c>
      <c r="C1911" s="1061">
        <v>5</v>
      </c>
      <c r="D1911" s="1062">
        <v>2</v>
      </c>
      <c r="E1911" s="1061" t="s">
        <v>2394</v>
      </c>
      <c r="F1911" s="1061">
        <v>143</v>
      </c>
      <c r="G1911" s="1061" t="s">
        <v>711</v>
      </c>
      <c r="H1911" s="1063">
        <v>1</v>
      </c>
      <c r="I1911" s="1064">
        <v>17102</v>
      </c>
      <c r="J1911" s="1064">
        <v>1</v>
      </c>
      <c r="K1911">
        <v>2020</v>
      </c>
      <c r="L1911" s="1064">
        <v>2</v>
      </c>
      <c r="M1911" s="1064">
        <v>2</v>
      </c>
      <c r="N1911" s="1064" t="s">
        <v>2396</v>
      </c>
      <c r="O1911">
        <v>13</v>
      </c>
      <c r="P1911" s="1065">
        <v>0</v>
      </c>
      <c r="Q1911" s="1065">
        <v>0</v>
      </c>
      <c r="R1911" s="1066">
        <f t="shared" si="29"/>
        <v>0</v>
      </c>
      <c r="S1911" s="1065">
        <v>16000</v>
      </c>
      <c r="T1911" s="1065">
        <v>16000</v>
      </c>
      <c r="U1911" s="1065">
        <v>0</v>
      </c>
      <c r="V1911" s="1065">
        <v>0</v>
      </c>
    </row>
    <row r="1912" spans="1:22">
      <c r="A1912">
        <v>4088200100</v>
      </c>
      <c r="B1912" s="1061">
        <v>2</v>
      </c>
      <c r="C1912" s="1061">
        <v>5</v>
      </c>
      <c r="D1912" s="1062">
        <v>2</v>
      </c>
      <c r="E1912" s="1061" t="s">
        <v>2394</v>
      </c>
      <c r="F1912" s="1061">
        <v>143</v>
      </c>
      <c r="G1912" s="1061" t="s">
        <v>711</v>
      </c>
      <c r="H1912" s="1063">
        <v>1</v>
      </c>
      <c r="I1912" s="1064">
        <v>17102</v>
      </c>
      <c r="J1912" s="1064">
        <v>1</v>
      </c>
      <c r="K1912">
        <v>2020</v>
      </c>
      <c r="L1912" s="1064">
        <v>2</v>
      </c>
      <c r="M1912" s="1064">
        <v>2</v>
      </c>
      <c r="N1912" s="1064" t="s">
        <v>2396</v>
      </c>
      <c r="O1912">
        <v>13</v>
      </c>
      <c r="P1912" s="1065">
        <v>0</v>
      </c>
      <c r="Q1912" s="1065">
        <v>16000</v>
      </c>
      <c r="R1912" s="1066">
        <f t="shared" si="29"/>
        <v>16000</v>
      </c>
      <c r="S1912" s="1065">
        <v>0</v>
      </c>
      <c r="T1912" s="1065">
        <v>0</v>
      </c>
      <c r="U1912" s="1065">
        <v>0</v>
      </c>
      <c r="V1912" s="1065">
        <v>0</v>
      </c>
    </row>
    <row r="1913" spans="1:22">
      <c r="A1913">
        <v>4088200100</v>
      </c>
      <c r="B1913" s="1061">
        <v>2</v>
      </c>
      <c r="C1913" s="1061">
        <v>5</v>
      </c>
      <c r="D1913" s="1062">
        <v>2</v>
      </c>
      <c r="E1913" s="1061" t="s">
        <v>2394</v>
      </c>
      <c r="F1913" s="1061">
        <v>143</v>
      </c>
      <c r="G1913" s="1061" t="s">
        <v>711</v>
      </c>
      <c r="H1913" s="1063">
        <v>1</v>
      </c>
      <c r="I1913" s="1064">
        <v>17102</v>
      </c>
      <c r="J1913" s="1064">
        <v>1</v>
      </c>
      <c r="K1913">
        <v>2020</v>
      </c>
      <c r="L1913" s="1064">
        <v>1</v>
      </c>
      <c r="M1913" s="1064">
        <v>1</v>
      </c>
      <c r="N1913" s="1064" t="s">
        <v>2397</v>
      </c>
      <c r="O1913">
        <v>13</v>
      </c>
      <c r="P1913" s="1065">
        <v>23000</v>
      </c>
      <c r="Q1913" s="1065">
        <v>-7000</v>
      </c>
      <c r="R1913" s="1066">
        <f t="shared" si="29"/>
        <v>16000</v>
      </c>
      <c r="S1913" s="1065">
        <v>15000</v>
      </c>
      <c r="T1913" s="1065">
        <v>15000</v>
      </c>
      <c r="U1913" s="1065">
        <v>15000</v>
      </c>
      <c r="V1913" s="1065">
        <v>15000</v>
      </c>
    </row>
    <row r="1914" spans="1:22">
      <c r="A1914">
        <v>4088200100</v>
      </c>
      <c r="B1914" s="1061">
        <v>2</v>
      </c>
      <c r="C1914" s="1061">
        <v>5</v>
      </c>
      <c r="D1914" s="1062">
        <v>2</v>
      </c>
      <c r="E1914" s="1061" t="s">
        <v>2394</v>
      </c>
      <c r="F1914" s="1061">
        <v>143</v>
      </c>
      <c r="G1914" s="1061" t="s">
        <v>711</v>
      </c>
      <c r="H1914" s="1063">
        <v>1</v>
      </c>
      <c r="I1914" s="1064">
        <v>17102</v>
      </c>
      <c r="J1914" s="1064">
        <v>1</v>
      </c>
      <c r="K1914">
        <v>2020</v>
      </c>
      <c r="L1914" s="1064">
        <v>1</v>
      </c>
      <c r="M1914" s="1064">
        <v>1</v>
      </c>
      <c r="N1914" s="1064" t="s">
        <v>2397</v>
      </c>
      <c r="O1914">
        <v>13</v>
      </c>
      <c r="P1914" s="1065">
        <v>35000</v>
      </c>
      <c r="Q1914" s="1065">
        <v>-35000</v>
      </c>
      <c r="R1914" s="1066">
        <f t="shared" si="29"/>
        <v>0</v>
      </c>
      <c r="S1914" s="1065">
        <v>0</v>
      </c>
      <c r="T1914" s="1065">
        <v>0</v>
      </c>
      <c r="U1914" s="1065">
        <v>0</v>
      </c>
      <c r="V1914" s="1065">
        <v>0</v>
      </c>
    </row>
    <row r="1915" spans="1:22">
      <c r="A1915">
        <v>4088200100</v>
      </c>
      <c r="B1915" s="1061">
        <v>2</v>
      </c>
      <c r="C1915" s="1061">
        <v>5</v>
      </c>
      <c r="D1915" s="1062">
        <v>2</v>
      </c>
      <c r="E1915" s="1061" t="s">
        <v>2394</v>
      </c>
      <c r="F1915" s="1061">
        <v>143</v>
      </c>
      <c r="G1915" s="1061" t="s">
        <v>711</v>
      </c>
      <c r="H1915" s="1063">
        <v>1</v>
      </c>
      <c r="I1915" s="1064">
        <v>17102</v>
      </c>
      <c r="J1915" s="1064">
        <v>1</v>
      </c>
      <c r="K1915">
        <v>2020</v>
      </c>
      <c r="L1915" s="1064">
        <v>1</v>
      </c>
      <c r="M1915" s="1064">
        <v>1</v>
      </c>
      <c r="N1915" s="1064" t="s">
        <v>2397</v>
      </c>
      <c r="O1915">
        <v>13</v>
      </c>
      <c r="P1915" s="1065">
        <v>8000</v>
      </c>
      <c r="Q1915" s="1065">
        <v>-1000</v>
      </c>
      <c r="R1915" s="1066">
        <f t="shared" si="29"/>
        <v>7000</v>
      </c>
      <c r="S1915" s="1065">
        <v>7000</v>
      </c>
      <c r="T1915" s="1065">
        <v>7000</v>
      </c>
      <c r="U1915" s="1065">
        <v>7000</v>
      </c>
      <c r="V1915" s="1065">
        <v>7000</v>
      </c>
    </row>
    <row r="1916" spans="1:22">
      <c r="A1916">
        <v>4088200100</v>
      </c>
      <c r="B1916" s="1061">
        <v>2</v>
      </c>
      <c r="C1916" s="1061">
        <v>5</v>
      </c>
      <c r="D1916" s="1062">
        <v>2</v>
      </c>
      <c r="E1916" s="1061" t="s">
        <v>2394</v>
      </c>
      <c r="F1916" s="1061">
        <v>143</v>
      </c>
      <c r="G1916" s="1061" t="s">
        <v>711</v>
      </c>
      <c r="H1916" s="1063">
        <v>1</v>
      </c>
      <c r="I1916" s="1064">
        <v>17102</v>
      </c>
      <c r="J1916" s="1064">
        <v>1</v>
      </c>
      <c r="K1916">
        <v>2020</v>
      </c>
      <c r="L1916" s="1064">
        <v>1</v>
      </c>
      <c r="M1916" s="1064">
        <v>1</v>
      </c>
      <c r="N1916" s="1064" t="s">
        <v>2397</v>
      </c>
      <c r="O1916">
        <v>13</v>
      </c>
      <c r="P1916" s="1065">
        <v>0</v>
      </c>
      <c r="Q1916" s="1065">
        <v>0</v>
      </c>
      <c r="R1916" s="1066">
        <f t="shared" si="29"/>
        <v>0</v>
      </c>
      <c r="S1916" s="1065">
        <v>0</v>
      </c>
      <c r="T1916" s="1065">
        <v>0</v>
      </c>
      <c r="U1916" s="1065">
        <v>0</v>
      </c>
      <c r="V1916" s="1065">
        <v>0</v>
      </c>
    </row>
    <row r="1917" spans="1:22">
      <c r="A1917">
        <v>4088200100</v>
      </c>
      <c r="B1917" s="1061">
        <v>2</v>
      </c>
      <c r="C1917" s="1061">
        <v>5</v>
      </c>
      <c r="D1917" s="1062">
        <v>2</v>
      </c>
      <c r="E1917" s="1061" t="s">
        <v>2394</v>
      </c>
      <c r="F1917" s="1061">
        <v>143</v>
      </c>
      <c r="G1917" s="1061" t="s">
        <v>711</v>
      </c>
      <c r="H1917" s="1063">
        <v>1</v>
      </c>
      <c r="I1917" s="1064">
        <v>17102</v>
      </c>
      <c r="J1917" s="1064">
        <v>1</v>
      </c>
      <c r="K1917">
        <v>2020</v>
      </c>
      <c r="L1917" s="1064">
        <v>1</v>
      </c>
      <c r="M1917" s="1064">
        <v>1</v>
      </c>
      <c r="N1917" s="1064" t="s">
        <v>2397</v>
      </c>
      <c r="O1917">
        <v>13</v>
      </c>
      <c r="P1917" s="1065">
        <v>0</v>
      </c>
      <c r="Q1917" s="1065">
        <v>0</v>
      </c>
      <c r="R1917" s="1066">
        <f t="shared" si="29"/>
        <v>0</v>
      </c>
      <c r="S1917" s="1065">
        <v>0</v>
      </c>
      <c r="T1917" s="1065">
        <v>0</v>
      </c>
      <c r="U1917" s="1065">
        <v>7000</v>
      </c>
      <c r="V1917" s="1065">
        <v>7000</v>
      </c>
    </row>
    <row r="1918" spans="1:22">
      <c r="A1918">
        <v>4088200100</v>
      </c>
      <c r="B1918" s="1061">
        <v>2</v>
      </c>
      <c r="C1918" s="1061">
        <v>5</v>
      </c>
      <c r="D1918" s="1062">
        <v>2</v>
      </c>
      <c r="E1918" s="1061" t="s">
        <v>2394</v>
      </c>
      <c r="F1918" s="1061">
        <v>143</v>
      </c>
      <c r="G1918" s="1061" t="s">
        <v>711</v>
      </c>
      <c r="H1918" s="1063">
        <v>1</v>
      </c>
      <c r="I1918" s="1064">
        <v>17102</v>
      </c>
      <c r="J1918" s="1064">
        <v>1</v>
      </c>
      <c r="K1918">
        <v>2020</v>
      </c>
      <c r="L1918" s="1064">
        <v>1</v>
      </c>
      <c r="M1918" s="1064">
        <v>1</v>
      </c>
      <c r="N1918" s="1064" t="s">
        <v>2397</v>
      </c>
      <c r="O1918">
        <v>13</v>
      </c>
      <c r="P1918" s="1065">
        <v>0</v>
      </c>
      <c r="Q1918" s="1065">
        <v>0</v>
      </c>
      <c r="R1918" s="1066">
        <f t="shared" si="29"/>
        <v>0</v>
      </c>
      <c r="S1918" s="1065">
        <v>0</v>
      </c>
      <c r="T1918" s="1065">
        <v>0</v>
      </c>
      <c r="U1918" s="1065">
        <v>0</v>
      </c>
      <c r="V1918" s="1065">
        <v>0</v>
      </c>
    </row>
    <row r="1919" spans="1:22">
      <c r="A1919">
        <v>4088200100</v>
      </c>
      <c r="B1919" s="1061">
        <v>2</v>
      </c>
      <c r="C1919" s="1061">
        <v>5</v>
      </c>
      <c r="D1919" s="1062">
        <v>2</v>
      </c>
      <c r="E1919" s="1061" t="s">
        <v>2394</v>
      </c>
      <c r="F1919" s="1061">
        <v>143</v>
      </c>
      <c r="G1919" s="1061" t="s">
        <v>711</v>
      </c>
      <c r="H1919" s="1063">
        <v>1</v>
      </c>
      <c r="I1919" s="1064">
        <v>17102</v>
      </c>
      <c r="J1919" s="1064">
        <v>1</v>
      </c>
      <c r="K1919">
        <v>2020</v>
      </c>
      <c r="L1919" s="1064">
        <v>1</v>
      </c>
      <c r="M1919" s="1064">
        <v>1</v>
      </c>
      <c r="N1919" s="1064" t="s">
        <v>2397</v>
      </c>
      <c r="O1919">
        <v>13</v>
      </c>
      <c r="P1919" s="1065">
        <v>0</v>
      </c>
      <c r="Q1919" s="1065">
        <v>0</v>
      </c>
      <c r="R1919" s="1066">
        <f t="shared" si="29"/>
        <v>0</v>
      </c>
      <c r="S1919" s="1065">
        <v>0</v>
      </c>
      <c r="T1919" s="1065">
        <v>0</v>
      </c>
      <c r="U1919" s="1065">
        <v>0</v>
      </c>
      <c r="V1919" s="1065">
        <v>0</v>
      </c>
    </row>
    <row r="1920" spans="1:22">
      <c r="A1920">
        <v>4088200100</v>
      </c>
      <c r="B1920" s="1061">
        <v>2</v>
      </c>
      <c r="C1920" s="1061">
        <v>5</v>
      </c>
      <c r="D1920" s="1062">
        <v>2</v>
      </c>
      <c r="E1920" s="1061" t="s">
        <v>2394</v>
      </c>
      <c r="F1920" s="1061">
        <v>143</v>
      </c>
      <c r="G1920" s="1061" t="s">
        <v>711</v>
      </c>
      <c r="H1920" s="1063">
        <v>1</v>
      </c>
      <c r="I1920" s="1064">
        <v>17102</v>
      </c>
      <c r="J1920" s="1064">
        <v>1</v>
      </c>
      <c r="K1920">
        <v>2020</v>
      </c>
      <c r="L1920" s="1064">
        <v>1</v>
      </c>
      <c r="M1920" s="1064">
        <v>1</v>
      </c>
      <c r="N1920" s="1064" t="s">
        <v>2397</v>
      </c>
      <c r="O1920">
        <v>13</v>
      </c>
      <c r="P1920" s="1065">
        <v>0</v>
      </c>
      <c r="Q1920" s="1065">
        <v>0</v>
      </c>
      <c r="R1920" s="1066">
        <f t="shared" si="29"/>
        <v>0</v>
      </c>
      <c r="S1920" s="1065">
        <v>7000</v>
      </c>
      <c r="T1920" s="1065">
        <v>7000</v>
      </c>
      <c r="U1920" s="1065">
        <v>0</v>
      </c>
      <c r="V1920" s="1065">
        <v>0</v>
      </c>
    </row>
    <row r="1921" spans="1:22">
      <c r="A1921">
        <v>4088200100</v>
      </c>
      <c r="B1921" s="1061">
        <v>2</v>
      </c>
      <c r="C1921" s="1061">
        <v>5</v>
      </c>
      <c r="D1921" s="1062">
        <v>2</v>
      </c>
      <c r="E1921" s="1061" t="s">
        <v>2394</v>
      </c>
      <c r="F1921" s="1061">
        <v>143</v>
      </c>
      <c r="G1921" s="1061" t="s">
        <v>711</v>
      </c>
      <c r="H1921" s="1063">
        <v>1</v>
      </c>
      <c r="I1921" s="1064">
        <v>17102</v>
      </c>
      <c r="J1921" s="1064">
        <v>1</v>
      </c>
      <c r="K1921">
        <v>2020</v>
      </c>
      <c r="L1921" s="1064">
        <v>1</v>
      </c>
      <c r="M1921" s="1064">
        <v>1</v>
      </c>
      <c r="N1921" s="1064" t="s">
        <v>2397</v>
      </c>
      <c r="O1921">
        <v>13</v>
      </c>
      <c r="P1921" s="1065">
        <v>0</v>
      </c>
      <c r="Q1921" s="1065">
        <v>7000</v>
      </c>
      <c r="R1921" s="1066">
        <f t="shared" si="29"/>
        <v>7000</v>
      </c>
      <c r="S1921" s="1065">
        <v>0</v>
      </c>
      <c r="T1921" s="1065">
        <v>0</v>
      </c>
      <c r="U1921" s="1065">
        <v>0</v>
      </c>
      <c r="V1921" s="1065">
        <v>0</v>
      </c>
    </row>
    <row r="1922" spans="1:22">
      <c r="A1922">
        <v>4088200100</v>
      </c>
      <c r="B1922" s="1061">
        <v>2</v>
      </c>
      <c r="C1922" s="1061">
        <v>5</v>
      </c>
      <c r="D1922" s="1062">
        <v>2</v>
      </c>
      <c r="E1922" s="1061" t="s">
        <v>2394</v>
      </c>
      <c r="F1922" s="1061">
        <v>143</v>
      </c>
      <c r="G1922" s="1061" t="s">
        <v>711</v>
      </c>
      <c r="H1922" s="1063">
        <v>1</v>
      </c>
      <c r="I1922" s="1064">
        <v>17102</v>
      </c>
      <c r="J1922" s="1064">
        <v>1</v>
      </c>
      <c r="K1922">
        <v>2020</v>
      </c>
      <c r="L1922" s="1064">
        <v>2</v>
      </c>
      <c r="M1922" s="1064">
        <v>2</v>
      </c>
      <c r="N1922" s="1064" t="s">
        <v>2396</v>
      </c>
      <c r="O1922">
        <v>13</v>
      </c>
      <c r="P1922" s="1065">
        <v>0</v>
      </c>
      <c r="Q1922" s="1065">
        <v>0</v>
      </c>
      <c r="R1922" s="1066">
        <f t="shared" si="29"/>
        <v>0</v>
      </c>
      <c r="S1922" s="1065">
        <v>0</v>
      </c>
      <c r="T1922" s="1065">
        <v>0</v>
      </c>
      <c r="U1922" s="1065">
        <v>0</v>
      </c>
      <c r="V1922" s="1065">
        <v>0</v>
      </c>
    </row>
    <row r="1923" spans="1:22">
      <c r="A1923">
        <v>4088200100</v>
      </c>
      <c r="B1923" s="1061">
        <v>2</v>
      </c>
      <c r="C1923" s="1061">
        <v>5</v>
      </c>
      <c r="D1923" s="1062">
        <v>2</v>
      </c>
      <c r="E1923" s="1061" t="s">
        <v>2394</v>
      </c>
      <c r="F1923" s="1061">
        <v>143</v>
      </c>
      <c r="G1923" s="1061" t="s">
        <v>711</v>
      </c>
      <c r="H1923" s="1063">
        <v>1</v>
      </c>
      <c r="I1923" s="1064">
        <v>17102</v>
      </c>
      <c r="J1923" s="1064">
        <v>1</v>
      </c>
      <c r="K1923">
        <v>2020</v>
      </c>
      <c r="L1923" s="1064">
        <v>2</v>
      </c>
      <c r="M1923" s="1064">
        <v>2</v>
      </c>
      <c r="N1923" s="1064" t="s">
        <v>2396</v>
      </c>
      <c r="O1923">
        <v>13</v>
      </c>
      <c r="P1923" s="1065">
        <v>0</v>
      </c>
      <c r="Q1923" s="1065">
        <v>0</v>
      </c>
      <c r="R1923" s="1066">
        <f t="shared" si="29"/>
        <v>0</v>
      </c>
      <c r="S1923" s="1065">
        <v>0</v>
      </c>
      <c r="T1923" s="1065">
        <v>0</v>
      </c>
      <c r="U1923" s="1065">
        <v>15000</v>
      </c>
      <c r="V1923" s="1065">
        <v>15000</v>
      </c>
    </row>
    <row r="1924" spans="1:22">
      <c r="A1924">
        <v>4088200100</v>
      </c>
      <c r="B1924" s="1061">
        <v>2</v>
      </c>
      <c r="C1924" s="1061">
        <v>5</v>
      </c>
      <c r="D1924" s="1062">
        <v>2</v>
      </c>
      <c r="E1924" s="1061" t="s">
        <v>2394</v>
      </c>
      <c r="F1924" s="1061">
        <v>143</v>
      </c>
      <c r="G1924" s="1061" t="s">
        <v>711</v>
      </c>
      <c r="H1924" s="1063">
        <v>1</v>
      </c>
      <c r="I1924" s="1064">
        <v>17102</v>
      </c>
      <c r="J1924" s="1064">
        <v>1</v>
      </c>
      <c r="K1924">
        <v>2020</v>
      </c>
      <c r="L1924" s="1064">
        <v>2</v>
      </c>
      <c r="M1924" s="1064">
        <v>2</v>
      </c>
      <c r="N1924" s="1064" t="s">
        <v>2396</v>
      </c>
      <c r="O1924">
        <v>13</v>
      </c>
      <c r="P1924" s="1065">
        <v>0</v>
      </c>
      <c r="Q1924" s="1065">
        <v>0</v>
      </c>
      <c r="R1924" s="1066">
        <f t="shared" si="29"/>
        <v>0</v>
      </c>
      <c r="S1924" s="1065">
        <v>0</v>
      </c>
      <c r="T1924" s="1065">
        <v>0</v>
      </c>
      <c r="U1924" s="1065">
        <v>0</v>
      </c>
      <c r="V1924" s="1065">
        <v>0</v>
      </c>
    </row>
    <row r="1925" spans="1:22">
      <c r="A1925">
        <v>4088200100</v>
      </c>
      <c r="B1925" s="1061">
        <v>2</v>
      </c>
      <c r="C1925" s="1061">
        <v>5</v>
      </c>
      <c r="D1925" s="1062">
        <v>2</v>
      </c>
      <c r="E1925" s="1061" t="s">
        <v>2394</v>
      </c>
      <c r="F1925" s="1061">
        <v>143</v>
      </c>
      <c r="G1925" s="1061" t="s">
        <v>711</v>
      </c>
      <c r="H1925" s="1063">
        <v>1</v>
      </c>
      <c r="I1925" s="1064">
        <v>17102</v>
      </c>
      <c r="J1925" s="1064">
        <v>1</v>
      </c>
      <c r="K1925">
        <v>2020</v>
      </c>
      <c r="L1925" s="1064">
        <v>2</v>
      </c>
      <c r="M1925" s="1064">
        <v>2</v>
      </c>
      <c r="N1925" s="1064" t="s">
        <v>2396</v>
      </c>
      <c r="O1925">
        <v>13</v>
      </c>
      <c r="P1925" s="1065">
        <v>0</v>
      </c>
      <c r="Q1925" s="1065">
        <v>0</v>
      </c>
      <c r="R1925" s="1066">
        <f t="shared" ref="R1925:R1988" si="30">P1925+Q1925</f>
        <v>0</v>
      </c>
      <c r="S1925" s="1065">
        <v>0</v>
      </c>
      <c r="T1925" s="1065">
        <v>0</v>
      </c>
      <c r="U1925" s="1065">
        <v>0</v>
      </c>
      <c r="V1925" s="1065">
        <v>0</v>
      </c>
    </row>
    <row r="1926" spans="1:22">
      <c r="A1926">
        <v>4088200100</v>
      </c>
      <c r="B1926" s="1061">
        <v>2</v>
      </c>
      <c r="C1926" s="1061">
        <v>5</v>
      </c>
      <c r="D1926" s="1062">
        <v>2</v>
      </c>
      <c r="E1926" s="1061" t="s">
        <v>2394</v>
      </c>
      <c r="F1926" s="1061">
        <v>143</v>
      </c>
      <c r="G1926" s="1061" t="s">
        <v>711</v>
      </c>
      <c r="H1926" s="1063">
        <v>1</v>
      </c>
      <c r="I1926" s="1064">
        <v>17102</v>
      </c>
      <c r="J1926" s="1064">
        <v>1</v>
      </c>
      <c r="K1926">
        <v>2020</v>
      </c>
      <c r="L1926" s="1064">
        <v>2</v>
      </c>
      <c r="M1926" s="1064">
        <v>2</v>
      </c>
      <c r="N1926" s="1064" t="s">
        <v>2396</v>
      </c>
      <c r="O1926">
        <v>13</v>
      </c>
      <c r="P1926" s="1065">
        <v>0</v>
      </c>
      <c r="Q1926" s="1065">
        <v>0</v>
      </c>
      <c r="R1926" s="1066">
        <f t="shared" si="30"/>
        <v>0</v>
      </c>
      <c r="S1926" s="1065">
        <v>15000</v>
      </c>
      <c r="T1926" s="1065">
        <v>15000</v>
      </c>
      <c r="U1926" s="1065">
        <v>0</v>
      </c>
      <c r="V1926" s="1065">
        <v>0</v>
      </c>
    </row>
    <row r="1927" spans="1:22">
      <c r="A1927">
        <v>4088200100</v>
      </c>
      <c r="B1927" s="1061">
        <v>2</v>
      </c>
      <c r="C1927" s="1061">
        <v>5</v>
      </c>
      <c r="D1927" s="1062">
        <v>2</v>
      </c>
      <c r="E1927" s="1061" t="s">
        <v>2394</v>
      </c>
      <c r="F1927" s="1061">
        <v>143</v>
      </c>
      <c r="G1927" s="1061" t="s">
        <v>711</v>
      </c>
      <c r="H1927" s="1063">
        <v>1</v>
      </c>
      <c r="I1927" s="1064">
        <v>17102</v>
      </c>
      <c r="J1927" s="1064">
        <v>1</v>
      </c>
      <c r="K1927">
        <v>2020</v>
      </c>
      <c r="L1927" s="1064">
        <v>2</v>
      </c>
      <c r="M1927" s="1064">
        <v>2</v>
      </c>
      <c r="N1927" s="1064" t="s">
        <v>2396</v>
      </c>
      <c r="O1927">
        <v>13</v>
      </c>
      <c r="P1927" s="1065">
        <v>0</v>
      </c>
      <c r="Q1927" s="1065">
        <v>15000</v>
      </c>
      <c r="R1927" s="1066">
        <f t="shared" si="30"/>
        <v>15000</v>
      </c>
      <c r="S1927" s="1065">
        <v>0</v>
      </c>
      <c r="T1927" s="1065">
        <v>0</v>
      </c>
      <c r="U1927" s="1065">
        <v>0</v>
      </c>
      <c r="V1927" s="1065">
        <v>0</v>
      </c>
    </row>
    <row r="1928" spans="1:22">
      <c r="A1928">
        <v>4088200100</v>
      </c>
      <c r="B1928" s="1061">
        <v>2</v>
      </c>
      <c r="C1928" s="1061">
        <v>5</v>
      </c>
      <c r="D1928" s="1062">
        <v>2</v>
      </c>
      <c r="E1928" s="1061" t="s">
        <v>2394</v>
      </c>
      <c r="F1928" s="1061">
        <v>143</v>
      </c>
      <c r="G1928" s="1061" t="s">
        <v>711</v>
      </c>
      <c r="H1928" s="1063">
        <v>1</v>
      </c>
      <c r="I1928" s="1064">
        <v>17102</v>
      </c>
      <c r="J1928" s="1064">
        <v>1</v>
      </c>
      <c r="K1928">
        <v>2020</v>
      </c>
      <c r="L1928" s="1064">
        <v>2</v>
      </c>
      <c r="M1928" s="1064">
        <v>2</v>
      </c>
      <c r="N1928" s="1064" t="s">
        <v>2396</v>
      </c>
      <c r="O1928">
        <v>13</v>
      </c>
      <c r="P1928" s="1065">
        <v>0</v>
      </c>
      <c r="Q1928" s="1065">
        <v>0</v>
      </c>
      <c r="R1928" s="1066">
        <f t="shared" si="30"/>
        <v>0</v>
      </c>
      <c r="S1928" s="1065">
        <v>0</v>
      </c>
      <c r="T1928" s="1065">
        <v>0</v>
      </c>
      <c r="U1928" s="1065">
        <v>0</v>
      </c>
      <c r="V1928" s="1065">
        <v>0</v>
      </c>
    </row>
    <row r="1929" spans="1:22">
      <c r="A1929">
        <v>4088200100</v>
      </c>
      <c r="B1929" s="1061">
        <v>2</v>
      </c>
      <c r="C1929" s="1061">
        <v>5</v>
      </c>
      <c r="D1929" s="1062">
        <v>2</v>
      </c>
      <c r="E1929" s="1061" t="s">
        <v>2394</v>
      </c>
      <c r="F1929" s="1061">
        <v>143</v>
      </c>
      <c r="G1929" s="1061" t="s">
        <v>711</v>
      </c>
      <c r="H1929" s="1063">
        <v>1</v>
      </c>
      <c r="I1929" s="1064">
        <v>17102</v>
      </c>
      <c r="J1929" s="1064">
        <v>1</v>
      </c>
      <c r="K1929">
        <v>2020</v>
      </c>
      <c r="L1929" s="1064">
        <v>2</v>
      </c>
      <c r="M1929" s="1064">
        <v>2</v>
      </c>
      <c r="N1929" s="1064" t="s">
        <v>2396</v>
      </c>
      <c r="O1929">
        <v>13</v>
      </c>
      <c r="P1929" s="1065">
        <v>0</v>
      </c>
      <c r="Q1929" s="1065">
        <v>0</v>
      </c>
      <c r="R1929" s="1066">
        <f t="shared" si="30"/>
        <v>0</v>
      </c>
      <c r="S1929" s="1065">
        <v>0</v>
      </c>
      <c r="T1929" s="1065">
        <v>0</v>
      </c>
      <c r="U1929" s="1065">
        <v>8000</v>
      </c>
      <c r="V1929" s="1065">
        <v>8000</v>
      </c>
    </row>
    <row r="1930" spans="1:22">
      <c r="A1930">
        <v>4088200100</v>
      </c>
      <c r="B1930" s="1061">
        <v>2</v>
      </c>
      <c r="C1930" s="1061">
        <v>5</v>
      </c>
      <c r="D1930" s="1062">
        <v>2</v>
      </c>
      <c r="E1930" s="1061" t="s">
        <v>2394</v>
      </c>
      <c r="F1930" s="1061">
        <v>143</v>
      </c>
      <c r="G1930" s="1061" t="s">
        <v>711</v>
      </c>
      <c r="H1930" s="1063">
        <v>1</v>
      </c>
      <c r="I1930" s="1064">
        <v>17102</v>
      </c>
      <c r="J1930" s="1064">
        <v>1</v>
      </c>
      <c r="K1930">
        <v>2020</v>
      </c>
      <c r="L1930" s="1064">
        <v>2</v>
      </c>
      <c r="M1930" s="1064">
        <v>2</v>
      </c>
      <c r="N1930" s="1064" t="s">
        <v>2396</v>
      </c>
      <c r="O1930">
        <v>13</v>
      </c>
      <c r="P1930" s="1065">
        <v>0</v>
      </c>
      <c r="Q1930" s="1065">
        <v>0</v>
      </c>
      <c r="R1930" s="1066">
        <f t="shared" si="30"/>
        <v>0</v>
      </c>
      <c r="S1930" s="1065">
        <v>0</v>
      </c>
      <c r="T1930" s="1065">
        <v>0</v>
      </c>
      <c r="U1930" s="1065">
        <v>0</v>
      </c>
      <c r="V1930" s="1065">
        <v>0</v>
      </c>
    </row>
    <row r="1931" spans="1:22">
      <c r="A1931">
        <v>4088200100</v>
      </c>
      <c r="B1931" s="1061">
        <v>2</v>
      </c>
      <c r="C1931" s="1061">
        <v>5</v>
      </c>
      <c r="D1931" s="1062">
        <v>2</v>
      </c>
      <c r="E1931" s="1061" t="s">
        <v>2394</v>
      </c>
      <c r="F1931" s="1061">
        <v>143</v>
      </c>
      <c r="G1931" s="1061" t="s">
        <v>711</v>
      </c>
      <c r="H1931" s="1063">
        <v>1</v>
      </c>
      <c r="I1931" s="1064">
        <v>17102</v>
      </c>
      <c r="J1931" s="1064">
        <v>1</v>
      </c>
      <c r="K1931">
        <v>2020</v>
      </c>
      <c r="L1931" s="1064">
        <v>2</v>
      </c>
      <c r="M1931" s="1064">
        <v>2</v>
      </c>
      <c r="N1931" s="1064" t="s">
        <v>2396</v>
      </c>
      <c r="O1931">
        <v>13</v>
      </c>
      <c r="P1931" s="1065">
        <v>0</v>
      </c>
      <c r="Q1931" s="1065">
        <v>0</v>
      </c>
      <c r="R1931" s="1066">
        <f t="shared" si="30"/>
        <v>0</v>
      </c>
      <c r="S1931" s="1065">
        <v>0</v>
      </c>
      <c r="T1931" s="1065">
        <v>0</v>
      </c>
      <c r="U1931" s="1065">
        <v>0</v>
      </c>
      <c r="V1931" s="1065">
        <v>0</v>
      </c>
    </row>
    <row r="1932" spans="1:22">
      <c r="A1932">
        <v>4088200100</v>
      </c>
      <c r="B1932" s="1061">
        <v>2</v>
      </c>
      <c r="C1932" s="1061">
        <v>5</v>
      </c>
      <c r="D1932" s="1062">
        <v>2</v>
      </c>
      <c r="E1932" s="1061" t="s">
        <v>2394</v>
      </c>
      <c r="F1932" s="1061">
        <v>143</v>
      </c>
      <c r="G1932" s="1061" t="s">
        <v>711</v>
      </c>
      <c r="H1932" s="1063">
        <v>1</v>
      </c>
      <c r="I1932" s="1064">
        <v>17102</v>
      </c>
      <c r="J1932" s="1064">
        <v>1</v>
      </c>
      <c r="K1932">
        <v>2020</v>
      </c>
      <c r="L1932" s="1064">
        <v>2</v>
      </c>
      <c r="M1932" s="1064">
        <v>2</v>
      </c>
      <c r="N1932" s="1064" t="s">
        <v>2396</v>
      </c>
      <c r="O1932">
        <v>13</v>
      </c>
      <c r="P1932" s="1065">
        <v>0</v>
      </c>
      <c r="Q1932" s="1065">
        <v>0</v>
      </c>
      <c r="R1932" s="1066">
        <f t="shared" si="30"/>
        <v>0</v>
      </c>
      <c r="S1932" s="1065">
        <v>8000</v>
      </c>
      <c r="T1932" s="1065">
        <v>8000</v>
      </c>
      <c r="U1932" s="1065">
        <v>0</v>
      </c>
      <c r="V1932" s="1065">
        <v>0</v>
      </c>
    </row>
    <row r="1933" spans="1:22">
      <c r="A1933">
        <v>4088200100</v>
      </c>
      <c r="B1933" s="1061">
        <v>2</v>
      </c>
      <c r="C1933" s="1061">
        <v>5</v>
      </c>
      <c r="D1933" s="1062">
        <v>2</v>
      </c>
      <c r="E1933" s="1061" t="s">
        <v>2394</v>
      </c>
      <c r="F1933" s="1061">
        <v>143</v>
      </c>
      <c r="G1933" s="1061" t="s">
        <v>711</v>
      </c>
      <c r="H1933" s="1063">
        <v>1</v>
      </c>
      <c r="I1933" s="1064">
        <v>17102</v>
      </c>
      <c r="J1933" s="1064">
        <v>1</v>
      </c>
      <c r="K1933">
        <v>2020</v>
      </c>
      <c r="L1933" s="1064">
        <v>2</v>
      </c>
      <c r="M1933" s="1064">
        <v>2</v>
      </c>
      <c r="N1933" s="1064" t="s">
        <v>2396</v>
      </c>
      <c r="O1933">
        <v>13</v>
      </c>
      <c r="P1933" s="1065">
        <v>0</v>
      </c>
      <c r="Q1933" s="1065">
        <v>8000</v>
      </c>
      <c r="R1933" s="1066">
        <f t="shared" si="30"/>
        <v>8000</v>
      </c>
      <c r="S1933" s="1065">
        <v>0</v>
      </c>
      <c r="T1933" s="1065">
        <v>0</v>
      </c>
      <c r="U1933" s="1065">
        <v>0</v>
      </c>
      <c r="V1933" s="1065">
        <v>0</v>
      </c>
    </row>
    <row r="1934" spans="1:22">
      <c r="A1934">
        <v>4088200100</v>
      </c>
      <c r="B1934" s="1061">
        <v>2</v>
      </c>
      <c r="C1934" s="1061">
        <v>5</v>
      </c>
      <c r="D1934" s="1062">
        <v>2</v>
      </c>
      <c r="E1934" s="1061" t="s">
        <v>2394</v>
      </c>
      <c r="F1934" s="1061">
        <v>143</v>
      </c>
      <c r="G1934" s="1061" t="s">
        <v>711</v>
      </c>
      <c r="H1934" s="1063">
        <v>1</v>
      </c>
      <c r="I1934" s="1064">
        <v>17102</v>
      </c>
      <c r="J1934" s="1064">
        <v>1</v>
      </c>
      <c r="K1934">
        <v>2020</v>
      </c>
      <c r="L1934" s="1064">
        <v>1</v>
      </c>
      <c r="M1934" s="1064">
        <v>1</v>
      </c>
      <c r="N1934" s="1064" t="s">
        <v>2397</v>
      </c>
      <c r="O1934">
        <v>13</v>
      </c>
      <c r="P1934" s="1065">
        <v>47000</v>
      </c>
      <c r="Q1934" s="1065">
        <v>-5000</v>
      </c>
      <c r="R1934" s="1066">
        <f t="shared" si="30"/>
        <v>42000</v>
      </c>
      <c r="S1934" s="1065">
        <v>42000</v>
      </c>
      <c r="T1934" s="1065">
        <v>42000</v>
      </c>
      <c r="U1934" s="1065">
        <v>42000</v>
      </c>
      <c r="V1934" s="1065">
        <v>42000</v>
      </c>
    </row>
    <row r="1935" spans="1:22">
      <c r="A1935">
        <v>4088200100</v>
      </c>
      <c r="B1935" s="1061">
        <v>2</v>
      </c>
      <c r="C1935" s="1061">
        <v>5</v>
      </c>
      <c r="D1935" s="1062">
        <v>2</v>
      </c>
      <c r="E1935" s="1061" t="s">
        <v>2394</v>
      </c>
      <c r="F1935" s="1061">
        <v>143</v>
      </c>
      <c r="G1935" s="1061" t="s">
        <v>711</v>
      </c>
      <c r="H1935" s="1063">
        <v>1</v>
      </c>
      <c r="I1935" s="1064">
        <v>17102</v>
      </c>
      <c r="J1935" s="1064">
        <v>1</v>
      </c>
      <c r="K1935">
        <v>2020</v>
      </c>
      <c r="L1935" s="1064">
        <v>1</v>
      </c>
      <c r="M1935" s="1064">
        <v>1</v>
      </c>
      <c r="N1935" s="1064" t="s">
        <v>2397</v>
      </c>
      <c r="O1935">
        <v>13</v>
      </c>
      <c r="P1935" s="1065">
        <v>30000</v>
      </c>
      <c r="Q1935" s="1065">
        <v>-1000</v>
      </c>
      <c r="R1935" s="1066">
        <f t="shared" si="30"/>
        <v>29000</v>
      </c>
      <c r="S1935" s="1065">
        <v>29000</v>
      </c>
      <c r="T1935" s="1065">
        <v>29000</v>
      </c>
      <c r="U1935" s="1065">
        <v>29000</v>
      </c>
      <c r="V1935" s="1065">
        <v>29000</v>
      </c>
    </row>
    <row r="1936" spans="1:22">
      <c r="A1936">
        <v>4088200100</v>
      </c>
      <c r="B1936" s="1061">
        <v>2</v>
      </c>
      <c r="C1936" s="1061">
        <v>5</v>
      </c>
      <c r="D1936" s="1062">
        <v>2</v>
      </c>
      <c r="E1936" s="1061" t="s">
        <v>2394</v>
      </c>
      <c r="F1936" s="1061">
        <v>143</v>
      </c>
      <c r="G1936" s="1061" t="s">
        <v>711</v>
      </c>
      <c r="H1936" s="1063">
        <v>1</v>
      </c>
      <c r="I1936" s="1064">
        <v>17102</v>
      </c>
      <c r="J1936" s="1064">
        <v>1</v>
      </c>
      <c r="K1936">
        <v>2020</v>
      </c>
      <c r="L1936" s="1064">
        <v>1</v>
      </c>
      <c r="M1936" s="1064">
        <v>1</v>
      </c>
      <c r="N1936" s="1064" t="s">
        <v>2397</v>
      </c>
      <c r="O1936">
        <v>13</v>
      </c>
      <c r="P1936" s="1065">
        <v>31000</v>
      </c>
      <c r="Q1936" s="1065">
        <v>-31000</v>
      </c>
      <c r="R1936" s="1066">
        <f t="shared" si="30"/>
        <v>0</v>
      </c>
      <c r="S1936" s="1065">
        <v>0</v>
      </c>
      <c r="T1936" s="1065">
        <v>0</v>
      </c>
      <c r="U1936" s="1065">
        <v>0</v>
      </c>
      <c r="V1936" s="1065">
        <v>0</v>
      </c>
    </row>
    <row r="1937" spans="1:22">
      <c r="A1937">
        <v>4088200100</v>
      </c>
      <c r="B1937" s="1061">
        <v>2</v>
      </c>
      <c r="C1937" s="1061">
        <v>5</v>
      </c>
      <c r="D1937" s="1062">
        <v>2</v>
      </c>
      <c r="E1937" s="1061" t="s">
        <v>2394</v>
      </c>
      <c r="F1937" s="1061">
        <v>143</v>
      </c>
      <c r="G1937" s="1061" t="s">
        <v>711</v>
      </c>
      <c r="H1937" s="1063">
        <v>1</v>
      </c>
      <c r="I1937" s="1064">
        <v>17102</v>
      </c>
      <c r="J1937" s="1064">
        <v>1</v>
      </c>
      <c r="K1937">
        <v>2020</v>
      </c>
      <c r="L1937" s="1064">
        <v>1</v>
      </c>
      <c r="M1937" s="1064">
        <v>1</v>
      </c>
      <c r="N1937" s="1064" t="s">
        <v>2397</v>
      </c>
      <c r="O1937">
        <v>13</v>
      </c>
      <c r="P1937" s="1065">
        <v>23000</v>
      </c>
      <c r="Q1937" s="1065">
        <v>-23000</v>
      </c>
      <c r="R1937" s="1066">
        <f t="shared" si="30"/>
        <v>0</v>
      </c>
      <c r="S1937" s="1065">
        <v>0</v>
      </c>
      <c r="T1937" s="1065">
        <v>0</v>
      </c>
      <c r="U1937" s="1065">
        <v>0</v>
      </c>
      <c r="V1937" s="1065">
        <v>0</v>
      </c>
    </row>
    <row r="1938" spans="1:22">
      <c r="A1938">
        <v>4088200100</v>
      </c>
      <c r="B1938" s="1061">
        <v>2</v>
      </c>
      <c r="C1938" s="1061">
        <v>5</v>
      </c>
      <c r="D1938" s="1062">
        <v>2</v>
      </c>
      <c r="E1938" s="1061" t="s">
        <v>2394</v>
      </c>
      <c r="F1938" s="1061">
        <v>143</v>
      </c>
      <c r="G1938" s="1061" t="s">
        <v>711</v>
      </c>
      <c r="H1938" s="1063">
        <v>1</v>
      </c>
      <c r="I1938" s="1064">
        <v>17102</v>
      </c>
      <c r="J1938" s="1064">
        <v>1</v>
      </c>
      <c r="K1938">
        <v>2020</v>
      </c>
      <c r="L1938" s="1064">
        <v>1</v>
      </c>
      <c r="M1938" s="1064">
        <v>1</v>
      </c>
      <c r="N1938" s="1064" t="s">
        <v>2397</v>
      </c>
      <c r="O1938">
        <v>13</v>
      </c>
      <c r="P1938" s="1065">
        <v>17000</v>
      </c>
      <c r="Q1938" s="1065">
        <v>12000</v>
      </c>
      <c r="R1938" s="1066">
        <f t="shared" si="30"/>
        <v>29000</v>
      </c>
      <c r="S1938" s="1065">
        <v>29000</v>
      </c>
      <c r="T1938" s="1065">
        <v>29000</v>
      </c>
      <c r="U1938" s="1065">
        <v>29000</v>
      </c>
      <c r="V1938" s="1065">
        <v>29000</v>
      </c>
    </row>
    <row r="1939" spans="1:22">
      <c r="A1939">
        <v>4088200100</v>
      </c>
      <c r="B1939" s="1061">
        <v>2</v>
      </c>
      <c r="C1939" s="1061">
        <v>5</v>
      </c>
      <c r="D1939" s="1062">
        <v>2</v>
      </c>
      <c r="E1939" s="1061" t="s">
        <v>2394</v>
      </c>
      <c r="F1939" s="1061">
        <v>143</v>
      </c>
      <c r="G1939" s="1061" t="s">
        <v>711</v>
      </c>
      <c r="H1939" s="1063">
        <v>1</v>
      </c>
      <c r="I1939" s="1064">
        <v>17102</v>
      </c>
      <c r="J1939" s="1064">
        <v>1</v>
      </c>
      <c r="K1939">
        <v>2020</v>
      </c>
      <c r="L1939" s="1064">
        <v>1</v>
      </c>
      <c r="M1939" s="1064">
        <v>1</v>
      </c>
      <c r="N1939" s="1064" t="s">
        <v>2397</v>
      </c>
      <c r="O1939">
        <v>13</v>
      </c>
      <c r="P1939" s="1065">
        <v>19000</v>
      </c>
      <c r="Q1939" s="1065">
        <v>-4000</v>
      </c>
      <c r="R1939" s="1066">
        <f t="shared" si="30"/>
        <v>15000</v>
      </c>
      <c r="S1939" s="1065">
        <v>15000</v>
      </c>
      <c r="T1939" s="1065">
        <v>15000</v>
      </c>
      <c r="U1939" s="1065">
        <v>15000</v>
      </c>
      <c r="V1939" s="1065">
        <v>15000</v>
      </c>
    </row>
    <row r="1940" spans="1:22">
      <c r="A1940">
        <v>4088200100</v>
      </c>
      <c r="B1940" s="1061">
        <v>2</v>
      </c>
      <c r="C1940" s="1061">
        <v>5</v>
      </c>
      <c r="D1940" s="1062">
        <v>2</v>
      </c>
      <c r="E1940" s="1061" t="s">
        <v>2394</v>
      </c>
      <c r="F1940" s="1061">
        <v>143</v>
      </c>
      <c r="G1940" s="1061" t="s">
        <v>711</v>
      </c>
      <c r="H1940" s="1063">
        <v>1</v>
      </c>
      <c r="I1940" s="1064">
        <v>17102</v>
      </c>
      <c r="J1940" s="1064">
        <v>1</v>
      </c>
      <c r="K1940">
        <v>2020</v>
      </c>
      <c r="L1940" s="1064">
        <v>1</v>
      </c>
      <c r="M1940" s="1064">
        <v>1</v>
      </c>
      <c r="N1940" s="1064" t="s">
        <v>2397</v>
      </c>
      <c r="O1940">
        <v>13</v>
      </c>
      <c r="P1940" s="1065">
        <v>6000</v>
      </c>
      <c r="Q1940" s="1065">
        <v>9000</v>
      </c>
      <c r="R1940" s="1066">
        <f t="shared" si="30"/>
        <v>15000</v>
      </c>
      <c r="S1940" s="1065">
        <v>15000</v>
      </c>
      <c r="T1940" s="1065">
        <v>15000</v>
      </c>
      <c r="U1940" s="1065">
        <v>15000</v>
      </c>
      <c r="V1940" s="1065">
        <v>15000</v>
      </c>
    </row>
    <row r="1941" spans="1:22">
      <c r="A1941">
        <v>4088200100</v>
      </c>
      <c r="B1941" s="1061">
        <v>2</v>
      </c>
      <c r="C1941" s="1061">
        <v>5</v>
      </c>
      <c r="D1941" s="1062">
        <v>2</v>
      </c>
      <c r="E1941" s="1061" t="s">
        <v>2394</v>
      </c>
      <c r="F1941" s="1061">
        <v>143</v>
      </c>
      <c r="G1941" s="1061" t="s">
        <v>711</v>
      </c>
      <c r="H1941" s="1063">
        <v>1</v>
      </c>
      <c r="I1941" s="1064">
        <v>17105</v>
      </c>
      <c r="J1941" s="1064">
        <v>1</v>
      </c>
      <c r="K1941">
        <v>2020</v>
      </c>
      <c r="L1941" s="1064">
        <v>1</v>
      </c>
      <c r="M1941" s="1064">
        <v>1</v>
      </c>
      <c r="N1941" s="1064" t="s">
        <v>2397</v>
      </c>
      <c r="O1941">
        <v>13</v>
      </c>
      <c r="P1941" s="1065">
        <v>0</v>
      </c>
      <c r="Q1941" s="1065">
        <v>0</v>
      </c>
      <c r="R1941" s="1066">
        <f t="shared" si="30"/>
        <v>0</v>
      </c>
      <c r="S1941" s="1065">
        <v>0</v>
      </c>
      <c r="T1941" s="1065">
        <v>0</v>
      </c>
      <c r="U1941" s="1065">
        <v>0</v>
      </c>
      <c r="V1941" s="1065">
        <v>0</v>
      </c>
    </row>
    <row r="1942" spans="1:22">
      <c r="A1942">
        <v>4088200100</v>
      </c>
      <c r="B1942" s="1061">
        <v>2</v>
      </c>
      <c r="C1942" s="1061">
        <v>5</v>
      </c>
      <c r="D1942" s="1062">
        <v>2</v>
      </c>
      <c r="E1942" s="1061" t="s">
        <v>2394</v>
      </c>
      <c r="F1942" s="1061">
        <v>143</v>
      </c>
      <c r="G1942" s="1061" t="s">
        <v>711</v>
      </c>
      <c r="H1942" s="1063">
        <v>1</v>
      </c>
      <c r="I1942" s="1064">
        <v>17105</v>
      </c>
      <c r="J1942" s="1064">
        <v>1</v>
      </c>
      <c r="K1942">
        <v>2020</v>
      </c>
      <c r="L1942" s="1064">
        <v>1</v>
      </c>
      <c r="M1942" s="1064">
        <v>1</v>
      </c>
      <c r="N1942" s="1064" t="s">
        <v>2397</v>
      </c>
      <c r="O1942">
        <v>13</v>
      </c>
      <c r="P1942" s="1065">
        <v>0</v>
      </c>
      <c r="Q1942" s="1065">
        <v>0</v>
      </c>
      <c r="R1942" s="1066">
        <f t="shared" si="30"/>
        <v>0</v>
      </c>
      <c r="S1942" s="1065">
        <v>0</v>
      </c>
      <c r="T1942" s="1065">
        <v>0</v>
      </c>
      <c r="U1942" s="1065">
        <v>14000</v>
      </c>
      <c r="V1942" s="1065">
        <v>14000</v>
      </c>
    </row>
    <row r="1943" spans="1:22">
      <c r="A1943">
        <v>4088200100</v>
      </c>
      <c r="B1943" s="1061">
        <v>2</v>
      </c>
      <c r="C1943" s="1061">
        <v>5</v>
      </c>
      <c r="D1943" s="1062">
        <v>2</v>
      </c>
      <c r="E1943" s="1061" t="s">
        <v>2394</v>
      </c>
      <c r="F1943" s="1061">
        <v>143</v>
      </c>
      <c r="G1943" s="1061" t="s">
        <v>711</v>
      </c>
      <c r="H1943" s="1063">
        <v>1</v>
      </c>
      <c r="I1943" s="1064">
        <v>17105</v>
      </c>
      <c r="J1943" s="1064">
        <v>1</v>
      </c>
      <c r="K1943">
        <v>2020</v>
      </c>
      <c r="L1943" s="1064">
        <v>1</v>
      </c>
      <c r="M1943" s="1064">
        <v>1</v>
      </c>
      <c r="N1943" s="1064" t="s">
        <v>2397</v>
      </c>
      <c r="O1943">
        <v>13</v>
      </c>
      <c r="P1943" s="1065">
        <v>0</v>
      </c>
      <c r="Q1943" s="1065">
        <v>0</v>
      </c>
      <c r="R1943" s="1066">
        <f t="shared" si="30"/>
        <v>0</v>
      </c>
      <c r="S1943" s="1065">
        <v>0</v>
      </c>
      <c r="T1943" s="1065">
        <v>0</v>
      </c>
      <c r="U1943" s="1065">
        <v>0</v>
      </c>
      <c r="V1943" s="1065">
        <v>0</v>
      </c>
    </row>
    <row r="1944" spans="1:22">
      <c r="A1944">
        <v>4088200100</v>
      </c>
      <c r="B1944" s="1061">
        <v>2</v>
      </c>
      <c r="C1944" s="1061">
        <v>5</v>
      </c>
      <c r="D1944" s="1062">
        <v>2</v>
      </c>
      <c r="E1944" s="1061" t="s">
        <v>2394</v>
      </c>
      <c r="F1944" s="1061">
        <v>143</v>
      </c>
      <c r="G1944" s="1061" t="s">
        <v>711</v>
      </c>
      <c r="H1944" s="1063">
        <v>1</v>
      </c>
      <c r="I1944" s="1064">
        <v>17105</v>
      </c>
      <c r="J1944" s="1064">
        <v>1</v>
      </c>
      <c r="K1944">
        <v>2020</v>
      </c>
      <c r="L1944" s="1064">
        <v>1</v>
      </c>
      <c r="M1944" s="1064">
        <v>1</v>
      </c>
      <c r="N1944" s="1064" t="s">
        <v>2397</v>
      </c>
      <c r="O1944">
        <v>13</v>
      </c>
      <c r="P1944" s="1065">
        <v>0</v>
      </c>
      <c r="Q1944" s="1065">
        <v>0</v>
      </c>
      <c r="R1944" s="1066">
        <f t="shared" si="30"/>
        <v>0</v>
      </c>
      <c r="S1944" s="1065">
        <v>0</v>
      </c>
      <c r="T1944" s="1065">
        <v>0</v>
      </c>
      <c r="U1944" s="1065">
        <v>0</v>
      </c>
      <c r="V1944" s="1065">
        <v>0</v>
      </c>
    </row>
    <row r="1945" spans="1:22">
      <c r="A1945">
        <v>4088200100</v>
      </c>
      <c r="B1945" s="1061">
        <v>2</v>
      </c>
      <c r="C1945" s="1061">
        <v>5</v>
      </c>
      <c r="D1945" s="1062">
        <v>2</v>
      </c>
      <c r="E1945" s="1061" t="s">
        <v>2394</v>
      </c>
      <c r="F1945" s="1061">
        <v>143</v>
      </c>
      <c r="G1945" s="1061" t="s">
        <v>711</v>
      </c>
      <c r="H1945" s="1063">
        <v>1</v>
      </c>
      <c r="I1945" s="1064">
        <v>17105</v>
      </c>
      <c r="J1945" s="1064">
        <v>1</v>
      </c>
      <c r="K1945">
        <v>2020</v>
      </c>
      <c r="L1945" s="1064">
        <v>1</v>
      </c>
      <c r="M1945" s="1064">
        <v>1</v>
      </c>
      <c r="N1945" s="1064" t="s">
        <v>2397</v>
      </c>
      <c r="O1945">
        <v>13</v>
      </c>
      <c r="P1945" s="1065">
        <v>0</v>
      </c>
      <c r="Q1945" s="1065">
        <v>0</v>
      </c>
      <c r="R1945" s="1066">
        <f t="shared" si="30"/>
        <v>0</v>
      </c>
      <c r="S1945" s="1065">
        <v>14000</v>
      </c>
      <c r="T1945" s="1065">
        <v>14000</v>
      </c>
      <c r="U1945" s="1065">
        <v>0</v>
      </c>
      <c r="V1945" s="1065">
        <v>0</v>
      </c>
    </row>
    <row r="1946" spans="1:22">
      <c r="A1946">
        <v>4088200100</v>
      </c>
      <c r="B1946" s="1061">
        <v>2</v>
      </c>
      <c r="C1946" s="1061">
        <v>5</v>
      </c>
      <c r="D1946" s="1062">
        <v>2</v>
      </c>
      <c r="E1946" s="1061" t="s">
        <v>2394</v>
      </c>
      <c r="F1946" s="1061">
        <v>143</v>
      </c>
      <c r="G1946" s="1061" t="s">
        <v>711</v>
      </c>
      <c r="H1946" s="1063">
        <v>1</v>
      </c>
      <c r="I1946" s="1064">
        <v>17105</v>
      </c>
      <c r="J1946" s="1064">
        <v>1</v>
      </c>
      <c r="K1946">
        <v>2020</v>
      </c>
      <c r="L1946" s="1064">
        <v>1</v>
      </c>
      <c r="M1946" s="1064">
        <v>1</v>
      </c>
      <c r="N1946" s="1064" t="s">
        <v>2397</v>
      </c>
      <c r="O1946">
        <v>13</v>
      </c>
      <c r="P1946" s="1065">
        <v>0</v>
      </c>
      <c r="Q1946" s="1065">
        <v>14000</v>
      </c>
      <c r="R1946" s="1066">
        <f t="shared" si="30"/>
        <v>14000</v>
      </c>
      <c r="S1946" s="1065">
        <v>0</v>
      </c>
      <c r="T1946" s="1065">
        <v>0</v>
      </c>
      <c r="U1946" s="1065">
        <v>0</v>
      </c>
      <c r="V1946" s="1065">
        <v>0</v>
      </c>
    </row>
    <row r="1947" spans="1:22">
      <c r="A1947">
        <v>4088200100</v>
      </c>
      <c r="B1947" s="1061">
        <v>2</v>
      </c>
      <c r="C1947" s="1061">
        <v>5</v>
      </c>
      <c r="D1947" s="1062">
        <v>2</v>
      </c>
      <c r="E1947" s="1061" t="s">
        <v>2394</v>
      </c>
      <c r="F1947" s="1061">
        <v>143</v>
      </c>
      <c r="G1947" s="1061" t="s">
        <v>711</v>
      </c>
      <c r="H1947" s="1063">
        <v>1</v>
      </c>
      <c r="I1947" s="1064">
        <v>21101</v>
      </c>
      <c r="J1947" s="1064">
        <v>1</v>
      </c>
      <c r="K1947">
        <v>2020</v>
      </c>
      <c r="L1947" s="1064">
        <v>2</v>
      </c>
      <c r="M1947" s="1064">
        <v>2</v>
      </c>
      <c r="N1947" s="1064" t="s">
        <v>2396</v>
      </c>
      <c r="O1947">
        <v>13</v>
      </c>
      <c r="P1947" s="1065">
        <v>64063.53</v>
      </c>
      <c r="Q1947" s="1065">
        <v>-58969.53</v>
      </c>
      <c r="R1947" s="1066">
        <f t="shared" si="30"/>
        <v>5094</v>
      </c>
      <c r="S1947" s="1065">
        <v>5094</v>
      </c>
      <c r="T1947" s="1065">
        <v>5094</v>
      </c>
      <c r="U1947" s="1065">
        <v>5094</v>
      </c>
      <c r="V1947" s="1065">
        <v>5094</v>
      </c>
    </row>
    <row r="1948" spans="1:22">
      <c r="A1948">
        <v>4088200100</v>
      </c>
      <c r="B1948" s="1061">
        <v>2</v>
      </c>
      <c r="C1948" s="1061">
        <v>5</v>
      </c>
      <c r="D1948" s="1062">
        <v>2</v>
      </c>
      <c r="E1948" s="1061" t="s">
        <v>2394</v>
      </c>
      <c r="F1948" s="1061">
        <v>143</v>
      </c>
      <c r="G1948" s="1061" t="s">
        <v>711</v>
      </c>
      <c r="H1948" s="1063">
        <v>1</v>
      </c>
      <c r="I1948" s="1064">
        <v>21101</v>
      </c>
      <c r="J1948" s="1064">
        <v>1</v>
      </c>
      <c r="K1948">
        <v>2020</v>
      </c>
      <c r="L1948" s="1064">
        <v>2</v>
      </c>
      <c r="M1948" s="1064">
        <v>2</v>
      </c>
      <c r="N1948" s="1064" t="s">
        <v>2396</v>
      </c>
      <c r="O1948">
        <v>13</v>
      </c>
      <c r="P1948" s="1065">
        <v>39647.919999999998</v>
      </c>
      <c r="Q1948" s="1065">
        <v>-39567.93</v>
      </c>
      <c r="R1948" s="1066">
        <f t="shared" si="30"/>
        <v>79.989999999997963</v>
      </c>
      <c r="S1948" s="1065">
        <v>79.989999999999995</v>
      </c>
      <c r="T1948" s="1065">
        <v>79.989999999999995</v>
      </c>
      <c r="U1948" s="1065">
        <v>79.989999999999995</v>
      </c>
      <c r="V1948" s="1065">
        <v>79.989999999999995</v>
      </c>
    </row>
    <row r="1949" spans="1:22">
      <c r="A1949">
        <v>4088200100</v>
      </c>
      <c r="B1949" s="1061">
        <v>2</v>
      </c>
      <c r="C1949" s="1061">
        <v>5</v>
      </c>
      <c r="D1949" s="1062">
        <v>2</v>
      </c>
      <c r="E1949" s="1061" t="s">
        <v>2394</v>
      </c>
      <c r="F1949" s="1061">
        <v>143</v>
      </c>
      <c r="G1949" s="1061" t="s">
        <v>711</v>
      </c>
      <c r="H1949" s="1063">
        <v>1</v>
      </c>
      <c r="I1949" s="1064">
        <v>21101</v>
      </c>
      <c r="J1949" s="1064">
        <v>1</v>
      </c>
      <c r="K1949">
        <v>2020</v>
      </c>
      <c r="L1949" s="1064">
        <v>2</v>
      </c>
      <c r="M1949" s="1064">
        <v>2</v>
      </c>
      <c r="N1949" s="1064" t="s">
        <v>2396</v>
      </c>
      <c r="O1949">
        <v>13</v>
      </c>
      <c r="P1949" s="1065">
        <v>51047.22</v>
      </c>
      <c r="Q1949" s="1065">
        <v>-51047.22</v>
      </c>
      <c r="R1949" s="1066">
        <f t="shared" si="30"/>
        <v>0</v>
      </c>
      <c r="S1949" s="1065">
        <v>0</v>
      </c>
      <c r="T1949" s="1065">
        <v>0</v>
      </c>
      <c r="U1949" s="1065">
        <v>0</v>
      </c>
      <c r="V1949" s="1065">
        <v>0</v>
      </c>
    </row>
    <row r="1950" spans="1:22">
      <c r="A1950">
        <v>4088200100</v>
      </c>
      <c r="B1950" s="1061">
        <v>2</v>
      </c>
      <c r="C1950" s="1061">
        <v>5</v>
      </c>
      <c r="D1950" s="1062">
        <v>2</v>
      </c>
      <c r="E1950" s="1061" t="s">
        <v>2394</v>
      </c>
      <c r="F1950" s="1061">
        <v>143</v>
      </c>
      <c r="G1950" s="1061" t="s">
        <v>711</v>
      </c>
      <c r="H1950" s="1063">
        <v>1</v>
      </c>
      <c r="I1950" s="1064">
        <v>21101</v>
      </c>
      <c r="J1950" s="1064">
        <v>1</v>
      </c>
      <c r="K1950">
        <v>2020</v>
      </c>
      <c r="L1950" s="1064">
        <v>2</v>
      </c>
      <c r="M1950" s="1064">
        <v>2</v>
      </c>
      <c r="N1950" s="1064" t="s">
        <v>2396</v>
      </c>
      <c r="O1950">
        <v>13</v>
      </c>
      <c r="P1950" s="1065">
        <v>198.97</v>
      </c>
      <c r="Q1950" s="1065">
        <v>-198.97</v>
      </c>
      <c r="R1950" s="1066">
        <f t="shared" si="30"/>
        <v>0</v>
      </c>
      <c r="S1950" s="1065">
        <v>0</v>
      </c>
      <c r="T1950" s="1065">
        <v>0</v>
      </c>
      <c r="U1950" s="1065">
        <v>0</v>
      </c>
      <c r="V1950" s="1065">
        <v>0</v>
      </c>
    </row>
    <row r="1951" spans="1:22">
      <c r="A1951">
        <v>4088200100</v>
      </c>
      <c r="B1951" s="1061">
        <v>2</v>
      </c>
      <c r="C1951" s="1061">
        <v>5</v>
      </c>
      <c r="D1951" s="1062">
        <v>2</v>
      </c>
      <c r="E1951" s="1061" t="s">
        <v>2394</v>
      </c>
      <c r="F1951" s="1061">
        <v>143</v>
      </c>
      <c r="G1951" s="1061" t="s">
        <v>711</v>
      </c>
      <c r="H1951" s="1063">
        <v>1</v>
      </c>
      <c r="I1951" s="1064">
        <v>21101</v>
      </c>
      <c r="J1951" s="1064">
        <v>1</v>
      </c>
      <c r="K1951">
        <v>2020</v>
      </c>
      <c r="L1951" s="1064">
        <v>2</v>
      </c>
      <c r="M1951" s="1064">
        <v>2</v>
      </c>
      <c r="N1951" s="1064" t="s">
        <v>2396</v>
      </c>
      <c r="O1951">
        <v>13</v>
      </c>
      <c r="P1951" s="1065">
        <v>162791.85999999999</v>
      </c>
      <c r="Q1951" s="1065">
        <v>217840.47</v>
      </c>
      <c r="R1951" s="1066">
        <f t="shared" si="30"/>
        <v>380632.32999999996</v>
      </c>
      <c r="S1951" s="1065">
        <v>380632.33</v>
      </c>
      <c r="T1951" s="1065">
        <v>380632.33</v>
      </c>
      <c r="U1951" s="1065">
        <v>61708.87</v>
      </c>
      <c r="V1951" s="1065">
        <v>61708.87</v>
      </c>
    </row>
    <row r="1952" spans="1:22">
      <c r="A1952">
        <v>4088200100</v>
      </c>
      <c r="B1952" s="1061">
        <v>2</v>
      </c>
      <c r="C1952" s="1061">
        <v>5</v>
      </c>
      <c r="D1952" s="1062">
        <v>2</v>
      </c>
      <c r="E1952" s="1061" t="s">
        <v>2394</v>
      </c>
      <c r="F1952" s="1061">
        <v>143</v>
      </c>
      <c r="G1952" s="1061" t="s">
        <v>711</v>
      </c>
      <c r="H1952" s="1063">
        <v>1</v>
      </c>
      <c r="I1952" s="1064">
        <v>21101</v>
      </c>
      <c r="J1952" s="1064">
        <v>1</v>
      </c>
      <c r="K1952">
        <v>2020</v>
      </c>
      <c r="L1952" s="1064">
        <v>2</v>
      </c>
      <c r="M1952" s="1064">
        <v>2</v>
      </c>
      <c r="N1952" s="1064" t="s">
        <v>2396</v>
      </c>
      <c r="O1952">
        <v>13</v>
      </c>
      <c r="P1952" s="1065">
        <v>278.89999999999998</v>
      </c>
      <c r="Q1952" s="1065">
        <v>420.1</v>
      </c>
      <c r="R1952" s="1066">
        <f t="shared" si="30"/>
        <v>699</v>
      </c>
      <c r="S1952" s="1065">
        <v>699</v>
      </c>
      <c r="T1952" s="1065">
        <v>699</v>
      </c>
      <c r="U1952" s="1065">
        <v>699</v>
      </c>
      <c r="V1952" s="1065">
        <v>699</v>
      </c>
    </row>
    <row r="1953" spans="1:22">
      <c r="A1953">
        <v>4088200100</v>
      </c>
      <c r="B1953" s="1061">
        <v>2</v>
      </c>
      <c r="C1953" s="1061">
        <v>5</v>
      </c>
      <c r="D1953" s="1062">
        <v>2</v>
      </c>
      <c r="E1953" s="1061" t="s">
        <v>2394</v>
      </c>
      <c r="F1953" s="1061">
        <v>143</v>
      </c>
      <c r="G1953" s="1061" t="s">
        <v>711</v>
      </c>
      <c r="H1953" s="1063">
        <v>1</v>
      </c>
      <c r="I1953" s="1064">
        <v>21101</v>
      </c>
      <c r="J1953" s="1064">
        <v>1</v>
      </c>
      <c r="K1953">
        <v>2020</v>
      </c>
      <c r="L1953" s="1064">
        <v>2</v>
      </c>
      <c r="M1953" s="1064">
        <v>2</v>
      </c>
      <c r="N1953" s="1064" t="s">
        <v>2396</v>
      </c>
      <c r="O1953">
        <v>13</v>
      </c>
      <c r="P1953" s="1065">
        <v>49005.120000000003</v>
      </c>
      <c r="Q1953" s="1065">
        <v>-49005.120000000003</v>
      </c>
      <c r="R1953" s="1066">
        <f t="shared" si="30"/>
        <v>0</v>
      </c>
      <c r="S1953" s="1065">
        <v>0</v>
      </c>
      <c r="T1953" s="1065">
        <v>0</v>
      </c>
      <c r="U1953" s="1065">
        <v>0</v>
      </c>
      <c r="V1953" s="1065">
        <v>0</v>
      </c>
    </row>
    <row r="1954" spans="1:22">
      <c r="A1954">
        <v>4088200100</v>
      </c>
      <c r="B1954" s="1061">
        <v>2</v>
      </c>
      <c r="C1954" s="1061">
        <v>5</v>
      </c>
      <c r="D1954" s="1062">
        <v>2</v>
      </c>
      <c r="E1954" s="1061" t="s">
        <v>2394</v>
      </c>
      <c r="F1954" s="1061">
        <v>143</v>
      </c>
      <c r="G1954" s="1061" t="s">
        <v>711</v>
      </c>
      <c r="H1954" s="1063">
        <v>1</v>
      </c>
      <c r="I1954" s="1064">
        <v>21101</v>
      </c>
      <c r="J1954" s="1064">
        <v>1</v>
      </c>
      <c r="K1954">
        <v>2020</v>
      </c>
      <c r="L1954" s="1064">
        <v>2</v>
      </c>
      <c r="M1954" s="1064">
        <v>2</v>
      </c>
      <c r="N1954" s="1064" t="s">
        <v>2396</v>
      </c>
      <c r="O1954">
        <v>13</v>
      </c>
      <c r="P1954" s="1065">
        <v>45871.53</v>
      </c>
      <c r="Q1954" s="1065">
        <v>-45397.09</v>
      </c>
      <c r="R1954" s="1066">
        <f t="shared" si="30"/>
        <v>474.44000000000233</v>
      </c>
      <c r="S1954" s="1065">
        <v>474.44</v>
      </c>
      <c r="T1954" s="1065">
        <v>474.44</v>
      </c>
      <c r="U1954" s="1065">
        <v>474.44</v>
      </c>
      <c r="V1954" s="1065">
        <v>474.44</v>
      </c>
    </row>
    <row r="1955" spans="1:22">
      <c r="A1955">
        <v>4088200100</v>
      </c>
      <c r="B1955" s="1061">
        <v>2</v>
      </c>
      <c r="C1955" s="1061">
        <v>5</v>
      </c>
      <c r="D1955" s="1062">
        <v>2</v>
      </c>
      <c r="E1955" s="1061" t="s">
        <v>2394</v>
      </c>
      <c r="F1955" s="1061">
        <v>143</v>
      </c>
      <c r="G1955" s="1061" t="s">
        <v>711</v>
      </c>
      <c r="H1955" s="1063">
        <v>1</v>
      </c>
      <c r="I1955" s="1064">
        <v>21101</v>
      </c>
      <c r="J1955" s="1064">
        <v>1</v>
      </c>
      <c r="K1955">
        <v>2020</v>
      </c>
      <c r="L1955" s="1064">
        <v>1</v>
      </c>
      <c r="M1955" s="1064">
        <v>1</v>
      </c>
      <c r="N1955" s="1064" t="s">
        <v>2397</v>
      </c>
      <c r="O1955">
        <v>13</v>
      </c>
      <c r="P1955" s="1065">
        <v>0</v>
      </c>
      <c r="Q1955" s="1065">
        <v>0</v>
      </c>
      <c r="R1955" s="1066">
        <f t="shared" si="30"/>
        <v>0</v>
      </c>
      <c r="S1955" s="1065">
        <v>0</v>
      </c>
      <c r="T1955" s="1065">
        <v>0</v>
      </c>
      <c r="U1955" s="1065">
        <v>0</v>
      </c>
      <c r="V1955" s="1065">
        <v>0</v>
      </c>
    </row>
    <row r="1956" spans="1:22">
      <c r="A1956">
        <v>4088200100</v>
      </c>
      <c r="B1956" s="1061">
        <v>2</v>
      </c>
      <c r="C1956" s="1061">
        <v>5</v>
      </c>
      <c r="D1956" s="1062">
        <v>2</v>
      </c>
      <c r="E1956" s="1061" t="s">
        <v>2394</v>
      </c>
      <c r="F1956" s="1061">
        <v>143</v>
      </c>
      <c r="G1956" s="1061" t="s">
        <v>711</v>
      </c>
      <c r="H1956" s="1063">
        <v>1</v>
      </c>
      <c r="I1956" s="1064">
        <v>21101</v>
      </c>
      <c r="J1956" s="1064">
        <v>1</v>
      </c>
      <c r="K1956">
        <v>2020</v>
      </c>
      <c r="L1956" s="1064">
        <v>1</v>
      </c>
      <c r="M1956" s="1064">
        <v>1</v>
      </c>
      <c r="N1956" s="1064" t="s">
        <v>2397</v>
      </c>
      <c r="O1956">
        <v>13</v>
      </c>
      <c r="P1956" s="1065">
        <v>0</v>
      </c>
      <c r="Q1956" s="1065">
        <v>0</v>
      </c>
      <c r="R1956" s="1066">
        <f t="shared" si="30"/>
        <v>0</v>
      </c>
      <c r="S1956" s="1065">
        <v>0</v>
      </c>
      <c r="T1956" s="1065">
        <v>0</v>
      </c>
      <c r="U1956" s="1065">
        <v>6462.1</v>
      </c>
      <c r="V1956" s="1065">
        <v>6462.1</v>
      </c>
    </row>
    <row r="1957" spans="1:22">
      <c r="A1957">
        <v>4088200100</v>
      </c>
      <c r="B1957" s="1061">
        <v>2</v>
      </c>
      <c r="C1957" s="1061">
        <v>5</v>
      </c>
      <c r="D1957" s="1062">
        <v>2</v>
      </c>
      <c r="E1957" s="1061" t="s">
        <v>2394</v>
      </c>
      <c r="F1957" s="1061">
        <v>143</v>
      </c>
      <c r="G1957" s="1061" t="s">
        <v>711</v>
      </c>
      <c r="H1957" s="1063">
        <v>1</v>
      </c>
      <c r="I1957" s="1064">
        <v>21101</v>
      </c>
      <c r="J1957" s="1064">
        <v>1</v>
      </c>
      <c r="K1957">
        <v>2020</v>
      </c>
      <c r="L1957" s="1064">
        <v>1</v>
      </c>
      <c r="M1957" s="1064">
        <v>1</v>
      </c>
      <c r="N1957" s="1064" t="s">
        <v>2397</v>
      </c>
      <c r="O1957">
        <v>13</v>
      </c>
      <c r="P1957" s="1065">
        <v>0</v>
      </c>
      <c r="Q1957" s="1065">
        <v>0</v>
      </c>
      <c r="R1957" s="1066">
        <f t="shared" si="30"/>
        <v>0</v>
      </c>
      <c r="S1957" s="1065">
        <v>0</v>
      </c>
      <c r="T1957" s="1065">
        <v>0</v>
      </c>
      <c r="U1957" s="1065">
        <v>0</v>
      </c>
      <c r="V1957" s="1065">
        <v>0</v>
      </c>
    </row>
    <row r="1958" spans="1:22">
      <c r="A1958">
        <v>4088200100</v>
      </c>
      <c r="B1958" s="1061">
        <v>2</v>
      </c>
      <c r="C1958" s="1061">
        <v>5</v>
      </c>
      <c r="D1958" s="1062">
        <v>2</v>
      </c>
      <c r="E1958" s="1061" t="s">
        <v>2394</v>
      </c>
      <c r="F1958" s="1061">
        <v>143</v>
      </c>
      <c r="G1958" s="1061" t="s">
        <v>711</v>
      </c>
      <c r="H1958" s="1063">
        <v>1</v>
      </c>
      <c r="I1958" s="1064">
        <v>21101</v>
      </c>
      <c r="J1958" s="1064">
        <v>1</v>
      </c>
      <c r="K1958">
        <v>2020</v>
      </c>
      <c r="L1958" s="1064">
        <v>1</v>
      </c>
      <c r="M1958" s="1064">
        <v>1</v>
      </c>
      <c r="N1958" s="1064" t="s">
        <v>2397</v>
      </c>
      <c r="O1958">
        <v>13</v>
      </c>
      <c r="P1958" s="1065">
        <v>0</v>
      </c>
      <c r="Q1958" s="1065">
        <v>0</v>
      </c>
      <c r="R1958" s="1066">
        <f t="shared" si="30"/>
        <v>0</v>
      </c>
      <c r="S1958" s="1065">
        <v>0</v>
      </c>
      <c r="T1958" s="1065">
        <v>0</v>
      </c>
      <c r="U1958" s="1065">
        <v>0</v>
      </c>
      <c r="V1958" s="1065">
        <v>0</v>
      </c>
    </row>
    <row r="1959" spans="1:22">
      <c r="A1959">
        <v>4088200100</v>
      </c>
      <c r="B1959" s="1061">
        <v>2</v>
      </c>
      <c r="C1959" s="1061">
        <v>5</v>
      </c>
      <c r="D1959" s="1062">
        <v>2</v>
      </c>
      <c r="E1959" s="1061" t="s">
        <v>2394</v>
      </c>
      <c r="F1959" s="1061">
        <v>143</v>
      </c>
      <c r="G1959" s="1061" t="s">
        <v>711</v>
      </c>
      <c r="H1959" s="1063">
        <v>1</v>
      </c>
      <c r="I1959" s="1064">
        <v>21101</v>
      </c>
      <c r="J1959" s="1064">
        <v>1</v>
      </c>
      <c r="K1959">
        <v>2020</v>
      </c>
      <c r="L1959" s="1064">
        <v>1</v>
      </c>
      <c r="M1959" s="1064">
        <v>1</v>
      </c>
      <c r="N1959" s="1064" t="s">
        <v>2397</v>
      </c>
      <c r="O1959">
        <v>13</v>
      </c>
      <c r="P1959" s="1065">
        <v>0</v>
      </c>
      <c r="Q1959" s="1065">
        <v>0</v>
      </c>
      <c r="R1959" s="1066">
        <f t="shared" si="30"/>
        <v>0</v>
      </c>
      <c r="S1959" s="1065">
        <v>6462.1</v>
      </c>
      <c r="T1959" s="1065">
        <v>6462.1</v>
      </c>
      <c r="U1959" s="1065">
        <v>0</v>
      </c>
      <c r="V1959" s="1065">
        <v>0</v>
      </c>
    </row>
    <row r="1960" spans="1:22">
      <c r="A1960">
        <v>4088200100</v>
      </c>
      <c r="B1960" s="1061">
        <v>2</v>
      </c>
      <c r="C1960" s="1061">
        <v>5</v>
      </c>
      <c r="D1960" s="1062">
        <v>2</v>
      </c>
      <c r="E1960" s="1061" t="s">
        <v>2394</v>
      </c>
      <c r="F1960" s="1061">
        <v>143</v>
      </c>
      <c r="G1960" s="1061" t="s">
        <v>711</v>
      </c>
      <c r="H1960" s="1063">
        <v>1</v>
      </c>
      <c r="I1960" s="1064">
        <v>21101</v>
      </c>
      <c r="J1960" s="1064">
        <v>1</v>
      </c>
      <c r="K1960">
        <v>2020</v>
      </c>
      <c r="L1960" s="1064">
        <v>1</v>
      </c>
      <c r="M1960" s="1064">
        <v>1</v>
      </c>
      <c r="N1960" s="1064" t="s">
        <v>2397</v>
      </c>
      <c r="O1960">
        <v>13</v>
      </c>
      <c r="P1960" s="1065">
        <v>0</v>
      </c>
      <c r="Q1960" s="1065">
        <v>6462.1</v>
      </c>
      <c r="R1960" s="1066">
        <f t="shared" si="30"/>
        <v>6462.1</v>
      </c>
      <c r="S1960" s="1065">
        <v>0</v>
      </c>
      <c r="T1960" s="1065">
        <v>0</v>
      </c>
      <c r="U1960" s="1065">
        <v>0</v>
      </c>
      <c r="V1960" s="1065">
        <v>0</v>
      </c>
    </row>
    <row r="1961" spans="1:22">
      <c r="A1961">
        <v>4088200100</v>
      </c>
      <c r="B1961" s="1061">
        <v>2</v>
      </c>
      <c r="C1961" s="1061">
        <v>5</v>
      </c>
      <c r="D1961" s="1062">
        <v>2</v>
      </c>
      <c r="E1961" s="1061" t="s">
        <v>2394</v>
      </c>
      <c r="F1961" s="1061">
        <v>143</v>
      </c>
      <c r="G1961" s="1061" t="s">
        <v>711</v>
      </c>
      <c r="H1961" s="1063">
        <v>1</v>
      </c>
      <c r="I1961" s="1064">
        <v>21101</v>
      </c>
      <c r="J1961" s="1064">
        <v>1</v>
      </c>
      <c r="K1961">
        <v>2020</v>
      </c>
      <c r="L1961" s="1064">
        <v>2</v>
      </c>
      <c r="M1961" s="1064">
        <v>2</v>
      </c>
      <c r="N1961" s="1064" t="s">
        <v>2396</v>
      </c>
      <c r="O1961">
        <v>13</v>
      </c>
      <c r="P1961" s="1065">
        <v>56538.32</v>
      </c>
      <c r="Q1961" s="1065">
        <v>-55550.12</v>
      </c>
      <c r="R1961" s="1066">
        <f t="shared" si="30"/>
        <v>988.19999999999709</v>
      </c>
      <c r="S1961" s="1065">
        <v>988.2</v>
      </c>
      <c r="T1961" s="1065">
        <v>988.2</v>
      </c>
      <c r="U1961" s="1065">
        <v>988.2</v>
      </c>
      <c r="V1961" s="1065">
        <v>988.2</v>
      </c>
    </row>
    <row r="1962" spans="1:22">
      <c r="A1962">
        <v>4088200100</v>
      </c>
      <c r="B1962" s="1061">
        <v>2</v>
      </c>
      <c r="C1962" s="1061">
        <v>5</v>
      </c>
      <c r="D1962" s="1062">
        <v>2</v>
      </c>
      <c r="E1962" s="1061" t="s">
        <v>2394</v>
      </c>
      <c r="F1962" s="1061">
        <v>143</v>
      </c>
      <c r="G1962" s="1061" t="s">
        <v>711</v>
      </c>
      <c r="H1962" s="1063">
        <v>1</v>
      </c>
      <c r="I1962" s="1064">
        <v>21101</v>
      </c>
      <c r="J1962" s="1064">
        <v>1</v>
      </c>
      <c r="K1962">
        <v>2020</v>
      </c>
      <c r="L1962" s="1064">
        <v>2</v>
      </c>
      <c r="M1962" s="1064">
        <v>2</v>
      </c>
      <c r="N1962" s="1064" t="s">
        <v>2396</v>
      </c>
      <c r="O1962">
        <v>13</v>
      </c>
      <c r="P1962" s="1065">
        <v>4414.33</v>
      </c>
      <c r="Q1962" s="1065">
        <v>-4414.33</v>
      </c>
      <c r="R1962" s="1066">
        <f t="shared" si="30"/>
        <v>0</v>
      </c>
      <c r="S1962" s="1065">
        <v>0</v>
      </c>
      <c r="T1962" s="1065">
        <v>0</v>
      </c>
      <c r="U1962" s="1065">
        <v>0</v>
      </c>
      <c r="V1962" s="1065">
        <v>0</v>
      </c>
    </row>
    <row r="1963" spans="1:22">
      <c r="A1963">
        <v>4088200100</v>
      </c>
      <c r="B1963" s="1061">
        <v>2</v>
      </c>
      <c r="C1963" s="1061">
        <v>5</v>
      </c>
      <c r="D1963" s="1062">
        <v>2</v>
      </c>
      <c r="E1963" s="1061" t="s">
        <v>2394</v>
      </c>
      <c r="F1963" s="1061">
        <v>143</v>
      </c>
      <c r="G1963" s="1061" t="s">
        <v>711</v>
      </c>
      <c r="H1963" s="1063">
        <v>1</v>
      </c>
      <c r="I1963" s="1064">
        <v>21101</v>
      </c>
      <c r="J1963" s="1064">
        <v>1</v>
      </c>
      <c r="K1963">
        <v>2020</v>
      </c>
      <c r="L1963" s="1064">
        <v>2</v>
      </c>
      <c r="M1963" s="1064">
        <v>2</v>
      </c>
      <c r="N1963" s="1064" t="s">
        <v>2396</v>
      </c>
      <c r="O1963">
        <v>13</v>
      </c>
      <c r="P1963" s="1065">
        <v>15300.39</v>
      </c>
      <c r="Q1963" s="1065">
        <v>-15300.39</v>
      </c>
      <c r="R1963" s="1066">
        <f t="shared" si="30"/>
        <v>0</v>
      </c>
      <c r="S1963" s="1065">
        <v>0</v>
      </c>
      <c r="T1963" s="1065">
        <v>0</v>
      </c>
      <c r="U1963" s="1065">
        <v>0</v>
      </c>
      <c r="V1963" s="1065">
        <v>0</v>
      </c>
    </row>
    <row r="1964" spans="1:22">
      <c r="A1964">
        <v>4088200100</v>
      </c>
      <c r="B1964" s="1061">
        <v>2</v>
      </c>
      <c r="C1964" s="1061">
        <v>5</v>
      </c>
      <c r="D1964" s="1062">
        <v>2</v>
      </c>
      <c r="E1964" s="1061" t="s">
        <v>2394</v>
      </c>
      <c r="F1964" s="1061">
        <v>143</v>
      </c>
      <c r="G1964" s="1061" t="s">
        <v>711</v>
      </c>
      <c r="H1964" s="1063">
        <v>1</v>
      </c>
      <c r="I1964" s="1064">
        <v>21101</v>
      </c>
      <c r="J1964" s="1064">
        <v>1</v>
      </c>
      <c r="K1964">
        <v>2020</v>
      </c>
      <c r="L1964" s="1064">
        <v>2</v>
      </c>
      <c r="M1964" s="1064">
        <v>2</v>
      </c>
      <c r="N1964" s="1064" t="s">
        <v>2396</v>
      </c>
      <c r="O1964">
        <v>13</v>
      </c>
      <c r="P1964" s="1065">
        <v>462.68</v>
      </c>
      <c r="Q1964" s="1065">
        <v>5242.42</v>
      </c>
      <c r="R1964" s="1066">
        <f t="shared" si="30"/>
        <v>5705.1</v>
      </c>
      <c r="S1964" s="1065">
        <v>5705.1</v>
      </c>
      <c r="T1964" s="1065">
        <v>5705.1</v>
      </c>
      <c r="U1964" s="1065">
        <v>5705.1</v>
      </c>
      <c r="V1964" s="1065">
        <v>5705.1</v>
      </c>
    </row>
    <row r="1965" spans="1:22">
      <c r="A1965">
        <v>4088200100</v>
      </c>
      <c r="B1965" s="1061">
        <v>2</v>
      </c>
      <c r="C1965" s="1061">
        <v>5</v>
      </c>
      <c r="D1965" s="1062">
        <v>2</v>
      </c>
      <c r="E1965" s="1061" t="s">
        <v>2394</v>
      </c>
      <c r="F1965" s="1061">
        <v>143</v>
      </c>
      <c r="G1965" s="1061" t="s">
        <v>711</v>
      </c>
      <c r="H1965" s="1063">
        <v>1</v>
      </c>
      <c r="I1965" s="1064">
        <v>21101</v>
      </c>
      <c r="J1965" s="1064">
        <v>1</v>
      </c>
      <c r="K1965">
        <v>2020</v>
      </c>
      <c r="L1965" s="1064">
        <v>2</v>
      </c>
      <c r="M1965" s="1064">
        <v>2</v>
      </c>
      <c r="N1965" s="1064" t="s">
        <v>2396</v>
      </c>
      <c r="O1965">
        <v>13</v>
      </c>
      <c r="P1965" s="1065">
        <v>54359.14</v>
      </c>
      <c r="Q1965" s="1065">
        <v>-54359.14</v>
      </c>
      <c r="R1965" s="1066">
        <f t="shared" si="30"/>
        <v>0</v>
      </c>
      <c r="S1965" s="1065">
        <v>0</v>
      </c>
      <c r="T1965" s="1065">
        <v>0</v>
      </c>
      <c r="U1965" s="1065">
        <v>0</v>
      </c>
      <c r="V1965" s="1065">
        <v>0</v>
      </c>
    </row>
    <row r="1966" spans="1:22">
      <c r="A1966">
        <v>4088200100</v>
      </c>
      <c r="B1966" s="1061">
        <v>2</v>
      </c>
      <c r="C1966" s="1061">
        <v>5</v>
      </c>
      <c r="D1966" s="1062">
        <v>2</v>
      </c>
      <c r="E1966" s="1061" t="s">
        <v>2394</v>
      </c>
      <c r="F1966" s="1061">
        <v>143</v>
      </c>
      <c r="G1966" s="1061" t="s">
        <v>711</v>
      </c>
      <c r="H1966" s="1063">
        <v>1</v>
      </c>
      <c r="I1966" s="1064">
        <v>21201</v>
      </c>
      <c r="J1966" s="1064">
        <v>1</v>
      </c>
      <c r="K1966">
        <v>2020</v>
      </c>
      <c r="L1966" s="1064">
        <v>2</v>
      </c>
      <c r="M1966" s="1064">
        <v>2</v>
      </c>
      <c r="N1966" s="1064" t="s">
        <v>2396</v>
      </c>
      <c r="O1966">
        <v>13</v>
      </c>
      <c r="P1966" s="1065">
        <v>3133.54</v>
      </c>
      <c r="Q1966" s="1065">
        <v>-3133.54</v>
      </c>
      <c r="R1966" s="1066">
        <f t="shared" si="30"/>
        <v>0</v>
      </c>
      <c r="S1966" s="1065">
        <v>0</v>
      </c>
      <c r="T1966" s="1065">
        <v>0</v>
      </c>
      <c r="U1966" s="1065">
        <v>0</v>
      </c>
      <c r="V1966" s="1065">
        <v>0</v>
      </c>
    </row>
    <row r="1967" spans="1:22">
      <c r="A1967">
        <v>4088200100</v>
      </c>
      <c r="B1967" s="1061">
        <v>2</v>
      </c>
      <c r="C1967" s="1061">
        <v>5</v>
      </c>
      <c r="D1967" s="1062">
        <v>2</v>
      </c>
      <c r="E1967" s="1061" t="s">
        <v>2394</v>
      </c>
      <c r="F1967" s="1061">
        <v>143</v>
      </c>
      <c r="G1967" s="1061" t="s">
        <v>711</v>
      </c>
      <c r="H1967" s="1063">
        <v>1</v>
      </c>
      <c r="I1967" s="1064">
        <v>21201</v>
      </c>
      <c r="J1967" s="1064">
        <v>1</v>
      </c>
      <c r="K1967">
        <v>2020</v>
      </c>
      <c r="L1967" s="1064">
        <v>2</v>
      </c>
      <c r="M1967" s="1064">
        <v>2</v>
      </c>
      <c r="N1967" s="1064" t="s">
        <v>2396</v>
      </c>
      <c r="O1967">
        <v>13</v>
      </c>
      <c r="P1967" s="1065">
        <v>0</v>
      </c>
      <c r="Q1967" s="1065">
        <v>0</v>
      </c>
      <c r="R1967" s="1066">
        <f t="shared" si="30"/>
        <v>0</v>
      </c>
      <c r="S1967" s="1065">
        <v>0</v>
      </c>
      <c r="T1967" s="1065">
        <v>0</v>
      </c>
      <c r="U1967" s="1065">
        <v>0</v>
      </c>
      <c r="V1967" s="1065">
        <v>0</v>
      </c>
    </row>
    <row r="1968" spans="1:22">
      <c r="A1968">
        <v>4088200100</v>
      </c>
      <c r="B1968" s="1061">
        <v>2</v>
      </c>
      <c r="C1968" s="1061">
        <v>5</v>
      </c>
      <c r="D1968" s="1062">
        <v>2</v>
      </c>
      <c r="E1968" s="1061" t="s">
        <v>2394</v>
      </c>
      <c r="F1968" s="1061">
        <v>143</v>
      </c>
      <c r="G1968" s="1061" t="s">
        <v>711</v>
      </c>
      <c r="H1968" s="1063">
        <v>1</v>
      </c>
      <c r="I1968" s="1064">
        <v>21201</v>
      </c>
      <c r="J1968" s="1064">
        <v>1</v>
      </c>
      <c r="K1968">
        <v>2020</v>
      </c>
      <c r="L1968" s="1064">
        <v>2</v>
      </c>
      <c r="M1968" s="1064">
        <v>2</v>
      </c>
      <c r="N1968" s="1064" t="s">
        <v>2396</v>
      </c>
      <c r="O1968">
        <v>13</v>
      </c>
      <c r="P1968" s="1065">
        <v>0</v>
      </c>
      <c r="Q1968" s="1065">
        <v>0</v>
      </c>
      <c r="R1968" s="1066">
        <f t="shared" si="30"/>
        <v>0</v>
      </c>
      <c r="S1968" s="1065">
        <v>0</v>
      </c>
      <c r="T1968" s="1065">
        <v>0</v>
      </c>
      <c r="U1968" s="1065">
        <v>234</v>
      </c>
      <c r="V1968" s="1065">
        <v>234</v>
      </c>
    </row>
    <row r="1969" spans="1:22">
      <c r="A1969">
        <v>4088200100</v>
      </c>
      <c r="B1969" s="1061">
        <v>2</v>
      </c>
      <c r="C1969" s="1061">
        <v>5</v>
      </c>
      <c r="D1969" s="1062">
        <v>2</v>
      </c>
      <c r="E1969" s="1061" t="s">
        <v>2394</v>
      </c>
      <c r="F1969" s="1061">
        <v>143</v>
      </c>
      <c r="G1969" s="1061" t="s">
        <v>711</v>
      </c>
      <c r="H1969" s="1063">
        <v>1</v>
      </c>
      <c r="I1969" s="1064">
        <v>21201</v>
      </c>
      <c r="J1969" s="1064">
        <v>1</v>
      </c>
      <c r="K1969">
        <v>2020</v>
      </c>
      <c r="L1969" s="1064">
        <v>2</v>
      </c>
      <c r="M1969" s="1064">
        <v>2</v>
      </c>
      <c r="N1969" s="1064" t="s">
        <v>2396</v>
      </c>
      <c r="O1969">
        <v>13</v>
      </c>
      <c r="P1969" s="1065">
        <v>0</v>
      </c>
      <c r="Q1969" s="1065">
        <v>0</v>
      </c>
      <c r="R1969" s="1066">
        <f t="shared" si="30"/>
        <v>0</v>
      </c>
      <c r="S1969" s="1065">
        <v>0</v>
      </c>
      <c r="T1969" s="1065">
        <v>0</v>
      </c>
      <c r="U1969" s="1065">
        <v>0</v>
      </c>
      <c r="V1969" s="1065">
        <v>0</v>
      </c>
    </row>
    <row r="1970" spans="1:22">
      <c r="A1970">
        <v>4088200100</v>
      </c>
      <c r="B1970" s="1061">
        <v>2</v>
      </c>
      <c r="C1970" s="1061">
        <v>5</v>
      </c>
      <c r="D1970" s="1062">
        <v>2</v>
      </c>
      <c r="E1970" s="1061" t="s">
        <v>2394</v>
      </c>
      <c r="F1970" s="1061">
        <v>143</v>
      </c>
      <c r="G1970" s="1061" t="s">
        <v>711</v>
      </c>
      <c r="H1970" s="1063">
        <v>1</v>
      </c>
      <c r="I1970" s="1064">
        <v>21201</v>
      </c>
      <c r="J1970" s="1064">
        <v>1</v>
      </c>
      <c r="K1970">
        <v>2020</v>
      </c>
      <c r="L1970" s="1064">
        <v>2</v>
      </c>
      <c r="M1970" s="1064">
        <v>2</v>
      </c>
      <c r="N1970" s="1064" t="s">
        <v>2396</v>
      </c>
      <c r="O1970">
        <v>13</v>
      </c>
      <c r="P1970" s="1065">
        <v>0</v>
      </c>
      <c r="Q1970" s="1065">
        <v>0</v>
      </c>
      <c r="R1970" s="1066">
        <f t="shared" si="30"/>
        <v>0</v>
      </c>
      <c r="S1970" s="1065">
        <v>0</v>
      </c>
      <c r="T1970" s="1065">
        <v>0</v>
      </c>
      <c r="U1970" s="1065">
        <v>0</v>
      </c>
      <c r="V1970" s="1065">
        <v>0</v>
      </c>
    </row>
    <row r="1971" spans="1:22">
      <c r="A1971">
        <v>4088200100</v>
      </c>
      <c r="B1971" s="1061">
        <v>2</v>
      </c>
      <c r="C1971" s="1061">
        <v>5</v>
      </c>
      <c r="D1971" s="1062">
        <v>2</v>
      </c>
      <c r="E1971" s="1061" t="s">
        <v>2394</v>
      </c>
      <c r="F1971" s="1061">
        <v>143</v>
      </c>
      <c r="G1971" s="1061" t="s">
        <v>711</v>
      </c>
      <c r="H1971" s="1063">
        <v>1</v>
      </c>
      <c r="I1971" s="1064">
        <v>21201</v>
      </c>
      <c r="J1971" s="1064">
        <v>1</v>
      </c>
      <c r="K1971">
        <v>2020</v>
      </c>
      <c r="L1971" s="1064">
        <v>2</v>
      </c>
      <c r="M1971" s="1064">
        <v>2</v>
      </c>
      <c r="N1971" s="1064" t="s">
        <v>2396</v>
      </c>
      <c r="O1971">
        <v>13</v>
      </c>
      <c r="P1971" s="1065">
        <v>0</v>
      </c>
      <c r="Q1971" s="1065">
        <v>0</v>
      </c>
      <c r="R1971" s="1066">
        <f t="shared" si="30"/>
        <v>0</v>
      </c>
      <c r="S1971" s="1065">
        <v>234</v>
      </c>
      <c r="T1971" s="1065">
        <v>234</v>
      </c>
      <c r="U1971" s="1065">
        <v>0</v>
      </c>
      <c r="V1971" s="1065">
        <v>0</v>
      </c>
    </row>
    <row r="1972" spans="1:22">
      <c r="A1972">
        <v>4088200100</v>
      </c>
      <c r="B1972" s="1061">
        <v>2</v>
      </c>
      <c r="C1972" s="1061">
        <v>5</v>
      </c>
      <c r="D1972" s="1062">
        <v>2</v>
      </c>
      <c r="E1972" s="1061" t="s">
        <v>2394</v>
      </c>
      <c r="F1972" s="1061">
        <v>143</v>
      </c>
      <c r="G1972" s="1061" t="s">
        <v>711</v>
      </c>
      <c r="H1972" s="1063">
        <v>1</v>
      </c>
      <c r="I1972" s="1064">
        <v>21201</v>
      </c>
      <c r="J1972" s="1064">
        <v>1</v>
      </c>
      <c r="K1972">
        <v>2020</v>
      </c>
      <c r="L1972" s="1064">
        <v>2</v>
      </c>
      <c r="M1972" s="1064">
        <v>2</v>
      </c>
      <c r="N1972" s="1064" t="s">
        <v>2396</v>
      </c>
      <c r="O1972">
        <v>13</v>
      </c>
      <c r="P1972" s="1065">
        <v>0</v>
      </c>
      <c r="Q1972" s="1065">
        <v>234</v>
      </c>
      <c r="R1972" s="1066">
        <f t="shared" si="30"/>
        <v>234</v>
      </c>
      <c r="S1972" s="1065">
        <v>0</v>
      </c>
      <c r="T1972" s="1065">
        <v>0</v>
      </c>
      <c r="U1972" s="1065">
        <v>0</v>
      </c>
      <c r="V1972" s="1065">
        <v>0</v>
      </c>
    </row>
    <row r="1973" spans="1:22">
      <c r="A1973">
        <v>4088200100</v>
      </c>
      <c r="B1973" s="1061">
        <v>2</v>
      </c>
      <c r="C1973" s="1061">
        <v>5</v>
      </c>
      <c r="D1973" s="1062">
        <v>2</v>
      </c>
      <c r="E1973" s="1061" t="s">
        <v>2394</v>
      </c>
      <c r="F1973" s="1061">
        <v>143</v>
      </c>
      <c r="G1973" s="1061" t="s">
        <v>711</v>
      </c>
      <c r="H1973" s="1063">
        <v>1</v>
      </c>
      <c r="I1973" s="1064">
        <v>21201</v>
      </c>
      <c r="J1973" s="1064">
        <v>1</v>
      </c>
      <c r="K1973">
        <v>2020</v>
      </c>
      <c r="L1973" s="1064">
        <v>1</v>
      </c>
      <c r="M1973" s="1064">
        <v>1</v>
      </c>
      <c r="N1973" s="1064" t="s">
        <v>2397</v>
      </c>
      <c r="O1973">
        <v>13</v>
      </c>
      <c r="P1973" s="1065">
        <v>7734.14</v>
      </c>
      <c r="Q1973" s="1065">
        <v>0</v>
      </c>
      <c r="R1973" s="1066">
        <f t="shared" si="30"/>
        <v>7734.14</v>
      </c>
      <c r="S1973" s="1065">
        <v>0</v>
      </c>
      <c r="T1973" s="1065">
        <v>0</v>
      </c>
      <c r="U1973" s="1065">
        <v>0</v>
      </c>
      <c r="V1973" s="1065">
        <v>0</v>
      </c>
    </row>
    <row r="1974" spans="1:22">
      <c r="A1974">
        <v>4088200100</v>
      </c>
      <c r="B1974" s="1061">
        <v>2</v>
      </c>
      <c r="C1974" s="1061">
        <v>5</v>
      </c>
      <c r="D1974" s="1062">
        <v>2</v>
      </c>
      <c r="E1974" s="1061" t="s">
        <v>2394</v>
      </c>
      <c r="F1974" s="1061">
        <v>143</v>
      </c>
      <c r="G1974" s="1061" t="s">
        <v>711</v>
      </c>
      <c r="H1974" s="1063">
        <v>1</v>
      </c>
      <c r="I1974" s="1064">
        <v>21201</v>
      </c>
      <c r="J1974" s="1064">
        <v>1</v>
      </c>
      <c r="K1974">
        <v>2020</v>
      </c>
      <c r="L1974" s="1064">
        <v>2</v>
      </c>
      <c r="M1974" s="1064">
        <v>2</v>
      </c>
      <c r="N1974" s="1064" t="s">
        <v>2396</v>
      </c>
      <c r="O1974">
        <v>13</v>
      </c>
      <c r="P1974" s="1065">
        <v>0</v>
      </c>
      <c r="Q1974" s="1065">
        <v>0</v>
      </c>
      <c r="R1974" s="1066">
        <f t="shared" si="30"/>
        <v>0</v>
      </c>
      <c r="S1974" s="1065">
        <v>0</v>
      </c>
      <c r="T1974" s="1065">
        <v>0</v>
      </c>
      <c r="U1974" s="1065">
        <v>0</v>
      </c>
      <c r="V1974" s="1065">
        <v>0</v>
      </c>
    </row>
    <row r="1975" spans="1:22">
      <c r="A1975">
        <v>4088200100</v>
      </c>
      <c r="B1975" s="1061">
        <v>2</v>
      </c>
      <c r="C1975" s="1061">
        <v>5</v>
      </c>
      <c r="D1975" s="1062">
        <v>2</v>
      </c>
      <c r="E1975" s="1061" t="s">
        <v>2394</v>
      </c>
      <c r="F1975" s="1061">
        <v>143</v>
      </c>
      <c r="G1975" s="1061" t="s">
        <v>711</v>
      </c>
      <c r="H1975" s="1063">
        <v>1</v>
      </c>
      <c r="I1975" s="1064">
        <v>21201</v>
      </c>
      <c r="J1975" s="1064">
        <v>1</v>
      </c>
      <c r="K1975">
        <v>2020</v>
      </c>
      <c r="L1975" s="1064">
        <v>2</v>
      </c>
      <c r="M1975" s="1064">
        <v>2</v>
      </c>
      <c r="N1975" s="1064" t="s">
        <v>2396</v>
      </c>
      <c r="O1975">
        <v>13</v>
      </c>
      <c r="P1975" s="1065">
        <v>0</v>
      </c>
      <c r="Q1975" s="1065">
        <v>0</v>
      </c>
      <c r="R1975" s="1066">
        <f t="shared" si="30"/>
        <v>0</v>
      </c>
      <c r="S1975" s="1065">
        <v>0</v>
      </c>
      <c r="T1975" s="1065">
        <v>0</v>
      </c>
      <c r="U1975" s="1065">
        <v>514.01</v>
      </c>
      <c r="V1975" s="1065">
        <v>514.01</v>
      </c>
    </row>
    <row r="1976" spans="1:22">
      <c r="A1976">
        <v>4088200100</v>
      </c>
      <c r="B1976" s="1061">
        <v>2</v>
      </c>
      <c r="C1976" s="1061">
        <v>5</v>
      </c>
      <c r="D1976" s="1062">
        <v>2</v>
      </c>
      <c r="E1976" s="1061" t="s">
        <v>2394</v>
      </c>
      <c r="F1976" s="1061">
        <v>143</v>
      </c>
      <c r="G1976" s="1061" t="s">
        <v>711</v>
      </c>
      <c r="H1976" s="1063">
        <v>1</v>
      </c>
      <c r="I1976" s="1064">
        <v>21201</v>
      </c>
      <c r="J1976" s="1064">
        <v>1</v>
      </c>
      <c r="K1976">
        <v>2020</v>
      </c>
      <c r="L1976" s="1064">
        <v>2</v>
      </c>
      <c r="M1976" s="1064">
        <v>2</v>
      </c>
      <c r="N1976" s="1064" t="s">
        <v>2396</v>
      </c>
      <c r="O1976">
        <v>13</v>
      </c>
      <c r="P1976" s="1065">
        <v>0</v>
      </c>
      <c r="Q1976" s="1065">
        <v>0</v>
      </c>
      <c r="R1976" s="1066">
        <f t="shared" si="30"/>
        <v>0</v>
      </c>
      <c r="S1976" s="1065">
        <v>0</v>
      </c>
      <c r="T1976" s="1065">
        <v>0</v>
      </c>
      <c r="U1976" s="1065">
        <v>0</v>
      </c>
      <c r="V1976" s="1065">
        <v>0</v>
      </c>
    </row>
    <row r="1977" spans="1:22">
      <c r="A1977">
        <v>4088200100</v>
      </c>
      <c r="B1977" s="1061">
        <v>2</v>
      </c>
      <c r="C1977" s="1061">
        <v>5</v>
      </c>
      <c r="D1977" s="1062">
        <v>2</v>
      </c>
      <c r="E1977" s="1061" t="s">
        <v>2394</v>
      </c>
      <c r="F1977" s="1061">
        <v>143</v>
      </c>
      <c r="G1977" s="1061" t="s">
        <v>711</v>
      </c>
      <c r="H1977" s="1063">
        <v>1</v>
      </c>
      <c r="I1977" s="1064">
        <v>21201</v>
      </c>
      <c r="J1977" s="1064">
        <v>1</v>
      </c>
      <c r="K1977">
        <v>2020</v>
      </c>
      <c r="L1977" s="1064">
        <v>2</v>
      </c>
      <c r="M1977" s="1064">
        <v>2</v>
      </c>
      <c r="N1977" s="1064" t="s">
        <v>2396</v>
      </c>
      <c r="O1977">
        <v>13</v>
      </c>
      <c r="P1977" s="1065">
        <v>0</v>
      </c>
      <c r="Q1977" s="1065">
        <v>514.01</v>
      </c>
      <c r="R1977" s="1066">
        <f t="shared" si="30"/>
        <v>514.01</v>
      </c>
      <c r="S1977" s="1065">
        <v>0</v>
      </c>
      <c r="T1977" s="1065">
        <v>0</v>
      </c>
      <c r="U1977" s="1065">
        <v>0</v>
      </c>
      <c r="V1977" s="1065">
        <v>0</v>
      </c>
    </row>
    <row r="1978" spans="1:22">
      <c r="A1978">
        <v>4088200100</v>
      </c>
      <c r="B1978" s="1061">
        <v>2</v>
      </c>
      <c r="C1978" s="1061">
        <v>5</v>
      </c>
      <c r="D1978" s="1062">
        <v>2</v>
      </c>
      <c r="E1978" s="1061" t="s">
        <v>2394</v>
      </c>
      <c r="F1978" s="1061">
        <v>143</v>
      </c>
      <c r="G1978" s="1061" t="s">
        <v>711</v>
      </c>
      <c r="H1978" s="1063">
        <v>1</v>
      </c>
      <c r="I1978" s="1064">
        <v>21201</v>
      </c>
      <c r="J1978" s="1064">
        <v>1</v>
      </c>
      <c r="K1978">
        <v>2020</v>
      </c>
      <c r="L1978" s="1064">
        <v>2</v>
      </c>
      <c r="M1978" s="1064">
        <v>2</v>
      </c>
      <c r="N1978" s="1064" t="s">
        <v>2396</v>
      </c>
      <c r="O1978">
        <v>13</v>
      </c>
      <c r="P1978" s="1065">
        <v>0</v>
      </c>
      <c r="Q1978" s="1065">
        <v>0</v>
      </c>
      <c r="R1978" s="1066">
        <f t="shared" si="30"/>
        <v>0</v>
      </c>
      <c r="S1978" s="1065">
        <v>0</v>
      </c>
      <c r="T1978" s="1065">
        <v>0</v>
      </c>
      <c r="U1978" s="1065">
        <v>0</v>
      </c>
      <c r="V1978" s="1065">
        <v>0</v>
      </c>
    </row>
    <row r="1979" spans="1:22">
      <c r="A1979">
        <v>4088200100</v>
      </c>
      <c r="B1979" s="1061">
        <v>2</v>
      </c>
      <c r="C1979" s="1061">
        <v>5</v>
      </c>
      <c r="D1979" s="1062">
        <v>2</v>
      </c>
      <c r="E1979" s="1061" t="s">
        <v>2394</v>
      </c>
      <c r="F1979" s="1061">
        <v>143</v>
      </c>
      <c r="G1979" s="1061" t="s">
        <v>711</v>
      </c>
      <c r="H1979" s="1063">
        <v>1</v>
      </c>
      <c r="I1979" s="1064">
        <v>21201</v>
      </c>
      <c r="J1979" s="1064">
        <v>1</v>
      </c>
      <c r="K1979">
        <v>2020</v>
      </c>
      <c r="L1979" s="1064">
        <v>2</v>
      </c>
      <c r="M1979" s="1064">
        <v>2</v>
      </c>
      <c r="N1979" s="1064" t="s">
        <v>2396</v>
      </c>
      <c r="O1979">
        <v>13</v>
      </c>
      <c r="P1979" s="1065">
        <v>0</v>
      </c>
      <c r="Q1979" s="1065">
        <v>0</v>
      </c>
      <c r="R1979" s="1066">
        <f t="shared" si="30"/>
        <v>0</v>
      </c>
      <c r="S1979" s="1065">
        <v>514.01</v>
      </c>
      <c r="T1979" s="1065">
        <v>514.01</v>
      </c>
      <c r="U1979" s="1065">
        <v>0</v>
      </c>
      <c r="V1979" s="1065">
        <v>0</v>
      </c>
    </row>
    <row r="1980" spans="1:22">
      <c r="A1980">
        <v>4088200100</v>
      </c>
      <c r="B1980" s="1061">
        <v>2</v>
      </c>
      <c r="C1980" s="1061">
        <v>5</v>
      </c>
      <c r="D1980" s="1062">
        <v>2</v>
      </c>
      <c r="E1980" s="1061" t="s">
        <v>2394</v>
      </c>
      <c r="F1980" s="1061">
        <v>143</v>
      </c>
      <c r="G1980" s="1061" t="s">
        <v>711</v>
      </c>
      <c r="H1980" s="1063">
        <v>1</v>
      </c>
      <c r="I1980" s="1064">
        <v>21401</v>
      </c>
      <c r="J1980" s="1064">
        <v>1</v>
      </c>
      <c r="K1980">
        <v>2020</v>
      </c>
      <c r="L1980" s="1064">
        <v>2</v>
      </c>
      <c r="M1980" s="1064">
        <v>2</v>
      </c>
      <c r="N1980" s="1064" t="s">
        <v>2396</v>
      </c>
      <c r="O1980">
        <v>13</v>
      </c>
      <c r="P1980" s="1065">
        <v>19585.349999999999</v>
      </c>
      <c r="Q1980" s="1065">
        <v>-19585.349999999999</v>
      </c>
      <c r="R1980" s="1066">
        <f t="shared" si="30"/>
        <v>0</v>
      </c>
      <c r="S1980" s="1065">
        <v>0</v>
      </c>
      <c r="T1980" s="1065">
        <v>0</v>
      </c>
      <c r="U1980" s="1065">
        <v>0</v>
      </c>
      <c r="V1980" s="1065">
        <v>0</v>
      </c>
    </row>
    <row r="1981" spans="1:22">
      <c r="A1981">
        <v>4088200100</v>
      </c>
      <c r="B1981" s="1061">
        <v>2</v>
      </c>
      <c r="C1981" s="1061">
        <v>5</v>
      </c>
      <c r="D1981" s="1062">
        <v>2</v>
      </c>
      <c r="E1981" s="1061" t="s">
        <v>2394</v>
      </c>
      <c r="F1981" s="1061">
        <v>143</v>
      </c>
      <c r="G1981" s="1061" t="s">
        <v>711</v>
      </c>
      <c r="H1981" s="1063">
        <v>1</v>
      </c>
      <c r="I1981" s="1064">
        <v>21401</v>
      </c>
      <c r="J1981" s="1064">
        <v>1</v>
      </c>
      <c r="K1981">
        <v>2020</v>
      </c>
      <c r="L1981" s="1064">
        <v>2</v>
      </c>
      <c r="M1981" s="1064">
        <v>2</v>
      </c>
      <c r="N1981" s="1064" t="s">
        <v>2396</v>
      </c>
      <c r="O1981">
        <v>13</v>
      </c>
      <c r="P1981" s="1065">
        <v>26140.51</v>
      </c>
      <c r="Q1981" s="1065">
        <v>-26140.51</v>
      </c>
      <c r="R1981" s="1066">
        <f t="shared" si="30"/>
        <v>0</v>
      </c>
      <c r="S1981" s="1065">
        <v>0</v>
      </c>
      <c r="T1981" s="1065">
        <v>0</v>
      </c>
      <c r="U1981" s="1065">
        <v>0</v>
      </c>
      <c r="V1981" s="1065">
        <v>0</v>
      </c>
    </row>
    <row r="1982" spans="1:22">
      <c r="A1982">
        <v>4088200100</v>
      </c>
      <c r="B1982" s="1061">
        <v>2</v>
      </c>
      <c r="C1982" s="1061">
        <v>5</v>
      </c>
      <c r="D1982" s="1062">
        <v>2</v>
      </c>
      <c r="E1982" s="1061" t="s">
        <v>2394</v>
      </c>
      <c r="F1982" s="1061">
        <v>143</v>
      </c>
      <c r="G1982" s="1061" t="s">
        <v>711</v>
      </c>
      <c r="H1982" s="1063">
        <v>1</v>
      </c>
      <c r="I1982" s="1064">
        <v>21401</v>
      </c>
      <c r="J1982" s="1064">
        <v>1</v>
      </c>
      <c r="K1982">
        <v>2020</v>
      </c>
      <c r="L1982" s="1064">
        <v>2</v>
      </c>
      <c r="M1982" s="1064">
        <v>2</v>
      </c>
      <c r="N1982" s="1064" t="s">
        <v>2396</v>
      </c>
      <c r="O1982">
        <v>13</v>
      </c>
      <c r="P1982" s="1065">
        <v>9980.83</v>
      </c>
      <c r="Q1982" s="1065">
        <v>-9980.83</v>
      </c>
      <c r="R1982" s="1066">
        <f t="shared" si="30"/>
        <v>0</v>
      </c>
      <c r="S1982" s="1065">
        <v>0</v>
      </c>
      <c r="T1982" s="1065">
        <v>0</v>
      </c>
      <c r="U1982" s="1065">
        <v>0</v>
      </c>
      <c r="V1982" s="1065">
        <v>0</v>
      </c>
    </row>
    <row r="1983" spans="1:22">
      <c r="A1983">
        <v>4088200100</v>
      </c>
      <c r="B1983" s="1061">
        <v>2</v>
      </c>
      <c r="C1983" s="1061">
        <v>5</v>
      </c>
      <c r="D1983" s="1062">
        <v>2</v>
      </c>
      <c r="E1983" s="1061" t="s">
        <v>2394</v>
      </c>
      <c r="F1983" s="1061">
        <v>143</v>
      </c>
      <c r="G1983" s="1061" t="s">
        <v>711</v>
      </c>
      <c r="H1983" s="1063">
        <v>1</v>
      </c>
      <c r="I1983" s="1064">
        <v>21401</v>
      </c>
      <c r="J1983" s="1064">
        <v>1</v>
      </c>
      <c r="K1983">
        <v>2020</v>
      </c>
      <c r="L1983" s="1064">
        <v>2</v>
      </c>
      <c r="M1983" s="1064">
        <v>2</v>
      </c>
      <c r="N1983" s="1064" t="s">
        <v>2396</v>
      </c>
      <c r="O1983">
        <v>13</v>
      </c>
      <c r="P1983" s="1065">
        <v>19371.330000000002</v>
      </c>
      <c r="Q1983" s="1065">
        <v>-19371.330000000002</v>
      </c>
      <c r="R1983" s="1066">
        <f t="shared" si="30"/>
        <v>0</v>
      </c>
      <c r="S1983" s="1065">
        <v>0</v>
      </c>
      <c r="T1983" s="1065">
        <v>0</v>
      </c>
      <c r="U1983" s="1065">
        <v>0</v>
      </c>
      <c r="V1983" s="1065">
        <v>0</v>
      </c>
    </row>
    <row r="1984" spans="1:22">
      <c r="A1984">
        <v>4088200100</v>
      </c>
      <c r="B1984" s="1061">
        <v>2</v>
      </c>
      <c r="C1984" s="1061">
        <v>5</v>
      </c>
      <c r="D1984" s="1062">
        <v>2</v>
      </c>
      <c r="E1984" s="1061" t="s">
        <v>2394</v>
      </c>
      <c r="F1984" s="1061">
        <v>143</v>
      </c>
      <c r="G1984" s="1061" t="s">
        <v>711</v>
      </c>
      <c r="H1984" s="1063">
        <v>1</v>
      </c>
      <c r="I1984" s="1064">
        <v>21401</v>
      </c>
      <c r="J1984" s="1064">
        <v>1</v>
      </c>
      <c r="K1984">
        <v>2020</v>
      </c>
      <c r="L1984" s="1064">
        <v>2</v>
      </c>
      <c r="M1984" s="1064">
        <v>2</v>
      </c>
      <c r="N1984" s="1064" t="s">
        <v>2396</v>
      </c>
      <c r="O1984">
        <v>13</v>
      </c>
      <c r="P1984" s="1065">
        <v>20141.400000000001</v>
      </c>
      <c r="Q1984" s="1065">
        <v>-20141.400000000001</v>
      </c>
      <c r="R1984" s="1066">
        <f t="shared" si="30"/>
        <v>0</v>
      </c>
      <c r="S1984" s="1065">
        <v>0</v>
      </c>
      <c r="T1984" s="1065">
        <v>0</v>
      </c>
      <c r="U1984" s="1065">
        <v>0</v>
      </c>
      <c r="V1984" s="1065">
        <v>0</v>
      </c>
    </row>
    <row r="1985" spans="1:22">
      <c r="A1985">
        <v>4088200100</v>
      </c>
      <c r="B1985" s="1061">
        <v>2</v>
      </c>
      <c r="C1985" s="1061">
        <v>5</v>
      </c>
      <c r="D1985" s="1062">
        <v>2</v>
      </c>
      <c r="E1985" s="1061" t="s">
        <v>2394</v>
      </c>
      <c r="F1985" s="1061">
        <v>143</v>
      </c>
      <c r="G1985" s="1061" t="s">
        <v>711</v>
      </c>
      <c r="H1985" s="1063">
        <v>1</v>
      </c>
      <c r="I1985" s="1064">
        <v>21401</v>
      </c>
      <c r="J1985" s="1064">
        <v>1</v>
      </c>
      <c r="K1985">
        <v>2020</v>
      </c>
      <c r="L1985" s="1064">
        <v>2</v>
      </c>
      <c r="M1985" s="1064">
        <v>2</v>
      </c>
      <c r="N1985" s="1064" t="s">
        <v>2396</v>
      </c>
      <c r="O1985">
        <v>13</v>
      </c>
      <c r="P1985" s="1065">
        <v>145720.82</v>
      </c>
      <c r="Q1985" s="1065">
        <v>320830.82</v>
      </c>
      <c r="R1985" s="1066">
        <f t="shared" si="30"/>
        <v>466551.64</v>
      </c>
      <c r="S1985" s="1065">
        <v>466551.64</v>
      </c>
      <c r="T1985" s="1065">
        <v>466551.64</v>
      </c>
      <c r="U1985" s="1065">
        <v>127548.05</v>
      </c>
      <c r="V1985" s="1065">
        <v>127548.05</v>
      </c>
    </row>
    <row r="1986" spans="1:22">
      <c r="A1986">
        <v>4088200100</v>
      </c>
      <c r="B1986" s="1061">
        <v>2</v>
      </c>
      <c r="C1986" s="1061">
        <v>5</v>
      </c>
      <c r="D1986" s="1062">
        <v>2</v>
      </c>
      <c r="E1986" s="1061" t="s">
        <v>2394</v>
      </c>
      <c r="F1986" s="1061">
        <v>143</v>
      </c>
      <c r="G1986" s="1061" t="s">
        <v>711</v>
      </c>
      <c r="H1986" s="1063">
        <v>1</v>
      </c>
      <c r="I1986" s="1064">
        <v>21401</v>
      </c>
      <c r="J1986" s="1064">
        <v>1</v>
      </c>
      <c r="K1986">
        <v>2020</v>
      </c>
      <c r="L1986" s="1064">
        <v>2</v>
      </c>
      <c r="M1986" s="1064">
        <v>2</v>
      </c>
      <c r="N1986" s="1064" t="s">
        <v>2396</v>
      </c>
      <c r="O1986">
        <v>13</v>
      </c>
      <c r="P1986" s="1065">
        <v>27521.7</v>
      </c>
      <c r="Q1986" s="1065">
        <v>-27173.7</v>
      </c>
      <c r="R1986" s="1066">
        <f t="shared" si="30"/>
        <v>348</v>
      </c>
      <c r="S1986" s="1065">
        <v>348</v>
      </c>
      <c r="T1986" s="1065">
        <v>348</v>
      </c>
      <c r="U1986" s="1065">
        <v>348</v>
      </c>
      <c r="V1986" s="1065">
        <v>348</v>
      </c>
    </row>
    <row r="1987" spans="1:22">
      <c r="A1987">
        <v>4088200100</v>
      </c>
      <c r="B1987" s="1061">
        <v>2</v>
      </c>
      <c r="C1987" s="1061">
        <v>5</v>
      </c>
      <c r="D1987" s="1062">
        <v>2</v>
      </c>
      <c r="E1987" s="1061" t="s">
        <v>2394</v>
      </c>
      <c r="F1987" s="1061">
        <v>143</v>
      </c>
      <c r="G1987" s="1061" t="s">
        <v>711</v>
      </c>
      <c r="H1987" s="1063">
        <v>1</v>
      </c>
      <c r="I1987" s="1064">
        <v>21401</v>
      </c>
      <c r="J1987" s="1064">
        <v>1</v>
      </c>
      <c r="K1987">
        <v>2020</v>
      </c>
      <c r="L1987" s="1064">
        <v>2</v>
      </c>
      <c r="M1987" s="1064">
        <v>2</v>
      </c>
      <c r="N1987" s="1064" t="s">
        <v>2396</v>
      </c>
      <c r="O1987">
        <v>13</v>
      </c>
      <c r="P1987" s="1065">
        <v>18548.8</v>
      </c>
      <c r="Q1987" s="1065">
        <v>-18548.8</v>
      </c>
      <c r="R1987" s="1066">
        <f t="shared" si="30"/>
        <v>0</v>
      </c>
      <c r="S1987" s="1065">
        <v>0</v>
      </c>
      <c r="T1987" s="1065">
        <v>0</v>
      </c>
      <c r="U1987" s="1065">
        <v>0</v>
      </c>
      <c r="V1987" s="1065">
        <v>0</v>
      </c>
    </row>
    <row r="1988" spans="1:22">
      <c r="A1988">
        <v>4088200100</v>
      </c>
      <c r="B1988" s="1061">
        <v>2</v>
      </c>
      <c r="C1988" s="1061">
        <v>5</v>
      </c>
      <c r="D1988" s="1062">
        <v>2</v>
      </c>
      <c r="E1988" s="1061" t="s">
        <v>2394</v>
      </c>
      <c r="F1988" s="1061">
        <v>143</v>
      </c>
      <c r="G1988" s="1061" t="s">
        <v>711</v>
      </c>
      <c r="H1988" s="1063">
        <v>1</v>
      </c>
      <c r="I1988" s="1064">
        <v>21401</v>
      </c>
      <c r="J1988" s="1064">
        <v>1</v>
      </c>
      <c r="K1988">
        <v>2020</v>
      </c>
      <c r="L1988" s="1064">
        <v>2</v>
      </c>
      <c r="M1988" s="1064">
        <v>2</v>
      </c>
      <c r="N1988" s="1064" t="s">
        <v>2396</v>
      </c>
      <c r="O1988">
        <v>13</v>
      </c>
      <c r="P1988" s="1065">
        <v>23037.89</v>
      </c>
      <c r="Q1988" s="1065">
        <v>-23037.89</v>
      </c>
      <c r="R1988" s="1066">
        <f t="shared" si="30"/>
        <v>0</v>
      </c>
      <c r="S1988" s="1065">
        <v>0</v>
      </c>
      <c r="T1988" s="1065">
        <v>0</v>
      </c>
      <c r="U1988" s="1065">
        <v>0</v>
      </c>
      <c r="V1988" s="1065">
        <v>0</v>
      </c>
    </row>
    <row r="1989" spans="1:22">
      <c r="A1989">
        <v>4088200100</v>
      </c>
      <c r="B1989" s="1061">
        <v>2</v>
      </c>
      <c r="C1989" s="1061">
        <v>5</v>
      </c>
      <c r="D1989" s="1062">
        <v>2</v>
      </c>
      <c r="E1989" s="1061" t="s">
        <v>2394</v>
      </c>
      <c r="F1989" s="1061">
        <v>143</v>
      </c>
      <c r="G1989" s="1061" t="s">
        <v>711</v>
      </c>
      <c r="H1989" s="1063">
        <v>1</v>
      </c>
      <c r="I1989" s="1064">
        <v>21401</v>
      </c>
      <c r="J1989" s="1064">
        <v>1</v>
      </c>
      <c r="K1989">
        <v>2020</v>
      </c>
      <c r="L1989" s="1064">
        <v>2</v>
      </c>
      <c r="M1989" s="1064">
        <v>2</v>
      </c>
      <c r="N1989" s="1064" t="s">
        <v>2396</v>
      </c>
      <c r="O1989">
        <v>13</v>
      </c>
      <c r="P1989" s="1065">
        <v>13640.19</v>
      </c>
      <c r="Q1989" s="1065">
        <v>2309.15</v>
      </c>
      <c r="R1989" s="1066">
        <f t="shared" ref="R1989:R2052" si="31">P1989+Q1989</f>
        <v>15949.34</v>
      </c>
      <c r="S1989" s="1065">
        <v>15949.34</v>
      </c>
      <c r="T1989" s="1065">
        <v>15949.34</v>
      </c>
      <c r="U1989" s="1065">
        <v>15949.34</v>
      </c>
      <c r="V1989" s="1065">
        <v>15949.34</v>
      </c>
    </row>
    <row r="1990" spans="1:22">
      <c r="A1990">
        <v>4088200100</v>
      </c>
      <c r="B1990" s="1061">
        <v>2</v>
      </c>
      <c r="C1990" s="1061">
        <v>5</v>
      </c>
      <c r="D1990" s="1062">
        <v>2</v>
      </c>
      <c r="E1990" s="1061" t="s">
        <v>2394</v>
      </c>
      <c r="F1990" s="1061">
        <v>143</v>
      </c>
      <c r="G1990" s="1061" t="s">
        <v>711</v>
      </c>
      <c r="H1990" s="1063">
        <v>1</v>
      </c>
      <c r="I1990" s="1064">
        <v>21401</v>
      </c>
      <c r="J1990" s="1064">
        <v>1</v>
      </c>
      <c r="K1990">
        <v>2020</v>
      </c>
      <c r="L1990" s="1064">
        <v>2</v>
      </c>
      <c r="M1990" s="1064">
        <v>2</v>
      </c>
      <c r="N1990" s="1064" t="s">
        <v>2396</v>
      </c>
      <c r="O1990">
        <v>13</v>
      </c>
      <c r="P1990" s="1065">
        <v>38319.03</v>
      </c>
      <c r="Q1990" s="1065">
        <v>-31017.07</v>
      </c>
      <c r="R1990" s="1066">
        <f t="shared" si="31"/>
        <v>7301.9599999999991</v>
      </c>
      <c r="S1990" s="1065">
        <v>7301.96</v>
      </c>
      <c r="T1990" s="1065">
        <v>7301.96</v>
      </c>
      <c r="U1990" s="1065">
        <v>7301.96</v>
      </c>
      <c r="V1990" s="1065">
        <v>7301.96</v>
      </c>
    </row>
    <row r="1991" spans="1:22">
      <c r="A1991">
        <v>4088200100</v>
      </c>
      <c r="B1991" s="1061">
        <v>2</v>
      </c>
      <c r="C1991" s="1061">
        <v>5</v>
      </c>
      <c r="D1991" s="1062">
        <v>2</v>
      </c>
      <c r="E1991" s="1061" t="s">
        <v>2394</v>
      </c>
      <c r="F1991" s="1061">
        <v>143</v>
      </c>
      <c r="G1991" s="1061" t="s">
        <v>711</v>
      </c>
      <c r="H1991" s="1063">
        <v>1</v>
      </c>
      <c r="I1991" s="1064">
        <v>21401</v>
      </c>
      <c r="J1991" s="1064">
        <v>1</v>
      </c>
      <c r="K1991">
        <v>2020</v>
      </c>
      <c r="L1991" s="1064">
        <v>2</v>
      </c>
      <c r="M1991" s="1064">
        <v>2</v>
      </c>
      <c r="N1991" s="1064" t="s">
        <v>2396</v>
      </c>
      <c r="O1991">
        <v>13</v>
      </c>
      <c r="P1991" s="1065">
        <v>30850.53</v>
      </c>
      <c r="Q1991" s="1065">
        <v>-25762.77</v>
      </c>
      <c r="R1991" s="1066">
        <f t="shared" si="31"/>
        <v>5087.7599999999984</v>
      </c>
      <c r="S1991" s="1065">
        <v>5087.76</v>
      </c>
      <c r="T1991" s="1065">
        <v>5087.76</v>
      </c>
      <c r="U1991" s="1065">
        <v>5087.76</v>
      </c>
      <c r="V1991" s="1065">
        <v>5087.76</v>
      </c>
    </row>
    <row r="1992" spans="1:22">
      <c r="A1992">
        <v>4088200100</v>
      </c>
      <c r="B1992" s="1061">
        <v>2</v>
      </c>
      <c r="C1992" s="1061">
        <v>5</v>
      </c>
      <c r="D1992" s="1062">
        <v>2</v>
      </c>
      <c r="E1992" s="1061" t="s">
        <v>2394</v>
      </c>
      <c r="F1992" s="1061">
        <v>143</v>
      </c>
      <c r="G1992" s="1061" t="s">
        <v>711</v>
      </c>
      <c r="H1992" s="1063">
        <v>1</v>
      </c>
      <c r="I1992" s="1064">
        <v>21401</v>
      </c>
      <c r="J1992" s="1064">
        <v>1</v>
      </c>
      <c r="K1992">
        <v>2020</v>
      </c>
      <c r="L1992" s="1064">
        <v>2</v>
      </c>
      <c r="M1992" s="1064">
        <v>2</v>
      </c>
      <c r="N1992" s="1064" t="s">
        <v>2396</v>
      </c>
      <c r="O1992">
        <v>13</v>
      </c>
      <c r="P1992" s="1065">
        <v>21015.45</v>
      </c>
      <c r="Q1992" s="1065">
        <v>-2292.33</v>
      </c>
      <c r="R1992" s="1066">
        <f t="shared" si="31"/>
        <v>18723.120000000003</v>
      </c>
      <c r="S1992" s="1065">
        <v>18723.12</v>
      </c>
      <c r="T1992" s="1065">
        <v>18723.12</v>
      </c>
      <c r="U1992" s="1065">
        <v>18723.12</v>
      </c>
      <c r="V1992" s="1065">
        <v>18723.12</v>
      </c>
    </row>
    <row r="1993" spans="1:22">
      <c r="A1993">
        <v>4088200100</v>
      </c>
      <c r="B1993" s="1061">
        <v>2</v>
      </c>
      <c r="C1993" s="1061">
        <v>5</v>
      </c>
      <c r="D1993" s="1062">
        <v>2</v>
      </c>
      <c r="E1993" s="1061" t="s">
        <v>2394</v>
      </c>
      <c r="F1993" s="1061">
        <v>143</v>
      </c>
      <c r="G1993" s="1061" t="s">
        <v>711</v>
      </c>
      <c r="H1993" s="1063">
        <v>1</v>
      </c>
      <c r="I1993" s="1064">
        <v>21601</v>
      </c>
      <c r="J1993" s="1064">
        <v>1</v>
      </c>
      <c r="K1993">
        <v>2020</v>
      </c>
      <c r="L1993" s="1064">
        <v>2</v>
      </c>
      <c r="M1993" s="1064">
        <v>2</v>
      </c>
      <c r="N1993" s="1064" t="s">
        <v>2396</v>
      </c>
      <c r="O1993">
        <v>13</v>
      </c>
      <c r="P1993" s="1065">
        <v>0</v>
      </c>
      <c r="Q1993" s="1065">
        <v>0</v>
      </c>
      <c r="R1993" s="1066">
        <f t="shared" si="31"/>
        <v>0</v>
      </c>
      <c r="S1993" s="1065">
        <v>0</v>
      </c>
      <c r="T1993" s="1065">
        <v>0</v>
      </c>
      <c r="U1993" s="1065">
        <v>0</v>
      </c>
      <c r="V1993" s="1065">
        <v>0</v>
      </c>
    </row>
    <row r="1994" spans="1:22">
      <c r="A1994">
        <v>4088200100</v>
      </c>
      <c r="B1994" s="1061">
        <v>2</v>
      </c>
      <c r="C1994" s="1061">
        <v>5</v>
      </c>
      <c r="D1994" s="1062">
        <v>2</v>
      </c>
      <c r="E1994" s="1061" t="s">
        <v>2394</v>
      </c>
      <c r="F1994" s="1061">
        <v>143</v>
      </c>
      <c r="G1994" s="1061" t="s">
        <v>711</v>
      </c>
      <c r="H1994" s="1063">
        <v>1</v>
      </c>
      <c r="I1994" s="1064">
        <v>21601</v>
      </c>
      <c r="J1994" s="1064">
        <v>1</v>
      </c>
      <c r="K1994">
        <v>2020</v>
      </c>
      <c r="L1994" s="1064">
        <v>2</v>
      </c>
      <c r="M1994" s="1064">
        <v>2</v>
      </c>
      <c r="N1994" s="1064" t="s">
        <v>2396</v>
      </c>
      <c r="O1994">
        <v>13</v>
      </c>
      <c r="P1994" s="1065">
        <v>0</v>
      </c>
      <c r="Q1994" s="1065">
        <v>0</v>
      </c>
      <c r="R1994" s="1066">
        <f t="shared" si="31"/>
        <v>0</v>
      </c>
      <c r="S1994" s="1065">
        <v>0</v>
      </c>
      <c r="T1994" s="1065">
        <v>0</v>
      </c>
      <c r="U1994" s="1065">
        <v>40739.699999999997</v>
      </c>
      <c r="V1994" s="1065">
        <v>40739.699999999997</v>
      </c>
    </row>
    <row r="1995" spans="1:22">
      <c r="A1995">
        <v>4088200100</v>
      </c>
      <c r="B1995" s="1061">
        <v>2</v>
      </c>
      <c r="C1995" s="1061">
        <v>5</v>
      </c>
      <c r="D1995" s="1062">
        <v>2</v>
      </c>
      <c r="E1995" s="1061" t="s">
        <v>2394</v>
      </c>
      <c r="F1995" s="1061">
        <v>143</v>
      </c>
      <c r="G1995" s="1061" t="s">
        <v>711</v>
      </c>
      <c r="H1995" s="1063">
        <v>1</v>
      </c>
      <c r="I1995" s="1064">
        <v>21601</v>
      </c>
      <c r="J1995" s="1064">
        <v>1</v>
      </c>
      <c r="K1995">
        <v>2020</v>
      </c>
      <c r="L1995" s="1064">
        <v>2</v>
      </c>
      <c r="M1995" s="1064">
        <v>2</v>
      </c>
      <c r="N1995" s="1064" t="s">
        <v>2396</v>
      </c>
      <c r="O1995">
        <v>13</v>
      </c>
      <c r="P1995" s="1065">
        <v>0</v>
      </c>
      <c r="Q1995" s="1065">
        <v>0</v>
      </c>
      <c r="R1995" s="1066">
        <f t="shared" si="31"/>
        <v>0</v>
      </c>
      <c r="S1995" s="1065">
        <v>0</v>
      </c>
      <c r="T1995" s="1065">
        <v>0</v>
      </c>
      <c r="U1995" s="1065">
        <v>0</v>
      </c>
      <c r="V1995" s="1065">
        <v>0</v>
      </c>
    </row>
    <row r="1996" spans="1:22">
      <c r="A1996">
        <v>4088200100</v>
      </c>
      <c r="B1996" s="1061">
        <v>2</v>
      </c>
      <c r="C1996" s="1061">
        <v>5</v>
      </c>
      <c r="D1996" s="1062">
        <v>2</v>
      </c>
      <c r="E1996" s="1061" t="s">
        <v>2394</v>
      </c>
      <c r="F1996" s="1061">
        <v>143</v>
      </c>
      <c r="G1996" s="1061" t="s">
        <v>711</v>
      </c>
      <c r="H1996" s="1063">
        <v>1</v>
      </c>
      <c r="I1996" s="1064">
        <v>21601</v>
      </c>
      <c r="J1996" s="1064">
        <v>1</v>
      </c>
      <c r="K1996">
        <v>2020</v>
      </c>
      <c r="L1996" s="1064">
        <v>2</v>
      </c>
      <c r="M1996" s="1064">
        <v>2</v>
      </c>
      <c r="N1996" s="1064" t="s">
        <v>2396</v>
      </c>
      <c r="O1996">
        <v>13</v>
      </c>
      <c r="P1996" s="1065">
        <v>0</v>
      </c>
      <c r="Q1996" s="1065">
        <v>0</v>
      </c>
      <c r="R1996" s="1066">
        <f t="shared" si="31"/>
        <v>0</v>
      </c>
      <c r="S1996" s="1065">
        <v>0</v>
      </c>
      <c r="T1996" s="1065">
        <v>0</v>
      </c>
      <c r="U1996" s="1065">
        <v>0</v>
      </c>
      <c r="V1996" s="1065">
        <v>0</v>
      </c>
    </row>
    <row r="1997" spans="1:22">
      <c r="A1997">
        <v>4088200100</v>
      </c>
      <c r="B1997" s="1061">
        <v>2</v>
      </c>
      <c r="C1997" s="1061">
        <v>5</v>
      </c>
      <c r="D1997" s="1062">
        <v>2</v>
      </c>
      <c r="E1997" s="1061" t="s">
        <v>2394</v>
      </c>
      <c r="F1997" s="1061">
        <v>143</v>
      </c>
      <c r="G1997" s="1061" t="s">
        <v>711</v>
      </c>
      <c r="H1997" s="1063">
        <v>1</v>
      </c>
      <c r="I1997" s="1064">
        <v>21601</v>
      </c>
      <c r="J1997" s="1064">
        <v>1</v>
      </c>
      <c r="K1997">
        <v>2020</v>
      </c>
      <c r="L1997" s="1064">
        <v>2</v>
      </c>
      <c r="M1997" s="1064">
        <v>2</v>
      </c>
      <c r="N1997" s="1064" t="s">
        <v>2396</v>
      </c>
      <c r="O1997">
        <v>13</v>
      </c>
      <c r="P1997" s="1065">
        <v>0</v>
      </c>
      <c r="Q1997" s="1065">
        <v>0</v>
      </c>
      <c r="R1997" s="1066">
        <f t="shared" si="31"/>
        <v>0</v>
      </c>
      <c r="S1997" s="1065">
        <v>40739.699999999997</v>
      </c>
      <c r="T1997" s="1065">
        <v>40739.699999999997</v>
      </c>
      <c r="U1997" s="1065">
        <v>0</v>
      </c>
      <c r="V1997" s="1065">
        <v>0</v>
      </c>
    </row>
    <row r="1998" spans="1:22">
      <c r="A1998">
        <v>4088200100</v>
      </c>
      <c r="B1998" s="1061">
        <v>2</v>
      </c>
      <c r="C1998" s="1061">
        <v>5</v>
      </c>
      <c r="D1998" s="1062">
        <v>2</v>
      </c>
      <c r="E1998" s="1061" t="s">
        <v>2394</v>
      </c>
      <c r="F1998" s="1061">
        <v>143</v>
      </c>
      <c r="G1998" s="1061" t="s">
        <v>711</v>
      </c>
      <c r="H1998" s="1063">
        <v>1</v>
      </c>
      <c r="I1998" s="1064">
        <v>21601</v>
      </c>
      <c r="J1998" s="1064">
        <v>1</v>
      </c>
      <c r="K1998">
        <v>2020</v>
      </c>
      <c r="L1998" s="1064">
        <v>2</v>
      </c>
      <c r="M1998" s="1064">
        <v>2</v>
      </c>
      <c r="N1998" s="1064" t="s">
        <v>2396</v>
      </c>
      <c r="O1998">
        <v>13</v>
      </c>
      <c r="P1998" s="1065">
        <v>0</v>
      </c>
      <c r="Q1998" s="1065">
        <v>40739.699999999997</v>
      </c>
      <c r="R1998" s="1066">
        <f t="shared" si="31"/>
        <v>40739.699999999997</v>
      </c>
      <c r="S1998" s="1065">
        <v>0</v>
      </c>
      <c r="T1998" s="1065">
        <v>0</v>
      </c>
      <c r="U1998" s="1065">
        <v>0</v>
      </c>
      <c r="V1998" s="1065">
        <v>0</v>
      </c>
    </row>
    <row r="1999" spans="1:22">
      <c r="A1999">
        <v>4088200100</v>
      </c>
      <c r="B1999" s="1061">
        <v>2</v>
      </c>
      <c r="C1999" s="1061">
        <v>5</v>
      </c>
      <c r="D1999" s="1062">
        <v>2</v>
      </c>
      <c r="E1999" s="1061" t="s">
        <v>2394</v>
      </c>
      <c r="F1999" s="1061">
        <v>143</v>
      </c>
      <c r="G1999" s="1061" t="s">
        <v>711</v>
      </c>
      <c r="H1999" s="1063">
        <v>1</v>
      </c>
      <c r="I1999" s="1064">
        <v>21601</v>
      </c>
      <c r="J1999" s="1064">
        <v>1</v>
      </c>
      <c r="K1999">
        <v>2020</v>
      </c>
      <c r="L1999" s="1064">
        <v>1</v>
      </c>
      <c r="M1999" s="1064">
        <v>1</v>
      </c>
      <c r="N1999" s="1064" t="s">
        <v>2397</v>
      </c>
      <c r="O1999">
        <v>13</v>
      </c>
      <c r="P1999" s="1065">
        <v>0</v>
      </c>
      <c r="Q1999" s="1065">
        <v>0</v>
      </c>
      <c r="R1999" s="1066">
        <f t="shared" si="31"/>
        <v>0</v>
      </c>
      <c r="S1999" s="1065">
        <v>0</v>
      </c>
      <c r="T1999" s="1065">
        <v>0</v>
      </c>
      <c r="U1999" s="1065">
        <v>0</v>
      </c>
      <c r="V1999" s="1065">
        <v>0</v>
      </c>
    </row>
    <row r="2000" spans="1:22">
      <c r="A2000">
        <v>4088200100</v>
      </c>
      <c r="B2000" s="1061">
        <v>2</v>
      </c>
      <c r="C2000" s="1061">
        <v>5</v>
      </c>
      <c r="D2000" s="1062">
        <v>2</v>
      </c>
      <c r="E2000" s="1061" t="s">
        <v>2394</v>
      </c>
      <c r="F2000" s="1061">
        <v>143</v>
      </c>
      <c r="G2000" s="1061" t="s">
        <v>711</v>
      </c>
      <c r="H2000" s="1063">
        <v>1</v>
      </c>
      <c r="I2000" s="1064">
        <v>21601</v>
      </c>
      <c r="J2000" s="1064">
        <v>1</v>
      </c>
      <c r="K2000">
        <v>2020</v>
      </c>
      <c r="L2000" s="1064">
        <v>1</v>
      </c>
      <c r="M2000" s="1064">
        <v>1</v>
      </c>
      <c r="N2000" s="1064" t="s">
        <v>2397</v>
      </c>
      <c r="O2000">
        <v>13</v>
      </c>
      <c r="P2000" s="1065">
        <v>0</v>
      </c>
      <c r="Q2000" s="1065">
        <v>0</v>
      </c>
      <c r="R2000" s="1066">
        <f t="shared" si="31"/>
        <v>0</v>
      </c>
      <c r="S2000" s="1065">
        <v>0</v>
      </c>
      <c r="T2000" s="1065">
        <v>0</v>
      </c>
      <c r="U2000" s="1065">
        <v>1554.94</v>
      </c>
      <c r="V2000" s="1065">
        <v>1554.94</v>
      </c>
    </row>
    <row r="2001" spans="1:22">
      <c r="A2001">
        <v>4088200100</v>
      </c>
      <c r="B2001" s="1061">
        <v>2</v>
      </c>
      <c r="C2001" s="1061">
        <v>5</v>
      </c>
      <c r="D2001" s="1062">
        <v>2</v>
      </c>
      <c r="E2001" s="1061" t="s">
        <v>2394</v>
      </c>
      <c r="F2001" s="1061">
        <v>143</v>
      </c>
      <c r="G2001" s="1061" t="s">
        <v>711</v>
      </c>
      <c r="H2001" s="1063">
        <v>1</v>
      </c>
      <c r="I2001" s="1064">
        <v>21601</v>
      </c>
      <c r="J2001" s="1064">
        <v>1</v>
      </c>
      <c r="K2001">
        <v>2020</v>
      </c>
      <c r="L2001" s="1064">
        <v>1</v>
      </c>
      <c r="M2001" s="1064">
        <v>1</v>
      </c>
      <c r="N2001" s="1064" t="s">
        <v>2397</v>
      </c>
      <c r="O2001">
        <v>13</v>
      </c>
      <c r="P2001" s="1065">
        <v>0</v>
      </c>
      <c r="Q2001" s="1065">
        <v>0</v>
      </c>
      <c r="R2001" s="1066">
        <f t="shared" si="31"/>
        <v>0</v>
      </c>
      <c r="S2001" s="1065">
        <v>0</v>
      </c>
      <c r="T2001" s="1065">
        <v>0</v>
      </c>
      <c r="U2001" s="1065">
        <v>0</v>
      </c>
      <c r="V2001" s="1065">
        <v>0</v>
      </c>
    </row>
    <row r="2002" spans="1:22">
      <c r="A2002">
        <v>4088200100</v>
      </c>
      <c r="B2002" s="1061">
        <v>2</v>
      </c>
      <c r="C2002" s="1061">
        <v>5</v>
      </c>
      <c r="D2002" s="1062">
        <v>2</v>
      </c>
      <c r="E2002" s="1061" t="s">
        <v>2394</v>
      </c>
      <c r="F2002" s="1061">
        <v>143</v>
      </c>
      <c r="G2002" s="1061" t="s">
        <v>711</v>
      </c>
      <c r="H2002" s="1063">
        <v>1</v>
      </c>
      <c r="I2002" s="1064">
        <v>21601</v>
      </c>
      <c r="J2002" s="1064">
        <v>1</v>
      </c>
      <c r="K2002">
        <v>2020</v>
      </c>
      <c r="L2002" s="1064">
        <v>1</v>
      </c>
      <c r="M2002" s="1064">
        <v>1</v>
      </c>
      <c r="N2002" s="1064" t="s">
        <v>2397</v>
      </c>
      <c r="O2002">
        <v>13</v>
      </c>
      <c r="P2002" s="1065">
        <v>0</v>
      </c>
      <c r="Q2002" s="1065">
        <v>0</v>
      </c>
      <c r="R2002" s="1066">
        <f t="shared" si="31"/>
        <v>0</v>
      </c>
      <c r="S2002" s="1065">
        <v>0</v>
      </c>
      <c r="T2002" s="1065">
        <v>0</v>
      </c>
      <c r="U2002" s="1065">
        <v>0</v>
      </c>
      <c r="V2002" s="1065">
        <v>0</v>
      </c>
    </row>
    <row r="2003" spans="1:22">
      <c r="A2003">
        <v>4088200100</v>
      </c>
      <c r="B2003" s="1061">
        <v>2</v>
      </c>
      <c r="C2003" s="1061">
        <v>5</v>
      </c>
      <c r="D2003" s="1062">
        <v>2</v>
      </c>
      <c r="E2003" s="1061" t="s">
        <v>2394</v>
      </c>
      <c r="F2003" s="1061">
        <v>143</v>
      </c>
      <c r="G2003" s="1061" t="s">
        <v>711</v>
      </c>
      <c r="H2003" s="1063">
        <v>1</v>
      </c>
      <c r="I2003" s="1064">
        <v>21601</v>
      </c>
      <c r="J2003" s="1064">
        <v>1</v>
      </c>
      <c r="K2003">
        <v>2020</v>
      </c>
      <c r="L2003" s="1064">
        <v>1</v>
      </c>
      <c r="M2003" s="1064">
        <v>1</v>
      </c>
      <c r="N2003" s="1064" t="s">
        <v>2397</v>
      </c>
      <c r="O2003">
        <v>13</v>
      </c>
      <c r="P2003" s="1065">
        <v>0</v>
      </c>
      <c r="Q2003" s="1065">
        <v>0</v>
      </c>
      <c r="R2003" s="1066">
        <f t="shared" si="31"/>
        <v>0</v>
      </c>
      <c r="S2003" s="1065">
        <v>112675</v>
      </c>
      <c r="T2003" s="1065">
        <v>112675</v>
      </c>
      <c r="U2003" s="1065">
        <v>0</v>
      </c>
      <c r="V2003" s="1065">
        <v>0</v>
      </c>
    </row>
    <row r="2004" spans="1:22">
      <c r="A2004">
        <v>4088200100</v>
      </c>
      <c r="B2004" s="1061">
        <v>2</v>
      </c>
      <c r="C2004" s="1061">
        <v>5</v>
      </c>
      <c r="D2004" s="1062">
        <v>2</v>
      </c>
      <c r="E2004" s="1061" t="s">
        <v>2394</v>
      </c>
      <c r="F2004" s="1061">
        <v>143</v>
      </c>
      <c r="G2004" s="1061" t="s">
        <v>711</v>
      </c>
      <c r="H2004" s="1063">
        <v>1</v>
      </c>
      <c r="I2004" s="1064">
        <v>21601</v>
      </c>
      <c r="J2004" s="1064">
        <v>1</v>
      </c>
      <c r="K2004">
        <v>2020</v>
      </c>
      <c r="L2004" s="1064">
        <v>1</v>
      </c>
      <c r="M2004" s="1064">
        <v>1</v>
      </c>
      <c r="N2004" s="1064" t="s">
        <v>2397</v>
      </c>
      <c r="O2004">
        <v>13</v>
      </c>
      <c r="P2004" s="1065">
        <v>0</v>
      </c>
      <c r="Q2004" s="1065">
        <v>112675</v>
      </c>
      <c r="R2004" s="1066">
        <f t="shared" si="31"/>
        <v>112675</v>
      </c>
      <c r="S2004" s="1065">
        <v>0</v>
      </c>
      <c r="T2004" s="1065">
        <v>0</v>
      </c>
      <c r="U2004" s="1065">
        <v>0</v>
      </c>
      <c r="V2004" s="1065">
        <v>0</v>
      </c>
    </row>
    <row r="2005" spans="1:22">
      <c r="A2005">
        <v>4088200100</v>
      </c>
      <c r="B2005" s="1061">
        <v>2</v>
      </c>
      <c r="C2005" s="1061">
        <v>5</v>
      </c>
      <c r="D2005" s="1062">
        <v>2</v>
      </c>
      <c r="E2005" s="1061" t="s">
        <v>2394</v>
      </c>
      <c r="F2005" s="1061">
        <v>143</v>
      </c>
      <c r="G2005" s="1061" t="s">
        <v>711</v>
      </c>
      <c r="H2005" s="1063">
        <v>1</v>
      </c>
      <c r="I2005" s="1064">
        <v>21601</v>
      </c>
      <c r="J2005" s="1064">
        <v>1</v>
      </c>
      <c r="K2005">
        <v>2020</v>
      </c>
      <c r="L2005" s="1064">
        <v>2</v>
      </c>
      <c r="M2005" s="1064">
        <v>2</v>
      </c>
      <c r="N2005" s="1064" t="s">
        <v>2396</v>
      </c>
      <c r="O2005">
        <v>13</v>
      </c>
      <c r="P2005" s="1065">
        <v>30517.61</v>
      </c>
      <c r="Q2005" s="1065">
        <v>-24907.86</v>
      </c>
      <c r="R2005" s="1066">
        <f t="shared" si="31"/>
        <v>5609.75</v>
      </c>
      <c r="S2005" s="1065">
        <v>5609.75</v>
      </c>
      <c r="T2005" s="1065">
        <v>5609.75</v>
      </c>
      <c r="U2005" s="1065">
        <v>5609.75</v>
      </c>
      <c r="V2005" s="1065">
        <v>5609.75</v>
      </c>
    </row>
    <row r="2006" spans="1:22">
      <c r="A2006">
        <v>4088200100</v>
      </c>
      <c r="B2006" s="1061">
        <v>2</v>
      </c>
      <c r="C2006" s="1061">
        <v>5</v>
      </c>
      <c r="D2006" s="1062">
        <v>2</v>
      </c>
      <c r="E2006" s="1061" t="s">
        <v>2394</v>
      </c>
      <c r="F2006" s="1061">
        <v>143</v>
      </c>
      <c r="G2006" s="1061" t="s">
        <v>711</v>
      </c>
      <c r="H2006" s="1063">
        <v>1</v>
      </c>
      <c r="I2006" s="1064">
        <v>21601</v>
      </c>
      <c r="J2006" s="1064">
        <v>1</v>
      </c>
      <c r="K2006">
        <v>2020</v>
      </c>
      <c r="L2006" s="1064">
        <v>2</v>
      </c>
      <c r="M2006" s="1064">
        <v>2</v>
      </c>
      <c r="N2006" s="1064" t="s">
        <v>2396</v>
      </c>
      <c r="O2006">
        <v>13</v>
      </c>
      <c r="P2006" s="1065">
        <v>34711.47</v>
      </c>
      <c r="Q2006" s="1065">
        <v>268589.36</v>
      </c>
      <c r="R2006" s="1066">
        <f t="shared" si="31"/>
        <v>303300.82999999996</v>
      </c>
      <c r="S2006" s="1065">
        <v>303300.83</v>
      </c>
      <c r="T2006" s="1065">
        <v>303300.83</v>
      </c>
      <c r="U2006" s="1065">
        <v>119957.92</v>
      </c>
      <c r="V2006" s="1065">
        <v>119957.92</v>
      </c>
    </row>
    <row r="2007" spans="1:22">
      <c r="A2007">
        <v>4088200100</v>
      </c>
      <c r="B2007" s="1061">
        <v>2</v>
      </c>
      <c r="C2007" s="1061">
        <v>5</v>
      </c>
      <c r="D2007" s="1062">
        <v>2</v>
      </c>
      <c r="E2007" s="1061" t="s">
        <v>2394</v>
      </c>
      <c r="F2007" s="1061">
        <v>143</v>
      </c>
      <c r="G2007" s="1061" t="s">
        <v>711</v>
      </c>
      <c r="H2007" s="1063">
        <v>1</v>
      </c>
      <c r="I2007" s="1064">
        <v>21601</v>
      </c>
      <c r="J2007" s="1064">
        <v>1</v>
      </c>
      <c r="K2007">
        <v>2020</v>
      </c>
      <c r="L2007" s="1064">
        <v>1</v>
      </c>
      <c r="M2007" s="1064">
        <v>1</v>
      </c>
      <c r="N2007" s="1064" t="s">
        <v>2397</v>
      </c>
      <c r="O2007">
        <v>13</v>
      </c>
      <c r="P2007" s="1065">
        <v>0</v>
      </c>
      <c r="Q2007" s="1065">
        <v>0</v>
      </c>
      <c r="R2007" s="1066">
        <f t="shared" si="31"/>
        <v>0</v>
      </c>
      <c r="S2007" s="1065">
        <v>0</v>
      </c>
      <c r="T2007" s="1065">
        <v>0</v>
      </c>
      <c r="U2007" s="1065">
        <v>0</v>
      </c>
      <c r="V2007" s="1065">
        <v>0</v>
      </c>
    </row>
    <row r="2008" spans="1:22">
      <c r="A2008">
        <v>4088200100</v>
      </c>
      <c r="B2008" s="1061">
        <v>2</v>
      </c>
      <c r="C2008" s="1061">
        <v>5</v>
      </c>
      <c r="D2008" s="1062">
        <v>2</v>
      </c>
      <c r="E2008" s="1061" t="s">
        <v>2394</v>
      </c>
      <c r="F2008" s="1061">
        <v>143</v>
      </c>
      <c r="G2008" s="1061" t="s">
        <v>711</v>
      </c>
      <c r="H2008" s="1063">
        <v>1</v>
      </c>
      <c r="I2008" s="1064">
        <v>21601</v>
      </c>
      <c r="J2008" s="1064">
        <v>1</v>
      </c>
      <c r="K2008">
        <v>2020</v>
      </c>
      <c r="L2008" s="1064">
        <v>1</v>
      </c>
      <c r="M2008" s="1064">
        <v>1</v>
      </c>
      <c r="N2008" s="1064" t="s">
        <v>2397</v>
      </c>
      <c r="O2008">
        <v>13</v>
      </c>
      <c r="P2008" s="1065">
        <v>0</v>
      </c>
      <c r="Q2008" s="1065">
        <v>0</v>
      </c>
      <c r="R2008" s="1066">
        <f t="shared" si="31"/>
        <v>0</v>
      </c>
      <c r="S2008" s="1065">
        <v>0</v>
      </c>
      <c r="T2008" s="1065">
        <v>0</v>
      </c>
      <c r="U2008" s="1065">
        <v>27</v>
      </c>
      <c r="V2008" s="1065">
        <v>27</v>
      </c>
    </row>
    <row r="2009" spans="1:22">
      <c r="A2009">
        <v>4088200100</v>
      </c>
      <c r="B2009" s="1061">
        <v>2</v>
      </c>
      <c r="C2009" s="1061">
        <v>5</v>
      </c>
      <c r="D2009" s="1062">
        <v>2</v>
      </c>
      <c r="E2009" s="1061" t="s">
        <v>2394</v>
      </c>
      <c r="F2009" s="1061">
        <v>143</v>
      </c>
      <c r="G2009" s="1061" t="s">
        <v>711</v>
      </c>
      <c r="H2009" s="1063">
        <v>1</v>
      </c>
      <c r="I2009" s="1064">
        <v>21601</v>
      </c>
      <c r="J2009" s="1064">
        <v>1</v>
      </c>
      <c r="K2009">
        <v>2020</v>
      </c>
      <c r="L2009" s="1064">
        <v>1</v>
      </c>
      <c r="M2009" s="1064">
        <v>1</v>
      </c>
      <c r="N2009" s="1064" t="s">
        <v>2397</v>
      </c>
      <c r="O2009">
        <v>13</v>
      </c>
      <c r="P2009" s="1065">
        <v>0</v>
      </c>
      <c r="Q2009" s="1065">
        <v>0</v>
      </c>
      <c r="R2009" s="1066">
        <f t="shared" si="31"/>
        <v>0</v>
      </c>
      <c r="S2009" s="1065">
        <v>0</v>
      </c>
      <c r="T2009" s="1065">
        <v>0</v>
      </c>
      <c r="U2009" s="1065">
        <v>0</v>
      </c>
      <c r="V2009" s="1065">
        <v>0</v>
      </c>
    </row>
    <row r="2010" spans="1:22">
      <c r="A2010">
        <v>4088200100</v>
      </c>
      <c r="B2010" s="1061">
        <v>2</v>
      </c>
      <c r="C2010" s="1061">
        <v>5</v>
      </c>
      <c r="D2010" s="1062">
        <v>2</v>
      </c>
      <c r="E2010" s="1061" t="s">
        <v>2394</v>
      </c>
      <c r="F2010" s="1061">
        <v>143</v>
      </c>
      <c r="G2010" s="1061" t="s">
        <v>711</v>
      </c>
      <c r="H2010" s="1063">
        <v>1</v>
      </c>
      <c r="I2010" s="1064">
        <v>21601</v>
      </c>
      <c r="J2010" s="1064">
        <v>1</v>
      </c>
      <c r="K2010">
        <v>2020</v>
      </c>
      <c r="L2010" s="1064">
        <v>1</v>
      </c>
      <c r="M2010" s="1064">
        <v>1</v>
      </c>
      <c r="N2010" s="1064" t="s">
        <v>2397</v>
      </c>
      <c r="O2010">
        <v>13</v>
      </c>
      <c r="P2010" s="1065">
        <v>0</v>
      </c>
      <c r="Q2010" s="1065">
        <v>0</v>
      </c>
      <c r="R2010" s="1066">
        <f t="shared" si="31"/>
        <v>0</v>
      </c>
      <c r="S2010" s="1065">
        <v>0</v>
      </c>
      <c r="T2010" s="1065">
        <v>0</v>
      </c>
      <c r="U2010" s="1065">
        <v>0</v>
      </c>
      <c r="V2010" s="1065">
        <v>0</v>
      </c>
    </row>
    <row r="2011" spans="1:22">
      <c r="A2011">
        <v>4088200100</v>
      </c>
      <c r="B2011" s="1061">
        <v>2</v>
      </c>
      <c r="C2011" s="1061">
        <v>5</v>
      </c>
      <c r="D2011" s="1062">
        <v>2</v>
      </c>
      <c r="E2011" s="1061" t="s">
        <v>2394</v>
      </c>
      <c r="F2011" s="1061">
        <v>143</v>
      </c>
      <c r="G2011" s="1061" t="s">
        <v>711</v>
      </c>
      <c r="H2011" s="1063">
        <v>1</v>
      </c>
      <c r="I2011" s="1064">
        <v>21601</v>
      </c>
      <c r="J2011" s="1064">
        <v>1</v>
      </c>
      <c r="K2011">
        <v>2020</v>
      </c>
      <c r="L2011" s="1064">
        <v>1</v>
      </c>
      <c r="M2011" s="1064">
        <v>1</v>
      </c>
      <c r="N2011" s="1064" t="s">
        <v>2397</v>
      </c>
      <c r="O2011">
        <v>13</v>
      </c>
      <c r="P2011" s="1065">
        <v>0</v>
      </c>
      <c r="Q2011" s="1065">
        <v>0</v>
      </c>
      <c r="R2011" s="1066">
        <f t="shared" si="31"/>
        <v>0</v>
      </c>
      <c r="S2011" s="1065">
        <v>27</v>
      </c>
      <c r="T2011" s="1065">
        <v>27</v>
      </c>
      <c r="U2011" s="1065">
        <v>0</v>
      </c>
      <c r="V2011" s="1065">
        <v>0</v>
      </c>
    </row>
    <row r="2012" spans="1:22">
      <c r="A2012">
        <v>4088200100</v>
      </c>
      <c r="B2012" s="1061">
        <v>2</v>
      </c>
      <c r="C2012" s="1061">
        <v>5</v>
      </c>
      <c r="D2012" s="1062">
        <v>2</v>
      </c>
      <c r="E2012" s="1061" t="s">
        <v>2394</v>
      </c>
      <c r="F2012" s="1061">
        <v>143</v>
      </c>
      <c r="G2012" s="1061" t="s">
        <v>711</v>
      </c>
      <c r="H2012" s="1063">
        <v>1</v>
      </c>
      <c r="I2012" s="1064">
        <v>21601</v>
      </c>
      <c r="J2012" s="1064">
        <v>1</v>
      </c>
      <c r="K2012">
        <v>2020</v>
      </c>
      <c r="L2012" s="1064">
        <v>1</v>
      </c>
      <c r="M2012" s="1064">
        <v>1</v>
      </c>
      <c r="N2012" s="1064" t="s">
        <v>2397</v>
      </c>
      <c r="O2012">
        <v>13</v>
      </c>
      <c r="P2012" s="1065">
        <v>0</v>
      </c>
      <c r="Q2012" s="1065">
        <v>112.6</v>
      </c>
      <c r="R2012" s="1066">
        <f t="shared" si="31"/>
        <v>112.6</v>
      </c>
      <c r="S2012" s="1065">
        <v>0</v>
      </c>
      <c r="T2012" s="1065">
        <v>0</v>
      </c>
      <c r="U2012" s="1065">
        <v>0</v>
      </c>
      <c r="V2012" s="1065">
        <v>0</v>
      </c>
    </row>
    <row r="2013" spans="1:22">
      <c r="A2013">
        <v>4088200100</v>
      </c>
      <c r="B2013" s="1061">
        <v>2</v>
      </c>
      <c r="C2013" s="1061">
        <v>5</v>
      </c>
      <c r="D2013" s="1062">
        <v>2</v>
      </c>
      <c r="E2013" s="1061" t="s">
        <v>2394</v>
      </c>
      <c r="F2013" s="1061">
        <v>143</v>
      </c>
      <c r="G2013" s="1061" t="s">
        <v>711</v>
      </c>
      <c r="H2013" s="1063">
        <v>1</v>
      </c>
      <c r="I2013" s="1064">
        <v>21601</v>
      </c>
      <c r="J2013" s="1064">
        <v>1</v>
      </c>
      <c r="K2013">
        <v>2020</v>
      </c>
      <c r="L2013" s="1064">
        <v>2</v>
      </c>
      <c r="M2013" s="1064">
        <v>2</v>
      </c>
      <c r="N2013" s="1064" t="s">
        <v>2396</v>
      </c>
      <c r="O2013">
        <v>13</v>
      </c>
      <c r="P2013" s="1065">
        <v>24532.94</v>
      </c>
      <c r="Q2013" s="1065">
        <v>-19458.02</v>
      </c>
      <c r="R2013" s="1066">
        <f t="shared" si="31"/>
        <v>5074.9199999999983</v>
      </c>
      <c r="S2013" s="1065">
        <v>5074.92</v>
      </c>
      <c r="T2013" s="1065">
        <v>5074.92</v>
      </c>
      <c r="U2013" s="1065">
        <v>5074.92</v>
      </c>
      <c r="V2013" s="1065">
        <v>5074.92</v>
      </c>
    </row>
    <row r="2014" spans="1:22">
      <c r="A2014">
        <v>4088200100</v>
      </c>
      <c r="B2014" s="1061">
        <v>2</v>
      </c>
      <c r="C2014" s="1061">
        <v>5</v>
      </c>
      <c r="D2014" s="1062">
        <v>2</v>
      </c>
      <c r="E2014" s="1061" t="s">
        <v>2394</v>
      </c>
      <c r="F2014" s="1061">
        <v>143</v>
      </c>
      <c r="G2014" s="1061" t="s">
        <v>711</v>
      </c>
      <c r="H2014" s="1063">
        <v>1</v>
      </c>
      <c r="I2014" s="1064">
        <v>21601</v>
      </c>
      <c r="J2014" s="1064">
        <v>1</v>
      </c>
      <c r="K2014">
        <v>2020</v>
      </c>
      <c r="L2014" s="1064">
        <v>2</v>
      </c>
      <c r="M2014" s="1064">
        <v>2</v>
      </c>
      <c r="N2014" s="1064" t="s">
        <v>2396</v>
      </c>
      <c r="O2014">
        <v>13</v>
      </c>
      <c r="P2014" s="1065">
        <v>26748.02</v>
      </c>
      <c r="Q2014" s="1065">
        <v>-21811.06</v>
      </c>
      <c r="R2014" s="1066">
        <f t="shared" si="31"/>
        <v>4936.9599999999991</v>
      </c>
      <c r="S2014" s="1065">
        <v>4936.96</v>
      </c>
      <c r="T2014" s="1065">
        <v>4936.96</v>
      </c>
      <c r="U2014" s="1065">
        <v>4936.96</v>
      </c>
      <c r="V2014" s="1065">
        <v>4936.96</v>
      </c>
    </row>
    <row r="2015" spans="1:22">
      <c r="A2015">
        <v>4088200100</v>
      </c>
      <c r="B2015" s="1061">
        <v>2</v>
      </c>
      <c r="C2015" s="1061">
        <v>5</v>
      </c>
      <c r="D2015" s="1062">
        <v>2</v>
      </c>
      <c r="E2015" s="1061" t="s">
        <v>2394</v>
      </c>
      <c r="F2015" s="1061">
        <v>143</v>
      </c>
      <c r="G2015" s="1061" t="s">
        <v>711</v>
      </c>
      <c r="H2015" s="1063">
        <v>1</v>
      </c>
      <c r="I2015" s="1064">
        <v>21601</v>
      </c>
      <c r="J2015" s="1064">
        <v>1</v>
      </c>
      <c r="K2015">
        <v>2020</v>
      </c>
      <c r="L2015" s="1064">
        <v>2</v>
      </c>
      <c r="M2015" s="1064">
        <v>2</v>
      </c>
      <c r="N2015" s="1064" t="s">
        <v>2396</v>
      </c>
      <c r="O2015">
        <v>13</v>
      </c>
      <c r="P2015" s="1065">
        <v>28856</v>
      </c>
      <c r="Q2015" s="1065">
        <v>-22147.99</v>
      </c>
      <c r="R2015" s="1066">
        <f t="shared" si="31"/>
        <v>6708.0099999999984</v>
      </c>
      <c r="S2015" s="1065">
        <v>6708.01</v>
      </c>
      <c r="T2015" s="1065">
        <v>6708.01</v>
      </c>
      <c r="U2015" s="1065">
        <v>6708.01</v>
      </c>
      <c r="V2015" s="1065">
        <v>6708.01</v>
      </c>
    </row>
    <row r="2016" spans="1:22">
      <c r="A2016">
        <v>4088200100</v>
      </c>
      <c r="B2016" s="1061">
        <v>2</v>
      </c>
      <c r="C2016" s="1061">
        <v>5</v>
      </c>
      <c r="D2016" s="1062">
        <v>2</v>
      </c>
      <c r="E2016" s="1061" t="s">
        <v>2394</v>
      </c>
      <c r="F2016" s="1061">
        <v>143</v>
      </c>
      <c r="G2016" s="1061" t="s">
        <v>711</v>
      </c>
      <c r="H2016" s="1063">
        <v>1</v>
      </c>
      <c r="I2016" s="1064">
        <v>21601</v>
      </c>
      <c r="J2016" s="1064">
        <v>1</v>
      </c>
      <c r="K2016">
        <v>2020</v>
      </c>
      <c r="L2016" s="1064">
        <v>2</v>
      </c>
      <c r="M2016" s="1064">
        <v>2</v>
      </c>
      <c r="N2016" s="1064" t="s">
        <v>2396</v>
      </c>
      <c r="O2016">
        <v>13</v>
      </c>
      <c r="P2016" s="1065">
        <v>30248.71</v>
      </c>
      <c r="Q2016" s="1065">
        <v>-24393.56</v>
      </c>
      <c r="R2016" s="1066">
        <f t="shared" si="31"/>
        <v>5855.1499999999978</v>
      </c>
      <c r="S2016" s="1065">
        <v>5855.15</v>
      </c>
      <c r="T2016" s="1065">
        <v>5855.15</v>
      </c>
      <c r="U2016" s="1065">
        <v>5855.15</v>
      </c>
      <c r="V2016" s="1065">
        <v>5855.15</v>
      </c>
    </row>
    <row r="2017" spans="1:22">
      <c r="A2017">
        <v>4088200100</v>
      </c>
      <c r="B2017" s="1061">
        <v>2</v>
      </c>
      <c r="C2017" s="1061">
        <v>5</v>
      </c>
      <c r="D2017" s="1062">
        <v>2</v>
      </c>
      <c r="E2017" s="1061" t="s">
        <v>2394</v>
      </c>
      <c r="F2017" s="1061">
        <v>143</v>
      </c>
      <c r="G2017" s="1061" t="s">
        <v>711</v>
      </c>
      <c r="H2017" s="1063">
        <v>1</v>
      </c>
      <c r="I2017" s="1064">
        <v>21601</v>
      </c>
      <c r="J2017" s="1064">
        <v>1</v>
      </c>
      <c r="K2017">
        <v>2020</v>
      </c>
      <c r="L2017" s="1064">
        <v>1</v>
      </c>
      <c r="M2017" s="1064">
        <v>1</v>
      </c>
      <c r="N2017" s="1064" t="s">
        <v>2397</v>
      </c>
      <c r="O2017">
        <v>13</v>
      </c>
      <c r="P2017" s="1065">
        <v>0</v>
      </c>
      <c r="Q2017" s="1065">
        <v>0</v>
      </c>
      <c r="R2017" s="1066">
        <f t="shared" si="31"/>
        <v>0</v>
      </c>
      <c r="S2017" s="1065">
        <v>0</v>
      </c>
      <c r="T2017" s="1065">
        <v>0</v>
      </c>
      <c r="U2017" s="1065">
        <v>0</v>
      </c>
      <c r="V2017" s="1065">
        <v>0</v>
      </c>
    </row>
    <row r="2018" spans="1:22">
      <c r="A2018">
        <v>4088200100</v>
      </c>
      <c r="B2018" s="1061">
        <v>2</v>
      </c>
      <c r="C2018" s="1061">
        <v>5</v>
      </c>
      <c r="D2018" s="1062">
        <v>2</v>
      </c>
      <c r="E2018" s="1061" t="s">
        <v>2394</v>
      </c>
      <c r="F2018" s="1061">
        <v>143</v>
      </c>
      <c r="G2018" s="1061" t="s">
        <v>711</v>
      </c>
      <c r="H2018" s="1063">
        <v>1</v>
      </c>
      <c r="I2018" s="1064">
        <v>21601</v>
      </c>
      <c r="J2018" s="1064">
        <v>1</v>
      </c>
      <c r="K2018">
        <v>2020</v>
      </c>
      <c r="L2018" s="1064">
        <v>1</v>
      </c>
      <c r="M2018" s="1064">
        <v>1</v>
      </c>
      <c r="N2018" s="1064" t="s">
        <v>2397</v>
      </c>
      <c r="O2018">
        <v>13</v>
      </c>
      <c r="P2018" s="1065">
        <v>0</v>
      </c>
      <c r="Q2018" s="1065">
        <v>0</v>
      </c>
      <c r="R2018" s="1066">
        <f t="shared" si="31"/>
        <v>0</v>
      </c>
      <c r="S2018" s="1065">
        <v>0</v>
      </c>
      <c r="T2018" s="1065">
        <v>0</v>
      </c>
      <c r="U2018" s="1065">
        <v>885.05</v>
      </c>
      <c r="V2018" s="1065">
        <v>885.05</v>
      </c>
    </row>
    <row r="2019" spans="1:22">
      <c r="A2019">
        <v>4088200100</v>
      </c>
      <c r="B2019" s="1061">
        <v>2</v>
      </c>
      <c r="C2019" s="1061">
        <v>5</v>
      </c>
      <c r="D2019" s="1062">
        <v>2</v>
      </c>
      <c r="E2019" s="1061" t="s">
        <v>2394</v>
      </c>
      <c r="F2019" s="1061">
        <v>143</v>
      </c>
      <c r="G2019" s="1061" t="s">
        <v>711</v>
      </c>
      <c r="H2019" s="1063">
        <v>1</v>
      </c>
      <c r="I2019" s="1064">
        <v>21601</v>
      </c>
      <c r="J2019" s="1064">
        <v>1</v>
      </c>
      <c r="K2019">
        <v>2020</v>
      </c>
      <c r="L2019" s="1064">
        <v>1</v>
      </c>
      <c r="M2019" s="1064">
        <v>1</v>
      </c>
      <c r="N2019" s="1064" t="s">
        <v>2397</v>
      </c>
      <c r="O2019">
        <v>13</v>
      </c>
      <c r="P2019" s="1065">
        <v>0</v>
      </c>
      <c r="Q2019" s="1065">
        <v>0</v>
      </c>
      <c r="R2019" s="1066">
        <f t="shared" si="31"/>
        <v>0</v>
      </c>
      <c r="S2019" s="1065">
        <v>0</v>
      </c>
      <c r="T2019" s="1065">
        <v>0</v>
      </c>
      <c r="U2019" s="1065">
        <v>0</v>
      </c>
      <c r="V2019" s="1065">
        <v>0</v>
      </c>
    </row>
    <row r="2020" spans="1:22">
      <c r="A2020">
        <v>4088200100</v>
      </c>
      <c r="B2020" s="1061">
        <v>2</v>
      </c>
      <c r="C2020" s="1061">
        <v>5</v>
      </c>
      <c r="D2020" s="1062">
        <v>2</v>
      </c>
      <c r="E2020" s="1061" t="s">
        <v>2394</v>
      </c>
      <c r="F2020" s="1061">
        <v>143</v>
      </c>
      <c r="G2020" s="1061" t="s">
        <v>711</v>
      </c>
      <c r="H2020" s="1063">
        <v>1</v>
      </c>
      <c r="I2020" s="1064">
        <v>21601</v>
      </c>
      <c r="J2020" s="1064">
        <v>1</v>
      </c>
      <c r="K2020">
        <v>2020</v>
      </c>
      <c r="L2020" s="1064">
        <v>1</v>
      </c>
      <c r="M2020" s="1064">
        <v>1</v>
      </c>
      <c r="N2020" s="1064" t="s">
        <v>2397</v>
      </c>
      <c r="O2020">
        <v>13</v>
      </c>
      <c r="P2020" s="1065">
        <v>0</v>
      </c>
      <c r="Q2020" s="1065">
        <v>0</v>
      </c>
      <c r="R2020" s="1066">
        <f t="shared" si="31"/>
        <v>0</v>
      </c>
      <c r="S2020" s="1065">
        <v>0</v>
      </c>
      <c r="T2020" s="1065">
        <v>0</v>
      </c>
      <c r="U2020" s="1065">
        <v>0</v>
      </c>
      <c r="V2020" s="1065">
        <v>0</v>
      </c>
    </row>
    <row r="2021" spans="1:22">
      <c r="A2021">
        <v>4088200100</v>
      </c>
      <c r="B2021" s="1061">
        <v>2</v>
      </c>
      <c r="C2021" s="1061">
        <v>5</v>
      </c>
      <c r="D2021" s="1062">
        <v>2</v>
      </c>
      <c r="E2021" s="1061" t="s">
        <v>2394</v>
      </c>
      <c r="F2021" s="1061">
        <v>143</v>
      </c>
      <c r="G2021" s="1061" t="s">
        <v>711</v>
      </c>
      <c r="H2021" s="1063">
        <v>1</v>
      </c>
      <c r="I2021" s="1064">
        <v>21601</v>
      </c>
      <c r="J2021" s="1064">
        <v>1</v>
      </c>
      <c r="K2021">
        <v>2020</v>
      </c>
      <c r="L2021" s="1064">
        <v>1</v>
      </c>
      <c r="M2021" s="1064">
        <v>1</v>
      </c>
      <c r="N2021" s="1064" t="s">
        <v>2397</v>
      </c>
      <c r="O2021">
        <v>13</v>
      </c>
      <c r="P2021" s="1065">
        <v>0</v>
      </c>
      <c r="Q2021" s="1065">
        <v>0</v>
      </c>
      <c r="R2021" s="1066">
        <f t="shared" si="31"/>
        <v>0</v>
      </c>
      <c r="S2021" s="1065">
        <v>885.05</v>
      </c>
      <c r="T2021" s="1065">
        <v>885.05</v>
      </c>
      <c r="U2021" s="1065">
        <v>0</v>
      </c>
      <c r="V2021" s="1065">
        <v>0</v>
      </c>
    </row>
    <row r="2022" spans="1:22">
      <c r="A2022">
        <v>4088200100</v>
      </c>
      <c r="B2022" s="1061">
        <v>2</v>
      </c>
      <c r="C2022" s="1061">
        <v>5</v>
      </c>
      <c r="D2022" s="1062">
        <v>2</v>
      </c>
      <c r="E2022" s="1061" t="s">
        <v>2394</v>
      </c>
      <c r="F2022" s="1061">
        <v>143</v>
      </c>
      <c r="G2022" s="1061" t="s">
        <v>711</v>
      </c>
      <c r="H2022" s="1063">
        <v>1</v>
      </c>
      <c r="I2022" s="1064">
        <v>21601</v>
      </c>
      <c r="J2022" s="1064">
        <v>1</v>
      </c>
      <c r="K2022">
        <v>2020</v>
      </c>
      <c r="L2022" s="1064">
        <v>1</v>
      </c>
      <c r="M2022" s="1064">
        <v>1</v>
      </c>
      <c r="N2022" s="1064" t="s">
        <v>2397</v>
      </c>
      <c r="O2022">
        <v>13</v>
      </c>
      <c r="P2022" s="1065">
        <v>0</v>
      </c>
      <c r="Q2022" s="1065">
        <v>885.05</v>
      </c>
      <c r="R2022" s="1066">
        <f t="shared" si="31"/>
        <v>885.05</v>
      </c>
      <c r="S2022" s="1065">
        <v>0</v>
      </c>
      <c r="T2022" s="1065">
        <v>0</v>
      </c>
      <c r="U2022" s="1065">
        <v>0</v>
      </c>
      <c r="V2022" s="1065">
        <v>0</v>
      </c>
    </row>
    <row r="2023" spans="1:22">
      <c r="A2023">
        <v>4088200100</v>
      </c>
      <c r="B2023" s="1061">
        <v>2</v>
      </c>
      <c r="C2023" s="1061">
        <v>5</v>
      </c>
      <c r="D2023" s="1062">
        <v>2</v>
      </c>
      <c r="E2023" s="1061" t="s">
        <v>2394</v>
      </c>
      <c r="F2023" s="1061">
        <v>143</v>
      </c>
      <c r="G2023" s="1061" t="s">
        <v>711</v>
      </c>
      <c r="H2023" s="1063">
        <v>1</v>
      </c>
      <c r="I2023" s="1064">
        <v>21601</v>
      </c>
      <c r="J2023" s="1064">
        <v>1</v>
      </c>
      <c r="K2023">
        <v>2020</v>
      </c>
      <c r="L2023" s="1064">
        <v>2</v>
      </c>
      <c r="M2023" s="1064">
        <v>2</v>
      </c>
      <c r="N2023" s="1064" t="s">
        <v>2396</v>
      </c>
      <c r="O2023">
        <v>13</v>
      </c>
      <c r="P2023" s="1065">
        <v>30750.53</v>
      </c>
      <c r="Q2023" s="1065">
        <v>-22346.62</v>
      </c>
      <c r="R2023" s="1066">
        <f t="shared" si="31"/>
        <v>8403.91</v>
      </c>
      <c r="S2023" s="1065">
        <v>8403.91</v>
      </c>
      <c r="T2023" s="1065">
        <v>8403.91</v>
      </c>
      <c r="U2023" s="1065">
        <v>8403.91</v>
      </c>
      <c r="V2023" s="1065">
        <v>8403.91</v>
      </c>
    </row>
    <row r="2024" spans="1:22">
      <c r="A2024">
        <v>4088200100</v>
      </c>
      <c r="B2024" s="1061">
        <v>2</v>
      </c>
      <c r="C2024" s="1061">
        <v>5</v>
      </c>
      <c r="D2024" s="1062">
        <v>2</v>
      </c>
      <c r="E2024" s="1061" t="s">
        <v>2394</v>
      </c>
      <c r="F2024" s="1061">
        <v>143</v>
      </c>
      <c r="G2024" s="1061" t="s">
        <v>711</v>
      </c>
      <c r="H2024" s="1063">
        <v>1</v>
      </c>
      <c r="I2024" s="1064">
        <v>21601</v>
      </c>
      <c r="J2024" s="1064">
        <v>1</v>
      </c>
      <c r="K2024">
        <v>2020</v>
      </c>
      <c r="L2024" s="1064">
        <v>2</v>
      </c>
      <c r="M2024" s="1064">
        <v>2</v>
      </c>
      <c r="N2024" s="1064" t="s">
        <v>2396</v>
      </c>
      <c r="O2024">
        <v>13</v>
      </c>
      <c r="P2024" s="1065">
        <v>29912.52</v>
      </c>
      <c r="Q2024" s="1065">
        <v>-22205.07</v>
      </c>
      <c r="R2024" s="1066">
        <f t="shared" si="31"/>
        <v>7707.4500000000007</v>
      </c>
      <c r="S2024" s="1065">
        <v>7707.45</v>
      </c>
      <c r="T2024" s="1065">
        <v>7707.45</v>
      </c>
      <c r="U2024" s="1065">
        <v>7707.45</v>
      </c>
      <c r="V2024" s="1065">
        <v>7707.45</v>
      </c>
    </row>
    <row r="2025" spans="1:22">
      <c r="A2025">
        <v>4088200100</v>
      </c>
      <c r="B2025" s="1061">
        <v>2</v>
      </c>
      <c r="C2025" s="1061">
        <v>5</v>
      </c>
      <c r="D2025" s="1062">
        <v>2</v>
      </c>
      <c r="E2025" s="1061" t="s">
        <v>2394</v>
      </c>
      <c r="F2025" s="1061">
        <v>143</v>
      </c>
      <c r="G2025" s="1061" t="s">
        <v>711</v>
      </c>
      <c r="H2025" s="1063">
        <v>1</v>
      </c>
      <c r="I2025" s="1064">
        <v>21701</v>
      </c>
      <c r="J2025" s="1064">
        <v>1</v>
      </c>
      <c r="K2025">
        <v>2020</v>
      </c>
      <c r="L2025" s="1064">
        <v>1</v>
      </c>
      <c r="M2025" s="1064">
        <v>1</v>
      </c>
      <c r="N2025" s="1064" t="s">
        <v>2397</v>
      </c>
      <c r="O2025">
        <v>13</v>
      </c>
      <c r="P2025" s="1065">
        <v>0</v>
      </c>
      <c r="Q2025" s="1065">
        <v>0</v>
      </c>
      <c r="R2025" s="1066">
        <f t="shared" si="31"/>
        <v>0</v>
      </c>
      <c r="S2025" s="1065">
        <v>0</v>
      </c>
      <c r="T2025" s="1065">
        <v>0</v>
      </c>
      <c r="U2025" s="1065">
        <v>0</v>
      </c>
      <c r="V2025" s="1065">
        <v>0</v>
      </c>
    </row>
    <row r="2026" spans="1:22">
      <c r="A2026">
        <v>4088200100</v>
      </c>
      <c r="B2026" s="1061">
        <v>2</v>
      </c>
      <c r="C2026" s="1061">
        <v>5</v>
      </c>
      <c r="D2026" s="1062">
        <v>2</v>
      </c>
      <c r="E2026" s="1061" t="s">
        <v>2394</v>
      </c>
      <c r="F2026" s="1061">
        <v>143</v>
      </c>
      <c r="G2026" s="1061" t="s">
        <v>711</v>
      </c>
      <c r="H2026" s="1063">
        <v>1</v>
      </c>
      <c r="I2026" s="1064">
        <v>21701</v>
      </c>
      <c r="J2026" s="1064">
        <v>1</v>
      </c>
      <c r="K2026">
        <v>2020</v>
      </c>
      <c r="L2026" s="1064">
        <v>1</v>
      </c>
      <c r="M2026" s="1064">
        <v>1</v>
      </c>
      <c r="N2026" s="1064" t="s">
        <v>2397</v>
      </c>
      <c r="O2026">
        <v>13</v>
      </c>
      <c r="P2026" s="1065">
        <v>0</v>
      </c>
      <c r="Q2026" s="1065">
        <v>0</v>
      </c>
      <c r="R2026" s="1066">
        <f t="shared" si="31"/>
        <v>0</v>
      </c>
      <c r="S2026" s="1065">
        <v>0</v>
      </c>
      <c r="T2026" s="1065">
        <v>0</v>
      </c>
      <c r="U2026" s="1065">
        <v>1400</v>
      </c>
      <c r="V2026" s="1065">
        <v>1400</v>
      </c>
    </row>
    <row r="2027" spans="1:22">
      <c r="A2027">
        <v>4088200100</v>
      </c>
      <c r="B2027" s="1061">
        <v>2</v>
      </c>
      <c r="C2027" s="1061">
        <v>5</v>
      </c>
      <c r="D2027" s="1062">
        <v>2</v>
      </c>
      <c r="E2027" s="1061" t="s">
        <v>2394</v>
      </c>
      <c r="F2027" s="1061">
        <v>143</v>
      </c>
      <c r="G2027" s="1061" t="s">
        <v>711</v>
      </c>
      <c r="H2027" s="1063">
        <v>1</v>
      </c>
      <c r="I2027" s="1064">
        <v>21701</v>
      </c>
      <c r="J2027" s="1064">
        <v>1</v>
      </c>
      <c r="K2027">
        <v>2020</v>
      </c>
      <c r="L2027" s="1064">
        <v>1</v>
      </c>
      <c r="M2027" s="1064">
        <v>1</v>
      </c>
      <c r="N2027" s="1064" t="s">
        <v>2397</v>
      </c>
      <c r="O2027">
        <v>13</v>
      </c>
      <c r="P2027" s="1065">
        <v>0</v>
      </c>
      <c r="Q2027" s="1065">
        <v>0</v>
      </c>
      <c r="R2027" s="1066">
        <f t="shared" si="31"/>
        <v>0</v>
      </c>
      <c r="S2027" s="1065">
        <v>0</v>
      </c>
      <c r="T2027" s="1065">
        <v>0</v>
      </c>
      <c r="U2027" s="1065">
        <v>0</v>
      </c>
      <c r="V2027" s="1065">
        <v>0</v>
      </c>
    </row>
    <row r="2028" spans="1:22">
      <c r="A2028">
        <v>4088200100</v>
      </c>
      <c r="B2028" s="1061">
        <v>2</v>
      </c>
      <c r="C2028" s="1061">
        <v>5</v>
      </c>
      <c r="D2028" s="1062">
        <v>2</v>
      </c>
      <c r="E2028" s="1061" t="s">
        <v>2394</v>
      </c>
      <c r="F2028" s="1061">
        <v>143</v>
      </c>
      <c r="G2028" s="1061" t="s">
        <v>711</v>
      </c>
      <c r="H2028" s="1063">
        <v>1</v>
      </c>
      <c r="I2028" s="1064">
        <v>21701</v>
      </c>
      <c r="J2028" s="1064">
        <v>1</v>
      </c>
      <c r="K2028">
        <v>2020</v>
      </c>
      <c r="L2028" s="1064">
        <v>1</v>
      </c>
      <c r="M2028" s="1064">
        <v>1</v>
      </c>
      <c r="N2028" s="1064" t="s">
        <v>2397</v>
      </c>
      <c r="O2028">
        <v>13</v>
      </c>
      <c r="P2028" s="1065">
        <v>0</v>
      </c>
      <c r="Q2028" s="1065">
        <v>0</v>
      </c>
      <c r="R2028" s="1066">
        <f t="shared" si="31"/>
        <v>0</v>
      </c>
      <c r="S2028" s="1065">
        <v>0</v>
      </c>
      <c r="T2028" s="1065">
        <v>0</v>
      </c>
      <c r="U2028" s="1065">
        <v>0</v>
      </c>
      <c r="V2028" s="1065">
        <v>0</v>
      </c>
    </row>
    <row r="2029" spans="1:22">
      <c r="A2029">
        <v>4088200100</v>
      </c>
      <c r="B2029" s="1061">
        <v>2</v>
      </c>
      <c r="C2029" s="1061">
        <v>5</v>
      </c>
      <c r="D2029" s="1062">
        <v>2</v>
      </c>
      <c r="E2029" s="1061" t="s">
        <v>2394</v>
      </c>
      <c r="F2029" s="1061">
        <v>143</v>
      </c>
      <c r="G2029" s="1061" t="s">
        <v>711</v>
      </c>
      <c r="H2029" s="1063">
        <v>1</v>
      </c>
      <c r="I2029" s="1064">
        <v>21701</v>
      </c>
      <c r="J2029" s="1064">
        <v>1</v>
      </c>
      <c r="K2029">
        <v>2020</v>
      </c>
      <c r="L2029" s="1064">
        <v>1</v>
      </c>
      <c r="M2029" s="1064">
        <v>1</v>
      </c>
      <c r="N2029" s="1064" t="s">
        <v>2397</v>
      </c>
      <c r="O2029">
        <v>13</v>
      </c>
      <c r="P2029" s="1065">
        <v>0</v>
      </c>
      <c r="Q2029" s="1065">
        <v>0</v>
      </c>
      <c r="R2029" s="1066">
        <f t="shared" si="31"/>
        <v>0</v>
      </c>
      <c r="S2029" s="1065">
        <v>1400</v>
      </c>
      <c r="T2029" s="1065">
        <v>1400</v>
      </c>
      <c r="U2029" s="1065">
        <v>0</v>
      </c>
      <c r="V2029" s="1065">
        <v>0</v>
      </c>
    </row>
    <row r="2030" spans="1:22">
      <c r="A2030">
        <v>4088200100</v>
      </c>
      <c r="B2030" s="1061">
        <v>2</v>
      </c>
      <c r="C2030" s="1061">
        <v>5</v>
      </c>
      <c r="D2030" s="1062">
        <v>2</v>
      </c>
      <c r="E2030" s="1061" t="s">
        <v>2394</v>
      </c>
      <c r="F2030" s="1061">
        <v>143</v>
      </c>
      <c r="G2030" s="1061" t="s">
        <v>711</v>
      </c>
      <c r="H2030" s="1063">
        <v>1</v>
      </c>
      <c r="I2030" s="1064">
        <v>21701</v>
      </c>
      <c r="J2030" s="1064">
        <v>1</v>
      </c>
      <c r="K2030">
        <v>2020</v>
      </c>
      <c r="L2030" s="1064">
        <v>1</v>
      </c>
      <c r="M2030" s="1064">
        <v>1</v>
      </c>
      <c r="N2030" s="1064" t="s">
        <v>2397</v>
      </c>
      <c r="O2030">
        <v>13</v>
      </c>
      <c r="P2030" s="1065">
        <v>0</v>
      </c>
      <c r="Q2030" s="1065">
        <v>1400</v>
      </c>
      <c r="R2030" s="1066">
        <f t="shared" si="31"/>
        <v>1400</v>
      </c>
      <c r="S2030" s="1065">
        <v>0</v>
      </c>
      <c r="T2030" s="1065">
        <v>0</v>
      </c>
      <c r="U2030" s="1065">
        <v>0</v>
      </c>
      <c r="V2030" s="1065">
        <v>0</v>
      </c>
    </row>
    <row r="2031" spans="1:22">
      <c r="A2031">
        <v>4088200100</v>
      </c>
      <c r="B2031" s="1061">
        <v>2</v>
      </c>
      <c r="C2031" s="1061">
        <v>5</v>
      </c>
      <c r="D2031" s="1062">
        <v>2</v>
      </c>
      <c r="E2031" s="1061" t="s">
        <v>2394</v>
      </c>
      <c r="F2031" s="1061">
        <v>143</v>
      </c>
      <c r="G2031" s="1061" t="s">
        <v>711</v>
      </c>
      <c r="H2031" s="1063">
        <v>1</v>
      </c>
      <c r="I2031" s="1064">
        <v>21701</v>
      </c>
      <c r="J2031" s="1064">
        <v>1</v>
      </c>
      <c r="K2031">
        <v>2020</v>
      </c>
      <c r="L2031" s="1064">
        <v>2</v>
      </c>
      <c r="M2031" s="1064">
        <v>2</v>
      </c>
      <c r="N2031" s="1064" t="s">
        <v>2396</v>
      </c>
      <c r="O2031">
        <v>13</v>
      </c>
      <c r="P2031" s="1065">
        <v>19061.43</v>
      </c>
      <c r="Q2031" s="1065">
        <v>-19061.43</v>
      </c>
      <c r="R2031" s="1066">
        <f t="shared" si="31"/>
        <v>0</v>
      </c>
      <c r="S2031" s="1065">
        <v>0</v>
      </c>
      <c r="T2031" s="1065">
        <v>0</v>
      </c>
      <c r="U2031" s="1065">
        <v>0</v>
      </c>
      <c r="V2031" s="1065">
        <v>0</v>
      </c>
    </row>
    <row r="2032" spans="1:22">
      <c r="A2032">
        <v>4088200100</v>
      </c>
      <c r="B2032" s="1061">
        <v>2</v>
      </c>
      <c r="C2032" s="1061">
        <v>5</v>
      </c>
      <c r="D2032" s="1062">
        <v>2</v>
      </c>
      <c r="E2032" s="1061" t="s">
        <v>2394</v>
      </c>
      <c r="F2032" s="1061">
        <v>143</v>
      </c>
      <c r="G2032" s="1061" t="s">
        <v>711</v>
      </c>
      <c r="H2032" s="1063">
        <v>1</v>
      </c>
      <c r="I2032" s="1064">
        <v>21701</v>
      </c>
      <c r="J2032" s="1064">
        <v>1</v>
      </c>
      <c r="K2032">
        <v>2020</v>
      </c>
      <c r="L2032" s="1064">
        <v>1</v>
      </c>
      <c r="M2032" s="1064">
        <v>1</v>
      </c>
      <c r="N2032" s="1064" t="s">
        <v>2397</v>
      </c>
      <c r="O2032">
        <v>13</v>
      </c>
      <c r="P2032" s="1065">
        <v>0</v>
      </c>
      <c r="Q2032" s="1065">
        <v>0</v>
      </c>
      <c r="R2032" s="1066">
        <f t="shared" si="31"/>
        <v>0</v>
      </c>
      <c r="S2032" s="1065">
        <v>0</v>
      </c>
      <c r="T2032" s="1065">
        <v>0</v>
      </c>
      <c r="U2032" s="1065">
        <v>0</v>
      </c>
      <c r="V2032" s="1065">
        <v>0</v>
      </c>
    </row>
    <row r="2033" spans="1:22">
      <c r="A2033">
        <v>4088200100</v>
      </c>
      <c r="B2033" s="1061">
        <v>2</v>
      </c>
      <c r="C2033" s="1061">
        <v>5</v>
      </c>
      <c r="D2033" s="1062">
        <v>2</v>
      </c>
      <c r="E2033" s="1061" t="s">
        <v>2394</v>
      </c>
      <c r="F2033" s="1061">
        <v>143</v>
      </c>
      <c r="G2033" s="1061" t="s">
        <v>711</v>
      </c>
      <c r="H2033" s="1063">
        <v>1</v>
      </c>
      <c r="I2033" s="1064">
        <v>21701</v>
      </c>
      <c r="J2033" s="1064">
        <v>1</v>
      </c>
      <c r="K2033">
        <v>2020</v>
      </c>
      <c r="L2033" s="1064">
        <v>1</v>
      </c>
      <c r="M2033" s="1064">
        <v>1</v>
      </c>
      <c r="N2033" s="1064" t="s">
        <v>2397</v>
      </c>
      <c r="O2033">
        <v>13</v>
      </c>
      <c r="P2033" s="1065">
        <v>0</v>
      </c>
      <c r="Q2033" s="1065">
        <v>0</v>
      </c>
      <c r="R2033" s="1066">
        <f t="shared" si="31"/>
        <v>0</v>
      </c>
      <c r="S2033" s="1065">
        <v>0</v>
      </c>
      <c r="T2033" s="1065">
        <v>0</v>
      </c>
      <c r="U2033" s="1065">
        <v>12602.25</v>
      </c>
      <c r="V2033" s="1065">
        <v>12602.25</v>
      </c>
    </row>
    <row r="2034" spans="1:22">
      <c r="A2034">
        <v>4088200100</v>
      </c>
      <c r="B2034" s="1061">
        <v>2</v>
      </c>
      <c r="C2034" s="1061">
        <v>5</v>
      </c>
      <c r="D2034" s="1062">
        <v>2</v>
      </c>
      <c r="E2034" s="1061" t="s">
        <v>2394</v>
      </c>
      <c r="F2034" s="1061">
        <v>143</v>
      </c>
      <c r="G2034" s="1061" t="s">
        <v>711</v>
      </c>
      <c r="H2034" s="1063">
        <v>1</v>
      </c>
      <c r="I2034" s="1064">
        <v>21701</v>
      </c>
      <c r="J2034" s="1064">
        <v>1</v>
      </c>
      <c r="K2034">
        <v>2020</v>
      </c>
      <c r="L2034" s="1064">
        <v>1</v>
      </c>
      <c r="M2034" s="1064">
        <v>1</v>
      </c>
      <c r="N2034" s="1064" t="s">
        <v>2397</v>
      </c>
      <c r="O2034">
        <v>13</v>
      </c>
      <c r="P2034" s="1065">
        <v>0</v>
      </c>
      <c r="Q2034" s="1065">
        <v>0</v>
      </c>
      <c r="R2034" s="1066">
        <f t="shared" si="31"/>
        <v>0</v>
      </c>
      <c r="S2034" s="1065">
        <v>0</v>
      </c>
      <c r="T2034" s="1065">
        <v>0</v>
      </c>
      <c r="U2034" s="1065">
        <v>0</v>
      </c>
      <c r="V2034" s="1065">
        <v>0</v>
      </c>
    </row>
    <row r="2035" spans="1:22">
      <c r="A2035">
        <v>4088200100</v>
      </c>
      <c r="B2035" s="1061">
        <v>2</v>
      </c>
      <c r="C2035" s="1061">
        <v>5</v>
      </c>
      <c r="D2035" s="1062">
        <v>2</v>
      </c>
      <c r="E2035" s="1061" t="s">
        <v>2394</v>
      </c>
      <c r="F2035" s="1061">
        <v>143</v>
      </c>
      <c r="G2035" s="1061" t="s">
        <v>711</v>
      </c>
      <c r="H2035" s="1063">
        <v>1</v>
      </c>
      <c r="I2035" s="1064">
        <v>21701</v>
      </c>
      <c r="J2035" s="1064">
        <v>1</v>
      </c>
      <c r="K2035">
        <v>2020</v>
      </c>
      <c r="L2035" s="1064">
        <v>1</v>
      </c>
      <c r="M2035" s="1064">
        <v>1</v>
      </c>
      <c r="N2035" s="1064" t="s">
        <v>2397</v>
      </c>
      <c r="O2035">
        <v>13</v>
      </c>
      <c r="P2035" s="1065">
        <v>0</v>
      </c>
      <c r="Q2035" s="1065">
        <v>0</v>
      </c>
      <c r="R2035" s="1066">
        <f t="shared" si="31"/>
        <v>0</v>
      </c>
      <c r="S2035" s="1065">
        <v>0</v>
      </c>
      <c r="T2035" s="1065">
        <v>0</v>
      </c>
      <c r="U2035" s="1065">
        <v>0</v>
      </c>
      <c r="V2035" s="1065">
        <v>0</v>
      </c>
    </row>
    <row r="2036" spans="1:22">
      <c r="A2036">
        <v>4088200100</v>
      </c>
      <c r="B2036" s="1061">
        <v>2</v>
      </c>
      <c r="C2036" s="1061">
        <v>5</v>
      </c>
      <c r="D2036" s="1062">
        <v>2</v>
      </c>
      <c r="E2036" s="1061" t="s">
        <v>2394</v>
      </c>
      <c r="F2036" s="1061">
        <v>143</v>
      </c>
      <c r="G2036" s="1061" t="s">
        <v>711</v>
      </c>
      <c r="H2036" s="1063">
        <v>1</v>
      </c>
      <c r="I2036" s="1064">
        <v>21701</v>
      </c>
      <c r="J2036" s="1064">
        <v>1</v>
      </c>
      <c r="K2036">
        <v>2020</v>
      </c>
      <c r="L2036" s="1064">
        <v>1</v>
      </c>
      <c r="M2036" s="1064">
        <v>1</v>
      </c>
      <c r="N2036" s="1064" t="s">
        <v>2397</v>
      </c>
      <c r="O2036">
        <v>13</v>
      </c>
      <c r="P2036" s="1065">
        <v>0</v>
      </c>
      <c r="Q2036" s="1065">
        <v>0</v>
      </c>
      <c r="R2036" s="1066">
        <f t="shared" si="31"/>
        <v>0</v>
      </c>
      <c r="S2036" s="1065">
        <v>12602.25</v>
      </c>
      <c r="T2036" s="1065">
        <v>12602.25</v>
      </c>
      <c r="U2036" s="1065">
        <v>0</v>
      </c>
      <c r="V2036" s="1065">
        <v>0</v>
      </c>
    </row>
    <row r="2037" spans="1:22">
      <c r="A2037">
        <v>4088200100</v>
      </c>
      <c r="B2037" s="1061">
        <v>2</v>
      </c>
      <c r="C2037" s="1061">
        <v>5</v>
      </c>
      <c r="D2037" s="1062">
        <v>2</v>
      </c>
      <c r="E2037" s="1061" t="s">
        <v>2394</v>
      </c>
      <c r="F2037" s="1061">
        <v>143</v>
      </c>
      <c r="G2037" s="1061" t="s">
        <v>711</v>
      </c>
      <c r="H2037" s="1063">
        <v>1</v>
      </c>
      <c r="I2037" s="1064">
        <v>21701</v>
      </c>
      <c r="J2037" s="1064">
        <v>1</v>
      </c>
      <c r="K2037">
        <v>2020</v>
      </c>
      <c r="L2037" s="1064">
        <v>1</v>
      </c>
      <c r="M2037" s="1064">
        <v>1</v>
      </c>
      <c r="N2037" s="1064" t="s">
        <v>2397</v>
      </c>
      <c r="O2037">
        <v>13</v>
      </c>
      <c r="P2037" s="1065">
        <v>0</v>
      </c>
      <c r="Q2037" s="1065">
        <v>12602.25</v>
      </c>
      <c r="R2037" s="1066">
        <f t="shared" si="31"/>
        <v>12602.25</v>
      </c>
      <c r="S2037" s="1065">
        <v>0</v>
      </c>
      <c r="T2037" s="1065">
        <v>0</v>
      </c>
      <c r="U2037" s="1065">
        <v>0</v>
      </c>
      <c r="V2037" s="1065">
        <v>0</v>
      </c>
    </row>
    <row r="2038" spans="1:22">
      <c r="A2038">
        <v>4088200100</v>
      </c>
      <c r="B2038" s="1061">
        <v>2</v>
      </c>
      <c r="C2038" s="1061">
        <v>5</v>
      </c>
      <c r="D2038" s="1062">
        <v>2</v>
      </c>
      <c r="E2038" s="1061" t="s">
        <v>2394</v>
      </c>
      <c r="F2038" s="1061">
        <v>143</v>
      </c>
      <c r="G2038" s="1061" t="s">
        <v>711</v>
      </c>
      <c r="H2038" s="1063">
        <v>1</v>
      </c>
      <c r="I2038" s="1064">
        <v>21701</v>
      </c>
      <c r="J2038" s="1064">
        <v>1</v>
      </c>
      <c r="K2038">
        <v>2020</v>
      </c>
      <c r="L2038" s="1064">
        <v>2</v>
      </c>
      <c r="M2038" s="1064">
        <v>2</v>
      </c>
      <c r="N2038" s="1064" t="s">
        <v>2396</v>
      </c>
      <c r="O2038">
        <v>13</v>
      </c>
      <c r="P2038" s="1065">
        <v>29061.43</v>
      </c>
      <c r="Q2038" s="1065">
        <v>-29061.43</v>
      </c>
      <c r="R2038" s="1066">
        <f t="shared" si="31"/>
        <v>0</v>
      </c>
      <c r="S2038" s="1065">
        <v>0</v>
      </c>
      <c r="T2038" s="1065">
        <v>0</v>
      </c>
      <c r="U2038" s="1065">
        <v>0</v>
      </c>
      <c r="V2038" s="1065">
        <v>0</v>
      </c>
    </row>
    <row r="2039" spans="1:22">
      <c r="A2039">
        <v>4088200100</v>
      </c>
      <c r="B2039" s="1061">
        <v>2</v>
      </c>
      <c r="C2039" s="1061">
        <v>5</v>
      </c>
      <c r="D2039" s="1062">
        <v>2</v>
      </c>
      <c r="E2039" s="1061" t="s">
        <v>2394</v>
      </c>
      <c r="F2039" s="1061">
        <v>143</v>
      </c>
      <c r="G2039" s="1061" t="s">
        <v>711</v>
      </c>
      <c r="H2039" s="1063">
        <v>1</v>
      </c>
      <c r="I2039" s="1064">
        <v>21701</v>
      </c>
      <c r="J2039" s="1064">
        <v>1</v>
      </c>
      <c r="K2039">
        <v>2020</v>
      </c>
      <c r="L2039" s="1064">
        <v>2</v>
      </c>
      <c r="M2039" s="1064">
        <v>2</v>
      </c>
      <c r="N2039" s="1064" t="s">
        <v>2396</v>
      </c>
      <c r="O2039">
        <v>13</v>
      </c>
      <c r="P2039" s="1065">
        <v>34061.43</v>
      </c>
      <c r="Q2039" s="1065">
        <v>-31982.68</v>
      </c>
      <c r="R2039" s="1066">
        <f t="shared" si="31"/>
        <v>2078.75</v>
      </c>
      <c r="S2039" s="1065">
        <v>2078.75</v>
      </c>
      <c r="T2039" s="1065">
        <v>2078.75</v>
      </c>
      <c r="U2039" s="1065">
        <v>2078.75</v>
      </c>
      <c r="V2039" s="1065">
        <v>2078.75</v>
      </c>
    </row>
    <row r="2040" spans="1:22">
      <c r="A2040">
        <v>4088200100</v>
      </c>
      <c r="B2040" s="1061">
        <v>2</v>
      </c>
      <c r="C2040" s="1061">
        <v>5</v>
      </c>
      <c r="D2040" s="1062">
        <v>2</v>
      </c>
      <c r="E2040" s="1061" t="s">
        <v>2394</v>
      </c>
      <c r="F2040" s="1061">
        <v>143</v>
      </c>
      <c r="G2040" s="1061" t="s">
        <v>711</v>
      </c>
      <c r="H2040" s="1063">
        <v>1</v>
      </c>
      <c r="I2040" s="1064">
        <v>21701</v>
      </c>
      <c r="J2040" s="1064">
        <v>1</v>
      </c>
      <c r="K2040">
        <v>2020</v>
      </c>
      <c r="L2040" s="1064">
        <v>2</v>
      </c>
      <c r="M2040" s="1064">
        <v>2</v>
      </c>
      <c r="N2040" s="1064" t="s">
        <v>2396</v>
      </c>
      <c r="O2040">
        <v>13</v>
      </c>
      <c r="P2040" s="1065">
        <v>34061.440000000002</v>
      </c>
      <c r="Q2040" s="1065">
        <v>-29008.03</v>
      </c>
      <c r="R2040" s="1066">
        <f t="shared" si="31"/>
        <v>5053.4100000000035</v>
      </c>
      <c r="S2040" s="1065">
        <v>5053.41</v>
      </c>
      <c r="T2040" s="1065">
        <v>5053.41</v>
      </c>
      <c r="U2040" s="1065">
        <v>5053.41</v>
      </c>
      <c r="V2040" s="1065">
        <v>5053.41</v>
      </c>
    </row>
    <row r="2041" spans="1:22">
      <c r="A2041">
        <v>4088200100</v>
      </c>
      <c r="B2041" s="1061">
        <v>2</v>
      </c>
      <c r="C2041" s="1061">
        <v>5</v>
      </c>
      <c r="D2041" s="1062">
        <v>2</v>
      </c>
      <c r="E2041" s="1061" t="s">
        <v>2394</v>
      </c>
      <c r="F2041" s="1061">
        <v>143</v>
      </c>
      <c r="G2041" s="1061" t="s">
        <v>711</v>
      </c>
      <c r="H2041" s="1063">
        <v>1</v>
      </c>
      <c r="I2041" s="1064">
        <v>21701</v>
      </c>
      <c r="J2041" s="1064">
        <v>1</v>
      </c>
      <c r="K2041">
        <v>2020</v>
      </c>
      <c r="L2041" s="1064">
        <v>2</v>
      </c>
      <c r="M2041" s="1064">
        <v>2</v>
      </c>
      <c r="N2041" s="1064" t="s">
        <v>2396</v>
      </c>
      <c r="O2041">
        <v>13</v>
      </c>
      <c r="P2041" s="1065">
        <v>29061.43</v>
      </c>
      <c r="Q2041" s="1065">
        <v>-26546.28</v>
      </c>
      <c r="R2041" s="1066">
        <f t="shared" si="31"/>
        <v>2515.1500000000015</v>
      </c>
      <c r="S2041" s="1065">
        <v>2515.15</v>
      </c>
      <c r="T2041" s="1065">
        <v>2515.15</v>
      </c>
      <c r="U2041" s="1065">
        <v>2515.15</v>
      </c>
      <c r="V2041" s="1065">
        <v>2515.15</v>
      </c>
    </row>
    <row r="2042" spans="1:22">
      <c r="A2042">
        <v>4088200100</v>
      </c>
      <c r="B2042" s="1061">
        <v>2</v>
      </c>
      <c r="C2042" s="1061">
        <v>5</v>
      </c>
      <c r="D2042" s="1062">
        <v>2</v>
      </c>
      <c r="E2042" s="1061" t="s">
        <v>2394</v>
      </c>
      <c r="F2042" s="1061">
        <v>143</v>
      </c>
      <c r="G2042" s="1061" t="s">
        <v>711</v>
      </c>
      <c r="H2042" s="1063">
        <v>1</v>
      </c>
      <c r="I2042" s="1064">
        <v>21701</v>
      </c>
      <c r="J2042" s="1064">
        <v>1</v>
      </c>
      <c r="K2042">
        <v>2020</v>
      </c>
      <c r="L2042" s="1064">
        <v>2</v>
      </c>
      <c r="M2042" s="1064">
        <v>2</v>
      </c>
      <c r="N2042" s="1064" t="s">
        <v>2396</v>
      </c>
      <c r="O2042">
        <v>13</v>
      </c>
      <c r="P2042" s="1065">
        <v>29061.43</v>
      </c>
      <c r="Q2042" s="1065">
        <v>-28565.13</v>
      </c>
      <c r="R2042" s="1066">
        <f t="shared" si="31"/>
        <v>496.29999999999927</v>
      </c>
      <c r="S2042" s="1065">
        <v>496.3</v>
      </c>
      <c r="T2042" s="1065">
        <v>496.3</v>
      </c>
      <c r="U2042" s="1065">
        <v>496.3</v>
      </c>
      <c r="V2042" s="1065">
        <v>496.3</v>
      </c>
    </row>
    <row r="2043" spans="1:22">
      <c r="A2043">
        <v>4088200100</v>
      </c>
      <c r="B2043" s="1061">
        <v>2</v>
      </c>
      <c r="C2043" s="1061">
        <v>5</v>
      </c>
      <c r="D2043" s="1062">
        <v>2</v>
      </c>
      <c r="E2043" s="1061" t="s">
        <v>2394</v>
      </c>
      <c r="F2043" s="1061">
        <v>143</v>
      </c>
      <c r="G2043" s="1061" t="s">
        <v>711</v>
      </c>
      <c r="H2043" s="1063">
        <v>1</v>
      </c>
      <c r="I2043" s="1064">
        <v>21701</v>
      </c>
      <c r="J2043" s="1064">
        <v>1</v>
      </c>
      <c r="K2043">
        <v>2020</v>
      </c>
      <c r="L2043" s="1064">
        <v>2</v>
      </c>
      <c r="M2043" s="1064">
        <v>2</v>
      </c>
      <c r="N2043" s="1064" t="s">
        <v>2396</v>
      </c>
      <c r="O2043">
        <v>13</v>
      </c>
      <c r="P2043" s="1065">
        <v>29061.43</v>
      </c>
      <c r="Q2043" s="1065">
        <v>-28458.79</v>
      </c>
      <c r="R2043" s="1066">
        <f t="shared" si="31"/>
        <v>602.63999999999942</v>
      </c>
      <c r="S2043" s="1065">
        <v>602.64</v>
      </c>
      <c r="T2043" s="1065">
        <v>602.64</v>
      </c>
      <c r="U2043" s="1065">
        <v>602.64</v>
      </c>
      <c r="V2043" s="1065">
        <v>602.64</v>
      </c>
    </row>
    <row r="2044" spans="1:22">
      <c r="A2044">
        <v>4088200100</v>
      </c>
      <c r="B2044" s="1061">
        <v>2</v>
      </c>
      <c r="C2044" s="1061">
        <v>5</v>
      </c>
      <c r="D2044" s="1062">
        <v>2</v>
      </c>
      <c r="E2044" s="1061" t="s">
        <v>2394</v>
      </c>
      <c r="F2044" s="1061">
        <v>143</v>
      </c>
      <c r="G2044" s="1061" t="s">
        <v>711</v>
      </c>
      <c r="H2044" s="1063">
        <v>1</v>
      </c>
      <c r="I2044" s="1064">
        <v>21701</v>
      </c>
      <c r="J2044" s="1064">
        <v>1</v>
      </c>
      <c r="K2044">
        <v>2020</v>
      </c>
      <c r="L2044" s="1064">
        <v>1</v>
      </c>
      <c r="M2044" s="1064">
        <v>1</v>
      </c>
      <c r="N2044" s="1064" t="s">
        <v>2397</v>
      </c>
      <c r="O2044">
        <v>13</v>
      </c>
      <c r="P2044" s="1065">
        <v>0</v>
      </c>
      <c r="Q2044" s="1065">
        <v>0</v>
      </c>
      <c r="R2044" s="1066">
        <f t="shared" si="31"/>
        <v>0</v>
      </c>
      <c r="S2044" s="1065">
        <v>0</v>
      </c>
      <c r="T2044" s="1065">
        <v>0</v>
      </c>
      <c r="U2044" s="1065">
        <v>0</v>
      </c>
      <c r="V2044" s="1065">
        <v>0</v>
      </c>
    </row>
    <row r="2045" spans="1:22">
      <c r="A2045">
        <v>4088200100</v>
      </c>
      <c r="B2045" s="1061">
        <v>2</v>
      </c>
      <c r="C2045" s="1061">
        <v>5</v>
      </c>
      <c r="D2045" s="1062">
        <v>2</v>
      </c>
      <c r="E2045" s="1061" t="s">
        <v>2394</v>
      </c>
      <c r="F2045" s="1061">
        <v>143</v>
      </c>
      <c r="G2045" s="1061" t="s">
        <v>711</v>
      </c>
      <c r="H2045" s="1063">
        <v>1</v>
      </c>
      <c r="I2045" s="1064">
        <v>21701</v>
      </c>
      <c r="J2045" s="1064">
        <v>1</v>
      </c>
      <c r="K2045">
        <v>2020</v>
      </c>
      <c r="L2045" s="1064">
        <v>1</v>
      </c>
      <c r="M2045" s="1064">
        <v>1</v>
      </c>
      <c r="N2045" s="1064" t="s">
        <v>2397</v>
      </c>
      <c r="O2045">
        <v>13</v>
      </c>
      <c r="P2045" s="1065">
        <v>0</v>
      </c>
      <c r="Q2045" s="1065">
        <v>0</v>
      </c>
      <c r="R2045" s="1066">
        <f t="shared" si="31"/>
        <v>0</v>
      </c>
      <c r="S2045" s="1065">
        <v>0</v>
      </c>
      <c r="T2045" s="1065">
        <v>0</v>
      </c>
      <c r="U2045" s="1065">
        <v>4329.95</v>
      </c>
      <c r="V2045" s="1065">
        <v>4329.95</v>
      </c>
    </row>
    <row r="2046" spans="1:22">
      <c r="A2046">
        <v>4088200100</v>
      </c>
      <c r="B2046" s="1061">
        <v>2</v>
      </c>
      <c r="C2046" s="1061">
        <v>5</v>
      </c>
      <c r="D2046" s="1062">
        <v>2</v>
      </c>
      <c r="E2046" s="1061" t="s">
        <v>2394</v>
      </c>
      <c r="F2046" s="1061">
        <v>143</v>
      </c>
      <c r="G2046" s="1061" t="s">
        <v>711</v>
      </c>
      <c r="H2046" s="1063">
        <v>1</v>
      </c>
      <c r="I2046" s="1064">
        <v>21701</v>
      </c>
      <c r="J2046" s="1064">
        <v>1</v>
      </c>
      <c r="K2046">
        <v>2020</v>
      </c>
      <c r="L2046" s="1064">
        <v>1</v>
      </c>
      <c r="M2046" s="1064">
        <v>1</v>
      </c>
      <c r="N2046" s="1064" t="s">
        <v>2397</v>
      </c>
      <c r="O2046">
        <v>13</v>
      </c>
      <c r="P2046" s="1065">
        <v>0</v>
      </c>
      <c r="Q2046" s="1065">
        <v>0</v>
      </c>
      <c r="R2046" s="1066">
        <f t="shared" si="31"/>
        <v>0</v>
      </c>
      <c r="S2046" s="1065">
        <v>0</v>
      </c>
      <c r="T2046" s="1065">
        <v>0</v>
      </c>
      <c r="U2046" s="1065">
        <v>0</v>
      </c>
      <c r="V2046" s="1065">
        <v>0</v>
      </c>
    </row>
    <row r="2047" spans="1:22">
      <c r="A2047">
        <v>4088200100</v>
      </c>
      <c r="B2047" s="1061">
        <v>2</v>
      </c>
      <c r="C2047" s="1061">
        <v>5</v>
      </c>
      <c r="D2047" s="1062">
        <v>2</v>
      </c>
      <c r="E2047" s="1061" t="s">
        <v>2394</v>
      </c>
      <c r="F2047" s="1061">
        <v>143</v>
      </c>
      <c r="G2047" s="1061" t="s">
        <v>711</v>
      </c>
      <c r="H2047" s="1063">
        <v>1</v>
      </c>
      <c r="I2047" s="1064">
        <v>21701</v>
      </c>
      <c r="J2047" s="1064">
        <v>1</v>
      </c>
      <c r="K2047">
        <v>2020</v>
      </c>
      <c r="L2047" s="1064">
        <v>1</v>
      </c>
      <c r="M2047" s="1064">
        <v>1</v>
      </c>
      <c r="N2047" s="1064" t="s">
        <v>2397</v>
      </c>
      <c r="O2047">
        <v>13</v>
      </c>
      <c r="P2047" s="1065">
        <v>0</v>
      </c>
      <c r="Q2047" s="1065">
        <v>0</v>
      </c>
      <c r="R2047" s="1066">
        <f t="shared" si="31"/>
        <v>0</v>
      </c>
      <c r="S2047" s="1065">
        <v>0</v>
      </c>
      <c r="T2047" s="1065">
        <v>0</v>
      </c>
      <c r="U2047" s="1065">
        <v>0</v>
      </c>
      <c r="V2047" s="1065">
        <v>0</v>
      </c>
    </row>
    <row r="2048" spans="1:22">
      <c r="A2048">
        <v>4088200100</v>
      </c>
      <c r="B2048" s="1061">
        <v>2</v>
      </c>
      <c r="C2048" s="1061">
        <v>5</v>
      </c>
      <c r="D2048" s="1062">
        <v>2</v>
      </c>
      <c r="E2048" s="1061" t="s">
        <v>2394</v>
      </c>
      <c r="F2048" s="1061">
        <v>143</v>
      </c>
      <c r="G2048" s="1061" t="s">
        <v>711</v>
      </c>
      <c r="H2048" s="1063">
        <v>1</v>
      </c>
      <c r="I2048" s="1064">
        <v>21701</v>
      </c>
      <c r="J2048" s="1064">
        <v>1</v>
      </c>
      <c r="K2048">
        <v>2020</v>
      </c>
      <c r="L2048" s="1064">
        <v>1</v>
      </c>
      <c r="M2048" s="1064">
        <v>1</v>
      </c>
      <c r="N2048" s="1064" t="s">
        <v>2397</v>
      </c>
      <c r="O2048">
        <v>13</v>
      </c>
      <c r="P2048" s="1065">
        <v>0</v>
      </c>
      <c r="Q2048" s="1065">
        <v>0</v>
      </c>
      <c r="R2048" s="1066">
        <f t="shared" si="31"/>
        <v>0</v>
      </c>
      <c r="S2048" s="1065">
        <v>5551.03</v>
      </c>
      <c r="T2048" s="1065">
        <v>5551.03</v>
      </c>
      <c r="U2048" s="1065">
        <v>0</v>
      </c>
      <c r="V2048" s="1065">
        <v>0</v>
      </c>
    </row>
    <row r="2049" spans="1:22">
      <c r="A2049">
        <v>4088200100</v>
      </c>
      <c r="B2049" s="1061">
        <v>2</v>
      </c>
      <c r="C2049" s="1061">
        <v>5</v>
      </c>
      <c r="D2049" s="1062">
        <v>2</v>
      </c>
      <c r="E2049" s="1061" t="s">
        <v>2394</v>
      </c>
      <c r="F2049" s="1061">
        <v>143</v>
      </c>
      <c r="G2049" s="1061" t="s">
        <v>711</v>
      </c>
      <c r="H2049" s="1063">
        <v>1</v>
      </c>
      <c r="I2049" s="1064">
        <v>21701</v>
      </c>
      <c r="J2049" s="1064">
        <v>1</v>
      </c>
      <c r="K2049">
        <v>2020</v>
      </c>
      <c r="L2049" s="1064">
        <v>1</v>
      </c>
      <c r="M2049" s="1064">
        <v>1</v>
      </c>
      <c r="N2049" s="1064" t="s">
        <v>2397</v>
      </c>
      <c r="O2049">
        <v>13</v>
      </c>
      <c r="P2049" s="1065">
        <v>0</v>
      </c>
      <c r="Q2049" s="1065">
        <v>5551.03</v>
      </c>
      <c r="R2049" s="1066">
        <f t="shared" si="31"/>
        <v>5551.03</v>
      </c>
      <c r="S2049" s="1065">
        <v>0</v>
      </c>
      <c r="T2049" s="1065">
        <v>0</v>
      </c>
      <c r="U2049" s="1065">
        <v>0</v>
      </c>
      <c r="V2049" s="1065">
        <v>0</v>
      </c>
    </row>
    <row r="2050" spans="1:22">
      <c r="A2050">
        <v>4088200100</v>
      </c>
      <c r="B2050" s="1061">
        <v>2</v>
      </c>
      <c r="C2050" s="1061">
        <v>5</v>
      </c>
      <c r="D2050" s="1062">
        <v>2</v>
      </c>
      <c r="E2050" s="1061" t="s">
        <v>2394</v>
      </c>
      <c r="F2050" s="1061">
        <v>143</v>
      </c>
      <c r="G2050" s="1061" t="s">
        <v>711</v>
      </c>
      <c r="H2050" s="1063">
        <v>1</v>
      </c>
      <c r="I2050" s="1064">
        <v>21801</v>
      </c>
      <c r="J2050" s="1064">
        <v>1</v>
      </c>
      <c r="K2050">
        <v>2020</v>
      </c>
      <c r="L2050" s="1064">
        <v>2</v>
      </c>
      <c r="M2050" s="1064">
        <v>2</v>
      </c>
      <c r="N2050" s="1064" t="s">
        <v>2396</v>
      </c>
      <c r="O2050">
        <v>13</v>
      </c>
      <c r="P2050" s="1065">
        <v>0</v>
      </c>
      <c r="Q2050" s="1065">
        <v>0</v>
      </c>
      <c r="R2050" s="1066">
        <f t="shared" si="31"/>
        <v>0</v>
      </c>
      <c r="S2050" s="1065">
        <v>0</v>
      </c>
      <c r="T2050" s="1065">
        <v>0</v>
      </c>
      <c r="U2050" s="1065">
        <v>0</v>
      </c>
      <c r="V2050" s="1065">
        <v>0</v>
      </c>
    </row>
    <row r="2051" spans="1:22">
      <c r="A2051">
        <v>4088200100</v>
      </c>
      <c r="B2051" s="1061">
        <v>2</v>
      </c>
      <c r="C2051" s="1061">
        <v>5</v>
      </c>
      <c r="D2051" s="1062">
        <v>2</v>
      </c>
      <c r="E2051" s="1061" t="s">
        <v>2394</v>
      </c>
      <c r="F2051" s="1061">
        <v>143</v>
      </c>
      <c r="G2051" s="1061" t="s">
        <v>711</v>
      </c>
      <c r="H2051" s="1063">
        <v>1</v>
      </c>
      <c r="I2051" s="1064">
        <v>21801</v>
      </c>
      <c r="J2051" s="1064">
        <v>1</v>
      </c>
      <c r="K2051">
        <v>2020</v>
      </c>
      <c r="L2051" s="1064">
        <v>2</v>
      </c>
      <c r="M2051" s="1064">
        <v>2</v>
      </c>
      <c r="N2051" s="1064" t="s">
        <v>2396</v>
      </c>
      <c r="O2051">
        <v>13</v>
      </c>
      <c r="P2051" s="1065">
        <v>0</v>
      </c>
      <c r="Q2051" s="1065">
        <v>0</v>
      </c>
      <c r="R2051" s="1066">
        <f t="shared" si="31"/>
        <v>0</v>
      </c>
      <c r="S2051" s="1065">
        <v>0</v>
      </c>
      <c r="T2051" s="1065">
        <v>0</v>
      </c>
      <c r="U2051" s="1065">
        <v>1343</v>
      </c>
      <c r="V2051" s="1065">
        <v>1343</v>
      </c>
    </row>
    <row r="2052" spans="1:22">
      <c r="A2052">
        <v>4088200100</v>
      </c>
      <c r="B2052" s="1061">
        <v>2</v>
      </c>
      <c r="C2052" s="1061">
        <v>5</v>
      </c>
      <c r="D2052" s="1062">
        <v>2</v>
      </c>
      <c r="E2052" s="1061" t="s">
        <v>2394</v>
      </c>
      <c r="F2052" s="1061">
        <v>143</v>
      </c>
      <c r="G2052" s="1061" t="s">
        <v>711</v>
      </c>
      <c r="H2052" s="1063">
        <v>1</v>
      </c>
      <c r="I2052" s="1064">
        <v>21801</v>
      </c>
      <c r="J2052" s="1064">
        <v>1</v>
      </c>
      <c r="K2052">
        <v>2020</v>
      </c>
      <c r="L2052" s="1064">
        <v>2</v>
      </c>
      <c r="M2052" s="1064">
        <v>2</v>
      </c>
      <c r="N2052" s="1064" t="s">
        <v>2396</v>
      </c>
      <c r="O2052">
        <v>13</v>
      </c>
      <c r="P2052" s="1065">
        <v>0</v>
      </c>
      <c r="Q2052" s="1065">
        <v>0</v>
      </c>
      <c r="R2052" s="1066">
        <f t="shared" si="31"/>
        <v>0</v>
      </c>
      <c r="S2052" s="1065">
        <v>0</v>
      </c>
      <c r="T2052" s="1065">
        <v>0</v>
      </c>
      <c r="U2052" s="1065">
        <v>0</v>
      </c>
      <c r="V2052" s="1065">
        <v>0</v>
      </c>
    </row>
    <row r="2053" spans="1:22">
      <c r="A2053">
        <v>4088200100</v>
      </c>
      <c r="B2053" s="1061">
        <v>2</v>
      </c>
      <c r="C2053" s="1061">
        <v>5</v>
      </c>
      <c r="D2053" s="1062">
        <v>2</v>
      </c>
      <c r="E2053" s="1061" t="s">
        <v>2394</v>
      </c>
      <c r="F2053" s="1061">
        <v>143</v>
      </c>
      <c r="G2053" s="1061" t="s">
        <v>711</v>
      </c>
      <c r="H2053" s="1063">
        <v>1</v>
      </c>
      <c r="I2053" s="1064">
        <v>21801</v>
      </c>
      <c r="J2053" s="1064">
        <v>1</v>
      </c>
      <c r="K2053">
        <v>2020</v>
      </c>
      <c r="L2053" s="1064">
        <v>2</v>
      </c>
      <c r="M2053" s="1064">
        <v>2</v>
      </c>
      <c r="N2053" s="1064" t="s">
        <v>2396</v>
      </c>
      <c r="O2053">
        <v>13</v>
      </c>
      <c r="P2053" s="1065">
        <v>0</v>
      </c>
      <c r="Q2053" s="1065">
        <v>0</v>
      </c>
      <c r="R2053" s="1066">
        <f t="shared" ref="R2053:R2116" si="32">P2053+Q2053</f>
        <v>0</v>
      </c>
      <c r="S2053" s="1065">
        <v>0</v>
      </c>
      <c r="T2053" s="1065">
        <v>0</v>
      </c>
      <c r="U2053" s="1065">
        <v>0</v>
      </c>
      <c r="V2053" s="1065">
        <v>0</v>
      </c>
    </row>
    <row r="2054" spans="1:22">
      <c r="A2054">
        <v>4088200100</v>
      </c>
      <c r="B2054" s="1061">
        <v>2</v>
      </c>
      <c r="C2054" s="1061">
        <v>5</v>
      </c>
      <c r="D2054" s="1062">
        <v>2</v>
      </c>
      <c r="E2054" s="1061" t="s">
        <v>2394</v>
      </c>
      <c r="F2054" s="1061">
        <v>143</v>
      </c>
      <c r="G2054" s="1061" t="s">
        <v>711</v>
      </c>
      <c r="H2054" s="1063">
        <v>1</v>
      </c>
      <c r="I2054" s="1064">
        <v>21801</v>
      </c>
      <c r="J2054" s="1064">
        <v>1</v>
      </c>
      <c r="K2054">
        <v>2020</v>
      </c>
      <c r="L2054" s="1064">
        <v>2</v>
      </c>
      <c r="M2054" s="1064">
        <v>2</v>
      </c>
      <c r="N2054" s="1064" t="s">
        <v>2396</v>
      </c>
      <c r="O2054">
        <v>13</v>
      </c>
      <c r="P2054" s="1065">
        <v>0</v>
      </c>
      <c r="Q2054" s="1065">
        <v>0</v>
      </c>
      <c r="R2054" s="1066">
        <f t="shared" si="32"/>
        <v>0</v>
      </c>
      <c r="S2054" s="1065">
        <v>1343</v>
      </c>
      <c r="T2054" s="1065">
        <v>1343</v>
      </c>
      <c r="U2054" s="1065">
        <v>0</v>
      </c>
      <c r="V2054" s="1065">
        <v>0</v>
      </c>
    </row>
    <row r="2055" spans="1:22">
      <c r="A2055">
        <v>4088200100</v>
      </c>
      <c r="B2055" s="1061">
        <v>2</v>
      </c>
      <c r="C2055" s="1061">
        <v>5</v>
      </c>
      <c r="D2055" s="1062">
        <v>2</v>
      </c>
      <c r="E2055" s="1061" t="s">
        <v>2394</v>
      </c>
      <c r="F2055" s="1061">
        <v>143</v>
      </c>
      <c r="G2055" s="1061" t="s">
        <v>711</v>
      </c>
      <c r="H2055" s="1063">
        <v>1</v>
      </c>
      <c r="I2055" s="1064">
        <v>21801</v>
      </c>
      <c r="J2055" s="1064">
        <v>1</v>
      </c>
      <c r="K2055">
        <v>2020</v>
      </c>
      <c r="L2055" s="1064">
        <v>2</v>
      </c>
      <c r="M2055" s="1064">
        <v>2</v>
      </c>
      <c r="N2055" s="1064" t="s">
        <v>2396</v>
      </c>
      <c r="O2055">
        <v>13</v>
      </c>
      <c r="P2055" s="1065">
        <v>0</v>
      </c>
      <c r="Q2055" s="1065">
        <v>1343</v>
      </c>
      <c r="R2055" s="1066">
        <f t="shared" si="32"/>
        <v>1343</v>
      </c>
      <c r="S2055" s="1065">
        <v>0</v>
      </c>
      <c r="T2055" s="1065">
        <v>0</v>
      </c>
      <c r="U2055" s="1065">
        <v>0</v>
      </c>
      <c r="V2055" s="1065">
        <v>0</v>
      </c>
    </row>
    <row r="2056" spans="1:22">
      <c r="A2056">
        <v>4088200100</v>
      </c>
      <c r="B2056" s="1061">
        <v>2</v>
      </c>
      <c r="C2056" s="1061">
        <v>5</v>
      </c>
      <c r="D2056" s="1062">
        <v>2</v>
      </c>
      <c r="E2056" s="1061" t="s">
        <v>2394</v>
      </c>
      <c r="F2056" s="1061">
        <v>143</v>
      </c>
      <c r="G2056" s="1061" t="s">
        <v>711</v>
      </c>
      <c r="H2056" s="1063">
        <v>1</v>
      </c>
      <c r="I2056" s="1064">
        <v>21801</v>
      </c>
      <c r="J2056" s="1064">
        <v>1</v>
      </c>
      <c r="K2056">
        <v>2020</v>
      </c>
      <c r="L2056" s="1064">
        <v>2</v>
      </c>
      <c r="M2056" s="1064">
        <v>2</v>
      </c>
      <c r="N2056" s="1064" t="s">
        <v>2396</v>
      </c>
      <c r="O2056">
        <v>13</v>
      </c>
      <c r="P2056" s="1065">
        <v>0</v>
      </c>
      <c r="Q2056" s="1065">
        <v>0</v>
      </c>
      <c r="R2056" s="1066">
        <f t="shared" si="32"/>
        <v>0</v>
      </c>
      <c r="S2056" s="1065">
        <v>0</v>
      </c>
      <c r="T2056" s="1065">
        <v>0</v>
      </c>
      <c r="U2056" s="1065">
        <v>0</v>
      </c>
      <c r="V2056" s="1065">
        <v>0</v>
      </c>
    </row>
    <row r="2057" spans="1:22">
      <c r="A2057">
        <v>4088200100</v>
      </c>
      <c r="B2057" s="1061">
        <v>2</v>
      </c>
      <c r="C2057" s="1061">
        <v>5</v>
      </c>
      <c r="D2057" s="1062">
        <v>2</v>
      </c>
      <c r="E2057" s="1061" t="s">
        <v>2394</v>
      </c>
      <c r="F2057" s="1061">
        <v>143</v>
      </c>
      <c r="G2057" s="1061" t="s">
        <v>711</v>
      </c>
      <c r="H2057" s="1063">
        <v>1</v>
      </c>
      <c r="I2057" s="1064">
        <v>21801</v>
      </c>
      <c r="J2057" s="1064">
        <v>1</v>
      </c>
      <c r="K2057">
        <v>2020</v>
      </c>
      <c r="L2057" s="1064">
        <v>2</v>
      </c>
      <c r="M2057" s="1064">
        <v>2</v>
      </c>
      <c r="N2057" s="1064" t="s">
        <v>2396</v>
      </c>
      <c r="O2057">
        <v>13</v>
      </c>
      <c r="P2057" s="1065">
        <v>0</v>
      </c>
      <c r="Q2057" s="1065">
        <v>0</v>
      </c>
      <c r="R2057" s="1066">
        <f t="shared" si="32"/>
        <v>0</v>
      </c>
      <c r="S2057" s="1065">
        <v>0</v>
      </c>
      <c r="T2057" s="1065">
        <v>0</v>
      </c>
      <c r="U2057" s="1065">
        <v>2686</v>
      </c>
      <c r="V2057" s="1065">
        <v>2686</v>
      </c>
    </row>
    <row r="2058" spans="1:22">
      <c r="A2058">
        <v>4088200100</v>
      </c>
      <c r="B2058" s="1061">
        <v>2</v>
      </c>
      <c r="C2058" s="1061">
        <v>5</v>
      </c>
      <c r="D2058" s="1062">
        <v>2</v>
      </c>
      <c r="E2058" s="1061" t="s">
        <v>2394</v>
      </c>
      <c r="F2058" s="1061">
        <v>143</v>
      </c>
      <c r="G2058" s="1061" t="s">
        <v>711</v>
      </c>
      <c r="H2058" s="1063">
        <v>1</v>
      </c>
      <c r="I2058" s="1064">
        <v>21801</v>
      </c>
      <c r="J2058" s="1064">
        <v>1</v>
      </c>
      <c r="K2058">
        <v>2020</v>
      </c>
      <c r="L2058" s="1064">
        <v>2</v>
      </c>
      <c r="M2058" s="1064">
        <v>2</v>
      </c>
      <c r="N2058" s="1064" t="s">
        <v>2396</v>
      </c>
      <c r="O2058">
        <v>13</v>
      </c>
      <c r="P2058" s="1065">
        <v>0</v>
      </c>
      <c r="Q2058" s="1065">
        <v>0</v>
      </c>
      <c r="R2058" s="1066">
        <f t="shared" si="32"/>
        <v>0</v>
      </c>
      <c r="S2058" s="1065">
        <v>0</v>
      </c>
      <c r="T2058" s="1065">
        <v>0</v>
      </c>
      <c r="U2058" s="1065">
        <v>0</v>
      </c>
      <c r="V2058" s="1065">
        <v>0</v>
      </c>
    </row>
    <row r="2059" spans="1:22">
      <c r="A2059">
        <v>4088200100</v>
      </c>
      <c r="B2059" s="1061">
        <v>2</v>
      </c>
      <c r="C2059" s="1061">
        <v>5</v>
      </c>
      <c r="D2059" s="1062">
        <v>2</v>
      </c>
      <c r="E2059" s="1061" t="s">
        <v>2394</v>
      </c>
      <c r="F2059" s="1061">
        <v>143</v>
      </c>
      <c r="G2059" s="1061" t="s">
        <v>711</v>
      </c>
      <c r="H2059" s="1063">
        <v>1</v>
      </c>
      <c r="I2059" s="1064">
        <v>21801</v>
      </c>
      <c r="J2059" s="1064">
        <v>1</v>
      </c>
      <c r="K2059">
        <v>2020</v>
      </c>
      <c r="L2059" s="1064">
        <v>2</v>
      </c>
      <c r="M2059" s="1064">
        <v>2</v>
      </c>
      <c r="N2059" s="1064" t="s">
        <v>2396</v>
      </c>
      <c r="O2059">
        <v>13</v>
      </c>
      <c r="P2059" s="1065">
        <v>0</v>
      </c>
      <c r="Q2059" s="1065">
        <v>0</v>
      </c>
      <c r="R2059" s="1066">
        <f t="shared" si="32"/>
        <v>0</v>
      </c>
      <c r="S2059" s="1065">
        <v>0</v>
      </c>
      <c r="T2059" s="1065">
        <v>0</v>
      </c>
      <c r="U2059" s="1065">
        <v>0</v>
      </c>
      <c r="V2059" s="1065">
        <v>0</v>
      </c>
    </row>
    <row r="2060" spans="1:22">
      <c r="A2060">
        <v>4088200100</v>
      </c>
      <c r="B2060" s="1061">
        <v>2</v>
      </c>
      <c r="C2060" s="1061">
        <v>5</v>
      </c>
      <c r="D2060" s="1062">
        <v>2</v>
      </c>
      <c r="E2060" s="1061" t="s">
        <v>2394</v>
      </c>
      <c r="F2060" s="1061">
        <v>143</v>
      </c>
      <c r="G2060" s="1061" t="s">
        <v>711</v>
      </c>
      <c r="H2060" s="1063">
        <v>1</v>
      </c>
      <c r="I2060" s="1064">
        <v>21801</v>
      </c>
      <c r="J2060" s="1064">
        <v>1</v>
      </c>
      <c r="K2060">
        <v>2020</v>
      </c>
      <c r="L2060" s="1064">
        <v>2</v>
      </c>
      <c r="M2060" s="1064">
        <v>2</v>
      </c>
      <c r="N2060" s="1064" t="s">
        <v>2396</v>
      </c>
      <c r="O2060">
        <v>13</v>
      </c>
      <c r="P2060" s="1065">
        <v>0</v>
      </c>
      <c r="Q2060" s="1065">
        <v>0</v>
      </c>
      <c r="R2060" s="1066">
        <f t="shared" si="32"/>
        <v>0</v>
      </c>
      <c r="S2060" s="1065">
        <v>2686</v>
      </c>
      <c r="T2060" s="1065">
        <v>2686</v>
      </c>
      <c r="U2060" s="1065">
        <v>0</v>
      </c>
      <c r="V2060" s="1065">
        <v>0</v>
      </c>
    </row>
    <row r="2061" spans="1:22">
      <c r="A2061">
        <v>4088200100</v>
      </c>
      <c r="B2061" s="1061">
        <v>2</v>
      </c>
      <c r="C2061" s="1061">
        <v>5</v>
      </c>
      <c r="D2061" s="1062">
        <v>2</v>
      </c>
      <c r="E2061" s="1061" t="s">
        <v>2394</v>
      </c>
      <c r="F2061" s="1061">
        <v>143</v>
      </c>
      <c r="G2061" s="1061" t="s">
        <v>711</v>
      </c>
      <c r="H2061" s="1063">
        <v>1</v>
      </c>
      <c r="I2061" s="1064">
        <v>21801</v>
      </c>
      <c r="J2061" s="1064">
        <v>1</v>
      </c>
      <c r="K2061">
        <v>2020</v>
      </c>
      <c r="L2061" s="1064">
        <v>2</v>
      </c>
      <c r="M2061" s="1064">
        <v>2</v>
      </c>
      <c r="N2061" s="1064" t="s">
        <v>2396</v>
      </c>
      <c r="O2061">
        <v>13</v>
      </c>
      <c r="P2061" s="1065">
        <v>0</v>
      </c>
      <c r="Q2061" s="1065">
        <v>2686</v>
      </c>
      <c r="R2061" s="1066">
        <f t="shared" si="32"/>
        <v>2686</v>
      </c>
      <c r="S2061" s="1065">
        <v>0</v>
      </c>
      <c r="T2061" s="1065">
        <v>0</v>
      </c>
      <c r="U2061" s="1065">
        <v>0</v>
      </c>
      <c r="V2061" s="1065">
        <v>0</v>
      </c>
    </row>
    <row r="2062" spans="1:22">
      <c r="A2062">
        <v>4088200100</v>
      </c>
      <c r="B2062" s="1061">
        <v>2</v>
      </c>
      <c r="C2062" s="1061">
        <v>5</v>
      </c>
      <c r="D2062" s="1062">
        <v>2</v>
      </c>
      <c r="E2062" s="1061" t="s">
        <v>2394</v>
      </c>
      <c r="F2062" s="1061">
        <v>143</v>
      </c>
      <c r="G2062" s="1061" t="s">
        <v>711</v>
      </c>
      <c r="H2062" s="1063">
        <v>1</v>
      </c>
      <c r="I2062" s="1064">
        <v>21801</v>
      </c>
      <c r="J2062" s="1064">
        <v>1</v>
      </c>
      <c r="K2062">
        <v>2020</v>
      </c>
      <c r="L2062" s="1064">
        <v>2</v>
      </c>
      <c r="M2062" s="1064">
        <v>2</v>
      </c>
      <c r="N2062" s="1064" t="s">
        <v>2396</v>
      </c>
      <c r="O2062">
        <v>13</v>
      </c>
      <c r="P2062" s="1065">
        <v>0</v>
      </c>
      <c r="Q2062" s="1065">
        <v>0</v>
      </c>
      <c r="R2062" s="1066">
        <f t="shared" si="32"/>
        <v>0</v>
      </c>
      <c r="S2062" s="1065">
        <v>0</v>
      </c>
      <c r="T2062" s="1065">
        <v>0</v>
      </c>
      <c r="U2062" s="1065">
        <v>0</v>
      </c>
      <c r="V2062" s="1065">
        <v>0</v>
      </c>
    </row>
    <row r="2063" spans="1:22">
      <c r="A2063">
        <v>4088200100</v>
      </c>
      <c r="B2063" s="1061">
        <v>2</v>
      </c>
      <c r="C2063" s="1061">
        <v>5</v>
      </c>
      <c r="D2063" s="1062">
        <v>2</v>
      </c>
      <c r="E2063" s="1061" t="s">
        <v>2394</v>
      </c>
      <c r="F2063" s="1061">
        <v>143</v>
      </c>
      <c r="G2063" s="1061" t="s">
        <v>711</v>
      </c>
      <c r="H2063" s="1063">
        <v>1</v>
      </c>
      <c r="I2063" s="1064">
        <v>21801</v>
      </c>
      <c r="J2063" s="1064">
        <v>1</v>
      </c>
      <c r="K2063">
        <v>2020</v>
      </c>
      <c r="L2063" s="1064">
        <v>2</v>
      </c>
      <c r="M2063" s="1064">
        <v>2</v>
      </c>
      <c r="N2063" s="1064" t="s">
        <v>2396</v>
      </c>
      <c r="O2063">
        <v>13</v>
      </c>
      <c r="P2063" s="1065">
        <v>0</v>
      </c>
      <c r="Q2063" s="1065">
        <v>0</v>
      </c>
      <c r="R2063" s="1066">
        <f t="shared" si="32"/>
        <v>0</v>
      </c>
      <c r="S2063" s="1065">
        <v>0</v>
      </c>
      <c r="T2063" s="1065">
        <v>0</v>
      </c>
      <c r="U2063" s="1065">
        <v>1343</v>
      </c>
      <c r="V2063" s="1065">
        <v>1343</v>
      </c>
    </row>
    <row r="2064" spans="1:22">
      <c r="A2064">
        <v>4088200100</v>
      </c>
      <c r="B2064" s="1061">
        <v>2</v>
      </c>
      <c r="C2064" s="1061">
        <v>5</v>
      </c>
      <c r="D2064" s="1062">
        <v>2</v>
      </c>
      <c r="E2064" s="1061" t="s">
        <v>2394</v>
      </c>
      <c r="F2064" s="1061">
        <v>143</v>
      </c>
      <c r="G2064" s="1061" t="s">
        <v>711</v>
      </c>
      <c r="H2064" s="1063">
        <v>1</v>
      </c>
      <c r="I2064" s="1064">
        <v>21801</v>
      </c>
      <c r="J2064" s="1064">
        <v>1</v>
      </c>
      <c r="K2064">
        <v>2020</v>
      </c>
      <c r="L2064" s="1064">
        <v>2</v>
      </c>
      <c r="M2064" s="1064">
        <v>2</v>
      </c>
      <c r="N2064" s="1064" t="s">
        <v>2396</v>
      </c>
      <c r="O2064">
        <v>13</v>
      </c>
      <c r="P2064" s="1065">
        <v>0</v>
      </c>
      <c r="Q2064" s="1065">
        <v>0</v>
      </c>
      <c r="R2064" s="1066">
        <f t="shared" si="32"/>
        <v>0</v>
      </c>
      <c r="S2064" s="1065">
        <v>1343</v>
      </c>
      <c r="T2064" s="1065">
        <v>1343</v>
      </c>
      <c r="U2064" s="1065">
        <v>0</v>
      </c>
      <c r="V2064" s="1065">
        <v>0</v>
      </c>
    </row>
    <row r="2065" spans="1:22">
      <c r="A2065">
        <v>4088200100</v>
      </c>
      <c r="B2065" s="1061">
        <v>2</v>
      </c>
      <c r="C2065" s="1061">
        <v>5</v>
      </c>
      <c r="D2065" s="1062">
        <v>2</v>
      </c>
      <c r="E2065" s="1061" t="s">
        <v>2394</v>
      </c>
      <c r="F2065" s="1061">
        <v>143</v>
      </c>
      <c r="G2065" s="1061" t="s">
        <v>711</v>
      </c>
      <c r="H2065" s="1063">
        <v>1</v>
      </c>
      <c r="I2065" s="1064">
        <v>21801</v>
      </c>
      <c r="J2065" s="1064">
        <v>1</v>
      </c>
      <c r="K2065">
        <v>2020</v>
      </c>
      <c r="L2065" s="1064">
        <v>2</v>
      </c>
      <c r="M2065" s="1064">
        <v>2</v>
      </c>
      <c r="N2065" s="1064" t="s">
        <v>2396</v>
      </c>
      <c r="O2065">
        <v>13</v>
      </c>
      <c r="P2065" s="1065">
        <v>0</v>
      </c>
      <c r="Q2065" s="1065">
        <v>1343</v>
      </c>
      <c r="R2065" s="1066">
        <f t="shared" si="32"/>
        <v>1343</v>
      </c>
      <c r="S2065" s="1065">
        <v>0</v>
      </c>
      <c r="T2065" s="1065">
        <v>0</v>
      </c>
      <c r="U2065" s="1065">
        <v>0</v>
      </c>
      <c r="V2065" s="1065">
        <v>0</v>
      </c>
    </row>
    <row r="2066" spans="1:22">
      <c r="A2066">
        <v>4088200100</v>
      </c>
      <c r="B2066" s="1061">
        <v>2</v>
      </c>
      <c r="C2066" s="1061">
        <v>5</v>
      </c>
      <c r="D2066" s="1062">
        <v>2</v>
      </c>
      <c r="E2066" s="1061" t="s">
        <v>2394</v>
      </c>
      <c r="F2066" s="1061">
        <v>143</v>
      </c>
      <c r="G2066" s="1061" t="s">
        <v>711</v>
      </c>
      <c r="H2066" s="1063">
        <v>1</v>
      </c>
      <c r="I2066" s="1064">
        <v>21801</v>
      </c>
      <c r="J2066" s="1064">
        <v>1</v>
      </c>
      <c r="K2066">
        <v>2020</v>
      </c>
      <c r="L2066" s="1064">
        <v>2</v>
      </c>
      <c r="M2066" s="1064">
        <v>2</v>
      </c>
      <c r="N2066" s="1064" t="s">
        <v>2396</v>
      </c>
      <c r="O2066">
        <v>13</v>
      </c>
      <c r="P2066" s="1065">
        <v>0</v>
      </c>
      <c r="Q2066" s="1065">
        <v>0</v>
      </c>
      <c r="R2066" s="1066">
        <f t="shared" si="32"/>
        <v>0</v>
      </c>
      <c r="S2066" s="1065">
        <v>0</v>
      </c>
      <c r="T2066" s="1065">
        <v>0</v>
      </c>
      <c r="U2066" s="1065">
        <v>0</v>
      </c>
      <c r="V2066" s="1065">
        <v>0</v>
      </c>
    </row>
    <row r="2067" spans="1:22">
      <c r="A2067">
        <v>4088200100</v>
      </c>
      <c r="B2067" s="1061">
        <v>2</v>
      </c>
      <c r="C2067" s="1061">
        <v>5</v>
      </c>
      <c r="D2067" s="1062">
        <v>2</v>
      </c>
      <c r="E2067" s="1061" t="s">
        <v>2394</v>
      </c>
      <c r="F2067" s="1061">
        <v>143</v>
      </c>
      <c r="G2067" s="1061" t="s">
        <v>711</v>
      </c>
      <c r="H2067" s="1063">
        <v>1</v>
      </c>
      <c r="I2067" s="1064">
        <v>21801</v>
      </c>
      <c r="J2067" s="1064">
        <v>1</v>
      </c>
      <c r="K2067">
        <v>2020</v>
      </c>
      <c r="L2067" s="1064">
        <v>2</v>
      </c>
      <c r="M2067" s="1064">
        <v>2</v>
      </c>
      <c r="N2067" s="1064" t="s">
        <v>2396</v>
      </c>
      <c r="O2067">
        <v>13</v>
      </c>
      <c r="P2067" s="1065">
        <v>0</v>
      </c>
      <c r="Q2067" s="1065">
        <v>0</v>
      </c>
      <c r="R2067" s="1066">
        <f t="shared" si="32"/>
        <v>0</v>
      </c>
      <c r="S2067" s="1065">
        <v>0</v>
      </c>
      <c r="T2067" s="1065">
        <v>0</v>
      </c>
      <c r="U2067" s="1065">
        <v>0</v>
      </c>
      <c r="V2067" s="1065">
        <v>0</v>
      </c>
    </row>
    <row r="2068" spans="1:22">
      <c r="A2068">
        <v>4088200100</v>
      </c>
      <c r="B2068" s="1061">
        <v>2</v>
      </c>
      <c r="C2068" s="1061">
        <v>5</v>
      </c>
      <c r="D2068" s="1062">
        <v>2</v>
      </c>
      <c r="E2068" s="1061" t="s">
        <v>2394</v>
      </c>
      <c r="F2068" s="1061">
        <v>143</v>
      </c>
      <c r="G2068" s="1061" t="s">
        <v>711</v>
      </c>
      <c r="H2068" s="1063">
        <v>1</v>
      </c>
      <c r="I2068" s="1064">
        <v>21801</v>
      </c>
      <c r="J2068" s="1064">
        <v>1</v>
      </c>
      <c r="K2068">
        <v>2020</v>
      </c>
      <c r="L2068" s="1064">
        <v>2</v>
      </c>
      <c r="M2068" s="1064">
        <v>2</v>
      </c>
      <c r="N2068" s="1064" t="s">
        <v>2396</v>
      </c>
      <c r="O2068">
        <v>13</v>
      </c>
      <c r="P2068" s="1065">
        <v>0</v>
      </c>
      <c r="Q2068" s="1065">
        <v>0</v>
      </c>
      <c r="R2068" s="1066">
        <f t="shared" si="32"/>
        <v>0</v>
      </c>
      <c r="S2068" s="1065">
        <v>0</v>
      </c>
      <c r="T2068" s="1065">
        <v>0</v>
      </c>
      <c r="U2068" s="1065">
        <v>0</v>
      </c>
      <c r="V2068" s="1065">
        <v>0</v>
      </c>
    </row>
    <row r="2069" spans="1:22">
      <c r="A2069">
        <v>4088200100</v>
      </c>
      <c r="B2069" s="1061">
        <v>2</v>
      </c>
      <c r="C2069" s="1061">
        <v>5</v>
      </c>
      <c r="D2069" s="1062">
        <v>2</v>
      </c>
      <c r="E2069" s="1061" t="s">
        <v>2394</v>
      </c>
      <c r="F2069" s="1061">
        <v>143</v>
      </c>
      <c r="G2069" s="1061" t="s">
        <v>711</v>
      </c>
      <c r="H2069" s="1063">
        <v>1</v>
      </c>
      <c r="I2069" s="1064">
        <v>21801</v>
      </c>
      <c r="J2069" s="1064">
        <v>1</v>
      </c>
      <c r="K2069">
        <v>2020</v>
      </c>
      <c r="L2069" s="1064">
        <v>2</v>
      </c>
      <c r="M2069" s="1064">
        <v>2</v>
      </c>
      <c r="N2069" s="1064" t="s">
        <v>2396</v>
      </c>
      <c r="O2069">
        <v>13</v>
      </c>
      <c r="P2069" s="1065">
        <v>0</v>
      </c>
      <c r="Q2069" s="1065">
        <v>0</v>
      </c>
      <c r="R2069" s="1066">
        <f t="shared" si="32"/>
        <v>0</v>
      </c>
      <c r="S2069" s="1065">
        <v>0</v>
      </c>
      <c r="T2069" s="1065">
        <v>0</v>
      </c>
      <c r="U2069" s="1065">
        <v>1343</v>
      </c>
      <c r="V2069" s="1065">
        <v>1343</v>
      </c>
    </row>
    <row r="2070" spans="1:22">
      <c r="A2070">
        <v>4088200100</v>
      </c>
      <c r="B2070" s="1061">
        <v>2</v>
      </c>
      <c r="C2070" s="1061">
        <v>5</v>
      </c>
      <c r="D2070" s="1062">
        <v>2</v>
      </c>
      <c r="E2070" s="1061" t="s">
        <v>2394</v>
      </c>
      <c r="F2070" s="1061">
        <v>143</v>
      </c>
      <c r="G2070" s="1061" t="s">
        <v>711</v>
      </c>
      <c r="H2070" s="1063">
        <v>1</v>
      </c>
      <c r="I2070" s="1064">
        <v>21801</v>
      </c>
      <c r="J2070" s="1064">
        <v>1</v>
      </c>
      <c r="K2070">
        <v>2020</v>
      </c>
      <c r="L2070" s="1064">
        <v>2</v>
      </c>
      <c r="M2070" s="1064">
        <v>2</v>
      </c>
      <c r="N2070" s="1064" t="s">
        <v>2396</v>
      </c>
      <c r="O2070">
        <v>13</v>
      </c>
      <c r="P2070" s="1065">
        <v>0</v>
      </c>
      <c r="Q2070" s="1065">
        <v>0</v>
      </c>
      <c r="R2070" s="1066">
        <f t="shared" si="32"/>
        <v>0</v>
      </c>
      <c r="S2070" s="1065">
        <v>0</v>
      </c>
      <c r="T2070" s="1065">
        <v>0</v>
      </c>
      <c r="U2070" s="1065">
        <v>0</v>
      </c>
      <c r="V2070" s="1065">
        <v>0</v>
      </c>
    </row>
    <row r="2071" spans="1:22">
      <c r="A2071">
        <v>4088200100</v>
      </c>
      <c r="B2071" s="1061">
        <v>2</v>
      </c>
      <c r="C2071" s="1061">
        <v>5</v>
      </c>
      <c r="D2071" s="1062">
        <v>2</v>
      </c>
      <c r="E2071" s="1061" t="s">
        <v>2394</v>
      </c>
      <c r="F2071" s="1061">
        <v>143</v>
      </c>
      <c r="G2071" s="1061" t="s">
        <v>711</v>
      </c>
      <c r="H2071" s="1063">
        <v>1</v>
      </c>
      <c r="I2071" s="1064">
        <v>21801</v>
      </c>
      <c r="J2071" s="1064">
        <v>1</v>
      </c>
      <c r="K2071">
        <v>2020</v>
      </c>
      <c r="L2071" s="1064">
        <v>2</v>
      </c>
      <c r="M2071" s="1064">
        <v>2</v>
      </c>
      <c r="N2071" s="1064" t="s">
        <v>2396</v>
      </c>
      <c r="O2071">
        <v>13</v>
      </c>
      <c r="P2071" s="1065">
        <v>0</v>
      </c>
      <c r="Q2071" s="1065">
        <v>0</v>
      </c>
      <c r="R2071" s="1066">
        <f t="shared" si="32"/>
        <v>0</v>
      </c>
      <c r="S2071" s="1065">
        <v>0</v>
      </c>
      <c r="T2071" s="1065">
        <v>0</v>
      </c>
      <c r="U2071" s="1065">
        <v>0</v>
      </c>
      <c r="V2071" s="1065">
        <v>0</v>
      </c>
    </row>
    <row r="2072" spans="1:22">
      <c r="A2072">
        <v>4088200100</v>
      </c>
      <c r="B2072" s="1061">
        <v>2</v>
      </c>
      <c r="C2072" s="1061">
        <v>5</v>
      </c>
      <c r="D2072" s="1062">
        <v>2</v>
      </c>
      <c r="E2072" s="1061" t="s">
        <v>2394</v>
      </c>
      <c r="F2072" s="1061">
        <v>143</v>
      </c>
      <c r="G2072" s="1061" t="s">
        <v>711</v>
      </c>
      <c r="H2072" s="1063">
        <v>1</v>
      </c>
      <c r="I2072" s="1064">
        <v>21801</v>
      </c>
      <c r="J2072" s="1064">
        <v>1</v>
      </c>
      <c r="K2072">
        <v>2020</v>
      </c>
      <c r="L2072" s="1064">
        <v>2</v>
      </c>
      <c r="M2072" s="1064">
        <v>2</v>
      </c>
      <c r="N2072" s="1064" t="s">
        <v>2396</v>
      </c>
      <c r="O2072">
        <v>13</v>
      </c>
      <c r="P2072" s="1065">
        <v>0</v>
      </c>
      <c r="Q2072" s="1065">
        <v>0</v>
      </c>
      <c r="R2072" s="1066">
        <f t="shared" si="32"/>
        <v>0</v>
      </c>
      <c r="S2072" s="1065">
        <v>1343</v>
      </c>
      <c r="T2072" s="1065">
        <v>1343</v>
      </c>
      <c r="U2072" s="1065">
        <v>0</v>
      </c>
      <c r="V2072" s="1065">
        <v>0</v>
      </c>
    </row>
    <row r="2073" spans="1:22">
      <c r="A2073">
        <v>4088200100</v>
      </c>
      <c r="B2073" s="1061">
        <v>2</v>
      </c>
      <c r="C2073" s="1061">
        <v>5</v>
      </c>
      <c r="D2073" s="1062">
        <v>2</v>
      </c>
      <c r="E2073" s="1061" t="s">
        <v>2394</v>
      </c>
      <c r="F2073" s="1061">
        <v>143</v>
      </c>
      <c r="G2073" s="1061" t="s">
        <v>711</v>
      </c>
      <c r="H2073" s="1063">
        <v>1</v>
      </c>
      <c r="I2073" s="1064">
        <v>21801</v>
      </c>
      <c r="J2073" s="1064">
        <v>1</v>
      </c>
      <c r="K2073">
        <v>2020</v>
      </c>
      <c r="L2073" s="1064">
        <v>2</v>
      </c>
      <c r="M2073" s="1064">
        <v>2</v>
      </c>
      <c r="N2073" s="1064" t="s">
        <v>2396</v>
      </c>
      <c r="O2073">
        <v>13</v>
      </c>
      <c r="P2073" s="1065">
        <v>0</v>
      </c>
      <c r="Q2073" s="1065">
        <v>1343</v>
      </c>
      <c r="R2073" s="1066">
        <f t="shared" si="32"/>
        <v>1343</v>
      </c>
      <c r="S2073" s="1065">
        <v>0</v>
      </c>
      <c r="T2073" s="1065">
        <v>0</v>
      </c>
      <c r="U2073" s="1065">
        <v>0</v>
      </c>
      <c r="V2073" s="1065">
        <v>0</v>
      </c>
    </row>
    <row r="2074" spans="1:22">
      <c r="A2074">
        <v>4088200100</v>
      </c>
      <c r="B2074" s="1061">
        <v>2</v>
      </c>
      <c r="C2074" s="1061">
        <v>5</v>
      </c>
      <c r="D2074" s="1062">
        <v>2</v>
      </c>
      <c r="E2074" s="1061" t="s">
        <v>2394</v>
      </c>
      <c r="F2074" s="1061">
        <v>143</v>
      </c>
      <c r="G2074" s="1061" t="s">
        <v>711</v>
      </c>
      <c r="H2074" s="1063">
        <v>1</v>
      </c>
      <c r="I2074" s="1064">
        <v>21801</v>
      </c>
      <c r="J2074" s="1064">
        <v>1</v>
      </c>
      <c r="K2074">
        <v>2020</v>
      </c>
      <c r="L2074" s="1064">
        <v>2</v>
      </c>
      <c r="M2074" s="1064">
        <v>2</v>
      </c>
      <c r="N2074" s="1064" t="s">
        <v>2396</v>
      </c>
      <c r="O2074">
        <v>13</v>
      </c>
      <c r="P2074" s="1065">
        <v>0</v>
      </c>
      <c r="Q2074" s="1065">
        <v>0</v>
      </c>
      <c r="R2074" s="1066">
        <f t="shared" si="32"/>
        <v>0</v>
      </c>
      <c r="S2074" s="1065">
        <v>0</v>
      </c>
      <c r="T2074" s="1065">
        <v>0</v>
      </c>
      <c r="U2074" s="1065">
        <v>0</v>
      </c>
      <c r="V2074" s="1065">
        <v>0</v>
      </c>
    </row>
    <row r="2075" spans="1:22">
      <c r="A2075">
        <v>4088200100</v>
      </c>
      <c r="B2075" s="1061">
        <v>2</v>
      </c>
      <c r="C2075" s="1061">
        <v>5</v>
      </c>
      <c r="D2075" s="1062">
        <v>2</v>
      </c>
      <c r="E2075" s="1061" t="s">
        <v>2394</v>
      </c>
      <c r="F2075" s="1061">
        <v>143</v>
      </c>
      <c r="G2075" s="1061" t="s">
        <v>711</v>
      </c>
      <c r="H2075" s="1063">
        <v>1</v>
      </c>
      <c r="I2075" s="1064">
        <v>21801</v>
      </c>
      <c r="J2075" s="1064">
        <v>1</v>
      </c>
      <c r="K2075">
        <v>2020</v>
      </c>
      <c r="L2075" s="1064">
        <v>2</v>
      </c>
      <c r="M2075" s="1064">
        <v>2</v>
      </c>
      <c r="N2075" s="1064" t="s">
        <v>2396</v>
      </c>
      <c r="O2075">
        <v>13</v>
      </c>
      <c r="P2075" s="1065">
        <v>0</v>
      </c>
      <c r="Q2075" s="1065">
        <v>0</v>
      </c>
      <c r="R2075" s="1066">
        <f t="shared" si="32"/>
        <v>0</v>
      </c>
      <c r="S2075" s="1065">
        <v>0</v>
      </c>
      <c r="T2075" s="1065">
        <v>0</v>
      </c>
      <c r="U2075" s="1065">
        <v>1343</v>
      </c>
      <c r="V2075" s="1065">
        <v>1343</v>
      </c>
    </row>
    <row r="2076" spans="1:22">
      <c r="A2076">
        <v>4088200100</v>
      </c>
      <c r="B2076" s="1061">
        <v>2</v>
      </c>
      <c r="C2076" s="1061">
        <v>5</v>
      </c>
      <c r="D2076" s="1062">
        <v>2</v>
      </c>
      <c r="E2076" s="1061" t="s">
        <v>2394</v>
      </c>
      <c r="F2076" s="1061">
        <v>143</v>
      </c>
      <c r="G2076" s="1061" t="s">
        <v>711</v>
      </c>
      <c r="H2076" s="1063">
        <v>1</v>
      </c>
      <c r="I2076" s="1064">
        <v>21801</v>
      </c>
      <c r="J2076" s="1064">
        <v>1</v>
      </c>
      <c r="K2076">
        <v>2020</v>
      </c>
      <c r="L2076" s="1064">
        <v>2</v>
      </c>
      <c r="M2076" s="1064">
        <v>2</v>
      </c>
      <c r="N2076" s="1064" t="s">
        <v>2396</v>
      </c>
      <c r="O2076">
        <v>13</v>
      </c>
      <c r="P2076" s="1065">
        <v>0</v>
      </c>
      <c r="Q2076" s="1065">
        <v>0</v>
      </c>
      <c r="R2076" s="1066">
        <f t="shared" si="32"/>
        <v>0</v>
      </c>
      <c r="S2076" s="1065">
        <v>1343</v>
      </c>
      <c r="T2076" s="1065">
        <v>1343</v>
      </c>
      <c r="U2076" s="1065">
        <v>0</v>
      </c>
      <c r="V2076" s="1065">
        <v>0</v>
      </c>
    </row>
    <row r="2077" spans="1:22">
      <c r="A2077">
        <v>4088200100</v>
      </c>
      <c r="B2077" s="1061">
        <v>2</v>
      </c>
      <c r="C2077" s="1061">
        <v>5</v>
      </c>
      <c r="D2077" s="1062">
        <v>2</v>
      </c>
      <c r="E2077" s="1061" t="s">
        <v>2394</v>
      </c>
      <c r="F2077" s="1061">
        <v>143</v>
      </c>
      <c r="G2077" s="1061" t="s">
        <v>711</v>
      </c>
      <c r="H2077" s="1063">
        <v>1</v>
      </c>
      <c r="I2077" s="1064">
        <v>21801</v>
      </c>
      <c r="J2077" s="1064">
        <v>1</v>
      </c>
      <c r="K2077">
        <v>2020</v>
      </c>
      <c r="L2077" s="1064">
        <v>2</v>
      </c>
      <c r="M2077" s="1064">
        <v>2</v>
      </c>
      <c r="N2077" s="1064" t="s">
        <v>2396</v>
      </c>
      <c r="O2077">
        <v>13</v>
      </c>
      <c r="P2077" s="1065">
        <v>0</v>
      </c>
      <c r="Q2077" s="1065">
        <v>1343</v>
      </c>
      <c r="R2077" s="1066">
        <f t="shared" si="32"/>
        <v>1343</v>
      </c>
      <c r="S2077" s="1065">
        <v>0</v>
      </c>
      <c r="T2077" s="1065">
        <v>0</v>
      </c>
      <c r="U2077" s="1065">
        <v>0</v>
      </c>
      <c r="V2077" s="1065">
        <v>0</v>
      </c>
    </row>
    <row r="2078" spans="1:22">
      <c r="A2078">
        <v>4088200100</v>
      </c>
      <c r="B2078" s="1061">
        <v>2</v>
      </c>
      <c r="C2078" s="1061">
        <v>5</v>
      </c>
      <c r="D2078" s="1062">
        <v>2</v>
      </c>
      <c r="E2078" s="1061" t="s">
        <v>2394</v>
      </c>
      <c r="F2078" s="1061">
        <v>143</v>
      </c>
      <c r="G2078" s="1061" t="s">
        <v>711</v>
      </c>
      <c r="H2078" s="1063">
        <v>1</v>
      </c>
      <c r="I2078" s="1064">
        <v>21801</v>
      </c>
      <c r="J2078" s="1064">
        <v>1</v>
      </c>
      <c r="K2078">
        <v>2020</v>
      </c>
      <c r="L2078" s="1064">
        <v>2</v>
      </c>
      <c r="M2078" s="1064">
        <v>2</v>
      </c>
      <c r="N2078" s="1064" t="s">
        <v>2396</v>
      </c>
      <c r="O2078">
        <v>13</v>
      </c>
      <c r="P2078" s="1065">
        <v>0</v>
      </c>
      <c r="Q2078" s="1065">
        <v>0</v>
      </c>
      <c r="R2078" s="1066">
        <f t="shared" si="32"/>
        <v>0</v>
      </c>
      <c r="S2078" s="1065">
        <v>0</v>
      </c>
      <c r="T2078" s="1065">
        <v>0</v>
      </c>
      <c r="U2078" s="1065">
        <v>0</v>
      </c>
      <c r="V2078" s="1065">
        <v>0</v>
      </c>
    </row>
    <row r="2079" spans="1:22">
      <c r="A2079">
        <v>4088200100</v>
      </c>
      <c r="B2079" s="1061">
        <v>2</v>
      </c>
      <c r="C2079" s="1061">
        <v>5</v>
      </c>
      <c r="D2079" s="1062">
        <v>2</v>
      </c>
      <c r="E2079" s="1061" t="s">
        <v>2394</v>
      </c>
      <c r="F2079" s="1061">
        <v>143</v>
      </c>
      <c r="G2079" s="1061" t="s">
        <v>711</v>
      </c>
      <c r="H2079" s="1063">
        <v>1</v>
      </c>
      <c r="I2079" s="1064">
        <v>21801</v>
      </c>
      <c r="J2079" s="1064">
        <v>1</v>
      </c>
      <c r="K2079">
        <v>2020</v>
      </c>
      <c r="L2079" s="1064">
        <v>2</v>
      </c>
      <c r="M2079" s="1064">
        <v>2</v>
      </c>
      <c r="N2079" s="1064" t="s">
        <v>2396</v>
      </c>
      <c r="O2079">
        <v>13</v>
      </c>
      <c r="P2079" s="1065">
        <v>0</v>
      </c>
      <c r="Q2079" s="1065">
        <v>0</v>
      </c>
      <c r="R2079" s="1066">
        <f t="shared" si="32"/>
        <v>0</v>
      </c>
      <c r="S2079" s="1065">
        <v>0</v>
      </c>
      <c r="T2079" s="1065">
        <v>0</v>
      </c>
      <c r="U2079" s="1065">
        <v>0</v>
      </c>
      <c r="V2079" s="1065">
        <v>0</v>
      </c>
    </row>
    <row r="2080" spans="1:22">
      <c r="A2080">
        <v>4088200100</v>
      </c>
      <c r="B2080" s="1061">
        <v>2</v>
      </c>
      <c r="C2080" s="1061">
        <v>5</v>
      </c>
      <c r="D2080" s="1062">
        <v>2</v>
      </c>
      <c r="E2080" s="1061" t="s">
        <v>2394</v>
      </c>
      <c r="F2080" s="1061">
        <v>143</v>
      </c>
      <c r="G2080" s="1061" t="s">
        <v>711</v>
      </c>
      <c r="H2080" s="1063">
        <v>1</v>
      </c>
      <c r="I2080" s="1064">
        <v>21801</v>
      </c>
      <c r="J2080" s="1064">
        <v>1</v>
      </c>
      <c r="K2080">
        <v>2020</v>
      </c>
      <c r="L2080" s="1064">
        <v>2</v>
      </c>
      <c r="M2080" s="1064">
        <v>2</v>
      </c>
      <c r="N2080" s="1064" t="s">
        <v>2396</v>
      </c>
      <c r="O2080">
        <v>13</v>
      </c>
      <c r="P2080" s="1065">
        <v>0</v>
      </c>
      <c r="Q2080" s="1065">
        <v>0</v>
      </c>
      <c r="R2080" s="1066">
        <f t="shared" si="32"/>
        <v>0</v>
      </c>
      <c r="S2080" s="1065">
        <v>0</v>
      </c>
      <c r="T2080" s="1065">
        <v>0</v>
      </c>
      <c r="U2080" s="1065">
        <v>0</v>
      </c>
      <c r="V2080" s="1065">
        <v>0</v>
      </c>
    </row>
    <row r="2081" spans="1:22">
      <c r="A2081">
        <v>4088200100</v>
      </c>
      <c r="B2081" s="1061">
        <v>2</v>
      </c>
      <c r="C2081" s="1061">
        <v>5</v>
      </c>
      <c r="D2081" s="1062">
        <v>2</v>
      </c>
      <c r="E2081" s="1061" t="s">
        <v>2394</v>
      </c>
      <c r="F2081" s="1061">
        <v>143</v>
      </c>
      <c r="G2081" s="1061" t="s">
        <v>711</v>
      </c>
      <c r="H2081" s="1063">
        <v>1</v>
      </c>
      <c r="I2081" s="1064">
        <v>21801</v>
      </c>
      <c r="J2081" s="1064">
        <v>1</v>
      </c>
      <c r="K2081">
        <v>2020</v>
      </c>
      <c r="L2081" s="1064">
        <v>2</v>
      </c>
      <c r="M2081" s="1064">
        <v>2</v>
      </c>
      <c r="N2081" s="1064" t="s">
        <v>2396</v>
      </c>
      <c r="O2081">
        <v>13</v>
      </c>
      <c r="P2081" s="1065">
        <v>0</v>
      </c>
      <c r="Q2081" s="1065">
        <v>0</v>
      </c>
      <c r="R2081" s="1066">
        <f t="shared" si="32"/>
        <v>0</v>
      </c>
      <c r="S2081" s="1065">
        <v>0</v>
      </c>
      <c r="T2081" s="1065">
        <v>0</v>
      </c>
      <c r="U2081" s="1065">
        <v>1343</v>
      </c>
      <c r="V2081" s="1065">
        <v>1343</v>
      </c>
    </row>
    <row r="2082" spans="1:22">
      <c r="A2082">
        <v>4088200100</v>
      </c>
      <c r="B2082" s="1061">
        <v>2</v>
      </c>
      <c r="C2082" s="1061">
        <v>5</v>
      </c>
      <c r="D2082" s="1062">
        <v>2</v>
      </c>
      <c r="E2082" s="1061" t="s">
        <v>2394</v>
      </c>
      <c r="F2082" s="1061">
        <v>143</v>
      </c>
      <c r="G2082" s="1061" t="s">
        <v>711</v>
      </c>
      <c r="H2082" s="1063">
        <v>1</v>
      </c>
      <c r="I2082" s="1064">
        <v>21801</v>
      </c>
      <c r="J2082" s="1064">
        <v>1</v>
      </c>
      <c r="K2082">
        <v>2020</v>
      </c>
      <c r="L2082" s="1064">
        <v>2</v>
      </c>
      <c r="M2082" s="1064">
        <v>2</v>
      </c>
      <c r="N2082" s="1064" t="s">
        <v>2396</v>
      </c>
      <c r="O2082">
        <v>13</v>
      </c>
      <c r="P2082" s="1065">
        <v>0</v>
      </c>
      <c r="Q2082" s="1065">
        <v>0</v>
      </c>
      <c r="R2082" s="1066">
        <f t="shared" si="32"/>
        <v>0</v>
      </c>
      <c r="S2082" s="1065">
        <v>0</v>
      </c>
      <c r="T2082" s="1065">
        <v>0</v>
      </c>
      <c r="U2082" s="1065">
        <v>0</v>
      </c>
      <c r="V2082" s="1065">
        <v>0</v>
      </c>
    </row>
    <row r="2083" spans="1:22">
      <c r="A2083">
        <v>4088200100</v>
      </c>
      <c r="B2083" s="1061">
        <v>2</v>
      </c>
      <c r="C2083" s="1061">
        <v>5</v>
      </c>
      <c r="D2083" s="1062">
        <v>2</v>
      </c>
      <c r="E2083" s="1061" t="s">
        <v>2394</v>
      </c>
      <c r="F2083" s="1061">
        <v>143</v>
      </c>
      <c r="G2083" s="1061" t="s">
        <v>711</v>
      </c>
      <c r="H2083" s="1063">
        <v>1</v>
      </c>
      <c r="I2083" s="1064">
        <v>21801</v>
      </c>
      <c r="J2083" s="1064">
        <v>1</v>
      </c>
      <c r="K2083">
        <v>2020</v>
      </c>
      <c r="L2083" s="1064">
        <v>2</v>
      </c>
      <c r="M2083" s="1064">
        <v>2</v>
      </c>
      <c r="N2083" s="1064" t="s">
        <v>2396</v>
      </c>
      <c r="O2083">
        <v>13</v>
      </c>
      <c r="P2083" s="1065">
        <v>0</v>
      </c>
      <c r="Q2083" s="1065">
        <v>0</v>
      </c>
      <c r="R2083" s="1066">
        <f t="shared" si="32"/>
        <v>0</v>
      </c>
      <c r="S2083" s="1065">
        <v>0</v>
      </c>
      <c r="T2083" s="1065">
        <v>0</v>
      </c>
      <c r="U2083" s="1065">
        <v>0</v>
      </c>
      <c r="V2083" s="1065">
        <v>0</v>
      </c>
    </row>
    <row r="2084" spans="1:22">
      <c r="A2084">
        <v>4088200100</v>
      </c>
      <c r="B2084" s="1061">
        <v>2</v>
      </c>
      <c r="C2084" s="1061">
        <v>5</v>
      </c>
      <c r="D2084" s="1062">
        <v>2</v>
      </c>
      <c r="E2084" s="1061" t="s">
        <v>2394</v>
      </c>
      <c r="F2084" s="1061">
        <v>143</v>
      </c>
      <c r="G2084" s="1061" t="s">
        <v>711</v>
      </c>
      <c r="H2084" s="1063">
        <v>1</v>
      </c>
      <c r="I2084" s="1064">
        <v>21801</v>
      </c>
      <c r="J2084" s="1064">
        <v>1</v>
      </c>
      <c r="K2084">
        <v>2020</v>
      </c>
      <c r="L2084" s="1064">
        <v>2</v>
      </c>
      <c r="M2084" s="1064">
        <v>2</v>
      </c>
      <c r="N2084" s="1064" t="s">
        <v>2396</v>
      </c>
      <c r="O2084">
        <v>13</v>
      </c>
      <c r="P2084" s="1065">
        <v>0</v>
      </c>
      <c r="Q2084" s="1065">
        <v>0</v>
      </c>
      <c r="R2084" s="1066">
        <f t="shared" si="32"/>
        <v>0</v>
      </c>
      <c r="S2084" s="1065">
        <v>1343</v>
      </c>
      <c r="T2084" s="1065">
        <v>1343</v>
      </c>
      <c r="U2084" s="1065">
        <v>0</v>
      </c>
      <c r="V2084" s="1065">
        <v>0</v>
      </c>
    </row>
    <row r="2085" spans="1:22">
      <c r="A2085">
        <v>4088200100</v>
      </c>
      <c r="B2085" s="1061">
        <v>2</v>
      </c>
      <c r="C2085" s="1061">
        <v>5</v>
      </c>
      <c r="D2085" s="1062">
        <v>2</v>
      </c>
      <c r="E2085" s="1061" t="s">
        <v>2394</v>
      </c>
      <c r="F2085" s="1061">
        <v>143</v>
      </c>
      <c r="G2085" s="1061" t="s">
        <v>711</v>
      </c>
      <c r="H2085" s="1063">
        <v>1</v>
      </c>
      <c r="I2085" s="1064">
        <v>21801</v>
      </c>
      <c r="J2085" s="1064">
        <v>1</v>
      </c>
      <c r="K2085">
        <v>2020</v>
      </c>
      <c r="L2085" s="1064">
        <v>2</v>
      </c>
      <c r="M2085" s="1064">
        <v>2</v>
      </c>
      <c r="N2085" s="1064" t="s">
        <v>2396</v>
      </c>
      <c r="O2085">
        <v>13</v>
      </c>
      <c r="P2085" s="1065">
        <v>0</v>
      </c>
      <c r="Q2085" s="1065">
        <v>1343</v>
      </c>
      <c r="R2085" s="1066">
        <f t="shared" si="32"/>
        <v>1343</v>
      </c>
      <c r="S2085" s="1065">
        <v>0</v>
      </c>
      <c r="T2085" s="1065">
        <v>0</v>
      </c>
      <c r="U2085" s="1065">
        <v>0</v>
      </c>
      <c r="V2085" s="1065">
        <v>0</v>
      </c>
    </row>
    <row r="2086" spans="1:22">
      <c r="A2086">
        <v>4088200100</v>
      </c>
      <c r="B2086" s="1061">
        <v>2</v>
      </c>
      <c r="C2086" s="1061">
        <v>5</v>
      </c>
      <c r="D2086" s="1062">
        <v>2</v>
      </c>
      <c r="E2086" s="1061" t="s">
        <v>2394</v>
      </c>
      <c r="F2086" s="1061">
        <v>143</v>
      </c>
      <c r="G2086" s="1061" t="s">
        <v>711</v>
      </c>
      <c r="H2086" s="1063">
        <v>1</v>
      </c>
      <c r="I2086" s="1064">
        <v>21801</v>
      </c>
      <c r="J2086" s="1064">
        <v>1</v>
      </c>
      <c r="K2086">
        <v>2020</v>
      </c>
      <c r="L2086" s="1064">
        <v>2</v>
      </c>
      <c r="M2086" s="1064">
        <v>2</v>
      </c>
      <c r="N2086" s="1064" t="s">
        <v>2396</v>
      </c>
      <c r="O2086">
        <v>13</v>
      </c>
      <c r="P2086" s="1065">
        <v>35000</v>
      </c>
      <c r="Q2086" s="1065">
        <v>-26869</v>
      </c>
      <c r="R2086" s="1066">
        <f t="shared" si="32"/>
        <v>8131</v>
      </c>
      <c r="S2086" s="1065">
        <v>8131</v>
      </c>
      <c r="T2086" s="1065">
        <v>8131</v>
      </c>
      <c r="U2086" s="1065">
        <v>8131</v>
      </c>
      <c r="V2086" s="1065">
        <v>8131</v>
      </c>
    </row>
    <row r="2087" spans="1:22">
      <c r="A2087">
        <v>4088200100</v>
      </c>
      <c r="B2087" s="1061">
        <v>2</v>
      </c>
      <c r="C2087" s="1061">
        <v>5</v>
      </c>
      <c r="D2087" s="1062">
        <v>2</v>
      </c>
      <c r="E2087" s="1061" t="s">
        <v>2394</v>
      </c>
      <c r="F2087" s="1061">
        <v>143</v>
      </c>
      <c r="G2087" s="1061" t="s">
        <v>711</v>
      </c>
      <c r="H2087" s="1063">
        <v>1</v>
      </c>
      <c r="I2087" s="1064">
        <v>21801</v>
      </c>
      <c r="J2087" s="1064">
        <v>1</v>
      </c>
      <c r="K2087">
        <v>2020</v>
      </c>
      <c r="L2087" s="1064">
        <v>2</v>
      </c>
      <c r="M2087" s="1064">
        <v>2</v>
      </c>
      <c r="N2087" s="1064" t="s">
        <v>2396</v>
      </c>
      <c r="O2087">
        <v>13</v>
      </c>
      <c r="P2087" s="1065">
        <v>0</v>
      </c>
      <c r="Q2087" s="1065">
        <v>0</v>
      </c>
      <c r="R2087" s="1066">
        <f t="shared" si="32"/>
        <v>0</v>
      </c>
      <c r="S2087" s="1065">
        <v>0</v>
      </c>
      <c r="T2087" s="1065">
        <v>0</v>
      </c>
      <c r="U2087" s="1065">
        <v>0</v>
      </c>
      <c r="V2087" s="1065">
        <v>0</v>
      </c>
    </row>
    <row r="2088" spans="1:22">
      <c r="A2088">
        <v>4088200100</v>
      </c>
      <c r="B2088" s="1061">
        <v>2</v>
      </c>
      <c r="C2088" s="1061">
        <v>5</v>
      </c>
      <c r="D2088" s="1062">
        <v>2</v>
      </c>
      <c r="E2088" s="1061" t="s">
        <v>2394</v>
      </c>
      <c r="F2088" s="1061">
        <v>143</v>
      </c>
      <c r="G2088" s="1061" t="s">
        <v>711</v>
      </c>
      <c r="H2088" s="1063">
        <v>1</v>
      </c>
      <c r="I2088" s="1064">
        <v>21801</v>
      </c>
      <c r="J2088" s="1064">
        <v>1</v>
      </c>
      <c r="K2088">
        <v>2020</v>
      </c>
      <c r="L2088" s="1064">
        <v>2</v>
      </c>
      <c r="M2088" s="1064">
        <v>2</v>
      </c>
      <c r="N2088" s="1064" t="s">
        <v>2396</v>
      </c>
      <c r="O2088">
        <v>13</v>
      </c>
      <c r="P2088" s="1065">
        <v>0</v>
      </c>
      <c r="Q2088" s="1065">
        <v>0</v>
      </c>
      <c r="R2088" s="1066">
        <f t="shared" si="32"/>
        <v>0</v>
      </c>
      <c r="S2088" s="1065">
        <v>0</v>
      </c>
      <c r="T2088" s="1065">
        <v>0</v>
      </c>
      <c r="U2088" s="1065">
        <v>2686</v>
      </c>
      <c r="V2088" s="1065">
        <v>2686</v>
      </c>
    </row>
    <row r="2089" spans="1:22">
      <c r="A2089">
        <v>4088200100</v>
      </c>
      <c r="B2089" s="1061">
        <v>2</v>
      </c>
      <c r="C2089" s="1061">
        <v>5</v>
      </c>
      <c r="D2089" s="1062">
        <v>2</v>
      </c>
      <c r="E2089" s="1061" t="s">
        <v>2394</v>
      </c>
      <c r="F2089" s="1061">
        <v>143</v>
      </c>
      <c r="G2089" s="1061" t="s">
        <v>711</v>
      </c>
      <c r="H2089" s="1063">
        <v>1</v>
      </c>
      <c r="I2089" s="1064">
        <v>21801</v>
      </c>
      <c r="J2089" s="1064">
        <v>1</v>
      </c>
      <c r="K2089">
        <v>2020</v>
      </c>
      <c r="L2089" s="1064">
        <v>2</v>
      </c>
      <c r="M2089" s="1064">
        <v>2</v>
      </c>
      <c r="N2089" s="1064" t="s">
        <v>2396</v>
      </c>
      <c r="O2089">
        <v>13</v>
      </c>
      <c r="P2089" s="1065">
        <v>0</v>
      </c>
      <c r="Q2089" s="1065">
        <v>0</v>
      </c>
      <c r="R2089" s="1066">
        <f t="shared" si="32"/>
        <v>0</v>
      </c>
      <c r="S2089" s="1065">
        <v>0</v>
      </c>
      <c r="T2089" s="1065">
        <v>0</v>
      </c>
      <c r="U2089" s="1065">
        <v>0</v>
      </c>
      <c r="V2089" s="1065">
        <v>0</v>
      </c>
    </row>
    <row r="2090" spans="1:22">
      <c r="A2090">
        <v>4088200100</v>
      </c>
      <c r="B2090" s="1061">
        <v>2</v>
      </c>
      <c r="C2090" s="1061">
        <v>5</v>
      </c>
      <c r="D2090" s="1062">
        <v>2</v>
      </c>
      <c r="E2090" s="1061" t="s">
        <v>2394</v>
      </c>
      <c r="F2090" s="1061">
        <v>143</v>
      </c>
      <c r="G2090" s="1061" t="s">
        <v>711</v>
      </c>
      <c r="H2090" s="1063">
        <v>1</v>
      </c>
      <c r="I2090" s="1064">
        <v>21801</v>
      </c>
      <c r="J2090" s="1064">
        <v>1</v>
      </c>
      <c r="K2090">
        <v>2020</v>
      </c>
      <c r="L2090" s="1064">
        <v>2</v>
      </c>
      <c r="M2090" s="1064">
        <v>2</v>
      </c>
      <c r="N2090" s="1064" t="s">
        <v>2396</v>
      </c>
      <c r="O2090">
        <v>13</v>
      </c>
      <c r="P2090" s="1065">
        <v>0</v>
      </c>
      <c r="Q2090" s="1065">
        <v>0</v>
      </c>
      <c r="R2090" s="1066">
        <f t="shared" si="32"/>
        <v>0</v>
      </c>
      <c r="S2090" s="1065">
        <v>0</v>
      </c>
      <c r="T2090" s="1065">
        <v>0</v>
      </c>
      <c r="U2090" s="1065">
        <v>0</v>
      </c>
      <c r="V2090" s="1065">
        <v>0</v>
      </c>
    </row>
    <row r="2091" spans="1:22">
      <c r="A2091">
        <v>4088200100</v>
      </c>
      <c r="B2091" s="1061">
        <v>2</v>
      </c>
      <c r="C2091" s="1061">
        <v>5</v>
      </c>
      <c r="D2091" s="1062">
        <v>2</v>
      </c>
      <c r="E2091" s="1061" t="s">
        <v>2394</v>
      </c>
      <c r="F2091" s="1061">
        <v>143</v>
      </c>
      <c r="G2091" s="1061" t="s">
        <v>711</v>
      </c>
      <c r="H2091" s="1063">
        <v>1</v>
      </c>
      <c r="I2091" s="1064">
        <v>21801</v>
      </c>
      <c r="J2091" s="1064">
        <v>1</v>
      </c>
      <c r="K2091">
        <v>2020</v>
      </c>
      <c r="L2091" s="1064">
        <v>2</v>
      </c>
      <c r="M2091" s="1064">
        <v>2</v>
      </c>
      <c r="N2091" s="1064" t="s">
        <v>2396</v>
      </c>
      <c r="O2091">
        <v>13</v>
      </c>
      <c r="P2091" s="1065">
        <v>0</v>
      </c>
      <c r="Q2091" s="1065">
        <v>0</v>
      </c>
      <c r="R2091" s="1066">
        <f t="shared" si="32"/>
        <v>0</v>
      </c>
      <c r="S2091" s="1065">
        <v>2686</v>
      </c>
      <c r="T2091" s="1065">
        <v>2686</v>
      </c>
      <c r="U2091" s="1065">
        <v>0</v>
      </c>
      <c r="V2091" s="1065">
        <v>0</v>
      </c>
    </row>
    <row r="2092" spans="1:22">
      <c r="A2092">
        <v>4088200100</v>
      </c>
      <c r="B2092" s="1061">
        <v>2</v>
      </c>
      <c r="C2092" s="1061">
        <v>5</v>
      </c>
      <c r="D2092" s="1062">
        <v>2</v>
      </c>
      <c r="E2092" s="1061" t="s">
        <v>2394</v>
      </c>
      <c r="F2092" s="1061">
        <v>143</v>
      </c>
      <c r="G2092" s="1061" t="s">
        <v>711</v>
      </c>
      <c r="H2092" s="1063">
        <v>1</v>
      </c>
      <c r="I2092" s="1064">
        <v>21801</v>
      </c>
      <c r="J2092" s="1064">
        <v>1</v>
      </c>
      <c r="K2092">
        <v>2020</v>
      </c>
      <c r="L2092" s="1064">
        <v>2</v>
      </c>
      <c r="M2092" s="1064">
        <v>2</v>
      </c>
      <c r="N2092" s="1064" t="s">
        <v>2396</v>
      </c>
      <c r="O2092">
        <v>13</v>
      </c>
      <c r="P2092" s="1065">
        <v>0</v>
      </c>
      <c r="Q2092" s="1065">
        <v>2686</v>
      </c>
      <c r="R2092" s="1066">
        <f t="shared" si="32"/>
        <v>2686</v>
      </c>
      <c r="S2092" s="1065">
        <v>0</v>
      </c>
      <c r="T2092" s="1065">
        <v>0</v>
      </c>
      <c r="U2092" s="1065">
        <v>0</v>
      </c>
      <c r="V2092" s="1065">
        <v>0</v>
      </c>
    </row>
    <row r="2093" spans="1:22">
      <c r="A2093">
        <v>4088200100</v>
      </c>
      <c r="B2093" s="1061">
        <v>2</v>
      </c>
      <c r="C2093" s="1061">
        <v>5</v>
      </c>
      <c r="D2093" s="1062">
        <v>2</v>
      </c>
      <c r="E2093" s="1061" t="s">
        <v>2394</v>
      </c>
      <c r="F2093" s="1061">
        <v>143</v>
      </c>
      <c r="G2093" s="1061" t="s">
        <v>711</v>
      </c>
      <c r="H2093" s="1063">
        <v>1</v>
      </c>
      <c r="I2093" s="1064">
        <v>22101</v>
      </c>
      <c r="J2093" s="1064">
        <v>1</v>
      </c>
      <c r="K2093">
        <v>2020</v>
      </c>
      <c r="L2093" s="1064">
        <v>1</v>
      </c>
      <c r="M2093" s="1064">
        <v>1</v>
      </c>
      <c r="N2093" s="1064" t="s">
        <v>2397</v>
      </c>
      <c r="O2093">
        <v>13</v>
      </c>
      <c r="P2093" s="1065">
        <v>0</v>
      </c>
      <c r="Q2093" s="1065">
        <v>0</v>
      </c>
      <c r="R2093" s="1066">
        <f t="shared" si="32"/>
        <v>0</v>
      </c>
      <c r="S2093" s="1065">
        <v>0</v>
      </c>
      <c r="T2093" s="1065">
        <v>0</v>
      </c>
      <c r="U2093" s="1065">
        <v>0</v>
      </c>
      <c r="V2093" s="1065">
        <v>0</v>
      </c>
    </row>
    <row r="2094" spans="1:22">
      <c r="A2094">
        <v>4088200100</v>
      </c>
      <c r="B2094" s="1061">
        <v>2</v>
      </c>
      <c r="C2094" s="1061">
        <v>5</v>
      </c>
      <c r="D2094" s="1062">
        <v>2</v>
      </c>
      <c r="E2094" s="1061" t="s">
        <v>2394</v>
      </c>
      <c r="F2094" s="1061">
        <v>143</v>
      </c>
      <c r="G2094" s="1061" t="s">
        <v>711</v>
      </c>
      <c r="H2094" s="1063">
        <v>1</v>
      </c>
      <c r="I2094" s="1064">
        <v>22101</v>
      </c>
      <c r="J2094" s="1064">
        <v>1</v>
      </c>
      <c r="K2094">
        <v>2020</v>
      </c>
      <c r="L2094" s="1064">
        <v>1</v>
      </c>
      <c r="M2094" s="1064">
        <v>1</v>
      </c>
      <c r="N2094" s="1064" t="s">
        <v>2397</v>
      </c>
      <c r="O2094">
        <v>13</v>
      </c>
      <c r="P2094" s="1065">
        <v>0</v>
      </c>
      <c r="Q2094" s="1065">
        <v>110</v>
      </c>
      <c r="R2094" s="1066">
        <f t="shared" si="32"/>
        <v>110</v>
      </c>
      <c r="S2094" s="1065">
        <v>0</v>
      </c>
      <c r="T2094" s="1065">
        <v>0</v>
      </c>
      <c r="U2094" s="1065">
        <v>0</v>
      </c>
      <c r="V2094" s="1065">
        <v>0</v>
      </c>
    </row>
    <row r="2095" spans="1:22">
      <c r="A2095">
        <v>4088200100</v>
      </c>
      <c r="B2095" s="1061">
        <v>2</v>
      </c>
      <c r="C2095" s="1061">
        <v>5</v>
      </c>
      <c r="D2095" s="1062">
        <v>2</v>
      </c>
      <c r="E2095" s="1061" t="s">
        <v>2394</v>
      </c>
      <c r="F2095" s="1061">
        <v>143</v>
      </c>
      <c r="G2095" s="1061" t="s">
        <v>711</v>
      </c>
      <c r="H2095" s="1063">
        <v>1</v>
      </c>
      <c r="I2095" s="1064">
        <v>22101</v>
      </c>
      <c r="J2095" s="1064">
        <v>1</v>
      </c>
      <c r="K2095">
        <v>2020</v>
      </c>
      <c r="L2095" s="1064">
        <v>1</v>
      </c>
      <c r="M2095" s="1064">
        <v>1</v>
      </c>
      <c r="N2095" s="1064" t="s">
        <v>2397</v>
      </c>
      <c r="O2095">
        <v>13</v>
      </c>
      <c r="P2095" s="1065">
        <v>113635.74</v>
      </c>
      <c r="Q2095" s="1065">
        <v>-42065.23</v>
      </c>
      <c r="R2095" s="1066">
        <f t="shared" si="32"/>
        <v>71570.510000000009</v>
      </c>
      <c r="S2095" s="1065">
        <v>59407.73</v>
      </c>
      <c r="T2095" s="1065">
        <v>59407.73</v>
      </c>
      <c r="U2095" s="1065">
        <v>59407.73</v>
      </c>
      <c r="V2095" s="1065">
        <v>59407.73</v>
      </c>
    </row>
    <row r="2096" spans="1:22">
      <c r="A2096">
        <v>4088200100</v>
      </c>
      <c r="B2096" s="1061">
        <v>2</v>
      </c>
      <c r="C2096" s="1061">
        <v>5</v>
      </c>
      <c r="D2096" s="1062">
        <v>2</v>
      </c>
      <c r="E2096" s="1061" t="s">
        <v>2394</v>
      </c>
      <c r="F2096" s="1061">
        <v>143</v>
      </c>
      <c r="G2096" s="1061" t="s">
        <v>711</v>
      </c>
      <c r="H2096" s="1063">
        <v>1</v>
      </c>
      <c r="I2096" s="1064">
        <v>22101</v>
      </c>
      <c r="J2096" s="1064">
        <v>1</v>
      </c>
      <c r="K2096">
        <v>2020</v>
      </c>
      <c r="L2096" s="1064">
        <v>1</v>
      </c>
      <c r="M2096" s="1064">
        <v>1</v>
      </c>
      <c r="N2096" s="1064" t="s">
        <v>2397</v>
      </c>
      <c r="O2096">
        <v>13</v>
      </c>
      <c r="P2096" s="1065">
        <v>1500</v>
      </c>
      <c r="Q2096" s="1065">
        <v>0</v>
      </c>
      <c r="R2096" s="1066">
        <f t="shared" si="32"/>
        <v>1500</v>
      </c>
      <c r="S2096" s="1065">
        <v>110</v>
      </c>
      <c r="T2096" s="1065">
        <v>110</v>
      </c>
      <c r="U2096" s="1065">
        <v>110</v>
      </c>
      <c r="V2096" s="1065">
        <v>110</v>
      </c>
    </row>
    <row r="2097" spans="1:22">
      <c r="A2097">
        <v>4088200100</v>
      </c>
      <c r="B2097" s="1061">
        <v>2</v>
      </c>
      <c r="C2097" s="1061">
        <v>5</v>
      </c>
      <c r="D2097" s="1062">
        <v>2</v>
      </c>
      <c r="E2097" s="1061" t="s">
        <v>2394</v>
      </c>
      <c r="F2097" s="1061">
        <v>143</v>
      </c>
      <c r="G2097" s="1061" t="s">
        <v>711</v>
      </c>
      <c r="H2097" s="1063">
        <v>1</v>
      </c>
      <c r="I2097" s="1064">
        <v>22101</v>
      </c>
      <c r="J2097" s="1064">
        <v>1</v>
      </c>
      <c r="K2097">
        <v>2020</v>
      </c>
      <c r="L2097" s="1064">
        <v>1</v>
      </c>
      <c r="M2097" s="1064">
        <v>1</v>
      </c>
      <c r="N2097" s="1064" t="s">
        <v>2397</v>
      </c>
      <c r="O2097">
        <v>13</v>
      </c>
      <c r="P2097" s="1065">
        <v>1500</v>
      </c>
      <c r="Q2097" s="1065">
        <v>0</v>
      </c>
      <c r="R2097" s="1066">
        <f t="shared" si="32"/>
        <v>1500</v>
      </c>
      <c r="S2097" s="1065">
        <v>1216.8</v>
      </c>
      <c r="T2097" s="1065">
        <v>1216.8</v>
      </c>
      <c r="U2097" s="1065">
        <v>1216.8</v>
      </c>
      <c r="V2097" s="1065">
        <v>1216.8</v>
      </c>
    </row>
    <row r="2098" spans="1:22">
      <c r="A2098">
        <v>4088200100</v>
      </c>
      <c r="B2098" s="1061">
        <v>2</v>
      </c>
      <c r="C2098" s="1061">
        <v>5</v>
      </c>
      <c r="D2098" s="1062">
        <v>2</v>
      </c>
      <c r="E2098" s="1061" t="s">
        <v>2394</v>
      </c>
      <c r="F2098" s="1061">
        <v>143</v>
      </c>
      <c r="G2098" s="1061" t="s">
        <v>711</v>
      </c>
      <c r="H2098" s="1063">
        <v>1</v>
      </c>
      <c r="I2098" s="1064">
        <v>22101</v>
      </c>
      <c r="J2098" s="1064">
        <v>1</v>
      </c>
      <c r="K2098">
        <v>2020</v>
      </c>
      <c r="L2098" s="1064">
        <v>1</v>
      </c>
      <c r="M2098" s="1064">
        <v>1</v>
      </c>
      <c r="N2098" s="1064" t="s">
        <v>2397</v>
      </c>
      <c r="O2098">
        <v>13</v>
      </c>
      <c r="P2098" s="1065">
        <v>1500</v>
      </c>
      <c r="Q2098" s="1065">
        <v>0</v>
      </c>
      <c r="R2098" s="1066">
        <f t="shared" si="32"/>
        <v>1500</v>
      </c>
      <c r="S2098" s="1065">
        <v>411</v>
      </c>
      <c r="T2098" s="1065">
        <v>411</v>
      </c>
      <c r="U2098" s="1065">
        <v>411</v>
      </c>
      <c r="V2098" s="1065">
        <v>411</v>
      </c>
    </row>
    <row r="2099" spans="1:22">
      <c r="A2099">
        <v>4088200100</v>
      </c>
      <c r="B2099" s="1061">
        <v>2</v>
      </c>
      <c r="C2099" s="1061">
        <v>5</v>
      </c>
      <c r="D2099" s="1062">
        <v>2</v>
      </c>
      <c r="E2099" s="1061" t="s">
        <v>2394</v>
      </c>
      <c r="F2099" s="1061">
        <v>143</v>
      </c>
      <c r="G2099" s="1061" t="s">
        <v>711</v>
      </c>
      <c r="H2099" s="1063">
        <v>1</v>
      </c>
      <c r="I2099" s="1064">
        <v>22101</v>
      </c>
      <c r="J2099" s="1064">
        <v>1</v>
      </c>
      <c r="K2099">
        <v>2020</v>
      </c>
      <c r="L2099" s="1064">
        <v>2</v>
      </c>
      <c r="M2099" s="1064">
        <v>2</v>
      </c>
      <c r="N2099" s="1064" t="s">
        <v>2396</v>
      </c>
      <c r="O2099">
        <v>13</v>
      </c>
      <c r="P2099" s="1065">
        <v>0</v>
      </c>
      <c r="Q2099" s="1065">
        <v>0</v>
      </c>
      <c r="R2099" s="1066">
        <f t="shared" si="32"/>
        <v>0</v>
      </c>
      <c r="S2099" s="1065">
        <v>0</v>
      </c>
      <c r="T2099" s="1065">
        <v>0</v>
      </c>
      <c r="U2099" s="1065">
        <v>0</v>
      </c>
      <c r="V2099" s="1065">
        <v>0</v>
      </c>
    </row>
    <row r="2100" spans="1:22">
      <c r="A2100">
        <v>4088200100</v>
      </c>
      <c r="B2100" s="1061">
        <v>2</v>
      </c>
      <c r="C2100" s="1061">
        <v>5</v>
      </c>
      <c r="D2100" s="1062">
        <v>2</v>
      </c>
      <c r="E2100" s="1061" t="s">
        <v>2394</v>
      </c>
      <c r="F2100" s="1061">
        <v>143</v>
      </c>
      <c r="G2100" s="1061" t="s">
        <v>711</v>
      </c>
      <c r="H2100" s="1063">
        <v>1</v>
      </c>
      <c r="I2100" s="1064">
        <v>22101</v>
      </c>
      <c r="J2100" s="1064">
        <v>1</v>
      </c>
      <c r="K2100">
        <v>2020</v>
      </c>
      <c r="L2100" s="1064">
        <v>2</v>
      </c>
      <c r="M2100" s="1064">
        <v>2</v>
      </c>
      <c r="N2100" s="1064" t="s">
        <v>2396</v>
      </c>
      <c r="O2100">
        <v>13</v>
      </c>
      <c r="P2100" s="1065">
        <v>0</v>
      </c>
      <c r="Q2100" s="1065">
        <v>0</v>
      </c>
      <c r="R2100" s="1066">
        <f t="shared" si="32"/>
        <v>0</v>
      </c>
      <c r="S2100" s="1065">
        <v>0</v>
      </c>
      <c r="T2100" s="1065">
        <v>0</v>
      </c>
      <c r="U2100" s="1065">
        <v>329.67</v>
      </c>
      <c r="V2100" s="1065">
        <v>329.67</v>
      </c>
    </row>
    <row r="2101" spans="1:22">
      <c r="A2101">
        <v>4088200100</v>
      </c>
      <c r="B2101" s="1061">
        <v>2</v>
      </c>
      <c r="C2101" s="1061">
        <v>5</v>
      </c>
      <c r="D2101" s="1062">
        <v>2</v>
      </c>
      <c r="E2101" s="1061" t="s">
        <v>2394</v>
      </c>
      <c r="F2101" s="1061">
        <v>143</v>
      </c>
      <c r="G2101" s="1061" t="s">
        <v>711</v>
      </c>
      <c r="H2101" s="1063">
        <v>1</v>
      </c>
      <c r="I2101" s="1064">
        <v>22101</v>
      </c>
      <c r="J2101" s="1064">
        <v>1</v>
      </c>
      <c r="K2101">
        <v>2020</v>
      </c>
      <c r="L2101" s="1064">
        <v>2</v>
      </c>
      <c r="M2101" s="1064">
        <v>2</v>
      </c>
      <c r="N2101" s="1064" t="s">
        <v>2396</v>
      </c>
      <c r="O2101">
        <v>13</v>
      </c>
      <c r="P2101" s="1065">
        <v>0</v>
      </c>
      <c r="Q2101" s="1065">
        <v>0</v>
      </c>
      <c r="R2101" s="1066">
        <f t="shared" si="32"/>
        <v>0</v>
      </c>
      <c r="S2101" s="1065">
        <v>0</v>
      </c>
      <c r="T2101" s="1065">
        <v>0</v>
      </c>
      <c r="U2101" s="1065">
        <v>0</v>
      </c>
      <c r="V2101" s="1065">
        <v>0</v>
      </c>
    </row>
    <row r="2102" spans="1:22">
      <c r="A2102">
        <v>4088200100</v>
      </c>
      <c r="B2102" s="1061">
        <v>2</v>
      </c>
      <c r="C2102" s="1061">
        <v>5</v>
      </c>
      <c r="D2102" s="1062">
        <v>2</v>
      </c>
      <c r="E2102" s="1061" t="s">
        <v>2394</v>
      </c>
      <c r="F2102" s="1061">
        <v>143</v>
      </c>
      <c r="G2102" s="1061" t="s">
        <v>711</v>
      </c>
      <c r="H2102" s="1063">
        <v>1</v>
      </c>
      <c r="I2102" s="1064">
        <v>22101</v>
      </c>
      <c r="J2102" s="1064">
        <v>1</v>
      </c>
      <c r="K2102">
        <v>2020</v>
      </c>
      <c r="L2102" s="1064">
        <v>2</v>
      </c>
      <c r="M2102" s="1064">
        <v>2</v>
      </c>
      <c r="N2102" s="1064" t="s">
        <v>2396</v>
      </c>
      <c r="O2102">
        <v>13</v>
      </c>
      <c r="P2102" s="1065">
        <v>0</v>
      </c>
      <c r="Q2102" s="1065">
        <v>0</v>
      </c>
      <c r="R2102" s="1066">
        <f t="shared" si="32"/>
        <v>0</v>
      </c>
      <c r="S2102" s="1065">
        <v>0</v>
      </c>
      <c r="T2102" s="1065">
        <v>0</v>
      </c>
      <c r="U2102" s="1065">
        <v>0</v>
      </c>
      <c r="V2102" s="1065">
        <v>0</v>
      </c>
    </row>
    <row r="2103" spans="1:22">
      <c r="A2103">
        <v>4088200100</v>
      </c>
      <c r="B2103" s="1061">
        <v>2</v>
      </c>
      <c r="C2103" s="1061">
        <v>5</v>
      </c>
      <c r="D2103" s="1062">
        <v>2</v>
      </c>
      <c r="E2103" s="1061" t="s">
        <v>2394</v>
      </c>
      <c r="F2103" s="1061">
        <v>143</v>
      </c>
      <c r="G2103" s="1061" t="s">
        <v>711</v>
      </c>
      <c r="H2103" s="1063">
        <v>1</v>
      </c>
      <c r="I2103" s="1064">
        <v>22101</v>
      </c>
      <c r="J2103" s="1064">
        <v>1</v>
      </c>
      <c r="K2103">
        <v>2020</v>
      </c>
      <c r="L2103" s="1064">
        <v>2</v>
      </c>
      <c r="M2103" s="1064">
        <v>2</v>
      </c>
      <c r="N2103" s="1064" t="s">
        <v>2396</v>
      </c>
      <c r="O2103">
        <v>13</v>
      </c>
      <c r="P2103" s="1065">
        <v>0</v>
      </c>
      <c r="Q2103" s="1065">
        <v>0</v>
      </c>
      <c r="R2103" s="1066">
        <f t="shared" si="32"/>
        <v>0</v>
      </c>
      <c r="S2103" s="1065">
        <v>329.67</v>
      </c>
      <c r="T2103" s="1065">
        <v>329.67</v>
      </c>
      <c r="U2103" s="1065">
        <v>0</v>
      </c>
      <c r="V2103" s="1065">
        <v>0</v>
      </c>
    </row>
    <row r="2104" spans="1:22">
      <c r="A2104">
        <v>4088200100</v>
      </c>
      <c r="B2104" s="1061">
        <v>2</v>
      </c>
      <c r="C2104" s="1061">
        <v>5</v>
      </c>
      <c r="D2104" s="1062">
        <v>2</v>
      </c>
      <c r="E2104" s="1061" t="s">
        <v>2394</v>
      </c>
      <c r="F2104" s="1061">
        <v>143</v>
      </c>
      <c r="G2104" s="1061" t="s">
        <v>711</v>
      </c>
      <c r="H2104" s="1063">
        <v>1</v>
      </c>
      <c r="I2104" s="1064">
        <v>22101</v>
      </c>
      <c r="J2104" s="1064">
        <v>1</v>
      </c>
      <c r="K2104">
        <v>2020</v>
      </c>
      <c r="L2104" s="1064">
        <v>2</v>
      </c>
      <c r="M2104" s="1064">
        <v>2</v>
      </c>
      <c r="N2104" s="1064" t="s">
        <v>2396</v>
      </c>
      <c r="O2104">
        <v>13</v>
      </c>
      <c r="P2104" s="1065">
        <v>0</v>
      </c>
      <c r="Q2104" s="1065">
        <v>329.67</v>
      </c>
      <c r="R2104" s="1066">
        <f t="shared" si="32"/>
        <v>329.67</v>
      </c>
      <c r="S2104" s="1065">
        <v>0</v>
      </c>
      <c r="T2104" s="1065">
        <v>0</v>
      </c>
      <c r="U2104" s="1065">
        <v>0</v>
      </c>
      <c r="V2104" s="1065">
        <v>0</v>
      </c>
    </row>
    <row r="2105" spans="1:22">
      <c r="A2105">
        <v>4088200100</v>
      </c>
      <c r="B2105" s="1061">
        <v>2</v>
      </c>
      <c r="C2105" s="1061">
        <v>5</v>
      </c>
      <c r="D2105" s="1062">
        <v>2</v>
      </c>
      <c r="E2105" s="1061" t="s">
        <v>2394</v>
      </c>
      <c r="F2105" s="1061">
        <v>143</v>
      </c>
      <c r="G2105" s="1061" t="s">
        <v>711</v>
      </c>
      <c r="H2105" s="1063">
        <v>1</v>
      </c>
      <c r="I2105" s="1064">
        <v>22101</v>
      </c>
      <c r="J2105" s="1064">
        <v>1</v>
      </c>
      <c r="K2105">
        <v>2020</v>
      </c>
      <c r="L2105" s="1064">
        <v>2</v>
      </c>
      <c r="M2105" s="1064">
        <v>2</v>
      </c>
      <c r="N2105" s="1064" t="s">
        <v>2396</v>
      </c>
      <c r="O2105">
        <v>13</v>
      </c>
      <c r="P2105" s="1065">
        <v>30046.57</v>
      </c>
      <c r="Q2105" s="1065">
        <v>-7807.46</v>
      </c>
      <c r="R2105" s="1066">
        <f t="shared" si="32"/>
        <v>22239.11</v>
      </c>
      <c r="S2105" s="1065">
        <v>22239.11</v>
      </c>
      <c r="T2105" s="1065">
        <v>22239.11</v>
      </c>
      <c r="U2105" s="1065">
        <v>22239.11</v>
      </c>
      <c r="V2105" s="1065">
        <v>22239.11</v>
      </c>
    </row>
    <row r="2106" spans="1:22">
      <c r="A2106">
        <v>4088200100</v>
      </c>
      <c r="B2106" s="1061">
        <v>2</v>
      </c>
      <c r="C2106" s="1061">
        <v>5</v>
      </c>
      <c r="D2106" s="1062">
        <v>2</v>
      </c>
      <c r="E2106" s="1061" t="s">
        <v>2394</v>
      </c>
      <c r="F2106" s="1061">
        <v>143</v>
      </c>
      <c r="G2106" s="1061" t="s">
        <v>711</v>
      </c>
      <c r="H2106" s="1063">
        <v>1</v>
      </c>
      <c r="I2106" s="1064">
        <v>22101</v>
      </c>
      <c r="J2106" s="1064">
        <v>1</v>
      </c>
      <c r="K2106">
        <v>2020</v>
      </c>
      <c r="L2106" s="1064">
        <v>1</v>
      </c>
      <c r="M2106" s="1064">
        <v>1</v>
      </c>
      <c r="N2106" s="1064" t="s">
        <v>2397</v>
      </c>
      <c r="O2106">
        <v>13</v>
      </c>
      <c r="P2106" s="1065">
        <v>1500</v>
      </c>
      <c r="Q2106" s="1065">
        <v>0</v>
      </c>
      <c r="R2106" s="1066">
        <f t="shared" si="32"/>
        <v>1500</v>
      </c>
      <c r="S2106" s="1065">
        <v>411.2</v>
      </c>
      <c r="T2106" s="1065">
        <v>411.2</v>
      </c>
      <c r="U2106" s="1065">
        <v>411.2</v>
      </c>
      <c r="V2106" s="1065">
        <v>411.2</v>
      </c>
    </row>
    <row r="2107" spans="1:22">
      <c r="A2107">
        <v>4088200100</v>
      </c>
      <c r="B2107" s="1061">
        <v>2</v>
      </c>
      <c r="C2107" s="1061">
        <v>5</v>
      </c>
      <c r="D2107" s="1062">
        <v>2</v>
      </c>
      <c r="E2107" s="1061" t="s">
        <v>2394</v>
      </c>
      <c r="F2107" s="1061">
        <v>143</v>
      </c>
      <c r="G2107" s="1061" t="s">
        <v>711</v>
      </c>
      <c r="H2107" s="1063">
        <v>1</v>
      </c>
      <c r="I2107" s="1064">
        <v>22101</v>
      </c>
      <c r="J2107" s="1064">
        <v>1</v>
      </c>
      <c r="K2107">
        <v>2020</v>
      </c>
      <c r="L2107" s="1064">
        <v>2</v>
      </c>
      <c r="M2107" s="1064">
        <v>2</v>
      </c>
      <c r="N2107" s="1064" t="s">
        <v>2396</v>
      </c>
      <c r="O2107">
        <v>13</v>
      </c>
      <c r="P2107" s="1065">
        <v>0</v>
      </c>
      <c r="Q2107" s="1065">
        <v>0</v>
      </c>
      <c r="R2107" s="1066">
        <f t="shared" si="32"/>
        <v>0</v>
      </c>
      <c r="S2107" s="1065">
        <v>0</v>
      </c>
      <c r="T2107" s="1065">
        <v>0</v>
      </c>
      <c r="U2107" s="1065">
        <v>0</v>
      </c>
      <c r="V2107" s="1065">
        <v>0</v>
      </c>
    </row>
    <row r="2108" spans="1:22">
      <c r="A2108">
        <v>4088200100</v>
      </c>
      <c r="B2108" s="1061">
        <v>2</v>
      </c>
      <c r="C2108" s="1061">
        <v>5</v>
      </c>
      <c r="D2108" s="1062">
        <v>2</v>
      </c>
      <c r="E2108" s="1061" t="s">
        <v>2394</v>
      </c>
      <c r="F2108" s="1061">
        <v>143</v>
      </c>
      <c r="G2108" s="1061" t="s">
        <v>711</v>
      </c>
      <c r="H2108" s="1063">
        <v>1</v>
      </c>
      <c r="I2108" s="1064">
        <v>22101</v>
      </c>
      <c r="J2108" s="1064">
        <v>1</v>
      </c>
      <c r="K2108">
        <v>2020</v>
      </c>
      <c r="L2108" s="1064">
        <v>2</v>
      </c>
      <c r="M2108" s="1064">
        <v>2</v>
      </c>
      <c r="N2108" s="1064" t="s">
        <v>2396</v>
      </c>
      <c r="O2108">
        <v>13</v>
      </c>
      <c r="P2108" s="1065">
        <v>0</v>
      </c>
      <c r="Q2108" s="1065">
        <v>0</v>
      </c>
      <c r="R2108" s="1066">
        <f t="shared" si="32"/>
        <v>0</v>
      </c>
      <c r="S2108" s="1065">
        <v>0</v>
      </c>
      <c r="T2108" s="1065">
        <v>0</v>
      </c>
      <c r="U2108" s="1065">
        <v>620</v>
      </c>
      <c r="V2108" s="1065">
        <v>620</v>
      </c>
    </row>
    <row r="2109" spans="1:22">
      <c r="A2109">
        <v>4088200100</v>
      </c>
      <c r="B2109" s="1061">
        <v>2</v>
      </c>
      <c r="C2109" s="1061">
        <v>5</v>
      </c>
      <c r="D2109" s="1062">
        <v>2</v>
      </c>
      <c r="E2109" s="1061" t="s">
        <v>2394</v>
      </c>
      <c r="F2109" s="1061">
        <v>143</v>
      </c>
      <c r="G2109" s="1061" t="s">
        <v>711</v>
      </c>
      <c r="H2109" s="1063">
        <v>1</v>
      </c>
      <c r="I2109" s="1064">
        <v>22101</v>
      </c>
      <c r="J2109" s="1064">
        <v>1</v>
      </c>
      <c r="K2109">
        <v>2020</v>
      </c>
      <c r="L2109" s="1064">
        <v>2</v>
      </c>
      <c r="M2109" s="1064">
        <v>2</v>
      </c>
      <c r="N2109" s="1064" t="s">
        <v>2396</v>
      </c>
      <c r="O2109">
        <v>13</v>
      </c>
      <c r="P2109" s="1065">
        <v>0</v>
      </c>
      <c r="Q2109" s="1065">
        <v>0</v>
      </c>
      <c r="R2109" s="1066">
        <f t="shared" si="32"/>
        <v>0</v>
      </c>
      <c r="S2109" s="1065">
        <v>0</v>
      </c>
      <c r="T2109" s="1065">
        <v>0</v>
      </c>
      <c r="U2109" s="1065">
        <v>0</v>
      </c>
      <c r="V2109" s="1065">
        <v>0</v>
      </c>
    </row>
    <row r="2110" spans="1:22">
      <c r="A2110">
        <v>4088200100</v>
      </c>
      <c r="B2110" s="1061">
        <v>2</v>
      </c>
      <c r="C2110" s="1061">
        <v>5</v>
      </c>
      <c r="D2110" s="1062">
        <v>2</v>
      </c>
      <c r="E2110" s="1061" t="s">
        <v>2394</v>
      </c>
      <c r="F2110" s="1061">
        <v>143</v>
      </c>
      <c r="G2110" s="1061" t="s">
        <v>711</v>
      </c>
      <c r="H2110" s="1063">
        <v>1</v>
      </c>
      <c r="I2110" s="1064">
        <v>22101</v>
      </c>
      <c r="J2110" s="1064">
        <v>1</v>
      </c>
      <c r="K2110">
        <v>2020</v>
      </c>
      <c r="L2110" s="1064">
        <v>2</v>
      </c>
      <c r="M2110" s="1064">
        <v>2</v>
      </c>
      <c r="N2110" s="1064" t="s">
        <v>2396</v>
      </c>
      <c r="O2110">
        <v>13</v>
      </c>
      <c r="P2110" s="1065">
        <v>0</v>
      </c>
      <c r="Q2110" s="1065">
        <v>0</v>
      </c>
      <c r="R2110" s="1066">
        <f t="shared" si="32"/>
        <v>0</v>
      </c>
      <c r="S2110" s="1065">
        <v>0</v>
      </c>
      <c r="T2110" s="1065">
        <v>0</v>
      </c>
      <c r="U2110" s="1065">
        <v>0</v>
      </c>
      <c r="V2110" s="1065">
        <v>0</v>
      </c>
    </row>
    <row r="2111" spans="1:22">
      <c r="A2111">
        <v>4088200100</v>
      </c>
      <c r="B2111" s="1061">
        <v>2</v>
      </c>
      <c r="C2111" s="1061">
        <v>5</v>
      </c>
      <c r="D2111" s="1062">
        <v>2</v>
      </c>
      <c r="E2111" s="1061" t="s">
        <v>2394</v>
      </c>
      <c r="F2111" s="1061">
        <v>143</v>
      </c>
      <c r="G2111" s="1061" t="s">
        <v>711</v>
      </c>
      <c r="H2111" s="1063">
        <v>1</v>
      </c>
      <c r="I2111" s="1064">
        <v>22101</v>
      </c>
      <c r="J2111" s="1064">
        <v>1</v>
      </c>
      <c r="K2111">
        <v>2020</v>
      </c>
      <c r="L2111" s="1064">
        <v>2</v>
      </c>
      <c r="M2111" s="1064">
        <v>2</v>
      </c>
      <c r="N2111" s="1064" t="s">
        <v>2396</v>
      </c>
      <c r="O2111">
        <v>13</v>
      </c>
      <c r="P2111" s="1065">
        <v>0</v>
      </c>
      <c r="Q2111" s="1065">
        <v>0</v>
      </c>
      <c r="R2111" s="1066">
        <f t="shared" si="32"/>
        <v>0</v>
      </c>
      <c r="S2111" s="1065">
        <v>620</v>
      </c>
      <c r="T2111" s="1065">
        <v>620</v>
      </c>
      <c r="U2111" s="1065">
        <v>0</v>
      </c>
      <c r="V2111" s="1065">
        <v>0</v>
      </c>
    </row>
    <row r="2112" spans="1:22">
      <c r="A2112">
        <v>4088200100</v>
      </c>
      <c r="B2112" s="1061">
        <v>2</v>
      </c>
      <c r="C2112" s="1061">
        <v>5</v>
      </c>
      <c r="D2112" s="1062">
        <v>2</v>
      </c>
      <c r="E2112" s="1061" t="s">
        <v>2394</v>
      </c>
      <c r="F2112" s="1061">
        <v>143</v>
      </c>
      <c r="G2112" s="1061" t="s">
        <v>711</v>
      </c>
      <c r="H2112" s="1063">
        <v>1</v>
      </c>
      <c r="I2112" s="1064">
        <v>22101</v>
      </c>
      <c r="J2112" s="1064">
        <v>1</v>
      </c>
      <c r="K2112">
        <v>2020</v>
      </c>
      <c r="L2112" s="1064">
        <v>2</v>
      </c>
      <c r="M2112" s="1064">
        <v>2</v>
      </c>
      <c r="N2112" s="1064" t="s">
        <v>2396</v>
      </c>
      <c r="O2112">
        <v>13</v>
      </c>
      <c r="P2112" s="1065">
        <v>0</v>
      </c>
      <c r="Q2112" s="1065">
        <v>620</v>
      </c>
      <c r="R2112" s="1066">
        <f t="shared" si="32"/>
        <v>620</v>
      </c>
      <c r="S2112" s="1065">
        <v>0</v>
      </c>
      <c r="T2112" s="1065">
        <v>0</v>
      </c>
      <c r="U2112" s="1065">
        <v>0</v>
      </c>
      <c r="V2112" s="1065">
        <v>0</v>
      </c>
    </row>
    <row r="2113" spans="1:22">
      <c r="A2113">
        <v>4088200100</v>
      </c>
      <c r="B2113" s="1061">
        <v>2</v>
      </c>
      <c r="C2113" s="1061">
        <v>5</v>
      </c>
      <c r="D2113" s="1062">
        <v>2</v>
      </c>
      <c r="E2113" s="1061" t="s">
        <v>2394</v>
      </c>
      <c r="F2113" s="1061">
        <v>143</v>
      </c>
      <c r="G2113" s="1061" t="s">
        <v>711</v>
      </c>
      <c r="H2113" s="1063">
        <v>1</v>
      </c>
      <c r="I2113" s="1064">
        <v>22101</v>
      </c>
      <c r="J2113" s="1064">
        <v>1</v>
      </c>
      <c r="K2113">
        <v>2020</v>
      </c>
      <c r="L2113" s="1064">
        <v>2</v>
      </c>
      <c r="M2113" s="1064">
        <v>2</v>
      </c>
      <c r="N2113" s="1064" t="s">
        <v>2396</v>
      </c>
      <c r="O2113">
        <v>13</v>
      </c>
      <c r="P2113" s="1065">
        <v>0</v>
      </c>
      <c r="Q2113" s="1065">
        <v>0</v>
      </c>
      <c r="R2113" s="1066">
        <f t="shared" si="32"/>
        <v>0</v>
      </c>
      <c r="S2113" s="1065">
        <v>0</v>
      </c>
      <c r="T2113" s="1065">
        <v>0</v>
      </c>
      <c r="U2113" s="1065">
        <v>0</v>
      </c>
      <c r="V2113" s="1065">
        <v>0</v>
      </c>
    </row>
    <row r="2114" spans="1:22">
      <c r="A2114">
        <v>4088200100</v>
      </c>
      <c r="B2114" s="1061">
        <v>2</v>
      </c>
      <c r="C2114" s="1061">
        <v>5</v>
      </c>
      <c r="D2114" s="1062">
        <v>2</v>
      </c>
      <c r="E2114" s="1061" t="s">
        <v>2394</v>
      </c>
      <c r="F2114" s="1061">
        <v>143</v>
      </c>
      <c r="G2114" s="1061" t="s">
        <v>711</v>
      </c>
      <c r="H2114" s="1063">
        <v>1</v>
      </c>
      <c r="I2114" s="1064">
        <v>22101</v>
      </c>
      <c r="J2114" s="1064">
        <v>1</v>
      </c>
      <c r="K2114">
        <v>2020</v>
      </c>
      <c r="L2114" s="1064">
        <v>2</v>
      </c>
      <c r="M2114" s="1064">
        <v>2</v>
      </c>
      <c r="N2114" s="1064" t="s">
        <v>2396</v>
      </c>
      <c r="O2114">
        <v>13</v>
      </c>
      <c r="P2114" s="1065">
        <v>0</v>
      </c>
      <c r="Q2114" s="1065">
        <v>0</v>
      </c>
      <c r="R2114" s="1066">
        <f t="shared" si="32"/>
        <v>0</v>
      </c>
      <c r="S2114" s="1065">
        <v>0</v>
      </c>
      <c r="T2114" s="1065">
        <v>0</v>
      </c>
      <c r="U2114" s="1065">
        <v>375.3</v>
      </c>
      <c r="V2114" s="1065">
        <v>375.3</v>
      </c>
    </row>
    <row r="2115" spans="1:22">
      <c r="A2115">
        <v>4088200100</v>
      </c>
      <c r="B2115" s="1061">
        <v>2</v>
      </c>
      <c r="C2115" s="1061">
        <v>5</v>
      </c>
      <c r="D2115" s="1062">
        <v>2</v>
      </c>
      <c r="E2115" s="1061" t="s">
        <v>2394</v>
      </c>
      <c r="F2115" s="1061">
        <v>143</v>
      </c>
      <c r="G2115" s="1061" t="s">
        <v>711</v>
      </c>
      <c r="H2115" s="1063">
        <v>1</v>
      </c>
      <c r="I2115" s="1064">
        <v>22101</v>
      </c>
      <c r="J2115" s="1064">
        <v>1</v>
      </c>
      <c r="K2115">
        <v>2020</v>
      </c>
      <c r="L2115" s="1064">
        <v>2</v>
      </c>
      <c r="M2115" s="1064">
        <v>2</v>
      </c>
      <c r="N2115" s="1064" t="s">
        <v>2396</v>
      </c>
      <c r="O2115">
        <v>13</v>
      </c>
      <c r="P2115" s="1065">
        <v>0</v>
      </c>
      <c r="Q2115" s="1065">
        <v>375.3</v>
      </c>
      <c r="R2115" s="1066">
        <f t="shared" si="32"/>
        <v>375.3</v>
      </c>
      <c r="S2115" s="1065">
        <v>0</v>
      </c>
      <c r="T2115" s="1065">
        <v>0</v>
      </c>
      <c r="U2115" s="1065">
        <v>0</v>
      </c>
      <c r="V2115" s="1065">
        <v>0</v>
      </c>
    </row>
    <row r="2116" spans="1:22">
      <c r="A2116">
        <v>4088200100</v>
      </c>
      <c r="B2116" s="1061">
        <v>2</v>
      </c>
      <c r="C2116" s="1061">
        <v>5</v>
      </c>
      <c r="D2116" s="1062">
        <v>2</v>
      </c>
      <c r="E2116" s="1061" t="s">
        <v>2394</v>
      </c>
      <c r="F2116" s="1061">
        <v>143</v>
      </c>
      <c r="G2116" s="1061" t="s">
        <v>711</v>
      </c>
      <c r="H2116" s="1063">
        <v>1</v>
      </c>
      <c r="I2116" s="1064">
        <v>22101</v>
      </c>
      <c r="J2116" s="1064">
        <v>1</v>
      </c>
      <c r="K2116">
        <v>2020</v>
      </c>
      <c r="L2116" s="1064">
        <v>2</v>
      </c>
      <c r="M2116" s="1064">
        <v>2</v>
      </c>
      <c r="N2116" s="1064" t="s">
        <v>2396</v>
      </c>
      <c r="O2116">
        <v>13</v>
      </c>
      <c r="P2116" s="1065">
        <v>0</v>
      </c>
      <c r="Q2116" s="1065">
        <v>0</v>
      </c>
      <c r="R2116" s="1066">
        <f t="shared" si="32"/>
        <v>0</v>
      </c>
      <c r="S2116" s="1065">
        <v>375.3</v>
      </c>
      <c r="T2116" s="1065">
        <v>375.3</v>
      </c>
      <c r="U2116" s="1065">
        <v>0</v>
      </c>
      <c r="V2116" s="1065">
        <v>0</v>
      </c>
    </row>
    <row r="2117" spans="1:22">
      <c r="A2117">
        <v>4088200100</v>
      </c>
      <c r="B2117" s="1061">
        <v>2</v>
      </c>
      <c r="C2117" s="1061">
        <v>5</v>
      </c>
      <c r="D2117" s="1062">
        <v>2</v>
      </c>
      <c r="E2117" s="1061" t="s">
        <v>2394</v>
      </c>
      <c r="F2117" s="1061">
        <v>143</v>
      </c>
      <c r="G2117" s="1061" t="s">
        <v>711</v>
      </c>
      <c r="H2117" s="1063">
        <v>1</v>
      </c>
      <c r="I2117" s="1064">
        <v>22101</v>
      </c>
      <c r="J2117" s="1064">
        <v>1</v>
      </c>
      <c r="K2117">
        <v>2020</v>
      </c>
      <c r="L2117" s="1064">
        <v>2</v>
      </c>
      <c r="M2117" s="1064">
        <v>2</v>
      </c>
      <c r="N2117" s="1064" t="s">
        <v>2396</v>
      </c>
      <c r="O2117">
        <v>13</v>
      </c>
      <c r="P2117" s="1065">
        <v>0</v>
      </c>
      <c r="Q2117" s="1065">
        <v>0</v>
      </c>
      <c r="R2117" s="1066">
        <f t="shared" ref="R2117:R2180" si="33">P2117+Q2117</f>
        <v>0</v>
      </c>
      <c r="S2117" s="1065">
        <v>0</v>
      </c>
      <c r="T2117" s="1065">
        <v>0</v>
      </c>
      <c r="U2117" s="1065">
        <v>0</v>
      </c>
      <c r="V2117" s="1065">
        <v>0</v>
      </c>
    </row>
    <row r="2118" spans="1:22">
      <c r="A2118">
        <v>4088200100</v>
      </c>
      <c r="B2118" s="1061">
        <v>2</v>
      </c>
      <c r="C2118" s="1061">
        <v>5</v>
      </c>
      <c r="D2118" s="1062">
        <v>2</v>
      </c>
      <c r="E2118" s="1061" t="s">
        <v>2394</v>
      </c>
      <c r="F2118" s="1061">
        <v>143</v>
      </c>
      <c r="G2118" s="1061" t="s">
        <v>711</v>
      </c>
      <c r="H2118" s="1063">
        <v>1</v>
      </c>
      <c r="I2118" s="1064">
        <v>22101</v>
      </c>
      <c r="J2118" s="1064">
        <v>1</v>
      </c>
      <c r="K2118">
        <v>2020</v>
      </c>
      <c r="L2118" s="1064">
        <v>2</v>
      </c>
      <c r="M2118" s="1064">
        <v>2</v>
      </c>
      <c r="N2118" s="1064" t="s">
        <v>2396</v>
      </c>
      <c r="O2118">
        <v>13</v>
      </c>
      <c r="P2118" s="1065">
        <v>0</v>
      </c>
      <c r="Q2118" s="1065">
        <v>0</v>
      </c>
      <c r="R2118" s="1066">
        <f t="shared" si="33"/>
        <v>0</v>
      </c>
      <c r="S2118" s="1065">
        <v>0</v>
      </c>
      <c r="T2118" s="1065">
        <v>0</v>
      </c>
      <c r="U2118" s="1065">
        <v>0</v>
      </c>
      <c r="V2118" s="1065">
        <v>0</v>
      </c>
    </row>
    <row r="2119" spans="1:22">
      <c r="A2119">
        <v>4088200100</v>
      </c>
      <c r="B2119" s="1061">
        <v>2</v>
      </c>
      <c r="C2119" s="1061">
        <v>5</v>
      </c>
      <c r="D2119" s="1062">
        <v>2</v>
      </c>
      <c r="E2119" s="1061" t="s">
        <v>2394</v>
      </c>
      <c r="F2119" s="1061">
        <v>143</v>
      </c>
      <c r="G2119" s="1061" t="s">
        <v>711</v>
      </c>
      <c r="H2119" s="1063">
        <v>1</v>
      </c>
      <c r="I2119" s="1064">
        <v>22101</v>
      </c>
      <c r="J2119" s="1064">
        <v>1</v>
      </c>
      <c r="K2119">
        <v>2020</v>
      </c>
      <c r="L2119" s="1064">
        <v>1</v>
      </c>
      <c r="M2119" s="1064">
        <v>1</v>
      </c>
      <c r="N2119" s="1064" t="s">
        <v>2397</v>
      </c>
      <c r="O2119">
        <v>13</v>
      </c>
      <c r="P2119" s="1065">
        <v>1500</v>
      </c>
      <c r="Q2119" s="1065">
        <v>0</v>
      </c>
      <c r="R2119" s="1066">
        <f t="shared" si="33"/>
        <v>1500</v>
      </c>
      <c r="S2119" s="1065">
        <v>185.2</v>
      </c>
      <c r="T2119" s="1065">
        <v>185.2</v>
      </c>
      <c r="U2119" s="1065">
        <v>185.2</v>
      </c>
      <c r="V2119" s="1065">
        <v>185.2</v>
      </c>
    </row>
    <row r="2120" spans="1:22">
      <c r="A2120">
        <v>4088200100</v>
      </c>
      <c r="B2120" s="1061">
        <v>2</v>
      </c>
      <c r="C2120" s="1061">
        <v>5</v>
      </c>
      <c r="D2120" s="1062">
        <v>2</v>
      </c>
      <c r="E2120" s="1061" t="s">
        <v>2394</v>
      </c>
      <c r="F2120" s="1061">
        <v>143</v>
      </c>
      <c r="G2120" s="1061" t="s">
        <v>711</v>
      </c>
      <c r="H2120" s="1063">
        <v>1</v>
      </c>
      <c r="I2120" s="1064">
        <v>22101</v>
      </c>
      <c r="J2120" s="1064">
        <v>1</v>
      </c>
      <c r="K2120">
        <v>2020</v>
      </c>
      <c r="L2120" s="1064">
        <v>1</v>
      </c>
      <c r="M2120" s="1064">
        <v>1</v>
      </c>
      <c r="N2120" s="1064" t="s">
        <v>2397</v>
      </c>
      <c r="O2120">
        <v>13</v>
      </c>
      <c r="P2120" s="1065">
        <v>1500</v>
      </c>
      <c r="Q2120" s="1065">
        <v>286</v>
      </c>
      <c r="R2120" s="1066">
        <f t="shared" si="33"/>
        <v>1786</v>
      </c>
      <c r="S2120" s="1065">
        <v>286</v>
      </c>
      <c r="T2120" s="1065">
        <v>286</v>
      </c>
      <c r="U2120" s="1065">
        <v>286</v>
      </c>
      <c r="V2120" s="1065">
        <v>286</v>
      </c>
    </row>
    <row r="2121" spans="1:22">
      <c r="A2121">
        <v>4088200100</v>
      </c>
      <c r="B2121" s="1061">
        <v>2</v>
      </c>
      <c r="C2121" s="1061">
        <v>5</v>
      </c>
      <c r="D2121" s="1062">
        <v>2</v>
      </c>
      <c r="E2121" s="1061" t="s">
        <v>2394</v>
      </c>
      <c r="F2121" s="1061">
        <v>143</v>
      </c>
      <c r="G2121" s="1061" t="s">
        <v>711</v>
      </c>
      <c r="H2121" s="1063">
        <v>1</v>
      </c>
      <c r="I2121" s="1064">
        <v>22101</v>
      </c>
      <c r="J2121" s="1064">
        <v>1</v>
      </c>
      <c r="K2121">
        <v>2020</v>
      </c>
      <c r="L2121" s="1064">
        <v>1</v>
      </c>
      <c r="M2121" s="1064">
        <v>1</v>
      </c>
      <c r="N2121" s="1064" t="s">
        <v>2397</v>
      </c>
      <c r="O2121">
        <v>13</v>
      </c>
      <c r="P2121" s="1065">
        <v>0</v>
      </c>
      <c r="Q2121" s="1065">
        <v>0</v>
      </c>
      <c r="R2121" s="1066">
        <f t="shared" si="33"/>
        <v>0</v>
      </c>
      <c r="S2121" s="1065">
        <v>0</v>
      </c>
      <c r="T2121" s="1065">
        <v>0</v>
      </c>
      <c r="U2121" s="1065">
        <v>0</v>
      </c>
      <c r="V2121" s="1065">
        <v>0</v>
      </c>
    </row>
    <row r="2122" spans="1:22">
      <c r="A2122">
        <v>4088200100</v>
      </c>
      <c r="B2122" s="1061">
        <v>2</v>
      </c>
      <c r="C2122" s="1061">
        <v>5</v>
      </c>
      <c r="D2122" s="1062">
        <v>2</v>
      </c>
      <c r="E2122" s="1061" t="s">
        <v>2394</v>
      </c>
      <c r="F2122" s="1061">
        <v>143</v>
      </c>
      <c r="G2122" s="1061" t="s">
        <v>711</v>
      </c>
      <c r="H2122" s="1063">
        <v>1</v>
      </c>
      <c r="I2122" s="1064">
        <v>22101</v>
      </c>
      <c r="J2122" s="1064">
        <v>1</v>
      </c>
      <c r="K2122">
        <v>2020</v>
      </c>
      <c r="L2122" s="1064">
        <v>1</v>
      </c>
      <c r="M2122" s="1064">
        <v>1</v>
      </c>
      <c r="N2122" s="1064" t="s">
        <v>2397</v>
      </c>
      <c r="O2122">
        <v>13</v>
      </c>
      <c r="P2122" s="1065">
        <v>0</v>
      </c>
      <c r="Q2122" s="1065">
        <v>110</v>
      </c>
      <c r="R2122" s="1066">
        <f t="shared" si="33"/>
        <v>110</v>
      </c>
      <c r="S2122" s="1065">
        <v>0</v>
      </c>
      <c r="T2122" s="1065">
        <v>0</v>
      </c>
      <c r="U2122" s="1065">
        <v>0</v>
      </c>
      <c r="V2122" s="1065">
        <v>0</v>
      </c>
    </row>
    <row r="2123" spans="1:22">
      <c r="A2123">
        <v>4088200100</v>
      </c>
      <c r="B2123" s="1061">
        <v>2</v>
      </c>
      <c r="C2123" s="1061">
        <v>5</v>
      </c>
      <c r="D2123" s="1062">
        <v>2</v>
      </c>
      <c r="E2123" s="1061" t="s">
        <v>2394</v>
      </c>
      <c r="F2123" s="1061">
        <v>143</v>
      </c>
      <c r="G2123" s="1061" t="s">
        <v>711</v>
      </c>
      <c r="H2123" s="1063">
        <v>1</v>
      </c>
      <c r="I2123" s="1064">
        <v>22101</v>
      </c>
      <c r="J2123" s="1064">
        <v>1</v>
      </c>
      <c r="K2123">
        <v>2020</v>
      </c>
      <c r="L2123" s="1064">
        <v>1</v>
      </c>
      <c r="M2123" s="1064">
        <v>1</v>
      </c>
      <c r="N2123" s="1064" t="s">
        <v>2397</v>
      </c>
      <c r="O2123">
        <v>13</v>
      </c>
      <c r="P2123" s="1065">
        <v>1500</v>
      </c>
      <c r="Q2123" s="1065">
        <v>0</v>
      </c>
      <c r="R2123" s="1066">
        <f t="shared" si="33"/>
        <v>1500</v>
      </c>
      <c r="S2123" s="1065">
        <v>1458</v>
      </c>
      <c r="T2123" s="1065">
        <v>1458</v>
      </c>
      <c r="U2123" s="1065">
        <v>1458</v>
      </c>
      <c r="V2123" s="1065">
        <v>1458</v>
      </c>
    </row>
    <row r="2124" spans="1:22">
      <c r="A2124">
        <v>4088200100</v>
      </c>
      <c r="B2124" s="1061">
        <v>2</v>
      </c>
      <c r="C2124" s="1061">
        <v>5</v>
      </c>
      <c r="D2124" s="1062">
        <v>2</v>
      </c>
      <c r="E2124" s="1061" t="s">
        <v>2394</v>
      </c>
      <c r="F2124" s="1061">
        <v>143</v>
      </c>
      <c r="G2124" s="1061" t="s">
        <v>711</v>
      </c>
      <c r="H2124" s="1063">
        <v>1</v>
      </c>
      <c r="I2124" s="1064">
        <v>22101</v>
      </c>
      <c r="J2124" s="1064">
        <v>1</v>
      </c>
      <c r="K2124">
        <v>2020</v>
      </c>
      <c r="L2124" s="1064">
        <v>1</v>
      </c>
      <c r="M2124" s="1064">
        <v>1</v>
      </c>
      <c r="N2124" s="1064" t="s">
        <v>2397</v>
      </c>
      <c r="O2124">
        <v>13</v>
      </c>
      <c r="P2124" s="1065">
        <v>1500</v>
      </c>
      <c r="Q2124" s="1065">
        <v>500</v>
      </c>
      <c r="R2124" s="1066">
        <f t="shared" si="33"/>
        <v>2000</v>
      </c>
      <c r="S2124" s="1065">
        <v>1000</v>
      </c>
      <c r="T2124" s="1065">
        <v>1000</v>
      </c>
      <c r="U2124" s="1065">
        <v>1000</v>
      </c>
      <c r="V2124" s="1065">
        <v>1000</v>
      </c>
    </row>
    <row r="2125" spans="1:22">
      <c r="A2125">
        <v>4088200100</v>
      </c>
      <c r="B2125" s="1061">
        <v>2</v>
      </c>
      <c r="C2125" s="1061">
        <v>5</v>
      </c>
      <c r="D2125" s="1062">
        <v>2</v>
      </c>
      <c r="E2125" s="1061" t="s">
        <v>2394</v>
      </c>
      <c r="F2125" s="1061">
        <v>143</v>
      </c>
      <c r="G2125" s="1061" t="s">
        <v>711</v>
      </c>
      <c r="H2125" s="1063">
        <v>1</v>
      </c>
      <c r="I2125" s="1064">
        <v>22101</v>
      </c>
      <c r="J2125" s="1064">
        <v>1</v>
      </c>
      <c r="K2125">
        <v>2020</v>
      </c>
      <c r="L2125" s="1064">
        <v>1</v>
      </c>
      <c r="M2125" s="1064">
        <v>1</v>
      </c>
      <c r="N2125" s="1064" t="s">
        <v>2397</v>
      </c>
      <c r="O2125">
        <v>13</v>
      </c>
      <c r="P2125" s="1065">
        <v>0</v>
      </c>
      <c r="Q2125" s="1065">
        <v>0</v>
      </c>
      <c r="R2125" s="1066">
        <f t="shared" si="33"/>
        <v>0</v>
      </c>
      <c r="S2125" s="1065">
        <v>0</v>
      </c>
      <c r="T2125" s="1065">
        <v>0</v>
      </c>
      <c r="U2125" s="1065">
        <v>0</v>
      </c>
      <c r="V2125" s="1065">
        <v>0</v>
      </c>
    </row>
    <row r="2126" spans="1:22">
      <c r="A2126">
        <v>4088200100</v>
      </c>
      <c r="B2126" s="1061">
        <v>2</v>
      </c>
      <c r="C2126" s="1061">
        <v>5</v>
      </c>
      <c r="D2126" s="1062">
        <v>2</v>
      </c>
      <c r="E2126" s="1061" t="s">
        <v>2394</v>
      </c>
      <c r="F2126" s="1061">
        <v>143</v>
      </c>
      <c r="G2126" s="1061" t="s">
        <v>711</v>
      </c>
      <c r="H2126" s="1063">
        <v>1</v>
      </c>
      <c r="I2126" s="1064">
        <v>22101</v>
      </c>
      <c r="J2126" s="1064">
        <v>1</v>
      </c>
      <c r="K2126">
        <v>2020</v>
      </c>
      <c r="L2126" s="1064">
        <v>1</v>
      </c>
      <c r="M2126" s="1064">
        <v>1</v>
      </c>
      <c r="N2126" s="1064" t="s">
        <v>2397</v>
      </c>
      <c r="O2126">
        <v>13</v>
      </c>
      <c r="P2126" s="1065">
        <v>0</v>
      </c>
      <c r="Q2126" s="1065">
        <v>0</v>
      </c>
      <c r="R2126" s="1066">
        <f t="shared" si="33"/>
        <v>0</v>
      </c>
      <c r="S2126" s="1065">
        <v>0</v>
      </c>
      <c r="T2126" s="1065">
        <v>0</v>
      </c>
      <c r="U2126" s="1065">
        <v>16276.33</v>
      </c>
      <c r="V2126" s="1065">
        <v>16276.33</v>
      </c>
    </row>
    <row r="2127" spans="1:22">
      <c r="A2127">
        <v>4088200100</v>
      </c>
      <c r="B2127" s="1061">
        <v>2</v>
      </c>
      <c r="C2127" s="1061">
        <v>5</v>
      </c>
      <c r="D2127" s="1062">
        <v>2</v>
      </c>
      <c r="E2127" s="1061" t="s">
        <v>2394</v>
      </c>
      <c r="F2127" s="1061">
        <v>143</v>
      </c>
      <c r="G2127" s="1061" t="s">
        <v>711</v>
      </c>
      <c r="H2127" s="1063">
        <v>1</v>
      </c>
      <c r="I2127" s="1064">
        <v>22101</v>
      </c>
      <c r="J2127" s="1064">
        <v>1</v>
      </c>
      <c r="K2127">
        <v>2020</v>
      </c>
      <c r="L2127" s="1064">
        <v>1</v>
      </c>
      <c r="M2127" s="1064">
        <v>1</v>
      </c>
      <c r="N2127" s="1064" t="s">
        <v>2397</v>
      </c>
      <c r="O2127">
        <v>13</v>
      </c>
      <c r="P2127" s="1065">
        <v>0</v>
      </c>
      <c r="Q2127" s="1065">
        <v>0</v>
      </c>
      <c r="R2127" s="1066">
        <f t="shared" si="33"/>
        <v>0</v>
      </c>
      <c r="S2127" s="1065">
        <v>0</v>
      </c>
      <c r="T2127" s="1065">
        <v>0</v>
      </c>
      <c r="U2127" s="1065">
        <v>0</v>
      </c>
      <c r="V2127" s="1065">
        <v>0</v>
      </c>
    </row>
    <row r="2128" spans="1:22">
      <c r="A2128">
        <v>4088200100</v>
      </c>
      <c r="B2128" s="1061">
        <v>2</v>
      </c>
      <c r="C2128" s="1061">
        <v>5</v>
      </c>
      <c r="D2128" s="1062">
        <v>2</v>
      </c>
      <c r="E2128" s="1061" t="s">
        <v>2394</v>
      </c>
      <c r="F2128" s="1061">
        <v>143</v>
      </c>
      <c r="G2128" s="1061" t="s">
        <v>711</v>
      </c>
      <c r="H2128" s="1063">
        <v>1</v>
      </c>
      <c r="I2128" s="1064">
        <v>22101</v>
      </c>
      <c r="J2128" s="1064">
        <v>1</v>
      </c>
      <c r="K2128">
        <v>2020</v>
      </c>
      <c r="L2128" s="1064">
        <v>1</v>
      </c>
      <c r="M2128" s="1064">
        <v>1</v>
      </c>
      <c r="N2128" s="1064" t="s">
        <v>2397</v>
      </c>
      <c r="O2128">
        <v>13</v>
      </c>
      <c r="P2128" s="1065">
        <v>0</v>
      </c>
      <c r="Q2128" s="1065">
        <v>0</v>
      </c>
      <c r="R2128" s="1066">
        <f t="shared" si="33"/>
        <v>0</v>
      </c>
      <c r="S2128" s="1065">
        <v>0</v>
      </c>
      <c r="T2128" s="1065">
        <v>0</v>
      </c>
      <c r="U2128" s="1065">
        <v>0</v>
      </c>
      <c r="V2128" s="1065">
        <v>0</v>
      </c>
    </row>
    <row r="2129" spans="1:22">
      <c r="A2129">
        <v>4088200100</v>
      </c>
      <c r="B2129" s="1061">
        <v>2</v>
      </c>
      <c r="C2129" s="1061">
        <v>5</v>
      </c>
      <c r="D2129" s="1062">
        <v>2</v>
      </c>
      <c r="E2129" s="1061" t="s">
        <v>2394</v>
      </c>
      <c r="F2129" s="1061">
        <v>143</v>
      </c>
      <c r="G2129" s="1061" t="s">
        <v>711</v>
      </c>
      <c r="H2129" s="1063">
        <v>1</v>
      </c>
      <c r="I2129" s="1064">
        <v>22101</v>
      </c>
      <c r="J2129" s="1064">
        <v>1</v>
      </c>
      <c r="K2129">
        <v>2020</v>
      </c>
      <c r="L2129" s="1064">
        <v>1</v>
      </c>
      <c r="M2129" s="1064">
        <v>1</v>
      </c>
      <c r="N2129" s="1064" t="s">
        <v>2397</v>
      </c>
      <c r="O2129">
        <v>13</v>
      </c>
      <c r="P2129" s="1065">
        <v>0</v>
      </c>
      <c r="Q2129" s="1065">
        <v>0</v>
      </c>
      <c r="R2129" s="1066">
        <f t="shared" si="33"/>
        <v>0</v>
      </c>
      <c r="S2129" s="1065">
        <v>16276.33</v>
      </c>
      <c r="T2129" s="1065">
        <v>16276.33</v>
      </c>
      <c r="U2129" s="1065">
        <v>0</v>
      </c>
      <c r="V2129" s="1065">
        <v>0</v>
      </c>
    </row>
    <row r="2130" spans="1:22">
      <c r="A2130">
        <v>4088200100</v>
      </c>
      <c r="B2130" s="1061">
        <v>2</v>
      </c>
      <c r="C2130" s="1061">
        <v>5</v>
      </c>
      <c r="D2130" s="1062">
        <v>2</v>
      </c>
      <c r="E2130" s="1061" t="s">
        <v>2394</v>
      </c>
      <c r="F2130" s="1061">
        <v>143</v>
      </c>
      <c r="G2130" s="1061" t="s">
        <v>711</v>
      </c>
      <c r="H2130" s="1063">
        <v>1</v>
      </c>
      <c r="I2130" s="1064">
        <v>22101</v>
      </c>
      <c r="J2130" s="1064">
        <v>1</v>
      </c>
      <c r="K2130">
        <v>2020</v>
      </c>
      <c r="L2130" s="1064">
        <v>1</v>
      </c>
      <c r="M2130" s="1064">
        <v>1</v>
      </c>
      <c r="N2130" s="1064" t="s">
        <v>2397</v>
      </c>
      <c r="O2130">
        <v>13</v>
      </c>
      <c r="P2130" s="1065">
        <v>0</v>
      </c>
      <c r="Q2130" s="1065">
        <v>16300</v>
      </c>
      <c r="R2130" s="1066">
        <f t="shared" si="33"/>
        <v>16300</v>
      </c>
      <c r="S2130" s="1065">
        <v>0</v>
      </c>
      <c r="T2130" s="1065">
        <v>0</v>
      </c>
      <c r="U2130" s="1065">
        <v>0</v>
      </c>
      <c r="V2130" s="1065">
        <v>0</v>
      </c>
    </row>
    <row r="2131" spans="1:22">
      <c r="A2131">
        <v>4088200100</v>
      </c>
      <c r="B2131" s="1061">
        <v>2</v>
      </c>
      <c r="C2131" s="1061">
        <v>5</v>
      </c>
      <c r="D2131" s="1062">
        <v>2</v>
      </c>
      <c r="E2131" s="1061" t="s">
        <v>2394</v>
      </c>
      <c r="F2131" s="1061">
        <v>143</v>
      </c>
      <c r="G2131" s="1061" t="s">
        <v>711</v>
      </c>
      <c r="H2131" s="1063">
        <v>1</v>
      </c>
      <c r="I2131" s="1064">
        <v>22101</v>
      </c>
      <c r="J2131" s="1064">
        <v>1</v>
      </c>
      <c r="K2131">
        <v>2020</v>
      </c>
      <c r="L2131" s="1064">
        <v>2</v>
      </c>
      <c r="M2131" s="1064">
        <v>2</v>
      </c>
      <c r="N2131" s="1064" t="s">
        <v>2396</v>
      </c>
      <c r="O2131">
        <v>13</v>
      </c>
      <c r="P2131" s="1065">
        <v>0</v>
      </c>
      <c r="Q2131" s="1065">
        <v>0</v>
      </c>
      <c r="R2131" s="1066">
        <f t="shared" si="33"/>
        <v>0</v>
      </c>
      <c r="S2131" s="1065">
        <v>0</v>
      </c>
      <c r="T2131" s="1065">
        <v>0</v>
      </c>
      <c r="U2131" s="1065">
        <v>0</v>
      </c>
      <c r="V2131" s="1065">
        <v>0</v>
      </c>
    </row>
    <row r="2132" spans="1:22">
      <c r="A2132">
        <v>4088200100</v>
      </c>
      <c r="B2132" s="1061">
        <v>2</v>
      </c>
      <c r="C2132" s="1061">
        <v>5</v>
      </c>
      <c r="D2132" s="1062">
        <v>2</v>
      </c>
      <c r="E2132" s="1061" t="s">
        <v>2394</v>
      </c>
      <c r="F2132" s="1061">
        <v>143</v>
      </c>
      <c r="G2132" s="1061" t="s">
        <v>711</v>
      </c>
      <c r="H2132" s="1063">
        <v>1</v>
      </c>
      <c r="I2132" s="1064">
        <v>22101</v>
      </c>
      <c r="J2132" s="1064">
        <v>1</v>
      </c>
      <c r="K2132">
        <v>2020</v>
      </c>
      <c r="L2132" s="1064">
        <v>2</v>
      </c>
      <c r="M2132" s="1064">
        <v>2</v>
      </c>
      <c r="N2132" s="1064" t="s">
        <v>2396</v>
      </c>
      <c r="O2132">
        <v>13</v>
      </c>
      <c r="P2132" s="1065">
        <v>0</v>
      </c>
      <c r="Q2132" s="1065">
        <v>0</v>
      </c>
      <c r="R2132" s="1066">
        <f t="shared" si="33"/>
        <v>0</v>
      </c>
      <c r="S2132" s="1065">
        <v>0</v>
      </c>
      <c r="T2132" s="1065">
        <v>0</v>
      </c>
      <c r="U2132" s="1065">
        <v>398</v>
      </c>
      <c r="V2132" s="1065">
        <v>398</v>
      </c>
    </row>
    <row r="2133" spans="1:22">
      <c r="A2133">
        <v>4088200100</v>
      </c>
      <c r="B2133" s="1061">
        <v>2</v>
      </c>
      <c r="C2133" s="1061">
        <v>5</v>
      </c>
      <c r="D2133" s="1062">
        <v>2</v>
      </c>
      <c r="E2133" s="1061" t="s">
        <v>2394</v>
      </c>
      <c r="F2133" s="1061">
        <v>143</v>
      </c>
      <c r="G2133" s="1061" t="s">
        <v>711</v>
      </c>
      <c r="H2133" s="1063">
        <v>1</v>
      </c>
      <c r="I2133" s="1064">
        <v>22101</v>
      </c>
      <c r="J2133" s="1064">
        <v>1</v>
      </c>
      <c r="K2133">
        <v>2020</v>
      </c>
      <c r="L2133" s="1064">
        <v>2</v>
      </c>
      <c r="M2133" s="1064">
        <v>2</v>
      </c>
      <c r="N2133" s="1064" t="s">
        <v>2396</v>
      </c>
      <c r="O2133">
        <v>13</v>
      </c>
      <c r="P2133" s="1065">
        <v>0</v>
      </c>
      <c r="Q2133" s="1065">
        <v>0</v>
      </c>
      <c r="R2133" s="1066">
        <f t="shared" si="33"/>
        <v>0</v>
      </c>
      <c r="S2133" s="1065">
        <v>0</v>
      </c>
      <c r="T2133" s="1065">
        <v>0</v>
      </c>
      <c r="U2133" s="1065">
        <v>0</v>
      </c>
      <c r="V2133" s="1065">
        <v>0</v>
      </c>
    </row>
    <row r="2134" spans="1:22">
      <c r="A2134">
        <v>4088200100</v>
      </c>
      <c r="B2134" s="1061">
        <v>2</v>
      </c>
      <c r="C2134" s="1061">
        <v>5</v>
      </c>
      <c r="D2134" s="1062">
        <v>2</v>
      </c>
      <c r="E2134" s="1061" t="s">
        <v>2394</v>
      </c>
      <c r="F2134" s="1061">
        <v>143</v>
      </c>
      <c r="G2134" s="1061" t="s">
        <v>711</v>
      </c>
      <c r="H2134" s="1063">
        <v>1</v>
      </c>
      <c r="I2134" s="1064">
        <v>22101</v>
      </c>
      <c r="J2134" s="1064">
        <v>1</v>
      </c>
      <c r="K2134">
        <v>2020</v>
      </c>
      <c r="L2134" s="1064">
        <v>2</v>
      </c>
      <c r="M2134" s="1064">
        <v>2</v>
      </c>
      <c r="N2134" s="1064" t="s">
        <v>2396</v>
      </c>
      <c r="O2134">
        <v>13</v>
      </c>
      <c r="P2134" s="1065">
        <v>0</v>
      </c>
      <c r="Q2134" s="1065">
        <v>398</v>
      </c>
      <c r="R2134" s="1066">
        <f t="shared" si="33"/>
        <v>398</v>
      </c>
      <c r="S2134" s="1065">
        <v>0</v>
      </c>
      <c r="T2134" s="1065">
        <v>0</v>
      </c>
      <c r="U2134" s="1065">
        <v>0</v>
      </c>
      <c r="V2134" s="1065">
        <v>0</v>
      </c>
    </row>
    <row r="2135" spans="1:22">
      <c r="A2135">
        <v>4088200100</v>
      </c>
      <c r="B2135" s="1061">
        <v>2</v>
      </c>
      <c r="C2135" s="1061">
        <v>5</v>
      </c>
      <c r="D2135" s="1062">
        <v>2</v>
      </c>
      <c r="E2135" s="1061" t="s">
        <v>2394</v>
      </c>
      <c r="F2135" s="1061">
        <v>143</v>
      </c>
      <c r="G2135" s="1061" t="s">
        <v>711</v>
      </c>
      <c r="H2135" s="1063">
        <v>1</v>
      </c>
      <c r="I2135" s="1064">
        <v>22101</v>
      </c>
      <c r="J2135" s="1064">
        <v>1</v>
      </c>
      <c r="K2135">
        <v>2020</v>
      </c>
      <c r="L2135" s="1064">
        <v>2</v>
      </c>
      <c r="M2135" s="1064">
        <v>2</v>
      </c>
      <c r="N2135" s="1064" t="s">
        <v>2396</v>
      </c>
      <c r="O2135">
        <v>13</v>
      </c>
      <c r="P2135" s="1065">
        <v>0</v>
      </c>
      <c r="Q2135" s="1065">
        <v>0</v>
      </c>
      <c r="R2135" s="1066">
        <f t="shared" si="33"/>
        <v>0</v>
      </c>
      <c r="S2135" s="1065">
        <v>0</v>
      </c>
      <c r="T2135" s="1065">
        <v>0</v>
      </c>
      <c r="U2135" s="1065">
        <v>0</v>
      </c>
      <c r="V2135" s="1065">
        <v>0</v>
      </c>
    </row>
    <row r="2136" spans="1:22">
      <c r="A2136">
        <v>4088200100</v>
      </c>
      <c r="B2136" s="1061">
        <v>2</v>
      </c>
      <c r="C2136" s="1061">
        <v>5</v>
      </c>
      <c r="D2136" s="1062">
        <v>2</v>
      </c>
      <c r="E2136" s="1061" t="s">
        <v>2394</v>
      </c>
      <c r="F2136" s="1061">
        <v>143</v>
      </c>
      <c r="G2136" s="1061" t="s">
        <v>711</v>
      </c>
      <c r="H2136" s="1063">
        <v>1</v>
      </c>
      <c r="I2136" s="1064">
        <v>22101</v>
      </c>
      <c r="J2136" s="1064">
        <v>1</v>
      </c>
      <c r="K2136">
        <v>2020</v>
      </c>
      <c r="L2136" s="1064">
        <v>2</v>
      </c>
      <c r="M2136" s="1064">
        <v>2</v>
      </c>
      <c r="N2136" s="1064" t="s">
        <v>2396</v>
      </c>
      <c r="O2136">
        <v>13</v>
      </c>
      <c r="P2136" s="1065">
        <v>0</v>
      </c>
      <c r="Q2136" s="1065">
        <v>0</v>
      </c>
      <c r="R2136" s="1066">
        <f t="shared" si="33"/>
        <v>0</v>
      </c>
      <c r="S2136" s="1065">
        <v>398</v>
      </c>
      <c r="T2136" s="1065">
        <v>398</v>
      </c>
      <c r="U2136" s="1065">
        <v>0</v>
      </c>
      <c r="V2136" s="1065">
        <v>0</v>
      </c>
    </row>
    <row r="2137" spans="1:22">
      <c r="A2137">
        <v>4088200100</v>
      </c>
      <c r="B2137" s="1061">
        <v>2</v>
      </c>
      <c r="C2137" s="1061">
        <v>5</v>
      </c>
      <c r="D2137" s="1062">
        <v>2</v>
      </c>
      <c r="E2137" s="1061" t="s">
        <v>2394</v>
      </c>
      <c r="F2137" s="1061">
        <v>143</v>
      </c>
      <c r="G2137" s="1061" t="s">
        <v>711</v>
      </c>
      <c r="H2137" s="1063">
        <v>1</v>
      </c>
      <c r="I2137" s="1064">
        <v>22101</v>
      </c>
      <c r="J2137" s="1064">
        <v>1</v>
      </c>
      <c r="K2137">
        <v>2020</v>
      </c>
      <c r="L2137" s="1064">
        <v>2</v>
      </c>
      <c r="M2137" s="1064">
        <v>2</v>
      </c>
      <c r="N2137" s="1064" t="s">
        <v>2396</v>
      </c>
      <c r="O2137">
        <v>13</v>
      </c>
      <c r="P2137" s="1065">
        <v>0</v>
      </c>
      <c r="Q2137" s="1065">
        <v>0</v>
      </c>
      <c r="R2137" s="1066">
        <f t="shared" si="33"/>
        <v>0</v>
      </c>
      <c r="S2137" s="1065">
        <v>0</v>
      </c>
      <c r="T2137" s="1065">
        <v>0</v>
      </c>
      <c r="U2137" s="1065">
        <v>0</v>
      </c>
      <c r="V2137" s="1065">
        <v>0</v>
      </c>
    </row>
    <row r="2138" spans="1:22">
      <c r="A2138">
        <v>4088200100</v>
      </c>
      <c r="B2138" s="1061">
        <v>2</v>
      </c>
      <c r="C2138" s="1061">
        <v>5</v>
      </c>
      <c r="D2138" s="1062">
        <v>2</v>
      </c>
      <c r="E2138" s="1061" t="s">
        <v>2394</v>
      </c>
      <c r="F2138" s="1061">
        <v>143</v>
      </c>
      <c r="G2138" s="1061" t="s">
        <v>711</v>
      </c>
      <c r="H2138" s="1063">
        <v>1</v>
      </c>
      <c r="I2138" s="1064">
        <v>22101</v>
      </c>
      <c r="J2138" s="1064">
        <v>1</v>
      </c>
      <c r="K2138">
        <v>2020</v>
      </c>
      <c r="L2138" s="1064">
        <v>2</v>
      </c>
      <c r="M2138" s="1064">
        <v>2</v>
      </c>
      <c r="N2138" s="1064" t="s">
        <v>2396</v>
      </c>
      <c r="O2138">
        <v>13</v>
      </c>
      <c r="P2138" s="1065">
        <v>0</v>
      </c>
      <c r="Q2138" s="1065">
        <v>0</v>
      </c>
      <c r="R2138" s="1066">
        <f t="shared" si="33"/>
        <v>0</v>
      </c>
      <c r="S2138" s="1065">
        <v>0</v>
      </c>
      <c r="T2138" s="1065">
        <v>0</v>
      </c>
      <c r="U2138" s="1065">
        <v>1798.51</v>
      </c>
      <c r="V2138" s="1065">
        <v>1798.51</v>
      </c>
    </row>
    <row r="2139" spans="1:22">
      <c r="A2139">
        <v>4088200100</v>
      </c>
      <c r="B2139" s="1061">
        <v>2</v>
      </c>
      <c r="C2139" s="1061">
        <v>5</v>
      </c>
      <c r="D2139" s="1062">
        <v>2</v>
      </c>
      <c r="E2139" s="1061" t="s">
        <v>2394</v>
      </c>
      <c r="F2139" s="1061">
        <v>143</v>
      </c>
      <c r="G2139" s="1061" t="s">
        <v>711</v>
      </c>
      <c r="H2139" s="1063">
        <v>1</v>
      </c>
      <c r="I2139" s="1064">
        <v>22101</v>
      </c>
      <c r="J2139" s="1064">
        <v>1</v>
      </c>
      <c r="K2139">
        <v>2020</v>
      </c>
      <c r="L2139" s="1064">
        <v>2</v>
      </c>
      <c r="M2139" s="1064">
        <v>2</v>
      </c>
      <c r="N2139" s="1064" t="s">
        <v>2396</v>
      </c>
      <c r="O2139">
        <v>13</v>
      </c>
      <c r="P2139" s="1065">
        <v>0</v>
      </c>
      <c r="Q2139" s="1065">
        <v>0</v>
      </c>
      <c r="R2139" s="1066">
        <f t="shared" si="33"/>
        <v>0</v>
      </c>
      <c r="S2139" s="1065">
        <v>0</v>
      </c>
      <c r="T2139" s="1065">
        <v>0</v>
      </c>
      <c r="U2139" s="1065">
        <v>0</v>
      </c>
      <c r="V2139" s="1065">
        <v>0</v>
      </c>
    </row>
    <row r="2140" spans="1:22">
      <c r="A2140">
        <v>4088200100</v>
      </c>
      <c r="B2140" s="1061">
        <v>2</v>
      </c>
      <c r="C2140" s="1061">
        <v>5</v>
      </c>
      <c r="D2140" s="1062">
        <v>2</v>
      </c>
      <c r="E2140" s="1061" t="s">
        <v>2394</v>
      </c>
      <c r="F2140" s="1061">
        <v>143</v>
      </c>
      <c r="G2140" s="1061" t="s">
        <v>711</v>
      </c>
      <c r="H2140" s="1063">
        <v>1</v>
      </c>
      <c r="I2140" s="1064">
        <v>22101</v>
      </c>
      <c r="J2140" s="1064">
        <v>1</v>
      </c>
      <c r="K2140">
        <v>2020</v>
      </c>
      <c r="L2140" s="1064">
        <v>2</v>
      </c>
      <c r="M2140" s="1064">
        <v>2</v>
      </c>
      <c r="N2140" s="1064" t="s">
        <v>2396</v>
      </c>
      <c r="O2140">
        <v>13</v>
      </c>
      <c r="P2140" s="1065">
        <v>0</v>
      </c>
      <c r="Q2140" s="1065">
        <v>0</v>
      </c>
      <c r="R2140" s="1066">
        <f t="shared" si="33"/>
        <v>0</v>
      </c>
      <c r="S2140" s="1065">
        <v>0</v>
      </c>
      <c r="T2140" s="1065">
        <v>0</v>
      </c>
      <c r="U2140" s="1065">
        <v>0</v>
      </c>
      <c r="V2140" s="1065">
        <v>0</v>
      </c>
    </row>
    <row r="2141" spans="1:22">
      <c r="A2141">
        <v>4088200100</v>
      </c>
      <c r="B2141" s="1061">
        <v>2</v>
      </c>
      <c r="C2141" s="1061">
        <v>5</v>
      </c>
      <c r="D2141" s="1062">
        <v>2</v>
      </c>
      <c r="E2141" s="1061" t="s">
        <v>2394</v>
      </c>
      <c r="F2141" s="1061">
        <v>143</v>
      </c>
      <c r="G2141" s="1061" t="s">
        <v>711</v>
      </c>
      <c r="H2141" s="1063">
        <v>1</v>
      </c>
      <c r="I2141" s="1064">
        <v>22101</v>
      </c>
      <c r="J2141" s="1064">
        <v>1</v>
      </c>
      <c r="K2141">
        <v>2020</v>
      </c>
      <c r="L2141" s="1064">
        <v>2</v>
      </c>
      <c r="M2141" s="1064">
        <v>2</v>
      </c>
      <c r="N2141" s="1064" t="s">
        <v>2396</v>
      </c>
      <c r="O2141">
        <v>13</v>
      </c>
      <c r="P2141" s="1065">
        <v>0</v>
      </c>
      <c r="Q2141" s="1065">
        <v>0</v>
      </c>
      <c r="R2141" s="1066">
        <f t="shared" si="33"/>
        <v>0</v>
      </c>
      <c r="S2141" s="1065">
        <v>1798.51</v>
      </c>
      <c r="T2141" s="1065">
        <v>1798.51</v>
      </c>
      <c r="U2141" s="1065">
        <v>0</v>
      </c>
      <c r="V2141" s="1065">
        <v>0</v>
      </c>
    </row>
    <row r="2142" spans="1:22">
      <c r="A2142">
        <v>4088200100</v>
      </c>
      <c r="B2142" s="1061">
        <v>2</v>
      </c>
      <c r="C2142" s="1061">
        <v>5</v>
      </c>
      <c r="D2142" s="1062">
        <v>2</v>
      </c>
      <c r="E2142" s="1061" t="s">
        <v>2394</v>
      </c>
      <c r="F2142" s="1061">
        <v>143</v>
      </c>
      <c r="G2142" s="1061" t="s">
        <v>711</v>
      </c>
      <c r="H2142" s="1063">
        <v>1</v>
      </c>
      <c r="I2142" s="1064">
        <v>22101</v>
      </c>
      <c r="J2142" s="1064">
        <v>1</v>
      </c>
      <c r="K2142">
        <v>2020</v>
      </c>
      <c r="L2142" s="1064">
        <v>2</v>
      </c>
      <c r="M2142" s="1064">
        <v>2</v>
      </c>
      <c r="N2142" s="1064" t="s">
        <v>2396</v>
      </c>
      <c r="O2142">
        <v>13</v>
      </c>
      <c r="P2142" s="1065">
        <v>0</v>
      </c>
      <c r="Q2142" s="1065">
        <v>1798.51</v>
      </c>
      <c r="R2142" s="1066">
        <f t="shared" si="33"/>
        <v>1798.51</v>
      </c>
      <c r="S2142" s="1065">
        <v>0</v>
      </c>
      <c r="T2142" s="1065">
        <v>0</v>
      </c>
      <c r="U2142" s="1065">
        <v>0</v>
      </c>
      <c r="V2142" s="1065">
        <v>0</v>
      </c>
    </row>
    <row r="2143" spans="1:22">
      <c r="A2143">
        <v>4088200100</v>
      </c>
      <c r="B2143" s="1061">
        <v>2</v>
      </c>
      <c r="C2143" s="1061">
        <v>5</v>
      </c>
      <c r="D2143" s="1062">
        <v>2</v>
      </c>
      <c r="E2143" s="1061" t="s">
        <v>2394</v>
      </c>
      <c r="F2143" s="1061">
        <v>143</v>
      </c>
      <c r="G2143" s="1061" t="s">
        <v>711</v>
      </c>
      <c r="H2143" s="1063">
        <v>1</v>
      </c>
      <c r="I2143" s="1064">
        <v>22101</v>
      </c>
      <c r="J2143" s="1064">
        <v>1</v>
      </c>
      <c r="K2143">
        <v>2020</v>
      </c>
      <c r="L2143" s="1064">
        <v>2</v>
      </c>
      <c r="M2143" s="1064">
        <v>2</v>
      </c>
      <c r="N2143" s="1064" t="s">
        <v>2396</v>
      </c>
      <c r="O2143">
        <v>13</v>
      </c>
      <c r="P2143" s="1065">
        <v>0</v>
      </c>
      <c r="Q2143" s="1065">
        <v>0</v>
      </c>
      <c r="R2143" s="1066">
        <f t="shared" si="33"/>
        <v>0</v>
      </c>
      <c r="S2143" s="1065">
        <v>0</v>
      </c>
      <c r="T2143" s="1065">
        <v>0</v>
      </c>
      <c r="U2143" s="1065">
        <v>0</v>
      </c>
      <c r="V2143" s="1065">
        <v>0</v>
      </c>
    </row>
    <row r="2144" spans="1:22">
      <c r="A2144">
        <v>4088200100</v>
      </c>
      <c r="B2144" s="1061">
        <v>2</v>
      </c>
      <c r="C2144" s="1061">
        <v>5</v>
      </c>
      <c r="D2144" s="1062">
        <v>2</v>
      </c>
      <c r="E2144" s="1061" t="s">
        <v>2394</v>
      </c>
      <c r="F2144" s="1061">
        <v>143</v>
      </c>
      <c r="G2144" s="1061" t="s">
        <v>711</v>
      </c>
      <c r="H2144" s="1063">
        <v>1</v>
      </c>
      <c r="I2144" s="1064">
        <v>22101</v>
      </c>
      <c r="J2144" s="1064">
        <v>1</v>
      </c>
      <c r="K2144">
        <v>2020</v>
      </c>
      <c r="L2144" s="1064">
        <v>2</v>
      </c>
      <c r="M2144" s="1064">
        <v>2</v>
      </c>
      <c r="N2144" s="1064" t="s">
        <v>2396</v>
      </c>
      <c r="O2144">
        <v>13</v>
      </c>
      <c r="P2144" s="1065">
        <v>0</v>
      </c>
      <c r="Q2144" s="1065">
        <v>0</v>
      </c>
      <c r="R2144" s="1066">
        <f t="shared" si="33"/>
        <v>0</v>
      </c>
      <c r="S2144" s="1065">
        <v>0</v>
      </c>
      <c r="T2144" s="1065">
        <v>0</v>
      </c>
      <c r="U2144" s="1065">
        <v>661</v>
      </c>
      <c r="V2144" s="1065">
        <v>661</v>
      </c>
    </row>
    <row r="2145" spans="1:22">
      <c r="A2145">
        <v>4088200100</v>
      </c>
      <c r="B2145" s="1061">
        <v>2</v>
      </c>
      <c r="C2145" s="1061">
        <v>5</v>
      </c>
      <c r="D2145" s="1062">
        <v>2</v>
      </c>
      <c r="E2145" s="1061" t="s">
        <v>2394</v>
      </c>
      <c r="F2145" s="1061">
        <v>143</v>
      </c>
      <c r="G2145" s="1061" t="s">
        <v>711</v>
      </c>
      <c r="H2145" s="1063">
        <v>1</v>
      </c>
      <c r="I2145" s="1064">
        <v>22101</v>
      </c>
      <c r="J2145" s="1064">
        <v>1</v>
      </c>
      <c r="K2145">
        <v>2020</v>
      </c>
      <c r="L2145" s="1064">
        <v>2</v>
      </c>
      <c r="M2145" s="1064">
        <v>2</v>
      </c>
      <c r="N2145" s="1064" t="s">
        <v>2396</v>
      </c>
      <c r="O2145">
        <v>13</v>
      </c>
      <c r="P2145" s="1065">
        <v>0</v>
      </c>
      <c r="Q2145" s="1065">
        <v>0</v>
      </c>
      <c r="R2145" s="1066">
        <f t="shared" si="33"/>
        <v>0</v>
      </c>
      <c r="S2145" s="1065">
        <v>0</v>
      </c>
      <c r="T2145" s="1065">
        <v>0</v>
      </c>
      <c r="U2145" s="1065">
        <v>0</v>
      </c>
      <c r="V2145" s="1065">
        <v>0</v>
      </c>
    </row>
    <row r="2146" spans="1:22">
      <c r="A2146">
        <v>4088200100</v>
      </c>
      <c r="B2146" s="1061">
        <v>2</v>
      </c>
      <c r="C2146" s="1061">
        <v>5</v>
      </c>
      <c r="D2146" s="1062">
        <v>2</v>
      </c>
      <c r="E2146" s="1061" t="s">
        <v>2394</v>
      </c>
      <c r="F2146" s="1061">
        <v>143</v>
      </c>
      <c r="G2146" s="1061" t="s">
        <v>711</v>
      </c>
      <c r="H2146" s="1063">
        <v>1</v>
      </c>
      <c r="I2146" s="1064">
        <v>22101</v>
      </c>
      <c r="J2146" s="1064">
        <v>1</v>
      </c>
      <c r="K2146">
        <v>2020</v>
      </c>
      <c r="L2146" s="1064">
        <v>2</v>
      </c>
      <c r="M2146" s="1064">
        <v>2</v>
      </c>
      <c r="N2146" s="1064" t="s">
        <v>2396</v>
      </c>
      <c r="O2146">
        <v>13</v>
      </c>
      <c r="P2146" s="1065">
        <v>0</v>
      </c>
      <c r="Q2146" s="1065">
        <v>0</v>
      </c>
      <c r="R2146" s="1066">
        <f t="shared" si="33"/>
        <v>0</v>
      </c>
      <c r="S2146" s="1065">
        <v>0</v>
      </c>
      <c r="T2146" s="1065">
        <v>0</v>
      </c>
      <c r="U2146" s="1065">
        <v>0</v>
      </c>
      <c r="V2146" s="1065">
        <v>0</v>
      </c>
    </row>
    <row r="2147" spans="1:22">
      <c r="A2147">
        <v>4088200100</v>
      </c>
      <c r="B2147" s="1061">
        <v>2</v>
      </c>
      <c r="C2147" s="1061">
        <v>5</v>
      </c>
      <c r="D2147" s="1062">
        <v>2</v>
      </c>
      <c r="E2147" s="1061" t="s">
        <v>2394</v>
      </c>
      <c r="F2147" s="1061">
        <v>143</v>
      </c>
      <c r="G2147" s="1061" t="s">
        <v>711</v>
      </c>
      <c r="H2147" s="1063">
        <v>1</v>
      </c>
      <c r="I2147" s="1064">
        <v>22101</v>
      </c>
      <c r="J2147" s="1064">
        <v>1</v>
      </c>
      <c r="K2147">
        <v>2020</v>
      </c>
      <c r="L2147" s="1064">
        <v>2</v>
      </c>
      <c r="M2147" s="1064">
        <v>2</v>
      </c>
      <c r="N2147" s="1064" t="s">
        <v>2396</v>
      </c>
      <c r="O2147">
        <v>13</v>
      </c>
      <c r="P2147" s="1065">
        <v>0</v>
      </c>
      <c r="Q2147" s="1065">
        <v>0</v>
      </c>
      <c r="R2147" s="1066">
        <f t="shared" si="33"/>
        <v>0</v>
      </c>
      <c r="S2147" s="1065">
        <v>661</v>
      </c>
      <c r="T2147" s="1065">
        <v>661</v>
      </c>
      <c r="U2147" s="1065">
        <v>0</v>
      </c>
      <c r="V2147" s="1065">
        <v>0</v>
      </c>
    </row>
    <row r="2148" spans="1:22">
      <c r="A2148">
        <v>4088200100</v>
      </c>
      <c r="B2148" s="1061">
        <v>2</v>
      </c>
      <c r="C2148" s="1061">
        <v>5</v>
      </c>
      <c r="D2148" s="1062">
        <v>2</v>
      </c>
      <c r="E2148" s="1061" t="s">
        <v>2394</v>
      </c>
      <c r="F2148" s="1061">
        <v>143</v>
      </c>
      <c r="G2148" s="1061" t="s">
        <v>711</v>
      </c>
      <c r="H2148" s="1063">
        <v>1</v>
      </c>
      <c r="I2148" s="1064">
        <v>22101</v>
      </c>
      <c r="J2148" s="1064">
        <v>1</v>
      </c>
      <c r="K2148">
        <v>2020</v>
      </c>
      <c r="L2148" s="1064">
        <v>2</v>
      </c>
      <c r="M2148" s="1064">
        <v>2</v>
      </c>
      <c r="N2148" s="1064" t="s">
        <v>2396</v>
      </c>
      <c r="O2148">
        <v>13</v>
      </c>
      <c r="P2148" s="1065">
        <v>0</v>
      </c>
      <c r="Q2148" s="1065">
        <v>661</v>
      </c>
      <c r="R2148" s="1066">
        <f t="shared" si="33"/>
        <v>661</v>
      </c>
      <c r="S2148" s="1065">
        <v>0</v>
      </c>
      <c r="T2148" s="1065">
        <v>0</v>
      </c>
      <c r="U2148" s="1065">
        <v>0</v>
      </c>
      <c r="V2148" s="1065">
        <v>0</v>
      </c>
    </row>
    <row r="2149" spans="1:22">
      <c r="A2149">
        <v>4088200100</v>
      </c>
      <c r="B2149" s="1061">
        <v>2</v>
      </c>
      <c r="C2149" s="1061">
        <v>5</v>
      </c>
      <c r="D2149" s="1062">
        <v>2</v>
      </c>
      <c r="E2149" s="1061" t="s">
        <v>2394</v>
      </c>
      <c r="F2149" s="1061">
        <v>143</v>
      </c>
      <c r="G2149" s="1061" t="s">
        <v>711</v>
      </c>
      <c r="H2149" s="1063">
        <v>1</v>
      </c>
      <c r="I2149" s="1064">
        <v>22101</v>
      </c>
      <c r="J2149" s="1064">
        <v>1</v>
      </c>
      <c r="K2149">
        <v>2020</v>
      </c>
      <c r="L2149" s="1064">
        <v>2</v>
      </c>
      <c r="M2149" s="1064">
        <v>2</v>
      </c>
      <c r="N2149" s="1064" t="s">
        <v>2396</v>
      </c>
      <c r="O2149">
        <v>13</v>
      </c>
      <c r="P2149" s="1065">
        <v>0</v>
      </c>
      <c r="Q2149" s="1065">
        <v>0</v>
      </c>
      <c r="R2149" s="1066">
        <f t="shared" si="33"/>
        <v>0</v>
      </c>
      <c r="S2149" s="1065">
        <v>0</v>
      </c>
      <c r="T2149" s="1065">
        <v>0</v>
      </c>
      <c r="U2149" s="1065">
        <v>0</v>
      </c>
      <c r="V2149" s="1065">
        <v>0</v>
      </c>
    </row>
    <row r="2150" spans="1:22">
      <c r="A2150">
        <v>4088200100</v>
      </c>
      <c r="B2150" s="1061">
        <v>2</v>
      </c>
      <c r="C2150" s="1061">
        <v>5</v>
      </c>
      <c r="D2150" s="1062">
        <v>2</v>
      </c>
      <c r="E2150" s="1061" t="s">
        <v>2394</v>
      </c>
      <c r="F2150" s="1061">
        <v>143</v>
      </c>
      <c r="G2150" s="1061" t="s">
        <v>711</v>
      </c>
      <c r="H2150" s="1063">
        <v>1</v>
      </c>
      <c r="I2150" s="1064">
        <v>22101</v>
      </c>
      <c r="J2150" s="1064">
        <v>1</v>
      </c>
      <c r="K2150">
        <v>2020</v>
      </c>
      <c r="L2150" s="1064">
        <v>2</v>
      </c>
      <c r="M2150" s="1064">
        <v>2</v>
      </c>
      <c r="N2150" s="1064" t="s">
        <v>2396</v>
      </c>
      <c r="O2150">
        <v>13</v>
      </c>
      <c r="P2150" s="1065">
        <v>0</v>
      </c>
      <c r="Q2150" s="1065">
        <v>0</v>
      </c>
      <c r="R2150" s="1066">
        <f t="shared" si="33"/>
        <v>0</v>
      </c>
      <c r="S2150" s="1065">
        <v>0</v>
      </c>
      <c r="T2150" s="1065">
        <v>0</v>
      </c>
      <c r="U2150" s="1065">
        <v>21466.45</v>
      </c>
      <c r="V2150" s="1065">
        <v>21466.45</v>
      </c>
    </row>
    <row r="2151" spans="1:22">
      <c r="A2151">
        <v>4088200100</v>
      </c>
      <c r="B2151" s="1061">
        <v>2</v>
      </c>
      <c r="C2151" s="1061">
        <v>5</v>
      </c>
      <c r="D2151" s="1062">
        <v>2</v>
      </c>
      <c r="E2151" s="1061" t="s">
        <v>2394</v>
      </c>
      <c r="F2151" s="1061">
        <v>143</v>
      </c>
      <c r="G2151" s="1061" t="s">
        <v>711</v>
      </c>
      <c r="H2151" s="1063">
        <v>1</v>
      </c>
      <c r="I2151" s="1064">
        <v>22101</v>
      </c>
      <c r="J2151" s="1064">
        <v>1</v>
      </c>
      <c r="K2151">
        <v>2020</v>
      </c>
      <c r="L2151" s="1064">
        <v>2</v>
      </c>
      <c r="M2151" s="1064">
        <v>2</v>
      </c>
      <c r="N2151" s="1064" t="s">
        <v>2396</v>
      </c>
      <c r="O2151">
        <v>13</v>
      </c>
      <c r="P2151" s="1065">
        <v>0</v>
      </c>
      <c r="Q2151" s="1065">
        <v>0</v>
      </c>
      <c r="R2151" s="1066">
        <f t="shared" si="33"/>
        <v>0</v>
      </c>
      <c r="S2151" s="1065">
        <v>0</v>
      </c>
      <c r="T2151" s="1065">
        <v>0</v>
      </c>
      <c r="U2151" s="1065">
        <v>0</v>
      </c>
      <c r="V2151" s="1065">
        <v>0</v>
      </c>
    </row>
    <row r="2152" spans="1:22">
      <c r="A2152">
        <v>4088200100</v>
      </c>
      <c r="B2152" s="1061">
        <v>2</v>
      </c>
      <c r="C2152" s="1061">
        <v>5</v>
      </c>
      <c r="D2152" s="1062">
        <v>2</v>
      </c>
      <c r="E2152" s="1061" t="s">
        <v>2394</v>
      </c>
      <c r="F2152" s="1061">
        <v>143</v>
      </c>
      <c r="G2152" s="1061" t="s">
        <v>711</v>
      </c>
      <c r="H2152" s="1063">
        <v>1</v>
      </c>
      <c r="I2152" s="1064">
        <v>22101</v>
      </c>
      <c r="J2152" s="1064">
        <v>1</v>
      </c>
      <c r="K2152">
        <v>2020</v>
      </c>
      <c r="L2152" s="1064">
        <v>2</v>
      </c>
      <c r="M2152" s="1064">
        <v>2</v>
      </c>
      <c r="N2152" s="1064" t="s">
        <v>2396</v>
      </c>
      <c r="O2152">
        <v>13</v>
      </c>
      <c r="P2152" s="1065">
        <v>0</v>
      </c>
      <c r="Q2152" s="1065">
        <v>0</v>
      </c>
      <c r="R2152" s="1066">
        <f t="shared" si="33"/>
        <v>0</v>
      </c>
      <c r="S2152" s="1065">
        <v>0</v>
      </c>
      <c r="T2152" s="1065">
        <v>0</v>
      </c>
      <c r="U2152" s="1065">
        <v>0</v>
      </c>
      <c r="V2152" s="1065">
        <v>0</v>
      </c>
    </row>
    <row r="2153" spans="1:22">
      <c r="A2153">
        <v>4088200100</v>
      </c>
      <c r="B2153" s="1061">
        <v>2</v>
      </c>
      <c r="C2153" s="1061">
        <v>5</v>
      </c>
      <c r="D2153" s="1062">
        <v>2</v>
      </c>
      <c r="E2153" s="1061" t="s">
        <v>2394</v>
      </c>
      <c r="F2153" s="1061">
        <v>143</v>
      </c>
      <c r="G2153" s="1061" t="s">
        <v>711</v>
      </c>
      <c r="H2153" s="1063">
        <v>1</v>
      </c>
      <c r="I2153" s="1064">
        <v>22101</v>
      </c>
      <c r="J2153" s="1064">
        <v>1</v>
      </c>
      <c r="K2153">
        <v>2020</v>
      </c>
      <c r="L2153" s="1064">
        <v>2</v>
      </c>
      <c r="M2153" s="1064">
        <v>2</v>
      </c>
      <c r="N2153" s="1064" t="s">
        <v>2396</v>
      </c>
      <c r="O2153">
        <v>13</v>
      </c>
      <c r="P2153" s="1065">
        <v>0</v>
      </c>
      <c r="Q2153" s="1065">
        <v>0</v>
      </c>
      <c r="R2153" s="1066">
        <f t="shared" si="33"/>
        <v>0</v>
      </c>
      <c r="S2153" s="1065">
        <v>21466.45</v>
      </c>
      <c r="T2153" s="1065">
        <v>21466.45</v>
      </c>
      <c r="U2153" s="1065">
        <v>0</v>
      </c>
      <c r="V2153" s="1065">
        <v>0</v>
      </c>
    </row>
    <row r="2154" spans="1:22">
      <c r="A2154">
        <v>4088200100</v>
      </c>
      <c r="B2154" s="1061">
        <v>2</v>
      </c>
      <c r="C2154" s="1061">
        <v>5</v>
      </c>
      <c r="D2154" s="1062">
        <v>2</v>
      </c>
      <c r="E2154" s="1061" t="s">
        <v>2394</v>
      </c>
      <c r="F2154" s="1061">
        <v>143</v>
      </c>
      <c r="G2154" s="1061" t="s">
        <v>711</v>
      </c>
      <c r="H2154" s="1063">
        <v>1</v>
      </c>
      <c r="I2154" s="1064">
        <v>22101</v>
      </c>
      <c r="J2154" s="1064">
        <v>1</v>
      </c>
      <c r="K2154">
        <v>2020</v>
      </c>
      <c r="L2154" s="1064">
        <v>2</v>
      </c>
      <c r="M2154" s="1064">
        <v>2</v>
      </c>
      <c r="N2154" s="1064" t="s">
        <v>2396</v>
      </c>
      <c r="O2154">
        <v>13</v>
      </c>
      <c r="P2154" s="1065">
        <v>0</v>
      </c>
      <c r="Q2154" s="1065">
        <v>21466.45</v>
      </c>
      <c r="R2154" s="1066">
        <f t="shared" si="33"/>
        <v>21466.45</v>
      </c>
      <c r="S2154" s="1065">
        <v>0</v>
      </c>
      <c r="T2154" s="1065">
        <v>0</v>
      </c>
      <c r="U2154" s="1065">
        <v>0</v>
      </c>
      <c r="V2154" s="1065">
        <v>0</v>
      </c>
    </row>
    <row r="2155" spans="1:22">
      <c r="A2155">
        <v>4088200100</v>
      </c>
      <c r="B2155" s="1061">
        <v>2</v>
      </c>
      <c r="C2155" s="1061">
        <v>5</v>
      </c>
      <c r="D2155" s="1062">
        <v>2</v>
      </c>
      <c r="E2155" s="1061" t="s">
        <v>2394</v>
      </c>
      <c r="F2155" s="1061">
        <v>143</v>
      </c>
      <c r="G2155" s="1061" t="s">
        <v>711</v>
      </c>
      <c r="H2155" s="1063">
        <v>1</v>
      </c>
      <c r="I2155" s="1064">
        <v>22101</v>
      </c>
      <c r="J2155" s="1064">
        <v>1</v>
      </c>
      <c r="K2155">
        <v>2020</v>
      </c>
      <c r="L2155" s="1064">
        <v>1</v>
      </c>
      <c r="M2155" s="1064">
        <v>1</v>
      </c>
      <c r="N2155" s="1064" t="s">
        <v>2397</v>
      </c>
      <c r="O2155">
        <v>13</v>
      </c>
      <c r="P2155" s="1065">
        <v>1500</v>
      </c>
      <c r="Q2155" s="1065">
        <v>5086.0200000000004</v>
      </c>
      <c r="R2155" s="1066">
        <f t="shared" si="33"/>
        <v>6586.02</v>
      </c>
      <c r="S2155" s="1065">
        <v>5699.75</v>
      </c>
      <c r="T2155" s="1065">
        <v>5699.75</v>
      </c>
      <c r="U2155" s="1065">
        <v>5699.75</v>
      </c>
      <c r="V2155" s="1065">
        <v>5699.75</v>
      </c>
    </row>
    <row r="2156" spans="1:22">
      <c r="A2156">
        <v>4088200100</v>
      </c>
      <c r="B2156" s="1061">
        <v>2</v>
      </c>
      <c r="C2156" s="1061">
        <v>5</v>
      </c>
      <c r="D2156" s="1062">
        <v>2</v>
      </c>
      <c r="E2156" s="1061" t="s">
        <v>2394</v>
      </c>
      <c r="F2156" s="1061">
        <v>143</v>
      </c>
      <c r="G2156" s="1061" t="s">
        <v>711</v>
      </c>
      <c r="H2156" s="1063">
        <v>1</v>
      </c>
      <c r="I2156" s="1064">
        <v>22101</v>
      </c>
      <c r="J2156" s="1064">
        <v>1</v>
      </c>
      <c r="K2156">
        <v>2020</v>
      </c>
      <c r="L2156" s="1064">
        <v>2</v>
      </c>
      <c r="M2156" s="1064">
        <v>2</v>
      </c>
      <c r="N2156" s="1064" t="s">
        <v>2396</v>
      </c>
      <c r="O2156">
        <v>13</v>
      </c>
      <c r="P2156" s="1065">
        <v>0</v>
      </c>
      <c r="Q2156" s="1065">
        <v>0</v>
      </c>
      <c r="R2156" s="1066">
        <f t="shared" si="33"/>
        <v>0</v>
      </c>
      <c r="S2156" s="1065">
        <v>0</v>
      </c>
      <c r="T2156" s="1065">
        <v>0</v>
      </c>
      <c r="U2156" s="1065">
        <v>0</v>
      </c>
      <c r="V2156" s="1065">
        <v>0</v>
      </c>
    </row>
    <row r="2157" spans="1:22">
      <c r="A2157">
        <v>4088200100</v>
      </c>
      <c r="B2157" s="1061">
        <v>2</v>
      </c>
      <c r="C2157" s="1061">
        <v>5</v>
      </c>
      <c r="D2157" s="1062">
        <v>2</v>
      </c>
      <c r="E2157" s="1061" t="s">
        <v>2394</v>
      </c>
      <c r="F2157" s="1061">
        <v>143</v>
      </c>
      <c r="G2157" s="1061" t="s">
        <v>711</v>
      </c>
      <c r="H2157" s="1063">
        <v>1</v>
      </c>
      <c r="I2157" s="1064">
        <v>22101</v>
      </c>
      <c r="J2157" s="1064">
        <v>1</v>
      </c>
      <c r="K2157">
        <v>2020</v>
      </c>
      <c r="L2157" s="1064">
        <v>2</v>
      </c>
      <c r="M2157" s="1064">
        <v>2</v>
      </c>
      <c r="N2157" s="1064" t="s">
        <v>2396</v>
      </c>
      <c r="O2157">
        <v>13</v>
      </c>
      <c r="P2157" s="1065">
        <v>0</v>
      </c>
      <c r="Q2157" s="1065">
        <v>0</v>
      </c>
      <c r="R2157" s="1066">
        <f t="shared" si="33"/>
        <v>0</v>
      </c>
      <c r="S2157" s="1065">
        <v>0</v>
      </c>
      <c r="T2157" s="1065">
        <v>0</v>
      </c>
      <c r="U2157" s="1065">
        <v>457.18</v>
      </c>
      <c r="V2157" s="1065">
        <v>457.18</v>
      </c>
    </row>
    <row r="2158" spans="1:22">
      <c r="A2158">
        <v>4088200100</v>
      </c>
      <c r="B2158" s="1061">
        <v>2</v>
      </c>
      <c r="C2158" s="1061">
        <v>5</v>
      </c>
      <c r="D2158" s="1062">
        <v>2</v>
      </c>
      <c r="E2158" s="1061" t="s">
        <v>2394</v>
      </c>
      <c r="F2158" s="1061">
        <v>143</v>
      </c>
      <c r="G2158" s="1061" t="s">
        <v>711</v>
      </c>
      <c r="H2158" s="1063">
        <v>1</v>
      </c>
      <c r="I2158" s="1064">
        <v>22101</v>
      </c>
      <c r="J2158" s="1064">
        <v>1</v>
      </c>
      <c r="K2158">
        <v>2020</v>
      </c>
      <c r="L2158" s="1064">
        <v>2</v>
      </c>
      <c r="M2158" s="1064">
        <v>2</v>
      </c>
      <c r="N2158" s="1064" t="s">
        <v>2396</v>
      </c>
      <c r="O2158">
        <v>13</v>
      </c>
      <c r="P2158" s="1065">
        <v>0</v>
      </c>
      <c r="Q2158" s="1065">
        <v>0</v>
      </c>
      <c r="R2158" s="1066">
        <f t="shared" si="33"/>
        <v>0</v>
      </c>
      <c r="S2158" s="1065">
        <v>0</v>
      </c>
      <c r="T2158" s="1065">
        <v>0</v>
      </c>
      <c r="U2158" s="1065">
        <v>0</v>
      </c>
      <c r="V2158" s="1065">
        <v>0</v>
      </c>
    </row>
    <row r="2159" spans="1:22">
      <c r="A2159">
        <v>4088200100</v>
      </c>
      <c r="B2159" s="1061">
        <v>2</v>
      </c>
      <c r="C2159" s="1061">
        <v>5</v>
      </c>
      <c r="D2159" s="1062">
        <v>2</v>
      </c>
      <c r="E2159" s="1061" t="s">
        <v>2394</v>
      </c>
      <c r="F2159" s="1061">
        <v>143</v>
      </c>
      <c r="G2159" s="1061" t="s">
        <v>711</v>
      </c>
      <c r="H2159" s="1063">
        <v>1</v>
      </c>
      <c r="I2159" s="1064">
        <v>22101</v>
      </c>
      <c r="J2159" s="1064">
        <v>1</v>
      </c>
      <c r="K2159">
        <v>2020</v>
      </c>
      <c r="L2159" s="1064">
        <v>2</v>
      </c>
      <c r="M2159" s="1064">
        <v>2</v>
      </c>
      <c r="N2159" s="1064" t="s">
        <v>2396</v>
      </c>
      <c r="O2159">
        <v>13</v>
      </c>
      <c r="P2159" s="1065">
        <v>0</v>
      </c>
      <c r="Q2159" s="1065">
        <v>457.18</v>
      </c>
      <c r="R2159" s="1066">
        <f t="shared" si="33"/>
        <v>457.18</v>
      </c>
      <c r="S2159" s="1065">
        <v>0</v>
      </c>
      <c r="T2159" s="1065">
        <v>0</v>
      </c>
      <c r="U2159" s="1065">
        <v>0</v>
      </c>
      <c r="V2159" s="1065">
        <v>0</v>
      </c>
    </row>
    <row r="2160" spans="1:22">
      <c r="A2160">
        <v>4088200100</v>
      </c>
      <c r="B2160" s="1061">
        <v>2</v>
      </c>
      <c r="C2160" s="1061">
        <v>5</v>
      </c>
      <c r="D2160" s="1062">
        <v>2</v>
      </c>
      <c r="E2160" s="1061" t="s">
        <v>2394</v>
      </c>
      <c r="F2160" s="1061">
        <v>143</v>
      </c>
      <c r="G2160" s="1061" t="s">
        <v>711</v>
      </c>
      <c r="H2160" s="1063">
        <v>1</v>
      </c>
      <c r="I2160" s="1064">
        <v>22101</v>
      </c>
      <c r="J2160" s="1064">
        <v>1</v>
      </c>
      <c r="K2160">
        <v>2020</v>
      </c>
      <c r="L2160" s="1064">
        <v>2</v>
      </c>
      <c r="M2160" s="1064">
        <v>2</v>
      </c>
      <c r="N2160" s="1064" t="s">
        <v>2396</v>
      </c>
      <c r="O2160">
        <v>13</v>
      </c>
      <c r="P2160" s="1065">
        <v>0</v>
      </c>
      <c r="Q2160" s="1065">
        <v>0</v>
      </c>
      <c r="R2160" s="1066">
        <f t="shared" si="33"/>
        <v>0</v>
      </c>
      <c r="S2160" s="1065">
        <v>0</v>
      </c>
      <c r="T2160" s="1065">
        <v>0</v>
      </c>
      <c r="U2160" s="1065">
        <v>0</v>
      </c>
      <c r="V2160" s="1065">
        <v>0</v>
      </c>
    </row>
    <row r="2161" spans="1:22">
      <c r="A2161">
        <v>4088200100</v>
      </c>
      <c r="B2161" s="1061">
        <v>2</v>
      </c>
      <c r="C2161" s="1061">
        <v>5</v>
      </c>
      <c r="D2161" s="1062">
        <v>2</v>
      </c>
      <c r="E2161" s="1061" t="s">
        <v>2394</v>
      </c>
      <c r="F2161" s="1061">
        <v>143</v>
      </c>
      <c r="G2161" s="1061" t="s">
        <v>711</v>
      </c>
      <c r="H2161" s="1063">
        <v>1</v>
      </c>
      <c r="I2161" s="1064">
        <v>22101</v>
      </c>
      <c r="J2161" s="1064">
        <v>1</v>
      </c>
      <c r="K2161">
        <v>2020</v>
      </c>
      <c r="L2161" s="1064">
        <v>2</v>
      </c>
      <c r="M2161" s="1064">
        <v>2</v>
      </c>
      <c r="N2161" s="1064" t="s">
        <v>2396</v>
      </c>
      <c r="O2161">
        <v>13</v>
      </c>
      <c r="P2161" s="1065">
        <v>0</v>
      </c>
      <c r="Q2161" s="1065">
        <v>0</v>
      </c>
      <c r="R2161" s="1066">
        <f t="shared" si="33"/>
        <v>0</v>
      </c>
      <c r="S2161" s="1065">
        <v>457.18</v>
      </c>
      <c r="T2161" s="1065">
        <v>457.18</v>
      </c>
      <c r="U2161" s="1065">
        <v>0</v>
      </c>
      <c r="V2161" s="1065">
        <v>0</v>
      </c>
    </row>
    <row r="2162" spans="1:22">
      <c r="A2162">
        <v>4088200100</v>
      </c>
      <c r="B2162" s="1061">
        <v>2</v>
      </c>
      <c r="C2162" s="1061">
        <v>5</v>
      </c>
      <c r="D2162" s="1062">
        <v>2</v>
      </c>
      <c r="E2162" s="1061" t="s">
        <v>2394</v>
      </c>
      <c r="F2162" s="1061">
        <v>143</v>
      </c>
      <c r="G2162" s="1061" t="s">
        <v>711</v>
      </c>
      <c r="H2162" s="1063">
        <v>1</v>
      </c>
      <c r="I2162" s="1064">
        <v>22106</v>
      </c>
      <c r="J2162" s="1064">
        <v>1</v>
      </c>
      <c r="K2162">
        <v>2020</v>
      </c>
      <c r="L2162" s="1064">
        <v>2</v>
      </c>
      <c r="M2162" s="1064">
        <v>2</v>
      </c>
      <c r="N2162" s="1064" t="s">
        <v>2396</v>
      </c>
      <c r="O2162">
        <v>13</v>
      </c>
      <c r="P2162" s="1065">
        <v>0</v>
      </c>
      <c r="Q2162" s="1065">
        <v>0</v>
      </c>
      <c r="R2162" s="1066">
        <f t="shared" si="33"/>
        <v>0</v>
      </c>
      <c r="S2162" s="1065">
        <v>0</v>
      </c>
      <c r="T2162" s="1065">
        <v>0</v>
      </c>
      <c r="U2162" s="1065">
        <v>0</v>
      </c>
      <c r="V2162" s="1065">
        <v>0</v>
      </c>
    </row>
    <row r="2163" spans="1:22">
      <c r="A2163">
        <v>4088200100</v>
      </c>
      <c r="B2163" s="1061">
        <v>2</v>
      </c>
      <c r="C2163" s="1061">
        <v>5</v>
      </c>
      <c r="D2163" s="1062">
        <v>2</v>
      </c>
      <c r="E2163" s="1061" t="s">
        <v>2394</v>
      </c>
      <c r="F2163" s="1061">
        <v>143</v>
      </c>
      <c r="G2163" s="1061" t="s">
        <v>711</v>
      </c>
      <c r="H2163" s="1063">
        <v>1</v>
      </c>
      <c r="I2163" s="1064">
        <v>22106</v>
      </c>
      <c r="J2163" s="1064">
        <v>1</v>
      </c>
      <c r="K2163">
        <v>2020</v>
      </c>
      <c r="L2163" s="1064">
        <v>2</v>
      </c>
      <c r="M2163" s="1064">
        <v>2</v>
      </c>
      <c r="N2163" s="1064" t="s">
        <v>2396</v>
      </c>
      <c r="O2163">
        <v>13</v>
      </c>
      <c r="P2163" s="1065">
        <v>0</v>
      </c>
      <c r="Q2163" s="1065">
        <v>0</v>
      </c>
      <c r="R2163" s="1066">
        <f t="shared" si="33"/>
        <v>0</v>
      </c>
      <c r="S2163" s="1065">
        <v>0</v>
      </c>
      <c r="T2163" s="1065">
        <v>0</v>
      </c>
      <c r="U2163" s="1065">
        <v>448.05</v>
      </c>
      <c r="V2163" s="1065">
        <v>448.05</v>
      </c>
    </row>
    <row r="2164" spans="1:22">
      <c r="A2164">
        <v>4088200100</v>
      </c>
      <c r="B2164" s="1061">
        <v>2</v>
      </c>
      <c r="C2164" s="1061">
        <v>5</v>
      </c>
      <c r="D2164" s="1062">
        <v>2</v>
      </c>
      <c r="E2164" s="1061" t="s">
        <v>2394</v>
      </c>
      <c r="F2164" s="1061">
        <v>143</v>
      </c>
      <c r="G2164" s="1061" t="s">
        <v>711</v>
      </c>
      <c r="H2164" s="1063">
        <v>1</v>
      </c>
      <c r="I2164" s="1064">
        <v>22106</v>
      </c>
      <c r="J2164" s="1064">
        <v>1</v>
      </c>
      <c r="K2164">
        <v>2020</v>
      </c>
      <c r="L2164" s="1064">
        <v>2</v>
      </c>
      <c r="M2164" s="1064">
        <v>2</v>
      </c>
      <c r="N2164" s="1064" t="s">
        <v>2396</v>
      </c>
      <c r="O2164">
        <v>13</v>
      </c>
      <c r="P2164" s="1065">
        <v>0</v>
      </c>
      <c r="Q2164" s="1065">
        <v>0</v>
      </c>
      <c r="R2164" s="1066">
        <f t="shared" si="33"/>
        <v>0</v>
      </c>
      <c r="S2164" s="1065">
        <v>0</v>
      </c>
      <c r="T2164" s="1065">
        <v>0</v>
      </c>
      <c r="U2164" s="1065">
        <v>0</v>
      </c>
      <c r="V2164" s="1065">
        <v>0</v>
      </c>
    </row>
    <row r="2165" spans="1:22">
      <c r="A2165">
        <v>4088200100</v>
      </c>
      <c r="B2165" s="1061">
        <v>2</v>
      </c>
      <c r="C2165" s="1061">
        <v>5</v>
      </c>
      <c r="D2165" s="1062">
        <v>2</v>
      </c>
      <c r="E2165" s="1061" t="s">
        <v>2394</v>
      </c>
      <c r="F2165" s="1061">
        <v>143</v>
      </c>
      <c r="G2165" s="1061" t="s">
        <v>711</v>
      </c>
      <c r="H2165" s="1063">
        <v>1</v>
      </c>
      <c r="I2165" s="1064">
        <v>22106</v>
      </c>
      <c r="J2165" s="1064">
        <v>1</v>
      </c>
      <c r="K2165">
        <v>2020</v>
      </c>
      <c r="L2165" s="1064">
        <v>2</v>
      </c>
      <c r="M2165" s="1064">
        <v>2</v>
      </c>
      <c r="N2165" s="1064" t="s">
        <v>2396</v>
      </c>
      <c r="O2165">
        <v>13</v>
      </c>
      <c r="P2165" s="1065">
        <v>0</v>
      </c>
      <c r="Q2165" s="1065">
        <v>0</v>
      </c>
      <c r="R2165" s="1066">
        <f t="shared" si="33"/>
        <v>0</v>
      </c>
      <c r="S2165" s="1065">
        <v>0</v>
      </c>
      <c r="T2165" s="1065">
        <v>0</v>
      </c>
      <c r="U2165" s="1065">
        <v>0</v>
      </c>
      <c r="V2165" s="1065">
        <v>0</v>
      </c>
    </row>
    <row r="2166" spans="1:22">
      <c r="A2166">
        <v>4088200100</v>
      </c>
      <c r="B2166" s="1061">
        <v>2</v>
      </c>
      <c r="C2166" s="1061">
        <v>5</v>
      </c>
      <c r="D2166" s="1062">
        <v>2</v>
      </c>
      <c r="E2166" s="1061" t="s">
        <v>2394</v>
      </c>
      <c r="F2166" s="1061">
        <v>143</v>
      </c>
      <c r="G2166" s="1061" t="s">
        <v>711</v>
      </c>
      <c r="H2166" s="1063">
        <v>1</v>
      </c>
      <c r="I2166" s="1064">
        <v>22106</v>
      </c>
      <c r="J2166" s="1064">
        <v>1</v>
      </c>
      <c r="K2166">
        <v>2020</v>
      </c>
      <c r="L2166" s="1064">
        <v>2</v>
      </c>
      <c r="M2166" s="1064">
        <v>2</v>
      </c>
      <c r="N2166" s="1064" t="s">
        <v>2396</v>
      </c>
      <c r="O2166">
        <v>13</v>
      </c>
      <c r="P2166" s="1065">
        <v>0</v>
      </c>
      <c r="Q2166" s="1065">
        <v>0</v>
      </c>
      <c r="R2166" s="1066">
        <f t="shared" si="33"/>
        <v>0</v>
      </c>
      <c r="S2166" s="1065">
        <v>448.05</v>
      </c>
      <c r="T2166" s="1065">
        <v>448.05</v>
      </c>
      <c r="U2166" s="1065">
        <v>0</v>
      </c>
      <c r="V2166" s="1065">
        <v>0</v>
      </c>
    </row>
    <row r="2167" spans="1:22">
      <c r="A2167">
        <v>4088200100</v>
      </c>
      <c r="B2167" s="1061">
        <v>2</v>
      </c>
      <c r="C2167" s="1061">
        <v>5</v>
      </c>
      <c r="D2167" s="1062">
        <v>2</v>
      </c>
      <c r="E2167" s="1061" t="s">
        <v>2394</v>
      </c>
      <c r="F2167" s="1061">
        <v>143</v>
      </c>
      <c r="G2167" s="1061" t="s">
        <v>711</v>
      </c>
      <c r="H2167" s="1063">
        <v>1</v>
      </c>
      <c r="I2167" s="1064">
        <v>22106</v>
      </c>
      <c r="J2167" s="1064">
        <v>1</v>
      </c>
      <c r="K2167">
        <v>2020</v>
      </c>
      <c r="L2167" s="1064">
        <v>2</v>
      </c>
      <c r="M2167" s="1064">
        <v>2</v>
      </c>
      <c r="N2167" s="1064" t="s">
        <v>2396</v>
      </c>
      <c r="O2167">
        <v>13</v>
      </c>
      <c r="P2167" s="1065">
        <v>0</v>
      </c>
      <c r="Q2167" s="1065">
        <v>448.05</v>
      </c>
      <c r="R2167" s="1066">
        <f t="shared" si="33"/>
        <v>448.05</v>
      </c>
      <c r="S2167" s="1065">
        <v>0</v>
      </c>
      <c r="T2167" s="1065">
        <v>0</v>
      </c>
      <c r="U2167" s="1065">
        <v>0</v>
      </c>
      <c r="V2167" s="1065">
        <v>0</v>
      </c>
    </row>
    <row r="2168" spans="1:22">
      <c r="A2168">
        <v>4088200100</v>
      </c>
      <c r="B2168" s="1061">
        <v>2</v>
      </c>
      <c r="C2168" s="1061">
        <v>5</v>
      </c>
      <c r="D2168" s="1062">
        <v>2</v>
      </c>
      <c r="E2168" s="1061" t="s">
        <v>2394</v>
      </c>
      <c r="F2168" s="1061">
        <v>143</v>
      </c>
      <c r="G2168" s="1061" t="s">
        <v>711</v>
      </c>
      <c r="H2168" s="1063">
        <v>1</v>
      </c>
      <c r="I2168" s="1064">
        <v>22106</v>
      </c>
      <c r="J2168" s="1064">
        <v>1</v>
      </c>
      <c r="K2168">
        <v>2020</v>
      </c>
      <c r="L2168" s="1064">
        <v>1</v>
      </c>
      <c r="M2168" s="1064">
        <v>1</v>
      </c>
      <c r="N2168" s="1064" t="s">
        <v>2397</v>
      </c>
      <c r="O2168">
        <v>13</v>
      </c>
      <c r="P2168" s="1065">
        <v>4009.72</v>
      </c>
      <c r="Q2168" s="1065">
        <v>0</v>
      </c>
      <c r="R2168" s="1066">
        <f t="shared" si="33"/>
        <v>4009.72</v>
      </c>
      <c r="S2168" s="1065">
        <v>1545</v>
      </c>
      <c r="T2168" s="1065">
        <v>1545</v>
      </c>
      <c r="U2168" s="1065">
        <v>1545</v>
      </c>
      <c r="V2168" s="1065">
        <v>1545</v>
      </c>
    </row>
    <row r="2169" spans="1:22">
      <c r="A2169">
        <v>4088200100</v>
      </c>
      <c r="B2169" s="1061">
        <v>2</v>
      </c>
      <c r="C2169" s="1061">
        <v>5</v>
      </c>
      <c r="D2169" s="1062">
        <v>2</v>
      </c>
      <c r="E2169" s="1061" t="s">
        <v>2394</v>
      </c>
      <c r="F2169" s="1061">
        <v>143</v>
      </c>
      <c r="G2169" s="1061" t="s">
        <v>711</v>
      </c>
      <c r="H2169" s="1063">
        <v>1</v>
      </c>
      <c r="I2169" s="1064">
        <v>22106</v>
      </c>
      <c r="J2169" s="1064">
        <v>1</v>
      </c>
      <c r="K2169">
        <v>2020</v>
      </c>
      <c r="L2169" s="1064">
        <v>2</v>
      </c>
      <c r="M2169" s="1064">
        <v>2</v>
      </c>
      <c r="N2169" s="1064" t="s">
        <v>2396</v>
      </c>
      <c r="O2169">
        <v>13</v>
      </c>
      <c r="P2169" s="1065">
        <v>0</v>
      </c>
      <c r="Q2169" s="1065">
        <v>0</v>
      </c>
      <c r="R2169" s="1066">
        <f t="shared" si="33"/>
        <v>0</v>
      </c>
      <c r="S2169" s="1065">
        <v>0</v>
      </c>
      <c r="T2169" s="1065">
        <v>0</v>
      </c>
      <c r="U2169" s="1065">
        <v>0</v>
      </c>
      <c r="V2169" s="1065">
        <v>0</v>
      </c>
    </row>
    <row r="2170" spans="1:22">
      <c r="A2170">
        <v>4088200100</v>
      </c>
      <c r="B2170" s="1061">
        <v>2</v>
      </c>
      <c r="C2170" s="1061">
        <v>5</v>
      </c>
      <c r="D2170" s="1062">
        <v>2</v>
      </c>
      <c r="E2170" s="1061" t="s">
        <v>2394</v>
      </c>
      <c r="F2170" s="1061">
        <v>143</v>
      </c>
      <c r="G2170" s="1061" t="s">
        <v>711</v>
      </c>
      <c r="H2170" s="1063">
        <v>1</v>
      </c>
      <c r="I2170" s="1064">
        <v>22106</v>
      </c>
      <c r="J2170" s="1064">
        <v>1</v>
      </c>
      <c r="K2170">
        <v>2020</v>
      </c>
      <c r="L2170" s="1064">
        <v>2</v>
      </c>
      <c r="M2170" s="1064">
        <v>2</v>
      </c>
      <c r="N2170" s="1064" t="s">
        <v>2396</v>
      </c>
      <c r="O2170">
        <v>13</v>
      </c>
      <c r="P2170" s="1065">
        <v>0</v>
      </c>
      <c r="Q2170" s="1065">
        <v>0</v>
      </c>
      <c r="R2170" s="1066">
        <f t="shared" si="33"/>
        <v>0</v>
      </c>
      <c r="S2170" s="1065">
        <v>0</v>
      </c>
      <c r="T2170" s="1065">
        <v>0</v>
      </c>
      <c r="U2170" s="1065">
        <v>270</v>
      </c>
      <c r="V2170" s="1065">
        <v>270</v>
      </c>
    </row>
    <row r="2171" spans="1:22">
      <c r="A2171">
        <v>4088200100</v>
      </c>
      <c r="B2171" s="1061">
        <v>2</v>
      </c>
      <c r="C2171" s="1061">
        <v>5</v>
      </c>
      <c r="D2171" s="1062">
        <v>2</v>
      </c>
      <c r="E2171" s="1061" t="s">
        <v>2394</v>
      </c>
      <c r="F2171" s="1061">
        <v>143</v>
      </c>
      <c r="G2171" s="1061" t="s">
        <v>711</v>
      </c>
      <c r="H2171" s="1063">
        <v>1</v>
      </c>
      <c r="I2171" s="1064">
        <v>22106</v>
      </c>
      <c r="J2171" s="1064">
        <v>1</v>
      </c>
      <c r="K2171">
        <v>2020</v>
      </c>
      <c r="L2171" s="1064">
        <v>2</v>
      </c>
      <c r="M2171" s="1064">
        <v>2</v>
      </c>
      <c r="N2171" s="1064" t="s">
        <v>2396</v>
      </c>
      <c r="O2171">
        <v>13</v>
      </c>
      <c r="P2171" s="1065">
        <v>0</v>
      </c>
      <c r="Q2171" s="1065">
        <v>0</v>
      </c>
      <c r="R2171" s="1066">
        <f t="shared" si="33"/>
        <v>0</v>
      </c>
      <c r="S2171" s="1065">
        <v>0</v>
      </c>
      <c r="T2171" s="1065">
        <v>0</v>
      </c>
      <c r="U2171" s="1065">
        <v>0</v>
      </c>
      <c r="V2171" s="1065">
        <v>0</v>
      </c>
    </row>
    <row r="2172" spans="1:22">
      <c r="A2172">
        <v>4088200100</v>
      </c>
      <c r="B2172" s="1061">
        <v>2</v>
      </c>
      <c r="C2172" s="1061">
        <v>5</v>
      </c>
      <c r="D2172" s="1062">
        <v>2</v>
      </c>
      <c r="E2172" s="1061" t="s">
        <v>2394</v>
      </c>
      <c r="F2172" s="1061">
        <v>143</v>
      </c>
      <c r="G2172" s="1061" t="s">
        <v>711</v>
      </c>
      <c r="H2172" s="1063">
        <v>1</v>
      </c>
      <c r="I2172" s="1064">
        <v>22106</v>
      </c>
      <c r="J2172" s="1064">
        <v>1</v>
      </c>
      <c r="K2172">
        <v>2020</v>
      </c>
      <c r="L2172" s="1064">
        <v>2</v>
      </c>
      <c r="M2172" s="1064">
        <v>2</v>
      </c>
      <c r="N2172" s="1064" t="s">
        <v>2396</v>
      </c>
      <c r="O2172">
        <v>13</v>
      </c>
      <c r="P2172" s="1065">
        <v>0</v>
      </c>
      <c r="Q2172" s="1065">
        <v>0</v>
      </c>
      <c r="R2172" s="1066">
        <f t="shared" si="33"/>
        <v>0</v>
      </c>
      <c r="S2172" s="1065">
        <v>0</v>
      </c>
      <c r="T2172" s="1065">
        <v>0</v>
      </c>
      <c r="U2172" s="1065">
        <v>0</v>
      </c>
      <c r="V2172" s="1065">
        <v>0</v>
      </c>
    </row>
    <row r="2173" spans="1:22">
      <c r="A2173">
        <v>4088200100</v>
      </c>
      <c r="B2173" s="1061">
        <v>2</v>
      </c>
      <c r="C2173" s="1061">
        <v>5</v>
      </c>
      <c r="D2173" s="1062">
        <v>2</v>
      </c>
      <c r="E2173" s="1061" t="s">
        <v>2394</v>
      </c>
      <c r="F2173" s="1061">
        <v>143</v>
      </c>
      <c r="G2173" s="1061" t="s">
        <v>711</v>
      </c>
      <c r="H2173" s="1063">
        <v>1</v>
      </c>
      <c r="I2173" s="1064">
        <v>22106</v>
      </c>
      <c r="J2173" s="1064">
        <v>1</v>
      </c>
      <c r="K2173">
        <v>2020</v>
      </c>
      <c r="L2173" s="1064">
        <v>2</v>
      </c>
      <c r="M2173" s="1064">
        <v>2</v>
      </c>
      <c r="N2173" s="1064" t="s">
        <v>2396</v>
      </c>
      <c r="O2173">
        <v>13</v>
      </c>
      <c r="P2173" s="1065">
        <v>0</v>
      </c>
      <c r="Q2173" s="1065">
        <v>0</v>
      </c>
      <c r="R2173" s="1066">
        <f t="shared" si="33"/>
        <v>0</v>
      </c>
      <c r="S2173" s="1065">
        <v>270</v>
      </c>
      <c r="T2173" s="1065">
        <v>270</v>
      </c>
      <c r="U2173" s="1065">
        <v>0</v>
      </c>
      <c r="V2173" s="1065">
        <v>0</v>
      </c>
    </row>
    <row r="2174" spans="1:22">
      <c r="A2174">
        <v>4088200100</v>
      </c>
      <c r="B2174" s="1061">
        <v>2</v>
      </c>
      <c r="C2174" s="1061">
        <v>5</v>
      </c>
      <c r="D2174" s="1062">
        <v>2</v>
      </c>
      <c r="E2174" s="1061" t="s">
        <v>2394</v>
      </c>
      <c r="F2174" s="1061">
        <v>143</v>
      </c>
      <c r="G2174" s="1061" t="s">
        <v>711</v>
      </c>
      <c r="H2174" s="1063">
        <v>1</v>
      </c>
      <c r="I2174" s="1064">
        <v>22106</v>
      </c>
      <c r="J2174" s="1064">
        <v>1</v>
      </c>
      <c r="K2174">
        <v>2020</v>
      </c>
      <c r="L2174" s="1064">
        <v>2</v>
      </c>
      <c r="M2174" s="1064">
        <v>2</v>
      </c>
      <c r="N2174" s="1064" t="s">
        <v>2396</v>
      </c>
      <c r="O2174">
        <v>13</v>
      </c>
      <c r="P2174" s="1065">
        <v>0</v>
      </c>
      <c r="Q2174" s="1065">
        <v>270</v>
      </c>
      <c r="R2174" s="1066">
        <f t="shared" si="33"/>
        <v>270</v>
      </c>
      <c r="S2174" s="1065">
        <v>0</v>
      </c>
      <c r="T2174" s="1065">
        <v>0</v>
      </c>
      <c r="U2174" s="1065">
        <v>0</v>
      </c>
      <c r="V2174" s="1065">
        <v>0</v>
      </c>
    </row>
    <row r="2175" spans="1:22">
      <c r="A2175">
        <v>4088200100</v>
      </c>
      <c r="B2175" s="1061">
        <v>2</v>
      </c>
      <c r="C2175" s="1061">
        <v>5</v>
      </c>
      <c r="D2175" s="1062">
        <v>2</v>
      </c>
      <c r="E2175" s="1061" t="s">
        <v>2394</v>
      </c>
      <c r="F2175" s="1061">
        <v>143</v>
      </c>
      <c r="G2175" s="1061" t="s">
        <v>711</v>
      </c>
      <c r="H2175" s="1063">
        <v>1</v>
      </c>
      <c r="I2175" s="1064">
        <v>22106</v>
      </c>
      <c r="J2175" s="1064">
        <v>1</v>
      </c>
      <c r="K2175">
        <v>2020</v>
      </c>
      <c r="L2175" s="1064">
        <v>1</v>
      </c>
      <c r="M2175" s="1064">
        <v>1</v>
      </c>
      <c r="N2175" s="1064" t="s">
        <v>2397</v>
      </c>
      <c r="O2175">
        <v>13</v>
      </c>
      <c r="P2175" s="1065">
        <v>4009.72</v>
      </c>
      <c r="Q2175" s="1065">
        <v>0</v>
      </c>
      <c r="R2175" s="1066">
        <f t="shared" si="33"/>
        <v>4009.72</v>
      </c>
      <c r="S2175" s="1065">
        <v>1282.9000000000001</v>
      </c>
      <c r="T2175" s="1065">
        <v>1282.9000000000001</v>
      </c>
      <c r="U2175" s="1065">
        <v>1282.9000000000001</v>
      </c>
      <c r="V2175" s="1065">
        <v>1282.9000000000001</v>
      </c>
    </row>
    <row r="2176" spans="1:22">
      <c r="A2176">
        <v>4088200100</v>
      </c>
      <c r="B2176" s="1061">
        <v>2</v>
      </c>
      <c r="C2176" s="1061">
        <v>5</v>
      </c>
      <c r="D2176" s="1062">
        <v>2</v>
      </c>
      <c r="E2176" s="1061" t="s">
        <v>2394</v>
      </c>
      <c r="F2176" s="1061">
        <v>143</v>
      </c>
      <c r="G2176" s="1061" t="s">
        <v>711</v>
      </c>
      <c r="H2176" s="1063">
        <v>1</v>
      </c>
      <c r="I2176" s="1064">
        <v>22106</v>
      </c>
      <c r="J2176" s="1064">
        <v>1</v>
      </c>
      <c r="K2176">
        <v>2020</v>
      </c>
      <c r="L2176" s="1064">
        <v>1</v>
      </c>
      <c r="M2176" s="1064">
        <v>1</v>
      </c>
      <c r="N2176" s="1064" t="s">
        <v>2397</v>
      </c>
      <c r="O2176">
        <v>13</v>
      </c>
      <c r="P2176" s="1065">
        <v>4009.72</v>
      </c>
      <c r="Q2176" s="1065">
        <v>0</v>
      </c>
      <c r="R2176" s="1066">
        <f t="shared" si="33"/>
        <v>4009.72</v>
      </c>
      <c r="S2176" s="1065">
        <v>770.79</v>
      </c>
      <c r="T2176" s="1065">
        <v>770.79</v>
      </c>
      <c r="U2176" s="1065">
        <v>770.79</v>
      </c>
      <c r="V2176" s="1065">
        <v>770.79</v>
      </c>
    </row>
    <row r="2177" spans="1:22">
      <c r="A2177">
        <v>4088200100</v>
      </c>
      <c r="B2177" s="1061">
        <v>2</v>
      </c>
      <c r="C2177" s="1061">
        <v>5</v>
      </c>
      <c r="D2177" s="1062">
        <v>2</v>
      </c>
      <c r="E2177" s="1061" t="s">
        <v>2394</v>
      </c>
      <c r="F2177" s="1061">
        <v>143</v>
      </c>
      <c r="G2177" s="1061" t="s">
        <v>711</v>
      </c>
      <c r="H2177" s="1063">
        <v>1</v>
      </c>
      <c r="I2177" s="1064">
        <v>22106</v>
      </c>
      <c r="J2177" s="1064">
        <v>1</v>
      </c>
      <c r="K2177">
        <v>2020</v>
      </c>
      <c r="L2177" s="1064">
        <v>1</v>
      </c>
      <c r="M2177" s="1064">
        <v>1</v>
      </c>
      <c r="N2177" s="1064" t="s">
        <v>2397</v>
      </c>
      <c r="O2177">
        <v>13</v>
      </c>
      <c r="P2177" s="1065">
        <v>4009.72</v>
      </c>
      <c r="Q2177" s="1065">
        <v>-500</v>
      </c>
      <c r="R2177" s="1066">
        <f t="shared" si="33"/>
        <v>3509.72</v>
      </c>
      <c r="S2177" s="1065">
        <v>1437</v>
      </c>
      <c r="T2177" s="1065">
        <v>1437</v>
      </c>
      <c r="U2177" s="1065">
        <v>1437</v>
      </c>
      <c r="V2177" s="1065">
        <v>1437</v>
      </c>
    </row>
    <row r="2178" spans="1:22">
      <c r="A2178">
        <v>4088200100</v>
      </c>
      <c r="B2178" s="1061">
        <v>2</v>
      </c>
      <c r="C2178" s="1061">
        <v>5</v>
      </c>
      <c r="D2178" s="1062">
        <v>2</v>
      </c>
      <c r="E2178" s="1061" t="s">
        <v>2394</v>
      </c>
      <c r="F2178" s="1061">
        <v>143</v>
      </c>
      <c r="G2178" s="1061" t="s">
        <v>711</v>
      </c>
      <c r="H2178" s="1063">
        <v>1</v>
      </c>
      <c r="I2178" s="1064">
        <v>22106</v>
      </c>
      <c r="J2178" s="1064">
        <v>1</v>
      </c>
      <c r="K2178">
        <v>2020</v>
      </c>
      <c r="L2178" s="1064">
        <v>1</v>
      </c>
      <c r="M2178" s="1064">
        <v>1</v>
      </c>
      <c r="N2178" s="1064" t="s">
        <v>2397</v>
      </c>
      <c r="O2178">
        <v>13</v>
      </c>
      <c r="P2178" s="1065">
        <v>4009.72</v>
      </c>
      <c r="Q2178" s="1065">
        <v>284</v>
      </c>
      <c r="R2178" s="1066">
        <f t="shared" si="33"/>
        <v>4293.7199999999993</v>
      </c>
      <c r="S2178" s="1065">
        <v>2082</v>
      </c>
      <c r="T2178" s="1065">
        <v>2082</v>
      </c>
      <c r="U2178" s="1065">
        <v>2082</v>
      </c>
      <c r="V2178" s="1065">
        <v>2082</v>
      </c>
    </row>
    <row r="2179" spans="1:22">
      <c r="A2179">
        <v>4088200100</v>
      </c>
      <c r="B2179" s="1061">
        <v>2</v>
      </c>
      <c r="C2179" s="1061">
        <v>5</v>
      </c>
      <c r="D2179" s="1062">
        <v>2</v>
      </c>
      <c r="E2179" s="1061" t="s">
        <v>2394</v>
      </c>
      <c r="F2179" s="1061">
        <v>143</v>
      </c>
      <c r="G2179" s="1061" t="s">
        <v>711</v>
      </c>
      <c r="H2179" s="1063">
        <v>1</v>
      </c>
      <c r="I2179" s="1064">
        <v>22106</v>
      </c>
      <c r="J2179" s="1064">
        <v>1</v>
      </c>
      <c r="K2179">
        <v>2020</v>
      </c>
      <c r="L2179" s="1064">
        <v>2</v>
      </c>
      <c r="M2179" s="1064">
        <v>2</v>
      </c>
      <c r="N2179" s="1064" t="s">
        <v>2396</v>
      </c>
      <c r="O2179">
        <v>13</v>
      </c>
      <c r="P2179" s="1065">
        <v>0</v>
      </c>
      <c r="Q2179" s="1065">
        <v>0</v>
      </c>
      <c r="R2179" s="1066">
        <f t="shared" si="33"/>
        <v>0</v>
      </c>
      <c r="S2179" s="1065">
        <v>0</v>
      </c>
      <c r="T2179" s="1065">
        <v>0</v>
      </c>
      <c r="U2179" s="1065">
        <v>0</v>
      </c>
      <c r="V2179" s="1065">
        <v>0</v>
      </c>
    </row>
    <row r="2180" spans="1:22">
      <c r="A2180">
        <v>4088200100</v>
      </c>
      <c r="B2180" s="1061">
        <v>2</v>
      </c>
      <c r="C2180" s="1061">
        <v>5</v>
      </c>
      <c r="D2180" s="1062">
        <v>2</v>
      </c>
      <c r="E2180" s="1061" t="s">
        <v>2394</v>
      </c>
      <c r="F2180" s="1061">
        <v>143</v>
      </c>
      <c r="G2180" s="1061" t="s">
        <v>711</v>
      </c>
      <c r="H2180" s="1063">
        <v>1</v>
      </c>
      <c r="I2180" s="1064">
        <v>22106</v>
      </c>
      <c r="J2180" s="1064">
        <v>1</v>
      </c>
      <c r="K2180">
        <v>2020</v>
      </c>
      <c r="L2180" s="1064">
        <v>2</v>
      </c>
      <c r="M2180" s="1064">
        <v>2</v>
      </c>
      <c r="N2180" s="1064" t="s">
        <v>2396</v>
      </c>
      <c r="O2180">
        <v>13</v>
      </c>
      <c r="P2180" s="1065">
        <v>0</v>
      </c>
      <c r="Q2180" s="1065">
        <v>0</v>
      </c>
      <c r="R2180" s="1066">
        <f t="shared" si="33"/>
        <v>0</v>
      </c>
      <c r="S2180" s="1065">
        <v>0</v>
      </c>
      <c r="T2180" s="1065">
        <v>0</v>
      </c>
      <c r="U2180" s="1065">
        <v>356</v>
      </c>
      <c r="V2180" s="1065">
        <v>356</v>
      </c>
    </row>
    <row r="2181" spans="1:22">
      <c r="A2181">
        <v>4088200100</v>
      </c>
      <c r="B2181" s="1061">
        <v>2</v>
      </c>
      <c r="C2181" s="1061">
        <v>5</v>
      </c>
      <c r="D2181" s="1062">
        <v>2</v>
      </c>
      <c r="E2181" s="1061" t="s">
        <v>2394</v>
      </c>
      <c r="F2181" s="1061">
        <v>143</v>
      </c>
      <c r="G2181" s="1061" t="s">
        <v>711</v>
      </c>
      <c r="H2181" s="1063">
        <v>1</v>
      </c>
      <c r="I2181" s="1064">
        <v>22106</v>
      </c>
      <c r="J2181" s="1064">
        <v>1</v>
      </c>
      <c r="K2181">
        <v>2020</v>
      </c>
      <c r="L2181" s="1064">
        <v>2</v>
      </c>
      <c r="M2181" s="1064">
        <v>2</v>
      </c>
      <c r="N2181" s="1064" t="s">
        <v>2396</v>
      </c>
      <c r="O2181">
        <v>13</v>
      </c>
      <c r="P2181" s="1065">
        <v>0</v>
      </c>
      <c r="Q2181" s="1065">
        <v>0</v>
      </c>
      <c r="R2181" s="1066">
        <f t="shared" ref="R2181:R2244" si="34">P2181+Q2181</f>
        <v>0</v>
      </c>
      <c r="S2181" s="1065">
        <v>0</v>
      </c>
      <c r="T2181" s="1065">
        <v>0</v>
      </c>
      <c r="U2181" s="1065">
        <v>0</v>
      </c>
      <c r="V2181" s="1065">
        <v>0</v>
      </c>
    </row>
    <row r="2182" spans="1:22">
      <c r="A2182">
        <v>4088200100</v>
      </c>
      <c r="B2182" s="1061">
        <v>2</v>
      </c>
      <c r="C2182" s="1061">
        <v>5</v>
      </c>
      <c r="D2182" s="1062">
        <v>2</v>
      </c>
      <c r="E2182" s="1061" t="s">
        <v>2394</v>
      </c>
      <c r="F2182" s="1061">
        <v>143</v>
      </c>
      <c r="G2182" s="1061" t="s">
        <v>711</v>
      </c>
      <c r="H2182" s="1063">
        <v>1</v>
      </c>
      <c r="I2182" s="1064">
        <v>22106</v>
      </c>
      <c r="J2182" s="1064">
        <v>1</v>
      </c>
      <c r="K2182">
        <v>2020</v>
      </c>
      <c r="L2182" s="1064">
        <v>2</v>
      </c>
      <c r="M2182" s="1064">
        <v>2</v>
      </c>
      <c r="N2182" s="1064" t="s">
        <v>2396</v>
      </c>
      <c r="O2182">
        <v>13</v>
      </c>
      <c r="P2182" s="1065">
        <v>0</v>
      </c>
      <c r="Q2182" s="1065">
        <v>0</v>
      </c>
      <c r="R2182" s="1066">
        <f t="shared" si="34"/>
        <v>0</v>
      </c>
      <c r="S2182" s="1065">
        <v>0</v>
      </c>
      <c r="T2182" s="1065">
        <v>0</v>
      </c>
      <c r="U2182" s="1065">
        <v>0</v>
      </c>
      <c r="V2182" s="1065">
        <v>0</v>
      </c>
    </row>
    <row r="2183" spans="1:22">
      <c r="A2183">
        <v>4088200100</v>
      </c>
      <c r="B2183" s="1061">
        <v>2</v>
      </c>
      <c r="C2183" s="1061">
        <v>5</v>
      </c>
      <c r="D2183" s="1062">
        <v>2</v>
      </c>
      <c r="E2183" s="1061" t="s">
        <v>2394</v>
      </c>
      <c r="F2183" s="1061">
        <v>143</v>
      </c>
      <c r="G2183" s="1061" t="s">
        <v>711</v>
      </c>
      <c r="H2183" s="1063">
        <v>1</v>
      </c>
      <c r="I2183" s="1064">
        <v>22106</v>
      </c>
      <c r="J2183" s="1064">
        <v>1</v>
      </c>
      <c r="K2183">
        <v>2020</v>
      </c>
      <c r="L2183" s="1064">
        <v>2</v>
      </c>
      <c r="M2183" s="1064">
        <v>2</v>
      </c>
      <c r="N2183" s="1064" t="s">
        <v>2396</v>
      </c>
      <c r="O2183">
        <v>13</v>
      </c>
      <c r="P2183" s="1065">
        <v>0</v>
      </c>
      <c r="Q2183" s="1065">
        <v>0</v>
      </c>
      <c r="R2183" s="1066">
        <f t="shared" si="34"/>
        <v>0</v>
      </c>
      <c r="S2183" s="1065">
        <v>356</v>
      </c>
      <c r="T2183" s="1065">
        <v>356</v>
      </c>
      <c r="U2183" s="1065">
        <v>0</v>
      </c>
      <c r="V2183" s="1065">
        <v>0</v>
      </c>
    </row>
    <row r="2184" spans="1:22">
      <c r="A2184">
        <v>4088200100</v>
      </c>
      <c r="B2184" s="1061">
        <v>2</v>
      </c>
      <c r="C2184" s="1061">
        <v>5</v>
      </c>
      <c r="D2184" s="1062">
        <v>2</v>
      </c>
      <c r="E2184" s="1061" t="s">
        <v>2394</v>
      </c>
      <c r="F2184" s="1061">
        <v>143</v>
      </c>
      <c r="G2184" s="1061" t="s">
        <v>711</v>
      </c>
      <c r="H2184" s="1063">
        <v>1</v>
      </c>
      <c r="I2184" s="1064">
        <v>22106</v>
      </c>
      <c r="J2184" s="1064">
        <v>1</v>
      </c>
      <c r="K2184">
        <v>2020</v>
      </c>
      <c r="L2184" s="1064">
        <v>2</v>
      </c>
      <c r="M2184" s="1064">
        <v>2</v>
      </c>
      <c r="N2184" s="1064" t="s">
        <v>2396</v>
      </c>
      <c r="O2184">
        <v>13</v>
      </c>
      <c r="P2184" s="1065">
        <v>0</v>
      </c>
      <c r="Q2184" s="1065">
        <v>356</v>
      </c>
      <c r="R2184" s="1066">
        <f t="shared" si="34"/>
        <v>356</v>
      </c>
      <c r="S2184" s="1065">
        <v>0</v>
      </c>
      <c r="T2184" s="1065">
        <v>0</v>
      </c>
      <c r="U2184" s="1065">
        <v>0</v>
      </c>
      <c r="V2184" s="1065">
        <v>0</v>
      </c>
    </row>
    <row r="2185" spans="1:22">
      <c r="A2185">
        <v>4088200100</v>
      </c>
      <c r="B2185" s="1061">
        <v>2</v>
      </c>
      <c r="C2185" s="1061">
        <v>5</v>
      </c>
      <c r="D2185" s="1062">
        <v>2</v>
      </c>
      <c r="E2185" s="1061" t="s">
        <v>2394</v>
      </c>
      <c r="F2185" s="1061">
        <v>143</v>
      </c>
      <c r="G2185" s="1061" t="s">
        <v>711</v>
      </c>
      <c r="H2185" s="1063">
        <v>1</v>
      </c>
      <c r="I2185" s="1064">
        <v>22106</v>
      </c>
      <c r="J2185" s="1064">
        <v>1</v>
      </c>
      <c r="K2185">
        <v>2020</v>
      </c>
      <c r="L2185" s="1064">
        <v>1</v>
      </c>
      <c r="M2185" s="1064">
        <v>1</v>
      </c>
      <c r="N2185" s="1064" t="s">
        <v>2397</v>
      </c>
      <c r="O2185">
        <v>13</v>
      </c>
      <c r="P2185" s="1065">
        <v>4009.72</v>
      </c>
      <c r="Q2185" s="1065">
        <v>-500</v>
      </c>
      <c r="R2185" s="1066">
        <f t="shared" si="34"/>
        <v>3509.72</v>
      </c>
      <c r="S2185" s="1065">
        <v>1300</v>
      </c>
      <c r="T2185" s="1065">
        <v>1300</v>
      </c>
      <c r="U2185" s="1065">
        <v>1300</v>
      </c>
      <c r="V2185" s="1065">
        <v>1300</v>
      </c>
    </row>
    <row r="2186" spans="1:22">
      <c r="A2186">
        <v>4088200100</v>
      </c>
      <c r="B2186" s="1061">
        <v>2</v>
      </c>
      <c r="C2186" s="1061">
        <v>5</v>
      </c>
      <c r="D2186" s="1062">
        <v>2</v>
      </c>
      <c r="E2186" s="1061" t="s">
        <v>2394</v>
      </c>
      <c r="F2186" s="1061">
        <v>143</v>
      </c>
      <c r="G2186" s="1061" t="s">
        <v>711</v>
      </c>
      <c r="H2186" s="1063">
        <v>1</v>
      </c>
      <c r="I2186" s="1064">
        <v>22106</v>
      </c>
      <c r="J2186" s="1064">
        <v>1</v>
      </c>
      <c r="K2186">
        <v>2020</v>
      </c>
      <c r="L2186" s="1064">
        <v>2</v>
      </c>
      <c r="M2186" s="1064">
        <v>2</v>
      </c>
      <c r="N2186" s="1064" t="s">
        <v>2396</v>
      </c>
      <c r="O2186">
        <v>13</v>
      </c>
      <c r="P2186" s="1065">
        <v>0</v>
      </c>
      <c r="Q2186" s="1065">
        <v>0</v>
      </c>
      <c r="R2186" s="1066">
        <f t="shared" si="34"/>
        <v>0</v>
      </c>
      <c r="S2186" s="1065">
        <v>0</v>
      </c>
      <c r="T2186" s="1065">
        <v>0</v>
      </c>
      <c r="U2186" s="1065">
        <v>0</v>
      </c>
      <c r="V2186" s="1065">
        <v>0</v>
      </c>
    </row>
    <row r="2187" spans="1:22">
      <c r="A2187">
        <v>4088200100</v>
      </c>
      <c r="B2187" s="1061">
        <v>2</v>
      </c>
      <c r="C2187" s="1061">
        <v>5</v>
      </c>
      <c r="D2187" s="1062">
        <v>2</v>
      </c>
      <c r="E2187" s="1061" t="s">
        <v>2394</v>
      </c>
      <c r="F2187" s="1061">
        <v>143</v>
      </c>
      <c r="G2187" s="1061" t="s">
        <v>711</v>
      </c>
      <c r="H2187" s="1063">
        <v>1</v>
      </c>
      <c r="I2187" s="1064">
        <v>22106</v>
      </c>
      <c r="J2187" s="1064">
        <v>1</v>
      </c>
      <c r="K2187">
        <v>2020</v>
      </c>
      <c r="L2187" s="1064">
        <v>2</v>
      </c>
      <c r="M2187" s="1064">
        <v>2</v>
      </c>
      <c r="N2187" s="1064" t="s">
        <v>2396</v>
      </c>
      <c r="O2187">
        <v>13</v>
      </c>
      <c r="P2187" s="1065">
        <v>0</v>
      </c>
      <c r="Q2187" s="1065">
        <v>0</v>
      </c>
      <c r="R2187" s="1066">
        <f t="shared" si="34"/>
        <v>0</v>
      </c>
      <c r="S2187" s="1065">
        <v>0</v>
      </c>
      <c r="T2187" s="1065">
        <v>0</v>
      </c>
      <c r="U2187" s="1065">
        <v>714</v>
      </c>
      <c r="V2187" s="1065">
        <v>714</v>
      </c>
    </row>
    <row r="2188" spans="1:22">
      <c r="A2188">
        <v>4088200100</v>
      </c>
      <c r="B2188" s="1061">
        <v>2</v>
      </c>
      <c r="C2188" s="1061">
        <v>5</v>
      </c>
      <c r="D2188" s="1062">
        <v>2</v>
      </c>
      <c r="E2188" s="1061" t="s">
        <v>2394</v>
      </c>
      <c r="F2188" s="1061">
        <v>143</v>
      </c>
      <c r="G2188" s="1061" t="s">
        <v>711</v>
      </c>
      <c r="H2188" s="1063">
        <v>1</v>
      </c>
      <c r="I2188" s="1064">
        <v>22106</v>
      </c>
      <c r="J2188" s="1064">
        <v>1</v>
      </c>
      <c r="K2188">
        <v>2020</v>
      </c>
      <c r="L2188" s="1064">
        <v>2</v>
      </c>
      <c r="M2188" s="1064">
        <v>2</v>
      </c>
      <c r="N2188" s="1064" t="s">
        <v>2396</v>
      </c>
      <c r="O2188">
        <v>13</v>
      </c>
      <c r="P2188" s="1065">
        <v>0</v>
      </c>
      <c r="Q2188" s="1065">
        <v>0</v>
      </c>
      <c r="R2188" s="1066">
        <f t="shared" si="34"/>
        <v>0</v>
      </c>
      <c r="S2188" s="1065">
        <v>0</v>
      </c>
      <c r="T2188" s="1065">
        <v>0</v>
      </c>
      <c r="U2188" s="1065">
        <v>0</v>
      </c>
      <c r="V2188" s="1065">
        <v>0</v>
      </c>
    </row>
    <row r="2189" spans="1:22">
      <c r="A2189">
        <v>4088200100</v>
      </c>
      <c r="B2189" s="1061">
        <v>2</v>
      </c>
      <c r="C2189" s="1061">
        <v>5</v>
      </c>
      <c r="D2189" s="1062">
        <v>2</v>
      </c>
      <c r="E2189" s="1061" t="s">
        <v>2394</v>
      </c>
      <c r="F2189" s="1061">
        <v>143</v>
      </c>
      <c r="G2189" s="1061" t="s">
        <v>711</v>
      </c>
      <c r="H2189" s="1063">
        <v>1</v>
      </c>
      <c r="I2189" s="1064">
        <v>22106</v>
      </c>
      <c r="J2189" s="1064">
        <v>1</v>
      </c>
      <c r="K2189">
        <v>2020</v>
      </c>
      <c r="L2189" s="1064">
        <v>2</v>
      </c>
      <c r="M2189" s="1064">
        <v>2</v>
      </c>
      <c r="N2189" s="1064" t="s">
        <v>2396</v>
      </c>
      <c r="O2189">
        <v>13</v>
      </c>
      <c r="P2189" s="1065">
        <v>0</v>
      </c>
      <c r="Q2189" s="1065">
        <v>0</v>
      </c>
      <c r="R2189" s="1066">
        <f t="shared" si="34"/>
        <v>0</v>
      </c>
      <c r="S2189" s="1065">
        <v>0</v>
      </c>
      <c r="T2189" s="1065">
        <v>0</v>
      </c>
      <c r="U2189" s="1065">
        <v>0</v>
      </c>
      <c r="V2189" s="1065">
        <v>0</v>
      </c>
    </row>
    <row r="2190" spans="1:22">
      <c r="A2190">
        <v>4088200100</v>
      </c>
      <c r="B2190" s="1061">
        <v>2</v>
      </c>
      <c r="C2190" s="1061">
        <v>5</v>
      </c>
      <c r="D2190" s="1062">
        <v>2</v>
      </c>
      <c r="E2190" s="1061" t="s">
        <v>2394</v>
      </c>
      <c r="F2190" s="1061">
        <v>143</v>
      </c>
      <c r="G2190" s="1061" t="s">
        <v>711</v>
      </c>
      <c r="H2190" s="1063">
        <v>1</v>
      </c>
      <c r="I2190" s="1064">
        <v>22106</v>
      </c>
      <c r="J2190" s="1064">
        <v>1</v>
      </c>
      <c r="K2190">
        <v>2020</v>
      </c>
      <c r="L2190" s="1064">
        <v>2</v>
      </c>
      <c r="M2190" s="1064">
        <v>2</v>
      </c>
      <c r="N2190" s="1064" t="s">
        <v>2396</v>
      </c>
      <c r="O2190">
        <v>13</v>
      </c>
      <c r="P2190" s="1065">
        <v>0</v>
      </c>
      <c r="Q2190" s="1065">
        <v>0</v>
      </c>
      <c r="R2190" s="1066">
        <f t="shared" si="34"/>
        <v>0</v>
      </c>
      <c r="S2190" s="1065">
        <v>714</v>
      </c>
      <c r="T2190" s="1065">
        <v>714</v>
      </c>
      <c r="U2190" s="1065">
        <v>0</v>
      </c>
      <c r="V2190" s="1065">
        <v>0</v>
      </c>
    </row>
    <row r="2191" spans="1:22">
      <c r="A2191">
        <v>4088200100</v>
      </c>
      <c r="B2191" s="1061">
        <v>2</v>
      </c>
      <c r="C2191" s="1061">
        <v>5</v>
      </c>
      <c r="D2191" s="1062">
        <v>2</v>
      </c>
      <c r="E2191" s="1061" t="s">
        <v>2394</v>
      </c>
      <c r="F2191" s="1061">
        <v>143</v>
      </c>
      <c r="G2191" s="1061" t="s">
        <v>711</v>
      </c>
      <c r="H2191" s="1063">
        <v>1</v>
      </c>
      <c r="I2191" s="1064">
        <v>22106</v>
      </c>
      <c r="J2191" s="1064">
        <v>1</v>
      </c>
      <c r="K2191">
        <v>2020</v>
      </c>
      <c r="L2191" s="1064">
        <v>2</v>
      </c>
      <c r="M2191" s="1064">
        <v>2</v>
      </c>
      <c r="N2191" s="1064" t="s">
        <v>2396</v>
      </c>
      <c r="O2191">
        <v>13</v>
      </c>
      <c r="P2191" s="1065">
        <v>0</v>
      </c>
      <c r="Q2191" s="1065">
        <v>714</v>
      </c>
      <c r="R2191" s="1066">
        <f t="shared" si="34"/>
        <v>714</v>
      </c>
      <c r="S2191" s="1065">
        <v>0</v>
      </c>
      <c r="T2191" s="1065">
        <v>0</v>
      </c>
      <c r="U2191" s="1065">
        <v>0</v>
      </c>
      <c r="V2191" s="1065">
        <v>0</v>
      </c>
    </row>
    <row r="2192" spans="1:22">
      <c r="A2192">
        <v>4088200100</v>
      </c>
      <c r="B2192" s="1061">
        <v>2</v>
      </c>
      <c r="C2192" s="1061">
        <v>5</v>
      </c>
      <c r="D2192" s="1062">
        <v>2</v>
      </c>
      <c r="E2192" s="1061" t="s">
        <v>2394</v>
      </c>
      <c r="F2192" s="1061">
        <v>143</v>
      </c>
      <c r="G2192" s="1061" t="s">
        <v>711</v>
      </c>
      <c r="H2192" s="1063">
        <v>1</v>
      </c>
      <c r="I2192" s="1064">
        <v>22106</v>
      </c>
      <c r="J2192" s="1064">
        <v>1</v>
      </c>
      <c r="K2192">
        <v>2020</v>
      </c>
      <c r="L2192" s="1064">
        <v>2</v>
      </c>
      <c r="M2192" s="1064">
        <v>2</v>
      </c>
      <c r="N2192" s="1064" t="s">
        <v>2396</v>
      </c>
      <c r="O2192">
        <v>13</v>
      </c>
      <c r="P2192" s="1065">
        <v>0</v>
      </c>
      <c r="Q2192" s="1065">
        <v>0</v>
      </c>
      <c r="R2192" s="1066">
        <f t="shared" si="34"/>
        <v>0</v>
      </c>
      <c r="S2192" s="1065">
        <v>0</v>
      </c>
      <c r="T2192" s="1065">
        <v>0</v>
      </c>
      <c r="U2192" s="1065">
        <v>0</v>
      </c>
      <c r="V2192" s="1065">
        <v>0</v>
      </c>
    </row>
    <row r="2193" spans="1:22">
      <c r="A2193">
        <v>4088200100</v>
      </c>
      <c r="B2193" s="1061">
        <v>2</v>
      </c>
      <c r="C2193" s="1061">
        <v>5</v>
      </c>
      <c r="D2193" s="1062">
        <v>2</v>
      </c>
      <c r="E2193" s="1061" t="s">
        <v>2394</v>
      </c>
      <c r="F2193" s="1061">
        <v>143</v>
      </c>
      <c r="G2193" s="1061" t="s">
        <v>711</v>
      </c>
      <c r="H2193" s="1063">
        <v>1</v>
      </c>
      <c r="I2193" s="1064">
        <v>22106</v>
      </c>
      <c r="J2193" s="1064">
        <v>1</v>
      </c>
      <c r="K2193">
        <v>2020</v>
      </c>
      <c r="L2193" s="1064">
        <v>2</v>
      </c>
      <c r="M2193" s="1064">
        <v>2</v>
      </c>
      <c r="N2193" s="1064" t="s">
        <v>2396</v>
      </c>
      <c r="O2193">
        <v>13</v>
      </c>
      <c r="P2193" s="1065">
        <v>0</v>
      </c>
      <c r="Q2193" s="1065">
        <v>0</v>
      </c>
      <c r="R2193" s="1066">
        <f t="shared" si="34"/>
        <v>0</v>
      </c>
      <c r="S2193" s="1065">
        <v>0</v>
      </c>
      <c r="T2193" s="1065">
        <v>0</v>
      </c>
      <c r="U2193" s="1065">
        <v>335</v>
      </c>
      <c r="V2193" s="1065">
        <v>335</v>
      </c>
    </row>
    <row r="2194" spans="1:22">
      <c r="A2194">
        <v>4088200100</v>
      </c>
      <c r="B2194" s="1061">
        <v>2</v>
      </c>
      <c r="C2194" s="1061">
        <v>5</v>
      </c>
      <c r="D2194" s="1062">
        <v>2</v>
      </c>
      <c r="E2194" s="1061" t="s">
        <v>2394</v>
      </c>
      <c r="F2194" s="1061">
        <v>143</v>
      </c>
      <c r="G2194" s="1061" t="s">
        <v>711</v>
      </c>
      <c r="H2194" s="1063">
        <v>1</v>
      </c>
      <c r="I2194" s="1064">
        <v>22106</v>
      </c>
      <c r="J2194" s="1064">
        <v>1</v>
      </c>
      <c r="K2194">
        <v>2020</v>
      </c>
      <c r="L2194" s="1064">
        <v>2</v>
      </c>
      <c r="M2194" s="1064">
        <v>2</v>
      </c>
      <c r="N2194" s="1064" t="s">
        <v>2396</v>
      </c>
      <c r="O2194">
        <v>13</v>
      </c>
      <c r="P2194" s="1065">
        <v>0</v>
      </c>
      <c r="Q2194" s="1065">
        <v>0</v>
      </c>
      <c r="R2194" s="1066">
        <f t="shared" si="34"/>
        <v>0</v>
      </c>
      <c r="S2194" s="1065">
        <v>0</v>
      </c>
      <c r="T2194" s="1065">
        <v>0</v>
      </c>
      <c r="U2194" s="1065">
        <v>0</v>
      </c>
      <c r="V2194" s="1065">
        <v>0</v>
      </c>
    </row>
    <row r="2195" spans="1:22">
      <c r="A2195">
        <v>4088200100</v>
      </c>
      <c r="B2195" s="1061">
        <v>2</v>
      </c>
      <c r="C2195" s="1061">
        <v>5</v>
      </c>
      <c r="D2195" s="1062">
        <v>2</v>
      </c>
      <c r="E2195" s="1061" t="s">
        <v>2394</v>
      </c>
      <c r="F2195" s="1061">
        <v>143</v>
      </c>
      <c r="G2195" s="1061" t="s">
        <v>711</v>
      </c>
      <c r="H2195" s="1063">
        <v>1</v>
      </c>
      <c r="I2195" s="1064">
        <v>22106</v>
      </c>
      <c r="J2195" s="1064">
        <v>1</v>
      </c>
      <c r="K2195">
        <v>2020</v>
      </c>
      <c r="L2195" s="1064">
        <v>2</v>
      </c>
      <c r="M2195" s="1064">
        <v>2</v>
      </c>
      <c r="N2195" s="1064" t="s">
        <v>2396</v>
      </c>
      <c r="O2195">
        <v>13</v>
      </c>
      <c r="P2195" s="1065">
        <v>0</v>
      </c>
      <c r="Q2195" s="1065">
        <v>0</v>
      </c>
      <c r="R2195" s="1066">
        <f t="shared" si="34"/>
        <v>0</v>
      </c>
      <c r="S2195" s="1065">
        <v>0</v>
      </c>
      <c r="T2195" s="1065">
        <v>0</v>
      </c>
      <c r="U2195" s="1065">
        <v>0</v>
      </c>
      <c r="V2195" s="1065">
        <v>0</v>
      </c>
    </row>
    <row r="2196" spans="1:22">
      <c r="A2196">
        <v>4088200100</v>
      </c>
      <c r="B2196" s="1061">
        <v>2</v>
      </c>
      <c r="C2196" s="1061">
        <v>5</v>
      </c>
      <c r="D2196" s="1062">
        <v>2</v>
      </c>
      <c r="E2196" s="1061" t="s">
        <v>2394</v>
      </c>
      <c r="F2196" s="1061">
        <v>143</v>
      </c>
      <c r="G2196" s="1061" t="s">
        <v>711</v>
      </c>
      <c r="H2196" s="1063">
        <v>1</v>
      </c>
      <c r="I2196" s="1064">
        <v>22106</v>
      </c>
      <c r="J2196" s="1064">
        <v>1</v>
      </c>
      <c r="K2196">
        <v>2020</v>
      </c>
      <c r="L2196" s="1064">
        <v>2</v>
      </c>
      <c r="M2196" s="1064">
        <v>2</v>
      </c>
      <c r="N2196" s="1064" t="s">
        <v>2396</v>
      </c>
      <c r="O2196">
        <v>13</v>
      </c>
      <c r="P2196" s="1065">
        <v>0</v>
      </c>
      <c r="Q2196" s="1065">
        <v>0</v>
      </c>
      <c r="R2196" s="1066">
        <f t="shared" si="34"/>
        <v>0</v>
      </c>
      <c r="S2196" s="1065">
        <v>335</v>
      </c>
      <c r="T2196" s="1065">
        <v>335</v>
      </c>
      <c r="U2196" s="1065">
        <v>0</v>
      </c>
      <c r="V2196" s="1065">
        <v>0</v>
      </c>
    </row>
    <row r="2197" spans="1:22">
      <c r="A2197">
        <v>4088200100</v>
      </c>
      <c r="B2197" s="1061">
        <v>2</v>
      </c>
      <c r="C2197" s="1061">
        <v>5</v>
      </c>
      <c r="D2197" s="1062">
        <v>2</v>
      </c>
      <c r="E2197" s="1061" t="s">
        <v>2394</v>
      </c>
      <c r="F2197" s="1061">
        <v>143</v>
      </c>
      <c r="G2197" s="1061" t="s">
        <v>711</v>
      </c>
      <c r="H2197" s="1063">
        <v>1</v>
      </c>
      <c r="I2197" s="1064">
        <v>22106</v>
      </c>
      <c r="J2197" s="1064">
        <v>1</v>
      </c>
      <c r="K2197">
        <v>2020</v>
      </c>
      <c r="L2197" s="1064">
        <v>2</v>
      </c>
      <c r="M2197" s="1064">
        <v>2</v>
      </c>
      <c r="N2197" s="1064" t="s">
        <v>2396</v>
      </c>
      <c r="O2197">
        <v>13</v>
      </c>
      <c r="P2197" s="1065">
        <v>0</v>
      </c>
      <c r="Q2197" s="1065">
        <v>335</v>
      </c>
      <c r="R2197" s="1066">
        <f t="shared" si="34"/>
        <v>335</v>
      </c>
      <c r="S2197" s="1065">
        <v>0</v>
      </c>
      <c r="T2197" s="1065">
        <v>0</v>
      </c>
      <c r="U2197" s="1065">
        <v>0</v>
      </c>
      <c r="V2197" s="1065">
        <v>0</v>
      </c>
    </row>
    <row r="2198" spans="1:22">
      <c r="A2198">
        <v>4088200100</v>
      </c>
      <c r="B2198" s="1061">
        <v>2</v>
      </c>
      <c r="C2198" s="1061">
        <v>5</v>
      </c>
      <c r="D2198" s="1062">
        <v>2</v>
      </c>
      <c r="E2198" s="1061" t="s">
        <v>2394</v>
      </c>
      <c r="F2198" s="1061">
        <v>143</v>
      </c>
      <c r="G2198" s="1061" t="s">
        <v>711</v>
      </c>
      <c r="H2198" s="1063">
        <v>1</v>
      </c>
      <c r="I2198" s="1064">
        <v>22106</v>
      </c>
      <c r="J2198" s="1064">
        <v>1</v>
      </c>
      <c r="K2198">
        <v>2020</v>
      </c>
      <c r="L2198" s="1064">
        <v>1</v>
      </c>
      <c r="M2198" s="1064">
        <v>1</v>
      </c>
      <c r="N2198" s="1064" t="s">
        <v>2397</v>
      </c>
      <c r="O2198">
        <v>13</v>
      </c>
      <c r="P2198" s="1065">
        <v>4009.72</v>
      </c>
      <c r="Q2198" s="1065">
        <v>0</v>
      </c>
      <c r="R2198" s="1066">
        <f t="shared" si="34"/>
        <v>4009.72</v>
      </c>
      <c r="S2198" s="1065">
        <v>2277.2800000000002</v>
      </c>
      <c r="T2198" s="1065">
        <v>2277.2800000000002</v>
      </c>
      <c r="U2198" s="1065">
        <v>2277.2800000000002</v>
      </c>
      <c r="V2198" s="1065">
        <v>2277.2800000000002</v>
      </c>
    </row>
    <row r="2199" spans="1:22">
      <c r="A2199">
        <v>4088200100</v>
      </c>
      <c r="B2199" s="1061">
        <v>2</v>
      </c>
      <c r="C2199" s="1061">
        <v>5</v>
      </c>
      <c r="D2199" s="1062">
        <v>2</v>
      </c>
      <c r="E2199" s="1061" t="s">
        <v>2394</v>
      </c>
      <c r="F2199" s="1061">
        <v>143</v>
      </c>
      <c r="G2199" s="1061" t="s">
        <v>711</v>
      </c>
      <c r="H2199" s="1063">
        <v>1</v>
      </c>
      <c r="I2199" s="1064">
        <v>22106</v>
      </c>
      <c r="J2199" s="1064">
        <v>1</v>
      </c>
      <c r="K2199">
        <v>2020</v>
      </c>
      <c r="L2199" s="1064">
        <v>1</v>
      </c>
      <c r="M2199" s="1064">
        <v>1</v>
      </c>
      <c r="N2199" s="1064" t="s">
        <v>2397</v>
      </c>
      <c r="O2199">
        <v>13</v>
      </c>
      <c r="P2199" s="1065">
        <v>4009.73</v>
      </c>
      <c r="Q2199" s="1065">
        <v>0</v>
      </c>
      <c r="R2199" s="1066">
        <f t="shared" si="34"/>
        <v>4009.73</v>
      </c>
      <c r="S2199" s="1065">
        <v>3447</v>
      </c>
      <c r="T2199" s="1065">
        <v>3447</v>
      </c>
      <c r="U2199" s="1065">
        <v>3447</v>
      </c>
      <c r="V2199" s="1065">
        <v>3447</v>
      </c>
    </row>
    <row r="2200" spans="1:22">
      <c r="A2200">
        <v>4088200100</v>
      </c>
      <c r="B2200" s="1061">
        <v>2</v>
      </c>
      <c r="C2200" s="1061">
        <v>5</v>
      </c>
      <c r="D2200" s="1062">
        <v>2</v>
      </c>
      <c r="E2200" s="1061" t="s">
        <v>2394</v>
      </c>
      <c r="F2200" s="1061">
        <v>143</v>
      </c>
      <c r="G2200" s="1061" t="s">
        <v>711</v>
      </c>
      <c r="H2200" s="1063">
        <v>1</v>
      </c>
      <c r="I2200" s="1064">
        <v>22106</v>
      </c>
      <c r="J2200" s="1064">
        <v>1</v>
      </c>
      <c r="K2200">
        <v>2020</v>
      </c>
      <c r="L2200" s="1064">
        <v>1</v>
      </c>
      <c r="M2200" s="1064">
        <v>1</v>
      </c>
      <c r="N2200" s="1064" t="s">
        <v>2397</v>
      </c>
      <c r="O2200">
        <v>13</v>
      </c>
      <c r="P2200" s="1065">
        <v>0</v>
      </c>
      <c r="Q2200" s="1065">
        <v>0</v>
      </c>
      <c r="R2200" s="1066">
        <f t="shared" si="34"/>
        <v>0</v>
      </c>
      <c r="S2200" s="1065">
        <v>0</v>
      </c>
      <c r="T2200" s="1065">
        <v>0</v>
      </c>
      <c r="U2200" s="1065">
        <v>0</v>
      </c>
      <c r="V2200" s="1065">
        <v>0</v>
      </c>
    </row>
    <row r="2201" spans="1:22">
      <c r="A2201">
        <v>4088200100</v>
      </c>
      <c r="B2201" s="1061">
        <v>2</v>
      </c>
      <c r="C2201" s="1061">
        <v>5</v>
      </c>
      <c r="D2201" s="1062">
        <v>2</v>
      </c>
      <c r="E2201" s="1061" t="s">
        <v>2394</v>
      </c>
      <c r="F2201" s="1061">
        <v>143</v>
      </c>
      <c r="G2201" s="1061" t="s">
        <v>711</v>
      </c>
      <c r="H2201" s="1063">
        <v>1</v>
      </c>
      <c r="I2201" s="1064">
        <v>22106</v>
      </c>
      <c r="J2201" s="1064">
        <v>1</v>
      </c>
      <c r="K2201">
        <v>2020</v>
      </c>
      <c r="L2201" s="1064">
        <v>1</v>
      </c>
      <c r="M2201" s="1064">
        <v>1</v>
      </c>
      <c r="N2201" s="1064" t="s">
        <v>2397</v>
      </c>
      <c r="O2201">
        <v>13</v>
      </c>
      <c r="P2201" s="1065">
        <v>0</v>
      </c>
      <c r="Q2201" s="1065">
        <v>0</v>
      </c>
      <c r="R2201" s="1066">
        <f t="shared" si="34"/>
        <v>0</v>
      </c>
      <c r="S2201" s="1065">
        <v>0</v>
      </c>
      <c r="T2201" s="1065">
        <v>0</v>
      </c>
      <c r="U2201" s="1065">
        <v>548.70000000000005</v>
      </c>
      <c r="V2201" s="1065">
        <v>548.70000000000005</v>
      </c>
    </row>
    <row r="2202" spans="1:22">
      <c r="A2202">
        <v>4088200100</v>
      </c>
      <c r="B2202" s="1061">
        <v>2</v>
      </c>
      <c r="C2202" s="1061">
        <v>5</v>
      </c>
      <c r="D2202" s="1062">
        <v>2</v>
      </c>
      <c r="E2202" s="1061" t="s">
        <v>2394</v>
      </c>
      <c r="F2202" s="1061">
        <v>143</v>
      </c>
      <c r="G2202" s="1061" t="s">
        <v>711</v>
      </c>
      <c r="H2202" s="1063">
        <v>1</v>
      </c>
      <c r="I2202" s="1064">
        <v>22106</v>
      </c>
      <c r="J2202" s="1064">
        <v>1</v>
      </c>
      <c r="K2202">
        <v>2020</v>
      </c>
      <c r="L2202" s="1064">
        <v>1</v>
      </c>
      <c r="M2202" s="1064">
        <v>1</v>
      </c>
      <c r="N2202" s="1064" t="s">
        <v>2397</v>
      </c>
      <c r="O2202">
        <v>13</v>
      </c>
      <c r="P2202" s="1065">
        <v>0</v>
      </c>
      <c r="Q2202" s="1065">
        <v>0</v>
      </c>
      <c r="R2202" s="1066">
        <f t="shared" si="34"/>
        <v>0</v>
      </c>
      <c r="S2202" s="1065">
        <v>0</v>
      </c>
      <c r="T2202" s="1065">
        <v>0</v>
      </c>
      <c r="U2202" s="1065">
        <v>0</v>
      </c>
      <c r="V2202" s="1065">
        <v>0</v>
      </c>
    </row>
    <row r="2203" spans="1:22">
      <c r="A2203">
        <v>4088200100</v>
      </c>
      <c r="B2203" s="1061">
        <v>2</v>
      </c>
      <c r="C2203" s="1061">
        <v>5</v>
      </c>
      <c r="D2203" s="1062">
        <v>2</v>
      </c>
      <c r="E2203" s="1061" t="s">
        <v>2394</v>
      </c>
      <c r="F2203" s="1061">
        <v>143</v>
      </c>
      <c r="G2203" s="1061" t="s">
        <v>711</v>
      </c>
      <c r="H2203" s="1063">
        <v>1</v>
      </c>
      <c r="I2203" s="1064">
        <v>22106</v>
      </c>
      <c r="J2203" s="1064">
        <v>1</v>
      </c>
      <c r="K2203">
        <v>2020</v>
      </c>
      <c r="L2203" s="1064">
        <v>1</v>
      </c>
      <c r="M2203" s="1064">
        <v>1</v>
      </c>
      <c r="N2203" s="1064" t="s">
        <v>2397</v>
      </c>
      <c r="O2203">
        <v>13</v>
      </c>
      <c r="P2203" s="1065">
        <v>0</v>
      </c>
      <c r="Q2203" s="1065">
        <v>0</v>
      </c>
      <c r="R2203" s="1066">
        <f t="shared" si="34"/>
        <v>0</v>
      </c>
      <c r="S2203" s="1065">
        <v>0</v>
      </c>
      <c r="T2203" s="1065">
        <v>0</v>
      </c>
      <c r="U2203" s="1065">
        <v>0</v>
      </c>
      <c r="V2203" s="1065">
        <v>0</v>
      </c>
    </row>
    <row r="2204" spans="1:22">
      <c r="A2204">
        <v>4088200100</v>
      </c>
      <c r="B2204" s="1061">
        <v>2</v>
      </c>
      <c r="C2204" s="1061">
        <v>5</v>
      </c>
      <c r="D2204" s="1062">
        <v>2</v>
      </c>
      <c r="E2204" s="1061" t="s">
        <v>2394</v>
      </c>
      <c r="F2204" s="1061">
        <v>143</v>
      </c>
      <c r="G2204" s="1061" t="s">
        <v>711</v>
      </c>
      <c r="H2204" s="1063">
        <v>1</v>
      </c>
      <c r="I2204" s="1064">
        <v>22106</v>
      </c>
      <c r="J2204" s="1064">
        <v>1</v>
      </c>
      <c r="K2204">
        <v>2020</v>
      </c>
      <c r="L2204" s="1064">
        <v>1</v>
      </c>
      <c r="M2204" s="1064">
        <v>1</v>
      </c>
      <c r="N2204" s="1064" t="s">
        <v>2397</v>
      </c>
      <c r="O2204">
        <v>13</v>
      </c>
      <c r="P2204" s="1065">
        <v>0</v>
      </c>
      <c r="Q2204" s="1065">
        <v>0</v>
      </c>
      <c r="R2204" s="1066">
        <f t="shared" si="34"/>
        <v>0</v>
      </c>
      <c r="S2204" s="1065">
        <v>548.70000000000005</v>
      </c>
      <c r="T2204" s="1065">
        <v>548.70000000000005</v>
      </c>
      <c r="U2204" s="1065">
        <v>0</v>
      </c>
      <c r="V2204" s="1065">
        <v>0</v>
      </c>
    </row>
    <row r="2205" spans="1:22">
      <c r="A2205">
        <v>4088200100</v>
      </c>
      <c r="B2205" s="1061">
        <v>2</v>
      </c>
      <c r="C2205" s="1061">
        <v>5</v>
      </c>
      <c r="D2205" s="1062">
        <v>2</v>
      </c>
      <c r="E2205" s="1061" t="s">
        <v>2394</v>
      </c>
      <c r="F2205" s="1061">
        <v>143</v>
      </c>
      <c r="G2205" s="1061" t="s">
        <v>711</v>
      </c>
      <c r="H2205" s="1063">
        <v>1</v>
      </c>
      <c r="I2205" s="1064">
        <v>22106</v>
      </c>
      <c r="J2205" s="1064">
        <v>1</v>
      </c>
      <c r="K2205">
        <v>2020</v>
      </c>
      <c r="L2205" s="1064">
        <v>1</v>
      </c>
      <c r="M2205" s="1064">
        <v>1</v>
      </c>
      <c r="N2205" s="1064" t="s">
        <v>2397</v>
      </c>
      <c r="O2205">
        <v>13</v>
      </c>
      <c r="P2205" s="1065">
        <v>0</v>
      </c>
      <c r="Q2205" s="1065">
        <v>1000</v>
      </c>
      <c r="R2205" s="1066">
        <f t="shared" si="34"/>
        <v>1000</v>
      </c>
      <c r="S2205" s="1065">
        <v>0</v>
      </c>
      <c r="T2205" s="1065">
        <v>0</v>
      </c>
      <c r="U2205" s="1065">
        <v>0</v>
      </c>
      <c r="V2205" s="1065">
        <v>0</v>
      </c>
    </row>
    <row r="2206" spans="1:22">
      <c r="A2206">
        <v>4088200100</v>
      </c>
      <c r="B2206" s="1061">
        <v>2</v>
      </c>
      <c r="C2206" s="1061">
        <v>5</v>
      </c>
      <c r="D2206" s="1062">
        <v>2</v>
      </c>
      <c r="E2206" s="1061" t="s">
        <v>2394</v>
      </c>
      <c r="F2206" s="1061">
        <v>143</v>
      </c>
      <c r="G2206" s="1061" t="s">
        <v>711</v>
      </c>
      <c r="H2206" s="1063">
        <v>1</v>
      </c>
      <c r="I2206" s="1064">
        <v>22106</v>
      </c>
      <c r="J2206" s="1064">
        <v>1</v>
      </c>
      <c r="K2206">
        <v>2020</v>
      </c>
      <c r="L2206" s="1064">
        <v>2</v>
      </c>
      <c r="M2206" s="1064">
        <v>2</v>
      </c>
      <c r="N2206" s="1064" t="s">
        <v>2396</v>
      </c>
      <c r="O2206">
        <v>13</v>
      </c>
      <c r="P2206" s="1065">
        <v>0</v>
      </c>
      <c r="Q2206" s="1065">
        <v>0</v>
      </c>
      <c r="R2206" s="1066">
        <f t="shared" si="34"/>
        <v>0</v>
      </c>
      <c r="S2206" s="1065">
        <v>0</v>
      </c>
      <c r="T2206" s="1065">
        <v>0</v>
      </c>
      <c r="U2206" s="1065">
        <v>0</v>
      </c>
      <c r="V2206" s="1065">
        <v>0</v>
      </c>
    </row>
    <row r="2207" spans="1:22">
      <c r="A2207">
        <v>4088200100</v>
      </c>
      <c r="B2207" s="1061">
        <v>2</v>
      </c>
      <c r="C2207" s="1061">
        <v>5</v>
      </c>
      <c r="D2207" s="1062">
        <v>2</v>
      </c>
      <c r="E2207" s="1061" t="s">
        <v>2394</v>
      </c>
      <c r="F2207" s="1061">
        <v>143</v>
      </c>
      <c r="G2207" s="1061" t="s">
        <v>711</v>
      </c>
      <c r="H2207" s="1063">
        <v>1</v>
      </c>
      <c r="I2207" s="1064">
        <v>22106</v>
      </c>
      <c r="J2207" s="1064">
        <v>1</v>
      </c>
      <c r="K2207">
        <v>2020</v>
      </c>
      <c r="L2207" s="1064">
        <v>2</v>
      </c>
      <c r="M2207" s="1064">
        <v>2</v>
      </c>
      <c r="N2207" s="1064" t="s">
        <v>2396</v>
      </c>
      <c r="O2207">
        <v>13</v>
      </c>
      <c r="P2207" s="1065">
        <v>0</v>
      </c>
      <c r="Q2207" s="1065">
        <v>0</v>
      </c>
      <c r="R2207" s="1066">
        <f t="shared" si="34"/>
        <v>0</v>
      </c>
      <c r="S2207" s="1065">
        <v>0</v>
      </c>
      <c r="T2207" s="1065">
        <v>0</v>
      </c>
      <c r="U2207" s="1065">
        <v>147</v>
      </c>
      <c r="V2207" s="1065">
        <v>147</v>
      </c>
    </row>
    <row r="2208" spans="1:22">
      <c r="A2208">
        <v>4088200100</v>
      </c>
      <c r="B2208" s="1061">
        <v>2</v>
      </c>
      <c r="C2208" s="1061">
        <v>5</v>
      </c>
      <c r="D2208" s="1062">
        <v>2</v>
      </c>
      <c r="E2208" s="1061" t="s">
        <v>2394</v>
      </c>
      <c r="F2208" s="1061">
        <v>143</v>
      </c>
      <c r="G2208" s="1061" t="s">
        <v>711</v>
      </c>
      <c r="H2208" s="1063">
        <v>1</v>
      </c>
      <c r="I2208" s="1064">
        <v>22106</v>
      </c>
      <c r="J2208" s="1064">
        <v>1</v>
      </c>
      <c r="K2208">
        <v>2020</v>
      </c>
      <c r="L2208" s="1064">
        <v>2</v>
      </c>
      <c r="M2208" s="1064">
        <v>2</v>
      </c>
      <c r="N2208" s="1064" t="s">
        <v>2396</v>
      </c>
      <c r="O2208">
        <v>13</v>
      </c>
      <c r="P2208" s="1065">
        <v>0</v>
      </c>
      <c r="Q2208" s="1065">
        <v>0</v>
      </c>
      <c r="R2208" s="1066">
        <f t="shared" si="34"/>
        <v>0</v>
      </c>
      <c r="S2208" s="1065">
        <v>0</v>
      </c>
      <c r="T2208" s="1065">
        <v>0</v>
      </c>
      <c r="U2208" s="1065">
        <v>0</v>
      </c>
      <c r="V2208" s="1065">
        <v>0</v>
      </c>
    </row>
    <row r="2209" spans="1:22">
      <c r="A2209">
        <v>4088200100</v>
      </c>
      <c r="B2209" s="1061">
        <v>2</v>
      </c>
      <c r="C2209" s="1061">
        <v>5</v>
      </c>
      <c r="D2209" s="1062">
        <v>2</v>
      </c>
      <c r="E2209" s="1061" t="s">
        <v>2394</v>
      </c>
      <c r="F2209" s="1061">
        <v>143</v>
      </c>
      <c r="G2209" s="1061" t="s">
        <v>711</v>
      </c>
      <c r="H2209" s="1063">
        <v>1</v>
      </c>
      <c r="I2209" s="1064">
        <v>22106</v>
      </c>
      <c r="J2209" s="1064">
        <v>1</v>
      </c>
      <c r="K2209">
        <v>2020</v>
      </c>
      <c r="L2209" s="1064">
        <v>2</v>
      </c>
      <c r="M2209" s="1064">
        <v>2</v>
      </c>
      <c r="N2209" s="1064" t="s">
        <v>2396</v>
      </c>
      <c r="O2209">
        <v>13</v>
      </c>
      <c r="P2209" s="1065">
        <v>0</v>
      </c>
      <c r="Q2209" s="1065">
        <v>0</v>
      </c>
      <c r="R2209" s="1066">
        <f t="shared" si="34"/>
        <v>0</v>
      </c>
      <c r="S2209" s="1065">
        <v>0</v>
      </c>
      <c r="T2209" s="1065">
        <v>0</v>
      </c>
      <c r="U2209" s="1065">
        <v>0</v>
      </c>
      <c r="V2209" s="1065">
        <v>0</v>
      </c>
    </row>
    <row r="2210" spans="1:22">
      <c r="A2210">
        <v>4088200100</v>
      </c>
      <c r="B2210" s="1061">
        <v>2</v>
      </c>
      <c r="C2210" s="1061">
        <v>5</v>
      </c>
      <c r="D2210" s="1062">
        <v>2</v>
      </c>
      <c r="E2210" s="1061" t="s">
        <v>2394</v>
      </c>
      <c r="F2210" s="1061">
        <v>143</v>
      </c>
      <c r="G2210" s="1061" t="s">
        <v>711</v>
      </c>
      <c r="H2210" s="1063">
        <v>1</v>
      </c>
      <c r="I2210" s="1064">
        <v>22106</v>
      </c>
      <c r="J2210" s="1064">
        <v>1</v>
      </c>
      <c r="K2210">
        <v>2020</v>
      </c>
      <c r="L2210" s="1064">
        <v>2</v>
      </c>
      <c r="M2210" s="1064">
        <v>2</v>
      </c>
      <c r="N2210" s="1064" t="s">
        <v>2396</v>
      </c>
      <c r="O2210">
        <v>13</v>
      </c>
      <c r="P2210" s="1065">
        <v>0</v>
      </c>
      <c r="Q2210" s="1065">
        <v>0</v>
      </c>
      <c r="R2210" s="1066">
        <f t="shared" si="34"/>
        <v>0</v>
      </c>
      <c r="S2210" s="1065">
        <v>147</v>
      </c>
      <c r="T2210" s="1065">
        <v>147</v>
      </c>
      <c r="U2210" s="1065">
        <v>0</v>
      </c>
      <c r="V2210" s="1065">
        <v>0</v>
      </c>
    </row>
    <row r="2211" spans="1:22">
      <c r="A2211">
        <v>4088200100</v>
      </c>
      <c r="B2211" s="1061">
        <v>2</v>
      </c>
      <c r="C2211" s="1061">
        <v>5</v>
      </c>
      <c r="D2211" s="1062">
        <v>2</v>
      </c>
      <c r="E2211" s="1061" t="s">
        <v>2394</v>
      </c>
      <c r="F2211" s="1061">
        <v>143</v>
      </c>
      <c r="G2211" s="1061" t="s">
        <v>711</v>
      </c>
      <c r="H2211" s="1063">
        <v>1</v>
      </c>
      <c r="I2211" s="1064">
        <v>22106</v>
      </c>
      <c r="J2211" s="1064">
        <v>1</v>
      </c>
      <c r="K2211">
        <v>2020</v>
      </c>
      <c r="L2211" s="1064">
        <v>2</v>
      </c>
      <c r="M2211" s="1064">
        <v>2</v>
      </c>
      <c r="N2211" s="1064" t="s">
        <v>2396</v>
      </c>
      <c r="O2211">
        <v>13</v>
      </c>
      <c r="P2211" s="1065">
        <v>0</v>
      </c>
      <c r="Q2211" s="1065">
        <v>147</v>
      </c>
      <c r="R2211" s="1066">
        <f t="shared" si="34"/>
        <v>147</v>
      </c>
      <c r="S2211" s="1065">
        <v>0</v>
      </c>
      <c r="T2211" s="1065">
        <v>0</v>
      </c>
      <c r="U2211" s="1065">
        <v>0</v>
      </c>
      <c r="V2211" s="1065">
        <v>0</v>
      </c>
    </row>
    <row r="2212" spans="1:22">
      <c r="A2212">
        <v>4088200100</v>
      </c>
      <c r="B2212" s="1061">
        <v>2</v>
      </c>
      <c r="C2212" s="1061">
        <v>5</v>
      </c>
      <c r="D2212" s="1062">
        <v>2</v>
      </c>
      <c r="E2212" s="1061" t="s">
        <v>2394</v>
      </c>
      <c r="F2212" s="1061">
        <v>143</v>
      </c>
      <c r="G2212" s="1061" t="s">
        <v>711</v>
      </c>
      <c r="H2212" s="1063">
        <v>1</v>
      </c>
      <c r="I2212" s="1064">
        <v>22106</v>
      </c>
      <c r="J2212" s="1064">
        <v>1</v>
      </c>
      <c r="K2212">
        <v>2020</v>
      </c>
      <c r="L2212" s="1064">
        <v>2</v>
      </c>
      <c r="M2212" s="1064">
        <v>2</v>
      </c>
      <c r="N2212" s="1064" t="s">
        <v>2396</v>
      </c>
      <c r="O2212">
        <v>13</v>
      </c>
      <c r="P2212" s="1065">
        <v>0</v>
      </c>
      <c r="Q2212" s="1065">
        <v>0</v>
      </c>
      <c r="R2212" s="1066">
        <f t="shared" si="34"/>
        <v>0</v>
      </c>
      <c r="S2212" s="1065">
        <v>0</v>
      </c>
      <c r="T2212" s="1065">
        <v>0</v>
      </c>
      <c r="U2212" s="1065">
        <v>0</v>
      </c>
      <c r="V2212" s="1065">
        <v>0</v>
      </c>
    </row>
    <row r="2213" spans="1:22">
      <c r="A2213">
        <v>4088200100</v>
      </c>
      <c r="B2213" s="1061">
        <v>2</v>
      </c>
      <c r="C2213" s="1061">
        <v>5</v>
      </c>
      <c r="D2213" s="1062">
        <v>2</v>
      </c>
      <c r="E2213" s="1061" t="s">
        <v>2394</v>
      </c>
      <c r="F2213" s="1061">
        <v>143</v>
      </c>
      <c r="G2213" s="1061" t="s">
        <v>711</v>
      </c>
      <c r="H2213" s="1063">
        <v>1</v>
      </c>
      <c r="I2213" s="1064">
        <v>22106</v>
      </c>
      <c r="J2213" s="1064">
        <v>1</v>
      </c>
      <c r="K2213">
        <v>2020</v>
      </c>
      <c r="L2213" s="1064">
        <v>2</v>
      </c>
      <c r="M2213" s="1064">
        <v>2</v>
      </c>
      <c r="N2213" s="1064" t="s">
        <v>2396</v>
      </c>
      <c r="O2213">
        <v>13</v>
      </c>
      <c r="P2213" s="1065">
        <v>0</v>
      </c>
      <c r="Q2213" s="1065">
        <v>0</v>
      </c>
      <c r="R2213" s="1066">
        <f t="shared" si="34"/>
        <v>0</v>
      </c>
      <c r="S2213" s="1065">
        <v>0</v>
      </c>
      <c r="T2213" s="1065">
        <v>0</v>
      </c>
      <c r="U2213" s="1065">
        <v>72</v>
      </c>
      <c r="V2213" s="1065">
        <v>72</v>
      </c>
    </row>
    <row r="2214" spans="1:22">
      <c r="A2214">
        <v>4088200100</v>
      </c>
      <c r="B2214" s="1061">
        <v>2</v>
      </c>
      <c r="C2214" s="1061">
        <v>5</v>
      </c>
      <c r="D2214" s="1062">
        <v>2</v>
      </c>
      <c r="E2214" s="1061" t="s">
        <v>2394</v>
      </c>
      <c r="F2214" s="1061">
        <v>143</v>
      </c>
      <c r="G2214" s="1061" t="s">
        <v>711</v>
      </c>
      <c r="H2214" s="1063">
        <v>1</v>
      </c>
      <c r="I2214" s="1064">
        <v>22106</v>
      </c>
      <c r="J2214" s="1064">
        <v>1</v>
      </c>
      <c r="K2214">
        <v>2020</v>
      </c>
      <c r="L2214" s="1064">
        <v>2</v>
      </c>
      <c r="M2214" s="1064">
        <v>2</v>
      </c>
      <c r="N2214" s="1064" t="s">
        <v>2396</v>
      </c>
      <c r="O2214">
        <v>13</v>
      </c>
      <c r="P2214" s="1065">
        <v>0</v>
      </c>
      <c r="Q2214" s="1065">
        <v>0</v>
      </c>
      <c r="R2214" s="1066">
        <f t="shared" si="34"/>
        <v>0</v>
      </c>
      <c r="S2214" s="1065">
        <v>0</v>
      </c>
      <c r="T2214" s="1065">
        <v>0</v>
      </c>
      <c r="U2214" s="1065">
        <v>0</v>
      </c>
      <c r="V2214" s="1065">
        <v>0</v>
      </c>
    </row>
    <row r="2215" spans="1:22">
      <c r="A2215">
        <v>4088200100</v>
      </c>
      <c r="B2215" s="1061">
        <v>2</v>
      </c>
      <c r="C2215" s="1061">
        <v>5</v>
      </c>
      <c r="D2215" s="1062">
        <v>2</v>
      </c>
      <c r="E2215" s="1061" t="s">
        <v>2394</v>
      </c>
      <c r="F2215" s="1061">
        <v>143</v>
      </c>
      <c r="G2215" s="1061" t="s">
        <v>711</v>
      </c>
      <c r="H2215" s="1063">
        <v>1</v>
      </c>
      <c r="I2215" s="1064">
        <v>22106</v>
      </c>
      <c r="J2215" s="1064">
        <v>1</v>
      </c>
      <c r="K2215">
        <v>2020</v>
      </c>
      <c r="L2215" s="1064">
        <v>2</v>
      </c>
      <c r="M2215" s="1064">
        <v>2</v>
      </c>
      <c r="N2215" s="1064" t="s">
        <v>2396</v>
      </c>
      <c r="O2215">
        <v>13</v>
      </c>
      <c r="P2215" s="1065">
        <v>0</v>
      </c>
      <c r="Q2215" s="1065">
        <v>0</v>
      </c>
      <c r="R2215" s="1066">
        <f t="shared" si="34"/>
        <v>0</v>
      </c>
      <c r="S2215" s="1065">
        <v>0</v>
      </c>
      <c r="T2215" s="1065">
        <v>0</v>
      </c>
      <c r="U2215" s="1065">
        <v>0</v>
      </c>
      <c r="V2215" s="1065">
        <v>0</v>
      </c>
    </row>
    <row r="2216" spans="1:22">
      <c r="A2216">
        <v>4088200100</v>
      </c>
      <c r="B2216" s="1061">
        <v>2</v>
      </c>
      <c r="C2216" s="1061">
        <v>5</v>
      </c>
      <c r="D2216" s="1062">
        <v>2</v>
      </c>
      <c r="E2216" s="1061" t="s">
        <v>2394</v>
      </c>
      <c r="F2216" s="1061">
        <v>143</v>
      </c>
      <c r="G2216" s="1061" t="s">
        <v>711</v>
      </c>
      <c r="H2216" s="1063">
        <v>1</v>
      </c>
      <c r="I2216" s="1064">
        <v>22106</v>
      </c>
      <c r="J2216" s="1064">
        <v>1</v>
      </c>
      <c r="K2216">
        <v>2020</v>
      </c>
      <c r="L2216" s="1064">
        <v>2</v>
      </c>
      <c r="M2216" s="1064">
        <v>2</v>
      </c>
      <c r="N2216" s="1064" t="s">
        <v>2396</v>
      </c>
      <c r="O2216">
        <v>13</v>
      </c>
      <c r="P2216" s="1065">
        <v>0</v>
      </c>
      <c r="Q2216" s="1065">
        <v>0</v>
      </c>
      <c r="R2216" s="1066">
        <f t="shared" si="34"/>
        <v>0</v>
      </c>
      <c r="S2216" s="1065">
        <v>72</v>
      </c>
      <c r="T2216" s="1065">
        <v>72</v>
      </c>
      <c r="U2216" s="1065">
        <v>0</v>
      </c>
      <c r="V2216" s="1065">
        <v>0</v>
      </c>
    </row>
    <row r="2217" spans="1:22">
      <c r="A2217">
        <v>4088200100</v>
      </c>
      <c r="B2217" s="1061">
        <v>2</v>
      </c>
      <c r="C2217" s="1061">
        <v>5</v>
      </c>
      <c r="D2217" s="1062">
        <v>2</v>
      </c>
      <c r="E2217" s="1061" t="s">
        <v>2394</v>
      </c>
      <c r="F2217" s="1061">
        <v>143</v>
      </c>
      <c r="G2217" s="1061" t="s">
        <v>711</v>
      </c>
      <c r="H2217" s="1063">
        <v>1</v>
      </c>
      <c r="I2217" s="1064">
        <v>22106</v>
      </c>
      <c r="J2217" s="1064">
        <v>1</v>
      </c>
      <c r="K2217">
        <v>2020</v>
      </c>
      <c r="L2217" s="1064">
        <v>2</v>
      </c>
      <c r="M2217" s="1064">
        <v>2</v>
      </c>
      <c r="N2217" s="1064" t="s">
        <v>2396</v>
      </c>
      <c r="O2217">
        <v>13</v>
      </c>
      <c r="P2217" s="1065">
        <v>0</v>
      </c>
      <c r="Q2217" s="1065">
        <v>72</v>
      </c>
      <c r="R2217" s="1066">
        <f t="shared" si="34"/>
        <v>72</v>
      </c>
      <c r="S2217" s="1065">
        <v>0</v>
      </c>
      <c r="T2217" s="1065">
        <v>0</v>
      </c>
      <c r="U2217" s="1065">
        <v>0</v>
      </c>
      <c r="V2217" s="1065">
        <v>0</v>
      </c>
    </row>
    <row r="2218" spans="1:22">
      <c r="A2218">
        <v>4088200100</v>
      </c>
      <c r="B2218" s="1061">
        <v>2</v>
      </c>
      <c r="C2218" s="1061">
        <v>5</v>
      </c>
      <c r="D2218" s="1062">
        <v>2</v>
      </c>
      <c r="E2218" s="1061" t="s">
        <v>2394</v>
      </c>
      <c r="F2218" s="1061">
        <v>143</v>
      </c>
      <c r="G2218" s="1061" t="s">
        <v>711</v>
      </c>
      <c r="H2218" s="1063">
        <v>1</v>
      </c>
      <c r="I2218" s="1064">
        <v>22301</v>
      </c>
      <c r="J2218" s="1064">
        <v>1</v>
      </c>
      <c r="K2218">
        <v>2020</v>
      </c>
      <c r="L2218" s="1064">
        <v>1</v>
      </c>
      <c r="M2218" s="1064">
        <v>1</v>
      </c>
      <c r="N2218" s="1064" t="s">
        <v>2397</v>
      </c>
      <c r="O2218">
        <v>13</v>
      </c>
      <c r="P2218" s="1065">
        <v>0</v>
      </c>
      <c r="Q2218" s="1065">
        <v>0</v>
      </c>
      <c r="R2218" s="1066">
        <f t="shared" si="34"/>
        <v>0</v>
      </c>
      <c r="S2218" s="1065">
        <v>0</v>
      </c>
      <c r="T2218" s="1065">
        <v>0</v>
      </c>
      <c r="U2218" s="1065">
        <v>0</v>
      </c>
      <c r="V2218" s="1065">
        <v>0</v>
      </c>
    </row>
    <row r="2219" spans="1:22">
      <c r="A2219">
        <v>4088200100</v>
      </c>
      <c r="B2219" s="1061">
        <v>2</v>
      </c>
      <c r="C2219" s="1061">
        <v>5</v>
      </c>
      <c r="D2219" s="1062">
        <v>2</v>
      </c>
      <c r="E2219" s="1061" t="s">
        <v>2394</v>
      </c>
      <c r="F2219" s="1061">
        <v>143</v>
      </c>
      <c r="G2219" s="1061" t="s">
        <v>711</v>
      </c>
      <c r="H2219" s="1063">
        <v>1</v>
      </c>
      <c r="I2219" s="1064">
        <v>22301</v>
      </c>
      <c r="J2219" s="1064">
        <v>1</v>
      </c>
      <c r="K2219">
        <v>2020</v>
      </c>
      <c r="L2219" s="1064">
        <v>1</v>
      </c>
      <c r="M2219" s="1064">
        <v>1</v>
      </c>
      <c r="N2219" s="1064" t="s">
        <v>2397</v>
      </c>
      <c r="O2219">
        <v>13</v>
      </c>
      <c r="P2219" s="1065">
        <v>0</v>
      </c>
      <c r="Q2219" s="1065">
        <v>0</v>
      </c>
      <c r="R2219" s="1066">
        <f t="shared" si="34"/>
        <v>0</v>
      </c>
      <c r="S2219" s="1065">
        <v>0</v>
      </c>
      <c r="T2219" s="1065">
        <v>0</v>
      </c>
      <c r="U2219" s="1065">
        <v>245.53</v>
      </c>
      <c r="V2219" s="1065">
        <v>245.53</v>
      </c>
    </row>
    <row r="2220" spans="1:22">
      <c r="A2220">
        <v>4088200100</v>
      </c>
      <c r="B2220" s="1061">
        <v>2</v>
      </c>
      <c r="C2220" s="1061">
        <v>5</v>
      </c>
      <c r="D2220" s="1062">
        <v>2</v>
      </c>
      <c r="E2220" s="1061" t="s">
        <v>2394</v>
      </c>
      <c r="F2220" s="1061">
        <v>143</v>
      </c>
      <c r="G2220" s="1061" t="s">
        <v>711</v>
      </c>
      <c r="H2220" s="1063">
        <v>1</v>
      </c>
      <c r="I2220" s="1064">
        <v>22301</v>
      </c>
      <c r="J2220" s="1064">
        <v>1</v>
      </c>
      <c r="K2220">
        <v>2020</v>
      </c>
      <c r="L2220" s="1064">
        <v>1</v>
      </c>
      <c r="M2220" s="1064">
        <v>1</v>
      </c>
      <c r="N2220" s="1064" t="s">
        <v>2397</v>
      </c>
      <c r="O2220">
        <v>13</v>
      </c>
      <c r="P2220" s="1065">
        <v>0</v>
      </c>
      <c r="Q2220" s="1065">
        <v>0</v>
      </c>
      <c r="R2220" s="1066">
        <f t="shared" si="34"/>
        <v>0</v>
      </c>
      <c r="S2220" s="1065">
        <v>0</v>
      </c>
      <c r="T2220" s="1065">
        <v>0</v>
      </c>
      <c r="U2220" s="1065">
        <v>0</v>
      </c>
      <c r="V2220" s="1065">
        <v>0</v>
      </c>
    </row>
    <row r="2221" spans="1:22">
      <c r="A2221">
        <v>4088200100</v>
      </c>
      <c r="B2221" s="1061">
        <v>2</v>
      </c>
      <c r="C2221" s="1061">
        <v>5</v>
      </c>
      <c r="D2221" s="1062">
        <v>2</v>
      </c>
      <c r="E2221" s="1061" t="s">
        <v>2394</v>
      </c>
      <c r="F2221" s="1061">
        <v>143</v>
      </c>
      <c r="G2221" s="1061" t="s">
        <v>711</v>
      </c>
      <c r="H2221" s="1063">
        <v>1</v>
      </c>
      <c r="I2221" s="1064">
        <v>22301</v>
      </c>
      <c r="J2221" s="1064">
        <v>1</v>
      </c>
      <c r="K2221">
        <v>2020</v>
      </c>
      <c r="L2221" s="1064">
        <v>1</v>
      </c>
      <c r="M2221" s="1064">
        <v>1</v>
      </c>
      <c r="N2221" s="1064" t="s">
        <v>2397</v>
      </c>
      <c r="O2221">
        <v>13</v>
      </c>
      <c r="P2221" s="1065">
        <v>0</v>
      </c>
      <c r="Q2221" s="1065">
        <v>0</v>
      </c>
      <c r="R2221" s="1066">
        <f t="shared" si="34"/>
        <v>0</v>
      </c>
      <c r="S2221" s="1065">
        <v>0</v>
      </c>
      <c r="T2221" s="1065">
        <v>0</v>
      </c>
      <c r="U2221" s="1065">
        <v>0</v>
      </c>
      <c r="V2221" s="1065">
        <v>0</v>
      </c>
    </row>
    <row r="2222" spans="1:22">
      <c r="A2222">
        <v>4088200100</v>
      </c>
      <c r="B2222" s="1061">
        <v>2</v>
      </c>
      <c r="C2222" s="1061">
        <v>5</v>
      </c>
      <c r="D2222" s="1062">
        <v>2</v>
      </c>
      <c r="E2222" s="1061" t="s">
        <v>2394</v>
      </c>
      <c r="F2222" s="1061">
        <v>143</v>
      </c>
      <c r="G2222" s="1061" t="s">
        <v>711</v>
      </c>
      <c r="H2222" s="1063">
        <v>1</v>
      </c>
      <c r="I2222" s="1064">
        <v>22301</v>
      </c>
      <c r="J2222" s="1064">
        <v>1</v>
      </c>
      <c r="K2222">
        <v>2020</v>
      </c>
      <c r="L2222" s="1064">
        <v>1</v>
      </c>
      <c r="M2222" s="1064">
        <v>1</v>
      </c>
      <c r="N2222" s="1064" t="s">
        <v>2397</v>
      </c>
      <c r="O2222">
        <v>13</v>
      </c>
      <c r="P2222" s="1065">
        <v>0</v>
      </c>
      <c r="Q2222" s="1065">
        <v>0</v>
      </c>
      <c r="R2222" s="1066">
        <f t="shared" si="34"/>
        <v>0</v>
      </c>
      <c r="S2222" s="1065">
        <v>245.53</v>
      </c>
      <c r="T2222" s="1065">
        <v>245.53</v>
      </c>
      <c r="U2222" s="1065">
        <v>0</v>
      </c>
      <c r="V2222" s="1065">
        <v>0</v>
      </c>
    </row>
    <row r="2223" spans="1:22">
      <c r="A2223">
        <v>4088200100</v>
      </c>
      <c r="B2223" s="1061">
        <v>2</v>
      </c>
      <c r="C2223" s="1061">
        <v>5</v>
      </c>
      <c r="D2223" s="1062">
        <v>2</v>
      </c>
      <c r="E2223" s="1061" t="s">
        <v>2394</v>
      </c>
      <c r="F2223" s="1061">
        <v>143</v>
      </c>
      <c r="G2223" s="1061" t="s">
        <v>711</v>
      </c>
      <c r="H2223" s="1063">
        <v>1</v>
      </c>
      <c r="I2223" s="1064">
        <v>22301</v>
      </c>
      <c r="J2223" s="1064">
        <v>1</v>
      </c>
      <c r="K2223">
        <v>2020</v>
      </c>
      <c r="L2223" s="1064">
        <v>1</v>
      </c>
      <c r="M2223" s="1064">
        <v>1</v>
      </c>
      <c r="N2223" s="1064" t="s">
        <v>2397</v>
      </c>
      <c r="O2223">
        <v>13</v>
      </c>
      <c r="P2223" s="1065">
        <v>0</v>
      </c>
      <c r="Q2223" s="1065">
        <v>491.06</v>
      </c>
      <c r="R2223" s="1066">
        <f t="shared" si="34"/>
        <v>491.06</v>
      </c>
      <c r="S2223" s="1065">
        <v>0</v>
      </c>
      <c r="T2223" s="1065">
        <v>0</v>
      </c>
      <c r="U2223" s="1065">
        <v>0</v>
      </c>
      <c r="V2223" s="1065">
        <v>0</v>
      </c>
    </row>
    <row r="2224" spans="1:22">
      <c r="A2224">
        <v>4088200100</v>
      </c>
      <c r="B2224" s="1061">
        <v>2</v>
      </c>
      <c r="C2224" s="1061">
        <v>5</v>
      </c>
      <c r="D2224" s="1062">
        <v>2</v>
      </c>
      <c r="E2224" s="1061" t="s">
        <v>2394</v>
      </c>
      <c r="F2224" s="1061">
        <v>143</v>
      </c>
      <c r="G2224" s="1061" t="s">
        <v>711</v>
      </c>
      <c r="H2224" s="1063">
        <v>1</v>
      </c>
      <c r="I2224" s="1064">
        <v>22301</v>
      </c>
      <c r="J2224" s="1064">
        <v>1</v>
      </c>
      <c r="K2224">
        <v>2020</v>
      </c>
      <c r="L2224" s="1064">
        <v>1</v>
      </c>
      <c r="M2224" s="1064">
        <v>1</v>
      </c>
      <c r="N2224" s="1064" t="s">
        <v>2397</v>
      </c>
      <c r="O2224">
        <v>13</v>
      </c>
      <c r="P2224" s="1065">
        <v>0</v>
      </c>
      <c r="Q2224" s="1065">
        <v>0</v>
      </c>
      <c r="R2224" s="1066">
        <f t="shared" si="34"/>
        <v>0</v>
      </c>
      <c r="S2224" s="1065">
        <v>0</v>
      </c>
      <c r="T2224" s="1065">
        <v>0</v>
      </c>
      <c r="U2224" s="1065">
        <v>0</v>
      </c>
      <c r="V2224" s="1065">
        <v>0</v>
      </c>
    </row>
    <row r="2225" spans="1:22">
      <c r="A2225">
        <v>4088200100</v>
      </c>
      <c r="B2225" s="1061">
        <v>2</v>
      </c>
      <c r="C2225" s="1061">
        <v>5</v>
      </c>
      <c r="D2225" s="1062">
        <v>2</v>
      </c>
      <c r="E2225" s="1061" t="s">
        <v>2394</v>
      </c>
      <c r="F2225" s="1061">
        <v>143</v>
      </c>
      <c r="G2225" s="1061" t="s">
        <v>711</v>
      </c>
      <c r="H2225" s="1063">
        <v>1</v>
      </c>
      <c r="I2225" s="1064">
        <v>22301</v>
      </c>
      <c r="J2225" s="1064">
        <v>1</v>
      </c>
      <c r="K2225">
        <v>2020</v>
      </c>
      <c r="L2225" s="1064">
        <v>1</v>
      </c>
      <c r="M2225" s="1064">
        <v>1</v>
      </c>
      <c r="N2225" s="1064" t="s">
        <v>2397</v>
      </c>
      <c r="O2225">
        <v>13</v>
      </c>
      <c r="P2225" s="1065">
        <v>0</v>
      </c>
      <c r="Q2225" s="1065">
        <v>0</v>
      </c>
      <c r="R2225" s="1066">
        <f t="shared" si="34"/>
        <v>0</v>
      </c>
      <c r="S2225" s="1065">
        <v>0</v>
      </c>
      <c r="T2225" s="1065">
        <v>0</v>
      </c>
      <c r="U2225" s="1065">
        <v>540.15</v>
      </c>
      <c r="V2225" s="1065">
        <v>540.15</v>
      </c>
    </row>
    <row r="2226" spans="1:22">
      <c r="A2226">
        <v>4088200100</v>
      </c>
      <c r="B2226" s="1061">
        <v>2</v>
      </c>
      <c r="C2226" s="1061">
        <v>5</v>
      </c>
      <c r="D2226" s="1062">
        <v>2</v>
      </c>
      <c r="E2226" s="1061" t="s">
        <v>2394</v>
      </c>
      <c r="F2226" s="1061">
        <v>143</v>
      </c>
      <c r="G2226" s="1061" t="s">
        <v>711</v>
      </c>
      <c r="H2226" s="1063">
        <v>1</v>
      </c>
      <c r="I2226" s="1064">
        <v>22301</v>
      </c>
      <c r="J2226" s="1064">
        <v>1</v>
      </c>
      <c r="K2226">
        <v>2020</v>
      </c>
      <c r="L2226" s="1064">
        <v>1</v>
      </c>
      <c r="M2226" s="1064">
        <v>1</v>
      </c>
      <c r="N2226" s="1064" t="s">
        <v>2397</v>
      </c>
      <c r="O2226">
        <v>13</v>
      </c>
      <c r="P2226" s="1065">
        <v>0</v>
      </c>
      <c r="Q2226" s="1065">
        <v>0</v>
      </c>
      <c r="R2226" s="1066">
        <f t="shared" si="34"/>
        <v>0</v>
      </c>
      <c r="S2226" s="1065">
        <v>0</v>
      </c>
      <c r="T2226" s="1065">
        <v>0</v>
      </c>
      <c r="U2226" s="1065">
        <v>0</v>
      </c>
      <c r="V2226" s="1065">
        <v>0</v>
      </c>
    </row>
    <row r="2227" spans="1:22">
      <c r="A2227">
        <v>4088200100</v>
      </c>
      <c r="B2227" s="1061">
        <v>2</v>
      </c>
      <c r="C2227" s="1061">
        <v>5</v>
      </c>
      <c r="D2227" s="1062">
        <v>2</v>
      </c>
      <c r="E2227" s="1061" t="s">
        <v>2394</v>
      </c>
      <c r="F2227" s="1061">
        <v>143</v>
      </c>
      <c r="G2227" s="1061" t="s">
        <v>711</v>
      </c>
      <c r="H2227" s="1063">
        <v>1</v>
      </c>
      <c r="I2227" s="1064">
        <v>22301</v>
      </c>
      <c r="J2227" s="1064">
        <v>1</v>
      </c>
      <c r="K2227">
        <v>2020</v>
      </c>
      <c r="L2227" s="1064">
        <v>1</v>
      </c>
      <c r="M2227" s="1064">
        <v>1</v>
      </c>
      <c r="N2227" s="1064" t="s">
        <v>2397</v>
      </c>
      <c r="O2227">
        <v>13</v>
      </c>
      <c r="P2227" s="1065">
        <v>0</v>
      </c>
      <c r="Q2227" s="1065">
        <v>0</v>
      </c>
      <c r="R2227" s="1066">
        <f t="shared" si="34"/>
        <v>0</v>
      </c>
      <c r="S2227" s="1065">
        <v>0</v>
      </c>
      <c r="T2227" s="1065">
        <v>0</v>
      </c>
      <c r="U2227" s="1065">
        <v>0</v>
      </c>
      <c r="V2227" s="1065">
        <v>0</v>
      </c>
    </row>
    <row r="2228" spans="1:22">
      <c r="A2228">
        <v>4088200100</v>
      </c>
      <c r="B2228" s="1061">
        <v>2</v>
      </c>
      <c r="C2228" s="1061">
        <v>5</v>
      </c>
      <c r="D2228" s="1062">
        <v>2</v>
      </c>
      <c r="E2228" s="1061" t="s">
        <v>2394</v>
      </c>
      <c r="F2228" s="1061">
        <v>143</v>
      </c>
      <c r="G2228" s="1061" t="s">
        <v>711</v>
      </c>
      <c r="H2228" s="1063">
        <v>1</v>
      </c>
      <c r="I2228" s="1064">
        <v>22301</v>
      </c>
      <c r="J2228" s="1064">
        <v>1</v>
      </c>
      <c r="K2228">
        <v>2020</v>
      </c>
      <c r="L2228" s="1064">
        <v>1</v>
      </c>
      <c r="M2228" s="1064">
        <v>1</v>
      </c>
      <c r="N2228" s="1064" t="s">
        <v>2397</v>
      </c>
      <c r="O2228">
        <v>13</v>
      </c>
      <c r="P2228" s="1065">
        <v>0</v>
      </c>
      <c r="Q2228" s="1065">
        <v>0</v>
      </c>
      <c r="R2228" s="1066">
        <f t="shared" si="34"/>
        <v>0</v>
      </c>
      <c r="S2228" s="1065">
        <v>540.15</v>
      </c>
      <c r="T2228" s="1065">
        <v>540.15</v>
      </c>
      <c r="U2228" s="1065">
        <v>0</v>
      </c>
      <c r="V2228" s="1065">
        <v>0</v>
      </c>
    </row>
    <row r="2229" spans="1:22">
      <c r="A2229">
        <v>4088200100</v>
      </c>
      <c r="B2229" s="1061">
        <v>2</v>
      </c>
      <c r="C2229" s="1061">
        <v>5</v>
      </c>
      <c r="D2229" s="1062">
        <v>2</v>
      </c>
      <c r="E2229" s="1061" t="s">
        <v>2394</v>
      </c>
      <c r="F2229" s="1061">
        <v>143</v>
      </c>
      <c r="G2229" s="1061" t="s">
        <v>711</v>
      </c>
      <c r="H2229" s="1063">
        <v>1</v>
      </c>
      <c r="I2229" s="1064">
        <v>22301</v>
      </c>
      <c r="J2229" s="1064">
        <v>1</v>
      </c>
      <c r="K2229">
        <v>2020</v>
      </c>
      <c r="L2229" s="1064">
        <v>1</v>
      </c>
      <c r="M2229" s="1064">
        <v>1</v>
      </c>
      <c r="N2229" s="1064" t="s">
        <v>2397</v>
      </c>
      <c r="O2229">
        <v>13</v>
      </c>
      <c r="P2229" s="1065">
        <v>0</v>
      </c>
      <c r="Q2229" s="1065">
        <v>1000</v>
      </c>
      <c r="R2229" s="1066">
        <f t="shared" si="34"/>
        <v>1000</v>
      </c>
      <c r="S2229" s="1065">
        <v>0</v>
      </c>
      <c r="T2229" s="1065">
        <v>0</v>
      </c>
      <c r="U2229" s="1065">
        <v>0</v>
      </c>
      <c r="V2229" s="1065">
        <v>0</v>
      </c>
    </row>
    <row r="2230" spans="1:22">
      <c r="A2230">
        <v>4088200100</v>
      </c>
      <c r="B2230" s="1061">
        <v>2</v>
      </c>
      <c r="C2230" s="1061">
        <v>5</v>
      </c>
      <c r="D2230" s="1062">
        <v>2</v>
      </c>
      <c r="E2230" s="1061" t="s">
        <v>2394</v>
      </c>
      <c r="F2230" s="1061">
        <v>143</v>
      </c>
      <c r="G2230" s="1061" t="s">
        <v>711</v>
      </c>
      <c r="H2230" s="1063">
        <v>1</v>
      </c>
      <c r="I2230" s="1064">
        <v>22301</v>
      </c>
      <c r="J2230" s="1064">
        <v>1</v>
      </c>
      <c r="K2230">
        <v>2020</v>
      </c>
      <c r="L2230" s="1064">
        <v>2</v>
      </c>
      <c r="M2230" s="1064">
        <v>2</v>
      </c>
      <c r="N2230" s="1064" t="s">
        <v>2396</v>
      </c>
      <c r="O2230">
        <v>13</v>
      </c>
      <c r="P2230" s="1065">
        <v>0</v>
      </c>
      <c r="Q2230" s="1065">
        <v>0</v>
      </c>
      <c r="R2230" s="1066">
        <f t="shared" si="34"/>
        <v>0</v>
      </c>
      <c r="S2230" s="1065">
        <v>0</v>
      </c>
      <c r="T2230" s="1065">
        <v>0</v>
      </c>
      <c r="U2230" s="1065">
        <v>0</v>
      </c>
      <c r="V2230" s="1065">
        <v>0</v>
      </c>
    </row>
    <row r="2231" spans="1:22">
      <c r="A2231">
        <v>4088200100</v>
      </c>
      <c r="B2231" s="1061">
        <v>2</v>
      </c>
      <c r="C2231" s="1061">
        <v>5</v>
      </c>
      <c r="D2231" s="1062">
        <v>2</v>
      </c>
      <c r="E2231" s="1061" t="s">
        <v>2394</v>
      </c>
      <c r="F2231" s="1061">
        <v>143</v>
      </c>
      <c r="G2231" s="1061" t="s">
        <v>711</v>
      </c>
      <c r="H2231" s="1063">
        <v>1</v>
      </c>
      <c r="I2231" s="1064">
        <v>22301</v>
      </c>
      <c r="J2231" s="1064">
        <v>1</v>
      </c>
      <c r="K2231">
        <v>2020</v>
      </c>
      <c r="L2231" s="1064">
        <v>2</v>
      </c>
      <c r="M2231" s="1064">
        <v>2</v>
      </c>
      <c r="N2231" s="1064" t="s">
        <v>2396</v>
      </c>
      <c r="O2231">
        <v>13</v>
      </c>
      <c r="P2231" s="1065">
        <v>0</v>
      </c>
      <c r="Q2231" s="1065">
        <v>0</v>
      </c>
      <c r="R2231" s="1066">
        <f t="shared" si="34"/>
        <v>0</v>
      </c>
      <c r="S2231" s="1065">
        <v>0</v>
      </c>
      <c r="T2231" s="1065">
        <v>0</v>
      </c>
      <c r="U2231" s="1065">
        <v>484.9</v>
      </c>
      <c r="V2231" s="1065">
        <v>484.9</v>
      </c>
    </row>
    <row r="2232" spans="1:22">
      <c r="A2232">
        <v>4088200100</v>
      </c>
      <c r="B2232" s="1061">
        <v>2</v>
      </c>
      <c r="C2232" s="1061">
        <v>5</v>
      </c>
      <c r="D2232" s="1062">
        <v>2</v>
      </c>
      <c r="E2232" s="1061" t="s">
        <v>2394</v>
      </c>
      <c r="F2232" s="1061">
        <v>143</v>
      </c>
      <c r="G2232" s="1061" t="s">
        <v>711</v>
      </c>
      <c r="H2232" s="1063">
        <v>1</v>
      </c>
      <c r="I2232" s="1064">
        <v>22301</v>
      </c>
      <c r="J2232" s="1064">
        <v>1</v>
      </c>
      <c r="K2232">
        <v>2020</v>
      </c>
      <c r="L2232" s="1064">
        <v>2</v>
      </c>
      <c r="M2232" s="1064">
        <v>2</v>
      </c>
      <c r="N2232" s="1064" t="s">
        <v>2396</v>
      </c>
      <c r="O2232">
        <v>13</v>
      </c>
      <c r="P2232" s="1065">
        <v>0</v>
      </c>
      <c r="Q2232" s="1065">
        <v>0</v>
      </c>
      <c r="R2232" s="1066">
        <f t="shared" si="34"/>
        <v>0</v>
      </c>
      <c r="S2232" s="1065">
        <v>0</v>
      </c>
      <c r="T2232" s="1065">
        <v>0</v>
      </c>
      <c r="U2232" s="1065">
        <v>0</v>
      </c>
      <c r="V2232" s="1065">
        <v>0</v>
      </c>
    </row>
    <row r="2233" spans="1:22">
      <c r="A2233">
        <v>4088200100</v>
      </c>
      <c r="B2233" s="1061">
        <v>2</v>
      </c>
      <c r="C2233" s="1061">
        <v>5</v>
      </c>
      <c r="D2233" s="1062">
        <v>2</v>
      </c>
      <c r="E2233" s="1061" t="s">
        <v>2394</v>
      </c>
      <c r="F2233" s="1061">
        <v>143</v>
      </c>
      <c r="G2233" s="1061" t="s">
        <v>711</v>
      </c>
      <c r="H2233" s="1063">
        <v>1</v>
      </c>
      <c r="I2233" s="1064">
        <v>22301</v>
      </c>
      <c r="J2233" s="1064">
        <v>1</v>
      </c>
      <c r="K2233">
        <v>2020</v>
      </c>
      <c r="L2233" s="1064">
        <v>2</v>
      </c>
      <c r="M2233" s="1064">
        <v>2</v>
      </c>
      <c r="N2233" s="1064" t="s">
        <v>2396</v>
      </c>
      <c r="O2233">
        <v>13</v>
      </c>
      <c r="P2233" s="1065">
        <v>0</v>
      </c>
      <c r="Q2233" s="1065">
        <v>0</v>
      </c>
      <c r="R2233" s="1066">
        <f t="shared" si="34"/>
        <v>0</v>
      </c>
      <c r="S2233" s="1065">
        <v>0</v>
      </c>
      <c r="T2233" s="1065">
        <v>0</v>
      </c>
      <c r="U2233" s="1065">
        <v>0</v>
      </c>
      <c r="V2233" s="1065">
        <v>0</v>
      </c>
    </row>
    <row r="2234" spans="1:22">
      <c r="A2234">
        <v>4088200100</v>
      </c>
      <c r="B2234" s="1061">
        <v>2</v>
      </c>
      <c r="C2234" s="1061">
        <v>5</v>
      </c>
      <c r="D2234" s="1062">
        <v>2</v>
      </c>
      <c r="E2234" s="1061" t="s">
        <v>2394</v>
      </c>
      <c r="F2234" s="1061">
        <v>143</v>
      </c>
      <c r="G2234" s="1061" t="s">
        <v>711</v>
      </c>
      <c r="H2234" s="1063">
        <v>1</v>
      </c>
      <c r="I2234" s="1064">
        <v>22301</v>
      </c>
      <c r="J2234" s="1064">
        <v>1</v>
      </c>
      <c r="K2234">
        <v>2020</v>
      </c>
      <c r="L2234" s="1064">
        <v>2</v>
      </c>
      <c r="M2234" s="1064">
        <v>2</v>
      </c>
      <c r="N2234" s="1064" t="s">
        <v>2396</v>
      </c>
      <c r="O2234">
        <v>13</v>
      </c>
      <c r="P2234" s="1065">
        <v>0</v>
      </c>
      <c r="Q2234" s="1065">
        <v>0</v>
      </c>
      <c r="R2234" s="1066">
        <f t="shared" si="34"/>
        <v>0</v>
      </c>
      <c r="S2234" s="1065">
        <v>484.9</v>
      </c>
      <c r="T2234" s="1065">
        <v>484.9</v>
      </c>
      <c r="U2234" s="1065">
        <v>0</v>
      </c>
      <c r="V2234" s="1065">
        <v>0</v>
      </c>
    </row>
    <row r="2235" spans="1:22">
      <c r="A2235">
        <v>4088200100</v>
      </c>
      <c r="B2235" s="1061">
        <v>2</v>
      </c>
      <c r="C2235" s="1061">
        <v>5</v>
      </c>
      <c r="D2235" s="1062">
        <v>2</v>
      </c>
      <c r="E2235" s="1061" t="s">
        <v>2394</v>
      </c>
      <c r="F2235" s="1061">
        <v>143</v>
      </c>
      <c r="G2235" s="1061" t="s">
        <v>711</v>
      </c>
      <c r="H2235" s="1063">
        <v>1</v>
      </c>
      <c r="I2235" s="1064">
        <v>22301</v>
      </c>
      <c r="J2235" s="1064">
        <v>1</v>
      </c>
      <c r="K2235">
        <v>2020</v>
      </c>
      <c r="L2235" s="1064">
        <v>2</v>
      </c>
      <c r="M2235" s="1064">
        <v>2</v>
      </c>
      <c r="N2235" s="1064" t="s">
        <v>2396</v>
      </c>
      <c r="O2235">
        <v>13</v>
      </c>
      <c r="P2235" s="1065">
        <v>0</v>
      </c>
      <c r="Q2235" s="1065">
        <v>484.9</v>
      </c>
      <c r="R2235" s="1066">
        <f t="shared" si="34"/>
        <v>484.9</v>
      </c>
      <c r="S2235" s="1065">
        <v>0</v>
      </c>
      <c r="T2235" s="1065">
        <v>0</v>
      </c>
      <c r="U2235" s="1065">
        <v>0</v>
      </c>
      <c r="V2235" s="1065">
        <v>0</v>
      </c>
    </row>
    <row r="2236" spans="1:22">
      <c r="A2236">
        <v>4088200100</v>
      </c>
      <c r="B2236" s="1061">
        <v>2</v>
      </c>
      <c r="C2236" s="1061">
        <v>5</v>
      </c>
      <c r="D2236" s="1062">
        <v>2</v>
      </c>
      <c r="E2236" s="1061" t="s">
        <v>2394</v>
      </c>
      <c r="F2236" s="1061">
        <v>143</v>
      </c>
      <c r="G2236" s="1061" t="s">
        <v>711</v>
      </c>
      <c r="H2236" s="1063">
        <v>1</v>
      </c>
      <c r="I2236" s="1064">
        <v>22301</v>
      </c>
      <c r="J2236" s="1064">
        <v>1</v>
      </c>
      <c r="K2236">
        <v>2020</v>
      </c>
      <c r="L2236" s="1064">
        <v>1</v>
      </c>
      <c r="M2236" s="1064">
        <v>1</v>
      </c>
      <c r="N2236" s="1064" t="s">
        <v>2397</v>
      </c>
      <c r="O2236">
        <v>13</v>
      </c>
      <c r="P2236" s="1065">
        <v>3419.7</v>
      </c>
      <c r="Q2236" s="1065">
        <v>-1845.53</v>
      </c>
      <c r="R2236" s="1066">
        <f t="shared" si="34"/>
        <v>1574.1699999999998</v>
      </c>
      <c r="S2236" s="1065">
        <v>151.38</v>
      </c>
      <c r="T2236" s="1065">
        <v>151.38</v>
      </c>
      <c r="U2236" s="1065">
        <v>151.38</v>
      </c>
      <c r="V2236" s="1065">
        <v>151.38</v>
      </c>
    </row>
    <row r="2237" spans="1:22">
      <c r="A2237">
        <v>4088200100</v>
      </c>
      <c r="B2237" s="1061">
        <v>2</v>
      </c>
      <c r="C2237" s="1061">
        <v>5</v>
      </c>
      <c r="D2237" s="1062">
        <v>2</v>
      </c>
      <c r="E2237" s="1061" t="s">
        <v>2394</v>
      </c>
      <c r="F2237" s="1061">
        <v>143</v>
      </c>
      <c r="G2237" s="1061" t="s">
        <v>711</v>
      </c>
      <c r="H2237" s="1063">
        <v>1</v>
      </c>
      <c r="I2237" s="1064">
        <v>22301</v>
      </c>
      <c r="J2237" s="1064">
        <v>1</v>
      </c>
      <c r="K2237">
        <v>2020</v>
      </c>
      <c r="L2237" s="1064">
        <v>1</v>
      </c>
      <c r="M2237" s="1064">
        <v>1</v>
      </c>
      <c r="N2237" s="1064" t="s">
        <v>2397</v>
      </c>
      <c r="O2237">
        <v>13</v>
      </c>
      <c r="P2237" s="1065">
        <v>0</v>
      </c>
      <c r="Q2237" s="1065">
        <v>0</v>
      </c>
      <c r="R2237" s="1066">
        <f t="shared" si="34"/>
        <v>0</v>
      </c>
      <c r="S2237" s="1065">
        <v>0</v>
      </c>
      <c r="T2237" s="1065">
        <v>0</v>
      </c>
      <c r="U2237" s="1065">
        <v>0</v>
      </c>
      <c r="V2237" s="1065">
        <v>0</v>
      </c>
    </row>
    <row r="2238" spans="1:22">
      <c r="A2238">
        <v>4088200100</v>
      </c>
      <c r="B2238" s="1061">
        <v>2</v>
      </c>
      <c r="C2238" s="1061">
        <v>5</v>
      </c>
      <c r="D2238" s="1062">
        <v>2</v>
      </c>
      <c r="E2238" s="1061" t="s">
        <v>2394</v>
      </c>
      <c r="F2238" s="1061">
        <v>143</v>
      </c>
      <c r="G2238" s="1061" t="s">
        <v>711</v>
      </c>
      <c r="H2238" s="1063">
        <v>1</v>
      </c>
      <c r="I2238" s="1064">
        <v>22301</v>
      </c>
      <c r="J2238" s="1064">
        <v>1</v>
      </c>
      <c r="K2238">
        <v>2020</v>
      </c>
      <c r="L2238" s="1064">
        <v>1</v>
      </c>
      <c r="M2238" s="1064">
        <v>1</v>
      </c>
      <c r="N2238" s="1064" t="s">
        <v>2397</v>
      </c>
      <c r="O2238">
        <v>13</v>
      </c>
      <c r="P2238" s="1065">
        <v>0</v>
      </c>
      <c r="Q2238" s="1065">
        <v>0</v>
      </c>
      <c r="R2238" s="1066">
        <f t="shared" si="34"/>
        <v>0</v>
      </c>
      <c r="S2238" s="1065">
        <v>0</v>
      </c>
      <c r="T2238" s="1065">
        <v>0</v>
      </c>
      <c r="U2238" s="1065">
        <v>284.63</v>
      </c>
      <c r="V2238" s="1065">
        <v>284.63</v>
      </c>
    </row>
    <row r="2239" spans="1:22">
      <c r="A2239">
        <v>4088200100</v>
      </c>
      <c r="B2239" s="1061">
        <v>2</v>
      </c>
      <c r="C2239" s="1061">
        <v>5</v>
      </c>
      <c r="D2239" s="1062">
        <v>2</v>
      </c>
      <c r="E2239" s="1061" t="s">
        <v>2394</v>
      </c>
      <c r="F2239" s="1061">
        <v>143</v>
      </c>
      <c r="G2239" s="1061" t="s">
        <v>711</v>
      </c>
      <c r="H2239" s="1063">
        <v>1</v>
      </c>
      <c r="I2239" s="1064">
        <v>22301</v>
      </c>
      <c r="J2239" s="1064">
        <v>1</v>
      </c>
      <c r="K2239">
        <v>2020</v>
      </c>
      <c r="L2239" s="1064">
        <v>1</v>
      </c>
      <c r="M2239" s="1064">
        <v>1</v>
      </c>
      <c r="N2239" s="1064" t="s">
        <v>2397</v>
      </c>
      <c r="O2239">
        <v>13</v>
      </c>
      <c r="P2239" s="1065">
        <v>0</v>
      </c>
      <c r="Q2239" s="1065">
        <v>0</v>
      </c>
      <c r="R2239" s="1066">
        <f t="shared" si="34"/>
        <v>0</v>
      </c>
      <c r="S2239" s="1065">
        <v>284.63</v>
      </c>
      <c r="T2239" s="1065">
        <v>284.63</v>
      </c>
      <c r="U2239" s="1065">
        <v>0</v>
      </c>
      <c r="V2239" s="1065">
        <v>0</v>
      </c>
    </row>
    <row r="2240" spans="1:22">
      <c r="A2240">
        <v>4088200100</v>
      </c>
      <c r="B2240" s="1061">
        <v>2</v>
      </c>
      <c r="C2240" s="1061">
        <v>5</v>
      </c>
      <c r="D2240" s="1062">
        <v>2</v>
      </c>
      <c r="E2240" s="1061" t="s">
        <v>2394</v>
      </c>
      <c r="F2240" s="1061">
        <v>143</v>
      </c>
      <c r="G2240" s="1061" t="s">
        <v>711</v>
      </c>
      <c r="H2240" s="1063">
        <v>1</v>
      </c>
      <c r="I2240" s="1064">
        <v>22301</v>
      </c>
      <c r="J2240" s="1064">
        <v>1</v>
      </c>
      <c r="K2240">
        <v>2020</v>
      </c>
      <c r="L2240" s="1064">
        <v>1</v>
      </c>
      <c r="M2240" s="1064">
        <v>1</v>
      </c>
      <c r="N2240" s="1064" t="s">
        <v>2397</v>
      </c>
      <c r="O2240">
        <v>13</v>
      </c>
      <c r="P2240" s="1065">
        <v>0</v>
      </c>
      <c r="Q2240" s="1065">
        <v>300</v>
      </c>
      <c r="R2240" s="1066">
        <f t="shared" si="34"/>
        <v>300</v>
      </c>
      <c r="S2240" s="1065">
        <v>0</v>
      </c>
      <c r="T2240" s="1065">
        <v>0</v>
      </c>
      <c r="U2240" s="1065">
        <v>0</v>
      </c>
      <c r="V2240" s="1065">
        <v>0</v>
      </c>
    </row>
    <row r="2241" spans="1:22">
      <c r="A2241">
        <v>4088200100</v>
      </c>
      <c r="B2241" s="1061">
        <v>2</v>
      </c>
      <c r="C2241" s="1061">
        <v>5</v>
      </c>
      <c r="D2241" s="1062">
        <v>2</v>
      </c>
      <c r="E2241" s="1061" t="s">
        <v>2394</v>
      </c>
      <c r="F2241" s="1061">
        <v>143</v>
      </c>
      <c r="G2241" s="1061" t="s">
        <v>711</v>
      </c>
      <c r="H2241" s="1063">
        <v>1</v>
      </c>
      <c r="I2241" s="1064">
        <v>22301</v>
      </c>
      <c r="J2241" s="1064">
        <v>1</v>
      </c>
      <c r="K2241">
        <v>2020</v>
      </c>
      <c r="L2241" s="1064">
        <v>1</v>
      </c>
      <c r="M2241" s="1064">
        <v>1</v>
      </c>
      <c r="N2241" s="1064" t="s">
        <v>2397</v>
      </c>
      <c r="O2241">
        <v>13</v>
      </c>
      <c r="P2241" s="1065">
        <v>0</v>
      </c>
      <c r="Q2241" s="1065">
        <v>0</v>
      </c>
      <c r="R2241" s="1066">
        <f t="shared" si="34"/>
        <v>0</v>
      </c>
      <c r="S2241" s="1065">
        <v>0</v>
      </c>
      <c r="T2241" s="1065">
        <v>0</v>
      </c>
      <c r="U2241" s="1065">
        <v>0</v>
      </c>
      <c r="V2241" s="1065">
        <v>0</v>
      </c>
    </row>
    <row r="2242" spans="1:22">
      <c r="A2242">
        <v>4088200100</v>
      </c>
      <c r="B2242" s="1061">
        <v>2</v>
      </c>
      <c r="C2242" s="1061">
        <v>5</v>
      </c>
      <c r="D2242" s="1062">
        <v>2</v>
      </c>
      <c r="E2242" s="1061" t="s">
        <v>2394</v>
      </c>
      <c r="F2242" s="1061">
        <v>143</v>
      </c>
      <c r="G2242" s="1061" t="s">
        <v>711</v>
      </c>
      <c r="H2242" s="1063">
        <v>1</v>
      </c>
      <c r="I2242" s="1064">
        <v>22301</v>
      </c>
      <c r="J2242" s="1064">
        <v>1</v>
      </c>
      <c r="K2242">
        <v>2020</v>
      </c>
      <c r="L2242" s="1064">
        <v>1</v>
      </c>
      <c r="M2242" s="1064">
        <v>1</v>
      </c>
      <c r="N2242" s="1064" t="s">
        <v>2397</v>
      </c>
      <c r="O2242">
        <v>13</v>
      </c>
      <c r="P2242" s="1065">
        <v>0</v>
      </c>
      <c r="Q2242" s="1065">
        <v>0</v>
      </c>
      <c r="R2242" s="1066">
        <f t="shared" si="34"/>
        <v>0</v>
      </c>
      <c r="S2242" s="1065">
        <v>0</v>
      </c>
      <c r="T2242" s="1065">
        <v>0</v>
      </c>
      <c r="U2242" s="1065">
        <v>0</v>
      </c>
      <c r="V2242" s="1065">
        <v>0</v>
      </c>
    </row>
    <row r="2243" spans="1:22">
      <c r="A2243">
        <v>4088200100</v>
      </c>
      <c r="B2243" s="1061">
        <v>2</v>
      </c>
      <c r="C2243" s="1061">
        <v>5</v>
      </c>
      <c r="D2243" s="1062">
        <v>2</v>
      </c>
      <c r="E2243" s="1061" t="s">
        <v>2394</v>
      </c>
      <c r="F2243" s="1061">
        <v>143</v>
      </c>
      <c r="G2243" s="1061" t="s">
        <v>711</v>
      </c>
      <c r="H2243" s="1063">
        <v>1</v>
      </c>
      <c r="I2243" s="1064">
        <v>22301</v>
      </c>
      <c r="J2243" s="1064">
        <v>1</v>
      </c>
      <c r="K2243">
        <v>2020</v>
      </c>
      <c r="L2243" s="1064">
        <v>1</v>
      </c>
      <c r="M2243" s="1064">
        <v>1</v>
      </c>
      <c r="N2243" s="1064" t="s">
        <v>2397</v>
      </c>
      <c r="O2243">
        <v>13</v>
      </c>
      <c r="P2243" s="1065">
        <v>0</v>
      </c>
      <c r="Q2243" s="1065">
        <v>0</v>
      </c>
      <c r="R2243" s="1066">
        <f t="shared" si="34"/>
        <v>0</v>
      </c>
      <c r="S2243" s="1065">
        <v>0</v>
      </c>
      <c r="T2243" s="1065">
        <v>0</v>
      </c>
      <c r="U2243" s="1065">
        <v>0</v>
      </c>
      <c r="V2243" s="1065">
        <v>0</v>
      </c>
    </row>
    <row r="2244" spans="1:22">
      <c r="A2244">
        <v>4088200100</v>
      </c>
      <c r="B2244" s="1061">
        <v>2</v>
      </c>
      <c r="C2244" s="1061">
        <v>5</v>
      </c>
      <c r="D2244" s="1062">
        <v>2</v>
      </c>
      <c r="E2244" s="1061" t="s">
        <v>2394</v>
      </c>
      <c r="F2244" s="1061">
        <v>143</v>
      </c>
      <c r="G2244" s="1061" t="s">
        <v>711</v>
      </c>
      <c r="H2244" s="1063">
        <v>1</v>
      </c>
      <c r="I2244" s="1064">
        <v>22301</v>
      </c>
      <c r="J2244" s="1064">
        <v>1</v>
      </c>
      <c r="K2244">
        <v>2020</v>
      </c>
      <c r="L2244" s="1064">
        <v>1</v>
      </c>
      <c r="M2244" s="1064">
        <v>1</v>
      </c>
      <c r="N2244" s="1064" t="s">
        <v>2397</v>
      </c>
      <c r="O2244">
        <v>13</v>
      </c>
      <c r="P2244" s="1065">
        <v>0</v>
      </c>
      <c r="Q2244" s="1065">
        <v>0</v>
      </c>
      <c r="R2244" s="1066">
        <f t="shared" si="34"/>
        <v>0</v>
      </c>
      <c r="S2244" s="1065">
        <v>0</v>
      </c>
      <c r="T2244" s="1065">
        <v>0</v>
      </c>
      <c r="U2244" s="1065">
        <v>227.42</v>
      </c>
      <c r="V2244" s="1065">
        <v>227.42</v>
      </c>
    </row>
    <row r="2245" spans="1:22">
      <c r="A2245">
        <v>4088200100</v>
      </c>
      <c r="B2245" s="1061">
        <v>2</v>
      </c>
      <c r="C2245" s="1061">
        <v>5</v>
      </c>
      <c r="D2245" s="1062">
        <v>2</v>
      </c>
      <c r="E2245" s="1061" t="s">
        <v>2394</v>
      </c>
      <c r="F2245" s="1061">
        <v>143</v>
      </c>
      <c r="G2245" s="1061" t="s">
        <v>711</v>
      </c>
      <c r="H2245" s="1063">
        <v>1</v>
      </c>
      <c r="I2245" s="1064">
        <v>22301</v>
      </c>
      <c r="J2245" s="1064">
        <v>1</v>
      </c>
      <c r="K2245">
        <v>2020</v>
      </c>
      <c r="L2245" s="1064">
        <v>1</v>
      </c>
      <c r="M2245" s="1064">
        <v>1</v>
      </c>
      <c r="N2245" s="1064" t="s">
        <v>2397</v>
      </c>
      <c r="O2245">
        <v>13</v>
      </c>
      <c r="P2245" s="1065">
        <v>0</v>
      </c>
      <c r="Q2245" s="1065">
        <v>0</v>
      </c>
      <c r="R2245" s="1066">
        <f t="shared" ref="R2245:R2308" si="35">P2245+Q2245</f>
        <v>0</v>
      </c>
      <c r="S2245" s="1065">
        <v>0</v>
      </c>
      <c r="T2245" s="1065">
        <v>0</v>
      </c>
      <c r="U2245" s="1065">
        <v>0</v>
      </c>
      <c r="V2245" s="1065">
        <v>0</v>
      </c>
    </row>
    <row r="2246" spans="1:22">
      <c r="A2246">
        <v>4088200100</v>
      </c>
      <c r="B2246" s="1061">
        <v>2</v>
      </c>
      <c r="C2246" s="1061">
        <v>5</v>
      </c>
      <c r="D2246" s="1062">
        <v>2</v>
      </c>
      <c r="E2246" s="1061" t="s">
        <v>2394</v>
      </c>
      <c r="F2246" s="1061">
        <v>143</v>
      </c>
      <c r="G2246" s="1061" t="s">
        <v>711</v>
      </c>
      <c r="H2246" s="1063">
        <v>1</v>
      </c>
      <c r="I2246" s="1064">
        <v>22301</v>
      </c>
      <c r="J2246" s="1064">
        <v>1</v>
      </c>
      <c r="K2246">
        <v>2020</v>
      </c>
      <c r="L2246" s="1064">
        <v>1</v>
      </c>
      <c r="M2246" s="1064">
        <v>1</v>
      </c>
      <c r="N2246" s="1064" t="s">
        <v>2397</v>
      </c>
      <c r="O2246">
        <v>13</v>
      </c>
      <c r="P2246" s="1065">
        <v>0</v>
      </c>
      <c r="Q2246" s="1065">
        <v>0</v>
      </c>
      <c r="R2246" s="1066">
        <f t="shared" si="35"/>
        <v>0</v>
      </c>
      <c r="S2246" s="1065">
        <v>0</v>
      </c>
      <c r="T2246" s="1065">
        <v>0</v>
      </c>
      <c r="U2246" s="1065">
        <v>0</v>
      </c>
      <c r="V2246" s="1065">
        <v>0</v>
      </c>
    </row>
    <row r="2247" spans="1:22">
      <c r="A2247">
        <v>4088200100</v>
      </c>
      <c r="B2247" s="1061">
        <v>2</v>
      </c>
      <c r="C2247" s="1061">
        <v>5</v>
      </c>
      <c r="D2247" s="1062">
        <v>2</v>
      </c>
      <c r="E2247" s="1061" t="s">
        <v>2394</v>
      </c>
      <c r="F2247" s="1061">
        <v>143</v>
      </c>
      <c r="G2247" s="1061" t="s">
        <v>711</v>
      </c>
      <c r="H2247" s="1063">
        <v>1</v>
      </c>
      <c r="I2247" s="1064">
        <v>22301</v>
      </c>
      <c r="J2247" s="1064">
        <v>1</v>
      </c>
      <c r="K2247">
        <v>2020</v>
      </c>
      <c r="L2247" s="1064">
        <v>1</v>
      </c>
      <c r="M2247" s="1064">
        <v>1</v>
      </c>
      <c r="N2247" s="1064" t="s">
        <v>2397</v>
      </c>
      <c r="O2247">
        <v>13</v>
      </c>
      <c r="P2247" s="1065">
        <v>0</v>
      </c>
      <c r="Q2247" s="1065">
        <v>0</v>
      </c>
      <c r="R2247" s="1066">
        <f t="shared" si="35"/>
        <v>0</v>
      </c>
      <c r="S2247" s="1065">
        <v>227.42</v>
      </c>
      <c r="T2247" s="1065">
        <v>227.42</v>
      </c>
      <c r="U2247" s="1065">
        <v>0</v>
      </c>
      <c r="V2247" s="1065">
        <v>0</v>
      </c>
    </row>
    <row r="2248" spans="1:22">
      <c r="A2248">
        <v>4088200100</v>
      </c>
      <c r="B2248" s="1061">
        <v>2</v>
      </c>
      <c r="C2248" s="1061">
        <v>5</v>
      </c>
      <c r="D2248" s="1062">
        <v>2</v>
      </c>
      <c r="E2248" s="1061" t="s">
        <v>2394</v>
      </c>
      <c r="F2248" s="1061">
        <v>143</v>
      </c>
      <c r="G2248" s="1061" t="s">
        <v>711</v>
      </c>
      <c r="H2248" s="1063">
        <v>1</v>
      </c>
      <c r="I2248" s="1064">
        <v>22301</v>
      </c>
      <c r="J2248" s="1064">
        <v>1</v>
      </c>
      <c r="K2248">
        <v>2020</v>
      </c>
      <c r="L2248" s="1064">
        <v>1</v>
      </c>
      <c r="M2248" s="1064">
        <v>1</v>
      </c>
      <c r="N2248" s="1064" t="s">
        <v>2397</v>
      </c>
      <c r="O2248">
        <v>13</v>
      </c>
      <c r="P2248" s="1065">
        <v>0</v>
      </c>
      <c r="Q2248" s="1065">
        <v>300</v>
      </c>
      <c r="R2248" s="1066">
        <f t="shared" si="35"/>
        <v>300</v>
      </c>
      <c r="S2248" s="1065">
        <v>0</v>
      </c>
      <c r="T2248" s="1065">
        <v>0</v>
      </c>
      <c r="U2248" s="1065">
        <v>0</v>
      </c>
      <c r="V2248" s="1065">
        <v>0</v>
      </c>
    </row>
    <row r="2249" spans="1:22">
      <c r="A2249">
        <v>4088200100</v>
      </c>
      <c r="B2249" s="1061">
        <v>2</v>
      </c>
      <c r="C2249" s="1061">
        <v>5</v>
      </c>
      <c r="D2249" s="1062">
        <v>2</v>
      </c>
      <c r="E2249" s="1061" t="s">
        <v>2394</v>
      </c>
      <c r="F2249" s="1061">
        <v>143</v>
      </c>
      <c r="G2249" s="1061" t="s">
        <v>711</v>
      </c>
      <c r="H2249" s="1063">
        <v>1</v>
      </c>
      <c r="I2249" s="1064">
        <v>22301</v>
      </c>
      <c r="J2249" s="1064">
        <v>1</v>
      </c>
      <c r="K2249">
        <v>2020</v>
      </c>
      <c r="L2249" s="1064">
        <v>2</v>
      </c>
      <c r="M2249" s="1064">
        <v>2</v>
      </c>
      <c r="N2249" s="1064" t="s">
        <v>2396</v>
      </c>
      <c r="O2249">
        <v>13</v>
      </c>
      <c r="P2249" s="1065">
        <v>0</v>
      </c>
      <c r="Q2249" s="1065">
        <v>0</v>
      </c>
      <c r="R2249" s="1066">
        <f t="shared" si="35"/>
        <v>0</v>
      </c>
      <c r="S2249" s="1065">
        <v>0</v>
      </c>
      <c r="T2249" s="1065">
        <v>0</v>
      </c>
      <c r="U2249" s="1065">
        <v>0</v>
      </c>
      <c r="V2249" s="1065">
        <v>0</v>
      </c>
    </row>
    <row r="2250" spans="1:22">
      <c r="A2250">
        <v>4088200100</v>
      </c>
      <c r="B2250" s="1061">
        <v>2</v>
      </c>
      <c r="C2250" s="1061">
        <v>5</v>
      </c>
      <c r="D2250" s="1062">
        <v>2</v>
      </c>
      <c r="E2250" s="1061" t="s">
        <v>2394</v>
      </c>
      <c r="F2250" s="1061">
        <v>143</v>
      </c>
      <c r="G2250" s="1061" t="s">
        <v>711</v>
      </c>
      <c r="H2250" s="1063">
        <v>1</v>
      </c>
      <c r="I2250" s="1064">
        <v>22301</v>
      </c>
      <c r="J2250" s="1064">
        <v>1</v>
      </c>
      <c r="K2250">
        <v>2020</v>
      </c>
      <c r="L2250" s="1064">
        <v>2</v>
      </c>
      <c r="M2250" s="1064">
        <v>2</v>
      </c>
      <c r="N2250" s="1064" t="s">
        <v>2396</v>
      </c>
      <c r="O2250">
        <v>13</v>
      </c>
      <c r="P2250" s="1065">
        <v>0</v>
      </c>
      <c r="Q2250" s="1065">
        <v>0</v>
      </c>
      <c r="R2250" s="1066">
        <f t="shared" si="35"/>
        <v>0</v>
      </c>
      <c r="S2250" s="1065">
        <v>0</v>
      </c>
      <c r="T2250" s="1065">
        <v>0</v>
      </c>
      <c r="U2250" s="1065">
        <v>946.79</v>
      </c>
      <c r="V2250" s="1065">
        <v>946.79</v>
      </c>
    </row>
    <row r="2251" spans="1:22">
      <c r="A2251">
        <v>4088200100</v>
      </c>
      <c r="B2251" s="1061">
        <v>2</v>
      </c>
      <c r="C2251" s="1061">
        <v>5</v>
      </c>
      <c r="D2251" s="1062">
        <v>2</v>
      </c>
      <c r="E2251" s="1061" t="s">
        <v>2394</v>
      </c>
      <c r="F2251" s="1061">
        <v>143</v>
      </c>
      <c r="G2251" s="1061" t="s">
        <v>711</v>
      </c>
      <c r="H2251" s="1063">
        <v>1</v>
      </c>
      <c r="I2251" s="1064">
        <v>22301</v>
      </c>
      <c r="J2251" s="1064">
        <v>1</v>
      </c>
      <c r="K2251">
        <v>2020</v>
      </c>
      <c r="L2251" s="1064">
        <v>2</v>
      </c>
      <c r="M2251" s="1064">
        <v>2</v>
      </c>
      <c r="N2251" s="1064" t="s">
        <v>2396</v>
      </c>
      <c r="O2251">
        <v>13</v>
      </c>
      <c r="P2251" s="1065">
        <v>0</v>
      </c>
      <c r="Q2251" s="1065">
        <v>0</v>
      </c>
      <c r="R2251" s="1066">
        <f t="shared" si="35"/>
        <v>0</v>
      </c>
      <c r="S2251" s="1065">
        <v>0</v>
      </c>
      <c r="T2251" s="1065">
        <v>0</v>
      </c>
      <c r="U2251" s="1065">
        <v>0</v>
      </c>
      <c r="V2251" s="1065">
        <v>0</v>
      </c>
    </row>
    <row r="2252" spans="1:22">
      <c r="A2252">
        <v>4088200100</v>
      </c>
      <c r="B2252" s="1061">
        <v>2</v>
      </c>
      <c r="C2252" s="1061">
        <v>5</v>
      </c>
      <c r="D2252" s="1062">
        <v>2</v>
      </c>
      <c r="E2252" s="1061" t="s">
        <v>2394</v>
      </c>
      <c r="F2252" s="1061">
        <v>143</v>
      </c>
      <c r="G2252" s="1061" t="s">
        <v>711</v>
      </c>
      <c r="H2252" s="1063">
        <v>1</v>
      </c>
      <c r="I2252" s="1064">
        <v>22301</v>
      </c>
      <c r="J2252" s="1064">
        <v>1</v>
      </c>
      <c r="K2252">
        <v>2020</v>
      </c>
      <c r="L2252" s="1064">
        <v>2</v>
      </c>
      <c r="M2252" s="1064">
        <v>2</v>
      </c>
      <c r="N2252" s="1064" t="s">
        <v>2396</v>
      </c>
      <c r="O2252">
        <v>13</v>
      </c>
      <c r="P2252" s="1065">
        <v>0</v>
      </c>
      <c r="Q2252" s="1065">
        <v>946.79</v>
      </c>
      <c r="R2252" s="1066">
        <f t="shared" si="35"/>
        <v>946.79</v>
      </c>
      <c r="S2252" s="1065">
        <v>0</v>
      </c>
      <c r="T2252" s="1065">
        <v>0</v>
      </c>
      <c r="U2252" s="1065">
        <v>0</v>
      </c>
      <c r="V2252" s="1065">
        <v>0</v>
      </c>
    </row>
    <row r="2253" spans="1:22">
      <c r="A2253">
        <v>4088200100</v>
      </c>
      <c r="B2253" s="1061">
        <v>2</v>
      </c>
      <c r="C2253" s="1061">
        <v>5</v>
      </c>
      <c r="D2253" s="1062">
        <v>2</v>
      </c>
      <c r="E2253" s="1061" t="s">
        <v>2394</v>
      </c>
      <c r="F2253" s="1061">
        <v>143</v>
      </c>
      <c r="G2253" s="1061" t="s">
        <v>711</v>
      </c>
      <c r="H2253" s="1063">
        <v>1</v>
      </c>
      <c r="I2253" s="1064">
        <v>22301</v>
      </c>
      <c r="J2253" s="1064">
        <v>1</v>
      </c>
      <c r="K2253">
        <v>2020</v>
      </c>
      <c r="L2253" s="1064">
        <v>2</v>
      </c>
      <c r="M2253" s="1064">
        <v>2</v>
      </c>
      <c r="N2253" s="1064" t="s">
        <v>2396</v>
      </c>
      <c r="O2253">
        <v>13</v>
      </c>
      <c r="P2253" s="1065">
        <v>0</v>
      </c>
      <c r="Q2253" s="1065">
        <v>0</v>
      </c>
      <c r="R2253" s="1066">
        <f t="shared" si="35"/>
        <v>0</v>
      </c>
      <c r="S2253" s="1065">
        <v>0</v>
      </c>
      <c r="T2253" s="1065">
        <v>0</v>
      </c>
      <c r="U2253" s="1065">
        <v>0</v>
      </c>
      <c r="V2253" s="1065">
        <v>0</v>
      </c>
    </row>
    <row r="2254" spans="1:22">
      <c r="A2254">
        <v>4088200100</v>
      </c>
      <c r="B2254" s="1061">
        <v>2</v>
      </c>
      <c r="C2254" s="1061">
        <v>5</v>
      </c>
      <c r="D2254" s="1062">
        <v>2</v>
      </c>
      <c r="E2254" s="1061" t="s">
        <v>2394</v>
      </c>
      <c r="F2254" s="1061">
        <v>143</v>
      </c>
      <c r="G2254" s="1061" t="s">
        <v>711</v>
      </c>
      <c r="H2254" s="1063">
        <v>1</v>
      </c>
      <c r="I2254" s="1064">
        <v>22301</v>
      </c>
      <c r="J2254" s="1064">
        <v>1</v>
      </c>
      <c r="K2254">
        <v>2020</v>
      </c>
      <c r="L2254" s="1064">
        <v>2</v>
      </c>
      <c r="M2254" s="1064">
        <v>2</v>
      </c>
      <c r="N2254" s="1064" t="s">
        <v>2396</v>
      </c>
      <c r="O2254">
        <v>13</v>
      </c>
      <c r="P2254" s="1065">
        <v>0</v>
      </c>
      <c r="Q2254" s="1065">
        <v>0</v>
      </c>
      <c r="R2254" s="1066">
        <f t="shared" si="35"/>
        <v>0</v>
      </c>
      <c r="S2254" s="1065">
        <v>946.79</v>
      </c>
      <c r="T2254" s="1065">
        <v>946.79</v>
      </c>
      <c r="U2254" s="1065">
        <v>0</v>
      </c>
      <c r="V2254" s="1065">
        <v>0</v>
      </c>
    </row>
    <row r="2255" spans="1:22">
      <c r="A2255">
        <v>4088200100</v>
      </c>
      <c r="B2255" s="1061">
        <v>2</v>
      </c>
      <c r="C2255" s="1061">
        <v>5</v>
      </c>
      <c r="D2255" s="1062">
        <v>2</v>
      </c>
      <c r="E2255" s="1061" t="s">
        <v>2394</v>
      </c>
      <c r="F2255" s="1061">
        <v>143</v>
      </c>
      <c r="G2255" s="1061" t="s">
        <v>711</v>
      </c>
      <c r="H2255" s="1063">
        <v>1</v>
      </c>
      <c r="I2255" s="1064">
        <v>22301</v>
      </c>
      <c r="J2255" s="1064">
        <v>1</v>
      </c>
      <c r="K2255">
        <v>2020</v>
      </c>
      <c r="L2255" s="1064">
        <v>2</v>
      </c>
      <c r="M2255" s="1064">
        <v>2</v>
      </c>
      <c r="N2255" s="1064" t="s">
        <v>2396</v>
      </c>
      <c r="O2255">
        <v>13</v>
      </c>
      <c r="P2255" s="1065">
        <v>0</v>
      </c>
      <c r="Q2255" s="1065">
        <v>0</v>
      </c>
      <c r="R2255" s="1066">
        <f t="shared" si="35"/>
        <v>0</v>
      </c>
      <c r="S2255" s="1065">
        <v>0</v>
      </c>
      <c r="T2255" s="1065">
        <v>0</v>
      </c>
      <c r="U2255" s="1065">
        <v>0</v>
      </c>
      <c r="V2255" s="1065">
        <v>0</v>
      </c>
    </row>
    <row r="2256" spans="1:22">
      <c r="A2256">
        <v>4088200100</v>
      </c>
      <c r="B2256" s="1061">
        <v>2</v>
      </c>
      <c r="C2256" s="1061">
        <v>5</v>
      </c>
      <c r="D2256" s="1062">
        <v>2</v>
      </c>
      <c r="E2256" s="1061" t="s">
        <v>2394</v>
      </c>
      <c r="F2256" s="1061">
        <v>143</v>
      </c>
      <c r="G2256" s="1061" t="s">
        <v>711</v>
      </c>
      <c r="H2256" s="1063">
        <v>1</v>
      </c>
      <c r="I2256" s="1064">
        <v>22301</v>
      </c>
      <c r="J2256" s="1064">
        <v>1</v>
      </c>
      <c r="K2256">
        <v>2020</v>
      </c>
      <c r="L2256" s="1064">
        <v>2</v>
      </c>
      <c r="M2256" s="1064">
        <v>2</v>
      </c>
      <c r="N2256" s="1064" t="s">
        <v>2396</v>
      </c>
      <c r="O2256">
        <v>13</v>
      </c>
      <c r="P2256" s="1065">
        <v>0</v>
      </c>
      <c r="Q2256" s="1065">
        <v>0</v>
      </c>
      <c r="R2256" s="1066">
        <f t="shared" si="35"/>
        <v>0</v>
      </c>
      <c r="S2256" s="1065">
        <v>0</v>
      </c>
      <c r="T2256" s="1065">
        <v>0</v>
      </c>
      <c r="U2256" s="1065">
        <v>391.82</v>
      </c>
      <c r="V2256" s="1065">
        <v>391.82</v>
      </c>
    </row>
    <row r="2257" spans="1:22">
      <c r="A2257">
        <v>4088200100</v>
      </c>
      <c r="B2257" s="1061">
        <v>2</v>
      </c>
      <c r="C2257" s="1061">
        <v>5</v>
      </c>
      <c r="D2257" s="1062">
        <v>2</v>
      </c>
      <c r="E2257" s="1061" t="s">
        <v>2394</v>
      </c>
      <c r="F2257" s="1061">
        <v>143</v>
      </c>
      <c r="G2257" s="1061" t="s">
        <v>711</v>
      </c>
      <c r="H2257" s="1063">
        <v>1</v>
      </c>
      <c r="I2257" s="1064">
        <v>22301</v>
      </c>
      <c r="J2257" s="1064">
        <v>1</v>
      </c>
      <c r="K2257">
        <v>2020</v>
      </c>
      <c r="L2257" s="1064">
        <v>2</v>
      </c>
      <c r="M2257" s="1064">
        <v>2</v>
      </c>
      <c r="N2257" s="1064" t="s">
        <v>2396</v>
      </c>
      <c r="O2257">
        <v>13</v>
      </c>
      <c r="P2257" s="1065">
        <v>0</v>
      </c>
      <c r="Q2257" s="1065">
        <v>0</v>
      </c>
      <c r="R2257" s="1066">
        <f t="shared" si="35"/>
        <v>0</v>
      </c>
      <c r="S2257" s="1065">
        <v>0</v>
      </c>
      <c r="T2257" s="1065">
        <v>0</v>
      </c>
      <c r="U2257" s="1065">
        <v>0</v>
      </c>
      <c r="V2257" s="1065">
        <v>0</v>
      </c>
    </row>
    <row r="2258" spans="1:22">
      <c r="A2258">
        <v>4088200100</v>
      </c>
      <c r="B2258" s="1061">
        <v>2</v>
      </c>
      <c r="C2258" s="1061">
        <v>5</v>
      </c>
      <c r="D2258" s="1062">
        <v>2</v>
      </c>
      <c r="E2258" s="1061" t="s">
        <v>2394</v>
      </c>
      <c r="F2258" s="1061">
        <v>143</v>
      </c>
      <c r="G2258" s="1061" t="s">
        <v>711</v>
      </c>
      <c r="H2258" s="1063">
        <v>1</v>
      </c>
      <c r="I2258" s="1064">
        <v>22301</v>
      </c>
      <c r="J2258" s="1064">
        <v>1</v>
      </c>
      <c r="K2258">
        <v>2020</v>
      </c>
      <c r="L2258" s="1064">
        <v>2</v>
      </c>
      <c r="M2258" s="1064">
        <v>2</v>
      </c>
      <c r="N2258" s="1064" t="s">
        <v>2396</v>
      </c>
      <c r="O2258">
        <v>13</v>
      </c>
      <c r="P2258" s="1065">
        <v>0</v>
      </c>
      <c r="Q2258" s="1065">
        <v>0</v>
      </c>
      <c r="R2258" s="1066">
        <f t="shared" si="35"/>
        <v>0</v>
      </c>
      <c r="S2258" s="1065">
        <v>0</v>
      </c>
      <c r="T2258" s="1065">
        <v>0</v>
      </c>
      <c r="U2258" s="1065">
        <v>0</v>
      </c>
      <c r="V2258" s="1065">
        <v>0</v>
      </c>
    </row>
    <row r="2259" spans="1:22">
      <c r="A2259">
        <v>4088200100</v>
      </c>
      <c r="B2259" s="1061">
        <v>2</v>
      </c>
      <c r="C2259" s="1061">
        <v>5</v>
      </c>
      <c r="D2259" s="1062">
        <v>2</v>
      </c>
      <c r="E2259" s="1061" t="s">
        <v>2394</v>
      </c>
      <c r="F2259" s="1061">
        <v>143</v>
      </c>
      <c r="G2259" s="1061" t="s">
        <v>711</v>
      </c>
      <c r="H2259" s="1063">
        <v>1</v>
      </c>
      <c r="I2259" s="1064">
        <v>22301</v>
      </c>
      <c r="J2259" s="1064">
        <v>1</v>
      </c>
      <c r="K2259">
        <v>2020</v>
      </c>
      <c r="L2259" s="1064">
        <v>2</v>
      </c>
      <c r="M2259" s="1064">
        <v>2</v>
      </c>
      <c r="N2259" s="1064" t="s">
        <v>2396</v>
      </c>
      <c r="O2259">
        <v>13</v>
      </c>
      <c r="P2259" s="1065">
        <v>0</v>
      </c>
      <c r="Q2259" s="1065">
        <v>0</v>
      </c>
      <c r="R2259" s="1066">
        <f t="shared" si="35"/>
        <v>0</v>
      </c>
      <c r="S2259" s="1065">
        <v>391.82</v>
      </c>
      <c r="T2259" s="1065">
        <v>391.82</v>
      </c>
      <c r="U2259" s="1065">
        <v>0</v>
      </c>
      <c r="V2259" s="1065">
        <v>0</v>
      </c>
    </row>
    <row r="2260" spans="1:22">
      <c r="A2260">
        <v>4088200100</v>
      </c>
      <c r="B2260" s="1061">
        <v>2</v>
      </c>
      <c r="C2260" s="1061">
        <v>5</v>
      </c>
      <c r="D2260" s="1062">
        <v>2</v>
      </c>
      <c r="E2260" s="1061" t="s">
        <v>2394</v>
      </c>
      <c r="F2260" s="1061">
        <v>143</v>
      </c>
      <c r="G2260" s="1061" t="s">
        <v>711</v>
      </c>
      <c r="H2260" s="1063">
        <v>1</v>
      </c>
      <c r="I2260" s="1064">
        <v>22301</v>
      </c>
      <c r="J2260" s="1064">
        <v>1</v>
      </c>
      <c r="K2260">
        <v>2020</v>
      </c>
      <c r="L2260" s="1064">
        <v>2</v>
      </c>
      <c r="M2260" s="1064">
        <v>2</v>
      </c>
      <c r="N2260" s="1064" t="s">
        <v>2396</v>
      </c>
      <c r="O2260">
        <v>13</v>
      </c>
      <c r="P2260" s="1065">
        <v>0</v>
      </c>
      <c r="Q2260" s="1065">
        <v>391.82</v>
      </c>
      <c r="R2260" s="1066">
        <f t="shared" si="35"/>
        <v>391.82</v>
      </c>
      <c r="S2260" s="1065">
        <v>0</v>
      </c>
      <c r="T2260" s="1065">
        <v>0</v>
      </c>
      <c r="U2260" s="1065">
        <v>0</v>
      </c>
      <c r="V2260" s="1065">
        <v>0</v>
      </c>
    </row>
    <row r="2261" spans="1:22">
      <c r="A2261">
        <v>4088200100</v>
      </c>
      <c r="B2261" s="1061">
        <v>2</v>
      </c>
      <c r="C2261" s="1061">
        <v>5</v>
      </c>
      <c r="D2261" s="1062">
        <v>2</v>
      </c>
      <c r="E2261" s="1061" t="s">
        <v>2394</v>
      </c>
      <c r="F2261" s="1061">
        <v>143</v>
      </c>
      <c r="G2261" s="1061" t="s">
        <v>711</v>
      </c>
      <c r="H2261" s="1063">
        <v>1</v>
      </c>
      <c r="I2261" s="1064">
        <v>22301</v>
      </c>
      <c r="J2261" s="1064">
        <v>1</v>
      </c>
      <c r="K2261">
        <v>2020</v>
      </c>
      <c r="L2261" s="1064">
        <v>2</v>
      </c>
      <c r="M2261" s="1064">
        <v>2</v>
      </c>
      <c r="N2261" s="1064" t="s">
        <v>2396</v>
      </c>
      <c r="O2261">
        <v>13</v>
      </c>
      <c r="P2261" s="1065">
        <v>0</v>
      </c>
      <c r="Q2261" s="1065">
        <v>0</v>
      </c>
      <c r="R2261" s="1066">
        <f t="shared" si="35"/>
        <v>0</v>
      </c>
      <c r="S2261" s="1065">
        <v>0</v>
      </c>
      <c r="T2261" s="1065">
        <v>0</v>
      </c>
      <c r="U2261" s="1065">
        <v>0</v>
      </c>
      <c r="V2261" s="1065">
        <v>0</v>
      </c>
    </row>
    <row r="2262" spans="1:22">
      <c r="A2262">
        <v>4088200100</v>
      </c>
      <c r="B2262" s="1061">
        <v>2</v>
      </c>
      <c r="C2262" s="1061">
        <v>5</v>
      </c>
      <c r="D2262" s="1062">
        <v>2</v>
      </c>
      <c r="E2262" s="1061" t="s">
        <v>2394</v>
      </c>
      <c r="F2262" s="1061">
        <v>143</v>
      </c>
      <c r="G2262" s="1061" t="s">
        <v>711</v>
      </c>
      <c r="H2262" s="1063">
        <v>1</v>
      </c>
      <c r="I2262" s="1064">
        <v>22301</v>
      </c>
      <c r="J2262" s="1064">
        <v>1</v>
      </c>
      <c r="K2262">
        <v>2020</v>
      </c>
      <c r="L2262" s="1064">
        <v>2</v>
      </c>
      <c r="M2262" s="1064">
        <v>2</v>
      </c>
      <c r="N2262" s="1064" t="s">
        <v>2396</v>
      </c>
      <c r="O2262">
        <v>13</v>
      </c>
      <c r="P2262" s="1065">
        <v>0</v>
      </c>
      <c r="Q2262" s="1065">
        <v>0</v>
      </c>
      <c r="R2262" s="1066">
        <f t="shared" si="35"/>
        <v>0</v>
      </c>
      <c r="S2262" s="1065">
        <v>0</v>
      </c>
      <c r="T2262" s="1065">
        <v>0</v>
      </c>
      <c r="U2262" s="1065">
        <v>231.37</v>
      </c>
      <c r="V2262" s="1065">
        <v>231.37</v>
      </c>
    </row>
    <row r="2263" spans="1:22">
      <c r="A2263">
        <v>4088200100</v>
      </c>
      <c r="B2263" s="1061">
        <v>2</v>
      </c>
      <c r="C2263" s="1061">
        <v>5</v>
      </c>
      <c r="D2263" s="1062">
        <v>2</v>
      </c>
      <c r="E2263" s="1061" t="s">
        <v>2394</v>
      </c>
      <c r="F2263" s="1061">
        <v>143</v>
      </c>
      <c r="G2263" s="1061" t="s">
        <v>711</v>
      </c>
      <c r="H2263" s="1063">
        <v>1</v>
      </c>
      <c r="I2263" s="1064">
        <v>22301</v>
      </c>
      <c r="J2263" s="1064">
        <v>1</v>
      </c>
      <c r="K2263">
        <v>2020</v>
      </c>
      <c r="L2263" s="1064">
        <v>2</v>
      </c>
      <c r="M2263" s="1064">
        <v>2</v>
      </c>
      <c r="N2263" s="1064" t="s">
        <v>2396</v>
      </c>
      <c r="O2263">
        <v>13</v>
      </c>
      <c r="P2263" s="1065">
        <v>0</v>
      </c>
      <c r="Q2263" s="1065">
        <v>0</v>
      </c>
      <c r="R2263" s="1066">
        <f t="shared" si="35"/>
        <v>0</v>
      </c>
      <c r="S2263" s="1065">
        <v>0</v>
      </c>
      <c r="T2263" s="1065">
        <v>0</v>
      </c>
      <c r="U2263" s="1065">
        <v>0</v>
      </c>
      <c r="V2263" s="1065">
        <v>0</v>
      </c>
    </row>
    <row r="2264" spans="1:22">
      <c r="A2264">
        <v>4088200100</v>
      </c>
      <c r="B2264" s="1061">
        <v>2</v>
      </c>
      <c r="C2264" s="1061">
        <v>5</v>
      </c>
      <c r="D2264" s="1062">
        <v>2</v>
      </c>
      <c r="E2264" s="1061" t="s">
        <v>2394</v>
      </c>
      <c r="F2264" s="1061">
        <v>143</v>
      </c>
      <c r="G2264" s="1061" t="s">
        <v>711</v>
      </c>
      <c r="H2264" s="1063">
        <v>1</v>
      </c>
      <c r="I2264" s="1064">
        <v>22301</v>
      </c>
      <c r="J2264" s="1064">
        <v>1</v>
      </c>
      <c r="K2264">
        <v>2020</v>
      </c>
      <c r="L2264" s="1064">
        <v>2</v>
      </c>
      <c r="M2264" s="1064">
        <v>2</v>
      </c>
      <c r="N2264" s="1064" t="s">
        <v>2396</v>
      </c>
      <c r="O2264">
        <v>13</v>
      </c>
      <c r="P2264" s="1065">
        <v>0</v>
      </c>
      <c r="Q2264" s="1065">
        <v>0</v>
      </c>
      <c r="R2264" s="1066">
        <f t="shared" si="35"/>
        <v>0</v>
      </c>
      <c r="S2264" s="1065">
        <v>0</v>
      </c>
      <c r="T2264" s="1065">
        <v>0</v>
      </c>
      <c r="U2264" s="1065">
        <v>0</v>
      </c>
      <c r="V2264" s="1065">
        <v>0</v>
      </c>
    </row>
    <row r="2265" spans="1:22">
      <c r="A2265">
        <v>4088200100</v>
      </c>
      <c r="B2265" s="1061">
        <v>2</v>
      </c>
      <c r="C2265" s="1061">
        <v>5</v>
      </c>
      <c r="D2265" s="1062">
        <v>2</v>
      </c>
      <c r="E2265" s="1061" t="s">
        <v>2394</v>
      </c>
      <c r="F2265" s="1061">
        <v>143</v>
      </c>
      <c r="G2265" s="1061" t="s">
        <v>711</v>
      </c>
      <c r="H2265" s="1063">
        <v>1</v>
      </c>
      <c r="I2265" s="1064">
        <v>22301</v>
      </c>
      <c r="J2265" s="1064">
        <v>1</v>
      </c>
      <c r="K2265">
        <v>2020</v>
      </c>
      <c r="L2265" s="1064">
        <v>2</v>
      </c>
      <c r="M2265" s="1064">
        <v>2</v>
      </c>
      <c r="N2265" s="1064" t="s">
        <v>2396</v>
      </c>
      <c r="O2265">
        <v>13</v>
      </c>
      <c r="P2265" s="1065">
        <v>0</v>
      </c>
      <c r="Q2265" s="1065">
        <v>0</v>
      </c>
      <c r="R2265" s="1066">
        <f t="shared" si="35"/>
        <v>0</v>
      </c>
      <c r="S2265" s="1065">
        <v>231.37</v>
      </c>
      <c r="T2265" s="1065">
        <v>231.37</v>
      </c>
      <c r="U2265" s="1065">
        <v>0</v>
      </c>
      <c r="V2265" s="1065">
        <v>0</v>
      </c>
    </row>
    <row r="2266" spans="1:22">
      <c r="A2266">
        <v>4088200100</v>
      </c>
      <c r="B2266" s="1061">
        <v>2</v>
      </c>
      <c r="C2266" s="1061">
        <v>5</v>
      </c>
      <c r="D2266" s="1062">
        <v>2</v>
      </c>
      <c r="E2266" s="1061" t="s">
        <v>2394</v>
      </c>
      <c r="F2266" s="1061">
        <v>143</v>
      </c>
      <c r="G2266" s="1061" t="s">
        <v>711</v>
      </c>
      <c r="H2266" s="1063">
        <v>1</v>
      </c>
      <c r="I2266" s="1064">
        <v>22301</v>
      </c>
      <c r="J2266" s="1064">
        <v>1</v>
      </c>
      <c r="K2266">
        <v>2020</v>
      </c>
      <c r="L2266" s="1064">
        <v>2</v>
      </c>
      <c r="M2266" s="1064">
        <v>2</v>
      </c>
      <c r="N2266" s="1064" t="s">
        <v>2396</v>
      </c>
      <c r="O2266">
        <v>13</v>
      </c>
      <c r="P2266" s="1065">
        <v>0</v>
      </c>
      <c r="Q2266" s="1065">
        <v>231.37</v>
      </c>
      <c r="R2266" s="1066">
        <f t="shared" si="35"/>
        <v>231.37</v>
      </c>
      <c r="S2266" s="1065">
        <v>0</v>
      </c>
      <c r="T2266" s="1065">
        <v>0</v>
      </c>
      <c r="U2266" s="1065">
        <v>0</v>
      </c>
      <c r="V2266" s="1065">
        <v>0</v>
      </c>
    </row>
    <row r="2267" spans="1:22">
      <c r="A2267">
        <v>4088200100</v>
      </c>
      <c r="B2267" s="1061">
        <v>2</v>
      </c>
      <c r="C2267" s="1061">
        <v>5</v>
      </c>
      <c r="D2267" s="1062">
        <v>2</v>
      </c>
      <c r="E2267" s="1061" t="s">
        <v>2394</v>
      </c>
      <c r="F2267" s="1061">
        <v>143</v>
      </c>
      <c r="G2267" s="1061" t="s">
        <v>711</v>
      </c>
      <c r="H2267" s="1063">
        <v>1</v>
      </c>
      <c r="I2267" s="1064">
        <v>24601</v>
      </c>
      <c r="J2267" s="1064">
        <v>1</v>
      </c>
      <c r="K2267">
        <v>2020</v>
      </c>
      <c r="L2267" s="1064">
        <v>1</v>
      </c>
      <c r="M2267" s="1064">
        <v>1</v>
      </c>
      <c r="N2267" s="1064" t="s">
        <v>2397</v>
      </c>
      <c r="O2267">
        <v>13</v>
      </c>
      <c r="P2267" s="1065">
        <v>56500.39</v>
      </c>
      <c r="Q2267" s="1065">
        <v>-56500.39</v>
      </c>
      <c r="R2267" s="1066">
        <f t="shared" si="35"/>
        <v>0</v>
      </c>
      <c r="S2267" s="1065">
        <v>0</v>
      </c>
      <c r="T2267" s="1065">
        <v>0</v>
      </c>
      <c r="U2267" s="1065">
        <v>0</v>
      </c>
      <c r="V2267" s="1065">
        <v>0</v>
      </c>
    </row>
    <row r="2268" spans="1:22">
      <c r="A2268">
        <v>4088200100</v>
      </c>
      <c r="B2268" s="1061">
        <v>2</v>
      </c>
      <c r="C2268" s="1061">
        <v>5</v>
      </c>
      <c r="D2268" s="1062">
        <v>2</v>
      </c>
      <c r="E2268" s="1061" t="s">
        <v>2394</v>
      </c>
      <c r="F2268" s="1061">
        <v>143</v>
      </c>
      <c r="G2268" s="1061" t="s">
        <v>711</v>
      </c>
      <c r="H2268" s="1063">
        <v>1</v>
      </c>
      <c r="I2268" s="1064">
        <v>24601</v>
      </c>
      <c r="J2268" s="1064">
        <v>1</v>
      </c>
      <c r="K2268">
        <v>2020</v>
      </c>
      <c r="L2268" s="1064">
        <v>1</v>
      </c>
      <c r="M2268" s="1064">
        <v>1</v>
      </c>
      <c r="N2268" s="1064" t="s">
        <v>2397</v>
      </c>
      <c r="O2268">
        <v>13</v>
      </c>
      <c r="P2268" s="1065">
        <v>56500.38</v>
      </c>
      <c r="Q2268" s="1065">
        <v>-29046.11</v>
      </c>
      <c r="R2268" s="1066">
        <f t="shared" si="35"/>
        <v>27454.269999999997</v>
      </c>
      <c r="S2268" s="1065">
        <v>27454.27</v>
      </c>
      <c r="T2268" s="1065">
        <v>27454.27</v>
      </c>
      <c r="U2268" s="1065">
        <v>27454.27</v>
      </c>
      <c r="V2268" s="1065">
        <v>27454.27</v>
      </c>
    </row>
    <row r="2269" spans="1:22">
      <c r="A2269">
        <v>4088200100</v>
      </c>
      <c r="B2269" s="1061">
        <v>2</v>
      </c>
      <c r="C2269" s="1061">
        <v>5</v>
      </c>
      <c r="D2269" s="1062">
        <v>2</v>
      </c>
      <c r="E2269" s="1061" t="s">
        <v>2394</v>
      </c>
      <c r="F2269" s="1061">
        <v>143</v>
      </c>
      <c r="G2269" s="1061" t="s">
        <v>711</v>
      </c>
      <c r="H2269" s="1063">
        <v>1</v>
      </c>
      <c r="I2269" s="1064">
        <v>24601</v>
      </c>
      <c r="J2269" s="1064">
        <v>1</v>
      </c>
      <c r="K2269">
        <v>2020</v>
      </c>
      <c r="L2269" s="1064">
        <v>1</v>
      </c>
      <c r="M2269" s="1064">
        <v>1</v>
      </c>
      <c r="N2269" s="1064" t="s">
        <v>2397</v>
      </c>
      <c r="O2269">
        <v>13</v>
      </c>
      <c r="P2269" s="1065">
        <v>41500.379999999997</v>
      </c>
      <c r="Q2269" s="1065">
        <v>-37495.379999999997</v>
      </c>
      <c r="R2269" s="1066">
        <f t="shared" si="35"/>
        <v>4005</v>
      </c>
      <c r="S2269" s="1065">
        <v>4005</v>
      </c>
      <c r="T2269" s="1065">
        <v>4005</v>
      </c>
      <c r="U2269" s="1065">
        <v>4005</v>
      </c>
      <c r="V2269" s="1065">
        <v>4005</v>
      </c>
    </row>
    <row r="2270" spans="1:22">
      <c r="A2270">
        <v>4088200100</v>
      </c>
      <c r="B2270" s="1061">
        <v>2</v>
      </c>
      <c r="C2270" s="1061">
        <v>5</v>
      </c>
      <c r="D2270" s="1062">
        <v>2</v>
      </c>
      <c r="E2270" s="1061" t="s">
        <v>2394</v>
      </c>
      <c r="F2270" s="1061">
        <v>143</v>
      </c>
      <c r="G2270" s="1061" t="s">
        <v>711</v>
      </c>
      <c r="H2270" s="1063">
        <v>1</v>
      </c>
      <c r="I2270" s="1064">
        <v>24601</v>
      </c>
      <c r="J2270" s="1064">
        <v>1</v>
      </c>
      <c r="K2270">
        <v>2020</v>
      </c>
      <c r="L2270" s="1064">
        <v>2</v>
      </c>
      <c r="M2270" s="1064">
        <v>2</v>
      </c>
      <c r="N2270" s="1064" t="s">
        <v>2396</v>
      </c>
      <c r="O2270">
        <v>13</v>
      </c>
      <c r="P2270" s="1065">
        <v>31188.1</v>
      </c>
      <c r="Q2270" s="1065">
        <v>-21670.63</v>
      </c>
      <c r="R2270" s="1066">
        <f t="shared" si="35"/>
        <v>9517.4699999999975</v>
      </c>
      <c r="S2270" s="1065">
        <v>9517.4699999999993</v>
      </c>
      <c r="T2270" s="1065">
        <v>9517.4699999999993</v>
      </c>
      <c r="U2270" s="1065">
        <v>9517.4699999999993</v>
      </c>
      <c r="V2270" s="1065">
        <v>9517.4699999999993</v>
      </c>
    </row>
    <row r="2271" spans="1:22">
      <c r="A2271">
        <v>4088200100</v>
      </c>
      <c r="B2271" s="1061">
        <v>2</v>
      </c>
      <c r="C2271" s="1061">
        <v>5</v>
      </c>
      <c r="D2271" s="1062">
        <v>2</v>
      </c>
      <c r="E2271" s="1061" t="s">
        <v>2394</v>
      </c>
      <c r="F2271" s="1061">
        <v>143</v>
      </c>
      <c r="G2271" s="1061" t="s">
        <v>711</v>
      </c>
      <c r="H2271" s="1063">
        <v>1</v>
      </c>
      <c r="I2271" s="1064">
        <v>24601</v>
      </c>
      <c r="J2271" s="1064">
        <v>1</v>
      </c>
      <c r="K2271">
        <v>2020</v>
      </c>
      <c r="L2271" s="1064">
        <v>1</v>
      </c>
      <c r="M2271" s="1064">
        <v>1</v>
      </c>
      <c r="N2271" s="1064" t="s">
        <v>2397</v>
      </c>
      <c r="O2271">
        <v>13</v>
      </c>
      <c r="P2271" s="1065">
        <v>21500.38</v>
      </c>
      <c r="Q2271" s="1065">
        <v>-18673.650000000001</v>
      </c>
      <c r="R2271" s="1066">
        <f t="shared" si="35"/>
        <v>2826.7299999999996</v>
      </c>
      <c r="S2271" s="1065">
        <v>2826.73</v>
      </c>
      <c r="T2271" s="1065">
        <v>2826.73</v>
      </c>
      <c r="U2271" s="1065">
        <v>2826.73</v>
      </c>
      <c r="V2271" s="1065">
        <v>2826.73</v>
      </c>
    </row>
    <row r="2272" spans="1:22">
      <c r="A2272">
        <v>4088200100</v>
      </c>
      <c r="B2272" s="1061">
        <v>2</v>
      </c>
      <c r="C2272" s="1061">
        <v>5</v>
      </c>
      <c r="D2272" s="1062">
        <v>2</v>
      </c>
      <c r="E2272" s="1061" t="s">
        <v>2394</v>
      </c>
      <c r="F2272" s="1061">
        <v>143</v>
      </c>
      <c r="G2272" s="1061" t="s">
        <v>711</v>
      </c>
      <c r="H2272" s="1063">
        <v>1</v>
      </c>
      <c r="I2272" s="1064">
        <v>24601</v>
      </c>
      <c r="J2272" s="1064">
        <v>1</v>
      </c>
      <c r="K2272">
        <v>2020</v>
      </c>
      <c r="L2272" s="1064">
        <v>1</v>
      </c>
      <c r="M2272" s="1064">
        <v>1</v>
      </c>
      <c r="N2272" s="1064" t="s">
        <v>2397</v>
      </c>
      <c r="O2272">
        <v>13</v>
      </c>
      <c r="P2272" s="1065">
        <v>51500.38</v>
      </c>
      <c r="Q2272" s="1065">
        <v>-51140.38</v>
      </c>
      <c r="R2272" s="1066">
        <f t="shared" si="35"/>
        <v>360</v>
      </c>
      <c r="S2272" s="1065">
        <v>360</v>
      </c>
      <c r="T2272" s="1065">
        <v>360</v>
      </c>
      <c r="U2272" s="1065">
        <v>360</v>
      </c>
      <c r="V2272" s="1065">
        <v>360</v>
      </c>
    </row>
    <row r="2273" spans="1:22">
      <c r="A2273">
        <v>4088200100</v>
      </c>
      <c r="B2273" s="1061">
        <v>2</v>
      </c>
      <c r="C2273" s="1061">
        <v>5</v>
      </c>
      <c r="D2273" s="1062">
        <v>2</v>
      </c>
      <c r="E2273" s="1061" t="s">
        <v>2394</v>
      </c>
      <c r="F2273" s="1061">
        <v>143</v>
      </c>
      <c r="G2273" s="1061" t="s">
        <v>711</v>
      </c>
      <c r="H2273" s="1063">
        <v>1</v>
      </c>
      <c r="I2273" s="1064">
        <v>24601</v>
      </c>
      <c r="J2273" s="1064">
        <v>1</v>
      </c>
      <c r="K2273">
        <v>2020</v>
      </c>
      <c r="L2273" s="1064">
        <v>2</v>
      </c>
      <c r="M2273" s="1064">
        <v>2</v>
      </c>
      <c r="N2273" s="1064" t="s">
        <v>2396</v>
      </c>
      <c r="O2273">
        <v>13</v>
      </c>
      <c r="P2273" s="1065">
        <v>0</v>
      </c>
      <c r="Q2273" s="1065">
        <v>0</v>
      </c>
      <c r="R2273" s="1066">
        <f t="shared" si="35"/>
        <v>0</v>
      </c>
      <c r="S2273" s="1065">
        <v>0</v>
      </c>
      <c r="T2273" s="1065">
        <v>0</v>
      </c>
      <c r="U2273" s="1065">
        <v>0</v>
      </c>
      <c r="V2273" s="1065">
        <v>0</v>
      </c>
    </row>
    <row r="2274" spans="1:22">
      <c r="A2274">
        <v>4088200100</v>
      </c>
      <c r="B2274" s="1061">
        <v>2</v>
      </c>
      <c r="C2274" s="1061">
        <v>5</v>
      </c>
      <c r="D2274" s="1062">
        <v>2</v>
      </c>
      <c r="E2274" s="1061" t="s">
        <v>2394</v>
      </c>
      <c r="F2274" s="1061">
        <v>143</v>
      </c>
      <c r="G2274" s="1061" t="s">
        <v>711</v>
      </c>
      <c r="H2274" s="1063">
        <v>1</v>
      </c>
      <c r="I2274" s="1064">
        <v>24601</v>
      </c>
      <c r="J2274" s="1064">
        <v>1</v>
      </c>
      <c r="K2274">
        <v>2020</v>
      </c>
      <c r="L2274" s="1064">
        <v>2</v>
      </c>
      <c r="M2274" s="1064">
        <v>2</v>
      </c>
      <c r="N2274" s="1064" t="s">
        <v>2396</v>
      </c>
      <c r="O2274">
        <v>13</v>
      </c>
      <c r="P2274" s="1065">
        <v>0</v>
      </c>
      <c r="Q2274" s="1065">
        <v>0</v>
      </c>
      <c r="R2274" s="1066">
        <f t="shared" si="35"/>
        <v>0</v>
      </c>
      <c r="S2274" s="1065">
        <v>0</v>
      </c>
      <c r="T2274" s="1065">
        <v>0</v>
      </c>
      <c r="U2274" s="1065">
        <v>469.17</v>
      </c>
      <c r="V2274" s="1065">
        <v>469.17</v>
      </c>
    </row>
    <row r="2275" spans="1:22">
      <c r="A2275">
        <v>4088200100</v>
      </c>
      <c r="B2275" s="1061">
        <v>2</v>
      </c>
      <c r="C2275" s="1061">
        <v>5</v>
      </c>
      <c r="D2275" s="1062">
        <v>2</v>
      </c>
      <c r="E2275" s="1061" t="s">
        <v>2394</v>
      </c>
      <c r="F2275" s="1061">
        <v>143</v>
      </c>
      <c r="G2275" s="1061" t="s">
        <v>711</v>
      </c>
      <c r="H2275" s="1063">
        <v>1</v>
      </c>
      <c r="I2275" s="1064">
        <v>24601</v>
      </c>
      <c r="J2275" s="1064">
        <v>1</v>
      </c>
      <c r="K2275">
        <v>2020</v>
      </c>
      <c r="L2275" s="1064">
        <v>2</v>
      </c>
      <c r="M2275" s="1064">
        <v>2</v>
      </c>
      <c r="N2275" s="1064" t="s">
        <v>2396</v>
      </c>
      <c r="O2275">
        <v>13</v>
      </c>
      <c r="P2275" s="1065">
        <v>0</v>
      </c>
      <c r="Q2275" s="1065">
        <v>0</v>
      </c>
      <c r="R2275" s="1066">
        <f t="shared" si="35"/>
        <v>0</v>
      </c>
      <c r="S2275" s="1065">
        <v>0</v>
      </c>
      <c r="T2275" s="1065">
        <v>0</v>
      </c>
      <c r="U2275" s="1065">
        <v>0</v>
      </c>
      <c r="V2275" s="1065">
        <v>0</v>
      </c>
    </row>
    <row r="2276" spans="1:22">
      <c r="A2276">
        <v>4088200100</v>
      </c>
      <c r="B2276" s="1061">
        <v>2</v>
      </c>
      <c r="C2276" s="1061">
        <v>5</v>
      </c>
      <c r="D2276" s="1062">
        <v>2</v>
      </c>
      <c r="E2276" s="1061" t="s">
        <v>2394</v>
      </c>
      <c r="F2276" s="1061">
        <v>143</v>
      </c>
      <c r="G2276" s="1061" t="s">
        <v>711</v>
      </c>
      <c r="H2276" s="1063">
        <v>1</v>
      </c>
      <c r="I2276" s="1064">
        <v>24601</v>
      </c>
      <c r="J2276" s="1064">
        <v>1</v>
      </c>
      <c r="K2276">
        <v>2020</v>
      </c>
      <c r="L2276" s="1064">
        <v>2</v>
      </c>
      <c r="M2276" s="1064">
        <v>2</v>
      </c>
      <c r="N2276" s="1064" t="s">
        <v>2396</v>
      </c>
      <c r="O2276">
        <v>13</v>
      </c>
      <c r="P2276" s="1065">
        <v>0</v>
      </c>
      <c r="Q2276" s="1065">
        <v>0</v>
      </c>
      <c r="R2276" s="1066">
        <f t="shared" si="35"/>
        <v>0</v>
      </c>
      <c r="S2276" s="1065">
        <v>0</v>
      </c>
      <c r="T2276" s="1065">
        <v>0</v>
      </c>
      <c r="U2276" s="1065">
        <v>0</v>
      </c>
      <c r="V2276" s="1065">
        <v>0</v>
      </c>
    </row>
    <row r="2277" spans="1:22">
      <c r="A2277">
        <v>4088200100</v>
      </c>
      <c r="B2277" s="1061">
        <v>2</v>
      </c>
      <c r="C2277" s="1061">
        <v>5</v>
      </c>
      <c r="D2277" s="1062">
        <v>2</v>
      </c>
      <c r="E2277" s="1061" t="s">
        <v>2394</v>
      </c>
      <c r="F2277" s="1061">
        <v>143</v>
      </c>
      <c r="G2277" s="1061" t="s">
        <v>711</v>
      </c>
      <c r="H2277" s="1063">
        <v>1</v>
      </c>
      <c r="I2277" s="1064">
        <v>24601</v>
      </c>
      <c r="J2277" s="1064">
        <v>1</v>
      </c>
      <c r="K2277">
        <v>2020</v>
      </c>
      <c r="L2277" s="1064">
        <v>2</v>
      </c>
      <c r="M2277" s="1064">
        <v>2</v>
      </c>
      <c r="N2277" s="1064" t="s">
        <v>2396</v>
      </c>
      <c r="O2277">
        <v>13</v>
      </c>
      <c r="P2277" s="1065">
        <v>0</v>
      </c>
      <c r="Q2277" s="1065">
        <v>0</v>
      </c>
      <c r="R2277" s="1066">
        <f t="shared" si="35"/>
        <v>0</v>
      </c>
      <c r="S2277" s="1065">
        <v>469.17</v>
      </c>
      <c r="T2277" s="1065">
        <v>469.17</v>
      </c>
      <c r="U2277" s="1065">
        <v>0</v>
      </c>
      <c r="V2277" s="1065">
        <v>0</v>
      </c>
    </row>
    <row r="2278" spans="1:22">
      <c r="A2278">
        <v>4088200100</v>
      </c>
      <c r="B2278" s="1061">
        <v>2</v>
      </c>
      <c r="C2278" s="1061">
        <v>5</v>
      </c>
      <c r="D2278" s="1062">
        <v>2</v>
      </c>
      <c r="E2278" s="1061" t="s">
        <v>2394</v>
      </c>
      <c r="F2278" s="1061">
        <v>143</v>
      </c>
      <c r="G2278" s="1061" t="s">
        <v>711</v>
      </c>
      <c r="H2278" s="1063">
        <v>1</v>
      </c>
      <c r="I2278" s="1064">
        <v>24601</v>
      </c>
      <c r="J2278" s="1064">
        <v>1</v>
      </c>
      <c r="K2278">
        <v>2020</v>
      </c>
      <c r="L2278" s="1064">
        <v>2</v>
      </c>
      <c r="M2278" s="1064">
        <v>2</v>
      </c>
      <c r="N2278" s="1064" t="s">
        <v>2396</v>
      </c>
      <c r="O2278">
        <v>13</v>
      </c>
      <c r="P2278" s="1065">
        <v>0</v>
      </c>
      <c r="Q2278" s="1065">
        <v>469.17</v>
      </c>
      <c r="R2278" s="1066">
        <f t="shared" si="35"/>
        <v>469.17</v>
      </c>
      <c r="S2278" s="1065">
        <v>0</v>
      </c>
      <c r="T2278" s="1065">
        <v>0</v>
      </c>
      <c r="U2278" s="1065">
        <v>0</v>
      </c>
      <c r="V2278" s="1065">
        <v>0</v>
      </c>
    </row>
    <row r="2279" spans="1:22">
      <c r="A2279">
        <v>4088200100</v>
      </c>
      <c r="B2279" s="1061">
        <v>2</v>
      </c>
      <c r="C2279" s="1061">
        <v>5</v>
      </c>
      <c r="D2279" s="1062">
        <v>2</v>
      </c>
      <c r="E2279" s="1061" t="s">
        <v>2394</v>
      </c>
      <c r="F2279" s="1061">
        <v>143</v>
      </c>
      <c r="G2279" s="1061" t="s">
        <v>711</v>
      </c>
      <c r="H2279" s="1063">
        <v>1</v>
      </c>
      <c r="I2279" s="1064">
        <v>24601</v>
      </c>
      <c r="J2279" s="1064">
        <v>1</v>
      </c>
      <c r="K2279">
        <v>2020</v>
      </c>
      <c r="L2279" s="1064">
        <v>2</v>
      </c>
      <c r="M2279" s="1064">
        <v>2</v>
      </c>
      <c r="N2279" s="1064" t="s">
        <v>2396</v>
      </c>
      <c r="O2279">
        <v>13</v>
      </c>
      <c r="P2279" s="1065">
        <v>0</v>
      </c>
      <c r="Q2279" s="1065">
        <v>0</v>
      </c>
      <c r="R2279" s="1066">
        <f t="shared" si="35"/>
        <v>0</v>
      </c>
      <c r="S2279" s="1065">
        <v>0</v>
      </c>
      <c r="T2279" s="1065">
        <v>0</v>
      </c>
      <c r="U2279" s="1065">
        <v>0</v>
      </c>
      <c r="V2279" s="1065">
        <v>0</v>
      </c>
    </row>
    <row r="2280" spans="1:22">
      <c r="A2280">
        <v>4088200100</v>
      </c>
      <c r="B2280" s="1061">
        <v>2</v>
      </c>
      <c r="C2280" s="1061">
        <v>5</v>
      </c>
      <c r="D2280" s="1062">
        <v>2</v>
      </c>
      <c r="E2280" s="1061" t="s">
        <v>2394</v>
      </c>
      <c r="F2280" s="1061">
        <v>143</v>
      </c>
      <c r="G2280" s="1061" t="s">
        <v>711</v>
      </c>
      <c r="H2280" s="1063">
        <v>1</v>
      </c>
      <c r="I2280" s="1064">
        <v>24601</v>
      </c>
      <c r="J2280" s="1064">
        <v>1</v>
      </c>
      <c r="K2280">
        <v>2020</v>
      </c>
      <c r="L2280" s="1064">
        <v>2</v>
      </c>
      <c r="M2280" s="1064">
        <v>2</v>
      </c>
      <c r="N2280" s="1064" t="s">
        <v>2396</v>
      </c>
      <c r="O2280">
        <v>13</v>
      </c>
      <c r="P2280" s="1065">
        <v>0</v>
      </c>
      <c r="Q2280" s="1065">
        <v>0</v>
      </c>
      <c r="R2280" s="1066">
        <f t="shared" si="35"/>
        <v>0</v>
      </c>
      <c r="S2280" s="1065">
        <v>0</v>
      </c>
      <c r="T2280" s="1065">
        <v>0</v>
      </c>
      <c r="U2280" s="1065">
        <v>3932.61</v>
      </c>
      <c r="V2280" s="1065">
        <v>3932.61</v>
      </c>
    </row>
    <row r="2281" spans="1:22">
      <c r="A2281">
        <v>4088200100</v>
      </c>
      <c r="B2281" s="1061">
        <v>2</v>
      </c>
      <c r="C2281" s="1061">
        <v>5</v>
      </c>
      <c r="D2281" s="1062">
        <v>2</v>
      </c>
      <c r="E2281" s="1061" t="s">
        <v>2394</v>
      </c>
      <c r="F2281" s="1061">
        <v>143</v>
      </c>
      <c r="G2281" s="1061" t="s">
        <v>711</v>
      </c>
      <c r="H2281" s="1063">
        <v>1</v>
      </c>
      <c r="I2281" s="1064">
        <v>24601</v>
      </c>
      <c r="J2281" s="1064">
        <v>1</v>
      </c>
      <c r="K2281">
        <v>2020</v>
      </c>
      <c r="L2281" s="1064">
        <v>2</v>
      </c>
      <c r="M2281" s="1064">
        <v>2</v>
      </c>
      <c r="N2281" s="1064" t="s">
        <v>2396</v>
      </c>
      <c r="O2281">
        <v>13</v>
      </c>
      <c r="P2281" s="1065">
        <v>0</v>
      </c>
      <c r="Q2281" s="1065">
        <v>0</v>
      </c>
      <c r="R2281" s="1066">
        <f t="shared" si="35"/>
        <v>0</v>
      </c>
      <c r="S2281" s="1065">
        <v>0</v>
      </c>
      <c r="T2281" s="1065">
        <v>0</v>
      </c>
      <c r="U2281" s="1065">
        <v>0</v>
      </c>
      <c r="V2281" s="1065">
        <v>0</v>
      </c>
    </row>
    <row r="2282" spans="1:22">
      <c r="A2282">
        <v>4088200100</v>
      </c>
      <c r="B2282" s="1061">
        <v>2</v>
      </c>
      <c r="C2282" s="1061">
        <v>5</v>
      </c>
      <c r="D2282" s="1062">
        <v>2</v>
      </c>
      <c r="E2282" s="1061" t="s">
        <v>2394</v>
      </c>
      <c r="F2282" s="1061">
        <v>143</v>
      </c>
      <c r="G2282" s="1061" t="s">
        <v>711</v>
      </c>
      <c r="H2282" s="1063">
        <v>1</v>
      </c>
      <c r="I2282" s="1064">
        <v>24601</v>
      </c>
      <c r="J2282" s="1064">
        <v>1</v>
      </c>
      <c r="K2282">
        <v>2020</v>
      </c>
      <c r="L2282" s="1064">
        <v>2</v>
      </c>
      <c r="M2282" s="1064">
        <v>2</v>
      </c>
      <c r="N2282" s="1064" t="s">
        <v>2396</v>
      </c>
      <c r="O2282">
        <v>13</v>
      </c>
      <c r="P2282" s="1065">
        <v>0</v>
      </c>
      <c r="Q2282" s="1065">
        <v>0</v>
      </c>
      <c r="R2282" s="1066">
        <f t="shared" si="35"/>
        <v>0</v>
      </c>
      <c r="S2282" s="1065">
        <v>0</v>
      </c>
      <c r="T2282" s="1065">
        <v>0</v>
      </c>
      <c r="U2282" s="1065">
        <v>0</v>
      </c>
      <c r="V2282" s="1065">
        <v>0</v>
      </c>
    </row>
    <row r="2283" spans="1:22">
      <c r="A2283">
        <v>4088200100</v>
      </c>
      <c r="B2283" s="1061">
        <v>2</v>
      </c>
      <c r="C2283" s="1061">
        <v>5</v>
      </c>
      <c r="D2283" s="1062">
        <v>2</v>
      </c>
      <c r="E2283" s="1061" t="s">
        <v>2394</v>
      </c>
      <c r="F2283" s="1061">
        <v>143</v>
      </c>
      <c r="G2283" s="1061" t="s">
        <v>711</v>
      </c>
      <c r="H2283" s="1063">
        <v>1</v>
      </c>
      <c r="I2283" s="1064">
        <v>24601</v>
      </c>
      <c r="J2283" s="1064">
        <v>1</v>
      </c>
      <c r="K2283">
        <v>2020</v>
      </c>
      <c r="L2283" s="1064">
        <v>2</v>
      </c>
      <c r="M2283" s="1064">
        <v>2</v>
      </c>
      <c r="N2283" s="1064" t="s">
        <v>2396</v>
      </c>
      <c r="O2283">
        <v>13</v>
      </c>
      <c r="P2283" s="1065">
        <v>0</v>
      </c>
      <c r="Q2283" s="1065">
        <v>0</v>
      </c>
      <c r="R2283" s="1066">
        <f t="shared" si="35"/>
        <v>0</v>
      </c>
      <c r="S2283" s="1065">
        <v>3932.61</v>
      </c>
      <c r="T2283" s="1065">
        <v>3932.61</v>
      </c>
      <c r="U2283" s="1065">
        <v>0</v>
      </c>
      <c r="V2283" s="1065">
        <v>0</v>
      </c>
    </row>
    <row r="2284" spans="1:22">
      <c r="A2284">
        <v>4088200100</v>
      </c>
      <c r="B2284" s="1061">
        <v>2</v>
      </c>
      <c r="C2284" s="1061">
        <v>5</v>
      </c>
      <c r="D2284" s="1062">
        <v>2</v>
      </c>
      <c r="E2284" s="1061" t="s">
        <v>2394</v>
      </c>
      <c r="F2284" s="1061">
        <v>143</v>
      </c>
      <c r="G2284" s="1061" t="s">
        <v>711</v>
      </c>
      <c r="H2284" s="1063">
        <v>1</v>
      </c>
      <c r="I2284" s="1064">
        <v>24601</v>
      </c>
      <c r="J2284" s="1064">
        <v>1</v>
      </c>
      <c r="K2284">
        <v>2020</v>
      </c>
      <c r="L2284" s="1064">
        <v>2</v>
      </c>
      <c r="M2284" s="1064">
        <v>2</v>
      </c>
      <c r="N2284" s="1064" t="s">
        <v>2396</v>
      </c>
      <c r="O2284">
        <v>13</v>
      </c>
      <c r="P2284" s="1065">
        <v>0</v>
      </c>
      <c r="Q2284" s="1065">
        <v>3932.61</v>
      </c>
      <c r="R2284" s="1066">
        <f t="shared" si="35"/>
        <v>3932.61</v>
      </c>
      <c r="S2284" s="1065">
        <v>0</v>
      </c>
      <c r="T2284" s="1065">
        <v>0</v>
      </c>
      <c r="U2284" s="1065">
        <v>0</v>
      </c>
      <c r="V2284" s="1065">
        <v>0</v>
      </c>
    </row>
    <row r="2285" spans="1:22">
      <c r="A2285">
        <v>4088200100</v>
      </c>
      <c r="B2285" s="1061">
        <v>2</v>
      </c>
      <c r="C2285" s="1061">
        <v>5</v>
      </c>
      <c r="D2285" s="1062">
        <v>2</v>
      </c>
      <c r="E2285" s="1061" t="s">
        <v>2394</v>
      </c>
      <c r="F2285" s="1061">
        <v>143</v>
      </c>
      <c r="G2285" s="1061" t="s">
        <v>711</v>
      </c>
      <c r="H2285" s="1063">
        <v>1</v>
      </c>
      <c r="I2285" s="1064">
        <v>24601</v>
      </c>
      <c r="J2285" s="1064">
        <v>1</v>
      </c>
      <c r="K2285">
        <v>2020</v>
      </c>
      <c r="L2285" s="1064">
        <v>1</v>
      </c>
      <c r="M2285" s="1064">
        <v>1</v>
      </c>
      <c r="N2285" s="1064" t="s">
        <v>2397</v>
      </c>
      <c r="O2285">
        <v>13</v>
      </c>
      <c r="P2285" s="1065">
        <v>21500.38</v>
      </c>
      <c r="Q2285" s="1065">
        <v>-20865.39</v>
      </c>
      <c r="R2285" s="1066">
        <f t="shared" si="35"/>
        <v>634.9900000000016</v>
      </c>
      <c r="S2285" s="1065">
        <v>634.99</v>
      </c>
      <c r="T2285" s="1065">
        <v>634.99</v>
      </c>
      <c r="U2285" s="1065">
        <v>634.99</v>
      </c>
      <c r="V2285" s="1065">
        <v>634.99</v>
      </c>
    </row>
    <row r="2286" spans="1:22">
      <c r="A2286">
        <v>4088200100</v>
      </c>
      <c r="B2286" s="1061">
        <v>2</v>
      </c>
      <c r="C2286" s="1061">
        <v>5</v>
      </c>
      <c r="D2286" s="1062">
        <v>2</v>
      </c>
      <c r="E2286" s="1061" t="s">
        <v>2394</v>
      </c>
      <c r="F2286" s="1061">
        <v>143</v>
      </c>
      <c r="G2286" s="1061" t="s">
        <v>711</v>
      </c>
      <c r="H2286" s="1063">
        <v>1</v>
      </c>
      <c r="I2286" s="1064">
        <v>24601</v>
      </c>
      <c r="J2286" s="1064">
        <v>1</v>
      </c>
      <c r="K2286">
        <v>2020</v>
      </c>
      <c r="L2286" s="1064">
        <v>1</v>
      </c>
      <c r="M2286" s="1064">
        <v>1</v>
      </c>
      <c r="N2286" s="1064" t="s">
        <v>2397</v>
      </c>
      <c r="O2286">
        <v>13</v>
      </c>
      <c r="P2286" s="1065">
        <v>0</v>
      </c>
      <c r="Q2286" s="1065">
        <v>0</v>
      </c>
      <c r="R2286" s="1066">
        <f t="shared" si="35"/>
        <v>0</v>
      </c>
      <c r="S2286" s="1065">
        <v>0</v>
      </c>
      <c r="T2286" s="1065">
        <v>0</v>
      </c>
      <c r="U2286" s="1065">
        <v>0</v>
      </c>
      <c r="V2286" s="1065">
        <v>0</v>
      </c>
    </row>
    <row r="2287" spans="1:22">
      <c r="A2287">
        <v>4088200100</v>
      </c>
      <c r="B2287" s="1061">
        <v>2</v>
      </c>
      <c r="C2287" s="1061">
        <v>5</v>
      </c>
      <c r="D2287" s="1062">
        <v>2</v>
      </c>
      <c r="E2287" s="1061" t="s">
        <v>2394</v>
      </c>
      <c r="F2287" s="1061">
        <v>143</v>
      </c>
      <c r="G2287" s="1061" t="s">
        <v>711</v>
      </c>
      <c r="H2287" s="1063">
        <v>1</v>
      </c>
      <c r="I2287" s="1064">
        <v>24601</v>
      </c>
      <c r="J2287" s="1064">
        <v>1</v>
      </c>
      <c r="K2287">
        <v>2020</v>
      </c>
      <c r="L2287" s="1064">
        <v>1</v>
      </c>
      <c r="M2287" s="1064">
        <v>1</v>
      </c>
      <c r="N2287" s="1064" t="s">
        <v>2397</v>
      </c>
      <c r="O2287">
        <v>13</v>
      </c>
      <c r="P2287" s="1065">
        <v>0</v>
      </c>
      <c r="Q2287" s="1065">
        <v>0</v>
      </c>
      <c r="R2287" s="1066">
        <f t="shared" si="35"/>
        <v>0</v>
      </c>
      <c r="S2287" s="1065">
        <v>0</v>
      </c>
      <c r="T2287" s="1065">
        <v>0</v>
      </c>
      <c r="U2287" s="1065">
        <v>6640.99</v>
      </c>
      <c r="V2287" s="1065">
        <v>6640.99</v>
      </c>
    </row>
    <row r="2288" spans="1:22">
      <c r="A2288">
        <v>4088200100</v>
      </c>
      <c r="B2288" s="1061">
        <v>2</v>
      </c>
      <c r="C2288" s="1061">
        <v>5</v>
      </c>
      <c r="D2288" s="1062">
        <v>2</v>
      </c>
      <c r="E2288" s="1061" t="s">
        <v>2394</v>
      </c>
      <c r="F2288" s="1061">
        <v>143</v>
      </c>
      <c r="G2288" s="1061" t="s">
        <v>711</v>
      </c>
      <c r="H2288" s="1063">
        <v>1</v>
      </c>
      <c r="I2288" s="1064">
        <v>24601</v>
      </c>
      <c r="J2288" s="1064">
        <v>1</v>
      </c>
      <c r="K2288">
        <v>2020</v>
      </c>
      <c r="L2288" s="1064">
        <v>1</v>
      </c>
      <c r="M2288" s="1064">
        <v>1</v>
      </c>
      <c r="N2288" s="1064" t="s">
        <v>2397</v>
      </c>
      <c r="O2288">
        <v>13</v>
      </c>
      <c r="P2288" s="1065">
        <v>0</v>
      </c>
      <c r="Q2288" s="1065">
        <v>0</v>
      </c>
      <c r="R2288" s="1066">
        <f t="shared" si="35"/>
        <v>0</v>
      </c>
      <c r="S2288" s="1065">
        <v>0</v>
      </c>
      <c r="T2288" s="1065">
        <v>0</v>
      </c>
      <c r="U2288" s="1065">
        <v>0</v>
      </c>
      <c r="V2288" s="1065">
        <v>0</v>
      </c>
    </row>
    <row r="2289" spans="1:22">
      <c r="A2289">
        <v>4088200100</v>
      </c>
      <c r="B2289" s="1061">
        <v>2</v>
      </c>
      <c r="C2289" s="1061">
        <v>5</v>
      </c>
      <c r="D2289" s="1062">
        <v>2</v>
      </c>
      <c r="E2289" s="1061" t="s">
        <v>2394</v>
      </c>
      <c r="F2289" s="1061">
        <v>143</v>
      </c>
      <c r="G2289" s="1061" t="s">
        <v>711</v>
      </c>
      <c r="H2289" s="1063">
        <v>1</v>
      </c>
      <c r="I2289" s="1064">
        <v>24601</v>
      </c>
      <c r="J2289" s="1064">
        <v>1</v>
      </c>
      <c r="K2289">
        <v>2020</v>
      </c>
      <c r="L2289" s="1064">
        <v>1</v>
      </c>
      <c r="M2289" s="1064">
        <v>1</v>
      </c>
      <c r="N2289" s="1064" t="s">
        <v>2397</v>
      </c>
      <c r="O2289">
        <v>13</v>
      </c>
      <c r="P2289" s="1065">
        <v>0</v>
      </c>
      <c r="Q2289" s="1065">
        <v>0</v>
      </c>
      <c r="R2289" s="1066">
        <f t="shared" si="35"/>
        <v>0</v>
      </c>
      <c r="S2289" s="1065">
        <v>0</v>
      </c>
      <c r="T2289" s="1065">
        <v>0</v>
      </c>
      <c r="U2289" s="1065">
        <v>0</v>
      </c>
      <c r="V2289" s="1065">
        <v>0</v>
      </c>
    </row>
    <row r="2290" spans="1:22">
      <c r="A2290">
        <v>4088200100</v>
      </c>
      <c r="B2290" s="1061">
        <v>2</v>
      </c>
      <c r="C2290" s="1061">
        <v>5</v>
      </c>
      <c r="D2290" s="1062">
        <v>2</v>
      </c>
      <c r="E2290" s="1061" t="s">
        <v>2394</v>
      </c>
      <c r="F2290" s="1061">
        <v>143</v>
      </c>
      <c r="G2290" s="1061" t="s">
        <v>711</v>
      </c>
      <c r="H2290" s="1063">
        <v>1</v>
      </c>
      <c r="I2290" s="1064">
        <v>24601</v>
      </c>
      <c r="J2290" s="1064">
        <v>1</v>
      </c>
      <c r="K2290">
        <v>2020</v>
      </c>
      <c r="L2290" s="1064">
        <v>1</v>
      </c>
      <c r="M2290" s="1064">
        <v>1</v>
      </c>
      <c r="N2290" s="1064" t="s">
        <v>2397</v>
      </c>
      <c r="O2290">
        <v>13</v>
      </c>
      <c r="P2290" s="1065">
        <v>0</v>
      </c>
      <c r="Q2290" s="1065">
        <v>0</v>
      </c>
      <c r="R2290" s="1066">
        <f t="shared" si="35"/>
        <v>0</v>
      </c>
      <c r="S2290" s="1065">
        <v>6640.99</v>
      </c>
      <c r="T2290" s="1065">
        <v>6640.99</v>
      </c>
      <c r="U2290" s="1065">
        <v>0</v>
      </c>
      <c r="V2290" s="1065">
        <v>0</v>
      </c>
    </row>
    <row r="2291" spans="1:22">
      <c r="A2291">
        <v>4088200100</v>
      </c>
      <c r="B2291" s="1061">
        <v>2</v>
      </c>
      <c r="C2291" s="1061">
        <v>5</v>
      </c>
      <c r="D2291" s="1062">
        <v>2</v>
      </c>
      <c r="E2291" s="1061" t="s">
        <v>2394</v>
      </c>
      <c r="F2291" s="1061">
        <v>143</v>
      </c>
      <c r="G2291" s="1061" t="s">
        <v>711</v>
      </c>
      <c r="H2291" s="1063">
        <v>1</v>
      </c>
      <c r="I2291" s="1064">
        <v>24601</v>
      </c>
      <c r="J2291" s="1064">
        <v>1</v>
      </c>
      <c r="K2291">
        <v>2020</v>
      </c>
      <c r="L2291" s="1064">
        <v>1</v>
      </c>
      <c r="M2291" s="1064">
        <v>1</v>
      </c>
      <c r="N2291" s="1064" t="s">
        <v>2397</v>
      </c>
      <c r="O2291">
        <v>13</v>
      </c>
      <c r="P2291" s="1065">
        <v>0</v>
      </c>
      <c r="Q2291" s="1065">
        <v>6640.99</v>
      </c>
      <c r="R2291" s="1066">
        <f t="shared" si="35"/>
        <v>6640.99</v>
      </c>
      <c r="S2291" s="1065">
        <v>0</v>
      </c>
      <c r="T2291" s="1065">
        <v>0</v>
      </c>
      <c r="U2291" s="1065">
        <v>0</v>
      </c>
      <c r="V2291" s="1065">
        <v>0</v>
      </c>
    </row>
    <row r="2292" spans="1:22">
      <c r="A2292">
        <v>4088200100</v>
      </c>
      <c r="B2292" s="1061">
        <v>2</v>
      </c>
      <c r="C2292" s="1061">
        <v>5</v>
      </c>
      <c r="D2292" s="1062">
        <v>2</v>
      </c>
      <c r="E2292" s="1061" t="s">
        <v>2394</v>
      </c>
      <c r="F2292" s="1061">
        <v>143</v>
      </c>
      <c r="G2292" s="1061" t="s">
        <v>711</v>
      </c>
      <c r="H2292" s="1063">
        <v>1</v>
      </c>
      <c r="I2292" s="1064">
        <v>24601</v>
      </c>
      <c r="J2292" s="1064">
        <v>1</v>
      </c>
      <c r="K2292">
        <v>2020</v>
      </c>
      <c r="L2292" s="1064">
        <v>2</v>
      </c>
      <c r="M2292" s="1064">
        <v>2</v>
      </c>
      <c r="N2292" s="1064" t="s">
        <v>2396</v>
      </c>
      <c r="O2292">
        <v>13</v>
      </c>
      <c r="P2292" s="1065">
        <v>0</v>
      </c>
      <c r="Q2292" s="1065">
        <v>0</v>
      </c>
      <c r="R2292" s="1066">
        <f t="shared" si="35"/>
        <v>0</v>
      </c>
      <c r="S2292" s="1065">
        <v>0</v>
      </c>
      <c r="T2292" s="1065">
        <v>0</v>
      </c>
      <c r="U2292" s="1065">
        <v>0</v>
      </c>
      <c r="V2292" s="1065">
        <v>0</v>
      </c>
    </row>
    <row r="2293" spans="1:22">
      <c r="A2293">
        <v>4088200100</v>
      </c>
      <c r="B2293" s="1061">
        <v>2</v>
      </c>
      <c r="C2293" s="1061">
        <v>5</v>
      </c>
      <c r="D2293" s="1062">
        <v>2</v>
      </c>
      <c r="E2293" s="1061" t="s">
        <v>2394</v>
      </c>
      <c r="F2293" s="1061">
        <v>143</v>
      </c>
      <c r="G2293" s="1061" t="s">
        <v>711</v>
      </c>
      <c r="H2293" s="1063">
        <v>1</v>
      </c>
      <c r="I2293" s="1064">
        <v>24601</v>
      </c>
      <c r="J2293" s="1064">
        <v>1</v>
      </c>
      <c r="K2293">
        <v>2020</v>
      </c>
      <c r="L2293" s="1064">
        <v>2</v>
      </c>
      <c r="M2293" s="1064">
        <v>2</v>
      </c>
      <c r="N2293" s="1064" t="s">
        <v>2396</v>
      </c>
      <c r="O2293">
        <v>13</v>
      </c>
      <c r="P2293" s="1065">
        <v>0</v>
      </c>
      <c r="Q2293" s="1065">
        <v>0</v>
      </c>
      <c r="R2293" s="1066">
        <f t="shared" si="35"/>
        <v>0</v>
      </c>
      <c r="S2293" s="1065">
        <v>0</v>
      </c>
      <c r="T2293" s="1065">
        <v>0</v>
      </c>
      <c r="U2293" s="1065">
        <v>60</v>
      </c>
      <c r="V2293" s="1065">
        <v>60</v>
      </c>
    </row>
    <row r="2294" spans="1:22">
      <c r="A2294">
        <v>4088200100</v>
      </c>
      <c r="B2294" s="1061">
        <v>2</v>
      </c>
      <c r="C2294" s="1061">
        <v>5</v>
      </c>
      <c r="D2294" s="1062">
        <v>2</v>
      </c>
      <c r="E2294" s="1061" t="s">
        <v>2394</v>
      </c>
      <c r="F2294" s="1061">
        <v>143</v>
      </c>
      <c r="G2294" s="1061" t="s">
        <v>711</v>
      </c>
      <c r="H2294" s="1063">
        <v>1</v>
      </c>
      <c r="I2294" s="1064">
        <v>24601</v>
      </c>
      <c r="J2294" s="1064">
        <v>1</v>
      </c>
      <c r="K2294">
        <v>2020</v>
      </c>
      <c r="L2294" s="1064">
        <v>2</v>
      </c>
      <c r="M2294" s="1064">
        <v>2</v>
      </c>
      <c r="N2294" s="1064" t="s">
        <v>2396</v>
      </c>
      <c r="O2294">
        <v>13</v>
      </c>
      <c r="P2294" s="1065">
        <v>0</v>
      </c>
      <c r="Q2294" s="1065">
        <v>0</v>
      </c>
      <c r="R2294" s="1066">
        <f t="shared" si="35"/>
        <v>0</v>
      </c>
      <c r="S2294" s="1065">
        <v>0</v>
      </c>
      <c r="T2294" s="1065">
        <v>0</v>
      </c>
      <c r="U2294" s="1065">
        <v>0</v>
      </c>
      <c r="V2294" s="1065">
        <v>0</v>
      </c>
    </row>
    <row r="2295" spans="1:22">
      <c r="A2295">
        <v>4088200100</v>
      </c>
      <c r="B2295" s="1061">
        <v>2</v>
      </c>
      <c r="C2295" s="1061">
        <v>5</v>
      </c>
      <c r="D2295" s="1062">
        <v>2</v>
      </c>
      <c r="E2295" s="1061" t="s">
        <v>2394</v>
      </c>
      <c r="F2295" s="1061">
        <v>143</v>
      </c>
      <c r="G2295" s="1061" t="s">
        <v>711</v>
      </c>
      <c r="H2295" s="1063">
        <v>1</v>
      </c>
      <c r="I2295" s="1064">
        <v>24601</v>
      </c>
      <c r="J2295" s="1064">
        <v>1</v>
      </c>
      <c r="K2295">
        <v>2020</v>
      </c>
      <c r="L2295" s="1064">
        <v>2</v>
      </c>
      <c r="M2295" s="1064">
        <v>2</v>
      </c>
      <c r="N2295" s="1064" t="s">
        <v>2396</v>
      </c>
      <c r="O2295">
        <v>13</v>
      </c>
      <c r="P2295" s="1065">
        <v>0</v>
      </c>
      <c r="Q2295" s="1065">
        <v>0</v>
      </c>
      <c r="R2295" s="1066">
        <f t="shared" si="35"/>
        <v>0</v>
      </c>
      <c r="S2295" s="1065">
        <v>0</v>
      </c>
      <c r="T2295" s="1065">
        <v>0</v>
      </c>
      <c r="U2295" s="1065">
        <v>0</v>
      </c>
      <c r="V2295" s="1065">
        <v>0</v>
      </c>
    </row>
    <row r="2296" spans="1:22">
      <c r="A2296">
        <v>4088200100</v>
      </c>
      <c r="B2296" s="1061">
        <v>2</v>
      </c>
      <c r="C2296" s="1061">
        <v>5</v>
      </c>
      <c r="D2296" s="1062">
        <v>2</v>
      </c>
      <c r="E2296" s="1061" t="s">
        <v>2394</v>
      </c>
      <c r="F2296" s="1061">
        <v>143</v>
      </c>
      <c r="G2296" s="1061" t="s">
        <v>711</v>
      </c>
      <c r="H2296" s="1063">
        <v>1</v>
      </c>
      <c r="I2296" s="1064">
        <v>24601</v>
      </c>
      <c r="J2296" s="1064">
        <v>1</v>
      </c>
      <c r="K2296">
        <v>2020</v>
      </c>
      <c r="L2296" s="1064">
        <v>2</v>
      </c>
      <c r="M2296" s="1064">
        <v>2</v>
      </c>
      <c r="N2296" s="1064" t="s">
        <v>2396</v>
      </c>
      <c r="O2296">
        <v>13</v>
      </c>
      <c r="P2296" s="1065">
        <v>0</v>
      </c>
      <c r="Q2296" s="1065">
        <v>0</v>
      </c>
      <c r="R2296" s="1066">
        <f t="shared" si="35"/>
        <v>0</v>
      </c>
      <c r="S2296" s="1065">
        <v>60</v>
      </c>
      <c r="T2296" s="1065">
        <v>60</v>
      </c>
      <c r="U2296" s="1065">
        <v>0</v>
      </c>
      <c r="V2296" s="1065">
        <v>0</v>
      </c>
    </row>
    <row r="2297" spans="1:22">
      <c r="A2297">
        <v>4088200100</v>
      </c>
      <c r="B2297" s="1061">
        <v>2</v>
      </c>
      <c r="C2297" s="1061">
        <v>5</v>
      </c>
      <c r="D2297" s="1062">
        <v>2</v>
      </c>
      <c r="E2297" s="1061" t="s">
        <v>2394</v>
      </c>
      <c r="F2297" s="1061">
        <v>143</v>
      </c>
      <c r="G2297" s="1061" t="s">
        <v>711</v>
      </c>
      <c r="H2297" s="1063">
        <v>1</v>
      </c>
      <c r="I2297" s="1064">
        <v>24601</v>
      </c>
      <c r="J2297" s="1064">
        <v>1</v>
      </c>
      <c r="K2297">
        <v>2020</v>
      </c>
      <c r="L2297" s="1064">
        <v>2</v>
      </c>
      <c r="M2297" s="1064">
        <v>2</v>
      </c>
      <c r="N2297" s="1064" t="s">
        <v>2396</v>
      </c>
      <c r="O2297">
        <v>13</v>
      </c>
      <c r="P2297" s="1065">
        <v>0</v>
      </c>
      <c r="Q2297" s="1065">
        <v>60</v>
      </c>
      <c r="R2297" s="1066">
        <f t="shared" si="35"/>
        <v>60</v>
      </c>
      <c r="S2297" s="1065">
        <v>0</v>
      </c>
      <c r="T2297" s="1065">
        <v>0</v>
      </c>
      <c r="U2297" s="1065">
        <v>0</v>
      </c>
      <c r="V2297" s="1065">
        <v>0</v>
      </c>
    </row>
    <row r="2298" spans="1:22">
      <c r="A2298">
        <v>4088200100</v>
      </c>
      <c r="B2298" s="1061">
        <v>2</v>
      </c>
      <c r="C2298" s="1061">
        <v>5</v>
      </c>
      <c r="D2298" s="1062">
        <v>2</v>
      </c>
      <c r="E2298" s="1061" t="s">
        <v>2394</v>
      </c>
      <c r="F2298" s="1061">
        <v>143</v>
      </c>
      <c r="G2298" s="1061" t="s">
        <v>711</v>
      </c>
      <c r="H2298" s="1063">
        <v>1</v>
      </c>
      <c r="I2298" s="1064">
        <v>24601</v>
      </c>
      <c r="J2298" s="1064">
        <v>1</v>
      </c>
      <c r="K2298">
        <v>2020</v>
      </c>
      <c r="L2298" s="1064">
        <v>1</v>
      </c>
      <c r="M2298" s="1064">
        <v>1</v>
      </c>
      <c r="N2298" s="1064" t="s">
        <v>2397</v>
      </c>
      <c r="O2298">
        <v>13</v>
      </c>
      <c r="P2298" s="1065">
        <v>41500.379999999997</v>
      </c>
      <c r="Q2298" s="1065">
        <v>-40285.4</v>
      </c>
      <c r="R2298" s="1066">
        <f t="shared" si="35"/>
        <v>1214.9799999999959</v>
      </c>
      <c r="S2298" s="1065">
        <v>1214.98</v>
      </c>
      <c r="T2298" s="1065">
        <v>1214.98</v>
      </c>
      <c r="U2298" s="1065">
        <v>1214.98</v>
      </c>
      <c r="V2298" s="1065">
        <v>1214.98</v>
      </c>
    </row>
    <row r="2299" spans="1:22">
      <c r="A2299">
        <v>4088200100</v>
      </c>
      <c r="B2299" s="1061">
        <v>2</v>
      </c>
      <c r="C2299" s="1061">
        <v>5</v>
      </c>
      <c r="D2299" s="1062">
        <v>2</v>
      </c>
      <c r="E2299" s="1061" t="s">
        <v>2394</v>
      </c>
      <c r="F2299" s="1061">
        <v>143</v>
      </c>
      <c r="G2299" s="1061" t="s">
        <v>711</v>
      </c>
      <c r="H2299" s="1063">
        <v>1</v>
      </c>
      <c r="I2299" s="1064">
        <v>24601</v>
      </c>
      <c r="J2299" s="1064">
        <v>1</v>
      </c>
      <c r="K2299">
        <v>2020</v>
      </c>
      <c r="L2299" s="1064">
        <v>2</v>
      </c>
      <c r="M2299" s="1064">
        <v>2</v>
      </c>
      <c r="N2299" s="1064" t="s">
        <v>2396</v>
      </c>
      <c r="O2299">
        <v>13</v>
      </c>
      <c r="P2299" s="1065">
        <v>0</v>
      </c>
      <c r="Q2299" s="1065">
        <v>0</v>
      </c>
      <c r="R2299" s="1066">
        <f t="shared" si="35"/>
        <v>0</v>
      </c>
      <c r="S2299" s="1065">
        <v>0</v>
      </c>
      <c r="T2299" s="1065">
        <v>0</v>
      </c>
      <c r="U2299" s="1065">
        <v>0</v>
      </c>
      <c r="V2299" s="1065">
        <v>0</v>
      </c>
    </row>
    <row r="2300" spans="1:22">
      <c r="A2300">
        <v>4088200100</v>
      </c>
      <c r="B2300" s="1061">
        <v>2</v>
      </c>
      <c r="C2300" s="1061">
        <v>5</v>
      </c>
      <c r="D2300" s="1062">
        <v>2</v>
      </c>
      <c r="E2300" s="1061" t="s">
        <v>2394</v>
      </c>
      <c r="F2300" s="1061">
        <v>143</v>
      </c>
      <c r="G2300" s="1061" t="s">
        <v>711</v>
      </c>
      <c r="H2300" s="1063">
        <v>1</v>
      </c>
      <c r="I2300" s="1064">
        <v>24601</v>
      </c>
      <c r="J2300" s="1064">
        <v>1</v>
      </c>
      <c r="K2300">
        <v>2020</v>
      </c>
      <c r="L2300" s="1064">
        <v>2</v>
      </c>
      <c r="M2300" s="1064">
        <v>2</v>
      </c>
      <c r="N2300" s="1064" t="s">
        <v>2396</v>
      </c>
      <c r="O2300">
        <v>13</v>
      </c>
      <c r="P2300" s="1065">
        <v>0</v>
      </c>
      <c r="Q2300" s="1065">
        <v>0</v>
      </c>
      <c r="R2300" s="1066">
        <f t="shared" si="35"/>
        <v>0</v>
      </c>
      <c r="S2300" s="1065">
        <v>0</v>
      </c>
      <c r="T2300" s="1065">
        <v>0</v>
      </c>
      <c r="U2300" s="1065">
        <v>12970.87</v>
      </c>
      <c r="V2300" s="1065">
        <v>12970.87</v>
      </c>
    </row>
    <row r="2301" spans="1:22">
      <c r="A2301">
        <v>4088200100</v>
      </c>
      <c r="B2301" s="1061">
        <v>2</v>
      </c>
      <c r="C2301" s="1061">
        <v>5</v>
      </c>
      <c r="D2301" s="1062">
        <v>2</v>
      </c>
      <c r="E2301" s="1061" t="s">
        <v>2394</v>
      </c>
      <c r="F2301" s="1061">
        <v>143</v>
      </c>
      <c r="G2301" s="1061" t="s">
        <v>711</v>
      </c>
      <c r="H2301" s="1063">
        <v>1</v>
      </c>
      <c r="I2301" s="1064">
        <v>24601</v>
      </c>
      <c r="J2301" s="1064">
        <v>1</v>
      </c>
      <c r="K2301">
        <v>2020</v>
      </c>
      <c r="L2301" s="1064">
        <v>2</v>
      </c>
      <c r="M2301" s="1064">
        <v>2</v>
      </c>
      <c r="N2301" s="1064" t="s">
        <v>2396</v>
      </c>
      <c r="O2301">
        <v>13</v>
      </c>
      <c r="P2301" s="1065">
        <v>0</v>
      </c>
      <c r="Q2301" s="1065">
        <v>0</v>
      </c>
      <c r="R2301" s="1066">
        <f t="shared" si="35"/>
        <v>0</v>
      </c>
      <c r="S2301" s="1065">
        <v>0</v>
      </c>
      <c r="T2301" s="1065">
        <v>0</v>
      </c>
      <c r="U2301" s="1065">
        <v>0</v>
      </c>
      <c r="V2301" s="1065">
        <v>0</v>
      </c>
    </row>
    <row r="2302" spans="1:22">
      <c r="A2302">
        <v>4088200100</v>
      </c>
      <c r="B2302" s="1061">
        <v>2</v>
      </c>
      <c r="C2302" s="1061">
        <v>5</v>
      </c>
      <c r="D2302" s="1062">
        <v>2</v>
      </c>
      <c r="E2302" s="1061" t="s">
        <v>2394</v>
      </c>
      <c r="F2302" s="1061">
        <v>143</v>
      </c>
      <c r="G2302" s="1061" t="s">
        <v>711</v>
      </c>
      <c r="H2302" s="1063">
        <v>1</v>
      </c>
      <c r="I2302" s="1064">
        <v>24601</v>
      </c>
      <c r="J2302" s="1064">
        <v>1</v>
      </c>
      <c r="K2302">
        <v>2020</v>
      </c>
      <c r="L2302" s="1064">
        <v>2</v>
      </c>
      <c r="M2302" s="1064">
        <v>2</v>
      </c>
      <c r="N2302" s="1064" t="s">
        <v>2396</v>
      </c>
      <c r="O2302">
        <v>13</v>
      </c>
      <c r="P2302" s="1065">
        <v>0</v>
      </c>
      <c r="Q2302" s="1065">
        <v>0</v>
      </c>
      <c r="R2302" s="1066">
        <f t="shared" si="35"/>
        <v>0</v>
      </c>
      <c r="S2302" s="1065">
        <v>0</v>
      </c>
      <c r="T2302" s="1065">
        <v>0</v>
      </c>
      <c r="U2302" s="1065">
        <v>0</v>
      </c>
      <c r="V2302" s="1065">
        <v>0</v>
      </c>
    </row>
    <row r="2303" spans="1:22">
      <c r="A2303">
        <v>4088200100</v>
      </c>
      <c r="B2303" s="1061">
        <v>2</v>
      </c>
      <c r="C2303" s="1061">
        <v>5</v>
      </c>
      <c r="D2303" s="1062">
        <v>2</v>
      </c>
      <c r="E2303" s="1061" t="s">
        <v>2394</v>
      </c>
      <c r="F2303" s="1061">
        <v>143</v>
      </c>
      <c r="G2303" s="1061" t="s">
        <v>711</v>
      </c>
      <c r="H2303" s="1063">
        <v>1</v>
      </c>
      <c r="I2303" s="1064">
        <v>24601</v>
      </c>
      <c r="J2303" s="1064">
        <v>1</v>
      </c>
      <c r="K2303">
        <v>2020</v>
      </c>
      <c r="L2303" s="1064">
        <v>2</v>
      </c>
      <c r="M2303" s="1064">
        <v>2</v>
      </c>
      <c r="N2303" s="1064" t="s">
        <v>2396</v>
      </c>
      <c r="O2303">
        <v>13</v>
      </c>
      <c r="P2303" s="1065">
        <v>0</v>
      </c>
      <c r="Q2303" s="1065">
        <v>0</v>
      </c>
      <c r="R2303" s="1066">
        <f t="shared" si="35"/>
        <v>0</v>
      </c>
      <c r="S2303" s="1065">
        <v>12970.87</v>
      </c>
      <c r="T2303" s="1065">
        <v>12970.87</v>
      </c>
      <c r="U2303" s="1065">
        <v>0</v>
      </c>
      <c r="V2303" s="1065">
        <v>0</v>
      </c>
    </row>
    <row r="2304" spans="1:22">
      <c r="A2304">
        <v>4088200100</v>
      </c>
      <c r="B2304" s="1061">
        <v>2</v>
      </c>
      <c r="C2304" s="1061">
        <v>5</v>
      </c>
      <c r="D2304" s="1062">
        <v>2</v>
      </c>
      <c r="E2304" s="1061" t="s">
        <v>2394</v>
      </c>
      <c r="F2304" s="1061">
        <v>143</v>
      </c>
      <c r="G2304" s="1061" t="s">
        <v>711</v>
      </c>
      <c r="H2304" s="1063">
        <v>1</v>
      </c>
      <c r="I2304" s="1064">
        <v>24601</v>
      </c>
      <c r="J2304" s="1064">
        <v>1</v>
      </c>
      <c r="K2304">
        <v>2020</v>
      </c>
      <c r="L2304" s="1064">
        <v>2</v>
      </c>
      <c r="M2304" s="1064">
        <v>2</v>
      </c>
      <c r="N2304" s="1064" t="s">
        <v>2396</v>
      </c>
      <c r="O2304">
        <v>13</v>
      </c>
      <c r="P2304" s="1065">
        <v>0</v>
      </c>
      <c r="Q2304" s="1065">
        <v>12970.87</v>
      </c>
      <c r="R2304" s="1066">
        <f t="shared" si="35"/>
        <v>12970.87</v>
      </c>
      <c r="S2304" s="1065">
        <v>0</v>
      </c>
      <c r="T2304" s="1065">
        <v>0</v>
      </c>
      <c r="U2304" s="1065">
        <v>0</v>
      </c>
      <c r="V2304" s="1065">
        <v>0</v>
      </c>
    </row>
    <row r="2305" spans="1:22">
      <c r="A2305">
        <v>4088200100</v>
      </c>
      <c r="B2305" s="1061">
        <v>2</v>
      </c>
      <c r="C2305" s="1061">
        <v>5</v>
      </c>
      <c r="D2305" s="1062">
        <v>2</v>
      </c>
      <c r="E2305" s="1061" t="s">
        <v>2394</v>
      </c>
      <c r="F2305" s="1061">
        <v>143</v>
      </c>
      <c r="G2305" s="1061" t="s">
        <v>711</v>
      </c>
      <c r="H2305" s="1063">
        <v>1</v>
      </c>
      <c r="I2305" s="1064">
        <v>24801</v>
      </c>
      <c r="J2305" s="1064">
        <v>1</v>
      </c>
      <c r="K2305">
        <v>2020</v>
      </c>
      <c r="L2305" s="1064">
        <v>2</v>
      </c>
      <c r="M2305" s="1064">
        <v>2</v>
      </c>
      <c r="N2305" s="1064" t="s">
        <v>2396</v>
      </c>
      <c r="O2305">
        <v>13</v>
      </c>
      <c r="P2305" s="1065">
        <v>7434.91</v>
      </c>
      <c r="Q2305" s="1065">
        <v>-6954.92</v>
      </c>
      <c r="R2305" s="1066">
        <f t="shared" si="35"/>
        <v>479.98999999999978</v>
      </c>
      <c r="S2305" s="1065">
        <v>479.99</v>
      </c>
      <c r="T2305" s="1065">
        <v>479.99</v>
      </c>
      <c r="U2305" s="1065">
        <v>479.99</v>
      </c>
      <c r="V2305" s="1065">
        <v>479.99</v>
      </c>
    </row>
    <row r="2306" spans="1:22">
      <c r="A2306">
        <v>4088200100</v>
      </c>
      <c r="B2306" s="1061">
        <v>2</v>
      </c>
      <c r="C2306" s="1061">
        <v>5</v>
      </c>
      <c r="D2306" s="1062">
        <v>2</v>
      </c>
      <c r="E2306" s="1061" t="s">
        <v>2394</v>
      </c>
      <c r="F2306" s="1061">
        <v>143</v>
      </c>
      <c r="G2306" s="1061" t="s">
        <v>711</v>
      </c>
      <c r="H2306" s="1063">
        <v>1</v>
      </c>
      <c r="I2306" s="1064">
        <v>24801</v>
      </c>
      <c r="J2306" s="1064">
        <v>1</v>
      </c>
      <c r="K2306">
        <v>2020</v>
      </c>
      <c r="L2306" s="1064">
        <v>2</v>
      </c>
      <c r="M2306" s="1064">
        <v>2</v>
      </c>
      <c r="N2306" s="1064" t="s">
        <v>2396</v>
      </c>
      <c r="O2306">
        <v>13</v>
      </c>
      <c r="P2306" s="1065">
        <v>7434.91</v>
      </c>
      <c r="Q2306" s="1065">
        <v>-7434.91</v>
      </c>
      <c r="R2306" s="1066">
        <f t="shared" si="35"/>
        <v>0</v>
      </c>
      <c r="S2306" s="1065">
        <v>0</v>
      </c>
      <c r="T2306" s="1065">
        <v>0</v>
      </c>
      <c r="U2306" s="1065">
        <v>0</v>
      </c>
      <c r="V2306" s="1065">
        <v>0</v>
      </c>
    </row>
    <row r="2307" spans="1:22">
      <c r="A2307">
        <v>4088200100</v>
      </c>
      <c r="B2307" s="1061">
        <v>2</v>
      </c>
      <c r="C2307" s="1061">
        <v>5</v>
      </c>
      <c r="D2307" s="1062">
        <v>2</v>
      </c>
      <c r="E2307" s="1061" t="s">
        <v>2394</v>
      </c>
      <c r="F2307" s="1061">
        <v>143</v>
      </c>
      <c r="G2307" s="1061" t="s">
        <v>711</v>
      </c>
      <c r="H2307" s="1063">
        <v>1</v>
      </c>
      <c r="I2307" s="1064">
        <v>24801</v>
      </c>
      <c r="J2307" s="1064">
        <v>1</v>
      </c>
      <c r="K2307">
        <v>2020</v>
      </c>
      <c r="L2307" s="1064">
        <v>2</v>
      </c>
      <c r="M2307" s="1064">
        <v>2</v>
      </c>
      <c r="N2307" s="1064" t="s">
        <v>2396</v>
      </c>
      <c r="O2307">
        <v>13</v>
      </c>
      <c r="P2307" s="1065">
        <v>7434.93</v>
      </c>
      <c r="Q2307" s="1065">
        <v>-7434.93</v>
      </c>
      <c r="R2307" s="1066">
        <f t="shared" si="35"/>
        <v>0</v>
      </c>
      <c r="S2307" s="1065">
        <v>0</v>
      </c>
      <c r="T2307" s="1065">
        <v>0</v>
      </c>
      <c r="U2307" s="1065">
        <v>0</v>
      </c>
      <c r="V2307" s="1065">
        <v>0</v>
      </c>
    </row>
    <row r="2308" spans="1:22">
      <c r="A2308">
        <v>4088200100</v>
      </c>
      <c r="B2308" s="1061">
        <v>2</v>
      </c>
      <c r="C2308" s="1061">
        <v>5</v>
      </c>
      <c r="D2308" s="1062">
        <v>2</v>
      </c>
      <c r="E2308" s="1061" t="s">
        <v>2394</v>
      </c>
      <c r="F2308" s="1061">
        <v>143</v>
      </c>
      <c r="G2308" s="1061" t="s">
        <v>711</v>
      </c>
      <c r="H2308" s="1063">
        <v>1</v>
      </c>
      <c r="I2308" s="1064">
        <v>24801</v>
      </c>
      <c r="J2308" s="1064">
        <v>1</v>
      </c>
      <c r="K2308">
        <v>2020</v>
      </c>
      <c r="L2308" s="1064">
        <v>2</v>
      </c>
      <c r="M2308" s="1064">
        <v>2</v>
      </c>
      <c r="N2308" s="1064" t="s">
        <v>2396</v>
      </c>
      <c r="O2308">
        <v>13</v>
      </c>
      <c r="P2308" s="1065">
        <v>0</v>
      </c>
      <c r="Q2308" s="1065">
        <v>0</v>
      </c>
      <c r="R2308" s="1066">
        <f t="shared" si="35"/>
        <v>0</v>
      </c>
      <c r="S2308" s="1065">
        <v>0</v>
      </c>
      <c r="T2308" s="1065">
        <v>0</v>
      </c>
      <c r="U2308" s="1065">
        <v>0</v>
      </c>
      <c r="V2308" s="1065">
        <v>0</v>
      </c>
    </row>
    <row r="2309" spans="1:22">
      <c r="A2309">
        <v>4088200100</v>
      </c>
      <c r="B2309" s="1061">
        <v>2</v>
      </c>
      <c r="C2309" s="1061">
        <v>5</v>
      </c>
      <c r="D2309" s="1062">
        <v>2</v>
      </c>
      <c r="E2309" s="1061" t="s">
        <v>2394</v>
      </c>
      <c r="F2309" s="1061">
        <v>143</v>
      </c>
      <c r="G2309" s="1061" t="s">
        <v>711</v>
      </c>
      <c r="H2309" s="1063">
        <v>1</v>
      </c>
      <c r="I2309" s="1064">
        <v>24801</v>
      </c>
      <c r="J2309" s="1064">
        <v>1</v>
      </c>
      <c r="K2309">
        <v>2020</v>
      </c>
      <c r="L2309" s="1064">
        <v>2</v>
      </c>
      <c r="M2309" s="1064">
        <v>2</v>
      </c>
      <c r="N2309" s="1064" t="s">
        <v>2396</v>
      </c>
      <c r="O2309">
        <v>13</v>
      </c>
      <c r="P2309" s="1065">
        <v>0</v>
      </c>
      <c r="Q2309" s="1065">
        <v>0</v>
      </c>
      <c r="R2309" s="1066">
        <f t="shared" ref="R2309:R2372" si="36">P2309+Q2309</f>
        <v>0</v>
      </c>
      <c r="S2309" s="1065">
        <v>0</v>
      </c>
      <c r="T2309" s="1065">
        <v>0</v>
      </c>
      <c r="U2309" s="1065">
        <v>7413</v>
      </c>
      <c r="V2309" s="1065">
        <v>7413</v>
      </c>
    </row>
    <row r="2310" spans="1:22">
      <c r="A2310">
        <v>4088200100</v>
      </c>
      <c r="B2310" s="1061">
        <v>2</v>
      </c>
      <c r="C2310" s="1061">
        <v>5</v>
      </c>
      <c r="D2310" s="1062">
        <v>2</v>
      </c>
      <c r="E2310" s="1061" t="s">
        <v>2394</v>
      </c>
      <c r="F2310" s="1061">
        <v>143</v>
      </c>
      <c r="G2310" s="1061" t="s">
        <v>711</v>
      </c>
      <c r="H2310" s="1063">
        <v>1</v>
      </c>
      <c r="I2310" s="1064">
        <v>24801</v>
      </c>
      <c r="J2310" s="1064">
        <v>1</v>
      </c>
      <c r="K2310">
        <v>2020</v>
      </c>
      <c r="L2310" s="1064">
        <v>2</v>
      </c>
      <c r="M2310" s="1064">
        <v>2</v>
      </c>
      <c r="N2310" s="1064" t="s">
        <v>2396</v>
      </c>
      <c r="O2310">
        <v>13</v>
      </c>
      <c r="P2310" s="1065">
        <v>0</v>
      </c>
      <c r="Q2310" s="1065">
        <v>0</v>
      </c>
      <c r="R2310" s="1066">
        <f t="shared" si="36"/>
        <v>0</v>
      </c>
      <c r="S2310" s="1065">
        <v>0</v>
      </c>
      <c r="T2310" s="1065">
        <v>0</v>
      </c>
      <c r="U2310" s="1065">
        <v>0</v>
      </c>
      <c r="V2310" s="1065">
        <v>0</v>
      </c>
    </row>
    <row r="2311" spans="1:22">
      <c r="A2311">
        <v>4088200100</v>
      </c>
      <c r="B2311" s="1061">
        <v>2</v>
      </c>
      <c r="C2311" s="1061">
        <v>5</v>
      </c>
      <c r="D2311" s="1062">
        <v>2</v>
      </c>
      <c r="E2311" s="1061" t="s">
        <v>2394</v>
      </c>
      <c r="F2311" s="1061">
        <v>143</v>
      </c>
      <c r="G2311" s="1061" t="s">
        <v>711</v>
      </c>
      <c r="H2311" s="1063">
        <v>1</v>
      </c>
      <c r="I2311" s="1064">
        <v>24801</v>
      </c>
      <c r="J2311" s="1064">
        <v>1</v>
      </c>
      <c r="K2311">
        <v>2020</v>
      </c>
      <c r="L2311" s="1064">
        <v>2</v>
      </c>
      <c r="M2311" s="1064">
        <v>2</v>
      </c>
      <c r="N2311" s="1064" t="s">
        <v>2396</v>
      </c>
      <c r="O2311">
        <v>13</v>
      </c>
      <c r="P2311" s="1065">
        <v>0</v>
      </c>
      <c r="Q2311" s="1065">
        <v>0</v>
      </c>
      <c r="R2311" s="1066">
        <f t="shared" si="36"/>
        <v>0</v>
      </c>
      <c r="S2311" s="1065">
        <v>0</v>
      </c>
      <c r="T2311" s="1065">
        <v>0</v>
      </c>
      <c r="U2311" s="1065">
        <v>0</v>
      </c>
      <c r="V2311" s="1065">
        <v>0</v>
      </c>
    </row>
    <row r="2312" spans="1:22">
      <c r="A2312">
        <v>4088200100</v>
      </c>
      <c r="B2312" s="1061">
        <v>2</v>
      </c>
      <c r="C2312" s="1061">
        <v>5</v>
      </c>
      <c r="D2312" s="1062">
        <v>2</v>
      </c>
      <c r="E2312" s="1061" t="s">
        <v>2394</v>
      </c>
      <c r="F2312" s="1061">
        <v>143</v>
      </c>
      <c r="G2312" s="1061" t="s">
        <v>711</v>
      </c>
      <c r="H2312" s="1063">
        <v>1</v>
      </c>
      <c r="I2312" s="1064">
        <v>24801</v>
      </c>
      <c r="J2312" s="1064">
        <v>1</v>
      </c>
      <c r="K2312">
        <v>2020</v>
      </c>
      <c r="L2312" s="1064">
        <v>2</v>
      </c>
      <c r="M2312" s="1064">
        <v>2</v>
      </c>
      <c r="N2312" s="1064" t="s">
        <v>2396</v>
      </c>
      <c r="O2312">
        <v>13</v>
      </c>
      <c r="P2312" s="1065">
        <v>0</v>
      </c>
      <c r="Q2312" s="1065">
        <v>0</v>
      </c>
      <c r="R2312" s="1066">
        <f t="shared" si="36"/>
        <v>0</v>
      </c>
      <c r="S2312" s="1065">
        <v>7413</v>
      </c>
      <c r="T2312" s="1065">
        <v>7413</v>
      </c>
      <c r="U2312" s="1065">
        <v>0</v>
      </c>
      <c r="V2312" s="1065">
        <v>0</v>
      </c>
    </row>
    <row r="2313" spans="1:22">
      <c r="A2313">
        <v>4088200100</v>
      </c>
      <c r="B2313" s="1061">
        <v>2</v>
      </c>
      <c r="C2313" s="1061">
        <v>5</v>
      </c>
      <c r="D2313" s="1062">
        <v>2</v>
      </c>
      <c r="E2313" s="1061" t="s">
        <v>2394</v>
      </c>
      <c r="F2313" s="1061">
        <v>143</v>
      </c>
      <c r="G2313" s="1061" t="s">
        <v>711</v>
      </c>
      <c r="H2313" s="1063">
        <v>1</v>
      </c>
      <c r="I2313" s="1064">
        <v>24801</v>
      </c>
      <c r="J2313" s="1064">
        <v>1</v>
      </c>
      <c r="K2313">
        <v>2020</v>
      </c>
      <c r="L2313" s="1064">
        <v>2</v>
      </c>
      <c r="M2313" s="1064">
        <v>2</v>
      </c>
      <c r="N2313" s="1064" t="s">
        <v>2396</v>
      </c>
      <c r="O2313">
        <v>13</v>
      </c>
      <c r="P2313" s="1065">
        <v>0</v>
      </c>
      <c r="Q2313" s="1065">
        <v>7413</v>
      </c>
      <c r="R2313" s="1066">
        <f t="shared" si="36"/>
        <v>7413</v>
      </c>
      <c r="S2313" s="1065">
        <v>0</v>
      </c>
      <c r="T2313" s="1065">
        <v>0</v>
      </c>
      <c r="U2313" s="1065">
        <v>0</v>
      </c>
      <c r="V2313" s="1065">
        <v>0</v>
      </c>
    </row>
    <row r="2314" spans="1:22">
      <c r="A2314">
        <v>4088200100</v>
      </c>
      <c r="B2314" s="1061">
        <v>2</v>
      </c>
      <c r="C2314" s="1061">
        <v>5</v>
      </c>
      <c r="D2314" s="1062">
        <v>2</v>
      </c>
      <c r="E2314" s="1061" t="s">
        <v>2394</v>
      </c>
      <c r="F2314" s="1061">
        <v>143</v>
      </c>
      <c r="G2314" s="1061" t="s">
        <v>711</v>
      </c>
      <c r="H2314" s="1063">
        <v>1</v>
      </c>
      <c r="I2314" s="1064">
        <v>24801</v>
      </c>
      <c r="J2314" s="1064">
        <v>1</v>
      </c>
      <c r="K2314">
        <v>2020</v>
      </c>
      <c r="L2314" s="1064">
        <v>2</v>
      </c>
      <c r="M2314" s="1064">
        <v>2</v>
      </c>
      <c r="N2314" s="1064" t="s">
        <v>2396</v>
      </c>
      <c r="O2314">
        <v>13</v>
      </c>
      <c r="P2314" s="1065">
        <v>7434.91</v>
      </c>
      <c r="Q2314" s="1065">
        <v>-6424.44</v>
      </c>
      <c r="R2314" s="1066">
        <f t="shared" si="36"/>
        <v>1010.4700000000003</v>
      </c>
      <c r="S2314" s="1065">
        <v>1010.47</v>
      </c>
      <c r="T2314" s="1065">
        <v>1010.47</v>
      </c>
      <c r="U2314" s="1065">
        <v>1010.47</v>
      </c>
      <c r="V2314" s="1065">
        <v>1010.47</v>
      </c>
    </row>
    <row r="2315" spans="1:22">
      <c r="A2315">
        <v>4088200100</v>
      </c>
      <c r="B2315" s="1061">
        <v>2</v>
      </c>
      <c r="C2315" s="1061">
        <v>5</v>
      </c>
      <c r="D2315" s="1062">
        <v>2</v>
      </c>
      <c r="E2315" s="1061" t="s">
        <v>2394</v>
      </c>
      <c r="F2315" s="1061">
        <v>143</v>
      </c>
      <c r="G2315" s="1061" t="s">
        <v>711</v>
      </c>
      <c r="H2315" s="1063">
        <v>1</v>
      </c>
      <c r="I2315" s="1064">
        <v>24801</v>
      </c>
      <c r="J2315" s="1064">
        <v>1</v>
      </c>
      <c r="K2315">
        <v>2020</v>
      </c>
      <c r="L2315" s="1064">
        <v>1</v>
      </c>
      <c r="M2315" s="1064">
        <v>1</v>
      </c>
      <c r="N2315" s="1064" t="s">
        <v>2397</v>
      </c>
      <c r="O2315">
        <v>13</v>
      </c>
      <c r="P2315" s="1065">
        <v>15671.73</v>
      </c>
      <c r="Q2315" s="1065">
        <v>0</v>
      </c>
      <c r="R2315" s="1066">
        <f t="shared" si="36"/>
        <v>15671.73</v>
      </c>
      <c r="S2315" s="1065">
        <v>5259.04</v>
      </c>
      <c r="T2315" s="1065">
        <v>5259.04</v>
      </c>
      <c r="U2315" s="1065">
        <v>5259.04</v>
      </c>
      <c r="V2315" s="1065">
        <v>5259.04</v>
      </c>
    </row>
    <row r="2316" spans="1:22">
      <c r="A2316">
        <v>4088200100</v>
      </c>
      <c r="B2316" s="1061">
        <v>2</v>
      </c>
      <c r="C2316" s="1061">
        <v>5</v>
      </c>
      <c r="D2316" s="1062">
        <v>2</v>
      </c>
      <c r="E2316" s="1061" t="s">
        <v>2394</v>
      </c>
      <c r="F2316" s="1061">
        <v>143</v>
      </c>
      <c r="G2316" s="1061" t="s">
        <v>711</v>
      </c>
      <c r="H2316" s="1063">
        <v>1</v>
      </c>
      <c r="I2316" s="1064">
        <v>24801</v>
      </c>
      <c r="J2316" s="1064">
        <v>1</v>
      </c>
      <c r="K2316">
        <v>2020</v>
      </c>
      <c r="L2316" s="1064">
        <v>2</v>
      </c>
      <c r="M2316" s="1064">
        <v>2</v>
      </c>
      <c r="N2316" s="1064" t="s">
        <v>2396</v>
      </c>
      <c r="O2316">
        <v>13</v>
      </c>
      <c r="P2316" s="1065">
        <v>7434.92</v>
      </c>
      <c r="Q2316" s="1065">
        <v>-5799.86</v>
      </c>
      <c r="R2316" s="1066">
        <f t="shared" si="36"/>
        <v>1635.0600000000004</v>
      </c>
      <c r="S2316" s="1065">
        <v>1635.06</v>
      </c>
      <c r="T2316" s="1065">
        <v>1635.06</v>
      </c>
      <c r="U2316" s="1065">
        <v>1635.06</v>
      </c>
      <c r="V2316" s="1065">
        <v>1635.06</v>
      </c>
    </row>
    <row r="2317" spans="1:22">
      <c r="A2317">
        <v>4088200100</v>
      </c>
      <c r="B2317" s="1061">
        <v>2</v>
      </c>
      <c r="C2317" s="1061">
        <v>5</v>
      </c>
      <c r="D2317" s="1062">
        <v>2</v>
      </c>
      <c r="E2317" s="1061" t="s">
        <v>2394</v>
      </c>
      <c r="F2317" s="1061">
        <v>143</v>
      </c>
      <c r="G2317" s="1061" t="s">
        <v>711</v>
      </c>
      <c r="H2317" s="1063">
        <v>1</v>
      </c>
      <c r="I2317" s="1064">
        <v>24801</v>
      </c>
      <c r="J2317" s="1064">
        <v>1</v>
      </c>
      <c r="K2317">
        <v>2020</v>
      </c>
      <c r="L2317" s="1064">
        <v>2</v>
      </c>
      <c r="M2317" s="1064">
        <v>2</v>
      </c>
      <c r="N2317" s="1064" t="s">
        <v>2396</v>
      </c>
      <c r="O2317">
        <v>13</v>
      </c>
      <c r="P2317" s="1065">
        <v>7434.91</v>
      </c>
      <c r="Q2317" s="1065">
        <v>-7434.91</v>
      </c>
      <c r="R2317" s="1066">
        <f t="shared" si="36"/>
        <v>0</v>
      </c>
      <c r="S2317" s="1065">
        <v>0</v>
      </c>
      <c r="T2317" s="1065">
        <v>0</v>
      </c>
      <c r="U2317" s="1065">
        <v>0</v>
      </c>
      <c r="V2317" s="1065">
        <v>0</v>
      </c>
    </row>
    <row r="2318" spans="1:22">
      <c r="A2318">
        <v>4088200100</v>
      </c>
      <c r="B2318" s="1061">
        <v>2</v>
      </c>
      <c r="C2318" s="1061">
        <v>5</v>
      </c>
      <c r="D2318" s="1062">
        <v>2</v>
      </c>
      <c r="E2318" s="1061" t="s">
        <v>2394</v>
      </c>
      <c r="F2318" s="1061">
        <v>143</v>
      </c>
      <c r="G2318" s="1061" t="s">
        <v>711</v>
      </c>
      <c r="H2318" s="1063">
        <v>1</v>
      </c>
      <c r="I2318" s="1064">
        <v>24801</v>
      </c>
      <c r="J2318" s="1064">
        <v>1</v>
      </c>
      <c r="K2318">
        <v>2020</v>
      </c>
      <c r="L2318" s="1064">
        <v>2</v>
      </c>
      <c r="M2318" s="1064">
        <v>2</v>
      </c>
      <c r="N2318" s="1064" t="s">
        <v>2396</v>
      </c>
      <c r="O2318">
        <v>13</v>
      </c>
      <c r="P2318" s="1065">
        <v>7434.91</v>
      </c>
      <c r="Q2318" s="1065">
        <v>-7434.91</v>
      </c>
      <c r="R2318" s="1066">
        <f t="shared" si="36"/>
        <v>0</v>
      </c>
      <c r="S2318" s="1065">
        <v>0</v>
      </c>
      <c r="T2318" s="1065">
        <v>0</v>
      </c>
      <c r="U2318" s="1065">
        <v>0</v>
      </c>
      <c r="V2318" s="1065">
        <v>0</v>
      </c>
    </row>
    <row r="2319" spans="1:22">
      <c r="A2319">
        <v>4088200100</v>
      </c>
      <c r="B2319" s="1061">
        <v>2</v>
      </c>
      <c r="C2319" s="1061">
        <v>5</v>
      </c>
      <c r="D2319" s="1062">
        <v>2</v>
      </c>
      <c r="E2319" s="1061" t="s">
        <v>2394</v>
      </c>
      <c r="F2319" s="1061">
        <v>143</v>
      </c>
      <c r="G2319" s="1061" t="s">
        <v>711</v>
      </c>
      <c r="H2319" s="1063">
        <v>1</v>
      </c>
      <c r="I2319" s="1064">
        <v>24801</v>
      </c>
      <c r="J2319" s="1064">
        <v>1</v>
      </c>
      <c r="K2319">
        <v>2020</v>
      </c>
      <c r="L2319" s="1064">
        <v>2</v>
      </c>
      <c r="M2319" s="1064">
        <v>2</v>
      </c>
      <c r="N2319" s="1064" t="s">
        <v>2396</v>
      </c>
      <c r="O2319">
        <v>13</v>
      </c>
      <c r="P2319" s="1065">
        <v>0</v>
      </c>
      <c r="Q2319" s="1065">
        <v>0</v>
      </c>
      <c r="R2319" s="1066">
        <f t="shared" si="36"/>
        <v>0</v>
      </c>
      <c r="S2319" s="1065">
        <v>0</v>
      </c>
      <c r="T2319" s="1065">
        <v>0</v>
      </c>
      <c r="U2319" s="1065">
        <v>0</v>
      </c>
      <c r="V2319" s="1065">
        <v>0</v>
      </c>
    </row>
    <row r="2320" spans="1:22">
      <c r="A2320">
        <v>4088200100</v>
      </c>
      <c r="B2320" s="1061">
        <v>2</v>
      </c>
      <c r="C2320" s="1061">
        <v>5</v>
      </c>
      <c r="D2320" s="1062">
        <v>2</v>
      </c>
      <c r="E2320" s="1061" t="s">
        <v>2394</v>
      </c>
      <c r="F2320" s="1061">
        <v>143</v>
      </c>
      <c r="G2320" s="1061" t="s">
        <v>711</v>
      </c>
      <c r="H2320" s="1063">
        <v>1</v>
      </c>
      <c r="I2320" s="1064">
        <v>24801</v>
      </c>
      <c r="J2320" s="1064">
        <v>1</v>
      </c>
      <c r="K2320">
        <v>2020</v>
      </c>
      <c r="L2320" s="1064">
        <v>2</v>
      </c>
      <c r="M2320" s="1064">
        <v>2</v>
      </c>
      <c r="N2320" s="1064" t="s">
        <v>2396</v>
      </c>
      <c r="O2320">
        <v>13</v>
      </c>
      <c r="P2320" s="1065">
        <v>0</v>
      </c>
      <c r="Q2320" s="1065">
        <v>0</v>
      </c>
      <c r="R2320" s="1066">
        <f t="shared" si="36"/>
        <v>0</v>
      </c>
      <c r="S2320" s="1065">
        <v>0</v>
      </c>
      <c r="T2320" s="1065">
        <v>0</v>
      </c>
      <c r="U2320" s="1065">
        <v>47851.199999999997</v>
      </c>
      <c r="V2320" s="1065">
        <v>47851.199999999997</v>
      </c>
    </row>
    <row r="2321" spans="1:22">
      <c r="A2321">
        <v>4088200100</v>
      </c>
      <c r="B2321" s="1061">
        <v>2</v>
      </c>
      <c r="C2321" s="1061">
        <v>5</v>
      </c>
      <c r="D2321" s="1062">
        <v>2</v>
      </c>
      <c r="E2321" s="1061" t="s">
        <v>2394</v>
      </c>
      <c r="F2321" s="1061">
        <v>143</v>
      </c>
      <c r="G2321" s="1061" t="s">
        <v>711</v>
      </c>
      <c r="H2321" s="1063">
        <v>1</v>
      </c>
      <c r="I2321" s="1064">
        <v>24801</v>
      </c>
      <c r="J2321" s="1064">
        <v>1</v>
      </c>
      <c r="K2321">
        <v>2020</v>
      </c>
      <c r="L2321" s="1064">
        <v>2</v>
      </c>
      <c r="M2321" s="1064">
        <v>2</v>
      </c>
      <c r="N2321" s="1064" t="s">
        <v>2396</v>
      </c>
      <c r="O2321">
        <v>13</v>
      </c>
      <c r="P2321" s="1065">
        <v>0</v>
      </c>
      <c r="Q2321" s="1065">
        <v>0</v>
      </c>
      <c r="R2321" s="1066">
        <f t="shared" si="36"/>
        <v>0</v>
      </c>
      <c r="S2321" s="1065">
        <v>0</v>
      </c>
      <c r="T2321" s="1065">
        <v>0</v>
      </c>
      <c r="U2321" s="1065">
        <v>0</v>
      </c>
      <c r="V2321" s="1065">
        <v>0</v>
      </c>
    </row>
    <row r="2322" spans="1:22">
      <c r="A2322">
        <v>4088200100</v>
      </c>
      <c r="B2322" s="1061">
        <v>2</v>
      </c>
      <c r="C2322" s="1061">
        <v>5</v>
      </c>
      <c r="D2322" s="1062">
        <v>2</v>
      </c>
      <c r="E2322" s="1061" t="s">
        <v>2394</v>
      </c>
      <c r="F2322" s="1061">
        <v>143</v>
      </c>
      <c r="G2322" s="1061" t="s">
        <v>711</v>
      </c>
      <c r="H2322" s="1063">
        <v>1</v>
      </c>
      <c r="I2322" s="1064">
        <v>24801</v>
      </c>
      <c r="J2322" s="1064">
        <v>1</v>
      </c>
      <c r="K2322">
        <v>2020</v>
      </c>
      <c r="L2322" s="1064">
        <v>2</v>
      </c>
      <c r="M2322" s="1064">
        <v>2</v>
      </c>
      <c r="N2322" s="1064" t="s">
        <v>2396</v>
      </c>
      <c r="O2322">
        <v>13</v>
      </c>
      <c r="P2322" s="1065">
        <v>0</v>
      </c>
      <c r="Q2322" s="1065">
        <v>0</v>
      </c>
      <c r="R2322" s="1066">
        <f t="shared" si="36"/>
        <v>0</v>
      </c>
      <c r="S2322" s="1065">
        <v>0</v>
      </c>
      <c r="T2322" s="1065">
        <v>0</v>
      </c>
      <c r="U2322" s="1065">
        <v>0</v>
      </c>
      <c r="V2322" s="1065">
        <v>0</v>
      </c>
    </row>
    <row r="2323" spans="1:22">
      <c r="A2323">
        <v>4088200100</v>
      </c>
      <c r="B2323" s="1061">
        <v>2</v>
      </c>
      <c r="C2323" s="1061">
        <v>5</v>
      </c>
      <c r="D2323" s="1062">
        <v>2</v>
      </c>
      <c r="E2323" s="1061" t="s">
        <v>2394</v>
      </c>
      <c r="F2323" s="1061">
        <v>143</v>
      </c>
      <c r="G2323" s="1061" t="s">
        <v>711</v>
      </c>
      <c r="H2323" s="1063">
        <v>1</v>
      </c>
      <c r="I2323" s="1064">
        <v>24801</v>
      </c>
      <c r="J2323" s="1064">
        <v>1</v>
      </c>
      <c r="K2323">
        <v>2020</v>
      </c>
      <c r="L2323" s="1064">
        <v>2</v>
      </c>
      <c r="M2323" s="1064">
        <v>2</v>
      </c>
      <c r="N2323" s="1064" t="s">
        <v>2396</v>
      </c>
      <c r="O2323">
        <v>13</v>
      </c>
      <c r="P2323" s="1065">
        <v>0</v>
      </c>
      <c r="Q2323" s="1065">
        <v>0</v>
      </c>
      <c r="R2323" s="1066">
        <f t="shared" si="36"/>
        <v>0</v>
      </c>
      <c r="S2323" s="1065">
        <v>47851.199999999997</v>
      </c>
      <c r="T2323" s="1065">
        <v>47851.199999999997</v>
      </c>
      <c r="U2323" s="1065">
        <v>0</v>
      </c>
      <c r="V2323" s="1065">
        <v>0</v>
      </c>
    </row>
    <row r="2324" spans="1:22">
      <c r="A2324">
        <v>4088200100</v>
      </c>
      <c r="B2324" s="1061">
        <v>2</v>
      </c>
      <c r="C2324" s="1061">
        <v>5</v>
      </c>
      <c r="D2324" s="1062">
        <v>2</v>
      </c>
      <c r="E2324" s="1061" t="s">
        <v>2394</v>
      </c>
      <c r="F2324" s="1061">
        <v>143</v>
      </c>
      <c r="G2324" s="1061" t="s">
        <v>711</v>
      </c>
      <c r="H2324" s="1063">
        <v>1</v>
      </c>
      <c r="I2324" s="1064">
        <v>24801</v>
      </c>
      <c r="J2324" s="1064">
        <v>1</v>
      </c>
      <c r="K2324">
        <v>2020</v>
      </c>
      <c r="L2324" s="1064">
        <v>2</v>
      </c>
      <c r="M2324" s="1064">
        <v>2</v>
      </c>
      <c r="N2324" s="1064" t="s">
        <v>2396</v>
      </c>
      <c r="O2324">
        <v>13</v>
      </c>
      <c r="P2324" s="1065">
        <v>0</v>
      </c>
      <c r="Q2324" s="1065">
        <v>47851.199999999997</v>
      </c>
      <c r="R2324" s="1066">
        <f t="shared" si="36"/>
        <v>47851.199999999997</v>
      </c>
      <c r="S2324" s="1065">
        <v>0</v>
      </c>
      <c r="T2324" s="1065">
        <v>0</v>
      </c>
      <c r="U2324" s="1065">
        <v>0</v>
      </c>
      <c r="V2324" s="1065">
        <v>0</v>
      </c>
    </row>
    <row r="2325" spans="1:22">
      <c r="A2325">
        <v>4088200100</v>
      </c>
      <c r="B2325" s="1061">
        <v>2</v>
      </c>
      <c r="C2325" s="1061">
        <v>5</v>
      </c>
      <c r="D2325" s="1062">
        <v>2</v>
      </c>
      <c r="E2325" s="1061" t="s">
        <v>2394</v>
      </c>
      <c r="F2325" s="1061">
        <v>143</v>
      </c>
      <c r="G2325" s="1061" t="s">
        <v>711</v>
      </c>
      <c r="H2325" s="1063">
        <v>1</v>
      </c>
      <c r="I2325" s="1064">
        <v>24901</v>
      </c>
      <c r="J2325" s="1064">
        <v>1</v>
      </c>
      <c r="K2325">
        <v>2020</v>
      </c>
      <c r="L2325" s="1064">
        <v>1</v>
      </c>
      <c r="M2325" s="1064">
        <v>1</v>
      </c>
      <c r="N2325" s="1064" t="s">
        <v>2397</v>
      </c>
      <c r="O2325">
        <v>13</v>
      </c>
      <c r="P2325" s="1065">
        <v>0</v>
      </c>
      <c r="Q2325" s="1065">
        <v>0</v>
      </c>
      <c r="R2325" s="1066">
        <f t="shared" si="36"/>
        <v>0</v>
      </c>
      <c r="S2325" s="1065">
        <v>0</v>
      </c>
      <c r="T2325" s="1065">
        <v>0</v>
      </c>
      <c r="U2325" s="1065">
        <v>0</v>
      </c>
      <c r="V2325" s="1065">
        <v>0</v>
      </c>
    </row>
    <row r="2326" spans="1:22">
      <c r="A2326">
        <v>4088200100</v>
      </c>
      <c r="B2326" s="1061">
        <v>2</v>
      </c>
      <c r="C2326" s="1061">
        <v>5</v>
      </c>
      <c r="D2326" s="1062">
        <v>2</v>
      </c>
      <c r="E2326" s="1061" t="s">
        <v>2394</v>
      </c>
      <c r="F2326" s="1061">
        <v>143</v>
      </c>
      <c r="G2326" s="1061" t="s">
        <v>711</v>
      </c>
      <c r="H2326" s="1063">
        <v>1</v>
      </c>
      <c r="I2326" s="1064">
        <v>24901</v>
      </c>
      <c r="J2326" s="1064">
        <v>1</v>
      </c>
      <c r="K2326">
        <v>2020</v>
      </c>
      <c r="L2326" s="1064">
        <v>1</v>
      </c>
      <c r="M2326" s="1064">
        <v>1</v>
      </c>
      <c r="N2326" s="1064" t="s">
        <v>2397</v>
      </c>
      <c r="O2326">
        <v>13</v>
      </c>
      <c r="P2326" s="1065">
        <v>0</v>
      </c>
      <c r="Q2326" s="1065">
        <v>0</v>
      </c>
      <c r="R2326" s="1066">
        <f t="shared" si="36"/>
        <v>0</v>
      </c>
      <c r="S2326" s="1065">
        <v>0</v>
      </c>
      <c r="T2326" s="1065">
        <v>0</v>
      </c>
      <c r="U2326" s="1065">
        <v>1782.95</v>
      </c>
      <c r="V2326" s="1065">
        <v>1782.95</v>
      </c>
    </row>
    <row r="2327" spans="1:22">
      <c r="A2327">
        <v>4088200100</v>
      </c>
      <c r="B2327" s="1061">
        <v>2</v>
      </c>
      <c r="C2327" s="1061">
        <v>5</v>
      </c>
      <c r="D2327" s="1062">
        <v>2</v>
      </c>
      <c r="E2327" s="1061" t="s">
        <v>2394</v>
      </c>
      <c r="F2327" s="1061">
        <v>143</v>
      </c>
      <c r="G2327" s="1061" t="s">
        <v>711</v>
      </c>
      <c r="H2327" s="1063">
        <v>1</v>
      </c>
      <c r="I2327" s="1064">
        <v>24901</v>
      </c>
      <c r="J2327" s="1064">
        <v>1</v>
      </c>
      <c r="K2327">
        <v>2020</v>
      </c>
      <c r="L2327" s="1064">
        <v>1</v>
      </c>
      <c r="M2327" s="1064">
        <v>1</v>
      </c>
      <c r="N2327" s="1064" t="s">
        <v>2397</v>
      </c>
      <c r="O2327">
        <v>13</v>
      </c>
      <c r="P2327" s="1065">
        <v>0</v>
      </c>
      <c r="Q2327" s="1065">
        <v>0</v>
      </c>
      <c r="R2327" s="1066">
        <f t="shared" si="36"/>
        <v>0</v>
      </c>
      <c r="S2327" s="1065">
        <v>0</v>
      </c>
      <c r="T2327" s="1065">
        <v>0</v>
      </c>
      <c r="U2327" s="1065">
        <v>0</v>
      </c>
      <c r="V2327" s="1065">
        <v>0</v>
      </c>
    </row>
    <row r="2328" spans="1:22">
      <c r="A2328">
        <v>4088200100</v>
      </c>
      <c r="B2328" s="1061">
        <v>2</v>
      </c>
      <c r="C2328" s="1061">
        <v>5</v>
      </c>
      <c r="D2328" s="1062">
        <v>2</v>
      </c>
      <c r="E2328" s="1061" t="s">
        <v>2394</v>
      </c>
      <c r="F2328" s="1061">
        <v>143</v>
      </c>
      <c r="G2328" s="1061" t="s">
        <v>711</v>
      </c>
      <c r="H2328" s="1063">
        <v>1</v>
      </c>
      <c r="I2328" s="1064">
        <v>24901</v>
      </c>
      <c r="J2328" s="1064">
        <v>1</v>
      </c>
      <c r="K2328">
        <v>2020</v>
      </c>
      <c r="L2328" s="1064">
        <v>1</v>
      </c>
      <c r="M2328" s="1064">
        <v>1</v>
      </c>
      <c r="N2328" s="1064" t="s">
        <v>2397</v>
      </c>
      <c r="O2328">
        <v>13</v>
      </c>
      <c r="P2328" s="1065">
        <v>0</v>
      </c>
      <c r="Q2328" s="1065">
        <v>0</v>
      </c>
      <c r="R2328" s="1066">
        <f t="shared" si="36"/>
        <v>0</v>
      </c>
      <c r="S2328" s="1065">
        <v>0</v>
      </c>
      <c r="T2328" s="1065">
        <v>0</v>
      </c>
      <c r="U2328" s="1065">
        <v>0</v>
      </c>
      <c r="V2328" s="1065">
        <v>0</v>
      </c>
    </row>
    <row r="2329" spans="1:22">
      <c r="A2329">
        <v>4088200100</v>
      </c>
      <c r="B2329" s="1061">
        <v>2</v>
      </c>
      <c r="C2329" s="1061">
        <v>5</v>
      </c>
      <c r="D2329" s="1062">
        <v>2</v>
      </c>
      <c r="E2329" s="1061" t="s">
        <v>2394</v>
      </c>
      <c r="F2329" s="1061">
        <v>143</v>
      </c>
      <c r="G2329" s="1061" t="s">
        <v>711</v>
      </c>
      <c r="H2329" s="1063">
        <v>1</v>
      </c>
      <c r="I2329" s="1064">
        <v>24901</v>
      </c>
      <c r="J2329" s="1064">
        <v>1</v>
      </c>
      <c r="K2329">
        <v>2020</v>
      </c>
      <c r="L2329" s="1064">
        <v>1</v>
      </c>
      <c r="M2329" s="1064">
        <v>1</v>
      </c>
      <c r="N2329" s="1064" t="s">
        <v>2397</v>
      </c>
      <c r="O2329">
        <v>13</v>
      </c>
      <c r="P2329" s="1065">
        <v>0</v>
      </c>
      <c r="Q2329" s="1065">
        <v>0</v>
      </c>
      <c r="R2329" s="1066">
        <f t="shared" si="36"/>
        <v>0</v>
      </c>
      <c r="S2329" s="1065">
        <v>1782.95</v>
      </c>
      <c r="T2329" s="1065">
        <v>1782.95</v>
      </c>
      <c r="U2329" s="1065">
        <v>0</v>
      </c>
      <c r="V2329" s="1065">
        <v>0</v>
      </c>
    </row>
    <row r="2330" spans="1:22">
      <c r="A2330">
        <v>4088200100</v>
      </c>
      <c r="B2330" s="1061">
        <v>2</v>
      </c>
      <c r="C2330" s="1061">
        <v>5</v>
      </c>
      <c r="D2330" s="1062">
        <v>2</v>
      </c>
      <c r="E2330" s="1061" t="s">
        <v>2394</v>
      </c>
      <c r="F2330" s="1061">
        <v>143</v>
      </c>
      <c r="G2330" s="1061" t="s">
        <v>711</v>
      </c>
      <c r="H2330" s="1063">
        <v>1</v>
      </c>
      <c r="I2330" s="1064">
        <v>24901</v>
      </c>
      <c r="J2330" s="1064">
        <v>1</v>
      </c>
      <c r="K2330">
        <v>2020</v>
      </c>
      <c r="L2330" s="1064">
        <v>1</v>
      </c>
      <c r="M2330" s="1064">
        <v>1</v>
      </c>
      <c r="N2330" s="1064" t="s">
        <v>2397</v>
      </c>
      <c r="O2330">
        <v>13</v>
      </c>
      <c r="P2330" s="1065">
        <v>0</v>
      </c>
      <c r="Q2330" s="1065">
        <v>1782.95</v>
      </c>
      <c r="R2330" s="1066">
        <f t="shared" si="36"/>
        <v>1782.95</v>
      </c>
      <c r="S2330" s="1065">
        <v>0</v>
      </c>
      <c r="T2330" s="1065">
        <v>0</v>
      </c>
      <c r="U2330" s="1065">
        <v>0</v>
      </c>
      <c r="V2330" s="1065">
        <v>0</v>
      </c>
    </row>
    <row r="2331" spans="1:22">
      <c r="A2331">
        <v>4088200100</v>
      </c>
      <c r="B2331" s="1061">
        <v>2</v>
      </c>
      <c r="C2331" s="1061">
        <v>5</v>
      </c>
      <c r="D2331" s="1062">
        <v>2</v>
      </c>
      <c r="E2331" s="1061" t="s">
        <v>2394</v>
      </c>
      <c r="F2331" s="1061">
        <v>143</v>
      </c>
      <c r="G2331" s="1061" t="s">
        <v>711</v>
      </c>
      <c r="H2331" s="1063">
        <v>1</v>
      </c>
      <c r="I2331" s="1064">
        <v>24901</v>
      </c>
      <c r="J2331" s="1064">
        <v>1</v>
      </c>
      <c r="K2331">
        <v>2020</v>
      </c>
      <c r="L2331" s="1064">
        <v>2</v>
      </c>
      <c r="M2331" s="1064">
        <v>2</v>
      </c>
      <c r="N2331" s="1064" t="s">
        <v>2396</v>
      </c>
      <c r="O2331">
        <v>13</v>
      </c>
      <c r="P2331" s="1065">
        <v>0</v>
      </c>
      <c r="Q2331" s="1065">
        <v>0</v>
      </c>
      <c r="R2331" s="1066">
        <f t="shared" si="36"/>
        <v>0</v>
      </c>
      <c r="S2331" s="1065">
        <v>0</v>
      </c>
      <c r="T2331" s="1065">
        <v>0</v>
      </c>
      <c r="U2331" s="1065">
        <v>0</v>
      </c>
      <c r="V2331" s="1065">
        <v>0</v>
      </c>
    </row>
    <row r="2332" spans="1:22">
      <c r="A2332">
        <v>4088200100</v>
      </c>
      <c r="B2332" s="1061">
        <v>2</v>
      </c>
      <c r="C2332" s="1061">
        <v>5</v>
      </c>
      <c r="D2332" s="1062">
        <v>2</v>
      </c>
      <c r="E2332" s="1061" t="s">
        <v>2394</v>
      </c>
      <c r="F2332" s="1061">
        <v>143</v>
      </c>
      <c r="G2332" s="1061" t="s">
        <v>711</v>
      </c>
      <c r="H2332" s="1063">
        <v>1</v>
      </c>
      <c r="I2332" s="1064">
        <v>24901</v>
      </c>
      <c r="J2332" s="1064">
        <v>1</v>
      </c>
      <c r="K2332">
        <v>2020</v>
      </c>
      <c r="L2332" s="1064">
        <v>2</v>
      </c>
      <c r="M2332" s="1064">
        <v>2</v>
      </c>
      <c r="N2332" s="1064" t="s">
        <v>2396</v>
      </c>
      <c r="O2332">
        <v>13</v>
      </c>
      <c r="P2332" s="1065">
        <v>0</v>
      </c>
      <c r="Q2332" s="1065">
        <v>0</v>
      </c>
      <c r="R2332" s="1066">
        <f t="shared" si="36"/>
        <v>0</v>
      </c>
      <c r="S2332" s="1065">
        <v>0</v>
      </c>
      <c r="T2332" s="1065">
        <v>0</v>
      </c>
      <c r="U2332" s="1065">
        <v>931.62</v>
      </c>
      <c r="V2332" s="1065">
        <v>931.62</v>
      </c>
    </row>
    <row r="2333" spans="1:22">
      <c r="A2333">
        <v>4088200100</v>
      </c>
      <c r="B2333" s="1061">
        <v>2</v>
      </c>
      <c r="C2333" s="1061">
        <v>5</v>
      </c>
      <c r="D2333" s="1062">
        <v>2</v>
      </c>
      <c r="E2333" s="1061" t="s">
        <v>2394</v>
      </c>
      <c r="F2333" s="1061">
        <v>143</v>
      </c>
      <c r="G2333" s="1061" t="s">
        <v>711</v>
      </c>
      <c r="H2333" s="1063">
        <v>1</v>
      </c>
      <c r="I2333" s="1064">
        <v>24901</v>
      </c>
      <c r="J2333" s="1064">
        <v>1</v>
      </c>
      <c r="K2333">
        <v>2020</v>
      </c>
      <c r="L2333" s="1064">
        <v>2</v>
      </c>
      <c r="M2333" s="1064">
        <v>2</v>
      </c>
      <c r="N2333" s="1064" t="s">
        <v>2396</v>
      </c>
      <c r="O2333">
        <v>13</v>
      </c>
      <c r="P2333" s="1065">
        <v>0</v>
      </c>
      <c r="Q2333" s="1065">
        <v>0</v>
      </c>
      <c r="R2333" s="1066">
        <f t="shared" si="36"/>
        <v>0</v>
      </c>
      <c r="S2333" s="1065">
        <v>0</v>
      </c>
      <c r="T2333" s="1065">
        <v>0</v>
      </c>
      <c r="U2333" s="1065">
        <v>0</v>
      </c>
      <c r="V2333" s="1065">
        <v>0</v>
      </c>
    </row>
    <row r="2334" spans="1:22">
      <c r="A2334">
        <v>4088200100</v>
      </c>
      <c r="B2334" s="1061">
        <v>2</v>
      </c>
      <c r="C2334" s="1061">
        <v>5</v>
      </c>
      <c r="D2334" s="1062">
        <v>2</v>
      </c>
      <c r="E2334" s="1061" t="s">
        <v>2394</v>
      </c>
      <c r="F2334" s="1061">
        <v>143</v>
      </c>
      <c r="G2334" s="1061" t="s">
        <v>711</v>
      </c>
      <c r="H2334" s="1063">
        <v>1</v>
      </c>
      <c r="I2334" s="1064">
        <v>24901</v>
      </c>
      <c r="J2334" s="1064">
        <v>1</v>
      </c>
      <c r="K2334">
        <v>2020</v>
      </c>
      <c r="L2334" s="1064">
        <v>2</v>
      </c>
      <c r="M2334" s="1064">
        <v>2</v>
      </c>
      <c r="N2334" s="1064" t="s">
        <v>2396</v>
      </c>
      <c r="O2334">
        <v>13</v>
      </c>
      <c r="P2334" s="1065">
        <v>0</v>
      </c>
      <c r="Q2334" s="1065">
        <v>0</v>
      </c>
      <c r="R2334" s="1066">
        <f t="shared" si="36"/>
        <v>0</v>
      </c>
      <c r="S2334" s="1065">
        <v>0</v>
      </c>
      <c r="T2334" s="1065">
        <v>0</v>
      </c>
      <c r="U2334" s="1065">
        <v>0</v>
      </c>
      <c r="V2334" s="1065">
        <v>0</v>
      </c>
    </row>
    <row r="2335" spans="1:22">
      <c r="A2335">
        <v>4088200100</v>
      </c>
      <c r="B2335" s="1061">
        <v>2</v>
      </c>
      <c r="C2335" s="1061">
        <v>5</v>
      </c>
      <c r="D2335" s="1062">
        <v>2</v>
      </c>
      <c r="E2335" s="1061" t="s">
        <v>2394</v>
      </c>
      <c r="F2335" s="1061">
        <v>143</v>
      </c>
      <c r="G2335" s="1061" t="s">
        <v>711</v>
      </c>
      <c r="H2335" s="1063">
        <v>1</v>
      </c>
      <c r="I2335" s="1064">
        <v>24901</v>
      </c>
      <c r="J2335" s="1064">
        <v>1</v>
      </c>
      <c r="K2335">
        <v>2020</v>
      </c>
      <c r="L2335" s="1064">
        <v>2</v>
      </c>
      <c r="M2335" s="1064">
        <v>2</v>
      </c>
      <c r="N2335" s="1064" t="s">
        <v>2396</v>
      </c>
      <c r="O2335">
        <v>13</v>
      </c>
      <c r="P2335" s="1065">
        <v>0</v>
      </c>
      <c r="Q2335" s="1065">
        <v>0</v>
      </c>
      <c r="R2335" s="1066">
        <f t="shared" si="36"/>
        <v>0</v>
      </c>
      <c r="S2335" s="1065">
        <v>931.62</v>
      </c>
      <c r="T2335" s="1065">
        <v>931.62</v>
      </c>
      <c r="U2335" s="1065">
        <v>0</v>
      </c>
      <c r="V2335" s="1065">
        <v>0</v>
      </c>
    </row>
    <row r="2336" spans="1:22">
      <c r="A2336">
        <v>4088200100</v>
      </c>
      <c r="B2336" s="1061">
        <v>2</v>
      </c>
      <c r="C2336" s="1061">
        <v>5</v>
      </c>
      <c r="D2336" s="1062">
        <v>2</v>
      </c>
      <c r="E2336" s="1061" t="s">
        <v>2394</v>
      </c>
      <c r="F2336" s="1061">
        <v>143</v>
      </c>
      <c r="G2336" s="1061" t="s">
        <v>711</v>
      </c>
      <c r="H2336" s="1063">
        <v>1</v>
      </c>
      <c r="I2336" s="1064">
        <v>24901</v>
      </c>
      <c r="J2336" s="1064">
        <v>1</v>
      </c>
      <c r="K2336">
        <v>2020</v>
      </c>
      <c r="L2336" s="1064">
        <v>2</v>
      </c>
      <c r="M2336" s="1064">
        <v>2</v>
      </c>
      <c r="N2336" s="1064" t="s">
        <v>2396</v>
      </c>
      <c r="O2336">
        <v>13</v>
      </c>
      <c r="P2336" s="1065">
        <v>0</v>
      </c>
      <c r="Q2336" s="1065">
        <v>931.62</v>
      </c>
      <c r="R2336" s="1066">
        <f t="shared" si="36"/>
        <v>931.62</v>
      </c>
      <c r="S2336" s="1065">
        <v>0</v>
      </c>
      <c r="T2336" s="1065">
        <v>0</v>
      </c>
      <c r="U2336" s="1065">
        <v>0</v>
      </c>
      <c r="V2336" s="1065">
        <v>0</v>
      </c>
    </row>
    <row r="2337" spans="1:22">
      <c r="A2337">
        <v>4088200100</v>
      </c>
      <c r="B2337" s="1061">
        <v>2</v>
      </c>
      <c r="C2337" s="1061">
        <v>5</v>
      </c>
      <c r="D2337" s="1062">
        <v>2</v>
      </c>
      <c r="E2337" s="1061" t="s">
        <v>2394</v>
      </c>
      <c r="F2337" s="1061">
        <v>143</v>
      </c>
      <c r="G2337" s="1061" t="s">
        <v>711</v>
      </c>
      <c r="H2337" s="1063">
        <v>1</v>
      </c>
      <c r="I2337" s="1064">
        <v>24901</v>
      </c>
      <c r="J2337" s="1064">
        <v>1</v>
      </c>
      <c r="K2337">
        <v>2020</v>
      </c>
      <c r="L2337" s="1064">
        <v>1</v>
      </c>
      <c r="M2337" s="1064">
        <v>1</v>
      </c>
      <c r="N2337" s="1064" t="s">
        <v>2397</v>
      </c>
      <c r="O2337">
        <v>13</v>
      </c>
      <c r="P2337" s="1065">
        <v>0</v>
      </c>
      <c r="Q2337" s="1065">
        <v>0</v>
      </c>
      <c r="R2337" s="1066">
        <f t="shared" si="36"/>
        <v>0</v>
      </c>
      <c r="S2337" s="1065">
        <v>0</v>
      </c>
      <c r="T2337" s="1065">
        <v>0</v>
      </c>
      <c r="U2337" s="1065">
        <v>0</v>
      </c>
      <c r="V2337" s="1065">
        <v>0</v>
      </c>
    </row>
    <row r="2338" spans="1:22">
      <c r="A2338">
        <v>4088200100</v>
      </c>
      <c r="B2338" s="1061">
        <v>2</v>
      </c>
      <c r="C2338" s="1061">
        <v>5</v>
      </c>
      <c r="D2338" s="1062">
        <v>2</v>
      </c>
      <c r="E2338" s="1061" t="s">
        <v>2394</v>
      </c>
      <c r="F2338" s="1061">
        <v>143</v>
      </c>
      <c r="G2338" s="1061" t="s">
        <v>711</v>
      </c>
      <c r="H2338" s="1063">
        <v>1</v>
      </c>
      <c r="I2338" s="1064">
        <v>24901</v>
      </c>
      <c r="J2338" s="1064">
        <v>1</v>
      </c>
      <c r="K2338">
        <v>2020</v>
      </c>
      <c r="L2338" s="1064">
        <v>1</v>
      </c>
      <c r="M2338" s="1064">
        <v>1</v>
      </c>
      <c r="N2338" s="1064" t="s">
        <v>2397</v>
      </c>
      <c r="O2338">
        <v>13</v>
      </c>
      <c r="P2338" s="1065">
        <v>0</v>
      </c>
      <c r="Q2338" s="1065">
        <v>0</v>
      </c>
      <c r="R2338" s="1066">
        <f t="shared" si="36"/>
        <v>0</v>
      </c>
      <c r="S2338" s="1065">
        <v>0</v>
      </c>
      <c r="T2338" s="1065">
        <v>0</v>
      </c>
      <c r="U2338" s="1065">
        <v>5216.9399999999996</v>
      </c>
      <c r="V2338" s="1065">
        <v>5216.9399999999996</v>
      </c>
    </row>
    <row r="2339" spans="1:22">
      <c r="A2339">
        <v>4088200100</v>
      </c>
      <c r="B2339" s="1061">
        <v>2</v>
      </c>
      <c r="C2339" s="1061">
        <v>5</v>
      </c>
      <c r="D2339" s="1062">
        <v>2</v>
      </c>
      <c r="E2339" s="1061" t="s">
        <v>2394</v>
      </c>
      <c r="F2339" s="1061">
        <v>143</v>
      </c>
      <c r="G2339" s="1061" t="s">
        <v>711</v>
      </c>
      <c r="H2339" s="1063">
        <v>1</v>
      </c>
      <c r="I2339" s="1064">
        <v>24901</v>
      </c>
      <c r="J2339" s="1064">
        <v>1</v>
      </c>
      <c r="K2339">
        <v>2020</v>
      </c>
      <c r="L2339" s="1064">
        <v>1</v>
      </c>
      <c r="M2339" s="1064">
        <v>1</v>
      </c>
      <c r="N2339" s="1064" t="s">
        <v>2397</v>
      </c>
      <c r="O2339">
        <v>13</v>
      </c>
      <c r="P2339" s="1065">
        <v>0</v>
      </c>
      <c r="Q2339" s="1065">
        <v>0</v>
      </c>
      <c r="R2339" s="1066">
        <f t="shared" si="36"/>
        <v>0</v>
      </c>
      <c r="S2339" s="1065">
        <v>0</v>
      </c>
      <c r="T2339" s="1065">
        <v>0</v>
      </c>
      <c r="U2339" s="1065">
        <v>0</v>
      </c>
      <c r="V2339" s="1065">
        <v>0</v>
      </c>
    </row>
    <row r="2340" spans="1:22">
      <c r="A2340">
        <v>4088200100</v>
      </c>
      <c r="B2340" s="1061">
        <v>2</v>
      </c>
      <c r="C2340" s="1061">
        <v>5</v>
      </c>
      <c r="D2340" s="1062">
        <v>2</v>
      </c>
      <c r="E2340" s="1061" t="s">
        <v>2394</v>
      </c>
      <c r="F2340" s="1061">
        <v>143</v>
      </c>
      <c r="G2340" s="1061" t="s">
        <v>711</v>
      </c>
      <c r="H2340" s="1063">
        <v>1</v>
      </c>
      <c r="I2340" s="1064">
        <v>24901</v>
      </c>
      <c r="J2340" s="1064">
        <v>1</v>
      </c>
      <c r="K2340">
        <v>2020</v>
      </c>
      <c r="L2340" s="1064">
        <v>1</v>
      </c>
      <c r="M2340" s="1064">
        <v>1</v>
      </c>
      <c r="N2340" s="1064" t="s">
        <v>2397</v>
      </c>
      <c r="O2340">
        <v>13</v>
      </c>
      <c r="P2340" s="1065">
        <v>0</v>
      </c>
      <c r="Q2340" s="1065">
        <v>0</v>
      </c>
      <c r="R2340" s="1066">
        <f t="shared" si="36"/>
        <v>0</v>
      </c>
      <c r="S2340" s="1065">
        <v>0</v>
      </c>
      <c r="T2340" s="1065">
        <v>0</v>
      </c>
      <c r="U2340" s="1065">
        <v>0</v>
      </c>
      <c r="V2340" s="1065">
        <v>0</v>
      </c>
    </row>
    <row r="2341" spans="1:22">
      <c r="A2341">
        <v>4088200100</v>
      </c>
      <c r="B2341" s="1061">
        <v>2</v>
      </c>
      <c r="C2341" s="1061">
        <v>5</v>
      </c>
      <c r="D2341" s="1062">
        <v>2</v>
      </c>
      <c r="E2341" s="1061" t="s">
        <v>2394</v>
      </c>
      <c r="F2341" s="1061">
        <v>143</v>
      </c>
      <c r="G2341" s="1061" t="s">
        <v>711</v>
      </c>
      <c r="H2341" s="1063">
        <v>1</v>
      </c>
      <c r="I2341" s="1064">
        <v>24901</v>
      </c>
      <c r="J2341" s="1064">
        <v>1</v>
      </c>
      <c r="K2341">
        <v>2020</v>
      </c>
      <c r="L2341" s="1064">
        <v>1</v>
      </c>
      <c r="M2341" s="1064">
        <v>1</v>
      </c>
      <c r="N2341" s="1064" t="s">
        <v>2397</v>
      </c>
      <c r="O2341">
        <v>13</v>
      </c>
      <c r="P2341" s="1065">
        <v>0</v>
      </c>
      <c r="Q2341" s="1065">
        <v>0</v>
      </c>
      <c r="R2341" s="1066">
        <f t="shared" si="36"/>
        <v>0</v>
      </c>
      <c r="S2341" s="1065">
        <v>5216.9399999999996</v>
      </c>
      <c r="T2341" s="1065">
        <v>5216.9399999999996</v>
      </c>
      <c r="U2341" s="1065">
        <v>0</v>
      </c>
      <c r="V2341" s="1065">
        <v>0</v>
      </c>
    </row>
    <row r="2342" spans="1:22">
      <c r="A2342">
        <v>4088200100</v>
      </c>
      <c r="B2342" s="1061">
        <v>2</v>
      </c>
      <c r="C2342" s="1061">
        <v>5</v>
      </c>
      <c r="D2342" s="1062">
        <v>2</v>
      </c>
      <c r="E2342" s="1061" t="s">
        <v>2394</v>
      </c>
      <c r="F2342" s="1061">
        <v>143</v>
      </c>
      <c r="G2342" s="1061" t="s">
        <v>711</v>
      </c>
      <c r="H2342" s="1063">
        <v>1</v>
      </c>
      <c r="I2342" s="1064">
        <v>24901</v>
      </c>
      <c r="J2342" s="1064">
        <v>1</v>
      </c>
      <c r="K2342">
        <v>2020</v>
      </c>
      <c r="L2342" s="1064">
        <v>1</v>
      </c>
      <c r="M2342" s="1064">
        <v>1</v>
      </c>
      <c r="N2342" s="1064" t="s">
        <v>2397</v>
      </c>
      <c r="O2342">
        <v>13</v>
      </c>
      <c r="P2342" s="1065">
        <v>0</v>
      </c>
      <c r="Q2342" s="1065">
        <v>5216.9399999999996</v>
      </c>
      <c r="R2342" s="1066">
        <f t="shared" si="36"/>
        <v>5216.9399999999996</v>
      </c>
      <c r="S2342" s="1065">
        <v>0</v>
      </c>
      <c r="T2342" s="1065">
        <v>0</v>
      </c>
      <c r="U2342" s="1065">
        <v>0</v>
      </c>
      <c r="V2342" s="1065">
        <v>0</v>
      </c>
    </row>
    <row r="2343" spans="1:22">
      <c r="A2343">
        <v>4088200100</v>
      </c>
      <c r="B2343" s="1061">
        <v>2</v>
      </c>
      <c r="C2343" s="1061">
        <v>5</v>
      </c>
      <c r="D2343" s="1062">
        <v>2</v>
      </c>
      <c r="E2343" s="1061" t="s">
        <v>2394</v>
      </c>
      <c r="F2343" s="1061">
        <v>143</v>
      </c>
      <c r="G2343" s="1061" t="s">
        <v>711</v>
      </c>
      <c r="H2343" s="1063">
        <v>1</v>
      </c>
      <c r="I2343" s="1064">
        <v>24901</v>
      </c>
      <c r="J2343" s="1064">
        <v>1</v>
      </c>
      <c r="K2343">
        <v>2020</v>
      </c>
      <c r="L2343" s="1064">
        <v>1</v>
      </c>
      <c r="M2343" s="1064">
        <v>1</v>
      </c>
      <c r="N2343" s="1064" t="s">
        <v>2397</v>
      </c>
      <c r="O2343">
        <v>13</v>
      </c>
      <c r="P2343" s="1065">
        <v>0</v>
      </c>
      <c r="Q2343" s="1065">
        <v>0</v>
      </c>
      <c r="R2343" s="1066">
        <f t="shared" si="36"/>
        <v>0</v>
      </c>
      <c r="S2343" s="1065">
        <v>0</v>
      </c>
      <c r="T2343" s="1065">
        <v>0</v>
      </c>
      <c r="U2343" s="1065">
        <v>0</v>
      </c>
      <c r="V2343" s="1065">
        <v>0</v>
      </c>
    </row>
    <row r="2344" spans="1:22">
      <c r="A2344">
        <v>4088200100</v>
      </c>
      <c r="B2344" s="1061">
        <v>2</v>
      </c>
      <c r="C2344" s="1061">
        <v>5</v>
      </c>
      <c r="D2344" s="1062">
        <v>2</v>
      </c>
      <c r="E2344" s="1061" t="s">
        <v>2394</v>
      </c>
      <c r="F2344" s="1061">
        <v>143</v>
      </c>
      <c r="G2344" s="1061" t="s">
        <v>711</v>
      </c>
      <c r="H2344" s="1063">
        <v>1</v>
      </c>
      <c r="I2344" s="1064">
        <v>24901</v>
      </c>
      <c r="J2344" s="1064">
        <v>1</v>
      </c>
      <c r="K2344">
        <v>2020</v>
      </c>
      <c r="L2344" s="1064">
        <v>1</v>
      </c>
      <c r="M2344" s="1064">
        <v>1</v>
      </c>
      <c r="N2344" s="1064" t="s">
        <v>2397</v>
      </c>
      <c r="O2344">
        <v>13</v>
      </c>
      <c r="P2344" s="1065">
        <v>0</v>
      </c>
      <c r="Q2344" s="1065">
        <v>0</v>
      </c>
      <c r="R2344" s="1066">
        <f t="shared" si="36"/>
        <v>0</v>
      </c>
      <c r="S2344" s="1065">
        <v>0</v>
      </c>
      <c r="T2344" s="1065">
        <v>0</v>
      </c>
      <c r="U2344" s="1065">
        <v>866.66</v>
      </c>
      <c r="V2344" s="1065">
        <v>866.66</v>
      </c>
    </row>
    <row r="2345" spans="1:22">
      <c r="A2345">
        <v>4088200100</v>
      </c>
      <c r="B2345" s="1061">
        <v>2</v>
      </c>
      <c r="C2345" s="1061">
        <v>5</v>
      </c>
      <c r="D2345" s="1062">
        <v>2</v>
      </c>
      <c r="E2345" s="1061" t="s">
        <v>2394</v>
      </c>
      <c r="F2345" s="1061">
        <v>143</v>
      </c>
      <c r="G2345" s="1061" t="s">
        <v>711</v>
      </c>
      <c r="H2345" s="1063">
        <v>1</v>
      </c>
      <c r="I2345" s="1064">
        <v>24901</v>
      </c>
      <c r="J2345" s="1064">
        <v>1</v>
      </c>
      <c r="K2345">
        <v>2020</v>
      </c>
      <c r="L2345" s="1064">
        <v>1</v>
      </c>
      <c r="M2345" s="1064">
        <v>1</v>
      </c>
      <c r="N2345" s="1064" t="s">
        <v>2397</v>
      </c>
      <c r="O2345">
        <v>13</v>
      </c>
      <c r="P2345" s="1065">
        <v>0</v>
      </c>
      <c r="Q2345" s="1065">
        <v>0</v>
      </c>
      <c r="R2345" s="1066">
        <f t="shared" si="36"/>
        <v>0</v>
      </c>
      <c r="S2345" s="1065">
        <v>0</v>
      </c>
      <c r="T2345" s="1065">
        <v>0</v>
      </c>
      <c r="U2345" s="1065">
        <v>0</v>
      </c>
      <c r="V2345" s="1065">
        <v>0</v>
      </c>
    </row>
    <row r="2346" spans="1:22">
      <c r="A2346">
        <v>4088200100</v>
      </c>
      <c r="B2346" s="1061">
        <v>2</v>
      </c>
      <c r="C2346" s="1061">
        <v>5</v>
      </c>
      <c r="D2346" s="1062">
        <v>2</v>
      </c>
      <c r="E2346" s="1061" t="s">
        <v>2394</v>
      </c>
      <c r="F2346" s="1061">
        <v>143</v>
      </c>
      <c r="G2346" s="1061" t="s">
        <v>711</v>
      </c>
      <c r="H2346" s="1063">
        <v>1</v>
      </c>
      <c r="I2346" s="1064">
        <v>24901</v>
      </c>
      <c r="J2346" s="1064">
        <v>1</v>
      </c>
      <c r="K2346">
        <v>2020</v>
      </c>
      <c r="L2346" s="1064">
        <v>1</v>
      </c>
      <c r="M2346" s="1064">
        <v>1</v>
      </c>
      <c r="N2346" s="1064" t="s">
        <v>2397</v>
      </c>
      <c r="O2346">
        <v>13</v>
      </c>
      <c r="P2346" s="1065">
        <v>0</v>
      </c>
      <c r="Q2346" s="1065">
        <v>0</v>
      </c>
      <c r="R2346" s="1066">
        <f t="shared" si="36"/>
        <v>0</v>
      </c>
      <c r="S2346" s="1065">
        <v>0</v>
      </c>
      <c r="T2346" s="1065">
        <v>0</v>
      </c>
      <c r="U2346" s="1065">
        <v>0</v>
      </c>
      <c r="V2346" s="1065">
        <v>0</v>
      </c>
    </row>
    <row r="2347" spans="1:22">
      <c r="A2347">
        <v>4088200100</v>
      </c>
      <c r="B2347" s="1061">
        <v>2</v>
      </c>
      <c r="C2347" s="1061">
        <v>5</v>
      </c>
      <c r="D2347" s="1062">
        <v>2</v>
      </c>
      <c r="E2347" s="1061" t="s">
        <v>2394</v>
      </c>
      <c r="F2347" s="1061">
        <v>143</v>
      </c>
      <c r="G2347" s="1061" t="s">
        <v>711</v>
      </c>
      <c r="H2347" s="1063">
        <v>1</v>
      </c>
      <c r="I2347" s="1064">
        <v>24901</v>
      </c>
      <c r="J2347" s="1064">
        <v>1</v>
      </c>
      <c r="K2347">
        <v>2020</v>
      </c>
      <c r="L2347" s="1064">
        <v>1</v>
      </c>
      <c r="M2347" s="1064">
        <v>1</v>
      </c>
      <c r="N2347" s="1064" t="s">
        <v>2397</v>
      </c>
      <c r="O2347">
        <v>13</v>
      </c>
      <c r="P2347" s="1065">
        <v>0</v>
      </c>
      <c r="Q2347" s="1065">
        <v>0</v>
      </c>
      <c r="R2347" s="1066">
        <f t="shared" si="36"/>
        <v>0</v>
      </c>
      <c r="S2347" s="1065">
        <v>866.66</v>
      </c>
      <c r="T2347" s="1065">
        <v>866.66</v>
      </c>
      <c r="U2347" s="1065">
        <v>0</v>
      </c>
      <c r="V2347" s="1065">
        <v>0</v>
      </c>
    </row>
    <row r="2348" spans="1:22">
      <c r="A2348">
        <v>4088200100</v>
      </c>
      <c r="B2348" s="1061">
        <v>2</v>
      </c>
      <c r="C2348" s="1061">
        <v>5</v>
      </c>
      <c r="D2348" s="1062">
        <v>2</v>
      </c>
      <c r="E2348" s="1061" t="s">
        <v>2394</v>
      </c>
      <c r="F2348" s="1061">
        <v>143</v>
      </c>
      <c r="G2348" s="1061" t="s">
        <v>711</v>
      </c>
      <c r="H2348" s="1063">
        <v>1</v>
      </c>
      <c r="I2348" s="1064">
        <v>24901</v>
      </c>
      <c r="J2348" s="1064">
        <v>1</v>
      </c>
      <c r="K2348">
        <v>2020</v>
      </c>
      <c r="L2348" s="1064">
        <v>1</v>
      </c>
      <c r="M2348" s="1064">
        <v>1</v>
      </c>
      <c r="N2348" s="1064" t="s">
        <v>2397</v>
      </c>
      <c r="O2348">
        <v>13</v>
      </c>
      <c r="P2348" s="1065">
        <v>0</v>
      </c>
      <c r="Q2348" s="1065">
        <v>866.66</v>
      </c>
      <c r="R2348" s="1066">
        <f t="shared" si="36"/>
        <v>866.66</v>
      </c>
      <c r="S2348" s="1065">
        <v>0</v>
      </c>
      <c r="T2348" s="1065">
        <v>0</v>
      </c>
      <c r="U2348" s="1065">
        <v>0</v>
      </c>
      <c r="V2348" s="1065">
        <v>0</v>
      </c>
    </row>
    <row r="2349" spans="1:22">
      <c r="A2349">
        <v>4088200100</v>
      </c>
      <c r="B2349" s="1061">
        <v>2</v>
      </c>
      <c r="C2349" s="1061">
        <v>5</v>
      </c>
      <c r="D2349" s="1062">
        <v>2</v>
      </c>
      <c r="E2349" s="1061" t="s">
        <v>2394</v>
      </c>
      <c r="F2349" s="1061">
        <v>143</v>
      </c>
      <c r="G2349" s="1061" t="s">
        <v>711</v>
      </c>
      <c r="H2349" s="1063">
        <v>1</v>
      </c>
      <c r="I2349" s="1064">
        <v>24901</v>
      </c>
      <c r="J2349" s="1064">
        <v>1</v>
      </c>
      <c r="K2349">
        <v>2020</v>
      </c>
      <c r="L2349" s="1064">
        <v>2</v>
      </c>
      <c r="M2349" s="1064">
        <v>2</v>
      </c>
      <c r="N2349" s="1064" t="s">
        <v>2396</v>
      </c>
      <c r="O2349">
        <v>13</v>
      </c>
      <c r="P2349" s="1065">
        <v>0</v>
      </c>
      <c r="Q2349" s="1065">
        <v>0</v>
      </c>
      <c r="R2349" s="1066">
        <f t="shared" si="36"/>
        <v>0</v>
      </c>
      <c r="S2349" s="1065">
        <v>0</v>
      </c>
      <c r="T2349" s="1065">
        <v>0</v>
      </c>
      <c r="U2349" s="1065">
        <v>0</v>
      </c>
      <c r="V2349" s="1065">
        <v>0</v>
      </c>
    </row>
    <row r="2350" spans="1:22">
      <c r="A2350">
        <v>4088200100</v>
      </c>
      <c r="B2350" s="1061">
        <v>2</v>
      </c>
      <c r="C2350" s="1061">
        <v>5</v>
      </c>
      <c r="D2350" s="1062">
        <v>2</v>
      </c>
      <c r="E2350" s="1061" t="s">
        <v>2394</v>
      </c>
      <c r="F2350" s="1061">
        <v>143</v>
      </c>
      <c r="G2350" s="1061" t="s">
        <v>711</v>
      </c>
      <c r="H2350" s="1063">
        <v>1</v>
      </c>
      <c r="I2350" s="1064">
        <v>24901</v>
      </c>
      <c r="J2350" s="1064">
        <v>1</v>
      </c>
      <c r="K2350">
        <v>2020</v>
      </c>
      <c r="L2350" s="1064">
        <v>2</v>
      </c>
      <c r="M2350" s="1064">
        <v>2</v>
      </c>
      <c r="N2350" s="1064" t="s">
        <v>2396</v>
      </c>
      <c r="O2350">
        <v>13</v>
      </c>
      <c r="P2350" s="1065">
        <v>0</v>
      </c>
      <c r="Q2350" s="1065">
        <v>0</v>
      </c>
      <c r="R2350" s="1066">
        <f t="shared" si="36"/>
        <v>0</v>
      </c>
      <c r="S2350" s="1065">
        <v>0</v>
      </c>
      <c r="T2350" s="1065">
        <v>0</v>
      </c>
      <c r="U2350" s="1065">
        <v>1000</v>
      </c>
      <c r="V2350" s="1065">
        <v>1000</v>
      </c>
    </row>
    <row r="2351" spans="1:22">
      <c r="A2351">
        <v>4088200100</v>
      </c>
      <c r="B2351" s="1061">
        <v>2</v>
      </c>
      <c r="C2351" s="1061">
        <v>5</v>
      </c>
      <c r="D2351" s="1062">
        <v>2</v>
      </c>
      <c r="E2351" s="1061" t="s">
        <v>2394</v>
      </c>
      <c r="F2351" s="1061">
        <v>143</v>
      </c>
      <c r="G2351" s="1061" t="s">
        <v>711</v>
      </c>
      <c r="H2351" s="1063">
        <v>1</v>
      </c>
      <c r="I2351" s="1064">
        <v>24901</v>
      </c>
      <c r="J2351" s="1064">
        <v>1</v>
      </c>
      <c r="K2351">
        <v>2020</v>
      </c>
      <c r="L2351" s="1064">
        <v>2</v>
      </c>
      <c r="M2351" s="1064">
        <v>2</v>
      </c>
      <c r="N2351" s="1064" t="s">
        <v>2396</v>
      </c>
      <c r="O2351">
        <v>13</v>
      </c>
      <c r="P2351" s="1065">
        <v>0</v>
      </c>
      <c r="Q2351" s="1065">
        <v>0</v>
      </c>
      <c r="R2351" s="1066">
        <f t="shared" si="36"/>
        <v>0</v>
      </c>
      <c r="S2351" s="1065">
        <v>0</v>
      </c>
      <c r="T2351" s="1065">
        <v>0</v>
      </c>
      <c r="U2351" s="1065">
        <v>0</v>
      </c>
      <c r="V2351" s="1065">
        <v>0</v>
      </c>
    </row>
    <row r="2352" spans="1:22">
      <c r="A2352">
        <v>4088200100</v>
      </c>
      <c r="B2352" s="1061">
        <v>2</v>
      </c>
      <c r="C2352" s="1061">
        <v>5</v>
      </c>
      <c r="D2352" s="1062">
        <v>2</v>
      </c>
      <c r="E2352" s="1061" t="s">
        <v>2394</v>
      </c>
      <c r="F2352" s="1061">
        <v>143</v>
      </c>
      <c r="G2352" s="1061" t="s">
        <v>711</v>
      </c>
      <c r="H2352" s="1063">
        <v>1</v>
      </c>
      <c r="I2352" s="1064">
        <v>24901</v>
      </c>
      <c r="J2352" s="1064">
        <v>1</v>
      </c>
      <c r="K2352">
        <v>2020</v>
      </c>
      <c r="L2352" s="1064">
        <v>2</v>
      </c>
      <c r="M2352" s="1064">
        <v>2</v>
      </c>
      <c r="N2352" s="1064" t="s">
        <v>2396</v>
      </c>
      <c r="O2352">
        <v>13</v>
      </c>
      <c r="P2352" s="1065">
        <v>0</v>
      </c>
      <c r="Q2352" s="1065">
        <v>0</v>
      </c>
      <c r="R2352" s="1066">
        <f t="shared" si="36"/>
        <v>0</v>
      </c>
      <c r="S2352" s="1065">
        <v>0</v>
      </c>
      <c r="T2352" s="1065">
        <v>0</v>
      </c>
      <c r="U2352" s="1065">
        <v>0</v>
      </c>
      <c r="V2352" s="1065">
        <v>0</v>
      </c>
    </row>
    <row r="2353" spans="1:22">
      <c r="A2353">
        <v>4088200100</v>
      </c>
      <c r="B2353" s="1061">
        <v>2</v>
      </c>
      <c r="C2353" s="1061">
        <v>5</v>
      </c>
      <c r="D2353" s="1062">
        <v>2</v>
      </c>
      <c r="E2353" s="1061" t="s">
        <v>2394</v>
      </c>
      <c r="F2353" s="1061">
        <v>143</v>
      </c>
      <c r="G2353" s="1061" t="s">
        <v>711</v>
      </c>
      <c r="H2353" s="1063">
        <v>1</v>
      </c>
      <c r="I2353" s="1064">
        <v>24901</v>
      </c>
      <c r="J2353" s="1064">
        <v>1</v>
      </c>
      <c r="K2353">
        <v>2020</v>
      </c>
      <c r="L2353" s="1064">
        <v>2</v>
      </c>
      <c r="M2353" s="1064">
        <v>2</v>
      </c>
      <c r="N2353" s="1064" t="s">
        <v>2396</v>
      </c>
      <c r="O2353">
        <v>13</v>
      </c>
      <c r="P2353" s="1065">
        <v>0</v>
      </c>
      <c r="Q2353" s="1065">
        <v>0</v>
      </c>
      <c r="R2353" s="1066">
        <f t="shared" si="36"/>
        <v>0</v>
      </c>
      <c r="S2353" s="1065">
        <v>1000</v>
      </c>
      <c r="T2353" s="1065">
        <v>1000</v>
      </c>
      <c r="U2353" s="1065">
        <v>0</v>
      </c>
      <c r="V2353" s="1065">
        <v>0</v>
      </c>
    </row>
    <row r="2354" spans="1:22">
      <c r="A2354">
        <v>4088200100</v>
      </c>
      <c r="B2354" s="1061">
        <v>2</v>
      </c>
      <c r="C2354" s="1061">
        <v>5</v>
      </c>
      <c r="D2354" s="1062">
        <v>2</v>
      </c>
      <c r="E2354" s="1061" t="s">
        <v>2394</v>
      </c>
      <c r="F2354" s="1061">
        <v>143</v>
      </c>
      <c r="G2354" s="1061" t="s">
        <v>711</v>
      </c>
      <c r="H2354" s="1063">
        <v>1</v>
      </c>
      <c r="I2354" s="1064">
        <v>24901</v>
      </c>
      <c r="J2354" s="1064">
        <v>1</v>
      </c>
      <c r="K2354">
        <v>2020</v>
      </c>
      <c r="L2354" s="1064">
        <v>2</v>
      </c>
      <c r="M2354" s="1064">
        <v>2</v>
      </c>
      <c r="N2354" s="1064" t="s">
        <v>2396</v>
      </c>
      <c r="O2354">
        <v>13</v>
      </c>
      <c r="P2354" s="1065">
        <v>0</v>
      </c>
      <c r="Q2354" s="1065">
        <v>1000</v>
      </c>
      <c r="R2354" s="1066">
        <f t="shared" si="36"/>
        <v>1000</v>
      </c>
      <c r="S2354" s="1065">
        <v>0</v>
      </c>
      <c r="T2354" s="1065">
        <v>0</v>
      </c>
      <c r="U2354" s="1065">
        <v>0</v>
      </c>
      <c r="V2354" s="1065">
        <v>0</v>
      </c>
    </row>
    <row r="2355" spans="1:22">
      <c r="A2355">
        <v>4088200100</v>
      </c>
      <c r="B2355" s="1061">
        <v>2</v>
      </c>
      <c r="C2355" s="1061">
        <v>5</v>
      </c>
      <c r="D2355" s="1062">
        <v>2</v>
      </c>
      <c r="E2355" s="1061" t="s">
        <v>2394</v>
      </c>
      <c r="F2355" s="1061">
        <v>143</v>
      </c>
      <c r="G2355" s="1061" t="s">
        <v>711</v>
      </c>
      <c r="H2355" s="1063">
        <v>1</v>
      </c>
      <c r="I2355" s="1064">
        <v>24901</v>
      </c>
      <c r="J2355" s="1064">
        <v>1</v>
      </c>
      <c r="K2355">
        <v>2020</v>
      </c>
      <c r="L2355" s="1064">
        <v>2</v>
      </c>
      <c r="M2355" s="1064">
        <v>2</v>
      </c>
      <c r="N2355" s="1064" t="s">
        <v>2396</v>
      </c>
      <c r="O2355">
        <v>13</v>
      </c>
      <c r="P2355" s="1065">
        <v>15458.98</v>
      </c>
      <c r="Q2355" s="1065">
        <v>1970.01</v>
      </c>
      <c r="R2355" s="1066">
        <f t="shared" si="36"/>
        <v>17428.989999999998</v>
      </c>
      <c r="S2355" s="1065">
        <v>17428.990000000002</v>
      </c>
      <c r="T2355" s="1065">
        <v>17428.990000000002</v>
      </c>
      <c r="U2355" s="1065">
        <v>17428.990000000002</v>
      </c>
      <c r="V2355" s="1065">
        <v>17428.990000000002</v>
      </c>
    </row>
    <row r="2356" spans="1:22">
      <c r="A2356">
        <v>4088200100</v>
      </c>
      <c r="B2356" s="1061">
        <v>2</v>
      </c>
      <c r="C2356" s="1061">
        <v>5</v>
      </c>
      <c r="D2356" s="1062">
        <v>2</v>
      </c>
      <c r="E2356" s="1061" t="s">
        <v>2394</v>
      </c>
      <c r="F2356" s="1061">
        <v>143</v>
      </c>
      <c r="G2356" s="1061" t="s">
        <v>711</v>
      </c>
      <c r="H2356" s="1063">
        <v>1</v>
      </c>
      <c r="I2356" s="1064">
        <v>24901</v>
      </c>
      <c r="J2356" s="1064">
        <v>1</v>
      </c>
      <c r="K2356">
        <v>2020</v>
      </c>
      <c r="L2356" s="1064">
        <v>2</v>
      </c>
      <c r="M2356" s="1064">
        <v>2</v>
      </c>
      <c r="N2356" s="1064" t="s">
        <v>2396</v>
      </c>
      <c r="O2356">
        <v>13</v>
      </c>
      <c r="P2356" s="1065">
        <v>15458.98</v>
      </c>
      <c r="Q2356" s="1065">
        <v>5593.97</v>
      </c>
      <c r="R2356" s="1066">
        <f t="shared" si="36"/>
        <v>21052.95</v>
      </c>
      <c r="S2356" s="1065">
        <v>21052.95</v>
      </c>
      <c r="T2356" s="1065">
        <v>21052.95</v>
      </c>
      <c r="U2356" s="1065">
        <v>21052.95</v>
      </c>
      <c r="V2356" s="1065">
        <v>21052.95</v>
      </c>
    </row>
    <row r="2357" spans="1:22">
      <c r="A2357">
        <v>4088200100</v>
      </c>
      <c r="B2357" s="1061">
        <v>2</v>
      </c>
      <c r="C2357" s="1061">
        <v>5</v>
      </c>
      <c r="D2357" s="1062">
        <v>2</v>
      </c>
      <c r="E2357" s="1061" t="s">
        <v>2394</v>
      </c>
      <c r="F2357" s="1061">
        <v>143</v>
      </c>
      <c r="G2357" s="1061" t="s">
        <v>711</v>
      </c>
      <c r="H2357" s="1063">
        <v>1</v>
      </c>
      <c r="I2357" s="1064">
        <v>24901</v>
      </c>
      <c r="J2357" s="1064">
        <v>1</v>
      </c>
      <c r="K2357">
        <v>2020</v>
      </c>
      <c r="L2357" s="1064">
        <v>2</v>
      </c>
      <c r="M2357" s="1064">
        <v>2</v>
      </c>
      <c r="N2357" s="1064" t="s">
        <v>2396</v>
      </c>
      <c r="O2357">
        <v>13</v>
      </c>
      <c r="P2357" s="1065">
        <v>15458.98</v>
      </c>
      <c r="Q2357" s="1065">
        <v>-12020.11</v>
      </c>
      <c r="R2357" s="1066">
        <f t="shared" si="36"/>
        <v>3438.869999999999</v>
      </c>
      <c r="S2357" s="1065">
        <v>3438.87</v>
      </c>
      <c r="T2357" s="1065">
        <v>3438.87</v>
      </c>
      <c r="U2357" s="1065">
        <v>3438.87</v>
      </c>
      <c r="V2357" s="1065">
        <v>3438.87</v>
      </c>
    </row>
    <row r="2358" spans="1:22">
      <c r="A2358">
        <v>4088200100</v>
      </c>
      <c r="B2358" s="1061">
        <v>2</v>
      </c>
      <c r="C2358" s="1061">
        <v>5</v>
      </c>
      <c r="D2358" s="1062">
        <v>2</v>
      </c>
      <c r="E2358" s="1061" t="s">
        <v>2394</v>
      </c>
      <c r="F2358" s="1061">
        <v>143</v>
      </c>
      <c r="G2358" s="1061" t="s">
        <v>711</v>
      </c>
      <c r="H2358" s="1063">
        <v>1</v>
      </c>
      <c r="I2358" s="1064">
        <v>24901</v>
      </c>
      <c r="J2358" s="1064">
        <v>1</v>
      </c>
      <c r="K2358">
        <v>2020</v>
      </c>
      <c r="L2358" s="1064">
        <v>2</v>
      </c>
      <c r="M2358" s="1064">
        <v>2</v>
      </c>
      <c r="N2358" s="1064" t="s">
        <v>2396</v>
      </c>
      <c r="O2358">
        <v>13</v>
      </c>
      <c r="P2358" s="1065">
        <v>15458.98</v>
      </c>
      <c r="Q2358" s="1065">
        <v>-10727.47</v>
      </c>
      <c r="R2358" s="1066">
        <f t="shared" si="36"/>
        <v>4731.51</v>
      </c>
      <c r="S2358" s="1065">
        <v>4731.51</v>
      </c>
      <c r="T2358" s="1065">
        <v>4731.51</v>
      </c>
      <c r="U2358" s="1065">
        <v>4731.51</v>
      </c>
      <c r="V2358" s="1065">
        <v>4731.51</v>
      </c>
    </row>
    <row r="2359" spans="1:22">
      <c r="A2359">
        <v>4088200100</v>
      </c>
      <c r="B2359" s="1061">
        <v>2</v>
      </c>
      <c r="C2359" s="1061">
        <v>5</v>
      </c>
      <c r="D2359" s="1062">
        <v>2</v>
      </c>
      <c r="E2359" s="1061" t="s">
        <v>2394</v>
      </c>
      <c r="F2359" s="1061">
        <v>143</v>
      </c>
      <c r="G2359" s="1061" t="s">
        <v>711</v>
      </c>
      <c r="H2359" s="1063">
        <v>1</v>
      </c>
      <c r="I2359" s="1064">
        <v>24901</v>
      </c>
      <c r="J2359" s="1064">
        <v>1</v>
      </c>
      <c r="K2359">
        <v>2020</v>
      </c>
      <c r="L2359" s="1064">
        <v>2</v>
      </c>
      <c r="M2359" s="1064">
        <v>2</v>
      </c>
      <c r="N2359" s="1064" t="s">
        <v>2396</v>
      </c>
      <c r="O2359">
        <v>13</v>
      </c>
      <c r="P2359" s="1065">
        <v>15458.98</v>
      </c>
      <c r="Q2359" s="1065">
        <v>-11030.57</v>
      </c>
      <c r="R2359" s="1066">
        <f t="shared" si="36"/>
        <v>4428.41</v>
      </c>
      <c r="S2359" s="1065">
        <v>4428.41</v>
      </c>
      <c r="T2359" s="1065">
        <v>4428.41</v>
      </c>
      <c r="U2359" s="1065">
        <v>4428.41</v>
      </c>
      <c r="V2359" s="1065">
        <v>4428.41</v>
      </c>
    </row>
    <row r="2360" spans="1:22">
      <c r="A2360">
        <v>4088200100</v>
      </c>
      <c r="B2360" s="1061">
        <v>2</v>
      </c>
      <c r="C2360" s="1061">
        <v>5</v>
      </c>
      <c r="D2360" s="1062">
        <v>2</v>
      </c>
      <c r="E2360" s="1061" t="s">
        <v>2394</v>
      </c>
      <c r="F2360" s="1061">
        <v>143</v>
      </c>
      <c r="G2360" s="1061" t="s">
        <v>711</v>
      </c>
      <c r="H2360" s="1063">
        <v>1</v>
      </c>
      <c r="I2360" s="1064">
        <v>24901</v>
      </c>
      <c r="J2360" s="1064">
        <v>1</v>
      </c>
      <c r="K2360">
        <v>2020</v>
      </c>
      <c r="L2360" s="1064">
        <v>1</v>
      </c>
      <c r="M2360" s="1064">
        <v>1</v>
      </c>
      <c r="N2360" s="1064" t="s">
        <v>2397</v>
      </c>
      <c r="O2360">
        <v>13</v>
      </c>
      <c r="P2360" s="1065">
        <v>0</v>
      </c>
      <c r="Q2360" s="1065">
        <v>0</v>
      </c>
      <c r="R2360" s="1066">
        <f t="shared" si="36"/>
        <v>0</v>
      </c>
      <c r="S2360" s="1065">
        <v>0</v>
      </c>
      <c r="T2360" s="1065">
        <v>0</v>
      </c>
      <c r="U2360" s="1065">
        <v>0</v>
      </c>
      <c r="V2360" s="1065">
        <v>0</v>
      </c>
    </row>
    <row r="2361" spans="1:22">
      <c r="A2361">
        <v>4088200100</v>
      </c>
      <c r="B2361" s="1061">
        <v>2</v>
      </c>
      <c r="C2361" s="1061">
        <v>5</v>
      </c>
      <c r="D2361" s="1062">
        <v>2</v>
      </c>
      <c r="E2361" s="1061" t="s">
        <v>2394</v>
      </c>
      <c r="F2361" s="1061">
        <v>143</v>
      </c>
      <c r="G2361" s="1061" t="s">
        <v>711</v>
      </c>
      <c r="H2361" s="1063">
        <v>1</v>
      </c>
      <c r="I2361" s="1064">
        <v>24901</v>
      </c>
      <c r="J2361" s="1064">
        <v>1</v>
      </c>
      <c r="K2361">
        <v>2020</v>
      </c>
      <c r="L2361" s="1064">
        <v>1</v>
      </c>
      <c r="M2361" s="1064">
        <v>1</v>
      </c>
      <c r="N2361" s="1064" t="s">
        <v>2397</v>
      </c>
      <c r="O2361">
        <v>13</v>
      </c>
      <c r="P2361" s="1065">
        <v>0</v>
      </c>
      <c r="Q2361" s="1065">
        <v>0</v>
      </c>
      <c r="R2361" s="1066">
        <f t="shared" si="36"/>
        <v>0</v>
      </c>
      <c r="S2361" s="1065">
        <v>0</v>
      </c>
      <c r="T2361" s="1065">
        <v>0</v>
      </c>
      <c r="U2361" s="1065">
        <v>2109.2800000000002</v>
      </c>
      <c r="V2361" s="1065">
        <v>2109.2800000000002</v>
      </c>
    </row>
    <row r="2362" spans="1:22">
      <c r="A2362">
        <v>4088200100</v>
      </c>
      <c r="B2362" s="1061">
        <v>2</v>
      </c>
      <c r="C2362" s="1061">
        <v>5</v>
      </c>
      <c r="D2362" s="1062">
        <v>2</v>
      </c>
      <c r="E2362" s="1061" t="s">
        <v>2394</v>
      </c>
      <c r="F2362" s="1061">
        <v>143</v>
      </c>
      <c r="G2362" s="1061" t="s">
        <v>711</v>
      </c>
      <c r="H2362" s="1063">
        <v>1</v>
      </c>
      <c r="I2362" s="1064">
        <v>24901</v>
      </c>
      <c r="J2362" s="1064">
        <v>1</v>
      </c>
      <c r="K2362">
        <v>2020</v>
      </c>
      <c r="L2362" s="1064">
        <v>1</v>
      </c>
      <c r="M2362" s="1064">
        <v>1</v>
      </c>
      <c r="N2362" s="1064" t="s">
        <v>2397</v>
      </c>
      <c r="O2362">
        <v>13</v>
      </c>
      <c r="P2362" s="1065">
        <v>0</v>
      </c>
      <c r="Q2362" s="1065">
        <v>0</v>
      </c>
      <c r="R2362" s="1066">
        <f t="shared" si="36"/>
        <v>0</v>
      </c>
      <c r="S2362" s="1065">
        <v>0</v>
      </c>
      <c r="T2362" s="1065">
        <v>0</v>
      </c>
      <c r="U2362" s="1065">
        <v>0</v>
      </c>
      <c r="V2362" s="1065">
        <v>0</v>
      </c>
    </row>
    <row r="2363" spans="1:22">
      <c r="A2363">
        <v>4088200100</v>
      </c>
      <c r="B2363" s="1061">
        <v>2</v>
      </c>
      <c r="C2363" s="1061">
        <v>5</v>
      </c>
      <c r="D2363" s="1062">
        <v>2</v>
      </c>
      <c r="E2363" s="1061" t="s">
        <v>2394</v>
      </c>
      <c r="F2363" s="1061">
        <v>143</v>
      </c>
      <c r="G2363" s="1061" t="s">
        <v>711</v>
      </c>
      <c r="H2363" s="1063">
        <v>1</v>
      </c>
      <c r="I2363" s="1064">
        <v>24901</v>
      </c>
      <c r="J2363" s="1064">
        <v>1</v>
      </c>
      <c r="K2363">
        <v>2020</v>
      </c>
      <c r="L2363" s="1064">
        <v>1</v>
      </c>
      <c r="M2363" s="1064">
        <v>1</v>
      </c>
      <c r="N2363" s="1064" t="s">
        <v>2397</v>
      </c>
      <c r="O2363">
        <v>13</v>
      </c>
      <c r="P2363" s="1065">
        <v>0</v>
      </c>
      <c r="Q2363" s="1065">
        <v>0</v>
      </c>
      <c r="R2363" s="1066">
        <f t="shared" si="36"/>
        <v>0</v>
      </c>
      <c r="S2363" s="1065">
        <v>0</v>
      </c>
      <c r="T2363" s="1065">
        <v>0</v>
      </c>
      <c r="U2363" s="1065">
        <v>0</v>
      </c>
      <c r="V2363" s="1065">
        <v>0</v>
      </c>
    </row>
    <row r="2364" spans="1:22">
      <c r="A2364">
        <v>4088200100</v>
      </c>
      <c r="B2364" s="1061">
        <v>2</v>
      </c>
      <c r="C2364" s="1061">
        <v>5</v>
      </c>
      <c r="D2364" s="1062">
        <v>2</v>
      </c>
      <c r="E2364" s="1061" t="s">
        <v>2394</v>
      </c>
      <c r="F2364" s="1061">
        <v>143</v>
      </c>
      <c r="G2364" s="1061" t="s">
        <v>711</v>
      </c>
      <c r="H2364" s="1063">
        <v>1</v>
      </c>
      <c r="I2364" s="1064">
        <v>24901</v>
      </c>
      <c r="J2364" s="1064">
        <v>1</v>
      </c>
      <c r="K2364">
        <v>2020</v>
      </c>
      <c r="L2364" s="1064">
        <v>1</v>
      </c>
      <c r="M2364" s="1064">
        <v>1</v>
      </c>
      <c r="N2364" s="1064" t="s">
        <v>2397</v>
      </c>
      <c r="O2364">
        <v>13</v>
      </c>
      <c r="P2364" s="1065">
        <v>0</v>
      </c>
      <c r="Q2364" s="1065">
        <v>0</v>
      </c>
      <c r="R2364" s="1066">
        <f t="shared" si="36"/>
        <v>0</v>
      </c>
      <c r="S2364" s="1065">
        <v>2109.2800000000002</v>
      </c>
      <c r="T2364" s="1065">
        <v>2109.2800000000002</v>
      </c>
      <c r="U2364" s="1065">
        <v>0</v>
      </c>
      <c r="V2364" s="1065">
        <v>0</v>
      </c>
    </row>
    <row r="2365" spans="1:22">
      <c r="A2365">
        <v>4088200100</v>
      </c>
      <c r="B2365" s="1061">
        <v>2</v>
      </c>
      <c r="C2365" s="1061">
        <v>5</v>
      </c>
      <c r="D2365" s="1062">
        <v>2</v>
      </c>
      <c r="E2365" s="1061" t="s">
        <v>2394</v>
      </c>
      <c r="F2365" s="1061">
        <v>143</v>
      </c>
      <c r="G2365" s="1061" t="s">
        <v>711</v>
      </c>
      <c r="H2365" s="1063">
        <v>1</v>
      </c>
      <c r="I2365" s="1064">
        <v>24901</v>
      </c>
      <c r="J2365" s="1064">
        <v>1</v>
      </c>
      <c r="K2365">
        <v>2020</v>
      </c>
      <c r="L2365" s="1064">
        <v>1</v>
      </c>
      <c r="M2365" s="1064">
        <v>1</v>
      </c>
      <c r="N2365" s="1064" t="s">
        <v>2397</v>
      </c>
      <c r="O2365">
        <v>13</v>
      </c>
      <c r="P2365" s="1065">
        <v>0</v>
      </c>
      <c r="Q2365" s="1065">
        <v>2109.2800000000002</v>
      </c>
      <c r="R2365" s="1066">
        <f t="shared" si="36"/>
        <v>2109.2800000000002</v>
      </c>
      <c r="S2365" s="1065">
        <v>0</v>
      </c>
      <c r="T2365" s="1065">
        <v>0</v>
      </c>
      <c r="U2365" s="1065">
        <v>0</v>
      </c>
      <c r="V2365" s="1065">
        <v>0</v>
      </c>
    </row>
    <row r="2366" spans="1:22">
      <c r="A2366">
        <v>4088200100</v>
      </c>
      <c r="B2366" s="1061">
        <v>2</v>
      </c>
      <c r="C2366" s="1061">
        <v>5</v>
      </c>
      <c r="D2366" s="1062">
        <v>2</v>
      </c>
      <c r="E2366" s="1061" t="s">
        <v>2394</v>
      </c>
      <c r="F2366" s="1061">
        <v>143</v>
      </c>
      <c r="G2366" s="1061" t="s">
        <v>711</v>
      </c>
      <c r="H2366" s="1063">
        <v>1</v>
      </c>
      <c r="I2366" s="1064">
        <v>24901</v>
      </c>
      <c r="J2366" s="1064">
        <v>1</v>
      </c>
      <c r="K2366">
        <v>2020</v>
      </c>
      <c r="L2366" s="1064">
        <v>2</v>
      </c>
      <c r="M2366" s="1064">
        <v>2</v>
      </c>
      <c r="N2366" s="1064" t="s">
        <v>2396</v>
      </c>
      <c r="O2366">
        <v>13</v>
      </c>
      <c r="P2366" s="1065">
        <v>15458.98</v>
      </c>
      <c r="Q2366" s="1065">
        <v>-9691.8700000000008</v>
      </c>
      <c r="R2366" s="1066">
        <f t="shared" si="36"/>
        <v>5767.1099999999988</v>
      </c>
      <c r="S2366" s="1065">
        <v>5767.11</v>
      </c>
      <c r="T2366" s="1065">
        <v>5767.11</v>
      </c>
      <c r="U2366" s="1065">
        <v>5767.11</v>
      </c>
      <c r="V2366" s="1065">
        <v>5767.11</v>
      </c>
    </row>
    <row r="2367" spans="1:22">
      <c r="A2367">
        <v>4088200100</v>
      </c>
      <c r="B2367" s="1061">
        <v>2</v>
      </c>
      <c r="C2367" s="1061">
        <v>5</v>
      </c>
      <c r="D2367" s="1062">
        <v>2</v>
      </c>
      <c r="E2367" s="1061" t="s">
        <v>2394</v>
      </c>
      <c r="F2367" s="1061">
        <v>143</v>
      </c>
      <c r="G2367" s="1061" t="s">
        <v>711</v>
      </c>
      <c r="H2367" s="1063">
        <v>1</v>
      </c>
      <c r="I2367" s="1064">
        <v>24901</v>
      </c>
      <c r="J2367" s="1064">
        <v>1</v>
      </c>
      <c r="K2367">
        <v>2020</v>
      </c>
      <c r="L2367" s="1064">
        <v>1</v>
      </c>
      <c r="M2367" s="1064">
        <v>1</v>
      </c>
      <c r="N2367" s="1064" t="s">
        <v>2397</v>
      </c>
      <c r="O2367">
        <v>13</v>
      </c>
      <c r="P2367" s="1065">
        <v>0</v>
      </c>
      <c r="Q2367" s="1065">
        <v>0</v>
      </c>
      <c r="R2367" s="1066">
        <f t="shared" si="36"/>
        <v>0</v>
      </c>
      <c r="S2367" s="1065">
        <v>0</v>
      </c>
      <c r="T2367" s="1065">
        <v>0</v>
      </c>
      <c r="U2367" s="1065">
        <v>0</v>
      </c>
      <c r="V2367" s="1065">
        <v>0</v>
      </c>
    </row>
    <row r="2368" spans="1:22">
      <c r="A2368">
        <v>4088200100</v>
      </c>
      <c r="B2368" s="1061">
        <v>2</v>
      </c>
      <c r="C2368" s="1061">
        <v>5</v>
      </c>
      <c r="D2368" s="1062">
        <v>2</v>
      </c>
      <c r="E2368" s="1061" t="s">
        <v>2394</v>
      </c>
      <c r="F2368" s="1061">
        <v>143</v>
      </c>
      <c r="G2368" s="1061" t="s">
        <v>711</v>
      </c>
      <c r="H2368" s="1063">
        <v>1</v>
      </c>
      <c r="I2368" s="1064">
        <v>24901</v>
      </c>
      <c r="J2368" s="1064">
        <v>1</v>
      </c>
      <c r="K2368">
        <v>2020</v>
      </c>
      <c r="L2368" s="1064">
        <v>1</v>
      </c>
      <c r="M2368" s="1064">
        <v>1</v>
      </c>
      <c r="N2368" s="1064" t="s">
        <v>2397</v>
      </c>
      <c r="O2368">
        <v>13</v>
      </c>
      <c r="P2368" s="1065">
        <v>0</v>
      </c>
      <c r="Q2368" s="1065">
        <v>0</v>
      </c>
      <c r="R2368" s="1066">
        <f t="shared" si="36"/>
        <v>0</v>
      </c>
      <c r="S2368" s="1065">
        <v>0</v>
      </c>
      <c r="T2368" s="1065">
        <v>0</v>
      </c>
      <c r="U2368" s="1065">
        <v>338.11</v>
      </c>
      <c r="V2368" s="1065">
        <v>338.11</v>
      </c>
    </row>
    <row r="2369" spans="1:22">
      <c r="A2369">
        <v>4088200100</v>
      </c>
      <c r="B2369" s="1061">
        <v>2</v>
      </c>
      <c r="C2369" s="1061">
        <v>5</v>
      </c>
      <c r="D2369" s="1062">
        <v>2</v>
      </c>
      <c r="E2369" s="1061" t="s">
        <v>2394</v>
      </c>
      <c r="F2369" s="1061">
        <v>143</v>
      </c>
      <c r="G2369" s="1061" t="s">
        <v>711</v>
      </c>
      <c r="H2369" s="1063">
        <v>1</v>
      </c>
      <c r="I2369" s="1064">
        <v>24901</v>
      </c>
      <c r="J2369" s="1064">
        <v>1</v>
      </c>
      <c r="K2369">
        <v>2020</v>
      </c>
      <c r="L2369" s="1064">
        <v>1</v>
      </c>
      <c r="M2369" s="1064">
        <v>1</v>
      </c>
      <c r="N2369" s="1064" t="s">
        <v>2397</v>
      </c>
      <c r="O2369">
        <v>13</v>
      </c>
      <c r="P2369" s="1065">
        <v>0</v>
      </c>
      <c r="Q2369" s="1065">
        <v>0</v>
      </c>
      <c r="R2369" s="1066">
        <f t="shared" si="36"/>
        <v>0</v>
      </c>
      <c r="S2369" s="1065">
        <v>0</v>
      </c>
      <c r="T2369" s="1065">
        <v>0</v>
      </c>
      <c r="U2369" s="1065">
        <v>0</v>
      </c>
      <c r="V2369" s="1065">
        <v>0</v>
      </c>
    </row>
    <row r="2370" spans="1:22">
      <c r="A2370">
        <v>4088200100</v>
      </c>
      <c r="B2370" s="1061">
        <v>2</v>
      </c>
      <c r="C2370" s="1061">
        <v>5</v>
      </c>
      <c r="D2370" s="1062">
        <v>2</v>
      </c>
      <c r="E2370" s="1061" t="s">
        <v>2394</v>
      </c>
      <c r="F2370" s="1061">
        <v>143</v>
      </c>
      <c r="G2370" s="1061" t="s">
        <v>711</v>
      </c>
      <c r="H2370" s="1063">
        <v>1</v>
      </c>
      <c r="I2370" s="1064">
        <v>24901</v>
      </c>
      <c r="J2370" s="1064">
        <v>1</v>
      </c>
      <c r="K2370">
        <v>2020</v>
      </c>
      <c r="L2370" s="1064">
        <v>1</v>
      </c>
      <c r="M2370" s="1064">
        <v>1</v>
      </c>
      <c r="N2370" s="1064" t="s">
        <v>2397</v>
      </c>
      <c r="O2370">
        <v>13</v>
      </c>
      <c r="P2370" s="1065">
        <v>0</v>
      </c>
      <c r="Q2370" s="1065">
        <v>0</v>
      </c>
      <c r="R2370" s="1066">
        <f t="shared" si="36"/>
        <v>0</v>
      </c>
      <c r="S2370" s="1065">
        <v>0</v>
      </c>
      <c r="T2370" s="1065">
        <v>0</v>
      </c>
      <c r="U2370" s="1065">
        <v>0</v>
      </c>
      <c r="V2370" s="1065">
        <v>0</v>
      </c>
    </row>
    <row r="2371" spans="1:22">
      <c r="A2371">
        <v>4088200100</v>
      </c>
      <c r="B2371" s="1061">
        <v>2</v>
      </c>
      <c r="C2371" s="1061">
        <v>5</v>
      </c>
      <c r="D2371" s="1062">
        <v>2</v>
      </c>
      <c r="E2371" s="1061" t="s">
        <v>2394</v>
      </c>
      <c r="F2371" s="1061">
        <v>143</v>
      </c>
      <c r="G2371" s="1061" t="s">
        <v>711</v>
      </c>
      <c r="H2371" s="1063">
        <v>1</v>
      </c>
      <c r="I2371" s="1064">
        <v>24901</v>
      </c>
      <c r="J2371" s="1064">
        <v>1</v>
      </c>
      <c r="K2371">
        <v>2020</v>
      </c>
      <c r="L2371" s="1064">
        <v>1</v>
      </c>
      <c r="M2371" s="1064">
        <v>1</v>
      </c>
      <c r="N2371" s="1064" t="s">
        <v>2397</v>
      </c>
      <c r="O2371">
        <v>13</v>
      </c>
      <c r="P2371" s="1065">
        <v>0</v>
      </c>
      <c r="Q2371" s="1065">
        <v>0</v>
      </c>
      <c r="R2371" s="1066">
        <f t="shared" si="36"/>
        <v>0</v>
      </c>
      <c r="S2371" s="1065">
        <v>338.11</v>
      </c>
      <c r="T2371" s="1065">
        <v>338.11</v>
      </c>
      <c r="U2371" s="1065">
        <v>0</v>
      </c>
      <c r="V2371" s="1065">
        <v>0</v>
      </c>
    </row>
    <row r="2372" spans="1:22">
      <c r="A2372">
        <v>4088200100</v>
      </c>
      <c r="B2372" s="1061">
        <v>2</v>
      </c>
      <c r="C2372" s="1061">
        <v>5</v>
      </c>
      <c r="D2372" s="1062">
        <v>2</v>
      </c>
      <c r="E2372" s="1061" t="s">
        <v>2394</v>
      </c>
      <c r="F2372" s="1061">
        <v>143</v>
      </c>
      <c r="G2372" s="1061" t="s">
        <v>711</v>
      </c>
      <c r="H2372" s="1063">
        <v>1</v>
      </c>
      <c r="I2372" s="1064">
        <v>24901</v>
      </c>
      <c r="J2372" s="1064">
        <v>1</v>
      </c>
      <c r="K2372">
        <v>2020</v>
      </c>
      <c r="L2372" s="1064">
        <v>1</v>
      </c>
      <c r="M2372" s="1064">
        <v>1</v>
      </c>
      <c r="N2372" s="1064" t="s">
        <v>2397</v>
      </c>
      <c r="O2372">
        <v>13</v>
      </c>
      <c r="P2372" s="1065">
        <v>0</v>
      </c>
      <c r="Q2372" s="1065">
        <v>338.11</v>
      </c>
      <c r="R2372" s="1066">
        <f t="shared" si="36"/>
        <v>338.11</v>
      </c>
      <c r="S2372" s="1065">
        <v>0</v>
      </c>
      <c r="T2372" s="1065">
        <v>0</v>
      </c>
      <c r="U2372" s="1065">
        <v>0</v>
      </c>
      <c r="V2372" s="1065">
        <v>0</v>
      </c>
    </row>
    <row r="2373" spans="1:22">
      <c r="A2373">
        <v>4088200100</v>
      </c>
      <c r="B2373" s="1061">
        <v>2</v>
      </c>
      <c r="C2373" s="1061">
        <v>5</v>
      </c>
      <c r="D2373" s="1062">
        <v>2</v>
      </c>
      <c r="E2373" s="1061" t="s">
        <v>2394</v>
      </c>
      <c r="F2373" s="1061">
        <v>143</v>
      </c>
      <c r="G2373" s="1061" t="s">
        <v>711</v>
      </c>
      <c r="H2373" s="1063">
        <v>1</v>
      </c>
      <c r="I2373" s="1064">
        <v>24901</v>
      </c>
      <c r="J2373" s="1064">
        <v>1</v>
      </c>
      <c r="K2373">
        <v>2020</v>
      </c>
      <c r="L2373" s="1064">
        <v>2</v>
      </c>
      <c r="M2373" s="1064">
        <v>2</v>
      </c>
      <c r="N2373" s="1064" t="s">
        <v>2396</v>
      </c>
      <c r="O2373">
        <v>13</v>
      </c>
      <c r="P2373" s="1065">
        <v>15458.98</v>
      </c>
      <c r="Q2373" s="1065">
        <v>-10713.88</v>
      </c>
      <c r="R2373" s="1066">
        <f t="shared" ref="R2373:R2436" si="37">P2373+Q2373</f>
        <v>4745.1000000000004</v>
      </c>
      <c r="S2373" s="1065">
        <v>4745.1000000000004</v>
      </c>
      <c r="T2373" s="1065">
        <v>4745.1000000000004</v>
      </c>
      <c r="U2373" s="1065">
        <v>4745.1000000000004</v>
      </c>
      <c r="V2373" s="1065">
        <v>4745.1000000000004</v>
      </c>
    </row>
    <row r="2374" spans="1:22">
      <c r="A2374">
        <v>4088200100</v>
      </c>
      <c r="B2374" s="1061">
        <v>2</v>
      </c>
      <c r="C2374" s="1061">
        <v>5</v>
      </c>
      <c r="D2374" s="1062">
        <v>2</v>
      </c>
      <c r="E2374" s="1061" t="s">
        <v>2394</v>
      </c>
      <c r="F2374" s="1061">
        <v>143</v>
      </c>
      <c r="G2374" s="1061" t="s">
        <v>711</v>
      </c>
      <c r="H2374" s="1063">
        <v>1</v>
      </c>
      <c r="I2374" s="1064">
        <v>24901</v>
      </c>
      <c r="J2374" s="1064">
        <v>1</v>
      </c>
      <c r="K2374">
        <v>2020</v>
      </c>
      <c r="L2374" s="1064">
        <v>2</v>
      </c>
      <c r="M2374" s="1064">
        <v>2</v>
      </c>
      <c r="N2374" s="1064" t="s">
        <v>2396</v>
      </c>
      <c r="O2374">
        <v>13</v>
      </c>
      <c r="P2374" s="1065">
        <v>0</v>
      </c>
      <c r="Q2374" s="1065">
        <v>0</v>
      </c>
      <c r="R2374" s="1066">
        <f t="shared" si="37"/>
        <v>0</v>
      </c>
      <c r="S2374" s="1065">
        <v>0</v>
      </c>
      <c r="T2374" s="1065">
        <v>0</v>
      </c>
      <c r="U2374" s="1065">
        <v>0</v>
      </c>
      <c r="V2374" s="1065">
        <v>0</v>
      </c>
    </row>
    <row r="2375" spans="1:22">
      <c r="A2375">
        <v>4088200100</v>
      </c>
      <c r="B2375" s="1061">
        <v>2</v>
      </c>
      <c r="C2375" s="1061">
        <v>5</v>
      </c>
      <c r="D2375" s="1062">
        <v>2</v>
      </c>
      <c r="E2375" s="1061" t="s">
        <v>2394</v>
      </c>
      <c r="F2375" s="1061">
        <v>143</v>
      </c>
      <c r="G2375" s="1061" t="s">
        <v>711</v>
      </c>
      <c r="H2375" s="1063">
        <v>1</v>
      </c>
      <c r="I2375" s="1064">
        <v>24901</v>
      </c>
      <c r="J2375" s="1064">
        <v>1</v>
      </c>
      <c r="K2375">
        <v>2020</v>
      </c>
      <c r="L2375" s="1064">
        <v>2</v>
      </c>
      <c r="M2375" s="1064">
        <v>2</v>
      </c>
      <c r="N2375" s="1064" t="s">
        <v>2396</v>
      </c>
      <c r="O2375">
        <v>13</v>
      </c>
      <c r="P2375" s="1065">
        <v>0</v>
      </c>
      <c r="Q2375" s="1065">
        <v>0</v>
      </c>
      <c r="R2375" s="1066">
        <f t="shared" si="37"/>
        <v>0</v>
      </c>
      <c r="S2375" s="1065">
        <v>0</v>
      </c>
      <c r="T2375" s="1065">
        <v>0</v>
      </c>
      <c r="U2375" s="1065">
        <v>8231.1200000000008</v>
      </c>
      <c r="V2375" s="1065">
        <v>8231.1200000000008</v>
      </c>
    </row>
    <row r="2376" spans="1:22">
      <c r="A2376">
        <v>4088200100</v>
      </c>
      <c r="B2376" s="1061">
        <v>2</v>
      </c>
      <c r="C2376" s="1061">
        <v>5</v>
      </c>
      <c r="D2376" s="1062">
        <v>2</v>
      </c>
      <c r="E2376" s="1061" t="s">
        <v>2394</v>
      </c>
      <c r="F2376" s="1061">
        <v>143</v>
      </c>
      <c r="G2376" s="1061" t="s">
        <v>711</v>
      </c>
      <c r="H2376" s="1063">
        <v>1</v>
      </c>
      <c r="I2376" s="1064">
        <v>24901</v>
      </c>
      <c r="J2376" s="1064">
        <v>1</v>
      </c>
      <c r="K2376">
        <v>2020</v>
      </c>
      <c r="L2376" s="1064">
        <v>2</v>
      </c>
      <c r="M2376" s="1064">
        <v>2</v>
      </c>
      <c r="N2376" s="1064" t="s">
        <v>2396</v>
      </c>
      <c r="O2376">
        <v>13</v>
      </c>
      <c r="P2376" s="1065">
        <v>0</v>
      </c>
      <c r="Q2376" s="1065">
        <v>0</v>
      </c>
      <c r="R2376" s="1066">
        <f t="shared" si="37"/>
        <v>0</v>
      </c>
      <c r="S2376" s="1065">
        <v>8231.1200000000008</v>
      </c>
      <c r="T2376" s="1065">
        <v>8231.1200000000008</v>
      </c>
      <c r="U2376" s="1065">
        <v>0</v>
      </c>
      <c r="V2376" s="1065">
        <v>0</v>
      </c>
    </row>
    <row r="2377" spans="1:22">
      <c r="A2377">
        <v>4088200100</v>
      </c>
      <c r="B2377" s="1061">
        <v>2</v>
      </c>
      <c r="C2377" s="1061">
        <v>5</v>
      </c>
      <c r="D2377" s="1062">
        <v>2</v>
      </c>
      <c r="E2377" s="1061" t="s">
        <v>2394</v>
      </c>
      <c r="F2377" s="1061">
        <v>143</v>
      </c>
      <c r="G2377" s="1061" t="s">
        <v>711</v>
      </c>
      <c r="H2377" s="1063">
        <v>1</v>
      </c>
      <c r="I2377" s="1064">
        <v>24901</v>
      </c>
      <c r="J2377" s="1064">
        <v>1</v>
      </c>
      <c r="K2377">
        <v>2020</v>
      </c>
      <c r="L2377" s="1064">
        <v>2</v>
      </c>
      <c r="M2377" s="1064">
        <v>2</v>
      </c>
      <c r="N2377" s="1064" t="s">
        <v>2396</v>
      </c>
      <c r="O2377">
        <v>13</v>
      </c>
      <c r="P2377" s="1065">
        <v>0</v>
      </c>
      <c r="Q2377" s="1065">
        <v>8231.1200000000008</v>
      </c>
      <c r="R2377" s="1066">
        <f t="shared" si="37"/>
        <v>8231.1200000000008</v>
      </c>
      <c r="S2377" s="1065">
        <v>0</v>
      </c>
      <c r="T2377" s="1065">
        <v>0</v>
      </c>
      <c r="U2377" s="1065">
        <v>0</v>
      </c>
      <c r="V2377" s="1065">
        <v>0</v>
      </c>
    </row>
    <row r="2378" spans="1:22">
      <c r="A2378">
        <v>4088200100</v>
      </c>
      <c r="B2378" s="1061">
        <v>2</v>
      </c>
      <c r="C2378" s="1061">
        <v>5</v>
      </c>
      <c r="D2378" s="1062">
        <v>2</v>
      </c>
      <c r="E2378" s="1061" t="s">
        <v>2394</v>
      </c>
      <c r="F2378" s="1061">
        <v>143</v>
      </c>
      <c r="G2378" s="1061" t="s">
        <v>711</v>
      </c>
      <c r="H2378" s="1063">
        <v>1</v>
      </c>
      <c r="I2378" s="1064">
        <v>24901</v>
      </c>
      <c r="J2378" s="1064">
        <v>1</v>
      </c>
      <c r="K2378">
        <v>2020</v>
      </c>
      <c r="L2378" s="1064">
        <v>2</v>
      </c>
      <c r="M2378" s="1064">
        <v>2</v>
      </c>
      <c r="N2378" s="1064" t="s">
        <v>2396</v>
      </c>
      <c r="O2378">
        <v>13</v>
      </c>
      <c r="P2378" s="1065">
        <v>0</v>
      </c>
      <c r="Q2378" s="1065">
        <v>0</v>
      </c>
      <c r="R2378" s="1066">
        <f t="shared" si="37"/>
        <v>0</v>
      </c>
      <c r="S2378" s="1065">
        <v>0</v>
      </c>
      <c r="T2378" s="1065">
        <v>0</v>
      </c>
      <c r="U2378" s="1065">
        <v>0</v>
      </c>
      <c r="V2378" s="1065">
        <v>0</v>
      </c>
    </row>
    <row r="2379" spans="1:22">
      <c r="A2379">
        <v>4088200100</v>
      </c>
      <c r="B2379" s="1061">
        <v>2</v>
      </c>
      <c r="C2379" s="1061">
        <v>5</v>
      </c>
      <c r="D2379" s="1062">
        <v>2</v>
      </c>
      <c r="E2379" s="1061" t="s">
        <v>2394</v>
      </c>
      <c r="F2379" s="1061">
        <v>143</v>
      </c>
      <c r="G2379" s="1061" t="s">
        <v>711</v>
      </c>
      <c r="H2379" s="1063">
        <v>1</v>
      </c>
      <c r="I2379" s="1064">
        <v>24901</v>
      </c>
      <c r="J2379" s="1064">
        <v>1</v>
      </c>
      <c r="K2379">
        <v>2020</v>
      </c>
      <c r="L2379" s="1064">
        <v>2</v>
      </c>
      <c r="M2379" s="1064">
        <v>2</v>
      </c>
      <c r="N2379" s="1064" t="s">
        <v>2396</v>
      </c>
      <c r="O2379">
        <v>13</v>
      </c>
      <c r="P2379" s="1065">
        <v>0</v>
      </c>
      <c r="Q2379" s="1065">
        <v>0</v>
      </c>
      <c r="R2379" s="1066">
        <f t="shared" si="37"/>
        <v>0</v>
      </c>
      <c r="S2379" s="1065">
        <v>0</v>
      </c>
      <c r="T2379" s="1065">
        <v>0</v>
      </c>
      <c r="U2379" s="1065">
        <v>0</v>
      </c>
      <c r="V2379" s="1065">
        <v>0</v>
      </c>
    </row>
    <row r="2380" spans="1:22">
      <c r="A2380">
        <v>4088200100</v>
      </c>
      <c r="B2380" s="1061">
        <v>2</v>
      </c>
      <c r="C2380" s="1061">
        <v>5</v>
      </c>
      <c r="D2380" s="1062">
        <v>2</v>
      </c>
      <c r="E2380" s="1061" t="s">
        <v>2394</v>
      </c>
      <c r="F2380" s="1061">
        <v>143</v>
      </c>
      <c r="G2380" s="1061" t="s">
        <v>711</v>
      </c>
      <c r="H2380" s="1063">
        <v>1</v>
      </c>
      <c r="I2380" s="1064">
        <v>24901</v>
      </c>
      <c r="J2380" s="1064">
        <v>1</v>
      </c>
      <c r="K2380">
        <v>2020</v>
      </c>
      <c r="L2380" s="1064">
        <v>1</v>
      </c>
      <c r="M2380" s="1064">
        <v>1</v>
      </c>
      <c r="N2380" s="1064" t="s">
        <v>2397</v>
      </c>
      <c r="O2380">
        <v>13</v>
      </c>
      <c r="P2380" s="1065">
        <v>0</v>
      </c>
      <c r="Q2380" s="1065">
        <v>0</v>
      </c>
      <c r="R2380" s="1066">
        <f t="shared" si="37"/>
        <v>0</v>
      </c>
      <c r="S2380" s="1065">
        <v>0</v>
      </c>
      <c r="T2380" s="1065">
        <v>0</v>
      </c>
      <c r="U2380" s="1065">
        <v>0</v>
      </c>
      <c r="V2380" s="1065">
        <v>0</v>
      </c>
    </row>
    <row r="2381" spans="1:22">
      <c r="A2381">
        <v>4088200100</v>
      </c>
      <c r="B2381" s="1061">
        <v>2</v>
      </c>
      <c r="C2381" s="1061">
        <v>5</v>
      </c>
      <c r="D2381" s="1062">
        <v>2</v>
      </c>
      <c r="E2381" s="1061" t="s">
        <v>2394</v>
      </c>
      <c r="F2381" s="1061">
        <v>143</v>
      </c>
      <c r="G2381" s="1061" t="s">
        <v>711</v>
      </c>
      <c r="H2381" s="1063">
        <v>1</v>
      </c>
      <c r="I2381" s="1064">
        <v>24901</v>
      </c>
      <c r="J2381" s="1064">
        <v>1</v>
      </c>
      <c r="K2381">
        <v>2020</v>
      </c>
      <c r="L2381" s="1064">
        <v>1</v>
      </c>
      <c r="M2381" s="1064">
        <v>1</v>
      </c>
      <c r="N2381" s="1064" t="s">
        <v>2397</v>
      </c>
      <c r="O2381">
        <v>13</v>
      </c>
      <c r="P2381" s="1065">
        <v>0</v>
      </c>
      <c r="Q2381" s="1065">
        <v>0</v>
      </c>
      <c r="R2381" s="1066">
        <f t="shared" si="37"/>
        <v>0</v>
      </c>
      <c r="S2381" s="1065">
        <v>0</v>
      </c>
      <c r="T2381" s="1065">
        <v>0</v>
      </c>
      <c r="U2381" s="1065">
        <v>9041.89</v>
      </c>
      <c r="V2381" s="1065">
        <v>9041.89</v>
      </c>
    </row>
    <row r="2382" spans="1:22">
      <c r="A2382">
        <v>4088200100</v>
      </c>
      <c r="B2382" s="1061">
        <v>2</v>
      </c>
      <c r="C2382" s="1061">
        <v>5</v>
      </c>
      <c r="D2382" s="1062">
        <v>2</v>
      </c>
      <c r="E2382" s="1061" t="s">
        <v>2394</v>
      </c>
      <c r="F2382" s="1061">
        <v>143</v>
      </c>
      <c r="G2382" s="1061" t="s">
        <v>711</v>
      </c>
      <c r="H2382" s="1063">
        <v>1</v>
      </c>
      <c r="I2382" s="1064">
        <v>24901</v>
      </c>
      <c r="J2382" s="1064">
        <v>1</v>
      </c>
      <c r="K2382">
        <v>2020</v>
      </c>
      <c r="L2382" s="1064">
        <v>1</v>
      </c>
      <c r="M2382" s="1064">
        <v>1</v>
      </c>
      <c r="N2382" s="1064" t="s">
        <v>2397</v>
      </c>
      <c r="O2382">
        <v>13</v>
      </c>
      <c r="P2382" s="1065">
        <v>0</v>
      </c>
      <c r="Q2382" s="1065">
        <v>0</v>
      </c>
      <c r="R2382" s="1066">
        <f t="shared" si="37"/>
        <v>0</v>
      </c>
      <c r="S2382" s="1065">
        <v>0</v>
      </c>
      <c r="T2382" s="1065">
        <v>0</v>
      </c>
      <c r="U2382" s="1065">
        <v>0</v>
      </c>
      <c r="V2382" s="1065">
        <v>0</v>
      </c>
    </row>
    <row r="2383" spans="1:22">
      <c r="A2383">
        <v>4088200100</v>
      </c>
      <c r="B2383" s="1061">
        <v>2</v>
      </c>
      <c r="C2383" s="1061">
        <v>5</v>
      </c>
      <c r="D2383" s="1062">
        <v>2</v>
      </c>
      <c r="E2383" s="1061" t="s">
        <v>2394</v>
      </c>
      <c r="F2383" s="1061">
        <v>143</v>
      </c>
      <c r="G2383" s="1061" t="s">
        <v>711</v>
      </c>
      <c r="H2383" s="1063">
        <v>1</v>
      </c>
      <c r="I2383" s="1064">
        <v>24901</v>
      </c>
      <c r="J2383" s="1064">
        <v>1</v>
      </c>
      <c r="K2383">
        <v>2020</v>
      </c>
      <c r="L2383" s="1064">
        <v>1</v>
      </c>
      <c r="M2383" s="1064">
        <v>1</v>
      </c>
      <c r="N2383" s="1064" t="s">
        <v>2397</v>
      </c>
      <c r="O2383">
        <v>13</v>
      </c>
      <c r="P2383" s="1065">
        <v>0</v>
      </c>
      <c r="Q2383" s="1065">
        <v>0</v>
      </c>
      <c r="R2383" s="1066">
        <f t="shared" si="37"/>
        <v>0</v>
      </c>
      <c r="S2383" s="1065">
        <v>0</v>
      </c>
      <c r="T2383" s="1065">
        <v>0</v>
      </c>
      <c r="U2383" s="1065">
        <v>0</v>
      </c>
      <c r="V2383" s="1065">
        <v>0</v>
      </c>
    </row>
    <row r="2384" spans="1:22">
      <c r="A2384">
        <v>4088200100</v>
      </c>
      <c r="B2384" s="1061">
        <v>2</v>
      </c>
      <c r="C2384" s="1061">
        <v>5</v>
      </c>
      <c r="D2384" s="1062">
        <v>2</v>
      </c>
      <c r="E2384" s="1061" t="s">
        <v>2394</v>
      </c>
      <c r="F2384" s="1061">
        <v>143</v>
      </c>
      <c r="G2384" s="1061" t="s">
        <v>711</v>
      </c>
      <c r="H2384" s="1063">
        <v>1</v>
      </c>
      <c r="I2384" s="1064">
        <v>24901</v>
      </c>
      <c r="J2384" s="1064">
        <v>1</v>
      </c>
      <c r="K2384">
        <v>2020</v>
      </c>
      <c r="L2384" s="1064">
        <v>1</v>
      </c>
      <c r="M2384" s="1064">
        <v>1</v>
      </c>
      <c r="N2384" s="1064" t="s">
        <v>2397</v>
      </c>
      <c r="O2384">
        <v>13</v>
      </c>
      <c r="P2384" s="1065">
        <v>0</v>
      </c>
      <c r="Q2384" s="1065">
        <v>0</v>
      </c>
      <c r="R2384" s="1066">
        <f t="shared" si="37"/>
        <v>0</v>
      </c>
      <c r="S2384" s="1065">
        <v>9041.89</v>
      </c>
      <c r="T2384" s="1065">
        <v>9041.89</v>
      </c>
      <c r="U2384" s="1065">
        <v>0</v>
      </c>
      <c r="V2384" s="1065">
        <v>0</v>
      </c>
    </row>
    <row r="2385" spans="1:22">
      <c r="A2385">
        <v>4088200100</v>
      </c>
      <c r="B2385" s="1061">
        <v>2</v>
      </c>
      <c r="C2385" s="1061">
        <v>5</v>
      </c>
      <c r="D2385" s="1062">
        <v>2</v>
      </c>
      <c r="E2385" s="1061" t="s">
        <v>2394</v>
      </c>
      <c r="F2385" s="1061">
        <v>143</v>
      </c>
      <c r="G2385" s="1061" t="s">
        <v>711</v>
      </c>
      <c r="H2385" s="1063">
        <v>1</v>
      </c>
      <c r="I2385" s="1064">
        <v>24901</v>
      </c>
      <c r="J2385" s="1064">
        <v>1</v>
      </c>
      <c r="K2385">
        <v>2020</v>
      </c>
      <c r="L2385" s="1064">
        <v>1</v>
      </c>
      <c r="M2385" s="1064">
        <v>1</v>
      </c>
      <c r="N2385" s="1064" t="s">
        <v>2397</v>
      </c>
      <c r="O2385">
        <v>13</v>
      </c>
      <c r="P2385" s="1065">
        <v>0</v>
      </c>
      <c r="Q2385" s="1065">
        <v>9041.89</v>
      </c>
      <c r="R2385" s="1066">
        <f t="shared" si="37"/>
        <v>9041.89</v>
      </c>
      <c r="S2385" s="1065">
        <v>0</v>
      </c>
      <c r="T2385" s="1065">
        <v>0</v>
      </c>
      <c r="U2385" s="1065">
        <v>0</v>
      </c>
      <c r="V2385" s="1065">
        <v>0</v>
      </c>
    </row>
    <row r="2386" spans="1:22">
      <c r="A2386">
        <v>4088200100</v>
      </c>
      <c r="B2386" s="1061">
        <v>2</v>
      </c>
      <c r="C2386" s="1061">
        <v>5</v>
      </c>
      <c r="D2386" s="1062">
        <v>2</v>
      </c>
      <c r="E2386" s="1061" t="s">
        <v>2394</v>
      </c>
      <c r="F2386" s="1061">
        <v>143</v>
      </c>
      <c r="G2386" s="1061" t="s">
        <v>711</v>
      </c>
      <c r="H2386" s="1063">
        <v>1</v>
      </c>
      <c r="I2386" s="1064">
        <v>24901</v>
      </c>
      <c r="J2386" s="1064">
        <v>1</v>
      </c>
      <c r="K2386">
        <v>2020</v>
      </c>
      <c r="L2386" s="1064">
        <v>1</v>
      </c>
      <c r="M2386" s="1064">
        <v>1</v>
      </c>
      <c r="N2386" s="1064" t="s">
        <v>2397</v>
      </c>
      <c r="O2386">
        <v>13</v>
      </c>
      <c r="P2386" s="1065">
        <v>23941.65</v>
      </c>
      <c r="Q2386" s="1065">
        <v>-1586.93</v>
      </c>
      <c r="R2386" s="1066">
        <f t="shared" si="37"/>
        <v>22354.720000000001</v>
      </c>
      <c r="S2386" s="1065">
        <v>22354.720000000001</v>
      </c>
      <c r="T2386" s="1065">
        <v>22354.720000000001</v>
      </c>
      <c r="U2386" s="1065">
        <v>22354.720000000001</v>
      </c>
      <c r="V2386" s="1065">
        <v>22354.720000000001</v>
      </c>
    </row>
    <row r="2387" spans="1:22">
      <c r="A2387">
        <v>4088200100</v>
      </c>
      <c r="B2387" s="1061">
        <v>2</v>
      </c>
      <c r="C2387" s="1061">
        <v>5</v>
      </c>
      <c r="D2387" s="1062">
        <v>2</v>
      </c>
      <c r="E2387" s="1061" t="s">
        <v>2394</v>
      </c>
      <c r="F2387" s="1061">
        <v>143</v>
      </c>
      <c r="G2387" s="1061" t="s">
        <v>711</v>
      </c>
      <c r="H2387" s="1063">
        <v>1</v>
      </c>
      <c r="I2387" s="1064">
        <v>24901</v>
      </c>
      <c r="J2387" s="1064">
        <v>1</v>
      </c>
      <c r="K2387">
        <v>2020</v>
      </c>
      <c r="L2387" s="1064">
        <v>1</v>
      </c>
      <c r="M2387" s="1064">
        <v>1</v>
      </c>
      <c r="N2387" s="1064" t="s">
        <v>2397</v>
      </c>
      <c r="O2387">
        <v>13</v>
      </c>
      <c r="P2387" s="1065">
        <v>0</v>
      </c>
      <c r="Q2387" s="1065">
        <v>0</v>
      </c>
      <c r="R2387" s="1066">
        <f t="shared" si="37"/>
        <v>0</v>
      </c>
      <c r="S2387" s="1065">
        <v>0</v>
      </c>
      <c r="T2387" s="1065">
        <v>0</v>
      </c>
      <c r="U2387" s="1065">
        <v>0</v>
      </c>
      <c r="V2387" s="1065">
        <v>0</v>
      </c>
    </row>
    <row r="2388" spans="1:22">
      <c r="A2388">
        <v>4088200100</v>
      </c>
      <c r="B2388" s="1061">
        <v>2</v>
      </c>
      <c r="C2388" s="1061">
        <v>5</v>
      </c>
      <c r="D2388" s="1062">
        <v>2</v>
      </c>
      <c r="E2388" s="1061" t="s">
        <v>2394</v>
      </c>
      <c r="F2388" s="1061">
        <v>143</v>
      </c>
      <c r="G2388" s="1061" t="s">
        <v>711</v>
      </c>
      <c r="H2388" s="1063">
        <v>1</v>
      </c>
      <c r="I2388" s="1064">
        <v>24901</v>
      </c>
      <c r="J2388" s="1064">
        <v>1</v>
      </c>
      <c r="K2388">
        <v>2020</v>
      </c>
      <c r="L2388" s="1064">
        <v>1</v>
      </c>
      <c r="M2388" s="1064">
        <v>1</v>
      </c>
      <c r="N2388" s="1064" t="s">
        <v>2397</v>
      </c>
      <c r="O2388">
        <v>13</v>
      </c>
      <c r="P2388" s="1065">
        <v>0</v>
      </c>
      <c r="Q2388" s="1065">
        <v>0</v>
      </c>
      <c r="R2388" s="1066">
        <f t="shared" si="37"/>
        <v>0</v>
      </c>
      <c r="S2388" s="1065">
        <v>0</v>
      </c>
      <c r="T2388" s="1065">
        <v>0</v>
      </c>
      <c r="U2388" s="1065">
        <v>578.94000000000005</v>
      </c>
      <c r="V2388" s="1065">
        <v>578.94000000000005</v>
      </c>
    </row>
    <row r="2389" spans="1:22">
      <c r="A2389">
        <v>4088200100</v>
      </c>
      <c r="B2389" s="1061">
        <v>2</v>
      </c>
      <c r="C2389" s="1061">
        <v>5</v>
      </c>
      <c r="D2389" s="1062">
        <v>2</v>
      </c>
      <c r="E2389" s="1061" t="s">
        <v>2394</v>
      </c>
      <c r="F2389" s="1061">
        <v>143</v>
      </c>
      <c r="G2389" s="1061" t="s">
        <v>711</v>
      </c>
      <c r="H2389" s="1063">
        <v>1</v>
      </c>
      <c r="I2389" s="1064">
        <v>24901</v>
      </c>
      <c r="J2389" s="1064">
        <v>1</v>
      </c>
      <c r="K2389">
        <v>2020</v>
      </c>
      <c r="L2389" s="1064">
        <v>1</v>
      </c>
      <c r="M2389" s="1064">
        <v>1</v>
      </c>
      <c r="N2389" s="1064" t="s">
        <v>2397</v>
      </c>
      <c r="O2389">
        <v>13</v>
      </c>
      <c r="P2389" s="1065">
        <v>0</v>
      </c>
      <c r="Q2389" s="1065">
        <v>0</v>
      </c>
      <c r="R2389" s="1066">
        <f t="shared" si="37"/>
        <v>0</v>
      </c>
      <c r="S2389" s="1065">
        <v>0</v>
      </c>
      <c r="T2389" s="1065">
        <v>0</v>
      </c>
      <c r="U2389" s="1065">
        <v>0</v>
      </c>
      <c r="V2389" s="1065">
        <v>0</v>
      </c>
    </row>
    <row r="2390" spans="1:22">
      <c r="A2390">
        <v>4088200100</v>
      </c>
      <c r="B2390" s="1061">
        <v>2</v>
      </c>
      <c r="C2390" s="1061">
        <v>5</v>
      </c>
      <c r="D2390" s="1062">
        <v>2</v>
      </c>
      <c r="E2390" s="1061" t="s">
        <v>2394</v>
      </c>
      <c r="F2390" s="1061">
        <v>143</v>
      </c>
      <c r="G2390" s="1061" t="s">
        <v>711</v>
      </c>
      <c r="H2390" s="1063">
        <v>1</v>
      </c>
      <c r="I2390" s="1064">
        <v>24901</v>
      </c>
      <c r="J2390" s="1064">
        <v>1</v>
      </c>
      <c r="K2390">
        <v>2020</v>
      </c>
      <c r="L2390" s="1064">
        <v>1</v>
      </c>
      <c r="M2390" s="1064">
        <v>1</v>
      </c>
      <c r="N2390" s="1064" t="s">
        <v>2397</v>
      </c>
      <c r="O2390">
        <v>13</v>
      </c>
      <c r="P2390" s="1065">
        <v>0</v>
      </c>
      <c r="Q2390" s="1065">
        <v>0</v>
      </c>
      <c r="R2390" s="1066">
        <f t="shared" si="37"/>
        <v>0</v>
      </c>
      <c r="S2390" s="1065">
        <v>0</v>
      </c>
      <c r="T2390" s="1065">
        <v>0</v>
      </c>
      <c r="U2390" s="1065">
        <v>0</v>
      </c>
      <c r="V2390" s="1065">
        <v>0</v>
      </c>
    </row>
    <row r="2391" spans="1:22">
      <c r="A2391">
        <v>4088200100</v>
      </c>
      <c r="B2391" s="1061">
        <v>2</v>
      </c>
      <c r="C2391" s="1061">
        <v>5</v>
      </c>
      <c r="D2391" s="1062">
        <v>2</v>
      </c>
      <c r="E2391" s="1061" t="s">
        <v>2394</v>
      </c>
      <c r="F2391" s="1061">
        <v>143</v>
      </c>
      <c r="G2391" s="1061" t="s">
        <v>711</v>
      </c>
      <c r="H2391" s="1063">
        <v>1</v>
      </c>
      <c r="I2391" s="1064">
        <v>24901</v>
      </c>
      <c r="J2391" s="1064">
        <v>1</v>
      </c>
      <c r="K2391">
        <v>2020</v>
      </c>
      <c r="L2391" s="1064">
        <v>1</v>
      </c>
      <c r="M2391" s="1064">
        <v>1</v>
      </c>
      <c r="N2391" s="1064" t="s">
        <v>2397</v>
      </c>
      <c r="O2391">
        <v>13</v>
      </c>
      <c r="P2391" s="1065">
        <v>0</v>
      </c>
      <c r="Q2391" s="1065">
        <v>0</v>
      </c>
      <c r="R2391" s="1066">
        <f t="shared" si="37"/>
        <v>0</v>
      </c>
      <c r="S2391" s="1065">
        <v>578.94000000000005</v>
      </c>
      <c r="T2391" s="1065">
        <v>578.94000000000005</v>
      </c>
      <c r="U2391" s="1065">
        <v>0</v>
      </c>
      <c r="V2391" s="1065">
        <v>0</v>
      </c>
    </row>
    <row r="2392" spans="1:22">
      <c r="A2392">
        <v>4088200100</v>
      </c>
      <c r="B2392" s="1061">
        <v>2</v>
      </c>
      <c r="C2392" s="1061">
        <v>5</v>
      </c>
      <c r="D2392" s="1062">
        <v>2</v>
      </c>
      <c r="E2392" s="1061" t="s">
        <v>2394</v>
      </c>
      <c r="F2392" s="1061">
        <v>143</v>
      </c>
      <c r="G2392" s="1061" t="s">
        <v>711</v>
      </c>
      <c r="H2392" s="1063">
        <v>1</v>
      </c>
      <c r="I2392" s="1064">
        <v>24901</v>
      </c>
      <c r="J2392" s="1064">
        <v>1</v>
      </c>
      <c r="K2392">
        <v>2020</v>
      </c>
      <c r="L2392" s="1064">
        <v>1</v>
      </c>
      <c r="M2392" s="1064">
        <v>1</v>
      </c>
      <c r="N2392" s="1064" t="s">
        <v>2397</v>
      </c>
      <c r="O2392">
        <v>13</v>
      </c>
      <c r="P2392" s="1065">
        <v>0</v>
      </c>
      <c r="Q2392" s="1065">
        <v>578.94000000000005</v>
      </c>
      <c r="R2392" s="1066">
        <f t="shared" si="37"/>
        <v>578.94000000000005</v>
      </c>
      <c r="S2392" s="1065">
        <v>0</v>
      </c>
      <c r="T2392" s="1065">
        <v>0</v>
      </c>
      <c r="U2392" s="1065">
        <v>0</v>
      </c>
      <c r="V2392" s="1065">
        <v>0</v>
      </c>
    </row>
    <row r="2393" spans="1:22">
      <c r="A2393">
        <v>4088200100</v>
      </c>
      <c r="B2393" s="1061">
        <v>2</v>
      </c>
      <c r="C2393" s="1061">
        <v>5</v>
      </c>
      <c r="D2393" s="1062">
        <v>2</v>
      </c>
      <c r="E2393" s="1061" t="s">
        <v>2394</v>
      </c>
      <c r="F2393" s="1061">
        <v>143</v>
      </c>
      <c r="G2393" s="1061" t="s">
        <v>711</v>
      </c>
      <c r="H2393" s="1063">
        <v>1</v>
      </c>
      <c r="I2393" s="1064">
        <v>26101</v>
      </c>
      <c r="J2393" s="1064">
        <v>1</v>
      </c>
      <c r="K2393">
        <v>2020</v>
      </c>
      <c r="L2393" s="1064">
        <v>1</v>
      </c>
      <c r="M2393" s="1064">
        <v>1</v>
      </c>
      <c r="N2393" s="1064" t="s">
        <v>2397</v>
      </c>
      <c r="O2393">
        <v>13</v>
      </c>
      <c r="P2393" s="1065">
        <v>0</v>
      </c>
      <c r="Q2393" s="1065">
        <v>0</v>
      </c>
      <c r="R2393" s="1066">
        <f t="shared" si="37"/>
        <v>0</v>
      </c>
      <c r="S2393" s="1065">
        <v>0</v>
      </c>
      <c r="T2393" s="1065">
        <v>0</v>
      </c>
      <c r="U2393" s="1065">
        <v>0</v>
      </c>
      <c r="V2393" s="1065">
        <v>0</v>
      </c>
    </row>
    <row r="2394" spans="1:22">
      <c r="A2394">
        <v>4088200100</v>
      </c>
      <c r="B2394" s="1061">
        <v>2</v>
      </c>
      <c r="C2394" s="1061">
        <v>5</v>
      </c>
      <c r="D2394" s="1062">
        <v>2</v>
      </c>
      <c r="E2394" s="1061" t="s">
        <v>2394</v>
      </c>
      <c r="F2394" s="1061">
        <v>143</v>
      </c>
      <c r="G2394" s="1061" t="s">
        <v>711</v>
      </c>
      <c r="H2394" s="1063">
        <v>1</v>
      </c>
      <c r="I2394" s="1064">
        <v>26101</v>
      </c>
      <c r="J2394" s="1064">
        <v>1</v>
      </c>
      <c r="K2394">
        <v>2020</v>
      </c>
      <c r="L2394" s="1064">
        <v>1</v>
      </c>
      <c r="M2394" s="1064">
        <v>1</v>
      </c>
      <c r="N2394" s="1064" t="s">
        <v>2397</v>
      </c>
      <c r="O2394">
        <v>13</v>
      </c>
      <c r="P2394" s="1065">
        <v>0</v>
      </c>
      <c r="Q2394" s="1065">
        <v>0</v>
      </c>
      <c r="R2394" s="1066">
        <f t="shared" si="37"/>
        <v>0</v>
      </c>
      <c r="S2394" s="1065">
        <v>0</v>
      </c>
      <c r="T2394" s="1065">
        <v>0</v>
      </c>
      <c r="U2394" s="1065">
        <v>10568.86</v>
      </c>
      <c r="V2394" s="1065">
        <v>10568.86</v>
      </c>
    </row>
    <row r="2395" spans="1:22">
      <c r="A2395">
        <v>4088200100</v>
      </c>
      <c r="B2395" s="1061">
        <v>2</v>
      </c>
      <c r="C2395" s="1061">
        <v>5</v>
      </c>
      <c r="D2395" s="1062">
        <v>2</v>
      </c>
      <c r="E2395" s="1061" t="s">
        <v>2394</v>
      </c>
      <c r="F2395" s="1061">
        <v>143</v>
      </c>
      <c r="G2395" s="1061" t="s">
        <v>711</v>
      </c>
      <c r="H2395" s="1063">
        <v>1</v>
      </c>
      <c r="I2395" s="1064">
        <v>26101</v>
      </c>
      <c r="J2395" s="1064">
        <v>1</v>
      </c>
      <c r="K2395">
        <v>2020</v>
      </c>
      <c r="L2395" s="1064">
        <v>1</v>
      </c>
      <c r="M2395" s="1064">
        <v>1</v>
      </c>
      <c r="N2395" s="1064" t="s">
        <v>2397</v>
      </c>
      <c r="O2395">
        <v>13</v>
      </c>
      <c r="P2395" s="1065">
        <v>0</v>
      </c>
      <c r="Q2395" s="1065">
        <v>0</v>
      </c>
      <c r="R2395" s="1066">
        <f t="shared" si="37"/>
        <v>0</v>
      </c>
      <c r="S2395" s="1065">
        <v>0</v>
      </c>
      <c r="T2395" s="1065">
        <v>0</v>
      </c>
      <c r="U2395" s="1065">
        <v>0</v>
      </c>
      <c r="V2395" s="1065">
        <v>0</v>
      </c>
    </row>
    <row r="2396" spans="1:22">
      <c r="A2396">
        <v>4088200100</v>
      </c>
      <c r="B2396" s="1061">
        <v>2</v>
      </c>
      <c r="C2396" s="1061">
        <v>5</v>
      </c>
      <c r="D2396" s="1062">
        <v>2</v>
      </c>
      <c r="E2396" s="1061" t="s">
        <v>2394</v>
      </c>
      <c r="F2396" s="1061">
        <v>143</v>
      </c>
      <c r="G2396" s="1061" t="s">
        <v>711</v>
      </c>
      <c r="H2396" s="1063">
        <v>1</v>
      </c>
      <c r="I2396" s="1064">
        <v>26101</v>
      </c>
      <c r="J2396" s="1064">
        <v>1</v>
      </c>
      <c r="K2396">
        <v>2020</v>
      </c>
      <c r="L2396" s="1064">
        <v>1</v>
      </c>
      <c r="M2396" s="1064">
        <v>1</v>
      </c>
      <c r="N2396" s="1064" t="s">
        <v>2397</v>
      </c>
      <c r="O2396">
        <v>13</v>
      </c>
      <c r="P2396" s="1065">
        <v>0</v>
      </c>
      <c r="Q2396" s="1065">
        <v>0</v>
      </c>
      <c r="R2396" s="1066">
        <f t="shared" si="37"/>
        <v>0</v>
      </c>
      <c r="S2396" s="1065">
        <v>0</v>
      </c>
      <c r="T2396" s="1065">
        <v>0</v>
      </c>
      <c r="U2396" s="1065">
        <v>0</v>
      </c>
      <c r="V2396" s="1065">
        <v>0</v>
      </c>
    </row>
    <row r="2397" spans="1:22">
      <c r="A2397">
        <v>4088200100</v>
      </c>
      <c r="B2397" s="1061">
        <v>2</v>
      </c>
      <c r="C2397" s="1061">
        <v>5</v>
      </c>
      <c r="D2397" s="1062">
        <v>2</v>
      </c>
      <c r="E2397" s="1061" t="s">
        <v>2394</v>
      </c>
      <c r="F2397" s="1061">
        <v>143</v>
      </c>
      <c r="G2397" s="1061" t="s">
        <v>711</v>
      </c>
      <c r="H2397" s="1063">
        <v>1</v>
      </c>
      <c r="I2397" s="1064">
        <v>26101</v>
      </c>
      <c r="J2397" s="1064">
        <v>1</v>
      </c>
      <c r="K2397">
        <v>2020</v>
      </c>
      <c r="L2397" s="1064">
        <v>1</v>
      </c>
      <c r="M2397" s="1064">
        <v>1</v>
      </c>
      <c r="N2397" s="1064" t="s">
        <v>2397</v>
      </c>
      <c r="O2397">
        <v>13</v>
      </c>
      <c r="P2397" s="1065">
        <v>0</v>
      </c>
      <c r="Q2397" s="1065">
        <v>0</v>
      </c>
      <c r="R2397" s="1066">
        <f t="shared" si="37"/>
        <v>0</v>
      </c>
      <c r="S2397" s="1065">
        <v>10568.86</v>
      </c>
      <c r="T2397" s="1065">
        <v>10568.86</v>
      </c>
      <c r="U2397" s="1065">
        <v>0</v>
      </c>
      <c r="V2397" s="1065">
        <v>0</v>
      </c>
    </row>
    <row r="2398" spans="1:22">
      <c r="A2398">
        <v>4088200100</v>
      </c>
      <c r="B2398" s="1061">
        <v>2</v>
      </c>
      <c r="C2398" s="1061">
        <v>5</v>
      </c>
      <c r="D2398" s="1062">
        <v>2</v>
      </c>
      <c r="E2398" s="1061" t="s">
        <v>2394</v>
      </c>
      <c r="F2398" s="1061">
        <v>143</v>
      </c>
      <c r="G2398" s="1061" t="s">
        <v>711</v>
      </c>
      <c r="H2398" s="1063">
        <v>1</v>
      </c>
      <c r="I2398" s="1064">
        <v>26101</v>
      </c>
      <c r="J2398" s="1064">
        <v>1</v>
      </c>
      <c r="K2398">
        <v>2020</v>
      </c>
      <c r="L2398" s="1064">
        <v>1</v>
      </c>
      <c r="M2398" s="1064">
        <v>1</v>
      </c>
      <c r="N2398" s="1064" t="s">
        <v>2397</v>
      </c>
      <c r="O2398">
        <v>13</v>
      </c>
      <c r="P2398" s="1065">
        <v>0</v>
      </c>
      <c r="Q2398" s="1065">
        <v>10568.87</v>
      </c>
      <c r="R2398" s="1066">
        <f t="shared" si="37"/>
        <v>10568.87</v>
      </c>
      <c r="S2398" s="1065">
        <v>0</v>
      </c>
      <c r="T2398" s="1065">
        <v>0</v>
      </c>
      <c r="U2398" s="1065">
        <v>0</v>
      </c>
      <c r="V2398" s="1065">
        <v>0</v>
      </c>
    </row>
    <row r="2399" spans="1:22">
      <c r="A2399">
        <v>4088200100</v>
      </c>
      <c r="B2399" s="1061">
        <v>2</v>
      </c>
      <c r="C2399" s="1061">
        <v>5</v>
      </c>
      <c r="D2399" s="1062">
        <v>2</v>
      </c>
      <c r="E2399" s="1061" t="s">
        <v>2394</v>
      </c>
      <c r="F2399" s="1061">
        <v>143</v>
      </c>
      <c r="G2399" s="1061" t="s">
        <v>711</v>
      </c>
      <c r="H2399" s="1063">
        <v>1</v>
      </c>
      <c r="I2399" s="1064">
        <v>26101</v>
      </c>
      <c r="J2399" s="1064">
        <v>1</v>
      </c>
      <c r="K2399">
        <v>2020</v>
      </c>
      <c r="L2399" s="1064">
        <v>2</v>
      </c>
      <c r="M2399" s="1064">
        <v>2</v>
      </c>
      <c r="N2399" s="1064" t="s">
        <v>2396</v>
      </c>
      <c r="O2399">
        <v>13</v>
      </c>
      <c r="P2399" s="1065">
        <v>250000</v>
      </c>
      <c r="Q2399" s="1065">
        <v>-134115.1</v>
      </c>
      <c r="R2399" s="1066">
        <f t="shared" si="37"/>
        <v>115884.9</v>
      </c>
      <c r="S2399" s="1065">
        <v>115884.9</v>
      </c>
      <c r="T2399" s="1065">
        <v>115884.9</v>
      </c>
      <c r="U2399" s="1065">
        <v>115884.9</v>
      </c>
      <c r="V2399" s="1065">
        <v>115884.9</v>
      </c>
    </row>
    <row r="2400" spans="1:22">
      <c r="A2400">
        <v>4088200100</v>
      </c>
      <c r="B2400" s="1061">
        <v>2</v>
      </c>
      <c r="C2400" s="1061">
        <v>5</v>
      </c>
      <c r="D2400" s="1062">
        <v>2</v>
      </c>
      <c r="E2400" s="1061" t="s">
        <v>2394</v>
      </c>
      <c r="F2400" s="1061">
        <v>143</v>
      </c>
      <c r="G2400" s="1061" t="s">
        <v>711</v>
      </c>
      <c r="H2400" s="1063">
        <v>1</v>
      </c>
      <c r="I2400" s="1064">
        <v>26101</v>
      </c>
      <c r="J2400" s="1064">
        <v>1</v>
      </c>
      <c r="K2400">
        <v>2020</v>
      </c>
      <c r="L2400" s="1064">
        <v>2</v>
      </c>
      <c r="M2400" s="1064">
        <v>2</v>
      </c>
      <c r="N2400" s="1064" t="s">
        <v>2396</v>
      </c>
      <c r="O2400">
        <v>13</v>
      </c>
      <c r="P2400" s="1065">
        <v>0</v>
      </c>
      <c r="Q2400" s="1065">
        <v>0</v>
      </c>
      <c r="R2400" s="1066">
        <f t="shared" si="37"/>
        <v>0</v>
      </c>
      <c r="S2400" s="1065">
        <v>0</v>
      </c>
      <c r="T2400" s="1065">
        <v>0</v>
      </c>
      <c r="U2400" s="1065">
        <v>0</v>
      </c>
      <c r="V2400" s="1065">
        <v>0</v>
      </c>
    </row>
    <row r="2401" spans="1:22">
      <c r="A2401">
        <v>4088200100</v>
      </c>
      <c r="B2401" s="1061">
        <v>2</v>
      </c>
      <c r="C2401" s="1061">
        <v>5</v>
      </c>
      <c r="D2401" s="1062">
        <v>2</v>
      </c>
      <c r="E2401" s="1061" t="s">
        <v>2394</v>
      </c>
      <c r="F2401" s="1061">
        <v>143</v>
      </c>
      <c r="G2401" s="1061" t="s">
        <v>711</v>
      </c>
      <c r="H2401" s="1063">
        <v>1</v>
      </c>
      <c r="I2401" s="1064">
        <v>26101</v>
      </c>
      <c r="J2401" s="1064">
        <v>1</v>
      </c>
      <c r="K2401">
        <v>2020</v>
      </c>
      <c r="L2401" s="1064">
        <v>2</v>
      </c>
      <c r="M2401" s="1064">
        <v>2</v>
      </c>
      <c r="N2401" s="1064" t="s">
        <v>2396</v>
      </c>
      <c r="O2401">
        <v>13</v>
      </c>
      <c r="P2401" s="1065">
        <v>0</v>
      </c>
      <c r="Q2401" s="1065">
        <v>0</v>
      </c>
      <c r="R2401" s="1066">
        <f t="shared" si="37"/>
        <v>0</v>
      </c>
      <c r="S2401" s="1065">
        <v>0</v>
      </c>
      <c r="T2401" s="1065">
        <v>0</v>
      </c>
      <c r="U2401" s="1065">
        <v>500</v>
      </c>
      <c r="V2401" s="1065">
        <v>500</v>
      </c>
    </row>
    <row r="2402" spans="1:22">
      <c r="A2402">
        <v>4088200100</v>
      </c>
      <c r="B2402" s="1061">
        <v>2</v>
      </c>
      <c r="C2402" s="1061">
        <v>5</v>
      </c>
      <c r="D2402" s="1062">
        <v>2</v>
      </c>
      <c r="E2402" s="1061" t="s">
        <v>2394</v>
      </c>
      <c r="F2402" s="1061">
        <v>143</v>
      </c>
      <c r="G2402" s="1061" t="s">
        <v>711</v>
      </c>
      <c r="H2402" s="1063">
        <v>1</v>
      </c>
      <c r="I2402" s="1064">
        <v>26101</v>
      </c>
      <c r="J2402" s="1064">
        <v>1</v>
      </c>
      <c r="K2402">
        <v>2020</v>
      </c>
      <c r="L2402" s="1064">
        <v>2</v>
      </c>
      <c r="M2402" s="1064">
        <v>2</v>
      </c>
      <c r="N2402" s="1064" t="s">
        <v>2396</v>
      </c>
      <c r="O2402">
        <v>13</v>
      </c>
      <c r="P2402" s="1065">
        <v>0</v>
      </c>
      <c r="Q2402" s="1065">
        <v>0</v>
      </c>
      <c r="R2402" s="1066">
        <f t="shared" si="37"/>
        <v>0</v>
      </c>
      <c r="S2402" s="1065">
        <v>0</v>
      </c>
      <c r="T2402" s="1065">
        <v>0</v>
      </c>
      <c r="U2402" s="1065">
        <v>0</v>
      </c>
      <c r="V2402" s="1065">
        <v>0</v>
      </c>
    </row>
    <row r="2403" spans="1:22">
      <c r="A2403">
        <v>4088200100</v>
      </c>
      <c r="B2403" s="1061">
        <v>2</v>
      </c>
      <c r="C2403" s="1061">
        <v>5</v>
      </c>
      <c r="D2403" s="1062">
        <v>2</v>
      </c>
      <c r="E2403" s="1061" t="s">
        <v>2394</v>
      </c>
      <c r="F2403" s="1061">
        <v>143</v>
      </c>
      <c r="G2403" s="1061" t="s">
        <v>711</v>
      </c>
      <c r="H2403" s="1063">
        <v>1</v>
      </c>
      <c r="I2403" s="1064">
        <v>26101</v>
      </c>
      <c r="J2403" s="1064">
        <v>1</v>
      </c>
      <c r="K2403">
        <v>2020</v>
      </c>
      <c r="L2403" s="1064">
        <v>2</v>
      </c>
      <c r="M2403" s="1064">
        <v>2</v>
      </c>
      <c r="N2403" s="1064" t="s">
        <v>2396</v>
      </c>
      <c r="O2403">
        <v>13</v>
      </c>
      <c r="P2403" s="1065">
        <v>0</v>
      </c>
      <c r="Q2403" s="1065">
        <v>500</v>
      </c>
      <c r="R2403" s="1066">
        <f t="shared" si="37"/>
        <v>500</v>
      </c>
      <c r="S2403" s="1065">
        <v>0</v>
      </c>
      <c r="T2403" s="1065">
        <v>0</v>
      </c>
      <c r="U2403" s="1065">
        <v>0</v>
      </c>
      <c r="V2403" s="1065">
        <v>0</v>
      </c>
    </row>
    <row r="2404" spans="1:22">
      <c r="A2404">
        <v>4088200100</v>
      </c>
      <c r="B2404" s="1061">
        <v>2</v>
      </c>
      <c r="C2404" s="1061">
        <v>5</v>
      </c>
      <c r="D2404" s="1062">
        <v>2</v>
      </c>
      <c r="E2404" s="1061" t="s">
        <v>2394</v>
      </c>
      <c r="F2404" s="1061">
        <v>143</v>
      </c>
      <c r="G2404" s="1061" t="s">
        <v>711</v>
      </c>
      <c r="H2404" s="1063">
        <v>1</v>
      </c>
      <c r="I2404" s="1064">
        <v>26101</v>
      </c>
      <c r="J2404" s="1064">
        <v>1</v>
      </c>
      <c r="K2404">
        <v>2020</v>
      </c>
      <c r="L2404" s="1064">
        <v>2</v>
      </c>
      <c r="M2404" s="1064">
        <v>2</v>
      </c>
      <c r="N2404" s="1064" t="s">
        <v>2396</v>
      </c>
      <c r="O2404">
        <v>13</v>
      </c>
      <c r="P2404" s="1065">
        <v>0</v>
      </c>
      <c r="Q2404" s="1065">
        <v>0</v>
      </c>
      <c r="R2404" s="1066">
        <f t="shared" si="37"/>
        <v>0</v>
      </c>
      <c r="S2404" s="1065">
        <v>0</v>
      </c>
      <c r="T2404" s="1065">
        <v>0</v>
      </c>
      <c r="U2404" s="1065">
        <v>0</v>
      </c>
      <c r="V2404" s="1065">
        <v>0</v>
      </c>
    </row>
    <row r="2405" spans="1:22">
      <c r="A2405">
        <v>4088200100</v>
      </c>
      <c r="B2405" s="1061">
        <v>2</v>
      </c>
      <c r="C2405" s="1061">
        <v>5</v>
      </c>
      <c r="D2405" s="1062">
        <v>2</v>
      </c>
      <c r="E2405" s="1061" t="s">
        <v>2394</v>
      </c>
      <c r="F2405" s="1061">
        <v>143</v>
      </c>
      <c r="G2405" s="1061" t="s">
        <v>711</v>
      </c>
      <c r="H2405" s="1063">
        <v>1</v>
      </c>
      <c r="I2405" s="1064">
        <v>26101</v>
      </c>
      <c r="J2405" s="1064">
        <v>1</v>
      </c>
      <c r="K2405">
        <v>2020</v>
      </c>
      <c r="L2405" s="1064">
        <v>2</v>
      </c>
      <c r="M2405" s="1064">
        <v>2</v>
      </c>
      <c r="N2405" s="1064" t="s">
        <v>2396</v>
      </c>
      <c r="O2405">
        <v>13</v>
      </c>
      <c r="P2405" s="1065">
        <v>0</v>
      </c>
      <c r="Q2405" s="1065">
        <v>0</v>
      </c>
      <c r="R2405" s="1066">
        <f t="shared" si="37"/>
        <v>0</v>
      </c>
      <c r="S2405" s="1065">
        <v>500</v>
      </c>
      <c r="T2405" s="1065">
        <v>500</v>
      </c>
      <c r="U2405" s="1065">
        <v>0</v>
      </c>
      <c r="V2405" s="1065">
        <v>0</v>
      </c>
    </row>
    <row r="2406" spans="1:22">
      <c r="A2406">
        <v>4088200100</v>
      </c>
      <c r="B2406" s="1061">
        <v>2</v>
      </c>
      <c r="C2406" s="1061">
        <v>5</v>
      </c>
      <c r="D2406" s="1062">
        <v>2</v>
      </c>
      <c r="E2406" s="1061" t="s">
        <v>2394</v>
      </c>
      <c r="F2406" s="1061">
        <v>143</v>
      </c>
      <c r="G2406" s="1061" t="s">
        <v>711</v>
      </c>
      <c r="H2406" s="1063">
        <v>1</v>
      </c>
      <c r="I2406" s="1064">
        <v>26101</v>
      </c>
      <c r="J2406" s="1064">
        <v>1</v>
      </c>
      <c r="K2406">
        <v>2020</v>
      </c>
      <c r="L2406" s="1064">
        <v>1</v>
      </c>
      <c r="M2406" s="1064">
        <v>1</v>
      </c>
      <c r="N2406" s="1064" t="s">
        <v>2397</v>
      </c>
      <c r="O2406">
        <v>13</v>
      </c>
      <c r="P2406" s="1065">
        <v>0</v>
      </c>
      <c r="Q2406" s="1065">
        <v>0</v>
      </c>
      <c r="R2406" s="1066">
        <f t="shared" si="37"/>
        <v>0</v>
      </c>
      <c r="S2406" s="1065">
        <v>0</v>
      </c>
      <c r="T2406" s="1065">
        <v>0</v>
      </c>
      <c r="U2406" s="1065">
        <v>0</v>
      </c>
      <c r="V2406" s="1065">
        <v>0</v>
      </c>
    </row>
    <row r="2407" spans="1:22">
      <c r="A2407">
        <v>4088200100</v>
      </c>
      <c r="B2407" s="1061">
        <v>2</v>
      </c>
      <c r="C2407" s="1061">
        <v>5</v>
      </c>
      <c r="D2407" s="1062">
        <v>2</v>
      </c>
      <c r="E2407" s="1061" t="s">
        <v>2394</v>
      </c>
      <c r="F2407" s="1061">
        <v>143</v>
      </c>
      <c r="G2407" s="1061" t="s">
        <v>711</v>
      </c>
      <c r="H2407" s="1063">
        <v>1</v>
      </c>
      <c r="I2407" s="1064">
        <v>26101</v>
      </c>
      <c r="J2407" s="1064">
        <v>1</v>
      </c>
      <c r="K2407">
        <v>2020</v>
      </c>
      <c r="L2407" s="1064">
        <v>1</v>
      </c>
      <c r="M2407" s="1064">
        <v>1</v>
      </c>
      <c r="N2407" s="1064" t="s">
        <v>2397</v>
      </c>
      <c r="O2407">
        <v>13</v>
      </c>
      <c r="P2407" s="1065">
        <v>0</v>
      </c>
      <c r="Q2407" s="1065">
        <v>0</v>
      </c>
      <c r="R2407" s="1066">
        <f t="shared" si="37"/>
        <v>0</v>
      </c>
      <c r="S2407" s="1065">
        <v>0</v>
      </c>
      <c r="T2407" s="1065">
        <v>0</v>
      </c>
      <c r="U2407" s="1065">
        <v>4026.56</v>
      </c>
      <c r="V2407" s="1065">
        <v>4026.56</v>
      </c>
    </row>
    <row r="2408" spans="1:22">
      <c r="A2408">
        <v>4088200100</v>
      </c>
      <c r="B2408" s="1061">
        <v>2</v>
      </c>
      <c r="C2408" s="1061">
        <v>5</v>
      </c>
      <c r="D2408" s="1062">
        <v>2</v>
      </c>
      <c r="E2408" s="1061" t="s">
        <v>2394</v>
      </c>
      <c r="F2408" s="1061">
        <v>143</v>
      </c>
      <c r="G2408" s="1061" t="s">
        <v>711</v>
      </c>
      <c r="H2408" s="1063">
        <v>1</v>
      </c>
      <c r="I2408" s="1064">
        <v>26101</v>
      </c>
      <c r="J2408" s="1064">
        <v>1</v>
      </c>
      <c r="K2408">
        <v>2020</v>
      </c>
      <c r="L2408" s="1064">
        <v>1</v>
      </c>
      <c r="M2408" s="1064">
        <v>1</v>
      </c>
      <c r="N2408" s="1064" t="s">
        <v>2397</v>
      </c>
      <c r="O2408">
        <v>13</v>
      </c>
      <c r="P2408" s="1065">
        <v>0</v>
      </c>
      <c r="Q2408" s="1065">
        <v>0</v>
      </c>
      <c r="R2408" s="1066">
        <f t="shared" si="37"/>
        <v>0</v>
      </c>
      <c r="S2408" s="1065">
        <v>0</v>
      </c>
      <c r="T2408" s="1065">
        <v>0</v>
      </c>
      <c r="U2408" s="1065">
        <v>0</v>
      </c>
      <c r="V2408" s="1065">
        <v>0</v>
      </c>
    </row>
    <row r="2409" spans="1:22">
      <c r="A2409">
        <v>4088200100</v>
      </c>
      <c r="B2409" s="1061">
        <v>2</v>
      </c>
      <c r="C2409" s="1061">
        <v>5</v>
      </c>
      <c r="D2409" s="1062">
        <v>2</v>
      </c>
      <c r="E2409" s="1061" t="s">
        <v>2394</v>
      </c>
      <c r="F2409" s="1061">
        <v>143</v>
      </c>
      <c r="G2409" s="1061" t="s">
        <v>711</v>
      </c>
      <c r="H2409" s="1063">
        <v>1</v>
      </c>
      <c r="I2409" s="1064">
        <v>26101</v>
      </c>
      <c r="J2409" s="1064">
        <v>1</v>
      </c>
      <c r="K2409">
        <v>2020</v>
      </c>
      <c r="L2409" s="1064">
        <v>1</v>
      </c>
      <c r="M2409" s="1064">
        <v>1</v>
      </c>
      <c r="N2409" s="1064" t="s">
        <v>2397</v>
      </c>
      <c r="O2409">
        <v>13</v>
      </c>
      <c r="P2409" s="1065">
        <v>0</v>
      </c>
      <c r="Q2409" s="1065">
        <v>0</v>
      </c>
      <c r="R2409" s="1066">
        <f t="shared" si="37"/>
        <v>0</v>
      </c>
      <c r="S2409" s="1065">
        <v>0</v>
      </c>
      <c r="T2409" s="1065">
        <v>0</v>
      </c>
      <c r="U2409" s="1065">
        <v>0</v>
      </c>
      <c r="V2409" s="1065">
        <v>0</v>
      </c>
    </row>
    <row r="2410" spans="1:22">
      <c r="A2410">
        <v>4088200100</v>
      </c>
      <c r="B2410" s="1061">
        <v>2</v>
      </c>
      <c r="C2410" s="1061">
        <v>5</v>
      </c>
      <c r="D2410" s="1062">
        <v>2</v>
      </c>
      <c r="E2410" s="1061" t="s">
        <v>2394</v>
      </c>
      <c r="F2410" s="1061">
        <v>143</v>
      </c>
      <c r="G2410" s="1061" t="s">
        <v>711</v>
      </c>
      <c r="H2410" s="1063">
        <v>1</v>
      </c>
      <c r="I2410" s="1064">
        <v>26101</v>
      </c>
      <c r="J2410" s="1064">
        <v>1</v>
      </c>
      <c r="K2410">
        <v>2020</v>
      </c>
      <c r="L2410" s="1064">
        <v>1</v>
      </c>
      <c r="M2410" s="1064">
        <v>1</v>
      </c>
      <c r="N2410" s="1064" t="s">
        <v>2397</v>
      </c>
      <c r="O2410">
        <v>13</v>
      </c>
      <c r="P2410" s="1065">
        <v>0</v>
      </c>
      <c r="Q2410" s="1065">
        <v>0</v>
      </c>
      <c r="R2410" s="1066">
        <f t="shared" si="37"/>
        <v>0</v>
      </c>
      <c r="S2410" s="1065">
        <v>4026.56</v>
      </c>
      <c r="T2410" s="1065">
        <v>4026.56</v>
      </c>
      <c r="U2410" s="1065">
        <v>0</v>
      </c>
      <c r="V2410" s="1065">
        <v>0</v>
      </c>
    </row>
    <row r="2411" spans="1:22">
      <c r="A2411">
        <v>4088200100</v>
      </c>
      <c r="B2411" s="1061">
        <v>2</v>
      </c>
      <c r="C2411" s="1061">
        <v>5</v>
      </c>
      <c r="D2411" s="1062">
        <v>2</v>
      </c>
      <c r="E2411" s="1061" t="s">
        <v>2394</v>
      </c>
      <c r="F2411" s="1061">
        <v>143</v>
      </c>
      <c r="G2411" s="1061" t="s">
        <v>711</v>
      </c>
      <c r="H2411" s="1063">
        <v>1</v>
      </c>
      <c r="I2411" s="1064">
        <v>26101</v>
      </c>
      <c r="J2411" s="1064">
        <v>1</v>
      </c>
      <c r="K2411">
        <v>2020</v>
      </c>
      <c r="L2411" s="1064">
        <v>1</v>
      </c>
      <c r="M2411" s="1064">
        <v>1</v>
      </c>
      <c r="N2411" s="1064" t="s">
        <v>2397</v>
      </c>
      <c r="O2411">
        <v>13</v>
      </c>
      <c r="P2411" s="1065">
        <v>0</v>
      </c>
      <c r="Q2411" s="1065">
        <v>12326.56</v>
      </c>
      <c r="R2411" s="1066">
        <f t="shared" si="37"/>
        <v>12326.56</v>
      </c>
      <c r="S2411" s="1065">
        <v>0</v>
      </c>
      <c r="T2411" s="1065">
        <v>0</v>
      </c>
      <c r="U2411" s="1065">
        <v>0</v>
      </c>
      <c r="V2411" s="1065">
        <v>0</v>
      </c>
    </row>
    <row r="2412" spans="1:22">
      <c r="A2412">
        <v>4088200100</v>
      </c>
      <c r="B2412" s="1061">
        <v>2</v>
      </c>
      <c r="C2412" s="1061">
        <v>5</v>
      </c>
      <c r="D2412" s="1062">
        <v>2</v>
      </c>
      <c r="E2412" s="1061" t="s">
        <v>2394</v>
      </c>
      <c r="F2412" s="1061">
        <v>143</v>
      </c>
      <c r="G2412" s="1061" t="s">
        <v>711</v>
      </c>
      <c r="H2412" s="1063">
        <v>1</v>
      </c>
      <c r="I2412" s="1064">
        <v>26101</v>
      </c>
      <c r="J2412" s="1064">
        <v>1</v>
      </c>
      <c r="K2412">
        <v>2020</v>
      </c>
      <c r="L2412" s="1064">
        <v>2</v>
      </c>
      <c r="M2412" s="1064">
        <v>2</v>
      </c>
      <c r="N2412" s="1064" t="s">
        <v>2396</v>
      </c>
      <c r="O2412">
        <v>13</v>
      </c>
      <c r="P2412" s="1065">
        <v>249123.58</v>
      </c>
      <c r="Q2412" s="1065">
        <v>-30104.93</v>
      </c>
      <c r="R2412" s="1066">
        <f t="shared" si="37"/>
        <v>219018.65</v>
      </c>
      <c r="S2412" s="1065">
        <v>219018.65</v>
      </c>
      <c r="T2412" s="1065">
        <v>219018.65</v>
      </c>
      <c r="U2412" s="1065">
        <v>219018.65</v>
      </c>
      <c r="V2412" s="1065">
        <v>219018.65</v>
      </c>
    </row>
    <row r="2413" spans="1:22">
      <c r="A2413">
        <v>4088200100</v>
      </c>
      <c r="B2413" s="1061">
        <v>2</v>
      </c>
      <c r="C2413" s="1061">
        <v>5</v>
      </c>
      <c r="D2413" s="1062">
        <v>2</v>
      </c>
      <c r="E2413" s="1061" t="s">
        <v>2394</v>
      </c>
      <c r="F2413" s="1061">
        <v>143</v>
      </c>
      <c r="G2413" s="1061" t="s">
        <v>711</v>
      </c>
      <c r="H2413" s="1063">
        <v>1</v>
      </c>
      <c r="I2413" s="1064">
        <v>26101</v>
      </c>
      <c r="J2413" s="1064">
        <v>1</v>
      </c>
      <c r="K2413">
        <v>2020</v>
      </c>
      <c r="L2413" s="1064">
        <v>2</v>
      </c>
      <c r="M2413" s="1064">
        <v>2</v>
      </c>
      <c r="N2413" s="1064" t="s">
        <v>2396</v>
      </c>
      <c r="O2413">
        <v>13</v>
      </c>
      <c r="P2413" s="1065">
        <v>0</v>
      </c>
      <c r="Q2413" s="1065">
        <v>0</v>
      </c>
      <c r="R2413" s="1066">
        <f t="shared" si="37"/>
        <v>0</v>
      </c>
      <c r="S2413" s="1065">
        <v>0</v>
      </c>
      <c r="T2413" s="1065">
        <v>0</v>
      </c>
      <c r="U2413" s="1065">
        <v>0</v>
      </c>
      <c r="V2413" s="1065">
        <v>0</v>
      </c>
    </row>
    <row r="2414" spans="1:22">
      <c r="A2414">
        <v>4088200100</v>
      </c>
      <c r="B2414" s="1061">
        <v>2</v>
      </c>
      <c r="C2414" s="1061">
        <v>5</v>
      </c>
      <c r="D2414" s="1062">
        <v>2</v>
      </c>
      <c r="E2414" s="1061" t="s">
        <v>2394</v>
      </c>
      <c r="F2414" s="1061">
        <v>143</v>
      </c>
      <c r="G2414" s="1061" t="s">
        <v>711</v>
      </c>
      <c r="H2414" s="1063">
        <v>1</v>
      </c>
      <c r="I2414" s="1064">
        <v>26101</v>
      </c>
      <c r="J2414" s="1064">
        <v>1</v>
      </c>
      <c r="K2414">
        <v>2020</v>
      </c>
      <c r="L2414" s="1064">
        <v>2</v>
      </c>
      <c r="M2414" s="1064">
        <v>2</v>
      </c>
      <c r="N2414" s="1064" t="s">
        <v>2396</v>
      </c>
      <c r="O2414">
        <v>13</v>
      </c>
      <c r="P2414" s="1065">
        <v>0</v>
      </c>
      <c r="Q2414" s="1065">
        <v>0</v>
      </c>
      <c r="R2414" s="1066">
        <f t="shared" si="37"/>
        <v>0</v>
      </c>
      <c r="S2414" s="1065">
        <v>0</v>
      </c>
      <c r="T2414" s="1065">
        <v>0</v>
      </c>
      <c r="U2414" s="1065">
        <v>7304.34</v>
      </c>
      <c r="V2414" s="1065">
        <v>7304.34</v>
      </c>
    </row>
    <row r="2415" spans="1:22">
      <c r="A2415">
        <v>4088200100</v>
      </c>
      <c r="B2415" s="1061">
        <v>2</v>
      </c>
      <c r="C2415" s="1061">
        <v>5</v>
      </c>
      <c r="D2415" s="1062">
        <v>2</v>
      </c>
      <c r="E2415" s="1061" t="s">
        <v>2394</v>
      </c>
      <c r="F2415" s="1061">
        <v>143</v>
      </c>
      <c r="G2415" s="1061" t="s">
        <v>711</v>
      </c>
      <c r="H2415" s="1063">
        <v>1</v>
      </c>
      <c r="I2415" s="1064">
        <v>26101</v>
      </c>
      <c r="J2415" s="1064">
        <v>1</v>
      </c>
      <c r="K2415">
        <v>2020</v>
      </c>
      <c r="L2415" s="1064">
        <v>2</v>
      </c>
      <c r="M2415" s="1064">
        <v>2</v>
      </c>
      <c r="N2415" s="1064" t="s">
        <v>2396</v>
      </c>
      <c r="O2415">
        <v>13</v>
      </c>
      <c r="P2415" s="1065">
        <v>0</v>
      </c>
      <c r="Q2415" s="1065">
        <v>0</v>
      </c>
      <c r="R2415" s="1066">
        <f t="shared" si="37"/>
        <v>0</v>
      </c>
      <c r="S2415" s="1065">
        <v>0</v>
      </c>
      <c r="T2415" s="1065">
        <v>0</v>
      </c>
      <c r="U2415" s="1065">
        <v>0</v>
      </c>
      <c r="V2415" s="1065">
        <v>0</v>
      </c>
    </row>
    <row r="2416" spans="1:22">
      <c r="A2416">
        <v>4088200100</v>
      </c>
      <c r="B2416" s="1061">
        <v>2</v>
      </c>
      <c r="C2416" s="1061">
        <v>5</v>
      </c>
      <c r="D2416" s="1062">
        <v>2</v>
      </c>
      <c r="E2416" s="1061" t="s">
        <v>2394</v>
      </c>
      <c r="F2416" s="1061">
        <v>143</v>
      </c>
      <c r="G2416" s="1061" t="s">
        <v>711</v>
      </c>
      <c r="H2416" s="1063">
        <v>1</v>
      </c>
      <c r="I2416" s="1064">
        <v>26101</v>
      </c>
      <c r="J2416" s="1064">
        <v>1</v>
      </c>
      <c r="K2416">
        <v>2020</v>
      </c>
      <c r="L2416" s="1064">
        <v>2</v>
      </c>
      <c r="M2416" s="1064">
        <v>2</v>
      </c>
      <c r="N2416" s="1064" t="s">
        <v>2396</v>
      </c>
      <c r="O2416">
        <v>13</v>
      </c>
      <c r="P2416" s="1065">
        <v>0</v>
      </c>
      <c r="Q2416" s="1065">
        <v>0</v>
      </c>
      <c r="R2416" s="1066">
        <f t="shared" si="37"/>
        <v>0</v>
      </c>
      <c r="S2416" s="1065">
        <v>0</v>
      </c>
      <c r="T2416" s="1065">
        <v>0</v>
      </c>
      <c r="U2416" s="1065">
        <v>0</v>
      </c>
      <c r="V2416" s="1065">
        <v>0</v>
      </c>
    </row>
    <row r="2417" spans="1:22">
      <c r="A2417">
        <v>4088200100</v>
      </c>
      <c r="B2417" s="1061">
        <v>2</v>
      </c>
      <c r="C2417" s="1061">
        <v>5</v>
      </c>
      <c r="D2417" s="1062">
        <v>2</v>
      </c>
      <c r="E2417" s="1061" t="s">
        <v>2394</v>
      </c>
      <c r="F2417" s="1061">
        <v>143</v>
      </c>
      <c r="G2417" s="1061" t="s">
        <v>711</v>
      </c>
      <c r="H2417" s="1063">
        <v>1</v>
      </c>
      <c r="I2417" s="1064">
        <v>26101</v>
      </c>
      <c r="J2417" s="1064">
        <v>1</v>
      </c>
      <c r="K2417">
        <v>2020</v>
      </c>
      <c r="L2417" s="1064">
        <v>2</v>
      </c>
      <c r="M2417" s="1064">
        <v>2</v>
      </c>
      <c r="N2417" s="1064" t="s">
        <v>2396</v>
      </c>
      <c r="O2417">
        <v>13</v>
      </c>
      <c r="P2417" s="1065">
        <v>0</v>
      </c>
      <c r="Q2417" s="1065">
        <v>0</v>
      </c>
      <c r="R2417" s="1066">
        <f t="shared" si="37"/>
        <v>0</v>
      </c>
      <c r="S2417" s="1065">
        <v>7304.34</v>
      </c>
      <c r="T2417" s="1065">
        <v>7304.34</v>
      </c>
      <c r="U2417" s="1065">
        <v>0</v>
      </c>
      <c r="V2417" s="1065">
        <v>0</v>
      </c>
    </row>
    <row r="2418" spans="1:22">
      <c r="A2418">
        <v>4088200100</v>
      </c>
      <c r="B2418" s="1061">
        <v>2</v>
      </c>
      <c r="C2418" s="1061">
        <v>5</v>
      </c>
      <c r="D2418" s="1062">
        <v>2</v>
      </c>
      <c r="E2418" s="1061" t="s">
        <v>2394</v>
      </c>
      <c r="F2418" s="1061">
        <v>143</v>
      </c>
      <c r="G2418" s="1061" t="s">
        <v>711</v>
      </c>
      <c r="H2418" s="1063">
        <v>1</v>
      </c>
      <c r="I2418" s="1064">
        <v>26101</v>
      </c>
      <c r="J2418" s="1064">
        <v>1</v>
      </c>
      <c r="K2418">
        <v>2020</v>
      </c>
      <c r="L2418" s="1064">
        <v>2</v>
      </c>
      <c r="M2418" s="1064">
        <v>2</v>
      </c>
      <c r="N2418" s="1064" t="s">
        <v>2396</v>
      </c>
      <c r="O2418">
        <v>13</v>
      </c>
      <c r="P2418" s="1065">
        <v>0</v>
      </c>
      <c r="Q2418" s="1065">
        <v>7304.34</v>
      </c>
      <c r="R2418" s="1066">
        <f t="shared" si="37"/>
        <v>7304.34</v>
      </c>
      <c r="S2418" s="1065">
        <v>0</v>
      </c>
      <c r="T2418" s="1065">
        <v>0</v>
      </c>
      <c r="U2418" s="1065">
        <v>0</v>
      </c>
      <c r="V2418" s="1065">
        <v>0</v>
      </c>
    </row>
    <row r="2419" spans="1:22">
      <c r="A2419">
        <v>4088200100</v>
      </c>
      <c r="B2419" s="1061">
        <v>2</v>
      </c>
      <c r="C2419" s="1061">
        <v>5</v>
      </c>
      <c r="D2419" s="1062">
        <v>2</v>
      </c>
      <c r="E2419" s="1061" t="s">
        <v>2394</v>
      </c>
      <c r="F2419" s="1061">
        <v>143</v>
      </c>
      <c r="G2419" s="1061" t="s">
        <v>711</v>
      </c>
      <c r="H2419" s="1063">
        <v>1</v>
      </c>
      <c r="I2419" s="1064">
        <v>26101</v>
      </c>
      <c r="J2419" s="1064">
        <v>1</v>
      </c>
      <c r="K2419">
        <v>2020</v>
      </c>
      <c r="L2419" s="1064">
        <v>1</v>
      </c>
      <c r="M2419" s="1064">
        <v>1</v>
      </c>
      <c r="N2419" s="1064" t="s">
        <v>2397</v>
      </c>
      <c r="O2419">
        <v>13</v>
      </c>
      <c r="P2419" s="1065">
        <v>59395.66</v>
      </c>
      <c r="Q2419" s="1065">
        <v>-27045.96</v>
      </c>
      <c r="R2419" s="1066">
        <f t="shared" si="37"/>
        <v>32349.700000000004</v>
      </c>
      <c r="S2419" s="1065">
        <v>16000</v>
      </c>
      <c r="T2419" s="1065">
        <v>16000</v>
      </c>
      <c r="U2419" s="1065">
        <v>16000</v>
      </c>
      <c r="V2419" s="1065">
        <v>16000</v>
      </c>
    </row>
    <row r="2420" spans="1:22">
      <c r="A2420">
        <v>4088200100</v>
      </c>
      <c r="B2420" s="1061">
        <v>2</v>
      </c>
      <c r="C2420" s="1061">
        <v>5</v>
      </c>
      <c r="D2420" s="1062">
        <v>2</v>
      </c>
      <c r="E2420" s="1061" t="s">
        <v>2394</v>
      </c>
      <c r="F2420" s="1061">
        <v>143</v>
      </c>
      <c r="G2420" s="1061" t="s">
        <v>711</v>
      </c>
      <c r="H2420" s="1063">
        <v>1</v>
      </c>
      <c r="I2420" s="1064">
        <v>26101</v>
      </c>
      <c r="J2420" s="1064">
        <v>1</v>
      </c>
      <c r="K2420">
        <v>2020</v>
      </c>
      <c r="L2420" s="1064">
        <v>2</v>
      </c>
      <c r="M2420" s="1064">
        <v>2</v>
      </c>
      <c r="N2420" s="1064" t="s">
        <v>2396</v>
      </c>
      <c r="O2420">
        <v>13</v>
      </c>
      <c r="P2420" s="1065">
        <v>0</v>
      </c>
      <c r="Q2420" s="1065">
        <v>0</v>
      </c>
      <c r="R2420" s="1066">
        <f t="shared" si="37"/>
        <v>0</v>
      </c>
      <c r="S2420" s="1065">
        <v>0</v>
      </c>
      <c r="T2420" s="1065">
        <v>0</v>
      </c>
      <c r="U2420" s="1065">
        <v>0</v>
      </c>
      <c r="V2420" s="1065">
        <v>0</v>
      </c>
    </row>
    <row r="2421" spans="1:22">
      <c r="A2421">
        <v>4088200100</v>
      </c>
      <c r="B2421" s="1061">
        <v>2</v>
      </c>
      <c r="C2421" s="1061">
        <v>5</v>
      </c>
      <c r="D2421" s="1062">
        <v>2</v>
      </c>
      <c r="E2421" s="1061" t="s">
        <v>2394</v>
      </c>
      <c r="F2421" s="1061">
        <v>143</v>
      </c>
      <c r="G2421" s="1061" t="s">
        <v>711</v>
      </c>
      <c r="H2421" s="1063">
        <v>1</v>
      </c>
      <c r="I2421" s="1064">
        <v>26101</v>
      </c>
      <c r="J2421" s="1064">
        <v>1</v>
      </c>
      <c r="K2421">
        <v>2020</v>
      </c>
      <c r="L2421" s="1064">
        <v>2</v>
      </c>
      <c r="M2421" s="1064">
        <v>2</v>
      </c>
      <c r="N2421" s="1064" t="s">
        <v>2396</v>
      </c>
      <c r="O2421">
        <v>13</v>
      </c>
      <c r="P2421" s="1065">
        <v>0</v>
      </c>
      <c r="Q2421" s="1065">
        <v>0</v>
      </c>
      <c r="R2421" s="1066">
        <f t="shared" si="37"/>
        <v>0</v>
      </c>
      <c r="S2421" s="1065">
        <v>0</v>
      </c>
      <c r="T2421" s="1065">
        <v>0</v>
      </c>
      <c r="U2421" s="1065">
        <v>20163.2</v>
      </c>
      <c r="V2421" s="1065">
        <v>20163.2</v>
      </c>
    </row>
    <row r="2422" spans="1:22">
      <c r="A2422">
        <v>4088200100</v>
      </c>
      <c r="B2422" s="1061">
        <v>2</v>
      </c>
      <c r="C2422" s="1061">
        <v>5</v>
      </c>
      <c r="D2422" s="1062">
        <v>2</v>
      </c>
      <c r="E2422" s="1061" t="s">
        <v>2394</v>
      </c>
      <c r="F2422" s="1061">
        <v>143</v>
      </c>
      <c r="G2422" s="1061" t="s">
        <v>711</v>
      </c>
      <c r="H2422" s="1063">
        <v>1</v>
      </c>
      <c r="I2422" s="1064">
        <v>26101</v>
      </c>
      <c r="J2422" s="1064">
        <v>1</v>
      </c>
      <c r="K2422">
        <v>2020</v>
      </c>
      <c r="L2422" s="1064">
        <v>2</v>
      </c>
      <c r="M2422" s="1064">
        <v>2</v>
      </c>
      <c r="N2422" s="1064" t="s">
        <v>2396</v>
      </c>
      <c r="O2422">
        <v>13</v>
      </c>
      <c r="P2422" s="1065">
        <v>0</v>
      </c>
      <c r="Q2422" s="1065">
        <v>20163.2</v>
      </c>
      <c r="R2422" s="1066">
        <f t="shared" si="37"/>
        <v>20163.2</v>
      </c>
      <c r="S2422" s="1065">
        <v>0</v>
      </c>
      <c r="T2422" s="1065">
        <v>0</v>
      </c>
      <c r="U2422" s="1065">
        <v>0</v>
      </c>
      <c r="V2422" s="1065">
        <v>0</v>
      </c>
    </row>
    <row r="2423" spans="1:22">
      <c r="A2423">
        <v>4088200100</v>
      </c>
      <c r="B2423" s="1061">
        <v>2</v>
      </c>
      <c r="C2423" s="1061">
        <v>5</v>
      </c>
      <c r="D2423" s="1062">
        <v>2</v>
      </c>
      <c r="E2423" s="1061" t="s">
        <v>2394</v>
      </c>
      <c r="F2423" s="1061">
        <v>143</v>
      </c>
      <c r="G2423" s="1061" t="s">
        <v>711</v>
      </c>
      <c r="H2423" s="1063">
        <v>1</v>
      </c>
      <c r="I2423" s="1064">
        <v>26101</v>
      </c>
      <c r="J2423" s="1064">
        <v>1</v>
      </c>
      <c r="K2423">
        <v>2020</v>
      </c>
      <c r="L2423" s="1064">
        <v>2</v>
      </c>
      <c r="M2423" s="1064">
        <v>2</v>
      </c>
      <c r="N2423" s="1064" t="s">
        <v>2396</v>
      </c>
      <c r="O2423">
        <v>13</v>
      </c>
      <c r="P2423" s="1065">
        <v>0</v>
      </c>
      <c r="Q2423" s="1065">
        <v>0</v>
      </c>
      <c r="R2423" s="1066">
        <f t="shared" si="37"/>
        <v>0</v>
      </c>
      <c r="S2423" s="1065">
        <v>0</v>
      </c>
      <c r="T2423" s="1065">
        <v>0</v>
      </c>
      <c r="U2423" s="1065">
        <v>0</v>
      </c>
      <c r="V2423" s="1065">
        <v>0</v>
      </c>
    </row>
    <row r="2424" spans="1:22">
      <c r="A2424">
        <v>4088200100</v>
      </c>
      <c r="B2424" s="1061">
        <v>2</v>
      </c>
      <c r="C2424" s="1061">
        <v>5</v>
      </c>
      <c r="D2424" s="1062">
        <v>2</v>
      </c>
      <c r="E2424" s="1061" t="s">
        <v>2394</v>
      </c>
      <c r="F2424" s="1061">
        <v>143</v>
      </c>
      <c r="G2424" s="1061" t="s">
        <v>711</v>
      </c>
      <c r="H2424" s="1063">
        <v>1</v>
      </c>
      <c r="I2424" s="1064">
        <v>26101</v>
      </c>
      <c r="J2424" s="1064">
        <v>1</v>
      </c>
      <c r="K2424">
        <v>2020</v>
      </c>
      <c r="L2424" s="1064">
        <v>2</v>
      </c>
      <c r="M2424" s="1064">
        <v>2</v>
      </c>
      <c r="N2424" s="1064" t="s">
        <v>2396</v>
      </c>
      <c r="O2424">
        <v>13</v>
      </c>
      <c r="P2424" s="1065">
        <v>0</v>
      </c>
      <c r="Q2424" s="1065">
        <v>0</v>
      </c>
      <c r="R2424" s="1066">
        <f t="shared" si="37"/>
        <v>0</v>
      </c>
      <c r="S2424" s="1065">
        <v>20163.2</v>
      </c>
      <c r="T2424" s="1065">
        <v>20163.2</v>
      </c>
      <c r="U2424" s="1065">
        <v>0</v>
      </c>
      <c r="V2424" s="1065">
        <v>0</v>
      </c>
    </row>
    <row r="2425" spans="1:22">
      <c r="A2425">
        <v>4088200100</v>
      </c>
      <c r="B2425" s="1061">
        <v>2</v>
      </c>
      <c r="C2425" s="1061">
        <v>5</v>
      </c>
      <c r="D2425" s="1062">
        <v>2</v>
      </c>
      <c r="E2425" s="1061" t="s">
        <v>2394</v>
      </c>
      <c r="F2425" s="1061">
        <v>143</v>
      </c>
      <c r="G2425" s="1061" t="s">
        <v>711</v>
      </c>
      <c r="H2425" s="1063">
        <v>1</v>
      </c>
      <c r="I2425" s="1064">
        <v>26101</v>
      </c>
      <c r="J2425" s="1064">
        <v>1</v>
      </c>
      <c r="K2425">
        <v>2020</v>
      </c>
      <c r="L2425" s="1064">
        <v>2</v>
      </c>
      <c r="M2425" s="1064">
        <v>2</v>
      </c>
      <c r="N2425" s="1064" t="s">
        <v>2396</v>
      </c>
      <c r="O2425">
        <v>13</v>
      </c>
      <c r="P2425" s="1065">
        <v>0</v>
      </c>
      <c r="Q2425" s="1065">
        <v>0</v>
      </c>
      <c r="R2425" s="1066">
        <f t="shared" si="37"/>
        <v>0</v>
      </c>
      <c r="S2425" s="1065">
        <v>0</v>
      </c>
      <c r="T2425" s="1065">
        <v>0</v>
      </c>
      <c r="U2425" s="1065">
        <v>0</v>
      </c>
      <c r="V2425" s="1065">
        <v>0</v>
      </c>
    </row>
    <row r="2426" spans="1:22">
      <c r="A2426">
        <v>4088200100</v>
      </c>
      <c r="B2426" s="1061">
        <v>2</v>
      </c>
      <c r="C2426" s="1061">
        <v>5</v>
      </c>
      <c r="D2426" s="1062">
        <v>2</v>
      </c>
      <c r="E2426" s="1061" t="s">
        <v>2394</v>
      </c>
      <c r="F2426" s="1061">
        <v>143</v>
      </c>
      <c r="G2426" s="1061" t="s">
        <v>711</v>
      </c>
      <c r="H2426" s="1063">
        <v>1</v>
      </c>
      <c r="I2426" s="1064">
        <v>26101</v>
      </c>
      <c r="J2426" s="1064">
        <v>1</v>
      </c>
      <c r="K2426">
        <v>2020</v>
      </c>
      <c r="L2426" s="1064">
        <v>1</v>
      </c>
      <c r="M2426" s="1064">
        <v>1</v>
      </c>
      <c r="N2426" s="1064" t="s">
        <v>2397</v>
      </c>
      <c r="O2426">
        <v>13</v>
      </c>
      <c r="P2426" s="1065">
        <v>0</v>
      </c>
      <c r="Q2426" s="1065">
        <v>0</v>
      </c>
      <c r="R2426" s="1066">
        <f t="shared" si="37"/>
        <v>0</v>
      </c>
      <c r="S2426" s="1065">
        <v>0</v>
      </c>
      <c r="T2426" s="1065">
        <v>0</v>
      </c>
      <c r="U2426" s="1065">
        <v>0</v>
      </c>
      <c r="V2426" s="1065">
        <v>0</v>
      </c>
    </row>
    <row r="2427" spans="1:22">
      <c r="A2427">
        <v>4088200100</v>
      </c>
      <c r="B2427" s="1061">
        <v>2</v>
      </c>
      <c r="C2427" s="1061">
        <v>5</v>
      </c>
      <c r="D2427" s="1062">
        <v>2</v>
      </c>
      <c r="E2427" s="1061" t="s">
        <v>2394</v>
      </c>
      <c r="F2427" s="1061">
        <v>143</v>
      </c>
      <c r="G2427" s="1061" t="s">
        <v>711</v>
      </c>
      <c r="H2427" s="1063">
        <v>1</v>
      </c>
      <c r="I2427" s="1064">
        <v>26101</v>
      </c>
      <c r="J2427" s="1064">
        <v>1</v>
      </c>
      <c r="K2427">
        <v>2020</v>
      </c>
      <c r="L2427" s="1064">
        <v>1</v>
      </c>
      <c r="M2427" s="1064">
        <v>1</v>
      </c>
      <c r="N2427" s="1064" t="s">
        <v>2397</v>
      </c>
      <c r="O2427">
        <v>13</v>
      </c>
      <c r="P2427" s="1065">
        <v>0</v>
      </c>
      <c r="Q2427" s="1065">
        <v>0</v>
      </c>
      <c r="R2427" s="1066">
        <f t="shared" si="37"/>
        <v>0</v>
      </c>
      <c r="S2427" s="1065">
        <v>0</v>
      </c>
      <c r="T2427" s="1065">
        <v>0</v>
      </c>
      <c r="U2427" s="1065">
        <v>6739.95</v>
      </c>
      <c r="V2427" s="1065">
        <v>6739.95</v>
      </c>
    </row>
    <row r="2428" spans="1:22">
      <c r="A2428">
        <v>4088200100</v>
      </c>
      <c r="B2428" s="1061">
        <v>2</v>
      </c>
      <c r="C2428" s="1061">
        <v>5</v>
      </c>
      <c r="D2428" s="1062">
        <v>2</v>
      </c>
      <c r="E2428" s="1061" t="s">
        <v>2394</v>
      </c>
      <c r="F2428" s="1061">
        <v>143</v>
      </c>
      <c r="G2428" s="1061" t="s">
        <v>711</v>
      </c>
      <c r="H2428" s="1063">
        <v>1</v>
      </c>
      <c r="I2428" s="1064">
        <v>26101</v>
      </c>
      <c r="J2428" s="1064">
        <v>1</v>
      </c>
      <c r="K2428">
        <v>2020</v>
      </c>
      <c r="L2428" s="1064">
        <v>1</v>
      </c>
      <c r="M2428" s="1064">
        <v>1</v>
      </c>
      <c r="N2428" s="1064" t="s">
        <v>2397</v>
      </c>
      <c r="O2428">
        <v>13</v>
      </c>
      <c r="P2428" s="1065">
        <v>0</v>
      </c>
      <c r="Q2428" s="1065">
        <v>0</v>
      </c>
      <c r="R2428" s="1066">
        <f t="shared" si="37"/>
        <v>0</v>
      </c>
      <c r="S2428" s="1065">
        <v>18887.22</v>
      </c>
      <c r="T2428" s="1065">
        <v>18887.22</v>
      </c>
      <c r="U2428" s="1065">
        <v>0</v>
      </c>
      <c r="V2428" s="1065">
        <v>0</v>
      </c>
    </row>
    <row r="2429" spans="1:22">
      <c r="A2429">
        <v>4088200100</v>
      </c>
      <c r="B2429" s="1061">
        <v>2</v>
      </c>
      <c r="C2429" s="1061">
        <v>5</v>
      </c>
      <c r="D2429" s="1062">
        <v>2</v>
      </c>
      <c r="E2429" s="1061" t="s">
        <v>2394</v>
      </c>
      <c r="F2429" s="1061">
        <v>143</v>
      </c>
      <c r="G2429" s="1061" t="s">
        <v>711</v>
      </c>
      <c r="H2429" s="1063">
        <v>1</v>
      </c>
      <c r="I2429" s="1064">
        <v>26101</v>
      </c>
      <c r="J2429" s="1064">
        <v>1</v>
      </c>
      <c r="K2429">
        <v>2020</v>
      </c>
      <c r="L2429" s="1064">
        <v>1</v>
      </c>
      <c r="M2429" s="1064">
        <v>1</v>
      </c>
      <c r="N2429" s="1064" t="s">
        <v>2397</v>
      </c>
      <c r="O2429">
        <v>13</v>
      </c>
      <c r="P2429" s="1065">
        <v>0</v>
      </c>
      <c r="Q2429" s="1065">
        <v>18887.240000000002</v>
      </c>
      <c r="R2429" s="1066">
        <f t="shared" si="37"/>
        <v>18887.240000000002</v>
      </c>
      <c r="S2429" s="1065">
        <v>0</v>
      </c>
      <c r="T2429" s="1065">
        <v>0</v>
      </c>
      <c r="U2429" s="1065">
        <v>0</v>
      </c>
      <c r="V2429" s="1065">
        <v>0</v>
      </c>
    </row>
    <row r="2430" spans="1:22">
      <c r="A2430">
        <v>4088200100</v>
      </c>
      <c r="B2430" s="1061">
        <v>2</v>
      </c>
      <c r="C2430" s="1061">
        <v>5</v>
      </c>
      <c r="D2430" s="1062">
        <v>2</v>
      </c>
      <c r="E2430" s="1061" t="s">
        <v>2394</v>
      </c>
      <c r="F2430" s="1061">
        <v>143</v>
      </c>
      <c r="G2430" s="1061" t="s">
        <v>711</v>
      </c>
      <c r="H2430" s="1063">
        <v>1</v>
      </c>
      <c r="I2430" s="1064">
        <v>26101</v>
      </c>
      <c r="J2430" s="1064">
        <v>1</v>
      </c>
      <c r="K2430">
        <v>2020</v>
      </c>
      <c r="L2430" s="1064">
        <v>1</v>
      </c>
      <c r="M2430" s="1064">
        <v>1</v>
      </c>
      <c r="N2430" s="1064" t="s">
        <v>2397</v>
      </c>
      <c r="O2430">
        <v>13</v>
      </c>
      <c r="P2430" s="1065">
        <v>0</v>
      </c>
      <c r="Q2430" s="1065">
        <v>0</v>
      </c>
      <c r="R2430" s="1066">
        <f t="shared" si="37"/>
        <v>0</v>
      </c>
      <c r="S2430" s="1065">
        <v>0</v>
      </c>
      <c r="T2430" s="1065">
        <v>0</v>
      </c>
      <c r="U2430" s="1065">
        <v>0</v>
      </c>
      <c r="V2430" s="1065">
        <v>0</v>
      </c>
    </row>
    <row r="2431" spans="1:22">
      <c r="A2431">
        <v>4088200100</v>
      </c>
      <c r="B2431" s="1061">
        <v>2</v>
      </c>
      <c r="C2431" s="1061">
        <v>5</v>
      </c>
      <c r="D2431" s="1062">
        <v>2</v>
      </c>
      <c r="E2431" s="1061" t="s">
        <v>2394</v>
      </c>
      <c r="F2431" s="1061">
        <v>143</v>
      </c>
      <c r="G2431" s="1061" t="s">
        <v>711</v>
      </c>
      <c r="H2431" s="1063">
        <v>1</v>
      </c>
      <c r="I2431" s="1064">
        <v>26101</v>
      </c>
      <c r="J2431" s="1064">
        <v>1</v>
      </c>
      <c r="K2431">
        <v>2020</v>
      </c>
      <c r="L2431" s="1064">
        <v>1</v>
      </c>
      <c r="M2431" s="1064">
        <v>1</v>
      </c>
      <c r="N2431" s="1064" t="s">
        <v>2397</v>
      </c>
      <c r="O2431">
        <v>13</v>
      </c>
      <c r="P2431" s="1065">
        <v>0</v>
      </c>
      <c r="Q2431" s="1065">
        <v>0</v>
      </c>
      <c r="R2431" s="1066">
        <f t="shared" si="37"/>
        <v>0</v>
      </c>
      <c r="S2431" s="1065">
        <v>0</v>
      </c>
      <c r="T2431" s="1065">
        <v>0</v>
      </c>
      <c r="U2431" s="1065">
        <v>0</v>
      </c>
      <c r="V2431" s="1065">
        <v>0</v>
      </c>
    </row>
    <row r="2432" spans="1:22">
      <c r="A2432">
        <v>4088200100</v>
      </c>
      <c r="B2432" s="1061">
        <v>2</v>
      </c>
      <c r="C2432" s="1061">
        <v>5</v>
      </c>
      <c r="D2432" s="1062">
        <v>2</v>
      </c>
      <c r="E2432" s="1061" t="s">
        <v>2394</v>
      </c>
      <c r="F2432" s="1061">
        <v>143</v>
      </c>
      <c r="G2432" s="1061" t="s">
        <v>711</v>
      </c>
      <c r="H2432" s="1063">
        <v>1</v>
      </c>
      <c r="I2432" s="1064">
        <v>26101</v>
      </c>
      <c r="J2432" s="1064">
        <v>1</v>
      </c>
      <c r="K2432">
        <v>2020</v>
      </c>
      <c r="L2432" s="1064">
        <v>1</v>
      </c>
      <c r="M2432" s="1064">
        <v>1</v>
      </c>
      <c r="N2432" s="1064" t="s">
        <v>2397</v>
      </c>
      <c r="O2432">
        <v>13</v>
      </c>
      <c r="P2432" s="1065">
        <v>0</v>
      </c>
      <c r="Q2432" s="1065">
        <v>0</v>
      </c>
      <c r="R2432" s="1066">
        <f t="shared" si="37"/>
        <v>0</v>
      </c>
      <c r="S2432" s="1065">
        <v>0</v>
      </c>
      <c r="T2432" s="1065">
        <v>0</v>
      </c>
      <c r="U2432" s="1065">
        <v>0</v>
      </c>
      <c r="V2432" s="1065">
        <v>0</v>
      </c>
    </row>
    <row r="2433" spans="1:22">
      <c r="A2433">
        <v>4088200100</v>
      </c>
      <c r="B2433" s="1061">
        <v>2</v>
      </c>
      <c r="C2433" s="1061">
        <v>5</v>
      </c>
      <c r="D2433" s="1062">
        <v>2</v>
      </c>
      <c r="E2433" s="1061" t="s">
        <v>2394</v>
      </c>
      <c r="F2433" s="1061">
        <v>143</v>
      </c>
      <c r="G2433" s="1061" t="s">
        <v>711</v>
      </c>
      <c r="H2433" s="1063">
        <v>1</v>
      </c>
      <c r="I2433" s="1064">
        <v>26101</v>
      </c>
      <c r="J2433" s="1064">
        <v>1</v>
      </c>
      <c r="K2433">
        <v>2020</v>
      </c>
      <c r="L2433" s="1064">
        <v>1</v>
      </c>
      <c r="M2433" s="1064">
        <v>1</v>
      </c>
      <c r="N2433" s="1064" t="s">
        <v>2397</v>
      </c>
      <c r="O2433">
        <v>13</v>
      </c>
      <c r="P2433" s="1065">
        <v>0</v>
      </c>
      <c r="Q2433" s="1065">
        <v>0</v>
      </c>
      <c r="R2433" s="1066">
        <f t="shared" si="37"/>
        <v>0</v>
      </c>
      <c r="S2433" s="1065">
        <v>0</v>
      </c>
      <c r="T2433" s="1065">
        <v>0</v>
      </c>
      <c r="U2433" s="1065">
        <v>7067.96</v>
      </c>
      <c r="V2433" s="1065">
        <v>7067.96</v>
      </c>
    </row>
    <row r="2434" spans="1:22">
      <c r="A2434">
        <v>4088200100</v>
      </c>
      <c r="B2434" s="1061">
        <v>2</v>
      </c>
      <c r="C2434" s="1061">
        <v>5</v>
      </c>
      <c r="D2434" s="1062">
        <v>2</v>
      </c>
      <c r="E2434" s="1061" t="s">
        <v>2394</v>
      </c>
      <c r="F2434" s="1061">
        <v>143</v>
      </c>
      <c r="G2434" s="1061" t="s">
        <v>711</v>
      </c>
      <c r="H2434" s="1063">
        <v>1</v>
      </c>
      <c r="I2434" s="1064">
        <v>26101</v>
      </c>
      <c r="J2434" s="1064">
        <v>1</v>
      </c>
      <c r="K2434">
        <v>2020</v>
      </c>
      <c r="L2434" s="1064">
        <v>1</v>
      </c>
      <c r="M2434" s="1064">
        <v>1</v>
      </c>
      <c r="N2434" s="1064" t="s">
        <v>2397</v>
      </c>
      <c r="O2434">
        <v>13</v>
      </c>
      <c r="P2434" s="1065">
        <v>0</v>
      </c>
      <c r="Q2434" s="1065">
        <v>0</v>
      </c>
      <c r="R2434" s="1066">
        <f t="shared" si="37"/>
        <v>0</v>
      </c>
      <c r="S2434" s="1065">
        <v>0</v>
      </c>
      <c r="T2434" s="1065">
        <v>0</v>
      </c>
      <c r="U2434" s="1065">
        <v>0</v>
      </c>
      <c r="V2434" s="1065">
        <v>0</v>
      </c>
    </row>
    <row r="2435" spans="1:22">
      <c r="A2435">
        <v>4088200100</v>
      </c>
      <c r="B2435" s="1061">
        <v>2</v>
      </c>
      <c r="C2435" s="1061">
        <v>5</v>
      </c>
      <c r="D2435" s="1062">
        <v>2</v>
      </c>
      <c r="E2435" s="1061" t="s">
        <v>2394</v>
      </c>
      <c r="F2435" s="1061">
        <v>143</v>
      </c>
      <c r="G2435" s="1061" t="s">
        <v>711</v>
      </c>
      <c r="H2435" s="1063">
        <v>1</v>
      </c>
      <c r="I2435" s="1064">
        <v>26101</v>
      </c>
      <c r="J2435" s="1064">
        <v>1</v>
      </c>
      <c r="K2435">
        <v>2020</v>
      </c>
      <c r="L2435" s="1064">
        <v>1</v>
      </c>
      <c r="M2435" s="1064">
        <v>1</v>
      </c>
      <c r="N2435" s="1064" t="s">
        <v>2397</v>
      </c>
      <c r="O2435">
        <v>13</v>
      </c>
      <c r="P2435" s="1065">
        <v>0</v>
      </c>
      <c r="Q2435" s="1065">
        <v>0</v>
      </c>
      <c r="R2435" s="1066">
        <f t="shared" si="37"/>
        <v>0</v>
      </c>
      <c r="S2435" s="1065">
        <v>0</v>
      </c>
      <c r="T2435" s="1065">
        <v>0</v>
      </c>
      <c r="U2435" s="1065">
        <v>0</v>
      </c>
      <c r="V2435" s="1065">
        <v>0</v>
      </c>
    </row>
    <row r="2436" spans="1:22">
      <c r="A2436">
        <v>4088200100</v>
      </c>
      <c r="B2436" s="1061">
        <v>2</v>
      </c>
      <c r="C2436" s="1061">
        <v>5</v>
      </c>
      <c r="D2436" s="1062">
        <v>2</v>
      </c>
      <c r="E2436" s="1061" t="s">
        <v>2394</v>
      </c>
      <c r="F2436" s="1061">
        <v>143</v>
      </c>
      <c r="G2436" s="1061" t="s">
        <v>711</v>
      </c>
      <c r="H2436" s="1063">
        <v>1</v>
      </c>
      <c r="I2436" s="1064">
        <v>26101</v>
      </c>
      <c r="J2436" s="1064">
        <v>1</v>
      </c>
      <c r="K2436">
        <v>2020</v>
      </c>
      <c r="L2436" s="1064">
        <v>1</v>
      </c>
      <c r="M2436" s="1064">
        <v>1</v>
      </c>
      <c r="N2436" s="1064" t="s">
        <v>2397</v>
      </c>
      <c r="O2436">
        <v>13</v>
      </c>
      <c r="P2436" s="1065">
        <v>0</v>
      </c>
      <c r="Q2436" s="1065">
        <v>0</v>
      </c>
      <c r="R2436" s="1066">
        <f t="shared" si="37"/>
        <v>0</v>
      </c>
      <c r="S2436" s="1065">
        <v>7067.96</v>
      </c>
      <c r="T2436" s="1065">
        <v>7067.96</v>
      </c>
      <c r="U2436" s="1065">
        <v>0</v>
      </c>
      <c r="V2436" s="1065">
        <v>0</v>
      </c>
    </row>
    <row r="2437" spans="1:22">
      <c r="A2437">
        <v>4088200100</v>
      </c>
      <c r="B2437" s="1061">
        <v>2</v>
      </c>
      <c r="C2437" s="1061">
        <v>5</v>
      </c>
      <c r="D2437" s="1062">
        <v>2</v>
      </c>
      <c r="E2437" s="1061" t="s">
        <v>2394</v>
      </c>
      <c r="F2437" s="1061">
        <v>143</v>
      </c>
      <c r="G2437" s="1061" t="s">
        <v>711</v>
      </c>
      <c r="H2437" s="1063">
        <v>1</v>
      </c>
      <c r="I2437" s="1064">
        <v>26101</v>
      </c>
      <c r="J2437" s="1064">
        <v>1</v>
      </c>
      <c r="K2437">
        <v>2020</v>
      </c>
      <c r="L2437" s="1064">
        <v>1</v>
      </c>
      <c r="M2437" s="1064">
        <v>1</v>
      </c>
      <c r="N2437" s="1064" t="s">
        <v>2397</v>
      </c>
      <c r="O2437">
        <v>13</v>
      </c>
      <c r="P2437" s="1065">
        <v>0</v>
      </c>
      <c r="Q2437" s="1065">
        <v>7067.97</v>
      </c>
      <c r="R2437" s="1066">
        <f t="shared" ref="R2437:R2500" si="38">P2437+Q2437</f>
        <v>7067.97</v>
      </c>
      <c r="S2437" s="1065">
        <v>0</v>
      </c>
      <c r="T2437" s="1065">
        <v>0</v>
      </c>
      <c r="U2437" s="1065">
        <v>0</v>
      </c>
      <c r="V2437" s="1065">
        <v>0</v>
      </c>
    </row>
    <row r="2438" spans="1:22">
      <c r="A2438">
        <v>4088200100</v>
      </c>
      <c r="B2438" s="1061">
        <v>2</v>
      </c>
      <c r="C2438" s="1061">
        <v>5</v>
      </c>
      <c r="D2438" s="1062">
        <v>2</v>
      </c>
      <c r="E2438" s="1061" t="s">
        <v>2394</v>
      </c>
      <c r="F2438" s="1061">
        <v>143</v>
      </c>
      <c r="G2438" s="1061" t="s">
        <v>711</v>
      </c>
      <c r="H2438" s="1063">
        <v>1</v>
      </c>
      <c r="I2438" s="1064">
        <v>26101</v>
      </c>
      <c r="J2438" s="1064">
        <v>1</v>
      </c>
      <c r="K2438">
        <v>2020</v>
      </c>
      <c r="L2438" s="1064">
        <v>1</v>
      </c>
      <c r="M2438" s="1064">
        <v>1</v>
      </c>
      <c r="N2438" s="1064" t="s">
        <v>2397</v>
      </c>
      <c r="O2438">
        <v>13</v>
      </c>
      <c r="P2438" s="1065">
        <v>0</v>
      </c>
      <c r="Q2438" s="1065">
        <v>0</v>
      </c>
      <c r="R2438" s="1066">
        <f t="shared" si="38"/>
        <v>0</v>
      </c>
      <c r="S2438" s="1065">
        <v>0</v>
      </c>
      <c r="T2438" s="1065">
        <v>0</v>
      </c>
      <c r="U2438" s="1065">
        <v>0</v>
      </c>
      <c r="V2438" s="1065">
        <v>0</v>
      </c>
    </row>
    <row r="2439" spans="1:22">
      <c r="A2439">
        <v>4088200100</v>
      </c>
      <c r="B2439" s="1061">
        <v>2</v>
      </c>
      <c r="C2439" s="1061">
        <v>5</v>
      </c>
      <c r="D2439" s="1062">
        <v>2</v>
      </c>
      <c r="E2439" s="1061" t="s">
        <v>2394</v>
      </c>
      <c r="F2439" s="1061">
        <v>143</v>
      </c>
      <c r="G2439" s="1061" t="s">
        <v>711</v>
      </c>
      <c r="H2439" s="1063">
        <v>1</v>
      </c>
      <c r="I2439" s="1064">
        <v>26101</v>
      </c>
      <c r="J2439" s="1064">
        <v>1</v>
      </c>
      <c r="K2439">
        <v>2020</v>
      </c>
      <c r="L2439" s="1064">
        <v>1</v>
      </c>
      <c r="M2439" s="1064">
        <v>1</v>
      </c>
      <c r="N2439" s="1064" t="s">
        <v>2397</v>
      </c>
      <c r="O2439">
        <v>13</v>
      </c>
      <c r="P2439" s="1065">
        <v>0</v>
      </c>
      <c r="Q2439" s="1065">
        <v>0</v>
      </c>
      <c r="R2439" s="1066">
        <f t="shared" si="38"/>
        <v>0</v>
      </c>
      <c r="S2439" s="1065">
        <v>0</v>
      </c>
      <c r="T2439" s="1065">
        <v>0</v>
      </c>
      <c r="U2439" s="1065">
        <v>3500</v>
      </c>
      <c r="V2439" s="1065">
        <v>3500</v>
      </c>
    </row>
    <row r="2440" spans="1:22">
      <c r="A2440">
        <v>4088200100</v>
      </c>
      <c r="B2440" s="1061">
        <v>2</v>
      </c>
      <c r="C2440" s="1061">
        <v>5</v>
      </c>
      <c r="D2440" s="1062">
        <v>2</v>
      </c>
      <c r="E2440" s="1061" t="s">
        <v>2394</v>
      </c>
      <c r="F2440" s="1061">
        <v>143</v>
      </c>
      <c r="G2440" s="1061" t="s">
        <v>711</v>
      </c>
      <c r="H2440" s="1063">
        <v>1</v>
      </c>
      <c r="I2440" s="1064">
        <v>26101</v>
      </c>
      <c r="J2440" s="1064">
        <v>1</v>
      </c>
      <c r="K2440">
        <v>2020</v>
      </c>
      <c r="L2440" s="1064">
        <v>1</v>
      </c>
      <c r="M2440" s="1064">
        <v>1</v>
      </c>
      <c r="N2440" s="1064" t="s">
        <v>2397</v>
      </c>
      <c r="O2440">
        <v>13</v>
      </c>
      <c r="P2440" s="1065">
        <v>0</v>
      </c>
      <c r="Q2440" s="1065">
        <v>0</v>
      </c>
      <c r="R2440" s="1066">
        <f t="shared" si="38"/>
        <v>0</v>
      </c>
      <c r="S2440" s="1065">
        <v>0</v>
      </c>
      <c r="T2440" s="1065">
        <v>0</v>
      </c>
      <c r="U2440" s="1065">
        <v>0</v>
      </c>
      <c r="V2440" s="1065">
        <v>0</v>
      </c>
    </row>
    <row r="2441" spans="1:22">
      <c r="A2441">
        <v>4088200100</v>
      </c>
      <c r="B2441" s="1061">
        <v>2</v>
      </c>
      <c r="C2441" s="1061">
        <v>5</v>
      </c>
      <c r="D2441" s="1062">
        <v>2</v>
      </c>
      <c r="E2441" s="1061" t="s">
        <v>2394</v>
      </c>
      <c r="F2441" s="1061">
        <v>143</v>
      </c>
      <c r="G2441" s="1061" t="s">
        <v>711</v>
      </c>
      <c r="H2441" s="1063">
        <v>1</v>
      </c>
      <c r="I2441" s="1064">
        <v>26101</v>
      </c>
      <c r="J2441" s="1064">
        <v>1</v>
      </c>
      <c r="K2441">
        <v>2020</v>
      </c>
      <c r="L2441" s="1064">
        <v>1</v>
      </c>
      <c r="M2441" s="1064">
        <v>1</v>
      </c>
      <c r="N2441" s="1064" t="s">
        <v>2397</v>
      </c>
      <c r="O2441">
        <v>13</v>
      </c>
      <c r="P2441" s="1065">
        <v>0</v>
      </c>
      <c r="Q2441" s="1065">
        <v>0</v>
      </c>
      <c r="R2441" s="1066">
        <f t="shared" si="38"/>
        <v>0</v>
      </c>
      <c r="S2441" s="1065">
        <v>0</v>
      </c>
      <c r="T2441" s="1065">
        <v>0</v>
      </c>
      <c r="U2441" s="1065">
        <v>0</v>
      </c>
      <c r="V2441" s="1065">
        <v>0</v>
      </c>
    </row>
    <row r="2442" spans="1:22">
      <c r="A2442">
        <v>4088200100</v>
      </c>
      <c r="B2442" s="1061">
        <v>2</v>
      </c>
      <c r="C2442" s="1061">
        <v>5</v>
      </c>
      <c r="D2442" s="1062">
        <v>2</v>
      </c>
      <c r="E2442" s="1061" t="s">
        <v>2394</v>
      </c>
      <c r="F2442" s="1061">
        <v>143</v>
      </c>
      <c r="G2442" s="1061" t="s">
        <v>711</v>
      </c>
      <c r="H2442" s="1063">
        <v>1</v>
      </c>
      <c r="I2442" s="1064">
        <v>26101</v>
      </c>
      <c r="J2442" s="1064">
        <v>1</v>
      </c>
      <c r="K2442">
        <v>2020</v>
      </c>
      <c r="L2442" s="1064">
        <v>1</v>
      </c>
      <c r="M2442" s="1064">
        <v>1</v>
      </c>
      <c r="N2442" s="1064" t="s">
        <v>2397</v>
      </c>
      <c r="O2442">
        <v>13</v>
      </c>
      <c r="P2442" s="1065">
        <v>0</v>
      </c>
      <c r="Q2442" s="1065">
        <v>0</v>
      </c>
      <c r="R2442" s="1066">
        <f t="shared" si="38"/>
        <v>0</v>
      </c>
      <c r="S2442" s="1065">
        <v>3500</v>
      </c>
      <c r="T2442" s="1065">
        <v>3500</v>
      </c>
      <c r="U2442" s="1065">
        <v>0</v>
      </c>
      <c r="V2442" s="1065">
        <v>0</v>
      </c>
    </row>
    <row r="2443" spans="1:22">
      <c r="A2443">
        <v>4088200100</v>
      </c>
      <c r="B2443" s="1061">
        <v>2</v>
      </c>
      <c r="C2443" s="1061">
        <v>5</v>
      </c>
      <c r="D2443" s="1062">
        <v>2</v>
      </c>
      <c r="E2443" s="1061" t="s">
        <v>2394</v>
      </c>
      <c r="F2443" s="1061">
        <v>143</v>
      </c>
      <c r="G2443" s="1061" t="s">
        <v>711</v>
      </c>
      <c r="H2443" s="1063">
        <v>1</v>
      </c>
      <c r="I2443" s="1064">
        <v>26101</v>
      </c>
      <c r="J2443" s="1064">
        <v>1</v>
      </c>
      <c r="K2443">
        <v>2020</v>
      </c>
      <c r="L2443" s="1064">
        <v>1</v>
      </c>
      <c r="M2443" s="1064">
        <v>1</v>
      </c>
      <c r="N2443" s="1064" t="s">
        <v>2397</v>
      </c>
      <c r="O2443">
        <v>13</v>
      </c>
      <c r="P2443" s="1065">
        <v>0</v>
      </c>
      <c r="Q2443" s="1065">
        <v>7000</v>
      </c>
      <c r="R2443" s="1066">
        <f t="shared" si="38"/>
        <v>7000</v>
      </c>
      <c r="S2443" s="1065">
        <v>0</v>
      </c>
      <c r="T2443" s="1065">
        <v>0</v>
      </c>
      <c r="U2443" s="1065">
        <v>0</v>
      </c>
      <c r="V2443" s="1065">
        <v>0</v>
      </c>
    </row>
    <row r="2444" spans="1:22">
      <c r="A2444">
        <v>4088200100</v>
      </c>
      <c r="B2444" s="1061">
        <v>2</v>
      </c>
      <c r="C2444" s="1061">
        <v>5</v>
      </c>
      <c r="D2444" s="1062">
        <v>2</v>
      </c>
      <c r="E2444" s="1061" t="s">
        <v>2394</v>
      </c>
      <c r="F2444" s="1061">
        <v>143</v>
      </c>
      <c r="G2444" s="1061" t="s">
        <v>711</v>
      </c>
      <c r="H2444" s="1063">
        <v>1</v>
      </c>
      <c r="I2444" s="1064">
        <v>26101</v>
      </c>
      <c r="J2444" s="1064">
        <v>1</v>
      </c>
      <c r="K2444">
        <v>2020</v>
      </c>
      <c r="L2444" s="1064">
        <v>1</v>
      </c>
      <c r="M2444" s="1064">
        <v>1</v>
      </c>
      <c r="N2444" s="1064" t="s">
        <v>2397</v>
      </c>
      <c r="O2444">
        <v>13</v>
      </c>
      <c r="P2444" s="1065">
        <v>0</v>
      </c>
      <c r="Q2444" s="1065">
        <v>0</v>
      </c>
      <c r="R2444" s="1066">
        <f t="shared" si="38"/>
        <v>0</v>
      </c>
      <c r="S2444" s="1065">
        <v>0</v>
      </c>
      <c r="T2444" s="1065">
        <v>0</v>
      </c>
      <c r="U2444" s="1065">
        <v>0</v>
      </c>
      <c r="V2444" s="1065">
        <v>0</v>
      </c>
    </row>
    <row r="2445" spans="1:22">
      <c r="A2445">
        <v>4088200100</v>
      </c>
      <c r="B2445" s="1061">
        <v>2</v>
      </c>
      <c r="C2445" s="1061">
        <v>5</v>
      </c>
      <c r="D2445" s="1062">
        <v>2</v>
      </c>
      <c r="E2445" s="1061" t="s">
        <v>2394</v>
      </c>
      <c r="F2445" s="1061">
        <v>143</v>
      </c>
      <c r="G2445" s="1061" t="s">
        <v>711</v>
      </c>
      <c r="H2445" s="1063">
        <v>1</v>
      </c>
      <c r="I2445" s="1064">
        <v>26101</v>
      </c>
      <c r="J2445" s="1064">
        <v>1</v>
      </c>
      <c r="K2445">
        <v>2020</v>
      </c>
      <c r="L2445" s="1064">
        <v>1</v>
      </c>
      <c r="M2445" s="1064">
        <v>1</v>
      </c>
      <c r="N2445" s="1064" t="s">
        <v>2397</v>
      </c>
      <c r="O2445">
        <v>13</v>
      </c>
      <c r="P2445" s="1065">
        <v>0</v>
      </c>
      <c r="Q2445" s="1065">
        <v>0</v>
      </c>
      <c r="R2445" s="1066">
        <f t="shared" si="38"/>
        <v>0</v>
      </c>
      <c r="S2445" s="1065">
        <v>0</v>
      </c>
      <c r="T2445" s="1065">
        <v>0</v>
      </c>
      <c r="U2445" s="1065">
        <v>1900</v>
      </c>
      <c r="V2445" s="1065">
        <v>1900</v>
      </c>
    </row>
    <row r="2446" spans="1:22">
      <c r="A2446">
        <v>4088200100</v>
      </c>
      <c r="B2446" s="1061">
        <v>2</v>
      </c>
      <c r="C2446" s="1061">
        <v>5</v>
      </c>
      <c r="D2446" s="1062">
        <v>2</v>
      </c>
      <c r="E2446" s="1061" t="s">
        <v>2394</v>
      </c>
      <c r="F2446" s="1061">
        <v>143</v>
      </c>
      <c r="G2446" s="1061" t="s">
        <v>711</v>
      </c>
      <c r="H2446" s="1063">
        <v>1</v>
      </c>
      <c r="I2446" s="1064">
        <v>26101</v>
      </c>
      <c r="J2446" s="1064">
        <v>1</v>
      </c>
      <c r="K2446">
        <v>2020</v>
      </c>
      <c r="L2446" s="1064">
        <v>1</v>
      </c>
      <c r="M2446" s="1064">
        <v>1</v>
      </c>
      <c r="N2446" s="1064" t="s">
        <v>2397</v>
      </c>
      <c r="O2446">
        <v>13</v>
      </c>
      <c r="P2446" s="1065">
        <v>0</v>
      </c>
      <c r="Q2446" s="1065">
        <v>3000</v>
      </c>
      <c r="R2446" s="1066">
        <f t="shared" si="38"/>
        <v>3000</v>
      </c>
      <c r="S2446" s="1065">
        <v>0</v>
      </c>
      <c r="T2446" s="1065">
        <v>0</v>
      </c>
      <c r="U2446" s="1065">
        <v>0</v>
      </c>
      <c r="V2446" s="1065">
        <v>0</v>
      </c>
    </row>
    <row r="2447" spans="1:22">
      <c r="A2447">
        <v>4088200100</v>
      </c>
      <c r="B2447" s="1061">
        <v>2</v>
      </c>
      <c r="C2447" s="1061">
        <v>5</v>
      </c>
      <c r="D2447" s="1062">
        <v>2</v>
      </c>
      <c r="E2447" s="1061" t="s">
        <v>2394</v>
      </c>
      <c r="F2447" s="1061">
        <v>143</v>
      </c>
      <c r="G2447" s="1061" t="s">
        <v>711</v>
      </c>
      <c r="H2447" s="1063">
        <v>1</v>
      </c>
      <c r="I2447" s="1064">
        <v>26101</v>
      </c>
      <c r="J2447" s="1064">
        <v>1</v>
      </c>
      <c r="K2447">
        <v>2020</v>
      </c>
      <c r="L2447" s="1064">
        <v>1</v>
      </c>
      <c r="M2447" s="1064">
        <v>1</v>
      </c>
      <c r="N2447" s="1064" t="s">
        <v>2397</v>
      </c>
      <c r="O2447">
        <v>13</v>
      </c>
      <c r="P2447" s="1065">
        <v>0</v>
      </c>
      <c r="Q2447" s="1065">
        <v>0</v>
      </c>
      <c r="R2447" s="1066">
        <f t="shared" si="38"/>
        <v>0</v>
      </c>
      <c r="S2447" s="1065">
        <v>0</v>
      </c>
      <c r="T2447" s="1065">
        <v>0</v>
      </c>
      <c r="U2447" s="1065">
        <v>0</v>
      </c>
      <c r="V2447" s="1065">
        <v>0</v>
      </c>
    </row>
    <row r="2448" spans="1:22">
      <c r="A2448">
        <v>4088200100</v>
      </c>
      <c r="B2448" s="1061">
        <v>2</v>
      </c>
      <c r="C2448" s="1061">
        <v>5</v>
      </c>
      <c r="D2448" s="1062">
        <v>2</v>
      </c>
      <c r="E2448" s="1061" t="s">
        <v>2394</v>
      </c>
      <c r="F2448" s="1061">
        <v>143</v>
      </c>
      <c r="G2448" s="1061" t="s">
        <v>711</v>
      </c>
      <c r="H2448" s="1063">
        <v>1</v>
      </c>
      <c r="I2448" s="1064">
        <v>26101</v>
      </c>
      <c r="J2448" s="1064">
        <v>1</v>
      </c>
      <c r="K2448">
        <v>2020</v>
      </c>
      <c r="L2448" s="1064">
        <v>1</v>
      </c>
      <c r="M2448" s="1064">
        <v>1</v>
      </c>
      <c r="N2448" s="1064" t="s">
        <v>2397</v>
      </c>
      <c r="O2448">
        <v>13</v>
      </c>
      <c r="P2448" s="1065">
        <v>0</v>
      </c>
      <c r="Q2448" s="1065">
        <v>0</v>
      </c>
      <c r="R2448" s="1066">
        <f t="shared" si="38"/>
        <v>0</v>
      </c>
      <c r="S2448" s="1065">
        <v>1900</v>
      </c>
      <c r="T2448" s="1065">
        <v>1900</v>
      </c>
      <c r="U2448" s="1065">
        <v>0</v>
      </c>
      <c r="V2448" s="1065">
        <v>0</v>
      </c>
    </row>
    <row r="2449" spans="1:22">
      <c r="A2449">
        <v>4088200100</v>
      </c>
      <c r="B2449" s="1061">
        <v>2</v>
      </c>
      <c r="C2449" s="1061">
        <v>5</v>
      </c>
      <c r="D2449" s="1062">
        <v>2</v>
      </c>
      <c r="E2449" s="1061" t="s">
        <v>2394</v>
      </c>
      <c r="F2449" s="1061">
        <v>143</v>
      </c>
      <c r="G2449" s="1061" t="s">
        <v>711</v>
      </c>
      <c r="H2449" s="1063">
        <v>1</v>
      </c>
      <c r="I2449" s="1064">
        <v>26101</v>
      </c>
      <c r="J2449" s="1064">
        <v>1</v>
      </c>
      <c r="K2449">
        <v>2020</v>
      </c>
      <c r="L2449" s="1064">
        <v>1</v>
      </c>
      <c r="M2449" s="1064">
        <v>1</v>
      </c>
      <c r="N2449" s="1064" t="s">
        <v>2397</v>
      </c>
      <c r="O2449">
        <v>13</v>
      </c>
      <c r="P2449" s="1065">
        <v>0</v>
      </c>
      <c r="Q2449" s="1065">
        <v>0</v>
      </c>
      <c r="R2449" s="1066">
        <f t="shared" si="38"/>
        <v>0</v>
      </c>
      <c r="S2449" s="1065">
        <v>0</v>
      </c>
      <c r="T2449" s="1065">
        <v>0</v>
      </c>
      <c r="U2449" s="1065">
        <v>0</v>
      </c>
      <c r="V2449" s="1065">
        <v>0</v>
      </c>
    </row>
    <row r="2450" spans="1:22">
      <c r="A2450">
        <v>4088200100</v>
      </c>
      <c r="B2450" s="1061">
        <v>2</v>
      </c>
      <c r="C2450" s="1061">
        <v>5</v>
      </c>
      <c r="D2450" s="1062">
        <v>2</v>
      </c>
      <c r="E2450" s="1061" t="s">
        <v>2394</v>
      </c>
      <c r="F2450" s="1061">
        <v>143</v>
      </c>
      <c r="G2450" s="1061" t="s">
        <v>711</v>
      </c>
      <c r="H2450" s="1063">
        <v>1</v>
      </c>
      <c r="I2450" s="1064">
        <v>26101</v>
      </c>
      <c r="J2450" s="1064">
        <v>1</v>
      </c>
      <c r="K2450">
        <v>2020</v>
      </c>
      <c r="L2450" s="1064">
        <v>2</v>
      </c>
      <c r="M2450" s="1064">
        <v>2</v>
      </c>
      <c r="N2450" s="1064" t="s">
        <v>2396</v>
      </c>
      <c r="O2450">
        <v>13</v>
      </c>
      <c r="P2450" s="1065">
        <v>350000</v>
      </c>
      <c r="Q2450" s="1065">
        <v>-50215.81</v>
      </c>
      <c r="R2450" s="1066">
        <f t="shared" si="38"/>
        <v>299784.19</v>
      </c>
      <c r="S2450" s="1065">
        <v>299784.19</v>
      </c>
      <c r="T2450" s="1065">
        <v>299784.19</v>
      </c>
      <c r="U2450" s="1065">
        <v>299784.19</v>
      </c>
      <c r="V2450" s="1065">
        <v>299784.19</v>
      </c>
    </row>
    <row r="2451" spans="1:22">
      <c r="A2451">
        <v>4088200100</v>
      </c>
      <c r="B2451" s="1061">
        <v>2</v>
      </c>
      <c r="C2451" s="1061">
        <v>5</v>
      </c>
      <c r="D2451" s="1062">
        <v>2</v>
      </c>
      <c r="E2451" s="1061" t="s">
        <v>2394</v>
      </c>
      <c r="F2451" s="1061">
        <v>143</v>
      </c>
      <c r="G2451" s="1061" t="s">
        <v>711</v>
      </c>
      <c r="H2451" s="1063">
        <v>1</v>
      </c>
      <c r="I2451" s="1064">
        <v>26101</v>
      </c>
      <c r="J2451" s="1064">
        <v>1</v>
      </c>
      <c r="K2451">
        <v>2020</v>
      </c>
      <c r="L2451" s="1064">
        <v>2</v>
      </c>
      <c r="M2451" s="1064">
        <v>2</v>
      </c>
      <c r="N2451" s="1064" t="s">
        <v>2396</v>
      </c>
      <c r="O2451">
        <v>13</v>
      </c>
      <c r="P2451" s="1065">
        <v>45000</v>
      </c>
      <c r="Q2451" s="1065">
        <v>-8398.2000000000007</v>
      </c>
      <c r="R2451" s="1066">
        <f t="shared" si="38"/>
        <v>36601.800000000003</v>
      </c>
      <c r="S2451" s="1065">
        <v>36601.800000000003</v>
      </c>
      <c r="T2451" s="1065">
        <v>36601.800000000003</v>
      </c>
      <c r="U2451" s="1065">
        <v>36601.800000000003</v>
      </c>
      <c r="V2451" s="1065">
        <v>36601.800000000003</v>
      </c>
    </row>
    <row r="2452" spans="1:22">
      <c r="A2452">
        <v>4088200100</v>
      </c>
      <c r="B2452" s="1061">
        <v>2</v>
      </c>
      <c r="C2452" s="1061">
        <v>5</v>
      </c>
      <c r="D2452" s="1062">
        <v>2</v>
      </c>
      <c r="E2452" s="1061" t="s">
        <v>2394</v>
      </c>
      <c r="F2452" s="1061">
        <v>143</v>
      </c>
      <c r="G2452" s="1061" t="s">
        <v>711</v>
      </c>
      <c r="H2452" s="1063">
        <v>1</v>
      </c>
      <c r="I2452" s="1064">
        <v>26101</v>
      </c>
      <c r="J2452" s="1064">
        <v>1</v>
      </c>
      <c r="K2452">
        <v>2020</v>
      </c>
      <c r="L2452" s="1064">
        <v>2</v>
      </c>
      <c r="M2452" s="1064">
        <v>2</v>
      </c>
      <c r="N2452" s="1064" t="s">
        <v>2396</v>
      </c>
      <c r="O2452">
        <v>13</v>
      </c>
      <c r="P2452" s="1065">
        <v>0</v>
      </c>
      <c r="Q2452" s="1065">
        <v>0</v>
      </c>
      <c r="R2452" s="1066">
        <f t="shared" si="38"/>
        <v>0</v>
      </c>
      <c r="S2452" s="1065">
        <v>0</v>
      </c>
      <c r="T2452" s="1065">
        <v>0</v>
      </c>
      <c r="U2452" s="1065">
        <v>0</v>
      </c>
      <c r="V2452" s="1065">
        <v>0</v>
      </c>
    </row>
    <row r="2453" spans="1:22">
      <c r="A2453">
        <v>4088200100</v>
      </c>
      <c r="B2453" s="1061">
        <v>2</v>
      </c>
      <c r="C2453" s="1061">
        <v>5</v>
      </c>
      <c r="D2453" s="1062">
        <v>2</v>
      </c>
      <c r="E2453" s="1061" t="s">
        <v>2394</v>
      </c>
      <c r="F2453" s="1061">
        <v>143</v>
      </c>
      <c r="G2453" s="1061" t="s">
        <v>711</v>
      </c>
      <c r="H2453" s="1063">
        <v>1</v>
      </c>
      <c r="I2453" s="1064">
        <v>26101</v>
      </c>
      <c r="J2453" s="1064">
        <v>1</v>
      </c>
      <c r="K2453">
        <v>2020</v>
      </c>
      <c r="L2453" s="1064">
        <v>2</v>
      </c>
      <c r="M2453" s="1064">
        <v>2</v>
      </c>
      <c r="N2453" s="1064" t="s">
        <v>2396</v>
      </c>
      <c r="O2453">
        <v>13</v>
      </c>
      <c r="P2453" s="1065">
        <v>0</v>
      </c>
      <c r="Q2453" s="1065">
        <v>0</v>
      </c>
      <c r="R2453" s="1066">
        <f t="shared" si="38"/>
        <v>0</v>
      </c>
      <c r="S2453" s="1065">
        <v>0</v>
      </c>
      <c r="T2453" s="1065">
        <v>0</v>
      </c>
      <c r="U2453" s="1065">
        <v>28910.59</v>
      </c>
      <c r="V2453" s="1065">
        <v>28910.59</v>
      </c>
    </row>
    <row r="2454" spans="1:22">
      <c r="A2454">
        <v>4088200100</v>
      </c>
      <c r="B2454" s="1061">
        <v>2</v>
      </c>
      <c r="C2454" s="1061">
        <v>5</v>
      </c>
      <c r="D2454" s="1062">
        <v>2</v>
      </c>
      <c r="E2454" s="1061" t="s">
        <v>2394</v>
      </c>
      <c r="F2454" s="1061">
        <v>143</v>
      </c>
      <c r="G2454" s="1061" t="s">
        <v>711</v>
      </c>
      <c r="H2454" s="1063">
        <v>1</v>
      </c>
      <c r="I2454" s="1064">
        <v>26101</v>
      </c>
      <c r="J2454" s="1064">
        <v>1</v>
      </c>
      <c r="K2454">
        <v>2020</v>
      </c>
      <c r="L2454" s="1064">
        <v>2</v>
      </c>
      <c r="M2454" s="1064">
        <v>2</v>
      </c>
      <c r="N2454" s="1064" t="s">
        <v>2396</v>
      </c>
      <c r="O2454">
        <v>13</v>
      </c>
      <c r="P2454" s="1065">
        <v>0</v>
      </c>
      <c r="Q2454" s="1065">
        <v>0</v>
      </c>
      <c r="R2454" s="1066">
        <f t="shared" si="38"/>
        <v>0</v>
      </c>
      <c r="S2454" s="1065">
        <v>0</v>
      </c>
      <c r="T2454" s="1065">
        <v>0</v>
      </c>
      <c r="U2454" s="1065">
        <v>0</v>
      </c>
      <c r="V2454" s="1065">
        <v>0</v>
      </c>
    </row>
    <row r="2455" spans="1:22">
      <c r="A2455">
        <v>4088200100</v>
      </c>
      <c r="B2455" s="1061">
        <v>2</v>
      </c>
      <c r="C2455" s="1061">
        <v>5</v>
      </c>
      <c r="D2455" s="1062">
        <v>2</v>
      </c>
      <c r="E2455" s="1061" t="s">
        <v>2394</v>
      </c>
      <c r="F2455" s="1061">
        <v>143</v>
      </c>
      <c r="G2455" s="1061" t="s">
        <v>711</v>
      </c>
      <c r="H2455" s="1063">
        <v>1</v>
      </c>
      <c r="I2455" s="1064">
        <v>26101</v>
      </c>
      <c r="J2455" s="1064">
        <v>1</v>
      </c>
      <c r="K2455">
        <v>2020</v>
      </c>
      <c r="L2455" s="1064">
        <v>2</v>
      </c>
      <c r="M2455" s="1064">
        <v>2</v>
      </c>
      <c r="N2455" s="1064" t="s">
        <v>2396</v>
      </c>
      <c r="O2455">
        <v>13</v>
      </c>
      <c r="P2455" s="1065">
        <v>0</v>
      </c>
      <c r="Q2455" s="1065">
        <v>0</v>
      </c>
      <c r="R2455" s="1066">
        <f t="shared" si="38"/>
        <v>0</v>
      </c>
      <c r="S2455" s="1065">
        <v>0</v>
      </c>
      <c r="T2455" s="1065">
        <v>0</v>
      </c>
      <c r="U2455" s="1065">
        <v>0</v>
      </c>
      <c r="V2455" s="1065">
        <v>0</v>
      </c>
    </row>
    <row r="2456" spans="1:22">
      <c r="A2456">
        <v>4088200100</v>
      </c>
      <c r="B2456" s="1061">
        <v>2</v>
      </c>
      <c r="C2456" s="1061">
        <v>5</v>
      </c>
      <c r="D2456" s="1062">
        <v>2</v>
      </c>
      <c r="E2456" s="1061" t="s">
        <v>2394</v>
      </c>
      <c r="F2456" s="1061">
        <v>143</v>
      </c>
      <c r="G2456" s="1061" t="s">
        <v>711</v>
      </c>
      <c r="H2456" s="1063">
        <v>1</v>
      </c>
      <c r="I2456" s="1064">
        <v>26101</v>
      </c>
      <c r="J2456" s="1064">
        <v>1</v>
      </c>
      <c r="K2456">
        <v>2020</v>
      </c>
      <c r="L2456" s="1064">
        <v>2</v>
      </c>
      <c r="M2456" s="1064">
        <v>2</v>
      </c>
      <c r="N2456" s="1064" t="s">
        <v>2396</v>
      </c>
      <c r="O2456">
        <v>13</v>
      </c>
      <c r="P2456" s="1065">
        <v>0</v>
      </c>
      <c r="Q2456" s="1065">
        <v>0</v>
      </c>
      <c r="R2456" s="1066">
        <f t="shared" si="38"/>
        <v>0</v>
      </c>
      <c r="S2456" s="1065">
        <v>28910.59</v>
      </c>
      <c r="T2456" s="1065">
        <v>28910.59</v>
      </c>
      <c r="U2456" s="1065">
        <v>0</v>
      </c>
      <c r="V2456" s="1065">
        <v>0</v>
      </c>
    </row>
    <row r="2457" spans="1:22">
      <c r="A2457">
        <v>4088200100</v>
      </c>
      <c r="B2457" s="1061">
        <v>2</v>
      </c>
      <c r="C2457" s="1061">
        <v>5</v>
      </c>
      <c r="D2457" s="1062">
        <v>2</v>
      </c>
      <c r="E2457" s="1061" t="s">
        <v>2394</v>
      </c>
      <c r="F2457" s="1061">
        <v>143</v>
      </c>
      <c r="G2457" s="1061" t="s">
        <v>711</v>
      </c>
      <c r="H2457" s="1063">
        <v>1</v>
      </c>
      <c r="I2457" s="1064">
        <v>26101</v>
      </c>
      <c r="J2457" s="1064">
        <v>1</v>
      </c>
      <c r="K2457">
        <v>2020</v>
      </c>
      <c r="L2457" s="1064">
        <v>2</v>
      </c>
      <c r="M2457" s="1064">
        <v>2</v>
      </c>
      <c r="N2457" s="1064" t="s">
        <v>2396</v>
      </c>
      <c r="O2457">
        <v>13</v>
      </c>
      <c r="P2457" s="1065">
        <v>0</v>
      </c>
      <c r="Q2457" s="1065">
        <v>28910.59</v>
      </c>
      <c r="R2457" s="1066">
        <f t="shared" si="38"/>
        <v>28910.59</v>
      </c>
      <c r="S2457" s="1065">
        <v>0</v>
      </c>
      <c r="T2457" s="1065">
        <v>0</v>
      </c>
      <c r="U2457" s="1065">
        <v>0</v>
      </c>
      <c r="V2457" s="1065">
        <v>0</v>
      </c>
    </row>
    <row r="2458" spans="1:22">
      <c r="A2458">
        <v>4088200100</v>
      </c>
      <c r="B2458" s="1061">
        <v>2</v>
      </c>
      <c r="C2458" s="1061">
        <v>5</v>
      </c>
      <c r="D2458" s="1062">
        <v>2</v>
      </c>
      <c r="E2458" s="1061" t="s">
        <v>2394</v>
      </c>
      <c r="F2458" s="1061">
        <v>143</v>
      </c>
      <c r="G2458" s="1061" t="s">
        <v>711</v>
      </c>
      <c r="H2458" s="1063">
        <v>1</v>
      </c>
      <c r="I2458" s="1064">
        <v>26101</v>
      </c>
      <c r="J2458" s="1064">
        <v>1</v>
      </c>
      <c r="K2458">
        <v>2020</v>
      </c>
      <c r="L2458" s="1064">
        <v>2</v>
      </c>
      <c r="M2458" s="1064">
        <v>2</v>
      </c>
      <c r="N2458" s="1064" t="s">
        <v>2396</v>
      </c>
      <c r="O2458">
        <v>13</v>
      </c>
      <c r="P2458" s="1065">
        <v>60000</v>
      </c>
      <c r="Q2458" s="1065">
        <v>-17307.080000000002</v>
      </c>
      <c r="R2458" s="1066">
        <f t="shared" si="38"/>
        <v>42692.92</v>
      </c>
      <c r="S2458" s="1065">
        <v>42692.92</v>
      </c>
      <c r="T2458" s="1065">
        <v>42692.92</v>
      </c>
      <c r="U2458" s="1065">
        <v>42692.92</v>
      </c>
      <c r="V2458" s="1065">
        <v>42692.92</v>
      </c>
    </row>
    <row r="2459" spans="1:22">
      <c r="A2459">
        <v>4088200100</v>
      </c>
      <c r="B2459" s="1061">
        <v>2</v>
      </c>
      <c r="C2459" s="1061">
        <v>5</v>
      </c>
      <c r="D2459" s="1062">
        <v>2</v>
      </c>
      <c r="E2459" s="1061" t="s">
        <v>2394</v>
      </c>
      <c r="F2459" s="1061">
        <v>143</v>
      </c>
      <c r="G2459" s="1061" t="s">
        <v>711</v>
      </c>
      <c r="H2459" s="1063">
        <v>1</v>
      </c>
      <c r="I2459" s="1064">
        <v>26101</v>
      </c>
      <c r="J2459" s="1064">
        <v>1</v>
      </c>
      <c r="K2459">
        <v>2020</v>
      </c>
      <c r="L2459" s="1064">
        <v>1</v>
      </c>
      <c r="M2459" s="1064">
        <v>1</v>
      </c>
      <c r="N2459" s="1064" t="s">
        <v>2397</v>
      </c>
      <c r="O2459">
        <v>13</v>
      </c>
      <c r="P2459" s="1065">
        <v>0</v>
      </c>
      <c r="Q2459" s="1065">
        <v>0</v>
      </c>
      <c r="R2459" s="1066">
        <f t="shared" si="38"/>
        <v>0</v>
      </c>
      <c r="S2459" s="1065">
        <v>0</v>
      </c>
      <c r="T2459" s="1065">
        <v>0</v>
      </c>
      <c r="U2459" s="1065">
        <v>0</v>
      </c>
      <c r="V2459" s="1065">
        <v>0</v>
      </c>
    </row>
    <row r="2460" spans="1:22">
      <c r="A2460">
        <v>4088200100</v>
      </c>
      <c r="B2460" s="1061">
        <v>2</v>
      </c>
      <c r="C2460" s="1061">
        <v>5</v>
      </c>
      <c r="D2460" s="1062">
        <v>2</v>
      </c>
      <c r="E2460" s="1061" t="s">
        <v>2394</v>
      </c>
      <c r="F2460" s="1061">
        <v>143</v>
      </c>
      <c r="G2460" s="1061" t="s">
        <v>711</v>
      </c>
      <c r="H2460" s="1063">
        <v>1</v>
      </c>
      <c r="I2460" s="1064">
        <v>26101</v>
      </c>
      <c r="J2460" s="1064">
        <v>1</v>
      </c>
      <c r="K2460">
        <v>2020</v>
      </c>
      <c r="L2460" s="1064">
        <v>1</v>
      </c>
      <c r="M2460" s="1064">
        <v>1</v>
      </c>
      <c r="N2460" s="1064" t="s">
        <v>2397</v>
      </c>
      <c r="O2460">
        <v>13</v>
      </c>
      <c r="P2460" s="1065">
        <v>0</v>
      </c>
      <c r="Q2460" s="1065">
        <v>0</v>
      </c>
      <c r="R2460" s="1066">
        <f t="shared" si="38"/>
        <v>0</v>
      </c>
      <c r="S2460" s="1065">
        <v>0</v>
      </c>
      <c r="T2460" s="1065">
        <v>0</v>
      </c>
      <c r="U2460" s="1065">
        <v>126.42</v>
      </c>
      <c r="V2460" s="1065">
        <v>126.42</v>
      </c>
    </row>
    <row r="2461" spans="1:22">
      <c r="A2461">
        <v>4088200100</v>
      </c>
      <c r="B2461" s="1061">
        <v>2</v>
      </c>
      <c r="C2461" s="1061">
        <v>5</v>
      </c>
      <c r="D2461" s="1062">
        <v>2</v>
      </c>
      <c r="E2461" s="1061" t="s">
        <v>2394</v>
      </c>
      <c r="F2461" s="1061">
        <v>143</v>
      </c>
      <c r="G2461" s="1061" t="s">
        <v>711</v>
      </c>
      <c r="H2461" s="1063">
        <v>1</v>
      </c>
      <c r="I2461" s="1064">
        <v>26101</v>
      </c>
      <c r="J2461" s="1064">
        <v>1</v>
      </c>
      <c r="K2461">
        <v>2020</v>
      </c>
      <c r="L2461" s="1064">
        <v>1</v>
      </c>
      <c r="M2461" s="1064">
        <v>1</v>
      </c>
      <c r="N2461" s="1064" t="s">
        <v>2397</v>
      </c>
      <c r="O2461">
        <v>13</v>
      </c>
      <c r="P2461" s="1065">
        <v>0</v>
      </c>
      <c r="Q2461" s="1065">
        <v>0</v>
      </c>
      <c r="R2461" s="1066">
        <f t="shared" si="38"/>
        <v>0</v>
      </c>
      <c r="S2461" s="1065">
        <v>0</v>
      </c>
      <c r="T2461" s="1065">
        <v>0</v>
      </c>
      <c r="U2461" s="1065">
        <v>0</v>
      </c>
      <c r="V2461" s="1065">
        <v>0</v>
      </c>
    </row>
    <row r="2462" spans="1:22">
      <c r="A2462">
        <v>4088200100</v>
      </c>
      <c r="B2462" s="1061">
        <v>2</v>
      </c>
      <c r="C2462" s="1061">
        <v>5</v>
      </c>
      <c r="D2462" s="1062">
        <v>2</v>
      </c>
      <c r="E2462" s="1061" t="s">
        <v>2394</v>
      </c>
      <c r="F2462" s="1061">
        <v>143</v>
      </c>
      <c r="G2462" s="1061" t="s">
        <v>711</v>
      </c>
      <c r="H2462" s="1063">
        <v>1</v>
      </c>
      <c r="I2462" s="1064">
        <v>26101</v>
      </c>
      <c r="J2462" s="1064">
        <v>1</v>
      </c>
      <c r="K2462">
        <v>2020</v>
      </c>
      <c r="L2462" s="1064">
        <v>1</v>
      </c>
      <c r="M2462" s="1064">
        <v>1</v>
      </c>
      <c r="N2462" s="1064" t="s">
        <v>2397</v>
      </c>
      <c r="O2462">
        <v>13</v>
      </c>
      <c r="P2462" s="1065">
        <v>0</v>
      </c>
      <c r="Q2462" s="1065">
        <v>0</v>
      </c>
      <c r="R2462" s="1066">
        <f t="shared" si="38"/>
        <v>0</v>
      </c>
      <c r="S2462" s="1065">
        <v>0</v>
      </c>
      <c r="T2462" s="1065">
        <v>0</v>
      </c>
      <c r="U2462" s="1065">
        <v>0</v>
      </c>
      <c r="V2462" s="1065">
        <v>0</v>
      </c>
    </row>
    <row r="2463" spans="1:22">
      <c r="A2463">
        <v>4088200100</v>
      </c>
      <c r="B2463" s="1061">
        <v>2</v>
      </c>
      <c r="C2463" s="1061">
        <v>5</v>
      </c>
      <c r="D2463" s="1062">
        <v>2</v>
      </c>
      <c r="E2463" s="1061" t="s">
        <v>2394</v>
      </c>
      <c r="F2463" s="1061">
        <v>143</v>
      </c>
      <c r="G2463" s="1061" t="s">
        <v>711</v>
      </c>
      <c r="H2463" s="1063">
        <v>1</v>
      </c>
      <c r="I2463" s="1064">
        <v>26101</v>
      </c>
      <c r="J2463" s="1064">
        <v>1</v>
      </c>
      <c r="K2463">
        <v>2020</v>
      </c>
      <c r="L2463" s="1064">
        <v>1</v>
      </c>
      <c r="M2463" s="1064">
        <v>1</v>
      </c>
      <c r="N2463" s="1064" t="s">
        <v>2397</v>
      </c>
      <c r="O2463">
        <v>13</v>
      </c>
      <c r="P2463" s="1065">
        <v>0</v>
      </c>
      <c r="Q2463" s="1065">
        <v>0</v>
      </c>
      <c r="R2463" s="1066">
        <f t="shared" si="38"/>
        <v>0</v>
      </c>
      <c r="S2463" s="1065">
        <v>126.42</v>
      </c>
      <c r="T2463" s="1065">
        <v>126.42</v>
      </c>
      <c r="U2463" s="1065">
        <v>0</v>
      </c>
      <c r="V2463" s="1065">
        <v>0</v>
      </c>
    </row>
    <row r="2464" spans="1:22">
      <c r="A2464">
        <v>4088200100</v>
      </c>
      <c r="B2464" s="1061">
        <v>2</v>
      </c>
      <c r="C2464" s="1061">
        <v>5</v>
      </c>
      <c r="D2464" s="1062">
        <v>2</v>
      </c>
      <c r="E2464" s="1061" t="s">
        <v>2394</v>
      </c>
      <c r="F2464" s="1061">
        <v>143</v>
      </c>
      <c r="G2464" s="1061" t="s">
        <v>711</v>
      </c>
      <c r="H2464" s="1063">
        <v>1</v>
      </c>
      <c r="I2464" s="1064">
        <v>26101</v>
      </c>
      <c r="J2464" s="1064">
        <v>1</v>
      </c>
      <c r="K2464">
        <v>2020</v>
      </c>
      <c r="L2464" s="1064">
        <v>1</v>
      </c>
      <c r="M2464" s="1064">
        <v>1</v>
      </c>
      <c r="N2464" s="1064" t="s">
        <v>2397</v>
      </c>
      <c r="O2464">
        <v>13</v>
      </c>
      <c r="P2464" s="1065">
        <v>0</v>
      </c>
      <c r="Q2464" s="1065">
        <v>342.6</v>
      </c>
      <c r="R2464" s="1066">
        <f t="shared" si="38"/>
        <v>342.6</v>
      </c>
      <c r="S2464" s="1065">
        <v>0</v>
      </c>
      <c r="T2464" s="1065">
        <v>0</v>
      </c>
      <c r="U2464" s="1065">
        <v>0</v>
      </c>
      <c r="V2464" s="1065">
        <v>0</v>
      </c>
    </row>
    <row r="2465" spans="1:22">
      <c r="A2465">
        <v>4088200100</v>
      </c>
      <c r="B2465" s="1061">
        <v>2</v>
      </c>
      <c r="C2465" s="1061">
        <v>5</v>
      </c>
      <c r="D2465" s="1062">
        <v>2</v>
      </c>
      <c r="E2465" s="1061" t="s">
        <v>2394</v>
      </c>
      <c r="F2465" s="1061">
        <v>143</v>
      </c>
      <c r="G2465" s="1061" t="s">
        <v>711</v>
      </c>
      <c r="H2465" s="1063">
        <v>1</v>
      </c>
      <c r="I2465" s="1064">
        <v>26101</v>
      </c>
      <c r="J2465" s="1064">
        <v>1</v>
      </c>
      <c r="K2465">
        <v>2020</v>
      </c>
      <c r="L2465" s="1064">
        <v>1</v>
      </c>
      <c r="M2465" s="1064">
        <v>1</v>
      </c>
      <c r="N2465" s="1064" t="s">
        <v>2397</v>
      </c>
      <c r="O2465">
        <v>13</v>
      </c>
      <c r="P2465" s="1065">
        <v>59395.67</v>
      </c>
      <c r="Q2465" s="1065">
        <v>-20000</v>
      </c>
      <c r="R2465" s="1066">
        <f t="shared" si="38"/>
        <v>39395.67</v>
      </c>
      <c r="S2465" s="1065">
        <v>19362.96</v>
      </c>
      <c r="T2465" s="1065">
        <v>19362.96</v>
      </c>
      <c r="U2465" s="1065">
        <v>19362.96</v>
      </c>
      <c r="V2465" s="1065">
        <v>19362.96</v>
      </c>
    </row>
    <row r="2466" spans="1:22">
      <c r="A2466">
        <v>4088200100</v>
      </c>
      <c r="B2466" s="1061">
        <v>2</v>
      </c>
      <c r="C2466" s="1061">
        <v>5</v>
      </c>
      <c r="D2466" s="1062">
        <v>2</v>
      </c>
      <c r="E2466" s="1061" t="s">
        <v>2394</v>
      </c>
      <c r="F2466" s="1061">
        <v>143</v>
      </c>
      <c r="G2466" s="1061" t="s">
        <v>711</v>
      </c>
      <c r="H2466" s="1063">
        <v>1</v>
      </c>
      <c r="I2466" s="1064">
        <v>26101</v>
      </c>
      <c r="J2466" s="1064">
        <v>1</v>
      </c>
      <c r="K2466">
        <v>2020</v>
      </c>
      <c r="L2466" s="1064">
        <v>1</v>
      </c>
      <c r="M2466" s="1064">
        <v>1</v>
      </c>
      <c r="N2466" s="1064" t="s">
        <v>2397</v>
      </c>
      <c r="O2466">
        <v>13</v>
      </c>
      <c r="P2466" s="1065">
        <v>59395.67</v>
      </c>
      <c r="Q2466" s="1065">
        <v>615.44000000000005</v>
      </c>
      <c r="R2466" s="1066">
        <f t="shared" si="38"/>
        <v>60011.11</v>
      </c>
      <c r="S2466" s="1065">
        <v>17283.939999999999</v>
      </c>
      <c r="T2466" s="1065">
        <v>17283.939999999999</v>
      </c>
      <c r="U2466" s="1065">
        <v>16668.5</v>
      </c>
      <c r="V2466" s="1065">
        <v>16668.5</v>
      </c>
    </row>
    <row r="2467" spans="1:22">
      <c r="A2467">
        <v>4088200100</v>
      </c>
      <c r="B2467" s="1061">
        <v>2</v>
      </c>
      <c r="C2467" s="1061">
        <v>5</v>
      </c>
      <c r="D2467" s="1062">
        <v>2</v>
      </c>
      <c r="E2467" s="1061" t="s">
        <v>2394</v>
      </c>
      <c r="F2467" s="1061">
        <v>143</v>
      </c>
      <c r="G2467" s="1061" t="s">
        <v>711</v>
      </c>
      <c r="H2467" s="1063">
        <v>1</v>
      </c>
      <c r="I2467" s="1064">
        <v>26101</v>
      </c>
      <c r="J2467" s="1064">
        <v>1</v>
      </c>
      <c r="K2467">
        <v>2020</v>
      </c>
      <c r="L2467" s="1064">
        <v>2</v>
      </c>
      <c r="M2467" s="1064">
        <v>2</v>
      </c>
      <c r="N2467" s="1064" t="s">
        <v>2396</v>
      </c>
      <c r="O2467">
        <v>13</v>
      </c>
      <c r="P2467" s="1065">
        <v>0</v>
      </c>
      <c r="Q2467" s="1065">
        <v>0</v>
      </c>
      <c r="R2467" s="1066">
        <f t="shared" si="38"/>
        <v>0</v>
      </c>
      <c r="S2467" s="1065">
        <v>0</v>
      </c>
      <c r="T2467" s="1065">
        <v>0</v>
      </c>
      <c r="U2467" s="1065">
        <v>0</v>
      </c>
      <c r="V2467" s="1065">
        <v>0</v>
      </c>
    </row>
    <row r="2468" spans="1:22">
      <c r="A2468">
        <v>4088200100</v>
      </c>
      <c r="B2468" s="1061">
        <v>2</v>
      </c>
      <c r="C2468" s="1061">
        <v>5</v>
      </c>
      <c r="D2468" s="1062">
        <v>2</v>
      </c>
      <c r="E2468" s="1061" t="s">
        <v>2394</v>
      </c>
      <c r="F2468" s="1061">
        <v>143</v>
      </c>
      <c r="G2468" s="1061" t="s">
        <v>711</v>
      </c>
      <c r="H2468" s="1063">
        <v>1</v>
      </c>
      <c r="I2468" s="1064">
        <v>26101</v>
      </c>
      <c r="J2468" s="1064">
        <v>1</v>
      </c>
      <c r="K2468">
        <v>2020</v>
      </c>
      <c r="L2468" s="1064">
        <v>2</v>
      </c>
      <c r="M2468" s="1064">
        <v>2</v>
      </c>
      <c r="N2468" s="1064" t="s">
        <v>2396</v>
      </c>
      <c r="O2468">
        <v>13</v>
      </c>
      <c r="P2468" s="1065">
        <v>0</v>
      </c>
      <c r="Q2468" s="1065">
        <v>0</v>
      </c>
      <c r="R2468" s="1066">
        <f t="shared" si="38"/>
        <v>0</v>
      </c>
      <c r="S2468" s="1065">
        <v>0</v>
      </c>
      <c r="T2468" s="1065">
        <v>0</v>
      </c>
      <c r="U2468" s="1065">
        <v>13238.88</v>
      </c>
      <c r="V2468" s="1065">
        <v>13238.88</v>
      </c>
    </row>
    <row r="2469" spans="1:22">
      <c r="A2469">
        <v>4088200100</v>
      </c>
      <c r="B2469" s="1061">
        <v>2</v>
      </c>
      <c r="C2469" s="1061">
        <v>5</v>
      </c>
      <c r="D2469" s="1062">
        <v>2</v>
      </c>
      <c r="E2469" s="1061" t="s">
        <v>2394</v>
      </c>
      <c r="F2469" s="1061">
        <v>143</v>
      </c>
      <c r="G2469" s="1061" t="s">
        <v>711</v>
      </c>
      <c r="H2469" s="1063">
        <v>1</v>
      </c>
      <c r="I2469" s="1064">
        <v>26101</v>
      </c>
      <c r="J2469" s="1064">
        <v>1</v>
      </c>
      <c r="K2469">
        <v>2020</v>
      </c>
      <c r="L2469" s="1064">
        <v>2</v>
      </c>
      <c r="M2469" s="1064">
        <v>2</v>
      </c>
      <c r="N2469" s="1064" t="s">
        <v>2396</v>
      </c>
      <c r="O2469">
        <v>13</v>
      </c>
      <c r="P2469" s="1065">
        <v>0</v>
      </c>
      <c r="Q2469" s="1065">
        <v>0</v>
      </c>
      <c r="R2469" s="1066">
        <f t="shared" si="38"/>
        <v>0</v>
      </c>
      <c r="S2469" s="1065">
        <v>0</v>
      </c>
      <c r="T2469" s="1065">
        <v>0</v>
      </c>
      <c r="U2469" s="1065">
        <v>0</v>
      </c>
      <c r="V2469" s="1065">
        <v>0</v>
      </c>
    </row>
    <row r="2470" spans="1:22">
      <c r="A2470">
        <v>4088200100</v>
      </c>
      <c r="B2470" s="1061">
        <v>2</v>
      </c>
      <c r="C2470" s="1061">
        <v>5</v>
      </c>
      <c r="D2470" s="1062">
        <v>2</v>
      </c>
      <c r="E2470" s="1061" t="s">
        <v>2394</v>
      </c>
      <c r="F2470" s="1061">
        <v>143</v>
      </c>
      <c r="G2470" s="1061" t="s">
        <v>711</v>
      </c>
      <c r="H2470" s="1063">
        <v>1</v>
      </c>
      <c r="I2470" s="1064">
        <v>26101</v>
      </c>
      <c r="J2470" s="1064">
        <v>1</v>
      </c>
      <c r="K2470">
        <v>2020</v>
      </c>
      <c r="L2470" s="1064">
        <v>2</v>
      </c>
      <c r="M2470" s="1064">
        <v>2</v>
      </c>
      <c r="N2470" s="1064" t="s">
        <v>2396</v>
      </c>
      <c r="O2470">
        <v>13</v>
      </c>
      <c r="P2470" s="1065">
        <v>0</v>
      </c>
      <c r="Q2470" s="1065">
        <v>0</v>
      </c>
      <c r="R2470" s="1066">
        <f t="shared" si="38"/>
        <v>0</v>
      </c>
      <c r="S2470" s="1065">
        <v>0</v>
      </c>
      <c r="T2470" s="1065">
        <v>0</v>
      </c>
      <c r="U2470" s="1065">
        <v>0</v>
      </c>
      <c r="V2470" s="1065">
        <v>0</v>
      </c>
    </row>
    <row r="2471" spans="1:22">
      <c r="A2471">
        <v>4088200100</v>
      </c>
      <c r="B2471" s="1061">
        <v>2</v>
      </c>
      <c r="C2471" s="1061">
        <v>5</v>
      </c>
      <c r="D2471" s="1062">
        <v>2</v>
      </c>
      <c r="E2471" s="1061" t="s">
        <v>2394</v>
      </c>
      <c r="F2471" s="1061">
        <v>143</v>
      </c>
      <c r="G2471" s="1061" t="s">
        <v>711</v>
      </c>
      <c r="H2471" s="1063">
        <v>1</v>
      </c>
      <c r="I2471" s="1064">
        <v>26101</v>
      </c>
      <c r="J2471" s="1064">
        <v>1</v>
      </c>
      <c r="K2471">
        <v>2020</v>
      </c>
      <c r="L2471" s="1064">
        <v>2</v>
      </c>
      <c r="M2471" s="1064">
        <v>2</v>
      </c>
      <c r="N2471" s="1064" t="s">
        <v>2396</v>
      </c>
      <c r="O2471">
        <v>13</v>
      </c>
      <c r="P2471" s="1065">
        <v>0</v>
      </c>
      <c r="Q2471" s="1065">
        <v>0</v>
      </c>
      <c r="R2471" s="1066">
        <f t="shared" si="38"/>
        <v>0</v>
      </c>
      <c r="S2471" s="1065">
        <v>13238.88</v>
      </c>
      <c r="T2471" s="1065">
        <v>13238.88</v>
      </c>
      <c r="U2471" s="1065">
        <v>0</v>
      </c>
      <c r="V2471" s="1065">
        <v>0</v>
      </c>
    </row>
    <row r="2472" spans="1:22">
      <c r="A2472">
        <v>4088200100</v>
      </c>
      <c r="B2472" s="1061">
        <v>2</v>
      </c>
      <c r="C2472" s="1061">
        <v>5</v>
      </c>
      <c r="D2472" s="1062">
        <v>2</v>
      </c>
      <c r="E2472" s="1061" t="s">
        <v>2394</v>
      </c>
      <c r="F2472" s="1061">
        <v>143</v>
      </c>
      <c r="G2472" s="1061" t="s">
        <v>711</v>
      </c>
      <c r="H2472" s="1063">
        <v>1</v>
      </c>
      <c r="I2472" s="1064">
        <v>26101</v>
      </c>
      <c r="J2472" s="1064">
        <v>1</v>
      </c>
      <c r="K2472">
        <v>2020</v>
      </c>
      <c r="L2472" s="1064">
        <v>2</v>
      </c>
      <c r="M2472" s="1064">
        <v>2</v>
      </c>
      <c r="N2472" s="1064" t="s">
        <v>2396</v>
      </c>
      <c r="O2472">
        <v>13</v>
      </c>
      <c r="P2472" s="1065">
        <v>0</v>
      </c>
      <c r="Q2472" s="1065">
        <v>13238.88</v>
      </c>
      <c r="R2472" s="1066">
        <f t="shared" si="38"/>
        <v>13238.88</v>
      </c>
      <c r="S2472" s="1065">
        <v>0</v>
      </c>
      <c r="T2472" s="1065">
        <v>0</v>
      </c>
      <c r="U2472" s="1065">
        <v>0</v>
      </c>
      <c r="V2472" s="1065">
        <v>0</v>
      </c>
    </row>
    <row r="2473" spans="1:22">
      <c r="A2473">
        <v>4088200100</v>
      </c>
      <c r="B2473" s="1061">
        <v>2</v>
      </c>
      <c r="C2473" s="1061">
        <v>5</v>
      </c>
      <c r="D2473" s="1062">
        <v>2</v>
      </c>
      <c r="E2473" s="1061" t="s">
        <v>2394</v>
      </c>
      <c r="F2473" s="1061">
        <v>143</v>
      </c>
      <c r="G2473" s="1061" t="s">
        <v>711</v>
      </c>
      <c r="H2473" s="1063">
        <v>1</v>
      </c>
      <c r="I2473" s="1064">
        <v>26101</v>
      </c>
      <c r="J2473" s="1064">
        <v>1</v>
      </c>
      <c r="K2473">
        <v>2020</v>
      </c>
      <c r="L2473" s="1064">
        <v>2</v>
      </c>
      <c r="M2473" s="1064">
        <v>2</v>
      </c>
      <c r="N2473" s="1064" t="s">
        <v>2396</v>
      </c>
      <c r="O2473">
        <v>13</v>
      </c>
      <c r="P2473" s="1065">
        <v>0</v>
      </c>
      <c r="Q2473" s="1065">
        <v>0</v>
      </c>
      <c r="R2473" s="1066">
        <f t="shared" si="38"/>
        <v>0</v>
      </c>
      <c r="S2473" s="1065">
        <v>0</v>
      </c>
      <c r="T2473" s="1065">
        <v>0</v>
      </c>
      <c r="U2473" s="1065">
        <v>0</v>
      </c>
      <c r="V2473" s="1065">
        <v>0</v>
      </c>
    </row>
    <row r="2474" spans="1:22">
      <c r="A2474">
        <v>4088200100</v>
      </c>
      <c r="B2474" s="1061">
        <v>2</v>
      </c>
      <c r="C2474" s="1061">
        <v>5</v>
      </c>
      <c r="D2474" s="1062">
        <v>2</v>
      </c>
      <c r="E2474" s="1061" t="s">
        <v>2394</v>
      </c>
      <c r="F2474" s="1061">
        <v>143</v>
      </c>
      <c r="G2474" s="1061" t="s">
        <v>711</v>
      </c>
      <c r="H2474" s="1063">
        <v>1</v>
      </c>
      <c r="I2474" s="1064">
        <v>26101</v>
      </c>
      <c r="J2474" s="1064">
        <v>1</v>
      </c>
      <c r="K2474">
        <v>2020</v>
      </c>
      <c r="L2474" s="1064">
        <v>2</v>
      </c>
      <c r="M2474" s="1064">
        <v>2</v>
      </c>
      <c r="N2474" s="1064" t="s">
        <v>2396</v>
      </c>
      <c r="O2474">
        <v>13</v>
      </c>
      <c r="P2474" s="1065">
        <v>0</v>
      </c>
      <c r="Q2474" s="1065">
        <v>0</v>
      </c>
      <c r="R2474" s="1066">
        <f t="shared" si="38"/>
        <v>0</v>
      </c>
      <c r="S2474" s="1065">
        <v>0</v>
      </c>
      <c r="T2474" s="1065">
        <v>0</v>
      </c>
      <c r="U2474" s="1065">
        <v>2016.22</v>
      </c>
      <c r="V2474" s="1065">
        <v>2016.22</v>
      </c>
    </row>
    <row r="2475" spans="1:22">
      <c r="A2475">
        <v>4088200100</v>
      </c>
      <c r="B2475" s="1061">
        <v>2</v>
      </c>
      <c r="C2475" s="1061">
        <v>5</v>
      </c>
      <c r="D2475" s="1062">
        <v>2</v>
      </c>
      <c r="E2475" s="1061" t="s">
        <v>2394</v>
      </c>
      <c r="F2475" s="1061">
        <v>143</v>
      </c>
      <c r="G2475" s="1061" t="s">
        <v>711</v>
      </c>
      <c r="H2475" s="1063">
        <v>1</v>
      </c>
      <c r="I2475" s="1064">
        <v>26101</v>
      </c>
      <c r="J2475" s="1064">
        <v>1</v>
      </c>
      <c r="K2475">
        <v>2020</v>
      </c>
      <c r="L2475" s="1064">
        <v>2</v>
      </c>
      <c r="M2475" s="1064">
        <v>2</v>
      </c>
      <c r="N2475" s="1064" t="s">
        <v>2396</v>
      </c>
      <c r="O2475">
        <v>13</v>
      </c>
      <c r="P2475" s="1065">
        <v>0</v>
      </c>
      <c r="Q2475" s="1065">
        <v>0</v>
      </c>
      <c r="R2475" s="1066">
        <f t="shared" si="38"/>
        <v>0</v>
      </c>
      <c r="S2475" s="1065">
        <v>0</v>
      </c>
      <c r="T2475" s="1065">
        <v>0</v>
      </c>
      <c r="U2475" s="1065">
        <v>0</v>
      </c>
      <c r="V2475" s="1065">
        <v>0</v>
      </c>
    </row>
    <row r="2476" spans="1:22">
      <c r="A2476">
        <v>4088200100</v>
      </c>
      <c r="B2476" s="1061">
        <v>2</v>
      </c>
      <c r="C2476" s="1061">
        <v>5</v>
      </c>
      <c r="D2476" s="1062">
        <v>2</v>
      </c>
      <c r="E2476" s="1061" t="s">
        <v>2394</v>
      </c>
      <c r="F2476" s="1061">
        <v>143</v>
      </c>
      <c r="G2476" s="1061" t="s">
        <v>711</v>
      </c>
      <c r="H2476" s="1063">
        <v>1</v>
      </c>
      <c r="I2476" s="1064">
        <v>26101</v>
      </c>
      <c r="J2476" s="1064">
        <v>1</v>
      </c>
      <c r="K2476">
        <v>2020</v>
      </c>
      <c r="L2476" s="1064">
        <v>2</v>
      </c>
      <c r="M2476" s="1064">
        <v>2</v>
      </c>
      <c r="N2476" s="1064" t="s">
        <v>2396</v>
      </c>
      <c r="O2476">
        <v>13</v>
      </c>
      <c r="P2476" s="1065">
        <v>0</v>
      </c>
      <c r="Q2476" s="1065">
        <v>0</v>
      </c>
      <c r="R2476" s="1066">
        <f t="shared" si="38"/>
        <v>0</v>
      </c>
      <c r="S2476" s="1065">
        <v>0</v>
      </c>
      <c r="T2476" s="1065">
        <v>0</v>
      </c>
      <c r="U2476" s="1065">
        <v>0</v>
      </c>
      <c r="V2476" s="1065">
        <v>0</v>
      </c>
    </row>
    <row r="2477" spans="1:22">
      <c r="A2477">
        <v>4088200100</v>
      </c>
      <c r="B2477" s="1061">
        <v>2</v>
      </c>
      <c r="C2477" s="1061">
        <v>5</v>
      </c>
      <c r="D2477" s="1062">
        <v>2</v>
      </c>
      <c r="E2477" s="1061" t="s">
        <v>2394</v>
      </c>
      <c r="F2477" s="1061">
        <v>143</v>
      </c>
      <c r="G2477" s="1061" t="s">
        <v>711</v>
      </c>
      <c r="H2477" s="1063">
        <v>1</v>
      </c>
      <c r="I2477" s="1064">
        <v>26101</v>
      </c>
      <c r="J2477" s="1064">
        <v>1</v>
      </c>
      <c r="K2477">
        <v>2020</v>
      </c>
      <c r="L2477" s="1064">
        <v>2</v>
      </c>
      <c r="M2477" s="1064">
        <v>2</v>
      </c>
      <c r="N2477" s="1064" t="s">
        <v>2396</v>
      </c>
      <c r="O2477">
        <v>13</v>
      </c>
      <c r="P2477" s="1065">
        <v>0</v>
      </c>
      <c r="Q2477" s="1065">
        <v>0</v>
      </c>
      <c r="R2477" s="1066">
        <f t="shared" si="38"/>
        <v>0</v>
      </c>
      <c r="S2477" s="1065">
        <v>2016.22</v>
      </c>
      <c r="T2477" s="1065">
        <v>2016.22</v>
      </c>
      <c r="U2477" s="1065">
        <v>0</v>
      </c>
      <c r="V2477" s="1065">
        <v>0</v>
      </c>
    </row>
    <row r="2478" spans="1:22">
      <c r="A2478">
        <v>4088200100</v>
      </c>
      <c r="B2478" s="1061">
        <v>2</v>
      </c>
      <c r="C2478" s="1061">
        <v>5</v>
      </c>
      <c r="D2478" s="1062">
        <v>2</v>
      </c>
      <c r="E2478" s="1061" t="s">
        <v>2394</v>
      </c>
      <c r="F2478" s="1061">
        <v>143</v>
      </c>
      <c r="G2478" s="1061" t="s">
        <v>711</v>
      </c>
      <c r="H2478" s="1063">
        <v>1</v>
      </c>
      <c r="I2478" s="1064">
        <v>26101</v>
      </c>
      <c r="J2478" s="1064">
        <v>1</v>
      </c>
      <c r="K2478">
        <v>2020</v>
      </c>
      <c r="L2478" s="1064">
        <v>2</v>
      </c>
      <c r="M2478" s="1064">
        <v>2</v>
      </c>
      <c r="N2478" s="1064" t="s">
        <v>2396</v>
      </c>
      <c r="O2478">
        <v>13</v>
      </c>
      <c r="P2478" s="1065">
        <v>0</v>
      </c>
      <c r="Q2478" s="1065">
        <v>2016.22</v>
      </c>
      <c r="R2478" s="1066">
        <f t="shared" si="38"/>
        <v>2016.22</v>
      </c>
      <c r="S2478" s="1065">
        <v>0</v>
      </c>
      <c r="T2478" s="1065">
        <v>0</v>
      </c>
      <c r="U2478" s="1065">
        <v>0</v>
      </c>
      <c r="V2478" s="1065">
        <v>0</v>
      </c>
    </row>
    <row r="2479" spans="1:22">
      <c r="A2479">
        <v>4088200100</v>
      </c>
      <c r="B2479" s="1061">
        <v>2</v>
      </c>
      <c r="C2479" s="1061">
        <v>5</v>
      </c>
      <c r="D2479" s="1062">
        <v>2</v>
      </c>
      <c r="E2479" s="1061" t="s">
        <v>2394</v>
      </c>
      <c r="F2479" s="1061">
        <v>143</v>
      </c>
      <c r="G2479" s="1061" t="s">
        <v>711</v>
      </c>
      <c r="H2479" s="1063">
        <v>1</v>
      </c>
      <c r="I2479" s="1064">
        <v>26102</v>
      </c>
      <c r="J2479" s="1064">
        <v>1</v>
      </c>
      <c r="K2479">
        <v>2020</v>
      </c>
      <c r="L2479" s="1064">
        <v>1</v>
      </c>
      <c r="M2479" s="1064">
        <v>1</v>
      </c>
      <c r="N2479" s="1064" t="s">
        <v>2397</v>
      </c>
      <c r="O2479">
        <v>13</v>
      </c>
      <c r="P2479" s="1065">
        <v>0</v>
      </c>
      <c r="Q2479" s="1065">
        <v>0</v>
      </c>
      <c r="R2479" s="1066">
        <f t="shared" si="38"/>
        <v>0</v>
      </c>
      <c r="S2479" s="1065">
        <v>0</v>
      </c>
      <c r="T2479" s="1065">
        <v>0</v>
      </c>
      <c r="U2479" s="1065">
        <v>0</v>
      </c>
      <c r="V2479" s="1065">
        <v>0</v>
      </c>
    </row>
    <row r="2480" spans="1:22">
      <c r="A2480">
        <v>4088200100</v>
      </c>
      <c r="B2480" s="1061">
        <v>2</v>
      </c>
      <c r="C2480" s="1061">
        <v>5</v>
      </c>
      <c r="D2480" s="1062">
        <v>2</v>
      </c>
      <c r="E2480" s="1061" t="s">
        <v>2394</v>
      </c>
      <c r="F2480" s="1061">
        <v>143</v>
      </c>
      <c r="G2480" s="1061" t="s">
        <v>711</v>
      </c>
      <c r="H2480" s="1063">
        <v>1</v>
      </c>
      <c r="I2480" s="1064">
        <v>26102</v>
      </c>
      <c r="J2480" s="1064">
        <v>1</v>
      </c>
      <c r="K2480">
        <v>2020</v>
      </c>
      <c r="L2480" s="1064">
        <v>1</v>
      </c>
      <c r="M2480" s="1064">
        <v>1</v>
      </c>
      <c r="N2480" s="1064" t="s">
        <v>2397</v>
      </c>
      <c r="O2480">
        <v>13</v>
      </c>
      <c r="P2480" s="1065">
        <v>0</v>
      </c>
      <c r="Q2480" s="1065">
        <v>0</v>
      </c>
      <c r="R2480" s="1066">
        <f t="shared" si="38"/>
        <v>0</v>
      </c>
      <c r="S2480" s="1065">
        <v>0</v>
      </c>
      <c r="T2480" s="1065">
        <v>0</v>
      </c>
      <c r="U2480" s="1065">
        <v>783</v>
      </c>
      <c r="V2480" s="1065">
        <v>783</v>
      </c>
    </row>
    <row r="2481" spans="1:22">
      <c r="A2481">
        <v>4088200100</v>
      </c>
      <c r="B2481" s="1061">
        <v>2</v>
      </c>
      <c r="C2481" s="1061">
        <v>5</v>
      </c>
      <c r="D2481" s="1062">
        <v>2</v>
      </c>
      <c r="E2481" s="1061" t="s">
        <v>2394</v>
      </c>
      <c r="F2481" s="1061">
        <v>143</v>
      </c>
      <c r="G2481" s="1061" t="s">
        <v>711</v>
      </c>
      <c r="H2481" s="1063">
        <v>1</v>
      </c>
      <c r="I2481" s="1064">
        <v>26102</v>
      </c>
      <c r="J2481" s="1064">
        <v>1</v>
      </c>
      <c r="K2481">
        <v>2020</v>
      </c>
      <c r="L2481" s="1064">
        <v>1</v>
      </c>
      <c r="M2481" s="1064">
        <v>1</v>
      </c>
      <c r="N2481" s="1064" t="s">
        <v>2397</v>
      </c>
      <c r="O2481">
        <v>13</v>
      </c>
      <c r="P2481" s="1065">
        <v>0</v>
      </c>
      <c r="Q2481" s="1065">
        <v>0</v>
      </c>
      <c r="R2481" s="1066">
        <f t="shared" si="38"/>
        <v>0</v>
      </c>
      <c r="S2481" s="1065">
        <v>0</v>
      </c>
      <c r="T2481" s="1065">
        <v>0</v>
      </c>
      <c r="U2481" s="1065">
        <v>0</v>
      </c>
      <c r="V2481" s="1065">
        <v>0</v>
      </c>
    </row>
    <row r="2482" spans="1:22">
      <c r="A2482">
        <v>4088200100</v>
      </c>
      <c r="B2482" s="1061">
        <v>2</v>
      </c>
      <c r="C2482" s="1061">
        <v>5</v>
      </c>
      <c r="D2482" s="1062">
        <v>2</v>
      </c>
      <c r="E2482" s="1061" t="s">
        <v>2394</v>
      </c>
      <c r="F2482" s="1061">
        <v>143</v>
      </c>
      <c r="G2482" s="1061" t="s">
        <v>711</v>
      </c>
      <c r="H2482" s="1063">
        <v>1</v>
      </c>
      <c r="I2482" s="1064">
        <v>26102</v>
      </c>
      <c r="J2482" s="1064">
        <v>1</v>
      </c>
      <c r="K2482">
        <v>2020</v>
      </c>
      <c r="L2482" s="1064">
        <v>1</v>
      </c>
      <c r="M2482" s="1064">
        <v>1</v>
      </c>
      <c r="N2482" s="1064" t="s">
        <v>2397</v>
      </c>
      <c r="O2482">
        <v>13</v>
      </c>
      <c r="P2482" s="1065">
        <v>0</v>
      </c>
      <c r="Q2482" s="1065">
        <v>0</v>
      </c>
      <c r="R2482" s="1066">
        <f t="shared" si="38"/>
        <v>0</v>
      </c>
      <c r="S2482" s="1065">
        <v>0</v>
      </c>
      <c r="T2482" s="1065">
        <v>0</v>
      </c>
      <c r="U2482" s="1065">
        <v>0</v>
      </c>
      <c r="V2482" s="1065">
        <v>0</v>
      </c>
    </row>
    <row r="2483" spans="1:22">
      <c r="A2483">
        <v>4088200100</v>
      </c>
      <c r="B2483" s="1061">
        <v>2</v>
      </c>
      <c r="C2483" s="1061">
        <v>5</v>
      </c>
      <c r="D2483" s="1062">
        <v>2</v>
      </c>
      <c r="E2483" s="1061" t="s">
        <v>2394</v>
      </c>
      <c r="F2483" s="1061">
        <v>143</v>
      </c>
      <c r="G2483" s="1061" t="s">
        <v>711</v>
      </c>
      <c r="H2483" s="1063">
        <v>1</v>
      </c>
      <c r="I2483" s="1064">
        <v>26102</v>
      </c>
      <c r="J2483" s="1064">
        <v>1</v>
      </c>
      <c r="K2483">
        <v>2020</v>
      </c>
      <c r="L2483" s="1064">
        <v>1</v>
      </c>
      <c r="M2483" s="1064">
        <v>1</v>
      </c>
      <c r="N2483" s="1064" t="s">
        <v>2397</v>
      </c>
      <c r="O2483">
        <v>13</v>
      </c>
      <c r="P2483" s="1065">
        <v>0</v>
      </c>
      <c r="Q2483" s="1065">
        <v>0</v>
      </c>
      <c r="R2483" s="1066">
        <f t="shared" si="38"/>
        <v>0</v>
      </c>
      <c r="S2483" s="1065">
        <v>783</v>
      </c>
      <c r="T2483" s="1065">
        <v>783</v>
      </c>
      <c r="U2483" s="1065">
        <v>0</v>
      </c>
      <c r="V2483" s="1065">
        <v>0</v>
      </c>
    </row>
    <row r="2484" spans="1:22">
      <c r="A2484">
        <v>4088200100</v>
      </c>
      <c r="B2484" s="1061">
        <v>2</v>
      </c>
      <c r="C2484" s="1061">
        <v>5</v>
      </c>
      <c r="D2484" s="1062">
        <v>2</v>
      </c>
      <c r="E2484" s="1061" t="s">
        <v>2394</v>
      </c>
      <c r="F2484" s="1061">
        <v>143</v>
      </c>
      <c r="G2484" s="1061" t="s">
        <v>711</v>
      </c>
      <c r="H2484" s="1063">
        <v>1</v>
      </c>
      <c r="I2484" s="1064">
        <v>26102</v>
      </c>
      <c r="J2484" s="1064">
        <v>1</v>
      </c>
      <c r="K2484">
        <v>2020</v>
      </c>
      <c r="L2484" s="1064">
        <v>1</v>
      </c>
      <c r="M2484" s="1064">
        <v>1</v>
      </c>
      <c r="N2484" s="1064" t="s">
        <v>2397</v>
      </c>
      <c r="O2484">
        <v>13</v>
      </c>
      <c r="P2484" s="1065">
        <v>0</v>
      </c>
      <c r="Q2484" s="1065">
        <v>783</v>
      </c>
      <c r="R2484" s="1066">
        <f t="shared" si="38"/>
        <v>783</v>
      </c>
      <c r="S2484" s="1065">
        <v>0</v>
      </c>
      <c r="T2484" s="1065">
        <v>0</v>
      </c>
      <c r="U2484" s="1065">
        <v>0</v>
      </c>
      <c r="V2484" s="1065">
        <v>0</v>
      </c>
    </row>
    <row r="2485" spans="1:22">
      <c r="A2485">
        <v>4088200100</v>
      </c>
      <c r="B2485" s="1061">
        <v>2</v>
      </c>
      <c r="C2485" s="1061">
        <v>5</v>
      </c>
      <c r="D2485" s="1062">
        <v>2</v>
      </c>
      <c r="E2485" s="1061" t="s">
        <v>2394</v>
      </c>
      <c r="F2485" s="1061">
        <v>143</v>
      </c>
      <c r="G2485" s="1061" t="s">
        <v>711</v>
      </c>
      <c r="H2485" s="1063">
        <v>1</v>
      </c>
      <c r="I2485" s="1064">
        <v>26102</v>
      </c>
      <c r="J2485" s="1064">
        <v>1</v>
      </c>
      <c r="K2485">
        <v>2020</v>
      </c>
      <c r="L2485" s="1064">
        <v>1</v>
      </c>
      <c r="M2485" s="1064">
        <v>1</v>
      </c>
      <c r="N2485" s="1064" t="s">
        <v>2397</v>
      </c>
      <c r="O2485">
        <v>13</v>
      </c>
      <c r="P2485" s="1065">
        <v>3970.46</v>
      </c>
      <c r="Q2485" s="1065">
        <v>-783</v>
      </c>
      <c r="R2485" s="1066">
        <f t="shared" si="38"/>
        <v>3187.46</v>
      </c>
      <c r="S2485" s="1065">
        <v>192</v>
      </c>
      <c r="T2485" s="1065">
        <v>192</v>
      </c>
      <c r="U2485" s="1065">
        <v>192</v>
      </c>
      <c r="V2485" s="1065">
        <v>192</v>
      </c>
    </row>
    <row r="2486" spans="1:22">
      <c r="A2486">
        <v>4088200100</v>
      </c>
      <c r="B2486" s="1061">
        <v>2</v>
      </c>
      <c r="C2486" s="1061">
        <v>5</v>
      </c>
      <c r="D2486" s="1062">
        <v>2</v>
      </c>
      <c r="E2486" s="1061" t="s">
        <v>2394</v>
      </c>
      <c r="F2486" s="1061">
        <v>143</v>
      </c>
      <c r="G2486" s="1061" t="s">
        <v>711</v>
      </c>
      <c r="H2486" s="1063">
        <v>1</v>
      </c>
      <c r="I2486" s="1064">
        <v>26102</v>
      </c>
      <c r="J2486" s="1064">
        <v>1</v>
      </c>
      <c r="K2486">
        <v>2020</v>
      </c>
      <c r="L2486" s="1064">
        <v>2</v>
      </c>
      <c r="M2486" s="1064">
        <v>2</v>
      </c>
      <c r="N2486" s="1064" t="s">
        <v>2396</v>
      </c>
      <c r="O2486">
        <v>13</v>
      </c>
      <c r="P2486" s="1065">
        <v>3879.72</v>
      </c>
      <c r="Q2486" s="1065">
        <v>-3879.72</v>
      </c>
      <c r="R2486" s="1066">
        <f t="shared" si="38"/>
        <v>0</v>
      </c>
      <c r="S2486" s="1065">
        <v>0</v>
      </c>
      <c r="T2486" s="1065">
        <v>0</v>
      </c>
      <c r="U2486" s="1065">
        <v>0</v>
      </c>
      <c r="V2486" s="1065">
        <v>0</v>
      </c>
    </row>
    <row r="2487" spans="1:22">
      <c r="A2487">
        <v>4088200100</v>
      </c>
      <c r="B2487" s="1061">
        <v>2</v>
      </c>
      <c r="C2487" s="1061">
        <v>5</v>
      </c>
      <c r="D2487" s="1062">
        <v>2</v>
      </c>
      <c r="E2487" s="1061" t="s">
        <v>2394</v>
      </c>
      <c r="F2487" s="1061">
        <v>143</v>
      </c>
      <c r="G2487" s="1061" t="s">
        <v>711</v>
      </c>
      <c r="H2487" s="1063">
        <v>1</v>
      </c>
      <c r="I2487" s="1064">
        <v>27101</v>
      </c>
      <c r="J2487" s="1064">
        <v>1</v>
      </c>
      <c r="K2487">
        <v>2020</v>
      </c>
      <c r="L2487" s="1064">
        <v>2</v>
      </c>
      <c r="M2487" s="1064">
        <v>2</v>
      </c>
      <c r="N2487" s="1064" t="s">
        <v>2396</v>
      </c>
      <c r="O2487">
        <v>13</v>
      </c>
      <c r="P2487" s="1065">
        <v>0</v>
      </c>
      <c r="Q2487" s="1065">
        <v>0</v>
      </c>
      <c r="R2487" s="1066">
        <f t="shared" si="38"/>
        <v>0</v>
      </c>
      <c r="S2487" s="1065">
        <v>0</v>
      </c>
      <c r="T2487" s="1065">
        <v>0</v>
      </c>
      <c r="U2487" s="1065">
        <v>0</v>
      </c>
      <c r="V2487" s="1065">
        <v>0</v>
      </c>
    </row>
    <row r="2488" spans="1:22">
      <c r="A2488">
        <v>4088200100</v>
      </c>
      <c r="B2488" s="1061">
        <v>2</v>
      </c>
      <c r="C2488" s="1061">
        <v>5</v>
      </c>
      <c r="D2488" s="1062">
        <v>2</v>
      </c>
      <c r="E2488" s="1061" t="s">
        <v>2394</v>
      </c>
      <c r="F2488" s="1061">
        <v>143</v>
      </c>
      <c r="G2488" s="1061" t="s">
        <v>711</v>
      </c>
      <c r="H2488" s="1063">
        <v>1</v>
      </c>
      <c r="I2488" s="1064">
        <v>27101</v>
      </c>
      <c r="J2488" s="1064">
        <v>1</v>
      </c>
      <c r="K2488">
        <v>2020</v>
      </c>
      <c r="L2488" s="1064">
        <v>2</v>
      </c>
      <c r="M2488" s="1064">
        <v>2</v>
      </c>
      <c r="N2488" s="1064" t="s">
        <v>2396</v>
      </c>
      <c r="O2488">
        <v>13</v>
      </c>
      <c r="P2488" s="1065">
        <v>0</v>
      </c>
      <c r="Q2488" s="1065">
        <v>0</v>
      </c>
      <c r="R2488" s="1066">
        <f t="shared" si="38"/>
        <v>0</v>
      </c>
      <c r="S2488" s="1065">
        <v>0</v>
      </c>
      <c r="T2488" s="1065">
        <v>0</v>
      </c>
      <c r="U2488" s="1065">
        <v>51747.6</v>
      </c>
      <c r="V2488" s="1065">
        <v>51747.6</v>
      </c>
    </row>
    <row r="2489" spans="1:22">
      <c r="A2489">
        <v>4088200100</v>
      </c>
      <c r="B2489" s="1061">
        <v>2</v>
      </c>
      <c r="C2489" s="1061">
        <v>5</v>
      </c>
      <c r="D2489" s="1062">
        <v>2</v>
      </c>
      <c r="E2489" s="1061" t="s">
        <v>2394</v>
      </c>
      <c r="F2489" s="1061">
        <v>143</v>
      </c>
      <c r="G2489" s="1061" t="s">
        <v>711</v>
      </c>
      <c r="H2489" s="1063">
        <v>1</v>
      </c>
      <c r="I2489" s="1064">
        <v>27101</v>
      </c>
      <c r="J2489" s="1064">
        <v>1</v>
      </c>
      <c r="K2489">
        <v>2020</v>
      </c>
      <c r="L2489" s="1064">
        <v>2</v>
      </c>
      <c r="M2489" s="1064">
        <v>2</v>
      </c>
      <c r="N2489" s="1064" t="s">
        <v>2396</v>
      </c>
      <c r="O2489">
        <v>13</v>
      </c>
      <c r="P2489" s="1065">
        <v>0</v>
      </c>
      <c r="Q2489" s="1065">
        <v>0</v>
      </c>
      <c r="R2489" s="1066">
        <f t="shared" si="38"/>
        <v>0</v>
      </c>
      <c r="S2489" s="1065">
        <v>0</v>
      </c>
      <c r="T2489" s="1065">
        <v>0</v>
      </c>
      <c r="U2489" s="1065">
        <v>0</v>
      </c>
      <c r="V2489" s="1065">
        <v>0</v>
      </c>
    </row>
    <row r="2490" spans="1:22">
      <c r="A2490">
        <v>4088200100</v>
      </c>
      <c r="B2490" s="1061">
        <v>2</v>
      </c>
      <c r="C2490" s="1061">
        <v>5</v>
      </c>
      <c r="D2490" s="1062">
        <v>2</v>
      </c>
      <c r="E2490" s="1061" t="s">
        <v>2394</v>
      </c>
      <c r="F2490" s="1061">
        <v>143</v>
      </c>
      <c r="G2490" s="1061" t="s">
        <v>711</v>
      </c>
      <c r="H2490" s="1063">
        <v>1</v>
      </c>
      <c r="I2490" s="1064">
        <v>27101</v>
      </c>
      <c r="J2490" s="1064">
        <v>1</v>
      </c>
      <c r="K2490">
        <v>2020</v>
      </c>
      <c r="L2490" s="1064">
        <v>2</v>
      </c>
      <c r="M2490" s="1064">
        <v>2</v>
      </c>
      <c r="N2490" s="1064" t="s">
        <v>2396</v>
      </c>
      <c r="O2490">
        <v>13</v>
      </c>
      <c r="P2490" s="1065">
        <v>0</v>
      </c>
      <c r="Q2490" s="1065">
        <v>0</v>
      </c>
      <c r="R2490" s="1066">
        <f t="shared" si="38"/>
        <v>0</v>
      </c>
      <c r="S2490" s="1065">
        <v>0</v>
      </c>
      <c r="T2490" s="1065">
        <v>0</v>
      </c>
      <c r="U2490" s="1065">
        <v>0</v>
      </c>
      <c r="V2490" s="1065">
        <v>0</v>
      </c>
    </row>
    <row r="2491" spans="1:22">
      <c r="A2491">
        <v>4088200100</v>
      </c>
      <c r="B2491" s="1061">
        <v>2</v>
      </c>
      <c r="C2491" s="1061">
        <v>5</v>
      </c>
      <c r="D2491" s="1062">
        <v>2</v>
      </c>
      <c r="E2491" s="1061" t="s">
        <v>2394</v>
      </c>
      <c r="F2491" s="1061">
        <v>143</v>
      </c>
      <c r="G2491" s="1061" t="s">
        <v>711</v>
      </c>
      <c r="H2491" s="1063">
        <v>1</v>
      </c>
      <c r="I2491" s="1064">
        <v>27101</v>
      </c>
      <c r="J2491" s="1064">
        <v>1</v>
      </c>
      <c r="K2491">
        <v>2020</v>
      </c>
      <c r="L2491" s="1064">
        <v>2</v>
      </c>
      <c r="M2491" s="1064">
        <v>2</v>
      </c>
      <c r="N2491" s="1064" t="s">
        <v>2396</v>
      </c>
      <c r="O2491">
        <v>13</v>
      </c>
      <c r="P2491" s="1065">
        <v>0</v>
      </c>
      <c r="Q2491" s="1065">
        <v>0</v>
      </c>
      <c r="R2491" s="1066">
        <f t="shared" si="38"/>
        <v>0</v>
      </c>
      <c r="S2491" s="1065">
        <v>51747.6</v>
      </c>
      <c r="T2491" s="1065">
        <v>51747.6</v>
      </c>
      <c r="U2491" s="1065">
        <v>0</v>
      </c>
      <c r="V2491" s="1065">
        <v>0</v>
      </c>
    </row>
    <row r="2492" spans="1:22">
      <c r="A2492">
        <v>4088200100</v>
      </c>
      <c r="B2492" s="1061">
        <v>2</v>
      </c>
      <c r="C2492" s="1061">
        <v>5</v>
      </c>
      <c r="D2492" s="1062">
        <v>2</v>
      </c>
      <c r="E2492" s="1061" t="s">
        <v>2394</v>
      </c>
      <c r="F2492" s="1061">
        <v>143</v>
      </c>
      <c r="G2492" s="1061" t="s">
        <v>711</v>
      </c>
      <c r="H2492" s="1063">
        <v>1</v>
      </c>
      <c r="I2492" s="1064">
        <v>27101</v>
      </c>
      <c r="J2492" s="1064">
        <v>1</v>
      </c>
      <c r="K2492">
        <v>2020</v>
      </c>
      <c r="L2492" s="1064">
        <v>2</v>
      </c>
      <c r="M2492" s="1064">
        <v>2</v>
      </c>
      <c r="N2492" s="1064" t="s">
        <v>2396</v>
      </c>
      <c r="O2492">
        <v>13</v>
      </c>
      <c r="P2492" s="1065">
        <v>0</v>
      </c>
      <c r="Q2492" s="1065">
        <v>51747.6</v>
      </c>
      <c r="R2492" s="1066">
        <f t="shared" si="38"/>
        <v>51747.6</v>
      </c>
      <c r="S2492" s="1065">
        <v>0</v>
      </c>
      <c r="T2492" s="1065">
        <v>0</v>
      </c>
      <c r="U2492" s="1065">
        <v>0</v>
      </c>
      <c r="V2492" s="1065">
        <v>0</v>
      </c>
    </row>
    <row r="2493" spans="1:22">
      <c r="A2493">
        <v>4088200100</v>
      </c>
      <c r="B2493" s="1061">
        <v>2</v>
      </c>
      <c r="C2493" s="1061">
        <v>5</v>
      </c>
      <c r="D2493" s="1062">
        <v>2</v>
      </c>
      <c r="E2493" s="1061" t="s">
        <v>2394</v>
      </c>
      <c r="F2493" s="1061">
        <v>143</v>
      </c>
      <c r="G2493" s="1061" t="s">
        <v>711</v>
      </c>
      <c r="H2493" s="1063">
        <v>1</v>
      </c>
      <c r="I2493" s="1064">
        <v>27101</v>
      </c>
      <c r="J2493" s="1064">
        <v>1</v>
      </c>
      <c r="K2493">
        <v>2020</v>
      </c>
      <c r="L2493" s="1064">
        <v>2</v>
      </c>
      <c r="M2493" s="1064">
        <v>2</v>
      </c>
      <c r="N2493" s="1064" t="s">
        <v>2396</v>
      </c>
      <c r="O2493">
        <v>13</v>
      </c>
      <c r="P2493" s="1065">
        <v>0</v>
      </c>
      <c r="Q2493" s="1065">
        <v>0</v>
      </c>
      <c r="R2493" s="1066">
        <f t="shared" si="38"/>
        <v>0</v>
      </c>
      <c r="S2493" s="1065">
        <v>0</v>
      </c>
      <c r="T2493" s="1065">
        <v>0</v>
      </c>
      <c r="U2493" s="1065">
        <v>0</v>
      </c>
      <c r="V2493" s="1065">
        <v>0</v>
      </c>
    </row>
    <row r="2494" spans="1:22">
      <c r="A2494">
        <v>4088200100</v>
      </c>
      <c r="B2494" s="1061">
        <v>2</v>
      </c>
      <c r="C2494" s="1061">
        <v>5</v>
      </c>
      <c r="D2494" s="1062">
        <v>2</v>
      </c>
      <c r="E2494" s="1061" t="s">
        <v>2394</v>
      </c>
      <c r="F2494" s="1061">
        <v>143</v>
      </c>
      <c r="G2494" s="1061" t="s">
        <v>711</v>
      </c>
      <c r="H2494" s="1063">
        <v>1</v>
      </c>
      <c r="I2494" s="1064">
        <v>27101</v>
      </c>
      <c r="J2494" s="1064">
        <v>1</v>
      </c>
      <c r="K2494">
        <v>2020</v>
      </c>
      <c r="L2494" s="1064">
        <v>2</v>
      </c>
      <c r="M2494" s="1064">
        <v>2</v>
      </c>
      <c r="N2494" s="1064" t="s">
        <v>2396</v>
      </c>
      <c r="O2494">
        <v>13</v>
      </c>
      <c r="P2494" s="1065">
        <v>0</v>
      </c>
      <c r="Q2494" s="1065">
        <v>0</v>
      </c>
      <c r="R2494" s="1066">
        <f t="shared" si="38"/>
        <v>0</v>
      </c>
      <c r="S2494" s="1065">
        <v>0</v>
      </c>
      <c r="T2494" s="1065">
        <v>0</v>
      </c>
      <c r="U2494" s="1065">
        <v>2120.02</v>
      </c>
      <c r="V2494" s="1065">
        <v>2120.02</v>
      </c>
    </row>
    <row r="2495" spans="1:22">
      <c r="A2495">
        <v>4088200100</v>
      </c>
      <c r="B2495" s="1061">
        <v>2</v>
      </c>
      <c r="C2495" s="1061">
        <v>5</v>
      </c>
      <c r="D2495" s="1062">
        <v>2</v>
      </c>
      <c r="E2495" s="1061" t="s">
        <v>2394</v>
      </c>
      <c r="F2495" s="1061">
        <v>143</v>
      </c>
      <c r="G2495" s="1061" t="s">
        <v>711</v>
      </c>
      <c r="H2495" s="1063">
        <v>1</v>
      </c>
      <c r="I2495" s="1064">
        <v>27101</v>
      </c>
      <c r="J2495" s="1064">
        <v>1</v>
      </c>
      <c r="K2495">
        <v>2020</v>
      </c>
      <c r="L2495" s="1064">
        <v>2</v>
      </c>
      <c r="M2495" s="1064">
        <v>2</v>
      </c>
      <c r="N2495" s="1064" t="s">
        <v>2396</v>
      </c>
      <c r="O2495">
        <v>13</v>
      </c>
      <c r="P2495" s="1065">
        <v>0</v>
      </c>
      <c r="Q2495" s="1065">
        <v>0</v>
      </c>
      <c r="R2495" s="1066">
        <f t="shared" si="38"/>
        <v>0</v>
      </c>
      <c r="S2495" s="1065">
        <v>0</v>
      </c>
      <c r="T2495" s="1065">
        <v>0</v>
      </c>
      <c r="U2495" s="1065">
        <v>0</v>
      </c>
      <c r="V2495" s="1065">
        <v>0</v>
      </c>
    </row>
    <row r="2496" spans="1:22">
      <c r="A2496">
        <v>4088200100</v>
      </c>
      <c r="B2496" s="1061">
        <v>2</v>
      </c>
      <c r="C2496" s="1061">
        <v>5</v>
      </c>
      <c r="D2496" s="1062">
        <v>2</v>
      </c>
      <c r="E2496" s="1061" t="s">
        <v>2394</v>
      </c>
      <c r="F2496" s="1061">
        <v>143</v>
      </c>
      <c r="G2496" s="1061" t="s">
        <v>711</v>
      </c>
      <c r="H2496" s="1063">
        <v>1</v>
      </c>
      <c r="I2496" s="1064">
        <v>27101</v>
      </c>
      <c r="J2496" s="1064">
        <v>1</v>
      </c>
      <c r="K2496">
        <v>2020</v>
      </c>
      <c r="L2496" s="1064">
        <v>2</v>
      </c>
      <c r="M2496" s="1064">
        <v>2</v>
      </c>
      <c r="N2496" s="1064" t="s">
        <v>2396</v>
      </c>
      <c r="O2496">
        <v>13</v>
      </c>
      <c r="P2496" s="1065">
        <v>0</v>
      </c>
      <c r="Q2496" s="1065">
        <v>0</v>
      </c>
      <c r="R2496" s="1066">
        <f t="shared" si="38"/>
        <v>0</v>
      </c>
      <c r="S2496" s="1065">
        <v>0</v>
      </c>
      <c r="T2496" s="1065">
        <v>0</v>
      </c>
      <c r="U2496" s="1065">
        <v>0</v>
      </c>
      <c r="V2496" s="1065">
        <v>0</v>
      </c>
    </row>
    <row r="2497" spans="1:22">
      <c r="A2497">
        <v>4088200100</v>
      </c>
      <c r="B2497" s="1061">
        <v>2</v>
      </c>
      <c r="C2497" s="1061">
        <v>5</v>
      </c>
      <c r="D2497" s="1062">
        <v>2</v>
      </c>
      <c r="E2497" s="1061" t="s">
        <v>2394</v>
      </c>
      <c r="F2497" s="1061">
        <v>143</v>
      </c>
      <c r="G2497" s="1061" t="s">
        <v>711</v>
      </c>
      <c r="H2497" s="1063">
        <v>1</v>
      </c>
      <c r="I2497" s="1064">
        <v>27101</v>
      </c>
      <c r="J2497" s="1064">
        <v>1</v>
      </c>
      <c r="K2497">
        <v>2020</v>
      </c>
      <c r="L2497" s="1064">
        <v>2</v>
      </c>
      <c r="M2497" s="1064">
        <v>2</v>
      </c>
      <c r="N2497" s="1064" t="s">
        <v>2396</v>
      </c>
      <c r="O2497">
        <v>13</v>
      </c>
      <c r="P2497" s="1065">
        <v>0</v>
      </c>
      <c r="Q2497" s="1065">
        <v>0</v>
      </c>
      <c r="R2497" s="1066">
        <f t="shared" si="38"/>
        <v>0</v>
      </c>
      <c r="S2497" s="1065">
        <v>2120.02</v>
      </c>
      <c r="T2497" s="1065">
        <v>2120.02</v>
      </c>
      <c r="U2497" s="1065">
        <v>0</v>
      </c>
      <c r="V2497" s="1065">
        <v>0</v>
      </c>
    </row>
    <row r="2498" spans="1:22">
      <c r="A2498">
        <v>4088200100</v>
      </c>
      <c r="B2498" s="1061">
        <v>2</v>
      </c>
      <c r="C2498" s="1061">
        <v>5</v>
      </c>
      <c r="D2498" s="1062">
        <v>2</v>
      </c>
      <c r="E2498" s="1061" t="s">
        <v>2394</v>
      </c>
      <c r="F2498" s="1061">
        <v>143</v>
      </c>
      <c r="G2498" s="1061" t="s">
        <v>711</v>
      </c>
      <c r="H2498" s="1063">
        <v>1</v>
      </c>
      <c r="I2498" s="1064">
        <v>27101</v>
      </c>
      <c r="J2498" s="1064">
        <v>1</v>
      </c>
      <c r="K2498">
        <v>2020</v>
      </c>
      <c r="L2498" s="1064">
        <v>2</v>
      </c>
      <c r="M2498" s="1064">
        <v>2</v>
      </c>
      <c r="N2498" s="1064" t="s">
        <v>2396</v>
      </c>
      <c r="O2498">
        <v>13</v>
      </c>
      <c r="P2498" s="1065">
        <v>0</v>
      </c>
      <c r="Q2498" s="1065">
        <v>2120.02</v>
      </c>
      <c r="R2498" s="1066">
        <f t="shared" si="38"/>
        <v>2120.02</v>
      </c>
      <c r="S2498" s="1065">
        <v>0</v>
      </c>
      <c r="T2498" s="1065">
        <v>0</v>
      </c>
      <c r="U2498" s="1065">
        <v>0</v>
      </c>
      <c r="V2498" s="1065">
        <v>0</v>
      </c>
    </row>
    <row r="2499" spans="1:22">
      <c r="A2499">
        <v>4088200100</v>
      </c>
      <c r="B2499" s="1061">
        <v>2</v>
      </c>
      <c r="C2499" s="1061">
        <v>5</v>
      </c>
      <c r="D2499" s="1062">
        <v>2</v>
      </c>
      <c r="E2499" s="1061" t="s">
        <v>2394</v>
      </c>
      <c r="F2499" s="1061">
        <v>143</v>
      </c>
      <c r="G2499" s="1061" t="s">
        <v>711</v>
      </c>
      <c r="H2499" s="1063">
        <v>1</v>
      </c>
      <c r="I2499" s="1064">
        <v>27101</v>
      </c>
      <c r="J2499" s="1064">
        <v>1</v>
      </c>
      <c r="K2499">
        <v>2020</v>
      </c>
      <c r="L2499" s="1064">
        <v>1</v>
      </c>
      <c r="M2499" s="1064">
        <v>1</v>
      </c>
      <c r="N2499" s="1064" t="s">
        <v>2397</v>
      </c>
      <c r="O2499">
        <v>13</v>
      </c>
      <c r="P2499" s="1065">
        <v>0</v>
      </c>
      <c r="Q2499" s="1065">
        <v>0</v>
      </c>
      <c r="R2499" s="1066">
        <f t="shared" si="38"/>
        <v>0</v>
      </c>
      <c r="S2499" s="1065">
        <v>0</v>
      </c>
      <c r="T2499" s="1065">
        <v>0</v>
      </c>
      <c r="U2499" s="1065">
        <v>0</v>
      </c>
      <c r="V2499" s="1065">
        <v>0</v>
      </c>
    </row>
    <row r="2500" spans="1:22">
      <c r="A2500">
        <v>4088200100</v>
      </c>
      <c r="B2500" s="1061">
        <v>2</v>
      </c>
      <c r="C2500" s="1061">
        <v>5</v>
      </c>
      <c r="D2500" s="1062">
        <v>2</v>
      </c>
      <c r="E2500" s="1061" t="s">
        <v>2394</v>
      </c>
      <c r="F2500" s="1061">
        <v>143</v>
      </c>
      <c r="G2500" s="1061" t="s">
        <v>711</v>
      </c>
      <c r="H2500" s="1063">
        <v>1</v>
      </c>
      <c r="I2500" s="1064">
        <v>27101</v>
      </c>
      <c r="J2500" s="1064">
        <v>1</v>
      </c>
      <c r="K2500">
        <v>2020</v>
      </c>
      <c r="L2500" s="1064">
        <v>1</v>
      </c>
      <c r="M2500" s="1064">
        <v>1</v>
      </c>
      <c r="N2500" s="1064" t="s">
        <v>2397</v>
      </c>
      <c r="O2500">
        <v>13</v>
      </c>
      <c r="P2500" s="1065">
        <v>0</v>
      </c>
      <c r="Q2500" s="1065">
        <v>0</v>
      </c>
      <c r="R2500" s="1066">
        <f t="shared" si="38"/>
        <v>0</v>
      </c>
      <c r="S2500" s="1065">
        <v>0</v>
      </c>
      <c r="T2500" s="1065">
        <v>0</v>
      </c>
      <c r="U2500" s="1065">
        <v>13034.4</v>
      </c>
      <c r="V2500" s="1065">
        <v>13034.4</v>
      </c>
    </row>
    <row r="2501" spans="1:22">
      <c r="A2501">
        <v>4088200100</v>
      </c>
      <c r="B2501" s="1061">
        <v>2</v>
      </c>
      <c r="C2501" s="1061">
        <v>5</v>
      </c>
      <c r="D2501" s="1062">
        <v>2</v>
      </c>
      <c r="E2501" s="1061" t="s">
        <v>2394</v>
      </c>
      <c r="F2501" s="1061">
        <v>143</v>
      </c>
      <c r="G2501" s="1061" t="s">
        <v>711</v>
      </c>
      <c r="H2501" s="1063">
        <v>1</v>
      </c>
      <c r="I2501" s="1064">
        <v>27101</v>
      </c>
      <c r="J2501" s="1064">
        <v>1</v>
      </c>
      <c r="K2501">
        <v>2020</v>
      </c>
      <c r="L2501" s="1064">
        <v>1</v>
      </c>
      <c r="M2501" s="1064">
        <v>1</v>
      </c>
      <c r="N2501" s="1064" t="s">
        <v>2397</v>
      </c>
      <c r="O2501">
        <v>13</v>
      </c>
      <c r="P2501" s="1065">
        <v>0</v>
      </c>
      <c r="Q2501" s="1065">
        <v>0</v>
      </c>
      <c r="R2501" s="1066">
        <f t="shared" ref="R2501:R2564" si="39">P2501+Q2501</f>
        <v>0</v>
      </c>
      <c r="S2501" s="1065">
        <v>0</v>
      </c>
      <c r="T2501" s="1065">
        <v>0</v>
      </c>
      <c r="U2501" s="1065">
        <v>0</v>
      </c>
      <c r="V2501" s="1065">
        <v>0</v>
      </c>
    </row>
    <row r="2502" spans="1:22">
      <c r="A2502">
        <v>4088200100</v>
      </c>
      <c r="B2502" s="1061">
        <v>2</v>
      </c>
      <c r="C2502" s="1061">
        <v>5</v>
      </c>
      <c r="D2502" s="1062">
        <v>2</v>
      </c>
      <c r="E2502" s="1061" t="s">
        <v>2394</v>
      </c>
      <c r="F2502" s="1061">
        <v>143</v>
      </c>
      <c r="G2502" s="1061" t="s">
        <v>711</v>
      </c>
      <c r="H2502" s="1063">
        <v>1</v>
      </c>
      <c r="I2502" s="1064">
        <v>27101</v>
      </c>
      <c r="J2502" s="1064">
        <v>1</v>
      </c>
      <c r="K2502">
        <v>2020</v>
      </c>
      <c r="L2502" s="1064">
        <v>1</v>
      </c>
      <c r="M2502" s="1064">
        <v>1</v>
      </c>
      <c r="N2502" s="1064" t="s">
        <v>2397</v>
      </c>
      <c r="O2502">
        <v>13</v>
      </c>
      <c r="P2502" s="1065">
        <v>0</v>
      </c>
      <c r="Q2502" s="1065">
        <v>0</v>
      </c>
      <c r="R2502" s="1066">
        <f t="shared" si="39"/>
        <v>0</v>
      </c>
      <c r="S2502" s="1065">
        <v>0</v>
      </c>
      <c r="T2502" s="1065">
        <v>0</v>
      </c>
      <c r="U2502" s="1065">
        <v>0</v>
      </c>
      <c r="V2502" s="1065">
        <v>0</v>
      </c>
    </row>
    <row r="2503" spans="1:22">
      <c r="A2503">
        <v>4088200100</v>
      </c>
      <c r="B2503" s="1061">
        <v>2</v>
      </c>
      <c r="C2503" s="1061">
        <v>5</v>
      </c>
      <c r="D2503" s="1062">
        <v>2</v>
      </c>
      <c r="E2503" s="1061" t="s">
        <v>2394</v>
      </c>
      <c r="F2503" s="1061">
        <v>143</v>
      </c>
      <c r="G2503" s="1061" t="s">
        <v>711</v>
      </c>
      <c r="H2503" s="1063">
        <v>1</v>
      </c>
      <c r="I2503" s="1064">
        <v>27101</v>
      </c>
      <c r="J2503" s="1064">
        <v>1</v>
      </c>
      <c r="K2503">
        <v>2020</v>
      </c>
      <c r="L2503" s="1064">
        <v>1</v>
      </c>
      <c r="M2503" s="1064">
        <v>1</v>
      </c>
      <c r="N2503" s="1064" t="s">
        <v>2397</v>
      </c>
      <c r="O2503">
        <v>13</v>
      </c>
      <c r="P2503" s="1065">
        <v>0</v>
      </c>
      <c r="Q2503" s="1065">
        <v>0</v>
      </c>
      <c r="R2503" s="1066">
        <f t="shared" si="39"/>
        <v>0</v>
      </c>
      <c r="S2503" s="1065">
        <v>13034.4</v>
      </c>
      <c r="T2503" s="1065">
        <v>13034.4</v>
      </c>
      <c r="U2503" s="1065">
        <v>0</v>
      </c>
      <c r="V2503" s="1065">
        <v>0</v>
      </c>
    </row>
    <row r="2504" spans="1:22">
      <c r="A2504">
        <v>4088200100</v>
      </c>
      <c r="B2504" s="1061">
        <v>2</v>
      </c>
      <c r="C2504" s="1061">
        <v>5</v>
      </c>
      <c r="D2504" s="1062">
        <v>2</v>
      </c>
      <c r="E2504" s="1061" t="s">
        <v>2394</v>
      </c>
      <c r="F2504" s="1061">
        <v>143</v>
      </c>
      <c r="G2504" s="1061" t="s">
        <v>711</v>
      </c>
      <c r="H2504" s="1063">
        <v>1</v>
      </c>
      <c r="I2504" s="1064">
        <v>27101</v>
      </c>
      <c r="J2504" s="1064">
        <v>1</v>
      </c>
      <c r="K2504">
        <v>2020</v>
      </c>
      <c r="L2504" s="1064">
        <v>1</v>
      </c>
      <c r="M2504" s="1064">
        <v>1</v>
      </c>
      <c r="N2504" s="1064" t="s">
        <v>2397</v>
      </c>
      <c r="O2504">
        <v>13</v>
      </c>
      <c r="P2504" s="1065">
        <v>0</v>
      </c>
      <c r="Q2504" s="1065">
        <v>13034.4</v>
      </c>
      <c r="R2504" s="1066">
        <f t="shared" si="39"/>
        <v>13034.4</v>
      </c>
      <c r="S2504" s="1065">
        <v>0</v>
      </c>
      <c r="T2504" s="1065">
        <v>0</v>
      </c>
      <c r="U2504" s="1065">
        <v>0</v>
      </c>
      <c r="V2504" s="1065">
        <v>0</v>
      </c>
    </row>
    <row r="2505" spans="1:22">
      <c r="A2505">
        <v>4088200100</v>
      </c>
      <c r="B2505" s="1061">
        <v>2</v>
      </c>
      <c r="C2505" s="1061">
        <v>5</v>
      </c>
      <c r="D2505" s="1062">
        <v>2</v>
      </c>
      <c r="E2505" s="1061" t="s">
        <v>2394</v>
      </c>
      <c r="F2505" s="1061">
        <v>143</v>
      </c>
      <c r="G2505" s="1061" t="s">
        <v>711</v>
      </c>
      <c r="H2505" s="1063">
        <v>1</v>
      </c>
      <c r="I2505" s="1064">
        <v>27201</v>
      </c>
      <c r="J2505" s="1064">
        <v>1</v>
      </c>
      <c r="K2505">
        <v>2020</v>
      </c>
      <c r="L2505" s="1064">
        <v>2</v>
      </c>
      <c r="M2505" s="1064">
        <v>2</v>
      </c>
      <c r="N2505" s="1064" t="s">
        <v>2396</v>
      </c>
      <c r="O2505">
        <v>13</v>
      </c>
      <c r="P2505" s="1065">
        <v>0</v>
      </c>
      <c r="Q2505" s="1065">
        <v>0</v>
      </c>
      <c r="R2505" s="1066">
        <f t="shared" si="39"/>
        <v>0</v>
      </c>
      <c r="S2505" s="1065">
        <v>0</v>
      </c>
      <c r="T2505" s="1065">
        <v>0</v>
      </c>
      <c r="U2505" s="1065">
        <v>0</v>
      </c>
      <c r="V2505" s="1065">
        <v>0</v>
      </c>
    </row>
    <row r="2506" spans="1:22">
      <c r="A2506">
        <v>4088200100</v>
      </c>
      <c r="B2506" s="1061">
        <v>2</v>
      </c>
      <c r="C2506" s="1061">
        <v>5</v>
      </c>
      <c r="D2506" s="1062">
        <v>2</v>
      </c>
      <c r="E2506" s="1061" t="s">
        <v>2394</v>
      </c>
      <c r="F2506" s="1061">
        <v>143</v>
      </c>
      <c r="G2506" s="1061" t="s">
        <v>711</v>
      </c>
      <c r="H2506" s="1063">
        <v>1</v>
      </c>
      <c r="I2506" s="1064">
        <v>27201</v>
      </c>
      <c r="J2506" s="1064">
        <v>1</v>
      </c>
      <c r="K2506">
        <v>2020</v>
      </c>
      <c r="L2506" s="1064">
        <v>2</v>
      </c>
      <c r="M2506" s="1064">
        <v>2</v>
      </c>
      <c r="N2506" s="1064" t="s">
        <v>2396</v>
      </c>
      <c r="O2506">
        <v>13</v>
      </c>
      <c r="P2506" s="1065">
        <v>0</v>
      </c>
      <c r="Q2506" s="1065">
        <v>0</v>
      </c>
      <c r="R2506" s="1066">
        <f t="shared" si="39"/>
        <v>0</v>
      </c>
      <c r="S2506" s="1065">
        <v>0</v>
      </c>
      <c r="T2506" s="1065">
        <v>0</v>
      </c>
      <c r="U2506" s="1065">
        <v>3576.66</v>
      </c>
      <c r="V2506" s="1065">
        <v>3576.66</v>
      </c>
    </row>
    <row r="2507" spans="1:22">
      <c r="A2507">
        <v>4088200100</v>
      </c>
      <c r="B2507" s="1061">
        <v>2</v>
      </c>
      <c r="C2507" s="1061">
        <v>5</v>
      </c>
      <c r="D2507" s="1062">
        <v>2</v>
      </c>
      <c r="E2507" s="1061" t="s">
        <v>2394</v>
      </c>
      <c r="F2507" s="1061">
        <v>143</v>
      </c>
      <c r="G2507" s="1061" t="s">
        <v>711</v>
      </c>
      <c r="H2507" s="1063">
        <v>1</v>
      </c>
      <c r="I2507" s="1064">
        <v>27201</v>
      </c>
      <c r="J2507" s="1064">
        <v>1</v>
      </c>
      <c r="K2507">
        <v>2020</v>
      </c>
      <c r="L2507" s="1064">
        <v>2</v>
      </c>
      <c r="M2507" s="1064">
        <v>2</v>
      </c>
      <c r="N2507" s="1064" t="s">
        <v>2396</v>
      </c>
      <c r="O2507">
        <v>13</v>
      </c>
      <c r="P2507" s="1065">
        <v>0</v>
      </c>
      <c r="Q2507" s="1065">
        <v>0</v>
      </c>
      <c r="R2507" s="1066">
        <f t="shared" si="39"/>
        <v>0</v>
      </c>
      <c r="S2507" s="1065">
        <v>0</v>
      </c>
      <c r="T2507" s="1065">
        <v>0</v>
      </c>
      <c r="U2507" s="1065">
        <v>0</v>
      </c>
      <c r="V2507" s="1065">
        <v>0</v>
      </c>
    </row>
    <row r="2508" spans="1:22">
      <c r="A2508">
        <v>4088200100</v>
      </c>
      <c r="B2508" s="1061">
        <v>2</v>
      </c>
      <c r="C2508" s="1061">
        <v>5</v>
      </c>
      <c r="D2508" s="1062">
        <v>2</v>
      </c>
      <c r="E2508" s="1061" t="s">
        <v>2394</v>
      </c>
      <c r="F2508" s="1061">
        <v>143</v>
      </c>
      <c r="G2508" s="1061" t="s">
        <v>711</v>
      </c>
      <c r="H2508" s="1063">
        <v>1</v>
      </c>
      <c r="I2508" s="1064">
        <v>27201</v>
      </c>
      <c r="J2508" s="1064">
        <v>1</v>
      </c>
      <c r="K2508">
        <v>2020</v>
      </c>
      <c r="L2508" s="1064">
        <v>2</v>
      </c>
      <c r="M2508" s="1064">
        <v>2</v>
      </c>
      <c r="N2508" s="1064" t="s">
        <v>2396</v>
      </c>
      <c r="O2508">
        <v>13</v>
      </c>
      <c r="P2508" s="1065">
        <v>0</v>
      </c>
      <c r="Q2508" s="1065">
        <v>0</v>
      </c>
      <c r="R2508" s="1066">
        <f t="shared" si="39"/>
        <v>0</v>
      </c>
      <c r="S2508" s="1065">
        <v>0</v>
      </c>
      <c r="T2508" s="1065">
        <v>0</v>
      </c>
      <c r="U2508" s="1065">
        <v>0</v>
      </c>
      <c r="V2508" s="1065">
        <v>0</v>
      </c>
    </row>
    <row r="2509" spans="1:22">
      <c r="A2509">
        <v>4088200100</v>
      </c>
      <c r="B2509" s="1061">
        <v>2</v>
      </c>
      <c r="C2509" s="1061">
        <v>5</v>
      </c>
      <c r="D2509" s="1062">
        <v>2</v>
      </c>
      <c r="E2509" s="1061" t="s">
        <v>2394</v>
      </c>
      <c r="F2509" s="1061">
        <v>143</v>
      </c>
      <c r="G2509" s="1061" t="s">
        <v>711</v>
      </c>
      <c r="H2509" s="1063">
        <v>1</v>
      </c>
      <c r="I2509" s="1064">
        <v>27201</v>
      </c>
      <c r="J2509" s="1064">
        <v>1</v>
      </c>
      <c r="K2509">
        <v>2020</v>
      </c>
      <c r="L2509" s="1064">
        <v>2</v>
      </c>
      <c r="M2509" s="1064">
        <v>2</v>
      </c>
      <c r="N2509" s="1064" t="s">
        <v>2396</v>
      </c>
      <c r="O2509">
        <v>13</v>
      </c>
      <c r="P2509" s="1065">
        <v>0</v>
      </c>
      <c r="Q2509" s="1065">
        <v>0</v>
      </c>
      <c r="R2509" s="1066">
        <f t="shared" si="39"/>
        <v>0</v>
      </c>
      <c r="S2509" s="1065">
        <v>3576.66</v>
      </c>
      <c r="T2509" s="1065">
        <v>3576.66</v>
      </c>
      <c r="U2509" s="1065">
        <v>0</v>
      </c>
      <c r="V2509" s="1065">
        <v>0</v>
      </c>
    </row>
    <row r="2510" spans="1:22">
      <c r="A2510">
        <v>4088200100</v>
      </c>
      <c r="B2510" s="1061">
        <v>2</v>
      </c>
      <c r="C2510" s="1061">
        <v>5</v>
      </c>
      <c r="D2510" s="1062">
        <v>2</v>
      </c>
      <c r="E2510" s="1061" t="s">
        <v>2394</v>
      </c>
      <c r="F2510" s="1061">
        <v>143</v>
      </c>
      <c r="G2510" s="1061" t="s">
        <v>711</v>
      </c>
      <c r="H2510" s="1063">
        <v>1</v>
      </c>
      <c r="I2510" s="1064">
        <v>27201</v>
      </c>
      <c r="J2510" s="1064">
        <v>1</v>
      </c>
      <c r="K2510">
        <v>2020</v>
      </c>
      <c r="L2510" s="1064">
        <v>2</v>
      </c>
      <c r="M2510" s="1064">
        <v>2</v>
      </c>
      <c r="N2510" s="1064" t="s">
        <v>2396</v>
      </c>
      <c r="O2510">
        <v>13</v>
      </c>
      <c r="P2510" s="1065">
        <v>0</v>
      </c>
      <c r="Q2510" s="1065">
        <v>3576.66</v>
      </c>
      <c r="R2510" s="1066">
        <f t="shared" si="39"/>
        <v>3576.66</v>
      </c>
      <c r="S2510" s="1065">
        <v>0</v>
      </c>
      <c r="T2510" s="1065">
        <v>0</v>
      </c>
      <c r="U2510" s="1065">
        <v>0</v>
      </c>
      <c r="V2510" s="1065">
        <v>0</v>
      </c>
    </row>
    <row r="2511" spans="1:22">
      <c r="A2511">
        <v>4088200100</v>
      </c>
      <c r="B2511" s="1061">
        <v>2</v>
      </c>
      <c r="C2511" s="1061">
        <v>5</v>
      </c>
      <c r="D2511" s="1062">
        <v>2</v>
      </c>
      <c r="E2511" s="1061" t="s">
        <v>2394</v>
      </c>
      <c r="F2511" s="1061">
        <v>143</v>
      </c>
      <c r="G2511" s="1061" t="s">
        <v>711</v>
      </c>
      <c r="H2511" s="1063">
        <v>1</v>
      </c>
      <c r="I2511" s="1064">
        <v>27201</v>
      </c>
      <c r="J2511" s="1064">
        <v>1</v>
      </c>
      <c r="K2511">
        <v>2020</v>
      </c>
      <c r="L2511" s="1064">
        <v>2</v>
      </c>
      <c r="M2511" s="1064">
        <v>2</v>
      </c>
      <c r="N2511" s="1064" t="s">
        <v>2396</v>
      </c>
      <c r="O2511">
        <v>13</v>
      </c>
      <c r="P2511" s="1065">
        <v>0</v>
      </c>
      <c r="Q2511" s="1065">
        <v>0</v>
      </c>
      <c r="R2511" s="1066">
        <f t="shared" si="39"/>
        <v>0</v>
      </c>
      <c r="S2511" s="1065">
        <v>0</v>
      </c>
      <c r="T2511" s="1065">
        <v>0</v>
      </c>
      <c r="U2511" s="1065">
        <v>0</v>
      </c>
      <c r="V2511" s="1065">
        <v>0</v>
      </c>
    </row>
    <row r="2512" spans="1:22">
      <c r="A2512">
        <v>4088200100</v>
      </c>
      <c r="B2512" s="1061">
        <v>2</v>
      </c>
      <c r="C2512" s="1061">
        <v>5</v>
      </c>
      <c r="D2512" s="1062">
        <v>2</v>
      </c>
      <c r="E2512" s="1061" t="s">
        <v>2394</v>
      </c>
      <c r="F2512" s="1061">
        <v>143</v>
      </c>
      <c r="G2512" s="1061" t="s">
        <v>711</v>
      </c>
      <c r="H2512" s="1063">
        <v>1</v>
      </c>
      <c r="I2512" s="1064">
        <v>27201</v>
      </c>
      <c r="J2512" s="1064">
        <v>1</v>
      </c>
      <c r="K2512">
        <v>2020</v>
      </c>
      <c r="L2512" s="1064">
        <v>2</v>
      </c>
      <c r="M2512" s="1064">
        <v>2</v>
      </c>
      <c r="N2512" s="1064" t="s">
        <v>2396</v>
      </c>
      <c r="O2512">
        <v>13</v>
      </c>
      <c r="P2512" s="1065">
        <v>0</v>
      </c>
      <c r="Q2512" s="1065">
        <v>0</v>
      </c>
      <c r="R2512" s="1066">
        <f t="shared" si="39"/>
        <v>0</v>
      </c>
      <c r="S2512" s="1065">
        <v>0</v>
      </c>
      <c r="T2512" s="1065">
        <v>0</v>
      </c>
      <c r="U2512" s="1065">
        <v>3480</v>
      </c>
      <c r="V2512" s="1065">
        <v>3480</v>
      </c>
    </row>
    <row r="2513" spans="1:22">
      <c r="A2513">
        <v>4088200100</v>
      </c>
      <c r="B2513" s="1061">
        <v>2</v>
      </c>
      <c r="C2513" s="1061">
        <v>5</v>
      </c>
      <c r="D2513" s="1062">
        <v>2</v>
      </c>
      <c r="E2513" s="1061" t="s">
        <v>2394</v>
      </c>
      <c r="F2513" s="1061">
        <v>143</v>
      </c>
      <c r="G2513" s="1061" t="s">
        <v>711</v>
      </c>
      <c r="H2513" s="1063">
        <v>1</v>
      </c>
      <c r="I2513" s="1064">
        <v>27201</v>
      </c>
      <c r="J2513" s="1064">
        <v>1</v>
      </c>
      <c r="K2513">
        <v>2020</v>
      </c>
      <c r="L2513" s="1064">
        <v>2</v>
      </c>
      <c r="M2513" s="1064">
        <v>2</v>
      </c>
      <c r="N2513" s="1064" t="s">
        <v>2396</v>
      </c>
      <c r="O2513">
        <v>13</v>
      </c>
      <c r="P2513" s="1065">
        <v>0</v>
      </c>
      <c r="Q2513" s="1065">
        <v>0</v>
      </c>
      <c r="R2513" s="1066">
        <f t="shared" si="39"/>
        <v>0</v>
      </c>
      <c r="S2513" s="1065">
        <v>0</v>
      </c>
      <c r="T2513" s="1065">
        <v>0</v>
      </c>
      <c r="U2513" s="1065">
        <v>0</v>
      </c>
      <c r="V2513" s="1065">
        <v>0</v>
      </c>
    </row>
    <row r="2514" spans="1:22">
      <c r="A2514">
        <v>4088200100</v>
      </c>
      <c r="B2514" s="1061">
        <v>2</v>
      </c>
      <c r="C2514" s="1061">
        <v>5</v>
      </c>
      <c r="D2514" s="1062">
        <v>2</v>
      </c>
      <c r="E2514" s="1061" t="s">
        <v>2394</v>
      </c>
      <c r="F2514" s="1061">
        <v>143</v>
      </c>
      <c r="G2514" s="1061" t="s">
        <v>711</v>
      </c>
      <c r="H2514" s="1063">
        <v>1</v>
      </c>
      <c r="I2514" s="1064">
        <v>27201</v>
      </c>
      <c r="J2514" s="1064">
        <v>1</v>
      </c>
      <c r="K2514">
        <v>2020</v>
      </c>
      <c r="L2514" s="1064">
        <v>2</v>
      </c>
      <c r="M2514" s="1064">
        <v>2</v>
      </c>
      <c r="N2514" s="1064" t="s">
        <v>2396</v>
      </c>
      <c r="O2514">
        <v>13</v>
      </c>
      <c r="P2514" s="1065">
        <v>0</v>
      </c>
      <c r="Q2514" s="1065">
        <v>0</v>
      </c>
      <c r="R2514" s="1066">
        <f t="shared" si="39"/>
        <v>0</v>
      </c>
      <c r="S2514" s="1065">
        <v>0</v>
      </c>
      <c r="T2514" s="1065">
        <v>0</v>
      </c>
      <c r="U2514" s="1065">
        <v>0</v>
      </c>
      <c r="V2514" s="1065">
        <v>0</v>
      </c>
    </row>
    <row r="2515" spans="1:22">
      <c r="A2515">
        <v>4088200100</v>
      </c>
      <c r="B2515" s="1061">
        <v>2</v>
      </c>
      <c r="C2515" s="1061">
        <v>5</v>
      </c>
      <c r="D2515" s="1062">
        <v>2</v>
      </c>
      <c r="E2515" s="1061" t="s">
        <v>2394</v>
      </c>
      <c r="F2515" s="1061">
        <v>143</v>
      </c>
      <c r="G2515" s="1061" t="s">
        <v>711</v>
      </c>
      <c r="H2515" s="1063">
        <v>1</v>
      </c>
      <c r="I2515" s="1064">
        <v>27201</v>
      </c>
      <c r="J2515" s="1064">
        <v>1</v>
      </c>
      <c r="K2515">
        <v>2020</v>
      </c>
      <c r="L2515" s="1064">
        <v>2</v>
      </c>
      <c r="M2515" s="1064">
        <v>2</v>
      </c>
      <c r="N2515" s="1064" t="s">
        <v>2396</v>
      </c>
      <c r="O2515">
        <v>13</v>
      </c>
      <c r="P2515" s="1065">
        <v>0</v>
      </c>
      <c r="Q2515" s="1065">
        <v>0</v>
      </c>
      <c r="R2515" s="1066">
        <f t="shared" si="39"/>
        <v>0</v>
      </c>
      <c r="S2515" s="1065">
        <v>3480</v>
      </c>
      <c r="T2515" s="1065">
        <v>3480</v>
      </c>
      <c r="U2515" s="1065">
        <v>0</v>
      </c>
      <c r="V2515" s="1065">
        <v>0</v>
      </c>
    </row>
    <row r="2516" spans="1:22">
      <c r="A2516">
        <v>4088200100</v>
      </c>
      <c r="B2516" s="1061">
        <v>2</v>
      </c>
      <c r="C2516" s="1061">
        <v>5</v>
      </c>
      <c r="D2516" s="1062">
        <v>2</v>
      </c>
      <c r="E2516" s="1061" t="s">
        <v>2394</v>
      </c>
      <c r="F2516" s="1061">
        <v>143</v>
      </c>
      <c r="G2516" s="1061" t="s">
        <v>711</v>
      </c>
      <c r="H2516" s="1063">
        <v>1</v>
      </c>
      <c r="I2516" s="1064">
        <v>27201</v>
      </c>
      <c r="J2516" s="1064">
        <v>1</v>
      </c>
      <c r="K2516">
        <v>2020</v>
      </c>
      <c r="L2516" s="1064">
        <v>2</v>
      </c>
      <c r="M2516" s="1064">
        <v>2</v>
      </c>
      <c r="N2516" s="1064" t="s">
        <v>2396</v>
      </c>
      <c r="O2516">
        <v>13</v>
      </c>
      <c r="P2516" s="1065">
        <v>0</v>
      </c>
      <c r="Q2516" s="1065">
        <v>3480</v>
      </c>
      <c r="R2516" s="1066">
        <f t="shared" si="39"/>
        <v>3480</v>
      </c>
      <c r="S2516" s="1065">
        <v>0</v>
      </c>
      <c r="T2516" s="1065">
        <v>0</v>
      </c>
      <c r="U2516" s="1065">
        <v>0</v>
      </c>
      <c r="V2516" s="1065">
        <v>0</v>
      </c>
    </row>
    <row r="2517" spans="1:22">
      <c r="A2517">
        <v>4088200100</v>
      </c>
      <c r="B2517" s="1061">
        <v>2</v>
      </c>
      <c r="C2517" s="1061">
        <v>5</v>
      </c>
      <c r="D2517" s="1062">
        <v>2</v>
      </c>
      <c r="E2517" s="1061" t="s">
        <v>2394</v>
      </c>
      <c r="F2517" s="1061">
        <v>143</v>
      </c>
      <c r="G2517" s="1061" t="s">
        <v>711</v>
      </c>
      <c r="H2517" s="1063">
        <v>1</v>
      </c>
      <c r="I2517" s="1064">
        <v>27201</v>
      </c>
      <c r="J2517" s="1064">
        <v>1</v>
      </c>
      <c r="K2517">
        <v>2020</v>
      </c>
      <c r="L2517" s="1064">
        <v>2</v>
      </c>
      <c r="M2517" s="1064">
        <v>2</v>
      </c>
      <c r="N2517" s="1064" t="s">
        <v>2396</v>
      </c>
      <c r="O2517">
        <v>13</v>
      </c>
      <c r="P2517" s="1065">
        <v>0</v>
      </c>
      <c r="Q2517" s="1065">
        <v>0</v>
      </c>
      <c r="R2517" s="1066">
        <f t="shared" si="39"/>
        <v>0</v>
      </c>
      <c r="S2517" s="1065">
        <v>0</v>
      </c>
      <c r="T2517" s="1065">
        <v>0</v>
      </c>
      <c r="U2517" s="1065">
        <v>0</v>
      </c>
      <c r="V2517" s="1065">
        <v>0</v>
      </c>
    </row>
    <row r="2518" spans="1:22">
      <c r="A2518">
        <v>4088200100</v>
      </c>
      <c r="B2518" s="1061">
        <v>2</v>
      </c>
      <c r="C2518" s="1061">
        <v>5</v>
      </c>
      <c r="D2518" s="1062">
        <v>2</v>
      </c>
      <c r="E2518" s="1061" t="s">
        <v>2394</v>
      </c>
      <c r="F2518" s="1061">
        <v>143</v>
      </c>
      <c r="G2518" s="1061" t="s">
        <v>711</v>
      </c>
      <c r="H2518" s="1063">
        <v>1</v>
      </c>
      <c r="I2518" s="1064">
        <v>27201</v>
      </c>
      <c r="J2518" s="1064">
        <v>1</v>
      </c>
      <c r="K2518">
        <v>2020</v>
      </c>
      <c r="L2518" s="1064">
        <v>2</v>
      </c>
      <c r="M2518" s="1064">
        <v>2</v>
      </c>
      <c r="N2518" s="1064" t="s">
        <v>2396</v>
      </c>
      <c r="O2518">
        <v>13</v>
      </c>
      <c r="P2518" s="1065">
        <v>0</v>
      </c>
      <c r="Q2518" s="1065">
        <v>0</v>
      </c>
      <c r="R2518" s="1066">
        <f t="shared" si="39"/>
        <v>0</v>
      </c>
      <c r="S2518" s="1065">
        <v>0</v>
      </c>
      <c r="T2518" s="1065">
        <v>0</v>
      </c>
      <c r="U2518" s="1065">
        <v>4002</v>
      </c>
      <c r="V2518" s="1065">
        <v>4002</v>
      </c>
    </row>
    <row r="2519" spans="1:22">
      <c r="A2519">
        <v>4088200100</v>
      </c>
      <c r="B2519" s="1061">
        <v>2</v>
      </c>
      <c r="C2519" s="1061">
        <v>5</v>
      </c>
      <c r="D2519" s="1062">
        <v>2</v>
      </c>
      <c r="E2519" s="1061" t="s">
        <v>2394</v>
      </c>
      <c r="F2519" s="1061">
        <v>143</v>
      </c>
      <c r="G2519" s="1061" t="s">
        <v>711</v>
      </c>
      <c r="H2519" s="1063">
        <v>1</v>
      </c>
      <c r="I2519" s="1064">
        <v>27201</v>
      </c>
      <c r="J2519" s="1064">
        <v>1</v>
      </c>
      <c r="K2519">
        <v>2020</v>
      </c>
      <c r="L2519" s="1064">
        <v>2</v>
      </c>
      <c r="M2519" s="1064">
        <v>2</v>
      </c>
      <c r="N2519" s="1064" t="s">
        <v>2396</v>
      </c>
      <c r="O2519">
        <v>13</v>
      </c>
      <c r="P2519" s="1065">
        <v>0</v>
      </c>
      <c r="Q2519" s="1065">
        <v>0</v>
      </c>
      <c r="R2519" s="1066">
        <f t="shared" si="39"/>
        <v>0</v>
      </c>
      <c r="S2519" s="1065">
        <v>0</v>
      </c>
      <c r="T2519" s="1065">
        <v>0</v>
      </c>
      <c r="U2519" s="1065">
        <v>0</v>
      </c>
      <c r="V2519" s="1065">
        <v>0</v>
      </c>
    </row>
    <row r="2520" spans="1:22">
      <c r="A2520">
        <v>4088200100</v>
      </c>
      <c r="B2520" s="1061">
        <v>2</v>
      </c>
      <c r="C2520" s="1061">
        <v>5</v>
      </c>
      <c r="D2520" s="1062">
        <v>2</v>
      </c>
      <c r="E2520" s="1061" t="s">
        <v>2394</v>
      </c>
      <c r="F2520" s="1061">
        <v>143</v>
      </c>
      <c r="G2520" s="1061" t="s">
        <v>711</v>
      </c>
      <c r="H2520" s="1063">
        <v>1</v>
      </c>
      <c r="I2520" s="1064">
        <v>27201</v>
      </c>
      <c r="J2520" s="1064">
        <v>1</v>
      </c>
      <c r="K2520">
        <v>2020</v>
      </c>
      <c r="L2520" s="1064">
        <v>2</v>
      </c>
      <c r="M2520" s="1064">
        <v>2</v>
      </c>
      <c r="N2520" s="1064" t="s">
        <v>2396</v>
      </c>
      <c r="O2520">
        <v>13</v>
      </c>
      <c r="P2520" s="1065">
        <v>0</v>
      </c>
      <c r="Q2520" s="1065">
        <v>0</v>
      </c>
      <c r="R2520" s="1066">
        <f t="shared" si="39"/>
        <v>0</v>
      </c>
      <c r="S2520" s="1065">
        <v>0</v>
      </c>
      <c r="T2520" s="1065">
        <v>0</v>
      </c>
      <c r="U2520" s="1065">
        <v>0</v>
      </c>
      <c r="V2520" s="1065">
        <v>0</v>
      </c>
    </row>
    <row r="2521" spans="1:22">
      <c r="A2521">
        <v>4088200100</v>
      </c>
      <c r="B2521" s="1061">
        <v>2</v>
      </c>
      <c r="C2521" s="1061">
        <v>5</v>
      </c>
      <c r="D2521" s="1062">
        <v>2</v>
      </c>
      <c r="E2521" s="1061" t="s">
        <v>2394</v>
      </c>
      <c r="F2521" s="1061">
        <v>143</v>
      </c>
      <c r="G2521" s="1061" t="s">
        <v>711</v>
      </c>
      <c r="H2521" s="1063">
        <v>1</v>
      </c>
      <c r="I2521" s="1064">
        <v>27201</v>
      </c>
      <c r="J2521" s="1064">
        <v>1</v>
      </c>
      <c r="K2521">
        <v>2020</v>
      </c>
      <c r="L2521" s="1064">
        <v>2</v>
      </c>
      <c r="M2521" s="1064">
        <v>2</v>
      </c>
      <c r="N2521" s="1064" t="s">
        <v>2396</v>
      </c>
      <c r="O2521">
        <v>13</v>
      </c>
      <c r="P2521" s="1065">
        <v>0</v>
      </c>
      <c r="Q2521" s="1065">
        <v>0</v>
      </c>
      <c r="R2521" s="1066">
        <f t="shared" si="39"/>
        <v>0</v>
      </c>
      <c r="S2521" s="1065">
        <v>4002</v>
      </c>
      <c r="T2521" s="1065">
        <v>4002</v>
      </c>
      <c r="U2521" s="1065">
        <v>0</v>
      </c>
      <c r="V2521" s="1065">
        <v>0</v>
      </c>
    </row>
    <row r="2522" spans="1:22">
      <c r="A2522">
        <v>4088200100</v>
      </c>
      <c r="B2522" s="1061">
        <v>2</v>
      </c>
      <c r="C2522" s="1061">
        <v>5</v>
      </c>
      <c r="D2522" s="1062">
        <v>2</v>
      </c>
      <c r="E2522" s="1061" t="s">
        <v>2394</v>
      </c>
      <c r="F2522" s="1061">
        <v>143</v>
      </c>
      <c r="G2522" s="1061" t="s">
        <v>711</v>
      </c>
      <c r="H2522" s="1063">
        <v>1</v>
      </c>
      <c r="I2522" s="1064">
        <v>27201</v>
      </c>
      <c r="J2522" s="1064">
        <v>1</v>
      </c>
      <c r="K2522">
        <v>2020</v>
      </c>
      <c r="L2522" s="1064">
        <v>2</v>
      </c>
      <c r="M2522" s="1064">
        <v>2</v>
      </c>
      <c r="N2522" s="1064" t="s">
        <v>2396</v>
      </c>
      <c r="O2522">
        <v>13</v>
      </c>
      <c r="P2522" s="1065">
        <v>0</v>
      </c>
      <c r="Q2522" s="1065">
        <v>4002</v>
      </c>
      <c r="R2522" s="1066">
        <f t="shared" si="39"/>
        <v>4002</v>
      </c>
      <c r="S2522" s="1065">
        <v>0</v>
      </c>
      <c r="T2522" s="1065">
        <v>0</v>
      </c>
      <c r="U2522" s="1065">
        <v>0</v>
      </c>
      <c r="V2522" s="1065">
        <v>0</v>
      </c>
    </row>
    <row r="2523" spans="1:22">
      <c r="A2523">
        <v>4088200100</v>
      </c>
      <c r="B2523" s="1061">
        <v>2</v>
      </c>
      <c r="C2523" s="1061">
        <v>5</v>
      </c>
      <c r="D2523" s="1062">
        <v>2</v>
      </c>
      <c r="E2523" s="1061" t="s">
        <v>2394</v>
      </c>
      <c r="F2523" s="1061">
        <v>143</v>
      </c>
      <c r="G2523" s="1061" t="s">
        <v>711</v>
      </c>
      <c r="H2523" s="1063">
        <v>1</v>
      </c>
      <c r="I2523" s="1064">
        <v>27201</v>
      </c>
      <c r="J2523" s="1064">
        <v>1</v>
      </c>
      <c r="K2523">
        <v>2020</v>
      </c>
      <c r="L2523" s="1064">
        <v>2</v>
      </c>
      <c r="M2523" s="1064">
        <v>2</v>
      </c>
      <c r="N2523" s="1064" t="s">
        <v>2396</v>
      </c>
      <c r="O2523">
        <v>13</v>
      </c>
      <c r="P2523" s="1065">
        <v>0</v>
      </c>
      <c r="Q2523" s="1065">
        <v>0</v>
      </c>
      <c r="R2523" s="1066">
        <f t="shared" si="39"/>
        <v>0</v>
      </c>
      <c r="S2523" s="1065">
        <v>0</v>
      </c>
      <c r="T2523" s="1065">
        <v>0</v>
      </c>
      <c r="U2523" s="1065">
        <v>0</v>
      </c>
      <c r="V2523" s="1065">
        <v>0</v>
      </c>
    </row>
    <row r="2524" spans="1:22">
      <c r="A2524">
        <v>4088200100</v>
      </c>
      <c r="B2524" s="1061">
        <v>2</v>
      </c>
      <c r="C2524" s="1061">
        <v>5</v>
      </c>
      <c r="D2524" s="1062">
        <v>2</v>
      </c>
      <c r="E2524" s="1061" t="s">
        <v>2394</v>
      </c>
      <c r="F2524" s="1061">
        <v>143</v>
      </c>
      <c r="G2524" s="1061" t="s">
        <v>711</v>
      </c>
      <c r="H2524" s="1063">
        <v>1</v>
      </c>
      <c r="I2524" s="1064">
        <v>27201</v>
      </c>
      <c r="J2524" s="1064">
        <v>1</v>
      </c>
      <c r="K2524">
        <v>2020</v>
      </c>
      <c r="L2524" s="1064">
        <v>2</v>
      </c>
      <c r="M2524" s="1064">
        <v>2</v>
      </c>
      <c r="N2524" s="1064" t="s">
        <v>2396</v>
      </c>
      <c r="O2524">
        <v>13</v>
      </c>
      <c r="P2524" s="1065">
        <v>0</v>
      </c>
      <c r="Q2524" s="1065">
        <v>0</v>
      </c>
      <c r="R2524" s="1066">
        <f t="shared" si="39"/>
        <v>0</v>
      </c>
      <c r="S2524" s="1065">
        <v>0</v>
      </c>
      <c r="T2524" s="1065">
        <v>0</v>
      </c>
      <c r="U2524" s="1065">
        <v>3480</v>
      </c>
      <c r="V2524" s="1065">
        <v>3480</v>
      </c>
    </row>
    <row r="2525" spans="1:22">
      <c r="A2525">
        <v>4088200100</v>
      </c>
      <c r="B2525" s="1061">
        <v>2</v>
      </c>
      <c r="C2525" s="1061">
        <v>5</v>
      </c>
      <c r="D2525" s="1062">
        <v>2</v>
      </c>
      <c r="E2525" s="1061" t="s">
        <v>2394</v>
      </c>
      <c r="F2525" s="1061">
        <v>143</v>
      </c>
      <c r="G2525" s="1061" t="s">
        <v>711</v>
      </c>
      <c r="H2525" s="1063">
        <v>1</v>
      </c>
      <c r="I2525" s="1064">
        <v>27201</v>
      </c>
      <c r="J2525" s="1064">
        <v>1</v>
      </c>
      <c r="K2525">
        <v>2020</v>
      </c>
      <c r="L2525" s="1064">
        <v>2</v>
      </c>
      <c r="M2525" s="1064">
        <v>2</v>
      </c>
      <c r="N2525" s="1064" t="s">
        <v>2396</v>
      </c>
      <c r="O2525">
        <v>13</v>
      </c>
      <c r="P2525" s="1065">
        <v>0</v>
      </c>
      <c r="Q2525" s="1065">
        <v>0</v>
      </c>
      <c r="R2525" s="1066">
        <f t="shared" si="39"/>
        <v>0</v>
      </c>
      <c r="S2525" s="1065">
        <v>0</v>
      </c>
      <c r="T2525" s="1065">
        <v>0</v>
      </c>
      <c r="U2525" s="1065">
        <v>0</v>
      </c>
      <c r="V2525" s="1065">
        <v>0</v>
      </c>
    </row>
    <row r="2526" spans="1:22">
      <c r="A2526">
        <v>4088200100</v>
      </c>
      <c r="B2526" s="1061">
        <v>2</v>
      </c>
      <c r="C2526" s="1061">
        <v>5</v>
      </c>
      <c r="D2526" s="1062">
        <v>2</v>
      </c>
      <c r="E2526" s="1061" t="s">
        <v>2394</v>
      </c>
      <c r="F2526" s="1061">
        <v>143</v>
      </c>
      <c r="G2526" s="1061" t="s">
        <v>711</v>
      </c>
      <c r="H2526" s="1063">
        <v>1</v>
      </c>
      <c r="I2526" s="1064">
        <v>27201</v>
      </c>
      <c r="J2526" s="1064">
        <v>1</v>
      </c>
      <c r="K2526">
        <v>2020</v>
      </c>
      <c r="L2526" s="1064">
        <v>2</v>
      </c>
      <c r="M2526" s="1064">
        <v>2</v>
      </c>
      <c r="N2526" s="1064" t="s">
        <v>2396</v>
      </c>
      <c r="O2526">
        <v>13</v>
      </c>
      <c r="P2526" s="1065">
        <v>0</v>
      </c>
      <c r="Q2526" s="1065">
        <v>0</v>
      </c>
      <c r="R2526" s="1066">
        <f t="shared" si="39"/>
        <v>0</v>
      </c>
      <c r="S2526" s="1065">
        <v>0</v>
      </c>
      <c r="T2526" s="1065">
        <v>0</v>
      </c>
      <c r="U2526" s="1065">
        <v>0</v>
      </c>
      <c r="V2526" s="1065">
        <v>0</v>
      </c>
    </row>
    <row r="2527" spans="1:22">
      <c r="A2527">
        <v>4088200100</v>
      </c>
      <c r="B2527" s="1061">
        <v>2</v>
      </c>
      <c r="C2527" s="1061">
        <v>5</v>
      </c>
      <c r="D2527" s="1062">
        <v>2</v>
      </c>
      <c r="E2527" s="1061" t="s">
        <v>2394</v>
      </c>
      <c r="F2527" s="1061">
        <v>143</v>
      </c>
      <c r="G2527" s="1061" t="s">
        <v>711</v>
      </c>
      <c r="H2527" s="1063">
        <v>1</v>
      </c>
      <c r="I2527" s="1064">
        <v>27201</v>
      </c>
      <c r="J2527" s="1064">
        <v>1</v>
      </c>
      <c r="K2527">
        <v>2020</v>
      </c>
      <c r="L2527" s="1064">
        <v>2</v>
      </c>
      <c r="M2527" s="1064">
        <v>2</v>
      </c>
      <c r="N2527" s="1064" t="s">
        <v>2396</v>
      </c>
      <c r="O2527">
        <v>13</v>
      </c>
      <c r="P2527" s="1065">
        <v>0</v>
      </c>
      <c r="Q2527" s="1065">
        <v>0</v>
      </c>
      <c r="R2527" s="1066">
        <f t="shared" si="39"/>
        <v>0</v>
      </c>
      <c r="S2527" s="1065">
        <v>3480</v>
      </c>
      <c r="T2527" s="1065">
        <v>3480</v>
      </c>
      <c r="U2527" s="1065">
        <v>0</v>
      </c>
      <c r="V2527" s="1065">
        <v>0</v>
      </c>
    </row>
    <row r="2528" spans="1:22">
      <c r="A2528">
        <v>4088200100</v>
      </c>
      <c r="B2528" s="1061">
        <v>2</v>
      </c>
      <c r="C2528" s="1061">
        <v>5</v>
      </c>
      <c r="D2528" s="1062">
        <v>2</v>
      </c>
      <c r="E2528" s="1061" t="s">
        <v>2394</v>
      </c>
      <c r="F2528" s="1061">
        <v>143</v>
      </c>
      <c r="G2528" s="1061" t="s">
        <v>711</v>
      </c>
      <c r="H2528" s="1063">
        <v>1</v>
      </c>
      <c r="I2528" s="1064">
        <v>27201</v>
      </c>
      <c r="J2528" s="1064">
        <v>1</v>
      </c>
      <c r="K2528">
        <v>2020</v>
      </c>
      <c r="L2528" s="1064">
        <v>2</v>
      </c>
      <c r="M2528" s="1064">
        <v>2</v>
      </c>
      <c r="N2528" s="1064" t="s">
        <v>2396</v>
      </c>
      <c r="O2528">
        <v>13</v>
      </c>
      <c r="P2528" s="1065">
        <v>0</v>
      </c>
      <c r="Q2528" s="1065">
        <v>3480</v>
      </c>
      <c r="R2528" s="1066">
        <f t="shared" si="39"/>
        <v>3480</v>
      </c>
      <c r="S2528" s="1065">
        <v>0</v>
      </c>
      <c r="T2528" s="1065">
        <v>0</v>
      </c>
      <c r="U2528" s="1065">
        <v>0</v>
      </c>
      <c r="V2528" s="1065">
        <v>0</v>
      </c>
    </row>
    <row r="2529" spans="1:22">
      <c r="A2529">
        <v>4088200100</v>
      </c>
      <c r="B2529" s="1061">
        <v>2</v>
      </c>
      <c r="C2529" s="1061">
        <v>5</v>
      </c>
      <c r="D2529" s="1062">
        <v>2</v>
      </c>
      <c r="E2529" s="1061" t="s">
        <v>2394</v>
      </c>
      <c r="F2529" s="1061">
        <v>143</v>
      </c>
      <c r="G2529" s="1061" t="s">
        <v>711</v>
      </c>
      <c r="H2529" s="1063">
        <v>1</v>
      </c>
      <c r="I2529" s="1064">
        <v>27201</v>
      </c>
      <c r="J2529" s="1064">
        <v>1</v>
      </c>
      <c r="K2529">
        <v>2020</v>
      </c>
      <c r="L2529" s="1064">
        <v>1</v>
      </c>
      <c r="M2529" s="1064">
        <v>1</v>
      </c>
      <c r="N2529" s="1064" t="s">
        <v>2397</v>
      </c>
      <c r="O2529">
        <v>13</v>
      </c>
      <c r="P2529" s="1065">
        <v>33643.46</v>
      </c>
      <c r="Q2529" s="1065">
        <v>-135</v>
      </c>
      <c r="R2529" s="1066">
        <f t="shared" si="39"/>
        <v>33508.46</v>
      </c>
      <c r="S2529" s="1065">
        <v>10440</v>
      </c>
      <c r="T2529" s="1065">
        <v>10440</v>
      </c>
      <c r="U2529" s="1065">
        <v>10440</v>
      </c>
      <c r="V2529" s="1065">
        <v>10440</v>
      </c>
    </row>
    <row r="2530" spans="1:22">
      <c r="A2530">
        <v>4088200100</v>
      </c>
      <c r="B2530" s="1061">
        <v>2</v>
      </c>
      <c r="C2530" s="1061">
        <v>5</v>
      </c>
      <c r="D2530" s="1062">
        <v>2</v>
      </c>
      <c r="E2530" s="1061" t="s">
        <v>2394</v>
      </c>
      <c r="F2530" s="1061">
        <v>143</v>
      </c>
      <c r="G2530" s="1061" t="s">
        <v>711</v>
      </c>
      <c r="H2530" s="1063">
        <v>1</v>
      </c>
      <c r="I2530" s="1064">
        <v>27201</v>
      </c>
      <c r="J2530" s="1064">
        <v>1</v>
      </c>
      <c r="K2530">
        <v>2020</v>
      </c>
      <c r="L2530" s="1064">
        <v>2</v>
      </c>
      <c r="M2530" s="1064">
        <v>2</v>
      </c>
      <c r="N2530" s="1064" t="s">
        <v>2396</v>
      </c>
      <c r="O2530">
        <v>13</v>
      </c>
      <c r="P2530" s="1065">
        <v>51952.82</v>
      </c>
      <c r="Q2530" s="1065">
        <v>-48472.82</v>
      </c>
      <c r="R2530" s="1066">
        <f t="shared" si="39"/>
        <v>3480</v>
      </c>
      <c r="S2530" s="1065">
        <v>3480</v>
      </c>
      <c r="T2530" s="1065">
        <v>3480</v>
      </c>
      <c r="U2530" s="1065">
        <v>3480</v>
      </c>
      <c r="V2530" s="1065">
        <v>3480</v>
      </c>
    </row>
    <row r="2531" spans="1:22">
      <c r="A2531">
        <v>4088200100</v>
      </c>
      <c r="B2531" s="1061">
        <v>2</v>
      </c>
      <c r="C2531" s="1061">
        <v>5</v>
      </c>
      <c r="D2531" s="1062">
        <v>2</v>
      </c>
      <c r="E2531" s="1061" t="s">
        <v>2394</v>
      </c>
      <c r="F2531" s="1061">
        <v>143</v>
      </c>
      <c r="G2531" s="1061" t="s">
        <v>711</v>
      </c>
      <c r="H2531" s="1063">
        <v>1</v>
      </c>
      <c r="I2531" s="1064">
        <v>27201</v>
      </c>
      <c r="J2531" s="1064">
        <v>1</v>
      </c>
      <c r="K2531">
        <v>2020</v>
      </c>
      <c r="L2531" s="1064">
        <v>2</v>
      </c>
      <c r="M2531" s="1064">
        <v>2</v>
      </c>
      <c r="N2531" s="1064" t="s">
        <v>2396</v>
      </c>
      <c r="O2531">
        <v>13</v>
      </c>
      <c r="P2531" s="1065">
        <v>51952.82</v>
      </c>
      <c r="Q2531" s="1065">
        <v>-48472.82</v>
      </c>
      <c r="R2531" s="1066">
        <f t="shared" si="39"/>
        <v>3480</v>
      </c>
      <c r="S2531" s="1065">
        <v>3480</v>
      </c>
      <c r="T2531" s="1065">
        <v>3480</v>
      </c>
      <c r="U2531" s="1065">
        <v>3480</v>
      </c>
      <c r="V2531" s="1065">
        <v>3480</v>
      </c>
    </row>
    <row r="2532" spans="1:22">
      <c r="A2532">
        <v>4088200100</v>
      </c>
      <c r="B2532" s="1061">
        <v>2</v>
      </c>
      <c r="C2532" s="1061">
        <v>5</v>
      </c>
      <c r="D2532" s="1062">
        <v>2</v>
      </c>
      <c r="E2532" s="1061" t="s">
        <v>2394</v>
      </c>
      <c r="F2532" s="1061">
        <v>143</v>
      </c>
      <c r="G2532" s="1061" t="s">
        <v>711</v>
      </c>
      <c r="H2532" s="1063">
        <v>1</v>
      </c>
      <c r="I2532" s="1064">
        <v>27201</v>
      </c>
      <c r="J2532" s="1064">
        <v>1</v>
      </c>
      <c r="K2532">
        <v>2020</v>
      </c>
      <c r="L2532" s="1064">
        <v>2</v>
      </c>
      <c r="M2532" s="1064">
        <v>2</v>
      </c>
      <c r="N2532" s="1064" t="s">
        <v>2396</v>
      </c>
      <c r="O2532">
        <v>13</v>
      </c>
      <c r="P2532" s="1065">
        <v>0</v>
      </c>
      <c r="Q2532" s="1065">
        <v>0</v>
      </c>
      <c r="R2532" s="1066">
        <f t="shared" si="39"/>
        <v>0</v>
      </c>
      <c r="S2532" s="1065">
        <v>0</v>
      </c>
      <c r="T2532" s="1065">
        <v>0</v>
      </c>
      <c r="U2532" s="1065">
        <v>0</v>
      </c>
      <c r="V2532" s="1065">
        <v>0</v>
      </c>
    </row>
    <row r="2533" spans="1:22">
      <c r="A2533">
        <v>4088200100</v>
      </c>
      <c r="B2533" s="1061">
        <v>2</v>
      </c>
      <c r="C2533" s="1061">
        <v>5</v>
      </c>
      <c r="D2533" s="1062">
        <v>2</v>
      </c>
      <c r="E2533" s="1061" t="s">
        <v>2394</v>
      </c>
      <c r="F2533" s="1061">
        <v>143</v>
      </c>
      <c r="G2533" s="1061" t="s">
        <v>711</v>
      </c>
      <c r="H2533" s="1063">
        <v>1</v>
      </c>
      <c r="I2533" s="1064">
        <v>27201</v>
      </c>
      <c r="J2533" s="1064">
        <v>1</v>
      </c>
      <c r="K2533">
        <v>2020</v>
      </c>
      <c r="L2533" s="1064">
        <v>2</v>
      </c>
      <c r="M2533" s="1064">
        <v>2</v>
      </c>
      <c r="N2533" s="1064" t="s">
        <v>2396</v>
      </c>
      <c r="O2533">
        <v>13</v>
      </c>
      <c r="P2533" s="1065">
        <v>0</v>
      </c>
      <c r="Q2533" s="1065">
        <v>0</v>
      </c>
      <c r="R2533" s="1066">
        <f t="shared" si="39"/>
        <v>0</v>
      </c>
      <c r="S2533" s="1065">
        <v>0</v>
      </c>
      <c r="T2533" s="1065">
        <v>0</v>
      </c>
      <c r="U2533" s="1065">
        <v>3480</v>
      </c>
      <c r="V2533" s="1065">
        <v>3480</v>
      </c>
    </row>
    <row r="2534" spans="1:22">
      <c r="A2534">
        <v>4088200100</v>
      </c>
      <c r="B2534" s="1061">
        <v>2</v>
      </c>
      <c r="C2534" s="1061">
        <v>5</v>
      </c>
      <c r="D2534" s="1062">
        <v>2</v>
      </c>
      <c r="E2534" s="1061" t="s">
        <v>2394</v>
      </c>
      <c r="F2534" s="1061">
        <v>143</v>
      </c>
      <c r="G2534" s="1061" t="s">
        <v>711</v>
      </c>
      <c r="H2534" s="1063">
        <v>1</v>
      </c>
      <c r="I2534" s="1064">
        <v>27201</v>
      </c>
      <c r="J2534" s="1064">
        <v>1</v>
      </c>
      <c r="K2534">
        <v>2020</v>
      </c>
      <c r="L2534" s="1064">
        <v>2</v>
      </c>
      <c r="M2534" s="1064">
        <v>2</v>
      </c>
      <c r="N2534" s="1064" t="s">
        <v>2396</v>
      </c>
      <c r="O2534">
        <v>13</v>
      </c>
      <c r="P2534" s="1065">
        <v>0</v>
      </c>
      <c r="Q2534" s="1065">
        <v>0</v>
      </c>
      <c r="R2534" s="1066">
        <f t="shared" si="39"/>
        <v>0</v>
      </c>
      <c r="S2534" s="1065">
        <v>0</v>
      </c>
      <c r="T2534" s="1065">
        <v>0</v>
      </c>
      <c r="U2534" s="1065">
        <v>0</v>
      </c>
      <c r="V2534" s="1065">
        <v>0</v>
      </c>
    </row>
    <row r="2535" spans="1:22">
      <c r="A2535">
        <v>4088200100</v>
      </c>
      <c r="B2535" s="1061">
        <v>2</v>
      </c>
      <c r="C2535" s="1061">
        <v>5</v>
      </c>
      <c r="D2535" s="1062">
        <v>2</v>
      </c>
      <c r="E2535" s="1061" t="s">
        <v>2394</v>
      </c>
      <c r="F2535" s="1061">
        <v>143</v>
      </c>
      <c r="G2535" s="1061" t="s">
        <v>711</v>
      </c>
      <c r="H2535" s="1063">
        <v>1</v>
      </c>
      <c r="I2535" s="1064">
        <v>27201</v>
      </c>
      <c r="J2535" s="1064">
        <v>1</v>
      </c>
      <c r="K2535">
        <v>2020</v>
      </c>
      <c r="L2535" s="1064">
        <v>2</v>
      </c>
      <c r="M2535" s="1064">
        <v>2</v>
      </c>
      <c r="N2535" s="1064" t="s">
        <v>2396</v>
      </c>
      <c r="O2535">
        <v>13</v>
      </c>
      <c r="P2535" s="1065">
        <v>0</v>
      </c>
      <c r="Q2535" s="1065">
        <v>3480</v>
      </c>
      <c r="R2535" s="1066">
        <f t="shared" si="39"/>
        <v>3480</v>
      </c>
      <c r="S2535" s="1065">
        <v>0</v>
      </c>
      <c r="T2535" s="1065">
        <v>0</v>
      </c>
      <c r="U2535" s="1065">
        <v>0</v>
      </c>
      <c r="V2535" s="1065">
        <v>0</v>
      </c>
    </row>
    <row r="2536" spans="1:22">
      <c r="A2536">
        <v>4088200100</v>
      </c>
      <c r="B2536" s="1061">
        <v>2</v>
      </c>
      <c r="C2536" s="1061">
        <v>5</v>
      </c>
      <c r="D2536" s="1062">
        <v>2</v>
      </c>
      <c r="E2536" s="1061" t="s">
        <v>2394</v>
      </c>
      <c r="F2536" s="1061">
        <v>143</v>
      </c>
      <c r="G2536" s="1061" t="s">
        <v>711</v>
      </c>
      <c r="H2536" s="1063">
        <v>1</v>
      </c>
      <c r="I2536" s="1064">
        <v>27201</v>
      </c>
      <c r="J2536" s="1064">
        <v>1</v>
      </c>
      <c r="K2536">
        <v>2020</v>
      </c>
      <c r="L2536" s="1064">
        <v>2</v>
      </c>
      <c r="M2536" s="1064">
        <v>2</v>
      </c>
      <c r="N2536" s="1064" t="s">
        <v>2396</v>
      </c>
      <c r="O2536">
        <v>13</v>
      </c>
      <c r="P2536" s="1065">
        <v>0</v>
      </c>
      <c r="Q2536" s="1065">
        <v>0</v>
      </c>
      <c r="R2536" s="1066">
        <f t="shared" si="39"/>
        <v>0</v>
      </c>
      <c r="S2536" s="1065">
        <v>0</v>
      </c>
      <c r="T2536" s="1065">
        <v>0</v>
      </c>
      <c r="U2536" s="1065">
        <v>0</v>
      </c>
      <c r="V2536" s="1065">
        <v>0</v>
      </c>
    </row>
    <row r="2537" spans="1:22">
      <c r="A2537">
        <v>4088200100</v>
      </c>
      <c r="B2537" s="1061">
        <v>2</v>
      </c>
      <c r="C2537" s="1061">
        <v>5</v>
      </c>
      <c r="D2537" s="1062">
        <v>2</v>
      </c>
      <c r="E2537" s="1061" t="s">
        <v>2394</v>
      </c>
      <c r="F2537" s="1061">
        <v>143</v>
      </c>
      <c r="G2537" s="1061" t="s">
        <v>711</v>
      </c>
      <c r="H2537" s="1063">
        <v>1</v>
      </c>
      <c r="I2537" s="1064">
        <v>27201</v>
      </c>
      <c r="J2537" s="1064">
        <v>1</v>
      </c>
      <c r="K2537">
        <v>2020</v>
      </c>
      <c r="L2537" s="1064">
        <v>2</v>
      </c>
      <c r="M2537" s="1064">
        <v>2</v>
      </c>
      <c r="N2537" s="1064" t="s">
        <v>2396</v>
      </c>
      <c r="O2537">
        <v>13</v>
      </c>
      <c r="P2537" s="1065">
        <v>0</v>
      </c>
      <c r="Q2537" s="1065">
        <v>0</v>
      </c>
      <c r="R2537" s="1066">
        <f t="shared" si="39"/>
        <v>0</v>
      </c>
      <c r="S2537" s="1065">
        <v>3480</v>
      </c>
      <c r="T2537" s="1065">
        <v>3480</v>
      </c>
      <c r="U2537" s="1065">
        <v>0</v>
      </c>
      <c r="V2537" s="1065">
        <v>0</v>
      </c>
    </row>
    <row r="2538" spans="1:22">
      <c r="A2538">
        <v>4088200100</v>
      </c>
      <c r="B2538" s="1061">
        <v>2</v>
      </c>
      <c r="C2538" s="1061">
        <v>5</v>
      </c>
      <c r="D2538" s="1062">
        <v>2</v>
      </c>
      <c r="E2538" s="1061" t="s">
        <v>2394</v>
      </c>
      <c r="F2538" s="1061">
        <v>143</v>
      </c>
      <c r="G2538" s="1061" t="s">
        <v>711</v>
      </c>
      <c r="H2538" s="1063">
        <v>1</v>
      </c>
      <c r="I2538" s="1064">
        <v>27201</v>
      </c>
      <c r="J2538" s="1064">
        <v>1</v>
      </c>
      <c r="K2538">
        <v>2020</v>
      </c>
      <c r="L2538" s="1064">
        <v>2</v>
      </c>
      <c r="M2538" s="1064">
        <v>2</v>
      </c>
      <c r="N2538" s="1064" t="s">
        <v>2396</v>
      </c>
      <c r="O2538">
        <v>13</v>
      </c>
      <c r="P2538" s="1065">
        <v>0</v>
      </c>
      <c r="Q2538" s="1065">
        <v>0</v>
      </c>
      <c r="R2538" s="1066">
        <f t="shared" si="39"/>
        <v>0</v>
      </c>
      <c r="S2538" s="1065">
        <v>0</v>
      </c>
      <c r="T2538" s="1065">
        <v>0</v>
      </c>
      <c r="U2538" s="1065">
        <v>0</v>
      </c>
      <c r="V2538" s="1065">
        <v>0</v>
      </c>
    </row>
    <row r="2539" spans="1:22">
      <c r="A2539">
        <v>4088200100</v>
      </c>
      <c r="B2539" s="1061">
        <v>2</v>
      </c>
      <c r="C2539" s="1061">
        <v>5</v>
      </c>
      <c r="D2539" s="1062">
        <v>2</v>
      </c>
      <c r="E2539" s="1061" t="s">
        <v>2394</v>
      </c>
      <c r="F2539" s="1061">
        <v>143</v>
      </c>
      <c r="G2539" s="1061" t="s">
        <v>711</v>
      </c>
      <c r="H2539" s="1063">
        <v>1</v>
      </c>
      <c r="I2539" s="1064">
        <v>27201</v>
      </c>
      <c r="J2539" s="1064">
        <v>1</v>
      </c>
      <c r="K2539">
        <v>2020</v>
      </c>
      <c r="L2539" s="1064">
        <v>2</v>
      </c>
      <c r="M2539" s="1064">
        <v>2</v>
      </c>
      <c r="N2539" s="1064" t="s">
        <v>2396</v>
      </c>
      <c r="O2539">
        <v>13</v>
      </c>
      <c r="P2539" s="1065">
        <v>0</v>
      </c>
      <c r="Q2539" s="1065">
        <v>0</v>
      </c>
      <c r="R2539" s="1066">
        <f t="shared" si="39"/>
        <v>0</v>
      </c>
      <c r="S2539" s="1065">
        <v>0</v>
      </c>
      <c r="T2539" s="1065">
        <v>0</v>
      </c>
      <c r="U2539" s="1065">
        <v>8392.7000000000007</v>
      </c>
      <c r="V2539" s="1065">
        <v>8392.7000000000007</v>
      </c>
    </row>
    <row r="2540" spans="1:22">
      <c r="A2540">
        <v>4088200100</v>
      </c>
      <c r="B2540" s="1061">
        <v>2</v>
      </c>
      <c r="C2540" s="1061">
        <v>5</v>
      </c>
      <c r="D2540" s="1062">
        <v>2</v>
      </c>
      <c r="E2540" s="1061" t="s">
        <v>2394</v>
      </c>
      <c r="F2540" s="1061">
        <v>143</v>
      </c>
      <c r="G2540" s="1061" t="s">
        <v>711</v>
      </c>
      <c r="H2540" s="1063">
        <v>1</v>
      </c>
      <c r="I2540" s="1064">
        <v>27201</v>
      </c>
      <c r="J2540" s="1064">
        <v>1</v>
      </c>
      <c r="K2540">
        <v>2020</v>
      </c>
      <c r="L2540" s="1064">
        <v>2</v>
      </c>
      <c r="M2540" s="1064">
        <v>2</v>
      </c>
      <c r="N2540" s="1064" t="s">
        <v>2396</v>
      </c>
      <c r="O2540">
        <v>13</v>
      </c>
      <c r="P2540" s="1065">
        <v>0</v>
      </c>
      <c r="Q2540" s="1065">
        <v>0</v>
      </c>
      <c r="R2540" s="1066">
        <f t="shared" si="39"/>
        <v>0</v>
      </c>
      <c r="S2540" s="1065">
        <v>0</v>
      </c>
      <c r="T2540" s="1065">
        <v>0</v>
      </c>
      <c r="U2540" s="1065">
        <v>0</v>
      </c>
      <c r="V2540" s="1065">
        <v>0</v>
      </c>
    </row>
    <row r="2541" spans="1:22">
      <c r="A2541">
        <v>4088200100</v>
      </c>
      <c r="B2541" s="1061">
        <v>2</v>
      </c>
      <c r="C2541" s="1061">
        <v>5</v>
      </c>
      <c r="D2541" s="1062">
        <v>2</v>
      </c>
      <c r="E2541" s="1061" t="s">
        <v>2394</v>
      </c>
      <c r="F2541" s="1061">
        <v>143</v>
      </c>
      <c r="G2541" s="1061" t="s">
        <v>711</v>
      </c>
      <c r="H2541" s="1063">
        <v>1</v>
      </c>
      <c r="I2541" s="1064">
        <v>27201</v>
      </c>
      <c r="J2541" s="1064">
        <v>1</v>
      </c>
      <c r="K2541">
        <v>2020</v>
      </c>
      <c r="L2541" s="1064">
        <v>2</v>
      </c>
      <c r="M2541" s="1064">
        <v>2</v>
      </c>
      <c r="N2541" s="1064" t="s">
        <v>2396</v>
      </c>
      <c r="O2541">
        <v>13</v>
      </c>
      <c r="P2541" s="1065">
        <v>0</v>
      </c>
      <c r="Q2541" s="1065">
        <v>0</v>
      </c>
      <c r="R2541" s="1066">
        <f t="shared" si="39"/>
        <v>0</v>
      </c>
      <c r="S2541" s="1065">
        <v>0</v>
      </c>
      <c r="T2541" s="1065">
        <v>0</v>
      </c>
      <c r="U2541" s="1065">
        <v>0</v>
      </c>
      <c r="V2541" s="1065">
        <v>0</v>
      </c>
    </row>
    <row r="2542" spans="1:22">
      <c r="A2542">
        <v>4088200100</v>
      </c>
      <c r="B2542" s="1061">
        <v>2</v>
      </c>
      <c r="C2542" s="1061">
        <v>5</v>
      </c>
      <c r="D2542" s="1062">
        <v>2</v>
      </c>
      <c r="E2542" s="1061" t="s">
        <v>2394</v>
      </c>
      <c r="F2542" s="1061">
        <v>143</v>
      </c>
      <c r="G2542" s="1061" t="s">
        <v>711</v>
      </c>
      <c r="H2542" s="1063">
        <v>1</v>
      </c>
      <c r="I2542" s="1064">
        <v>27201</v>
      </c>
      <c r="J2542" s="1064">
        <v>1</v>
      </c>
      <c r="K2542">
        <v>2020</v>
      </c>
      <c r="L2542" s="1064">
        <v>2</v>
      </c>
      <c r="M2542" s="1064">
        <v>2</v>
      </c>
      <c r="N2542" s="1064" t="s">
        <v>2396</v>
      </c>
      <c r="O2542">
        <v>13</v>
      </c>
      <c r="P2542" s="1065">
        <v>0</v>
      </c>
      <c r="Q2542" s="1065">
        <v>0</v>
      </c>
      <c r="R2542" s="1066">
        <f t="shared" si="39"/>
        <v>0</v>
      </c>
      <c r="S2542" s="1065">
        <v>8392.7000000000007</v>
      </c>
      <c r="T2542" s="1065">
        <v>8392.7000000000007</v>
      </c>
      <c r="U2542" s="1065">
        <v>0</v>
      </c>
      <c r="V2542" s="1065">
        <v>0</v>
      </c>
    </row>
    <row r="2543" spans="1:22">
      <c r="A2543">
        <v>4088200100</v>
      </c>
      <c r="B2543" s="1061">
        <v>2</v>
      </c>
      <c r="C2543" s="1061">
        <v>5</v>
      </c>
      <c r="D2543" s="1062">
        <v>2</v>
      </c>
      <c r="E2543" s="1061" t="s">
        <v>2394</v>
      </c>
      <c r="F2543" s="1061">
        <v>143</v>
      </c>
      <c r="G2543" s="1061" t="s">
        <v>711</v>
      </c>
      <c r="H2543" s="1063">
        <v>1</v>
      </c>
      <c r="I2543" s="1064">
        <v>27201</v>
      </c>
      <c r="J2543" s="1064">
        <v>1</v>
      </c>
      <c r="K2543">
        <v>2020</v>
      </c>
      <c r="L2543" s="1064">
        <v>2</v>
      </c>
      <c r="M2543" s="1064">
        <v>2</v>
      </c>
      <c r="N2543" s="1064" t="s">
        <v>2396</v>
      </c>
      <c r="O2543">
        <v>13</v>
      </c>
      <c r="P2543" s="1065">
        <v>0</v>
      </c>
      <c r="Q2543" s="1065">
        <v>8392.7000000000007</v>
      </c>
      <c r="R2543" s="1066">
        <f t="shared" si="39"/>
        <v>8392.7000000000007</v>
      </c>
      <c r="S2543" s="1065">
        <v>0</v>
      </c>
      <c r="T2543" s="1065">
        <v>0</v>
      </c>
      <c r="U2543" s="1065">
        <v>0</v>
      </c>
      <c r="V2543" s="1065">
        <v>0</v>
      </c>
    </row>
    <row r="2544" spans="1:22">
      <c r="A2544">
        <v>4088200100</v>
      </c>
      <c r="B2544" s="1061">
        <v>2</v>
      </c>
      <c r="C2544" s="1061">
        <v>5</v>
      </c>
      <c r="D2544" s="1062">
        <v>2</v>
      </c>
      <c r="E2544" s="1061" t="s">
        <v>2394</v>
      </c>
      <c r="F2544" s="1061">
        <v>143</v>
      </c>
      <c r="G2544" s="1061" t="s">
        <v>711</v>
      </c>
      <c r="H2544" s="1063">
        <v>1</v>
      </c>
      <c r="I2544" s="1064">
        <v>27201</v>
      </c>
      <c r="J2544" s="1064">
        <v>1</v>
      </c>
      <c r="K2544">
        <v>2020</v>
      </c>
      <c r="L2544" s="1064">
        <v>1</v>
      </c>
      <c r="M2544" s="1064">
        <v>1</v>
      </c>
      <c r="N2544" s="1064" t="s">
        <v>2397</v>
      </c>
      <c r="O2544">
        <v>13</v>
      </c>
      <c r="P2544" s="1065">
        <v>0</v>
      </c>
      <c r="Q2544" s="1065">
        <v>0</v>
      </c>
      <c r="R2544" s="1066">
        <f t="shared" si="39"/>
        <v>0</v>
      </c>
      <c r="S2544" s="1065">
        <v>0</v>
      </c>
      <c r="T2544" s="1065">
        <v>0</v>
      </c>
      <c r="U2544" s="1065">
        <v>0</v>
      </c>
      <c r="V2544" s="1065">
        <v>0</v>
      </c>
    </row>
    <row r="2545" spans="1:22">
      <c r="A2545">
        <v>4088200100</v>
      </c>
      <c r="B2545" s="1061">
        <v>2</v>
      </c>
      <c r="C2545" s="1061">
        <v>5</v>
      </c>
      <c r="D2545" s="1062">
        <v>2</v>
      </c>
      <c r="E2545" s="1061" t="s">
        <v>2394</v>
      </c>
      <c r="F2545" s="1061">
        <v>143</v>
      </c>
      <c r="G2545" s="1061" t="s">
        <v>711</v>
      </c>
      <c r="H2545" s="1063">
        <v>1</v>
      </c>
      <c r="I2545" s="1064">
        <v>27201</v>
      </c>
      <c r="J2545" s="1064">
        <v>1</v>
      </c>
      <c r="K2545">
        <v>2020</v>
      </c>
      <c r="L2545" s="1064">
        <v>1</v>
      </c>
      <c r="M2545" s="1064">
        <v>1</v>
      </c>
      <c r="N2545" s="1064" t="s">
        <v>2397</v>
      </c>
      <c r="O2545">
        <v>13</v>
      </c>
      <c r="P2545" s="1065">
        <v>0</v>
      </c>
      <c r="Q2545" s="1065">
        <v>0</v>
      </c>
      <c r="R2545" s="1066">
        <f t="shared" si="39"/>
        <v>0</v>
      </c>
      <c r="S2545" s="1065">
        <v>0</v>
      </c>
      <c r="T2545" s="1065">
        <v>0</v>
      </c>
      <c r="U2545" s="1065">
        <v>124.99</v>
      </c>
      <c r="V2545" s="1065">
        <v>124.99</v>
      </c>
    </row>
    <row r="2546" spans="1:22">
      <c r="A2546">
        <v>4088200100</v>
      </c>
      <c r="B2546" s="1061">
        <v>2</v>
      </c>
      <c r="C2546" s="1061">
        <v>5</v>
      </c>
      <c r="D2546" s="1062">
        <v>2</v>
      </c>
      <c r="E2546" s="1061" t="s">
        <v>2394</v>
      </c>
      <c r="F2546" s="1061">
        <v>143</v>
      </c>
      <c r="G2546" s="1061" t="s">
        <v>711</v>
      </c>
      <c r="H2546" s="1063">
        <v>1</v>
      </c>
      <c r="I2546" s="1064">
        <v>27201</v>
      </c>
      <c r="J2546" s="1064">
        <v>1</v>
      </c>
      <c r="K2546">
        <v>2020</v>
      </c>
      <c r="L2546" s="1064">
        <v>1</v>
      </c>
      <c r="M2546" s="1064">
        <v>1</v>
      </c>
      <c r="N2546" s="1064" t="s">
        <v>2397</v>
      </c>
      <c r="O2546">
        <v>13</v>
      </c>
      <c r="P2546" s="1065">
        <v>0</v>
      </c>
      <c r="Q2546" s="1065">
        <v>0</v>
      </c>
      <c r="R2546" s="1066">
        <f t="shared" si="39"/>
        <v>0</v>
      </c>
      <c r="S2546" s="1065">
        <v>0</v>
      </c>
      <c r="T2546" s="1065">
        <v>0</v>
      </c>
      <c r="U2546" s="1065">
        <v>0</v>
      </c>
      <c r="V2546" s="1065">
        <v>0</v>
      </c>
    </row>
    <row r="2547" spans="1:22">
      <c r="A2547">
        <v>4088200100</v>
      </c>
      <c r="B2547" s="1061">
        <v>2</v>
      </c>
      <c r="C2547" s="1061">
        <v>5</v>
      </c>
      <c r="D2547" s="1062">
        <v>2</v>
      </c>
      <c r="E2547" s="1061" t="s">
        <v>2394</v>
      </c>
      <c r="F2547" s="1061">
        <v>143</v>
      </c>
      <c r="G2547" s="1061" t="s">
        <v>711</v>
      </c>
      <c r="H2547" s="1063">
        <v>1</v>
      </c>
      <c r="I2547" s="1064">
        <v>27201</v>
      </c>
      <c r="J2547" s="1064">
        <v>1</v>
      </c>
      <c r="K2547">
        <v>2020</v>
      </c>
      <c r="L2547" s="1064">
        <v>1</v>
      </c>
      <c r="M2547" s="1064">
        <v>1</v>
      </c>
      <c r="N2547" s="1064" t="s">
        <v>2397</v>
      </c>
      <c r="O2547">
        <v>13</v>
      </c>
      <c r="P2547" s="1065">
        <v>0</v>
      </c>
      <c r="Q2547" s="1065">
        <v>0</v>
      </c>
      <c r="R2547" s="1066">
        <f t="shared" si="39"/>
        <v>0</v>
      </c>
      <c r="S2547" s="1065">
        <v>0</v>
      </c>
      <c r="T2547" s="1065">
        <v>0</v>
      </c>
      <c r="U2547" s="1065">
        <v>0</v>
      </c>
      <c r="V2547" s="1065">
        <v>0</v>
      </c>
    </row>
    <row r="2548" spans="1:22">
      <c r="A2548">
        <v>4088200100</v>
      </c>
      <c r="B2548" s="1061">
        <v>2</v>
      </c>
      <c r="C2548" s="1061">
        <v>5</v>
      </c>
      <c r="D2548" s="1062">
        <v>2</v>
      </c>
      <c r="E2548" s="1061" t="s">
        <v>2394</v>
      </c>
      <c r="F2548" s="1061">
        <v>143</v>
      </c>
      <c r="G2548" s="1061" t="s">
        <v>711</v>
      </c>
      <c r="H2548" s="1063">
        <v>1</v>
      </c>
      <c r="I2548" s="1064">
        <v>27201</v>
      </c>
      <c r="J2548" s="1064">
        <v>1</v>
      </c>
      <c r="K2548">
        <v>2020</v>
      </c>
      <c r="L2548" s="1064">
        <v>1</v>
      </c>
      <c r="M2548" s="1064">
        <v>1</v>
      </c>
      <c r="N2548" s="1064" t="s">
        <v>2397</v>
      </c>
      <c r="O2548">
        <v>13</v>
      </c>
      <c r="P2548" s="1065">
        <v>0</v>
      </c>
      <c r="Q2548" s="1065">
        <v>0</v>
      </c>
      <c r="R2548" s="1066">
        <f t="shared" si="39"/>
        <v>0</v>
      </c>
      <c r="S2548" s="1065">
        <v>124.99</v>
      </c>
      <c r="T2548" s="1065">
        <v>124.99</v>
      </c>
      <c r="U2548" s="1065">
        <v>0</v>
      </c>
      <c r="V2548" s="1065">
        <v>0</v>
      </c>
    </row>
    <row r="2549" spans="1:22">
      <c r="A2549">
        <v>4088200100</v>
      </c>
      <c r="B2549" s="1061">
        <v>2</v>
      </c>
      <c r="C2549" s="1061">
        <v>5</v>
      </c>
      <c r="D2549" s="1062">
        <v>2</v>
      </c>
      <c r="E2549" s="1061" t="s">
        <v>2394</v>
      </c>
      <c r="F2549" s="1061">
        <v>143</v>
      </c>
      <c r="G2549" s="1061" t="s">
        <v>711</v>
      </c>
      <c r="H2549" s="1063">
        <v>1</v>
      </c>
      <c r="I2549" s="1064">
        <v>27201</v>
      </c>
      <c r="J2549" s="1064">
        <v>1</v>
      </c>
      <c r="K2549">
        <v>2020</v>
      </c>
      <c r="L2549" s="1064">
        <v>1</v>
      </c>
      <c r="M2549" s="1064">
        <v>1</v>
      </c>
      <c r="N2549" s="1064" t="s">
        <v>2397</v>
      </c>
      <c r="O2549">
        <v>13</v>
      </c>
      <c r="P2549" s="1065">
        <v>0</v>
      </c>
      <c r="Q2549" s="1065">
        <v>135</v>
      </c>
      <c r="R2549" s="1066">
        <f t="shared" si="39"/>
        <v>135</v>
      </c>
      <c r="S2549" s="1065">
        <v>0</v>
      </c>
      <c r="T2549" s="1065">
        <v>0</v>
      </c>
      <c r="U2549" s="1065">
        <v>0</v>
      </c>
      <c r="V2549" s="1065">
        <v>0</v>
      </c>
    </row>
    <row r="2550" spans="1:22">
      <c r="A2550">
        <v>4088200100</v>
      </c>
      <c r="B2550" s="1061">
        <v>2</v>
      </c>
      <c r="C2550" s="1061">
        <v>5</v>
      </c>
      <c r="D2550" s="1062">
        <v>2</v>
      </c>
      <c r="E2550" s="1061" t="s">
        <v>2394</v>
      </c>
      <c r="F2550" s="1061">
        <v>143</v>
      </c>
      <c r="G2550" s="1061" t="s">
        <v>711</v>
      </c>
      <c r="H2550" s="1063">
        <v>1</v>
      </c>
      <c r="I2550" s="1064">
        <v>29101</v>
      </c>
      <c r="J2550" s="1064">
        <v>1</v>
      </c>
      <c r="K2550">
        <v>2020</v>
      </c>
      <c r="L2550" s="1064">
        <v>1</v>
      </c>
      <c r="M2550" s="1064">
        <v>1</v>
      </c>
      <c r="N2550" s="1064" t="s">
        <v>2397</v>
      </c>
      <c r="O2550">
        <v>13</v>
      </c>
      <c r="P2550" s="1065">
        <v>0</v>
      </c>
      <c r="Q2550" s="1065">
        <v>0</v>
      </c>
      <c r="R2550" s="1066">
        <f t="shared" si="39"/>
        <v>0</v>
      </c>
      <c r="S2550" s="1065">
        <v>0</v>
      </c>
      <c r="T2550" s="1065">
        <v>0</v>
      </c>
      <c r="U2550" s="1065">
        <v>0</v>
      </c>
      <c r="V2550" s="1065">
        <v>0</v>
      </c>
    </row>
    <row r="2551" spans="1:22">
      <c r="A2551">
        <v>4088200100</v>
      </c>
      <c r="B2551" s="1061">
        <v>2</v>
      </c>
      <c r="C2551" s="1061">
        <v>5</v>
      </c>
      <c r="D2551" s="1062">
        <v>2</v>
      </c>
      <c r="E2551" s="1061" t="s">
        <v>2394</v>
      </c>
      <c r="F2551" s="1061">
        <v>143</v>
      </c>
      <c r="G2551" s="1061" t="s">
        <v>711</v>
      </c>
      <c r="H2551" s="1063">
        <v>1</v>
      </c>
      <c r="I2551" s="1064">
        <v>29101</v>
      </c>
      <c r="J2551" s="1064">
        <v>1</v>
      </c>
      <c r="K2551">
        <v>2020</v>
      </c>
      <c r="L2551" s="1064">
        <v>1</v>
      </c>
      <c r="M2551" s="1064">
        <v>1</v>
      </c>
      <c r="N2551" s="1064" t="s">
        <v>2397</v>
      </c>
      <c r="O2551">
        <v>13</v>
      </c>
      <c r="P2551" s="1065">
        <v>0</v>
      </c>
      <c r="Q2551" s="1065">
        <v>0</v>
      </c>
      <c r="R2551" s="1066">
        <f t="shared" si="39"/>
        <v>0</v>
      </c>
      <c r="S2551" s="1065">
        <v>0</v>
      </c>
      <c r="T2551" s="1065">
        <v>0</v>
      </c>
      <c r="U2551" s="1065">
        <v>304.83999999999997</v>
      </c>
      <c r="V2551" s="1065">
        <v>304.83999999999997</v>
      </c>
    </row>
    <row r="2552" spans="1:22">
      <c r="A2552">
        <v>4088200100</v>
      </c>
      <c r="B2552" s="1061">
        <v>2</v>
      </c>
      <c r="C2552" s="1061">
        <v>5</v>
      </c>
      <c r="D2552" s="1062">
        <v>2</v>
      </c>
      <c r="E2552" s="1061" t="s">
        <v>2394</v>
      </c>
      <c r="F2552" s="1061">
        <v>143</v>
      </c>
      <c r="G2552" s="1061" t="s">
        <v>711</v>
      </c>
      <c r="H2552" s="1063">
        <v>1</v>
      </c>
      <c r="I2552" s="1064">
        <v>29101</v>
      </c>
      <c r="J2552" s="1064">
        <v>1</v>
      </c>
      <c r="K2552">
        <v>2020</v>
      </c>
      <c r="L2552" s="1064">
        <v>1</v>
      </c>
      <c r="M2552" s="1064">
        <v>1</v>
      </c>
      <c r="N2552" s="1064" t="s">
        <v>2397</v>
      </c>
      <c r="O2552">
        <v>13</v>
      </c>
      <c r="P2552" s="1065">
        <v>0</v>
      </c>
      <c r="Q2552" s="1065">
        <v>0</v>
      </c>
      <c r="R2552" s="1066">
        <f t="shared" si="39"/>
        <v>0</v>
      </c>
      <c r="S2552" s="1065">
        <v>0</v>
      </c>
      <c r="T2552" s="1065">
        <v>0</v>
      </c>
      <c r="U2552" s="1065">
        <v>0</v>
      </c>
      <c r="V2552" s="1065">
        <v>0</v>
      </c>
    </row>
    <row r="2553" spans="1:22">
      <c r="A2553">
        <v>4088200100</v>
      </c>
      <c r="B2553" s="1061">
        <v>2</v>
      </c>
      <c r="C2553" s="1061">
        <v>5</v>
      </c>
      <c r="D2553" s="1062">
        <v>2</v>
      </c>
      <c r="E2553" s="1061" t="s">
        <v>2394</v>
      </c>
      <c r="F2553" s="1061">
        <v>143</v>
      </c>
      <c r="G2553" s="1061" t="s">
        <v>711</v>
      </c>
      <c r="H2553" s="1063">
        <v>1</v>
      </c>
      <c r="I2553" s="1064">
        <v>29101</v>
      </c>
      <c r="J2553" s="1064">
        <v>1</v>
      </c>
      <c r="K2553">
        <v>2020</v>
      </c>
      <c r="L2553" s="1064">
        <v>1</v>
      </c>
      <c r="M2553" s="1064">
        <v>1</v>
      </c>
      <c r="N2553" s="1064" t="s">
        <v>2397</v>
      </c>
      <c r="O2553">
        <v>13</v>
      </c>
      <c r="P2553" s="1065">
        <v>0</v>
      </c>
      <c r="Q2553" s="1065">
        <v>0</v>
      </c>
      <c r="R2553" s="1066">
        <f t="shared" si="39"/>
        <v>0</v>
      </c>
      <c r="S2553" s="1065">
        <v>0</v>
      </c>
      <c r="T2553" s="1065">
        <v>0</v>
      </c>
      <c r="U2553" s="1065">
        <v>0</v>
      </c>
      <c r="V2553" s="1065">
        <v>0</v>
      </c>
    </row>
    <row r="2554" spans="1:22">
      <c r="A2554">
        <v>4088200100</v>
      </c>
      <c r="B2554" s="1061">
        <v>2</v>
      </c>
      <c r="C2554" s="1061">
        <v>5</v>
      </c>
      <c r="D2554" s="1062">
        <v>2</v>
      </c>
      <c r="E2554" s="1061" t="s">
        <v>2394</v>
      </c>
      <c r="F2554" s="1061">
        <v>143</v>
      </c>
      <c r="G2554" s="1061" t="s">
        <v>711</v>
      </c>
      <c r="H2554" s="1063">
        <v>1</v>
      </c>
      <c r="I2554" s="1064">
        <v>29101</v>
      </c>
      <c r="J2554" s="1064">
        <v>1</v>
      </c>
      <c r="K2554">
        <v>2020</v>
      </c>
      <c r="L2554" s="1064">
        <v>1</v>
      </c>
      <c r="M2554" s="1064">
        <v>1</v>
      </c>
      <c r="N2554" s="1064" t="s">
        <v>2397</v>
      </c>
      <c r="O2554">
        <v>13</v>
      </c>
      <c r="P2554" s="1065">
        <v>0</v>
      </c>
      <c r="Q2554" s="1065">
        <v>0</v>
      </c>
      <c r="R2554" s="1066">
        <f t="shared" si="39"/>
        <v>0</v>
      </c>
      <c r="S2554" s="1065">
        <v>304.83999999999997</v>
      </c>
      <c r="T2554" s="1065">
        <v>304.83999999999997</v>
      </c>
      <c r="U2554" s="1065">
        <v>0</v>
      </c>
      <c r="V2554" s="1065">
        <v>0</v>
      </c>
    </row>
    <row r="2555" spans="1:22">
      <c r="A2555">
        <v>4088200100</v>
      </c>
      <c r="B2555" s="1061">
        <v>2</v>
      </c>
      <c r="C2555" s="1061">
        <v>5</v>
      </c>
      <c r="D2555" s="1062">
        <v>2</v>
      </c>
      <c r="E2555" s="1061" t="s">
        <v>2394</v>
      </c>
      <c r="F2555" s="1061">
        <v>143</v>
      </c>
      <c r="G2555" s="1061" t="s">
        <v>711</v>
      </c>
      <c r="H2555" s="1063">
        <v>1</v>
      </c>
      <c r="I2555" s="1064">
        <v>29101</v>
      </c>
      <c r="J2555" s="1064">
        <v>1</v>
      </c>
      <c r="K2555">
        <v>2020</v>
      </c>
      <c r="L2555" s="1064">
        <v>1</v>
      </c>
      <c r="M2555" s="1064">
        <v>1</v>
      </c>
      <c r="N2555" s="1064" t="s">
        <v>2397</v>
      </c>
      <c r="O2555">
        <v>13</v>
      </c>
      <c r="P2555" s="1065">
        <v>0</v>
      </c>
      <c r="Q2555" s="1065">
        <v>304.83999999999997</v>
      </c>
      <c r="R2555" s="1066">
        <f t="shared" si="39"/>
        <v>304.83999999999997</v>
      </c>
      <c r="S2555" s="1065">
        <v>0</v>
      </c>
      <c r="T2555" s="1065">
        <v>0</v>
      </c>
      <c r="U2555" s="1065">
        <v>0</v>
      </c>
      <c r="V2555" s="1065">
        <v>0</v>
      </c>
    </row>
    <row r="2556" spans="1:22">
      <c r="A2556">
        <v>4088200100</v>
      </c>
      <c r="B2556" s="1061">
        <v>2</v>
      </c>
      <c r="C2556" s="1061">
        <v>5</v>
      </c>
      <c r="D2556" s="1062">
        <v>2</v>
      </c>
      <c r="E2556" s="1061" t="s">
        <v>2394</v>
      </c>
      <c r="F2556" s="1061">
        <v>143</v>
      </c>
      <c r="G2556" s="1061" t="s">
        <v>711</v>
      </c>
      <c r="H2556" s="1063">
        <v>1</v>
      </c>
      <c r="I2556" s="1064">
        <v>29101</v>
      </c>
      <c r="J2556" s="1064">
        <v>1</v>
      </c>
      <c r="K2556">
        <v>2020</v>
      </c>
      <c r="L2556" s="1064">
        <v>1</v>
      </c>
      <c r="M2556" s="1064">
        <v>1</v>
      </c>
      <c r="N2556" s="1064" t="s">
        <v>2397</v>
      </c>
      <c r="O2556">
        <v>13</v>
      </c>
      <c r="P2556" s="1065">
        <v>66078.52</v>
      </c>
      <c r="Q2556" s="1065">
        <v>-7804.94</v>
      </c>
      <c r="R2556" s="1066">
        <f t="shared" si="39"/>
        <v>58273.58</v>
      </c>
      <c r="S2556" s="1065">
        <v>0</v>
      </c>
      <c r="T2556" s="1065">
        <v>0</v>
      </c>
      <c r="U2556" s="1065">
        <v>0</v>
      </c>
      <c r="V2556" s="1065">
        <v>0</v>
      </c>
    </row>
    <row r="2557" spans="1:22">
      <c r="A2557">
        <v>4088200100</v>
      </c>
      <c r="B2557" s="1061">
        <v>2</v>
      </c>
      <c r="C2557" s="1061">
        <v>5</v>
      </c>
      <c r="D2557" s="1062">
        <v>2</v>
      </c>
      <c r="E2557" s="1061" t="s">
        <v>2394</v>
      </c>
      <c r="F2557" s="1061">
        <v>143</v>
      </c>
      <c r="G2557" s="1061" t="s">
        <v>711</v>
      </c>
      <c r="H2557" s="1063">
        <v>1</v>
      </c>
      <c r="I2557" s="1064">
        <v>29101</v>
      </c>
      <c r="J2557" s="1064">
        <v>1</v>
      </c>
      <c r="K2557">
        <v>2020</v>
      </c>
      <c r="L2557" s="1064">
        <v>2</v>
      </c>
      <c r="M2557" s="1064">
        <v>2</v>
      </c>
      <c r="N2557" s="1064" t="s">
        <v>2396</v>
      </c>
      <c r="O2557">
        <v>13</v>
      </c>
      <c r="P2557" s="1065">
        <v>0</v>
      </c>
      <c r="Q2557" s="1065">
        <v>0</v>
      </c>
      <c r="R2557" s="1066">
        <f t="shared" si="39"/>
        <v>0</v>
      </c>
      <c r="S2557" s="1065">
        <v>0</v>
      </c>
      <c r="T2557" s="1065">
        <v>0</v>
      </c>
      <c r="U2557" s="1065">
        <v>0</v>
      </c>
      <c r="V2557" s="1065">
        <v>0</v>
      </c>
    </row>
    <row r="2558" spans="1:22">
      <c r="A2558">
        <v>4088200100</v>
      </c>
      <c r="B2558" s="1061">
        <v>2</v>
      </c>
      <c r="C2558" s="1061">
        <v>5</v>
      </c>
      <c r="D2558" s="1062">
        <v>2</v>
      </c>
      <c r="E2558" s="1061" t="s">
        <v>2394</v>
      </c>
      <c r="F2558" s="1061">
        <v>143</v>
      </c>
      <c r="G2558" s="1061" t="s">
        <v>711</v>
      </c>
      <c r="H2558" s="1063">
        <v>1</v>
      </c>
      <c r="I2558" s="1064">
        <v>29101</v>
      </c>
      <c r="J2558" s="1064">
        <v>1</v>
      </c>
      <c r="K2558">
        <v>2020</v>
      </c>
      <c r="L2558" s="1064">
        <v>2</v>
      </c>
      <c r="M2558" s="1064">
        <v>2</v>
      </c>
      <c r="N2558" s="1064" t="s">
        <v>2396</v>
      </c>
      <c r="O2558">
        <v>13</v>
      </c>
      <c r="P2558" s="1065">
        <v>0</v>
      </c>
      <c r="Q2558" s="1065">
        <v>0</v>
      </c>
      <c r="R2558" s="1066">
        <f t="shared" si="39"/>
        <v>0</v>
      </c>
      <c r="S2558" s="1065">
        <v>0</v>
      </c>
      <c r="T2558" s="1065">
        <v>0</v>
      </c>
      <c r="U2558" s="1065">
        <v>838</v>
      </c>
      <c r="V2558" s="1065">
        <v>838</v>
      </c>
    </row>
    <row r="2559" spans="1:22">
      <c r="A2559">
        <v>4088200100</v>
      </c>
      <c r="B2559" s="1061">
        <v>2</v>
      </c>
      <c r="C2559" s="1061">
        <v>5</v>
      </c>
      <c r="D2559" s="1062">
        <v>2</v>
      </c>
      <c r="E2559" s="1061" t="s">
        <v>2394</v>
      </c>
      <c r="F2559" s="1061">
        <v>143</v>
      </c>
      <c r="G2559" s="1061" t="s">
        <v>711</v>
      </c>
      <c r="H2559" s="1063">
        <v>1</v>
      </c>
      <c r="I2559" s="1064">
        <v>29101</v>
      </c>
      <c r="J2559" s="1064">
        <v>1</v>
      </c>
      <c r="K2559">
        <v>2020</v>
      </c>
      <c r="L2559" s="1064">
        <v>2</v>
      </c>
      <c r="M2559" s="1064">
        <v>2</v>
      </c>
      <c r="N2559" s="1064" t="s">
        <v>2396</v>
      </c>
      <c r="O2559">
        <v>13</v>
      </c>
      <c r="P2559" s="1065">
        <v>0</v>
      </c>
      <c r="Q2559" s="1065">
        <v>0</v>
      </c>
      <c r="R2559" s="1066">
        <f t="shared" si="39"/>
        <v>0</v>
      </c>
      <c r="S2559" s="1065">
        <v>0</v>
      </c>
      <c r="T2559" s="1065">
        <v>0</v>
      </c>
      <c r="U2559" s="1065">
        <v>0</v>
      </c>
      <c r="V2559" s="1065">
        <v>0</v>
      </c>
    </row>
    <row r="2560" spans="1:22">
      <c r="A2560">
        <v>4088200100</v>
      </c>
      <c r="B2560" s="1061">
        <v>2</v>
      </c>
      <c r="C2560" s="1061">
        <v>5</v>
      </c>
      <c r="D2560" s="1062">
        <v>2</v>
      </c>
      <c r="E2560" s="1061" t="s">
        <v>2394</v>
      </c>
      <c r="F2560" s="1061">
        <v>143</v>
      </c>
      <c r="G2560" s="1061" t="s">
        <v>711</v>
      </c>
      <c r="H2560" s="1063">
        <v>1</v>
      </c>
      <c r="I2560" s="1064">
        <v>29101</v>
      </c>
      <c r="J2560" s="1064">
        <v>1</v>
      </c>
      <c r="K2560">
        <v>2020</v>
      </c>
      <c r="L2560" s="1064">
        <v>2</v>
      </c>
      <c r="M2560" s="1064">
        <v>2</v>
      </c>
      <c r="N2560" s="1064" t="s">
        <v>2396</v>
      </c>
      <c r="O2560">
        <v>13</v>
      </c>
      <c r="P2560" s="1065">
        <v>0</v>
      </c>
      <c r="Q2560" s="1065">
        <v>0</v>
      </c>
      <c r="R2560" s="1066">
        <f t="shared" si="39"/>
        <v>0</v>
      </c>
      <c r="S2560" s="1065">
        <v>0</v>
      </c>
      <c r="T2560" s="1065">
        <v>0</v>
      </c>
      <c r="U2560" s="1065">
        <v>0</v>
      </c>
      <c r="V2560" s="1065">
        <v>0</v>
      </c>
    </row>
    <row r="2561" spans="1:22">
      <c r="A2561">
        <v>4088200100</v>
      </c>
      <c r="B2561" s="1061">
        <v>2</v>
      </c>
      <c r="C2561" s="1061">
        <v>5</v>
      </c>
      <c r="D2561" s="1062">
        <v>2</v>
      </c>
      <c r="E2561" s="1061" t="s">
        <v>2394</v>
      </c>
      <c r="F2561" s="1061">
        <v>143</v>
      </c>
      <c r="G2561" s="1061" t="s">
        <v>711</v>
      </c>
      <c r="H2561" s="1063">
        <v>1</v>
      </c>
      <c r="I2561" s="1064">
        <v>29101</v>
      </c>
      <c r="J2561" s="1064">
        <v>1</v>
      </c>
      <c r="K2561">
        <v>2020</v>
      </c>
      <c r="L2561" s="1064">
        <v>2</v>
      </c>
      <c r="M2561" s="1064">
        <v>2</v>
      </c>
      <c r="N2561" s="1064" t="s">
        <v>2396</v>
      </c>
      <c r="O2561">
        <v>13</v>
      </c>
      <c r="P2561" s="1065">
        <v>0</v>
      </c>
      <c r="Q2561" s="1065">
        <v>0</v>
      </c>
      <c r="R2561" s="1066">
        <f t="shared" si="39"/>
        <v>0</v>
      </c>
      <c r="S2561" s="1065">
        <v>838</v>
      </c>
      <c r="T2561" s="1065">
        <v>838</v>
      </c>
      <c r="U2561" s="1065">
        <v>0</v>
      </c>
      <c r="V2561" s="1065">
        <v>0</v>
      </c>
    </row>
    <row r="2562" spans="1:22">
      <c r="A2562">
        <v>4088200100</v>
      </c>
      <c r="B2562" s="1061">
        <v>2</v>
      </c>
      <c r="C2562" s="1061">
        <v>5</v>
      </c>
      <c r="D2562" s="1062">
        <v>2</v>
      </c>
      <c r="E2562" s="1061" t="s">
        <v>2394</v>
      </c>
      <c r="F2562" s="1061">
        <v>143</v>
      </c>
      <c r="G2562" s="1061" t="s">
        <v>711</v>
      </c>
      <c r="H2562" s="1063">
        <v>1</v>
      </c>
      <c r="I2562" s="1064">
        <v>29101</v>
      </c>
      <c r="J2562" s="1064">
        <v>1</v>
      </c>
      <c r="K2562">
        <v>2020</v>
      </c>
      <c r="L2562" s="1064">
        <v>2</v>
      </c>
      <c r="M2562" s="1064">
        <v>2</v>
      </c>
      <c r="N2562" s="1064" t="s">
        <v>2396</v>
      </c>
      <c r="O2562">
        <v>13</v>
      </c>
      <c r="P2562" s="1065">
        <v>0</v>
      </c>
      <c r="Q2562" s="1065">
        <v>1517.3</v>
      </c>
      <c r="R2562" s="1066">
        <f t="shared" si="39"/>
        <v>1517.3</v>
      </c>
      <c r="S2562" s="1065">
        <v>0</v>
      </c>
      <c r="T2562" s="1065">
        <v>0</v>
      </c>
      <c r="U2562" s="1065">
        <v>0</v>
      </c>
      <c r="V2562" s="1065">
        <v>0</v>
      </c>
    </row>
    <row r="2563" spans="1:22">
      <c r="A2563">
        <v>4088200100</v>
      </c>
      <c r="B2563" s="1061">
        <v>2</v>
      </c>
      <c r="C2563" s="1061">
        <v>5</v>
      </c>
      <c r="D2563" s="1062">
        <v>2</v>
      </c>
      <c r="E2563" s="1061" t="s">
        <v>2394</v>
      </c>
      <c r="F2563" s="1061">
        <v>143</v>
      </c>
      <c r="G2563" s="1061" t="s">
        <v>711</v>
      </c>
      <c r="H2563" s="1063">
        <v>1</v>
      </c>
      <c r="I2563" s="1064">
        <v>29101</v>
      </c>
      <c r="J2563" s="1064">
        <v>1</v>
      </c>
      <c r="K2563">
        <v>2020</v>
      </c>
      <c r="L2563" s="1064">
        <v>1</v>
      </c>
      <c r="M2563" s="1064">
        <v>1</v>
      </c>
      <c r="N2563" s="1064" t="s">
        <v>2397</v>
      </c>
      <c r="O2563">
        <v>13</v>
      </c>
      <c r="P2563" s="1065">
        <v>0</v>
      </c>
      <c r="Q2563" s="1065">
        <v>0</v>
      </c>
      <c r="R2563" s="1066">
        <f t="shared" si="39"/>
        <v>0</v>
      </c>
      <c r="S2563" s="1065">
        <v>0</v>
      </c>
      <c r="T2563" s="1065">
        <v>0</v>
      </c>
      <c r="U2563" s="1065">
        <v>0</v>
      </c>
      <c r="V2563" s="1065">
        <v>0</v>
      </c>
    </row>
    <row r="2564" spans="1:22">
      <c r="A2564">
        <v>4088200100</v>
      </c>
      <c r="B2564" s="1061">
        <v>2</v>
      </c>
      <c r="C2564" s="1061">
        <v>5</v>
      </c>
      <c r="D2564" s="1062">
        <v>2</v>
      </c>
      <c r="E2564" s="1061" t="s">
        <v>2394</v>
      </c>
      <c r="F2564" s="1061">
        <v>143</v>
      </c>
      <c r="G2564" s="1061" t="s">
        <v>711</v>
      </c>
      <c r="H2564" s="1063">
        <v>1</v>
      </c>
      <c r="I2564" s="1064">
        <v>29101</v>
      </c>
      <c r="J2564" s="1064">
        <v>1</v>
      </c>
      <c r="K2564">
        <v>2020</v>
      </c>
      <c r="L2564" s="1064">
        <v>1</v>
      </c>
      <c r="M2564" s="1064">
        <v>1</v>
      </c>
      <c r="N2564" s="1064" t="s">
        <v>2397</v>
      </c>
      <c r="O2564">
        <v>13</v>
      </c>
      <c r="P2564" s="1065">
        <v>0</v>
      </c>
      <c r="Q2564" s="1065">
        <v>0</v>
      </c>
      <c r="R2564" s="1066">
        <f t="shared" si="39"/>
        <v>0</v>
      </c>
      <c r="S2564" s="1065">
        <v>0</v>
      </c>
      <c r="T2564" s="1065">
        <v>0</v>
      </c>
      <c r="U2564" s="1065">
        <v>3052.54</v>
      </c>
      <c r="V2564" s="1065">
        <v>3052.54</v>
      </c>
    </row>
    <row r="2565" spans="1:22">
      <c r="A2565">
        <v>4088200100</v>
      </c>
      <c r="B2565" s="1061">
        <v>2</v>
      </c>
      <c r="C2565" s="1061">
        <v>5</v>
      </c>
      <c r="D2565" s="1062">
        <v>2</v>
      </c>
      <c r="E2565" s="1061" t="s">
        <v>2394</v>
      </c>
      <c r="F2565" s="1061">
        <v>143</v>
      </c>
      <c r="G2565" s="1061" t="s">
        <v>711</v>
      </c>
      <c r="H2565" s="1063">
        <v>1</v>
      </c>
      <c r="I2565" s="1064">
        <v>29101</v>
      </c>
      <c r="J2565" s="1064">
        <v>1</v>
      </c>
      <c r="K2565">
        <v>2020</v>
      </c>
      <c r="L2565" s="1064">
        <v>1</v>
      </c>
      <c r="M2565" s="1064">
        <v>1</v>
      </c>
      <c r="N2565" s="1064" t="s">
        <v>2397</v>
      </c>
      <c r="O2565">
        <v>13</v>
      </c>
      <c r="P2565" s="1065">
        <v>0</v>
      </c>
      <c r="Q2565" s="1065">
        <v>0</v>
      </c>
      <c r="R2565" s="1066">
        <f t="shared" ref="R2565:R2628" si="40">P2565+Q2565</f>
        <v>0</v>
      </c>
      <c r="S2565" s="1065">
        <v>0</v>
      </c>
      <c r="T2565" s="1065">
        <v>0</v>
      </c>
      <c r="U2565" s="1065">
        <v>0</v>
      </c>
      <c r="V2565" s="1065">
        <v>0</v>
      </c>
    </row>
    <row r="2566" spans="1:22">
      <c r="A2566">
        <v>4088200100</v>
      </c>
      <c r="B2566" s="1061">
        <v>2</v>
      </c>
      <c r="C2566" s="1061">
        <v>5</v>
      </c>
      <c r="D2566" s="1062">
        <v>2</v>
      </c>
      <c r="E2566" s="1061" t="s">
        <v>2394</v>
      </c>
      <c r="F2566" s="1061">
        <v>143</v>
      </c>
      <c r="G2566" s="1061" t="s">
        <v>711</v>
      </c>
      <c r="H2566" s="1063">
        <v>1</v>
      </c>
      <c r="I2566" s="1064">
        <v>29101</v>
      </c>
      <c r="J2566" s="1064">
        <v>1</v>
      </c>
      <c r="K2566">
        <v>2020</v>
      </c>
      <c r="L2566" s="1064">
        <v>1</v>
      </c>
      <c r="M2566" s="1064">
        <v>1</v>
      </c>
      <c r="N2566" s="1064" t="s">
        <v>2397</v>
      </c>
      <c r="O2566">
        <v>13</v>
      </c>
      <c r="P2566" s="1065">
        <v>0</v>
      </c>
      <c r="Q2566" s="1065">
        <v>0</v>
      </c>
      <c r="R2566" s="1066">
        <f t="shared" si="40"/>
        <v>0</v>
      </c>
      <c r="S2566" s="1065">
        <v>0</v>
      </c>
      <c r="T2566" s="1065">
        <v>0</v>
      </c>
      <c r="U2566" s="1065">
        <v>0</v>
      </c>
      <c r="V2566" s="1065">
        <v>0</v>
      </c>
    </row>
    <row r="2567" spans="1:22">
      <c r="A2567">
        <v>4088200100</v>
      </c>
      <c r="B2567" s="1061">
        <v>2</v>
      </c>
      <c r="C2567" s="1061">
        <v>5</v>
      </c>
      <c r="D2567" s="1062">
        <v>2</v>
      </c>
      <c r="E2567" s="1061" t="s">
        <v>2394</v>
      </c>
      <c r="F2567" s="1061">
        <v>143</v>
      </c>
      <c r="G2567" s="1061" t="s">
        <v>711</v>
      </c>
      <c r="H2567" s="1063">
        <v>1</v>
      </c>
      <c r="I2567" s="1064">
        <v>29101</v>
      </c>
      <c r="J2567" s="1064">
        <v>1</v>
      </c>
      <c r="K2567">
        <v>2020</v>
      </c>
      <c r="L2567" s="1064">
        <v>1</v>
      </c>
      <c r="M2567" s="1064">
        <v>1</v>
      </c>
      <c r="N2567" s="1064" t="s">
        <v>2397</v>
      </c>
      <c r="O2567">
        <v>13</v>
      </c>
      <c r="P2567" s="1065">
        <v>0</v>
      </c>
      <c r="Q2567" s="1065">
        <v>0</v>
      </c>
      <c r="R2567" s="1066">
        <f t="shared" si="40"/>
        <v>0</v>
      </c>
      <c r="S2567" s="1065">
        <v>3052.54</v>
      </c>
      <c r="T2567" s="1065">
        <v>3052.54</v>
      </c>
      <c r="U2567" s="1065">
        <v>0</v>
      </c>
      <c r="V2567" s="1065">
        <v>0</v>
      </c>
    </row>
    <row r="2568" spans="1:22">
      <c r="A2568">
        <v>4088200100</v>
      </c>
      <c r="B2568" s="1061">
        <v>2</v>
      </c>
      <c r="C2568" s="1061">
        <v>5</v>
      </c>
      <c r="D2568" s="1062">
        <v>2</v>
      </c>
      <c r="E2568" s="1061" t="s">
        <v>2394</v>
      </c>
      <c r="F2568" s="1061">
        <v>143</v>
      </c>
      <c r="G2568" s="1061" t="s">
        <v>711</v>
      </c>
      <c r="H2568" s="1063">
        <v>1</v>
      </c>
      <c r="I2568" s="1064">
        <v>29101</v>
      </c>
      <c r="J2568" s="1064">
        <v>1</v>
      </c>
      <c r="K2568">
        <v>2020</v>
      </c>
      <c r="L2568" s="1064">
        <v>1</v>
      </c>
      <c r="M2568" s="1064">
        <v>1</v>
      </c>
      <c r="N2568" s="1064" t="s">
        <v>2397</v>
      </c>
      <c r="O2568">
        <v>13</v>
      </c>
      <c r="P2568" s="1065">
        <v>0</v>
      </c>
      <c r="Q2568" s="1065">
        <v>3467.9</v>
      </c>
      <c r="R2568" s="1066">
        <f t="shared" si="40"/>
        <v>3467.9</v>
      </c>
      <c r="S2568" s="1065">
        <v>0</v>
      </c>
      <c r="T2568" s="1065">
        <v>0</v>
      </c>
      <c r="U2568" s="1065">
        <v>0</v>
      </c>
      <c r="V2568" s="1065">
        <v>0</v>
      </c>
    </row>
    <row r="2569" spans="1:22">
      <c r="A2569">
        <v>4088200100</v>
      </c>
      <c r="B2569" s="1061">
        <v>2</v>
      </c>
      <c r="C2569" s="1061">
        <v>5</v>
      </c>
      <c r="D2569" s="1062">
        <v>2</v>
      </c>
      <c r="E2569" s="1061" t="s">
        <v>2394</v>
      </c>
      <c r="F2569" s="1061">
        <v>143</v>
      </c>
      <c r="G2569" s="1061" t="s">
        <v>711</v>
      </c>
      <c r="H2569" s="1063">
        <v>1</v>
      </c>
      <c r="I2569" s="1064">
        <v>29101</v>
      </c>
      <c r="J2569" s="1064">
        <v>1</v>
      </c>
      <c r="K2569">
        <v>2020</v>
      </c>
      <c r="L2569" s="1064">
        <v>1</v>
      </c>
      <c r="M2569" s="1064">
        <v>1</v>
      </c>
      <c r="N2569" s="1064" t="s">
        <v>2397</v>
      </c>
      <c r="O2569">
        <v>13</v>
      </c>
      <c r="P2569" s="1065">
        <v>0</v>
      </c>
      <c r="Q2569" s="1065">
        <v>0</v>
      </c>
      <c r="R2569" s="1066">
        <f t="shared" si="40"/>
        <v>0</v>
      </c>
      <c r="S2569" s="1065">
        <v>0</v>
      </c>
      <c r="T2569" s="1065">
        <v>0</v>
      </c>
      <c r="U2569" s="1065">
        <v>0</v>
      </c>
      <c r="V2569" s="1065">
        <v>0</v>
      </c>
    </row>
    <row r="2570" spans="1:22">
      <c r="A2570">
        <v>4088200100</v>
      </c>
      <c r="B2570" s="1061">
        <v>2</v>
      </c>
      <c r="C2570" s="1061">
        <v>5</v>
      </c>
      <c r="D2570" s="1062">
        <v>2</v>
      </c>
      <c r="E2570" s="1061" t="s">
        <v>2394</v>
      </c>
      <c r="F2570" s="1061">
        <v>143</v>
      </c>
      <c r="G2570" s="1061" t="s">
        <v>711</v>
      </c>
      <c r="H2570" s="1063">
        <v>1</v>
      </c>
      <c r="I2570" s="1064">
        <v>29101</v>
      </c>
      <c r="J2570" s="1064">
        <v>1</v>
      </c>
      <c r="K2570">
        <v>2020</v>
      </c>
      <c r="L2570" s="1064">
        <v>1</v>
      </c>
      <c r="M2570" s="1064">
        <v>1</v>
      </c>
      <c r="N2570" s="1064" t="s">
        <v>2397</v>
      </c>
      <c r="O2570">
        <v>13</v>
      </c>
      <c r="P2570" s="1065">
        <v>0</v>
      </c>
      <c r="Q2570" s="1065">
        <v>0</v>
      </c>
      <c r="R2570" s="1066">
        <f t="shared" si="40"/>
        <v>0</v>
      </c>
      <c r="S2570" s="1065">
        <v>0</v>
      </c>
      <c r="T2570" s="1065">
        <v>0</v>
      </c>
      <c r="U2570" s="1065">
        <v>1358.5</v>
      </c>
      <c r="V2570" s="1065">
        <v>1358.5</v>
      </c>
    </row>
    <row r="2571" spans="1:22">
      <c r="A2571">
        <v>4088200100</v>
      </c>
      <c r="B2571" s="1061">
        <v>2</v>
      </c>
      <c r="C2571" s="1061">
        <v>5</v>
      </c>
      <c r="D2571" s="1062">
        <v>2</v>
      </c>
      <c r="E2571" s="1061" t="s">
        <v>2394</v>
      </c>
      <c r="F2571" s="1061">
        <v>143</v>
      </c>
      <c r="G2571" s="1061" t="s">
        <v>711</v>
      </c>
      <c r="H2571" s="1063">
        <v>1</v>
      </c>
      <c r="I2571" s="1064">
        <v>29101</v>
      </c>
      <c r="J2571" s="1064">
        <v>1</v>
      </c>
      <c r="K2571">
        <v>2020</v>
      </c>
      <c r="L2571" s="1064">
        <v>1</v>
      </c>
      <c r="M2571" s="1064">
        <v>1</v>
      </c>
      <c r="N2571" s="1064" t="s">
        <v>2397</v>
      </c>
      <c r="O2571">
        <v>13</v>
      </c>
      <c r="P2571" s="1065">
        <v>0</v>
      </c>
      <c r="Q2571" s="1065">
        <v>0</v>
      </c>
      <c r="R2571" s="1066">
        <f t="shared" si="40"/>
        <v>0</v>
      </c>
      <c r="S2571" s="1065">
        <v>0</v>
      </c>
      <c r="T2571" s="1065">
        <v>0</v>
      </c>
      <c r="U2571" s="1065">
        <v>0</v>
      </c>
      <c r="V2571" s="1065">
        <v>0</v>
      </c>
    </row>
    <row r="2572" spans="1:22">
      <c r="A2572">
        <v>4088200100</v>
      </c>
      <c r="B2572" s="1061">
        <v>2</v>
      </c>
      <c r="C2572" s="1061">
        <v>5</v>
      </c>
      <c r="D2572" s="1062">
        <v>2</v>
      </c>
      <c r="E2572" s="1061" t="s">
        <v>2394</v>
      </c>
      <c r="F2572" s="1061">
        <v>143</v>
      </c>
      <c r="G2572" s="1061" t="s">
        <v>711</v>
      </c>
      <c r="H2572" s="1063">
        <v>1</v>
      </c>
      <c r="I2572" s="1064">
        <v>29101</v>
      </c>
      <c r="J2572" s="1064">
        <v>1</v>
      </c>
      <c r="K2572">
        <v>2020</v>
      </c>
      <c r="L2572" s="1064">
        <v>1</v>
      </c>
      <c r="M2572" s="1064">
        <v>1</v>
      </c>
      <c r="N2572" s="1064" t="s">
        <v>2397</v>
      </c>
      <c r="O2572">
        <v>13</v>
      </c>
      <c r="P2572" s="1065">
        <v>0</v>
      </c>
      <c r="Q2572" s="1065">
        <v>0</v>
      </c>
      <c r="R2572" s="1066">
        <f t="shared" si="40"/>
        <v>0</v>
      </c>
      <c r="S2572" s="1065">
        <v>0</v>
      </c>
      <c r="T2572" s="1065">
        <v>0</v>
      </c>
      <c r="U2572" s="1065">
        <v>0</v>
      </c>
      <c r="V2572" s="1065">
        <v>0</v>
      </c>
    </row>
    <row r="2573" spans="1:22">
      <c r="A2573">
        <v>4088200100</v>
      </c>
      <c r="B2573" s="1061">
        <v>2</v>
      </c>
      <c r="C2573" s="1061">
        <v>5</v>
      </c>
      <c r="D2573" s="1062">
        <v>2</v>
      </c>
      <c r="E2573" s="1061" t="s">
        <v>2394</v>
      </c>
      <c r="F2573" s="1061">
        <v>143</v>
      </c>
      <c r="G2573" s="1061" t="s">
        <v>711</v>
      </c>
      <c r="H2573" s="1063">
        <v>1</v>
      </c>
      <c r="I2573" s="1064">
        <v>29101</v>
      </c>
      <c r="J2573" s="1064">
        <v>1</v>
      </c>
      <c r="K2573">
        <v>2020</v>
      </c>
      <c r="L2573" s="1064">
        <v>1</v>
      </c>
      <c r="M2573" s="1064">
        <v>1</v>
      </c>
      <c r="N2573" s="1064" t="s">
        <v>2397</v>
      </c>
      <c r="O2573">
        <v>13</v>
      </c>
      <c r="P2573" s="1065">
        <v>0</v>
      </c>
      <c r="Q2573" s="1065">
        <v>0</v>
      </c>
      <c r="R2573" s="1066">
        <f t="shared" si="40"/>
        <v>0</v>
      </c>
      <c r="S2573" s="1065">
        <v>1358.5</v>
      </c>
      <c r="T2573" s="1065">
        <v>1358.5</v>
      </c>
      <c r="U2573" s="1065">
        <v>0</v>
      </c>
      <c r="V2573" s="1065">
        <v>0</v>
      </c>
    </row>
    <row r="2574" spans="1:22">
      <c r="A2574">
        <v>4088200100</v>
      </c>
      <c r="B2574" s="1061">
        <v>2</v>
      </c>
      <c r="C2574" s="1061">
        <v>5</v>
      </c>
      <c r="D2574" s="1062">
        <v>2</v>
      </c>
      <c r="E2574" s="1061" t="s">
        <v>2394</v>
      </c>
      <c r="F2574" s="1061">
        <v>143</v>
      </c>
      <c r="G2574" s="1061" t="s">
        <v>711</v>
      </c>
      <c r="H2574" s="1063">
        <v>1</v>
      </c>
      <c r="I2574" s="1064">
        <v>29101</v>
      </c>
      <c r="J2574" s="1064">
        <v>1</v>
      </c>
      <c r="K2574">
        <v>2020</v>
      </c>
      <c r="L2574" s="1064">
        <v>1</v>
      </c>
      <c r="M2574" s="1064">
        <v>1</v>
      </c>
      <c r="N2574" s="1064" t="s">
        <v>2397</v>
      </c>
      <c r="O2574">
        <v>13</v>
      </c>
      <c r="P2574" s="1065">
        <v>0</v>
      </c>
      <c r="Q2574" s="1065">
        <v>1500</v>
      </c>
      <c r="R2574" s="1066">
        <f t="shared" si="40"/>
        <v>1500</v>
      </c>
      <c r="S2574" s="1065">
        <v>0</v>
      </c>
      <c r="T2574" s="1065">
        <v>0</v>
      </c>
      <c r="U2574" s="1065">
        <v>0</v>
      </c>
      <c r="V2574" s="1065">
        <v>0</v>
      </c>
    </row>
    <row r="2575" spans="1:22">
      <c r="A2575">
        <v>4088200100</v>
      </c>
      <c r="B2575" s="1061">
        <v>2</v>
      </c>
      <c r="C2575" s="1061">
        <v>5</v>
      </c>
      <c r="D2575" s="1062">
        <v>2</v>
      </c>
      <c r="E2575" s="1061" t="s">
        <v>2394</v>
      </c>
      <c r="F2575" s="1061">
        <v>143</v>
      </c>
      <c r="G2575" s="1061" t="s">
        <v>711</v>
      </c>
      <c r="H2575" s="1063">
        <v>1</v>
      </c>
      <c r="I2575" s="1064">
        <v>29101</v>
      </c>
      <c r="J2575" s="1064">
        <v>1</v>
      </c>
      <c r="K2575">
        <v>2020</v>
      </c>
      <c r="L2575" s="1064">
        <v>2</v>
      </c>
      <c r="M2575" s="1064">
        <v>2</v>
      </c>
      <c r="N2575" s="1064" t="s">
        <v>2396</v>
      </c>
      <c r="O2575">
        <v>13</v>
      </c>
      <c r="P2575" s="1065">
        <v>0</v>
      </c>
      <c r="Q2575" s="1065">
        <v>0</v>
      </c>
      <c r="R2575" s="1066">
        <f t="shared" si="40"/>
        <v>0</v>
      </c>
      <c r="S2575" s="1065">
        <v>0</v>
      </c>
      <c r="T2575" s="1065">
        <v>0</v>
      </c>
      <c r="U2575" s="1065">
        <v>0</v>
      </c>
      <c r="V2575" s="1065">
        <v>0</v>
      </c>
    </row>
    <row r="2576" spans="1:22">
      <c r="A2576">
        <v>4088200100</v>
      </c>
      <c r="B2576" s="1061">
        <v>2</v>
      </c>
      <c r="C2576" s="1061">
        <v>5</v>
      </c>
      <c r="D2576" s="1062">
        <v>2</v>
      </c>
      <c r="E2576" s="1061" t="s">
        <v>2394</v>
      </c>
      <c r="F2576" s="1061">
        <v>143</v>
      </c>
      <c r="G2576" s="1061" t="s">
        <v>711</v>
      </c>
      <c r="H2576" s="1063">
        <v>1</v>
      </c>
      <c r="I2576" s="1064">
        <v>29101</v>
      </c>
      <c r="J2576" s="1064">
        <v>1</v>
      </c>
      <c r="K2576">
        <v>2020</v>
      </c>
      <c r="L2576" s="1064">
        <v>2</v>
      </c>
      <c r="M2576" s="1064">
        <v>2</v>
      </c>
      <c r="N2576" s="1064" t="s">
        <v>2396</v>
      </c>
      <c r="O2576">
        <v>13</v>
      </c>
      <c r="P2576" s="1065">
        <v>0</v>
      </c>
      <c r="Q2576" s="1065">
        <v>0</v>
      </c>
      <c r="R2576" s="1066">
        <f t="shared" si="40"/>
        <v>0</v>
      </c>
      <c r="S2576" s="1065">
        <v>0</v>
      </c>
      <c r="T2576" s="1065">
        <v>0</v>
      </c>
      <c r="U2576" s="1065">
        <v>557</v>
      </c>
      <c r="V2576" s="1065">
        <v>557</v>
      </c>
    </row>
    <row r="2577" spans="1:22">
      <c r="A2577">
        <v>4088200100</v>
      </c>
      <c r="B2577" s="1061">
        <v>2</v>
      </c>
      <c r="C2577" s="1061">
        <v>5</v>
      </c>
      <c r="D2577" s="1062">
        <v>2</v>
      </c>
      <c r="E2577" s="1061" t="s">
        <v>2394</v>
      </c>
      <c r="F2577" s="1061">
        <v>143</v>
      </c>
      <c r="G2577" s="1061" t="s">
        <v>711</v>
      </c>
      <c r="H2577" s="1063">
        <v>1</v>
      </c>
      <c r="I2577" s="1064">
        <v>29101</v>
      </c>
      <c r="J2577" s="1064">
        <v>1</v>
      </c>
      <c r="K2577">
        <v>2020</v>
      </c>
      <c r="L2577" s="1064">
        <v>2</v>
      </c>
      <c r="M2577" s="1064">
        <v>2</v>
      </c>
      <c r="N2577" s="1064" t="s">
        <v>2396</v>
      </c>
      <c r="O2577">
        <v>13</v>
      </c>
      <c r="P2577" s="1065">
        <v>0</v>
      </c>
      <c r="Q2577" s="1065">
        <v>0</v>
      </c>
      <c r="R2577" s="1066">
        <f t="shared" si="40"/>
        <v>0</v>
      </c>
      <c r="S2577" s="1065">
        <v>0</v>
      </c>
      <c r="T2577" s="1065">
        <v>0</v>
      </c>
      <c r="U2577" s="1065">
        <v>0</v>
      </c>
      <c r="V2577" s="1065">
        <v>0</v>
      </c>
    </row>
    <row r="2578" spans="1:22">
      <c r="A2578">
        <v>4088200100</v>
      </c>
      <c r="B2578" s="1061">
        <v>2</v>
      </c>
      <c r="C2578" s="1061">
        <v>5</v>
      </c>
      <c r="D2578" s="1062">
        <v>2</v>
      </c>
      <c r="E2578" s="1061" t="s">
        <v>2394</v>
      </c>
      <c r="F2578" s="1061">
        <v>143</v>
      </c>
      <c r="G2578" s="1061" t="s">
        <v>711</v>
      </c>
      <c r="H2578" s="1063">
        <v>1</v>
      </c>
      <c r="I2578" s="1064">
        <v>29101</v>
      </c>
      <c r="J2578" s="1064">
        <v>1</v>
      </c>
      <c r="K2578">
        <v>2020</v>
      </c>
      <c r="L2578" s="1064">
        <v>2</v>
      </c>
      <c r="M2578" s="1064">
        <v>2</v>
      </c>
      <c r="N2578" s="1064" t="s">
        <v>2396</v>
      </c>
      <c r="O2578">
        <v>13</v>
      </c>
      <c r="P2578" s="1065">
        <v>0</v>
      </c>
      <c r="Q2578" s="1065">
        <v>0</v>
      </c>
      <c r="R2578" s="1066">
        <f t="shared" si="40"/>
        <v>0</v>
      </c>
      <c r="S2578" s="1065">
        <v>0</v>
      </c>
      <c r="T2578" s="1065">
        <v>0</v>
      </c>
      <c r="U2578" s="1065">
        <v>0</v>
      </c>
      <c r="V2578" s="1065">
        <v>0</v>
      </c>
    </row>
    <row r="2579" spans="1:22">
      <c r="A2579">
        <v>4088200100</v>
      </c>
      <c r="B2579" s="1061">
        <v>2</v>
      </c>
      <c r="C2579" s="1061">
        <v>5</v>
      </c>
      <c r="D2579" s="1062">
        <v>2</v>
      </c>
      <c r="E2579" s="1061" t="s">
        <v>2394</v>
      </c>
      <c r="F2579" s="1061">
        <v>143</v>
      </c>
      <c r="G2579" s="1061" t="s">
        <v>711</v>
      </c>
      <c r="H2579" s="1063">
        <v>1</v>
      </c>
      <c r="I2579" s="1064">
        <v>29101</v>
      </c>
      <c r="J2579" s="1064">
        <v>1</v>
      </c>
      <c r="K2579">
        <v>2020</v>
      </c>
      <c r="L2579" s="1064">
        <v>2</v>
      </c>
      <c r="M2579" s="1064">
        <v>2</v>
      </c>
      <c r="N2579" s="1064" t="s">
        <v>2396</v>
      </c>
      <c r="O2579">
        <v>13</v>
      </c>
      <c r="P2579" s="1065">
        <v>0</v>
      </c>
      <c r="Q2579" s="1065">
        <v>0</v>
      </c>
      <c r="R2579" s="1066">
        <f t="shared" si="40"/>
        <v>0</v>
      </c>
      <c r="S2579" s="1065">
        <v>557</v>
      </c>
      <c r="T2579" s="1065">
        <v>557</v>
      </c>
      <c r="U2579" s="1065">
        <v>0</v>
      </c>
      <c r="V2579" s="1065">
        <v>0</v>
      </c>
    </row>
    <row r="2580" spans="1:22">
      <c r="A2580">
        <v>4088200100</v>
      </c>
      <c r="B2580" s="1061">
        <v>2</v>
      </c>
      <c r="C2580" s="1061">
        <v>5</v>
      </c>
      <c r="D2580" s="1062">
        <v>2</v>
      </c>
      <c r="E2580" s="1061" t="s">
        <v>2394</v>
      </c>
      <c r="F2580" s="1061">
        <v>143</v>
      </c>
      <c r="G2580" s="1061" t="s">
        <v>711</v>
      </c>
      <c r="H2580" s="1063">
        <v>1</v>
      </c>
      <c r="I2580" s="1064">
        <v>29101</v>
      </c>
      <c r="J2580" s="1064">
        <v>1</v>
      </c>
      <c r="K2580">
        <v>2020</v>
      </c>
      <c r="L2580" s="1064">
        <v>2</v>
      </c>
      <c r="M2580" s="1064">
        <v>2</v>
      </c>
      <c r="N2580" s="1064" t="s">
        <v>2396</v>
      </c>
      <c r="O2580">
        <v>13</v>
      </c>
      <c r="P2580" s="1065">
        <v>0</v>
      </c>
      <c r="Q2580" s="1065">
        <v>557</v>
      </c>
      <c r="R2580" s="1066">
        <f t="shared" si="40"/>
        <v>557</v>
      </c>
      <c r="S2580" s="1065">
        <v>0</v>
      </c>
      <c r="T2580" s="1065">
        <v>0</v>
      </c>
      <c r="U2580" s="1065">
        <v>0</v>
      </c>
      <c r="V2580" s="1065">
        <v>0</v>
      </c>
    </row>
    <row r="2581" spans="1:22">
      <c r="A2581">
        <v>4088200100</v>
      </c>
      <c r="B2581" s="1061">
        <v>2</v>
      </c>
      <c r="C2581" s="1061">
        <v>5</v>
      </c>
      <c r="D2581" s="1062">
        <v>2</v>
      </c>
      <c r="E2581" s="1061" t="s">
        <v>2394</v>
      </c>
      <c r="F2581" s="1061">
        <v>143</v>
      </c>
      <c r="G2581" s="1061" t="s">
        <v>711</v>
      </c>
      <c r="H2581" s="1063">
        <v>1</v>
      </c>
      <c r="I2581" s="1064">
        <v>29101</v>
      </c>
      <c r="J2581" s="1064">
        <v>1</v>
      </c>
      <c r="K2581">
        <v>2020</v>
      </c>
      <c r="L2581" s="1064">
        <v>1</v>
      </c>
      <c r="M2581" s="1064">
        <v>1</v>
      </c>
      <c r="N2581" s="1064" t="s">
        <v>2397</v>
      </c>
      <c r="O2581">
        <v>13</v>
      </c>
      <c r="P2581" s="1065">
        <v>0</v>
      </c>
      <c r="Q2581" s="1065">
        <v>0</v>
      </c>
      <c r="R2581" s="1066">
        <f t="shared" si="40"/>
        <v>0</v>
      </c>
      <c r="S2581" s="1065">
        <v>0</v>
      </c>
      <c r="T2581" s="1065">
        <v>0</v>
      </c>
      <c r="U2581" s="1065">
        <v>0</v>
      </c>
      <c r="V2581" s="1065">
        <v>0</v>
      </c>
    </row>
    <row r="2582" spans="1:22">
      <c r="A2582">
        <v>4088200100</v>
      </c>
      <c r="B2582" s="1061">
        <v>2</v>
      </c>
      <c r="C2582" s="1061">
        <v>5</v>
      </c>
      <c r="D2582" s="1062">
        <v>2</v>
      </c>
      <c r="E2582" s="1061" t="s">
        <v>2394</v>
      </c>
      <c r="F2582" s="1061">
        <v>143</v>
      </c>
      <c r="G2582" s="1061" t="s">
        <v>711</v>
      </c>
      <c r="H2582" s="1063">
        <v>1</v>
      </c>
      <c r="I2582" s="1064">
        <v>29101</v>
      </c>
      <c r="J2582" s="1064">
        <v>1</v>
      </c>
      <c r="K2582">
        <v>2020</v>
      </c>
      <c r="L2582" s="1064">
        <v>1</v>
      </c>
      <c r="M2582" s="1064">
        <v>1</v>
      </c>
      <c r="N2582" s="1064" t="s">
        <v>2397</v>
      </c>
      <c r="O2582">
        <v>13</v>
      </c>
      <c r="P2582" s="1065">
        <v>0</v>
      </c>
      <c r="Q2582" s="1065">
        <v>0</v>
      </c>
      <c r="R2582" s="1066">
        <f t="shared" si="40"/>
        <v>0</v>
      </c>
      <c r="S2582" s="1065">
        <v>0</v>
      </c>
      <c r="T2582" s="1065">
        <v>0</v>
      </c>
      <c r="U2582" s="1065">
        <v>2532.1999999999998</v>
      </c>
      <c r="V2582" s="1065">
        <v>2532.1999999999998</v>
      </c>
    </row>
    <row r="2583" spans="1:22">
      <c r="A2583">
        <v>4088200100</v>
      </c>
      <c r="B2583" s="1061">
        <v>2</v>
      </c>
      <c r="C2583" s="1061">
        <v>5</v>
      </c>
      <c r="D2583" s="1062">
        <v>2</v>
      </c>
      <c r="E2583" s="1061" t="s">
        <v>2394</v>
      </c>
      <c r="F2583" s="1061">
        <v>143</v>
      </c>
      <c r="G2583" s="1061" t="s">
        <v>711</v>
      </c>
      <c r="H2583" s="1063">
        <v>1</v>
      </c>
      <c r="I2583" s="1064">
        <v>29101</v>
      </c>
      <c r="J2583" s="1064">
        <v>1</v>
      </c>
      <c r="K2583">
        <v>2020</v>
      </c>
      <c r="L2583" s="1064">
        <v>1</v>
      </c>
      <c r="M2583" s="1064">
        <v>1</v>
      </c>
      <c r="N2583" s="1064" t="s">
        <v>2397</v>
      </c>
      <c r="O2583">
        <v>13</v>
      </c>
      <c r="P2583" s="1065">
        <v>0</v>
      </c>
      <c r="Q2583" s="1065">
        <v>0</v>
      </c>
      <c r="R2583" s="1066">
        <f t="shared" si="40"/>
        <v>0</v>
      </c>
      <c r="S2583" s="1065">
        <v>0</v>
      </c>
      <c r="T2583" s="1065">
        <v>0</v>
      </c>
      <c r="U2583" s="1065">
        <v>0</v>
      </c>
      <c r="V2583" s="1065">
        <v>0</v>
      </c>
    </row>
    <row r="2584" spans="1:22">
      <c r="A2584">
        <v>4088200100</v>
      </c>
      <c r="B2584" s="1061">
        <v>2</v>
      </c>
      <c r="C2584" s="1061">
        <v>5</v>
      </c>
      <c r="D2584" s="1062">
        <v>2</v>
      </c>
      <c r="E2584" s="1061" t="s">
        <v>2394</v>
      </c>
      <c r="F2584" s="1061">
        <v>143</v>
      </c>
      <c r="G2584" s="1061" t="s">
        <v>711</v>
      </c>
      <c r="H2584" s="1063">
        <v>1</v>
      </c>
      <c r="I2584" s="1064">
        <v>29101</v>
      </c>
      <c r="J2584" s="1064">
        <v>1</v>
      </c>
      <c r="K2584">
        <v>2020</v>
      </c>
      <c r="L2584" s="1064">
        <v>1</v>
      </c>
      <c r="M2584" s="1064">
        <v>1</v>
      </c>
      <c r="N2584" s="1064" t="s">
        <v>2397</v>
      </c>
      <c r="O2584">
        <v>13</v>
      </c>
      <c r="P2584" s="1065">
        <v>0</v>
      </c>
      <c r="Q2584" s="1065">
        <v>0</v>
      </c>
      <c r="R2584" s="1066">
        <f t="shared" si="40"/>
        <v>0</v>
      </c>
      <c r="S2584" s="1065">
        <v>0</v>
      </c>
      <c r="T2584" s="1065">
        <v>0</v>
      </c>
      <c r="U2584" s="1065">
        <v>0</v>
      </c>
      <c r="V2584" s="1065">
        <v>0</v>
      </c>
    </row>
    <row r="2585" spans="1:22">
      <c r="A2585">
        <v>4088200100</v>
      </c>
      <c r="B2585" s="1061">
        <v>2</v>
      </c>
      <c r="C2585" s="1061">
        <v>5</v>
      </c>
      <c r="D2585" s="1062">
        <v>2</v>
      </c>
      <c r="E2585" s="1061" t="s">
        <v>2394</v>
      </c>
      <c r="F2585" s="1061">
        <v>143</v>
      </c>
      <c r="G2585" s="1061" t="s">
        <v>711</v>
      </c>
      <c r="H2585" s="1063">
        <v>1</v>
      </c>
      <c r="I2585" s="1064">
        <v>29101</v>
      </c>
      <c r="J2585" s="1064">
        <v>1</v>
      </c>
      <c r="K2585">
        <v>2020</v>
      </c>
      <c r="L2585" s="1064">
        <v>1</v>
      </c>
      <c r="M2585" s="1064">
        <v>1</v>
      </c>
      <c r="N2585" s="1064" t="s">
        <v>2397</v>
      </c>
      <c r="O2585">
        <v>13</v>
      </c>
      <c r="P2585" s="1065">
        <v>0</v>
      </c>
      <c r="Q2585" s="1065">
        <v>0</v>
      </c>
      <c r="R2585" s="1066">
        <f t="shared" si="40"/>
        <v>0</v>
      </c>
      <c r="S2585" s="1065">
        <v>2532.1999999999998</v>
      </c>
      <c r="T2585" s="1065">
        <v>2532.1999999999998</v>
      </c>
      <c r="U2585" s="1065">
        <v>0</v>
      </c>
      <c r="V2585" s="1065">
        <v>0</v>
      </c>
    </row>
    <row r="2586" spans="1:22">
      <c r="A2586">
        <v>4088200100</v>
      </c>
      <c r="B2586" s="1061">
        <v>2</v>
      </c>
      <c r="C2586" s="1061">
        <v>5</v>
      </c>
      <c r="D2586" s="1062">
        <v>2</v>
      </c>
      <c r="E2586" s="1061" t="s">
        <v>2394</v>
      </c>
      <c r="F2586" s="1061">
        <v>143</v>
      </c>
      <c r="G2586" s="1061" t="s">
        <v>711</v>
      </c>
      <c r="H2586" s="1063">
        <v>1</v>
      </c>
      <c r="I2586" s="1064">
        <v>29101</v>
      </c>
      <c r="J2586" s="1064">
        <v>1</v>
      </c>
      <c r="K2586">
        <v>2020</v>
      </c>
      <c r="L2586" s="1064">
        <v>1</v>
      </c>
      <c r="M2586" s="1064">
        <v>1</v>
      </c>
      <c r="N2586" s="1064" t="s">
        <v>2397</v>
      </c>
      <c r="O2586">
        <v>13</v>
      </c>
      <c r="P2586" s="1065">
        <v>0</v>
      </c>
      <c r="Q2586" s="1065">
        <v>2532.1999999999998</v>
      </c>
      <c r="R2586" s="1066">
        <f t="shared" si="40"/>
        <v>2532.1999999999998</v>
      </c>
      <c r="S2586" s="1065">
        <v>0</v>
      </c>
      <c r="T2586" s="1065">
        <v>0</v>
      </c>
      <c r="U2586" s="1065">
        <v>0</v>
      </c>
      <c r="V2586" s="1065">
        <v>0</v>
      </c>
    </row>
    <row r="2587" spans="1:22">
      <c r="A2587">
        <v>4088200100</v>
      </c>
      <c r="B2587" s="1061">
        <v>2</v>
      </c>
      <c r="C2587" s="1061">
        <v>5</v>
      </c>
      <c r="D2587" s="1062">
        <v>2</v>
      </c>
      <c r="E2587" s="1061" t="s">
        <v>2394</v>
      </c>
      <c r="F2587" s="1061">
        <v>143</v>
      </c>
      <c r="G2587" s="1061" t="s">
        <v>711</v>
      </c>
      <c r="H2587" s="1063">
        <v>1</v>
      </c>
      <c r="I2587" s="1064">
        <v>29101</v>
      </c>
      <c r="J2587" s="1064">
        <v>1</v>
      </c>
      <c r="K2587">
        <v>2020</v>
      </c>
      <c r="L2587" s="1064">
        <v>2</v>
      </c>
      <c r="M2587" s="1064">
        <v>2</v>
      </c>
      <c r="N2587" s="1064" t="s">
        <v>2396</v>
      </c>
      <c r="O2587">
        <v>13</v>
      </c>
      <c r="P2587" s="1065">
        <v>1575.21</v>
      </c>
      <c r="Q2587" s="1065">
        <v>-1065.2</v>
      </c>
      <c r="R2587" s="1066">
        <f t="shared" si="40"/>
        <v>510.01</v>
      </c>
      <c r="S2587" s="1065">
        <v>1200.51</v>
      </c>
      <c r="T2587" s="1065">
        <v>1200.51</v>
      </c>
      <c r="U2587" s="1065">
        <v>1200.51</v>
      </c>
      <c r="V2587" s="1065">
        <v>1200.51</v>
      </c>
    </row>
    <row r="2588" spans="1:22">
      <c r="A2588">
        <v>4088200100</v>
      </c>
      <c r="B2588" s="1061">
        <v>2</v>
      </c>
      <c r="C2588" s="1061">
        <v>5</v>
      </c>
      <c r="D2588" s="1062">
        <v>2</v>
      </c>
      <c r="E2588" s="1061" t="s">
        <v>2394</v>
      </c>
      <c r="F2588" s="1061">
        <v>143</v>
      </c>
      <c r="G2588" s="1061" t="s">
        <v>711</v>
      </c>
      <c r="H2588" s="1063">
        <v>1</v>
      </c>
      <c r="I2588" s="1064">
        <v>29101</v>
      </c>
      <c r="J2588" s="1064">
        <v>1</v>
      </c>
      <c r="K2588">
        <v>2020</v>
      </c>
      <c r="L2588" s="1064">
        <v>2</v>
      </c>
      <c r="M2588" s="1064">
        <v>2</v>
      </c>
      <c r="N2588" s="1064" t="s">
        <v>2396</v>
      </c>
      <c r="O2588">
        <v>13</v>
      </c>
      <c r="P2588" s="1065">
        <v>0</v>
      </c>
      <c r="Q2588" s="1065">
        <v>0</v>
      </c>
      <c r="R2588" s="1066">
        <f t="shared" si="40"/>
        <v>0</v>
      </c>
      <c r="S2588" s="1065">
        <v>0</v>
      </c>
      <c r="T2588" s="1065">
        <v>0</v>
      </c>
      <c r="U2588" s="1065">
        <v>0</v>
      </c>
      <c r="V2588" s="1065">
        <v>0</v>
      </c>
    </row>
    <row r="2589" spans="1:22">
      <c r="A2589">
        <v>4088200100</v>
      </c>
      <c r="B2589" s="1061">
        <v>2</v>
      </c>
      <c r="C2589" s="1061">
        <v>5</v>
      </c>
      <c r="D2589" s="1062">
        <v>2</v>
      </c>
      <c r="E2589" s="1061" t="s">
        <v>2394</v>
      </c>
      <c r="F2589" s="1061">
        <v>143</v>
      </c>
      <c r="G2589" s="1061" t="s">
        <v>711</v>
      </c>
      <c r="H2589" s="1063">
        <v>1</v>
      </c>
      <c r="I2589" s="1064">
        <v>29101</v>
      </c>
      <c r="J2589" s="1064">
        <v>1</v>
      </c>
      <c r="K2589">
        <v>2020</v>
      </c>
      <c r="L2589" s="1064">
        <v>2</v>
      </c>
      <c r="M2589" s="1064">
        <v>2</v>
      </c>
      <c r="N2589" s="1064" t="s">
        <v>2396</v>
      </c>
      <c r="O2589">
        <v>13</v>
      </c>
      <c r="P2589" s="1065">
        <v>0</v>
      </c>
      <c r="Q2589" s="1065">
        <v>0</v>
      </c>
      <c r="R2589" s="1066">
        <f t="shared" si="40"/>
        <v>0</v>
      </c>
      <c r="S2589" s="1065">
        <v>0</v>
      </c>
      <c r="T2589" s="1065">
        <v>0</v>
      </c>
      <c r="U2589" s="1065">
        <v>535.33000000000004</v>
      </c>
      <c r="V2589" s="1065">
        <v>535.33000000000004</v>
      </c>
    </row>
    <row r="2590" spans="1:22">
      <c r="A2590">
        <v>4088200100</v>
      </c>
      <c r="B2590" s="1061">
        <v>2</v>
      </c>
      <c r="C2590" s="1061">
        <v>5</v>
      </c>
      <c r="D2590" s="1062">
        <v>2</v>
      </c>
      <c r="E2590" s="1061" t="s">
        <v>2394</v>
      </c>
      <c r="F2590" s="1061">
        <v>143</v>
      </c>
      <c r="G2590" s="1061" t="s">
        <v>711</v>
      </c>
      <c r="H2590" s="1063">
        <v>1</v>
      </c>
      <c r="I2590" s="1064">
        <v>29101</v>
      </c>
      <c r="J2590" s="1064">
        <v>1</v>
      </c>
      <c r="K2590">
        <v>2020</v>
      </c>
      <c r="L2590" s="1064">
        <v>2</v>
      </c>
      <c r="M2590" s="1064">
        <v>2</v>
      </c>
      <c r="N2590" s="1064" t="s">
        <v>2396</v>
      </c>
      <c r="O2590">
        <v>13</v>
      </c>
      <c r="P2590" s="1065">
        <v>0</v>
      </c>
      <c r="Q2590" s="1065">
        <v>546.53</v>
      </c>
      <c r="R2590" s="1066">
        <f t="shared" si="40"/>
        <v>546.53</v>
      </c>
      <c r="S2590" s="1065">
        <v>0</v>
      </c>
      <c r="T2590" s="1065">
        <v>0</v>
      </c>
      <c r="U2590" s="1065">
        <v>0</v>
      </c>
      <c r="V2590" s="1065">
        <v>0</v>
      </c>
    </row>
    <row r="2591" spans="1:22">
      <c r="A2591">
        <v>4088200100</v>
      </c>
      <c r="B2591" s="1061">
        <v>2</v>
      </c>
      <c r="C2591" s="1061">
        <v>5</v>
      </c>
      <c r="D2591" s="1062">
        <v>2</v>
      </c>
      <c r="E2591" s="1061" t="s">
        <v>2394</v>
      </c>
      <c r="F2591" s="1061">
        <v>143</v>
      </c>
      <c r="G2591" s="1061" t="s">
        <v>711</v>
      </c>
      <c r="H2591" s="1063">
        <v>1</v>
      </c>
      <c r="I2591" s="1064">
        <v>29101</v>
      </c>
      <c r="J2591" s="1064">
        <v>1</v>
      </c>
      <c r="K2591">
        <v>2020</v>
      </c>
      <c r="L2591" s="1064">
        <v>2</v>
      </c>
      <c r="M2591" s="1064">
        <v>2</v>
      </c>
      <c r="N2591" s="1064" t="s">
        <v>2396</v>
      </c>
      <c r="O2591">
        <v>13</v>
      </c>
      <c r="P2591" s="1065">
        <v>0</v>
      </c>
      <c r="Q2591" s="1065">
        <v>0</v>
      </c>
      <c r="R2591" s="1066">
        <f t="shared" si="40"/>
        <v>0</v>
      </c>
      <c r="S2591" s="1065">
        <v>0</v>
      </c>
      <c r="T2591" s="1065">
        <v>0</v>
      </c>
      <c r="U2591" s="1065">
        <v>0</v>
      </c>
      <c r="V2591" s="1065">
        <v>0</v>
      </c>
    </row>
    <row r="2592" spans="1:22">
      <c r="A2592">
        <v>4088200100</v>
      </c>
      <c r="B2592" s="1061">
        <v>2</v>
      </c>
      <c r="C2592" s="1061">
        <v>5</v>
      </c>
      <c r="D2592" s="1062">
        <v>2</v>
      </c>
      <c r="E2592" s="1061" t="s">
        <v>2394</v>
      </c>
      <c r="F2592" s="1061">
        <v>143</v>
      </c>
      <c r="G2592" s="1061" t="s">
        <v>711</v>
      </c>
      <c r="H2592" s="1063">
        <v>1</v>
      </c>
      <c r="I2592" s="1064">
        <v>29101</v>
      </c>
      <c r="J2592" s="1064">
        <v>1</v>
      </c>
      <c r="K2592">
        <v>2020</v>
      </c>
      <c r="L2592" s="1064">
        <v>2</v>
      </c>
      <c r="M2592" s="1064">
        <v>2</v>
      </c>
      <c r="N2592" s="1064" t="s">
        <v>2396</v>
      </c>
      <c r="O2592">
        <v>13</v>
      </c>
      <c r="P2592" s="1065">
        <v>0</v>
      </c>
      <c r="Q2592" s="1065">
        <v>0</v>
      </c>
      <c r="R2592" s="1066">
        <f t="shared" si="40"/>
        <v>0</v>
      </c>
      <c r="S2592" s="1065">
        <v>535.33000000000004</v>
      </c>
      <c r="T2592" s="1065">
        <v>535.33000000000004</v>
      </c>
      <c r="U2592" s="1065">
        <v>0</v>
      </c>
      <c r="V2592" s="1065">
        <v>0</v>
      </c>
    </row>
    <row r="2593" spans="1:22">
      <c r="A2593">
        <v>4088200100</v>
      </c>
      <c r="B2593" s="1061">
        <v>2</v>
      </c>
      <c r="C2593" s="1061">
        <v>5</v>
      </c>
      <c r="D2593" s="1062">
        <v>2</v>
      </c>
      <c r="E2593" s="1061" t="s">
        <v>2394</v>
      </c>
      <c r="F2593" s="1061">
        <v>143</v>
      </c>
      <c r="G2593" s="1061" t="s">
        <v>711</v>
      </c>
      <c r="H2593" s="1063">
        <v>1</v>
      </c>
      <c r="I2593" s="1064">
        <v>29101</v>
      </c>
      <c r="J2593" s="1064">
        <v>1</v>
      </c>
      <c r="K2593">
        <v>2020</v>
      </c>
      <c r="L2593" s="1064">
        <v>2</v>
      </c>
      <c r="M2593" s="1064">
        <v>2</v>
      </c>
      <c r="N2593" s="1064" t="s">
        <v>2396</v>
      </c>
      <c r="O2593">
        <v>13</v>
      </c>
      <c r="P2593" s="1065">
        <v>0</v>
      </c>
      <c r="Q2593" s="1065">
        <v>0</v>
      </c>
      <c r="R2593" s="1066">
        <f t="shared" si="40"/>
        <v>0</v>
      </c>
      <c r="S2593" s="1065">
        <v>0</v>
      </c>
      <c r="T2593" s="1065">
        <v>0</v>
      </c>
      <c r="U2593" s="1065">
        <v>0</v>
      </c>
      <c r="V2593" s="1065">
        <v>0</v>
      </c>
    </row>
    <row r="2594" spans="1:22">
      <c r="A2594">
        <v>4088200100</v>
      </c>
      <c r="B2594" s="1061">
        <v>2</v>
      </c>
      <c r="C2594" s="1061">
        <v>5</v>
      </c>
      <c r="D2594" s="1062">
        <v>2</v>
      </c>
      <c r="E2594" s="1061" t="s">
        <v>2394</v>
      </c>
      <c r="F2594" s="1061">
        <v>143</v>
      </c>
      <c r="G2594" s="1061" t="s">
        <v>711</v>
      </c>
      <c r="H2594" s="1063">
        <v>1</v>
      </c>
      <c r="I2594" s="1064">
        <v>29101</v>
      </c>
      <c r="J2594" s="1064">
        <v>1</v>
      </c>
      <c r="K2594">
        <v>2020</v>
      </c>
      <c r="L2594" s="1064">
        <v>2</v>
      </c>
      <c r="M2594" s="1064">
        <v>2</v>
      </c>
      <c r="N2594" s="1064" t="s">
        <v>2396</v>
      </c>
      <c r="O2594">
        <v>13</v>
      </c>
      <c r="P2594" s="1065">
        <v>0</v>
      </c>
      <c r="Q2594" s="1065">
        <v>0</v>
      </c>
      <c r="R2594" s="1066">
        <f t="shared" si="40"/>
        <v>0</v>
      </c>
      <c r="S2594" s="1065">
        <v>0</v>
      </c>
      <c r="T2594" s="1065">
        <v>0</v>
      </c>
      <c r="U2594" s="1065">
        <v>0</v>
      </c>
      <c r="V2594" s="1065">
        <v>0</v>
      </c>
    </row>
    <row r="2595" spans="1:22">
      <c r="A2595">
        <v>4088200100</v>
      </c>
      <c r="B2595" s="1061">
        <v>2</v>
      </c>
      <c r="C2595" s="1061">
        <v>5</v>
      </c>
      <c r="D2595" s="1062">
        <v>2</v>
      </c>
      <c r="E2595" s="1061" t="s">
        <v>2394</v>
      </c>
      <c r="F2595" s="1061">
        <v>143</v>
      </c>
      <c r="G2595" s="1061" t="s">
        <v>711</v>
      </c>
      <c r="H2595" s="1063">
        <v>1</v>
      </c>
      <c r="I2595" s="1064">
        <v>29101</v>
      </c>
      <c r="J2595" s="1064">
        <v>1</v>
      </c>
      <c r="K2595">
        <v>2020</v>
      </c>
      <c r="L2595" s="1064">
        <v>2</v>
      </c>
      <c r="M2595" s="1064">
        <v>2</v>
      </c>
      <c r="N2595" s="1064" t="s">
        <v>2396</v>
      </c>
      <c r="O2595">
        <v>13</v>
      </c>
      <c r="P2595" s="1065">
        <v>0</v>
      </c>
      <c r="Q2595" s="1065">
        <v>0</v>
      </c>
      <c r="R2595" s="1066">
        <f t="shared" si="40"/>
        <v>0</v>
      </c>
      <c r="S2595" s="1065">
        <v>0</v>
      </c>
      <c r="T2595" s="1065">
        <v>0</v>
      </c>
      <c r="U2595" s="1065">
        <v>1131.01</v>
      </c>
      <c r="V2595" s="1065">
        <v>1131.01</v>
      </c>
    </row>
    <row r="2596" spans="1:22">
      <c r="A2596">
        <v>4088200100</v>
      </c>
      <c r="B2596" s="1061">
        <v>2</v>
      </c>
      <c r="C2596" s="1061">
        <v>5</v>
      </c>
      <c r="D2596" s="1062">
        <v>2</v>
      </c>
      <c r="E2596" s="1061" t="s">
        <v>2394</v>
      </c>
      <c r="F2596" s="1061">
        <v>143</v>
      </c>
      <c r="G2596" s="1061" t="s">
        <v>711</v>
      </c>
      <c r="H2596" s="1063">
        <v>1</v>
      </c>
      <c r="I2596" s="1064">
        <v>29101</v>
      </c>
      <c r="J2596" s="1064">
        <v>1</v>
      </c>
      <c r="K2596">
        <v>2020</v>
      </c>
      <c r="L2596" s="1064">
        <v>2</v>
      </c>
      <c r="M2596" s="1064">
        <v>2</v>
      </c>
      <c r="N2596" s="1064" t="s">
        <v>2396</v>
      </c>
      <c r="O2596">
        <v>13</v>
      </c>
      <c r="P2596" s="1065">
        <v>0</v>
      </c>
      <c r="Q2596" s="1065">
        <v>0</v>
      </c>
      <c r="R2596" s="1066">
        <f t="shared" si="40"/>
        <v>0</v>
      </c>
      <c r="S2596" s="1065">
        <v>0</v>
      </c>
      <c r="T2596" s="1065">
        <v>0</v>
      </c>
      <c r="U2596" s="1065">
        <v>0</v>
      </c>
      <c r="V2596" s="1065">
        <v>0</v>
      </c>
    </row>
    <row r="2597" spans="1:22">
      <c r="A2597">
        <v>4088200100</v>
      </c>
      <c r="B2597" s="1061">
        <v>2</v>
      </c>
      <c r="C2597" s="1061">
        <v>5</v>
      </c>
      <c r="D2597" s="1062">
        <v>2</v>
      </c>
      <c r="E2597" s="1061" t="s">
        <v>2394</v>
      </c>
      <c r="F2597" s="1061">
        <v>143</v>
      </c>
      <c r="G2597" s="1061" t="s">
        <v>711</v>
      </c>
      <c r="H2597" s="1063">
        <v>1</v>
      </c>
      <c r="I2597" s="1064">
        <v>29101</v>
      </c>
      <c r="J2597" s="1064">
        <v>1</v>
      </c>
      <c r="K2597">
        <v>2020</v>
      </c>
      <c r="L2597" s="1064">
        <v>2</v>
      </c>
      <c r="M2597" s="1064">
        <v>2</v>
      </c>
      <c r="N2597" s="1064" t="s">
        <v>2396</v>
      </c>
      <c r="O2597">
        <v>13</v>
      </c>
      <c r="P2597" s="1065">
        <v>0</v>
      </c>
      <c r="Q2597" s="1065">
        <v>0</v>
      </c>
      <c r="R2597" s="1066">
        <f t="shared" si="40"/>
        <v>0</v>
      </c>
      <c r="S2597" s="1065">
        <v>0</v>
      </c>
      <c r="T2597" s="1065">
        <v>0</v>
      </c>
      <c r="U2597" s="1065">
        <v>0</v>
      </c>
      <c r="V2597" s="1065">
        <v>0</v>
      </c>
    </row>
    <row r="2598" spans="1:22">
      <c r="A2598">
        <v>4088200100</v>
      </c>
      <c r="B2598" s="1061">
        <v>2</v>
      </c>
      <c r="C2598" s="1061">
        <v>5</v>
      </c>
      <c r="D2598" s="1062">
        <v>2</v>
      </c>
      <c r="E2598" s="1061" t="s">
        <v>2394</v>
      </c>
      <c r="F2598" s="1061">
        <v>143</v>
      </c>
      <c r="G2598" s="1061" t="s">
        <v>711</v>
      </c>
      <c r="H2598" s="1063">
        <v>1</v>
      </c>
      <c r="I2598" s="1064">
        <v>29101</v>
      </c>
      <c r="J2598" s="1064">
        <v>1</v>
      </c>
      <c r="K2598">
        <v>2020</v>
      </c>
      <c r="L2598" s="1064">
        <v>2</v>
      </c>
      <c r="M2598" s="1064">
        <v>2</v>
      </c>
      <c r="N2598" s="1064" t="s">
        <v>2396</v>
      </c>
      <c r="O2598">
        <v>13</v>
      </c>
      <c r="P2598" s="1065">
        <v>0</v>
      </c>
      <c r="Q2598" s="1065">
        <v>0</v>
      </c>
      <c r="R2598" s="1066">
        <f t="shared" si="40"/>
        <v>0</v>
      </c>
      <c r="S2598" s="1065">
        <v>1131.01</v>
      </c>
      <c r="T2598" s="1065">
        <v>1131.01</v>
      </c>
      <c r="U2598" s="1065">
        <v>0</v>
      </c>
      <c r="V2598" s="1065">
        <v>0</v>
      </c>
    </row>
    <row r="2599" spans="1:22">
      <c r="A2599">
        <v>4088200100</v>
      </c>
      <c r="B2599" s="1061">
        <v>2</v>
      </c>
      <c r="C2599" s="1061">
        <v>5</v>
      </c>
      <c r="D2599" s="1062">
        <v>2</v>
      </c>
      <c r="E2599" s="1061" t="s">
        <v>2394</v>
      </c>
      <c r="F2599" s="1061">
        <v>143</v>
      </c>
      <c r="G2599" s="1061" t="s">
        <v>711</v>
      </c>
      <c r="H2599" s="1063">
        <v>1</v>
      </c>
      <c r="I2599" s="1064">
        <v>29101</v>
      </c>
      <c r="J2599" s="1064">
        <v>1</v>
      </c>
      <c r="K2599">
        <v>2020</v>
      </c>
      <c r="L2599" s="1064">
        <v>2</v>
      </c>
      <c r="M2599" s="1064">
        <v>2</v>
      </c>
      <c r="N2599" s="1064" t="s">
        <v>2396</v>
      </c>
      <c r="O2599">
        <v>13</v>
      </c>
      <c r="P2599" s="1065">
        <v>0</v>
      </c>
      <c r="Q2599" s="1065">
        <v>1131.01</v>
      </c>
      <c r="R2599" s="1066">
        <f t="shared" si="40"/>
        <v>1131.01</v>
      </c>
      <c r="S2599" s="1065">
        <v>0</v>
      </c>
      <c r="T2599" s="1065">
        <v>0</v>
      </c>
      <c r="U2599" s="1065">
        <v>0</v>
      </c>
      <c r="V2599" s="1065">
        <v>0</v>
      </c>
    </row>
    <row r="2600" spans="1:22">
      <c r="A2600">
        <v>4088200100</v>
      </c>
      <c r="B2600" s="1061">
        <v>2</v>
      </c>
      <c r="C2600" s="1061">
        <v>5</v>
      </c>
      <c r="D2600" s="1062">
        <v>2</v>
      </c>
      <c r="E2600" s="1061" t="s">
        <v>2394</v>
      </c>
      <c r="F2600" s="1061">
        <v>143</v>
      </c>
      <c r="G2600" s="1061" t="s">
        <v>711</v>
      </c>
      <c r="H2600" s="1063">
        <v>1</v>
      </c>
      <c r="I2600" s="1064">
        <v>29201</v>
      </c>
      <c r="J2600" s="1064">
        <v>1</v>
      </c>
      <c r="K2600">
        <v>2020</v>
      </c>
      <c r="L2600" s="1064">
        <v>2</v>
      </c>
      <c r="M2600" s="1064">
        <v>2</v>
      </c>
      <c r="N2600" s="1064" t="s">
        <v>2396</v>
      </c>
      <c r="O2600">
        <v>13</v>
      </c>
      <c r="P2600" s="1065">
        <v>39916.67</v>
      </c>
      <c r="Q2600" s="1065">
        <v>-39145.68</v>
      </c>
      <c r="R2600" s="1066">
        <f t="shared" si="40"/>
        <v>770.98999999999796</v>
      </c>
      <c r="S2600" s="1065">
        <v>770.99</v>
      </c>
      <c r="T2600" s="1065">
        <v>770.99</v>
      </c>
      <c r="U2600" s="1065">
        <v>770.99</v>
      </c>
      <c r="V2600" s="1065">
        <v>770.99</v>
      </c>
    </row>
    <row r="2601" spans="1:22">
      <c r="A2601">
        <v>4088200100</v>
      </c>
      <c r="B2601" s="1061">
        <v>2</v>
      </c>
      <c r="C2601" s="1061">
        <v>5</v>
      </c>
      <c r="D2601" s="1062">
        <v>2</v>
      </c>
      <c r="E2601" s="1061" t="s">
        <v>2394</v>
      </c>
      <c r="F2601" s="1061">
        <v>143</v>
      </c>
      <c r="G2601" s="1061" t="s">
        <v>711</v>
      </c>
      <c r="H2601" s="1063">
        <v>1</v>
      </c>
      <c r="I2601" s="1064">
        <v>29201</v>
      </c>
      <c r="J2601" s="1064">
        <v>1</v>
      </c>
      <c r="K2601">
        <v>2020</v>
      </c>
      <c r="L2601" s="1064">
        <v>2</v>
      </c>
      <c r="M2601" s="1064">
        <v>2</v>
      </c>
      <c r="N2601" s="1064" t="s">
        <v>2396</v>
      </c>
      <c r="O2601">
        <v>13</v>
      </c>
      <c r="P2601" s="1065">
        <v>39916.68</v>
      </c>
      <c r="Q2601" s="1065">
        <v>-39100.01</v>
      </c>
      <c r="R2601" s="1066">
        <f t="shared" si="40"/>
        <v>816.66999999999825</v>
      </c>
      <c r="S2601" s="1065">
        <v>816.67</v>
      </c>
      <c r="T2601" s="1065">
        <v>816.67</v>
      </c>
      <c r="U2601" s="1065">
        <v>816.67</v>
      </c>
      <c r="V2601" s="1065">
        <v>816.67</v>
      </c>
    </row>
    <row r="2602" spans="1:22">
      <c r="A2602">
        <v>4088200100</v>
      </c>
      <c r="B2602" s="1061">
        <v>2</v>
      </c>
      <c r="C2602" s="1061">
        <v>5</v>
      </c>
      <c r="D2602" s="1062">
        <v>2</v>
      </c>
      <c r="E2602" s="1061" t="s">
        <v>2394</v>
      </c>
      <c r="F2602" s="1061">
        <v>143</v>
      </c>
      <c r="G2602" s="1061" t="s">
        <v>711</v>
      </c>
      <c r="H2602" s="1063">
        <v>1</v>
      </c>
      <c r="I2602" s="1064">
        <v>29201</v>
      </c>
      <c r="J2602" s="1064">
        <v>1</v>
      </c>
      <c r="K2602">
        <v>2020</v>
      </c>
      <c r="L2602" s="1064">
        <v>1</v>
      </c>
      <c r="M2602" s="1064">
        <v>1</v>
      </c>
      <c r="N2602" s="1064" t="s">
        <v>2397</v>
      </c>
      <c r="O2602">
        <v>13</v>
      </c>
      <c r="P2602" s="1065">
        <v>29114.43</v>
      </c>
      <c r="Q2602" s="1065">
        <v>-5000</v>
      </c>
      <c r="R2602" s="1066">
        <f t="shared" si="40"/>
        <v>24114.43</v>
      </c>
      <c r="S2602" s="1065">
        <v>970.54</v>
      </c>
      <c r="T2602" s="1065">
        <v>970.54</v>
      </c>
      <c r="U2602" s="1065">
        <v>970.54</v>
      </c>
      <c r="V2602" s="1065">
        <v>970.54</v>
      </c>
    </row>
    <row r="2603" spans="1:22">
      <c r="A2603">
        <v>4088200100</v>
      </c>
      <c r="B2603" s="1061">
        <v>2</v>
      </c>
      <c r="C2603" s="1061">
        <v>5</v>
      </c>
      <c r="D2603" s="1062">
        <v>2</v>
      </c>
      <c r="E2603" s="1061" t="s">
        <v>2394</v>
      </c>
      <c r="F2603" s="1061">
        <v>143</v>
      </c>
      <c r="G2603" s="1061" t="s">
        <v>711</v>
      </c>
      <c r="H2603" s="1063">
        <v>1</v>
      </c>
      <c r="I2603" s="1064">
        <v>29201</v>
      </c>
      <c r="J2603" s="1064">
        <v>1</v>
      </c>
      <c r="K2603">
        <v>2020</v>
      </c>
      <c r="L2603" s="1064">
        <v>1</v>
      </c>
      <c r="M2603" s="1064">
        <v>1</v>
      </c>
      <c r="N2603" s="1064" t="s">
        <v>2397</v>
      </c>
      <c r="O2603">
        <v>13</v>
      </c>
      <c r="P2603" s="1065">
        <v>0</v>
      </c>
      <c r="Q2603" s="1065">
        <v>0</v>
      </c>
      <c r="R2603" s="1066">
        <f t="shared" si="40"/>
        <v>0</v>
      </c>
      <c r="S2603" s="1065">
        <v>0</v>
      </c>
      <c r="T2603" s="1065">
        <v>0</v>
      </c>
      <c r="U2603" s="1065">
        <v>0</v>
      </c>
      <c r="V2603" s="1065">
        <v>0</v>
      </c>
    </row>
    <row r="2604" spans="1:22">
      <c r="A2604">
        <v>4088200100</v>
      </c>
      <c r="B2604" s="1061">
        <v>2</v>
      </c>
      <c r="C2604" s="1061">
        <v>5</v>
      </c>
      <c r="D2604" s="1062">
        <v>2</v>
      </c>
      <c r="E2604" s="1061" t="s">
        <v>2394</v>
      </c>
      <c r="F2604" s="1061">
        <v>143</v>
      </c>
      <c r="G2604" s="1061" t="s">
        <v>711</v>
      </c>
      <c r="H2604" s="1063">
        <v>1</v>
      </c>
      <c r="I2604" s="1064">
        <v>29201</v>
      </c>
      <c r="J2604" s="1064">
        <v>1</v>
      </c>
      <c r="K2604">
        <v>2020</v>
      </c>
      <c r="L2604" s="1064">
        <v>1</v>
      </c>
      <c r="M2604" s="1064">
        <v>1</v>
      </c>
      <c r="N2604" s="1064" t="s">
        <v>2397</v>
      </c>
      <c r="O2604">
        <v>13</v>
      </c>
      <c r="P2604" s="1065">
        <v>0</v>
      </c>
      <c r="Q2604" s="1065">
        <v>0</v>
      </c>
      <c r="R2604" s="1066">
        <f t="shared" si="40"/>
        <v>0</v>
      </c>
      <c r="S2604" s="1065">
        <v>0</v>
      </c>
      <c r="T2604" s="1065">
        <v>0</v>
      </c>
      <c r="U2604" s="1065">
        <v>2462</v>
      </c>
      <c r="V2604" s="1065">
        <v>2462</v>
      </c>
    </row>
    <row r="2605" spans="1:22">
      <c r="A2605">
        <v>4088200100</v>
      </c>
      <c r="B2605" s="1061">
        <v>2</v>
      </c>
      <c r="C2605" s="1061">
        <v>5</v>
      </c>
      <c r="D2605" s="1062">
        <v>2</v>
      </c>
      <c r="E2605" s="1061" t="s">
        <v>2394</v>
      </c>
      <c r="F2605" s="1061">
        <v>143</v>
      </c>
      <c r="G2605" s="1061" t="s">
        <v>711</v>
      </c>
      <c r="H2605" s="1063">
        <v>1</v>
      </c>
      <c r="I2605" s="1064">
        <v>29201</v>
      </c>
      <c r="J2605" s="1064">
        <v>1</v>
      </c>
      <c r="K2605">
        <v>2020</v>
      </c>
      <c r="L2605" s="1064">
        <v>1</v>
      </c>
      <c r="M2605" s="1064">
        <v>1</v>
      </c>
      <c r="N2605" s="1064" t="s">
        <v>2397</v>
      </c>
      <c r="O2605">
        <v>13</v>
      </c>
      <c r="P2605" s="1065">
        <v>0</v>
      </c>
      <c r="Q2605" s="1065">
        <v>0</v>
      </c>
      <c r="R2605" s="1066">
        <f t="shared" si="40"/>
        <v>0</v>
      </c>
      <c r="S2605" s="1065">
        <v>0</v>
      </c>
      <c r="T2605" s="1065">
        <v>0</v>
      </c>
      <c r="U2605" s="1065">
        <v>0</v>
      </c>
      <c r="V2605" s="1065">
        <v>0</v>
      </c>
    </row>
    <row r="2606" spans="1:22">
      <c r="A2606">
        <v>4088200100</v>
      </c>
      <c r="B2606" s="1061">
        <v>2</v>
      </c>
      <c r="C2606" s="1061">
        <v>5</v>
      </c>
      <c r="D2606" s="1062">
        <v>2</v>
      </c>
      <c r="E2606" s="1061" t="s">
        <v>2394</v>
      </c>
      <c r="F2606" s="1061">
        <v>143</v>
      </c>
      <c r="G2606" s="1061" t="s">
        <v>711</v>
      </c>
      <c r="H2606" s="1063">
        <v>1</v>
      </c>
      <c r="I2606" s="1064">
        <v>29201</v>
      </c>
      <c r="J2606" s="1064">
        <v>1</v>
      </c>
      <c r="K2606">
        <v>2020</v>
      </c>
      <c r="L2606" s="1064">
        <v>1</v>
      </c>
      <c r="M2606" s="1064">
        <v>1</v>
      </c>
      <c r="N2606" s="1064" t="s">
        <v>2397</v>
      </c>
      <c r="O2606">
        <v>13</v>
      </c>
      <c r="P2606" s="1065">
        <v>0</v>
      </c>
      <c r="Q2606" s="1065">
        <v>0</v>
      </c>
      <c r="R2606" s="1066">
        <f t="shared" si="40"/>
        <v>0</v>
      </c>
      <c r="S2606" s="1065">
        <v>0</v>
      </c>
      <c r="T2606" s="1065">
        <v>0</v>
      </c>
      <c r="U2606" s="1065">
        <v>0</v>
      </c>
      <c r="V2606" s="1065">
        <v>0</v>
      </c>
    </row>
    <row r="2607" spans="1:22">
      <c r="A2607">
        <v>4088200100</v>
      </c>
      <c r="B2607" s="1061">
        <v>2</v>
      </c>
      <c r="C2607" s="1061">
        <v>5</v>
      </c>
      <c r="D2607" s="1062">
        <v>2</v>
      </c>
      <c r="E2607" s="1061" t="s">
        <v>2394</v>
      </c>
      <c r="F2607" s="1061">
        <v>143</v>
      </c>
      <c r="G2607" s="1061" t="s">
        <v>711</v>
      </c>
      <c r="H2607" s="1063">
        <v>1</v>
      </c>
      <c r="I2607" s="1064">
        <v>29201</v>
      </c>
      <c r="J2607" s="1064">
        <v>1</v>
      </c>
      <c r="K2607">
        <v>2020</v>
      </c>
      <c r="L2607" s="1064">
        <v>1</v>
      </c>
      <c r="M2607" s="1064">
        <v>1</v>
      </c>
      <c r="N2607" s="1064" t="s">
        <v>2397</v>
      </c>
      <c r="O2607">
        <v>13</v>
      </c>
      <c r="P2607" s="1065">
        <v>0</v>
      </c>
      <c r="Q2607" s="1065">
        <v>0</v>
      </c>
      <c r="R2607" s="1066">
        <f t="shared" si="40"/>
        <v>0</v>
      </c>
      <c r="S2607" s="1065">
        <v>2462</v>
      </c>
      <c r="T2607" s="1065">
        <v>2462</v>
      </c>
      <c r="U2607" s="1065">
        <v>0</v>
      </c>
      <c r="V2607" s="1065">
        <v>0</v>
      </c>
    </row>
    <row r="2608" spans="1:22">
      <c r="A2608">
        <v>4088200100</v>
      </c>
      <c r="B2608" s="1061">
        <v>2</v>
      </c>
      <c r="C2608" s="1061">
        <v>5</v>
      </c>
      <c r="D2608" s="1062">
        <v>2</v>
      </c>
      <c r="E2608" s="1061" t="s">
        <v>2394</v>
      </c>
      <c r="F2608" s="1061">
        <v>143</v>
      </c>
      <c r="G2608" s="1061" t="s">
        <v>711</v>
      </c>
      <c r="H2608" s="1063">
        <v>1</v>
      </c>
      <c r="I2608" s="1064">
        <v>29201</v>
      </c>
      <c r="J2608" s="1064">
        <v>1</v>
      </c>
      <c r="K2608">
        <v>2020</v>
      </c>
      <c r="L2608" s="1064">
        <v>1</v>
      </c>
      <c r="M2608" s="1064">
        <v>1</v>
      </c>
      <c r="N2608" s="1064" t="s">
        <v>2397</v>
      </c>
      <c r="O2608">
        <v>13</v>
      </c>
      <c r="P2608" s="1065">
        <v>0</v>
      </c>
      <c r="Q2608" s="1065">
        <v>5000</v>
      </c>
      <c r="R2608" s="1066">
        <f t="shared" si="40"/>
        <v>5000</v>
      </c>
      <c r="S2608" s="1065">
        <v>0</v>
      </c>
      <c r="T2608" s="1065">
        <v>0</v>
      </c>
      <c r="U2608" s="1065">
        <v>0</v>
      </c>
      <c r="V2608" s="1065">
        <v>0</v>
      </c>
    </row>
    <row r="2609" spans="1:22">
      <c r="A2609">
        <v>4088200100</v>
      </c>
      <c r="B2609" s="1061">
        <v>2</v>
      </c>
      <c r="C2609" s="1061">
        <v>5</v>
      </c>
      <c r="D2609" s="1062">
        <v>2</v>
      </c>
      <c r="E2609" s="1061" t="s">
        <v>2394</v>
      </c>
      <c r="F2609" s="1061">
        <v>143</v>
      </c>
      <c r="G2609" s="1061" t="s">
        <v>711</v>
      </c>
      <c r="H2609" s="1063">
        <v>1</v>
      </c>
      <c r="I2609" s="1064">
        <v>29201</v>
      </c>
      <c r="J2609" s="1064">
        <v>1</v>
      </c>
      <c r="K2609">
        <v>2020</v>
      </c>
      <c r="L2609" s="1064">
        <v>1</v>
      </c>
      <c r="M2609" s="1064">
        <v>1</v>
      </c>
      <c r="N2609" s="1064" t="s">
        <v>2397</v>
      </c>
      <c r="O2609">
        <v>13</v>
      </c>
      <c r="P2609" s="1065">
        <v>0</v>
      </c>
      <c r="Q2609" s="1065">
        <v>0</v>
      </c>
      <c r="R2609" s="1066">
        <f t="shared" si="40"/>
        <v>0</v>
      </c>
      <c r="S2609" s="1065">
        <v>0</v>
      </c>
      <c r="T2609" s="1065">
        <v>0</v>
      </c>
      <c r="U2609" s="1065">
        <v>0</v>
      </c>
      <c r="V2609" s="1065">
        <v>0</v>
      </c>
    </row>
    <row r="2610" spans="1:22">
      <c r="A2610">
        <v>4088200100</v>
      </c>
      <c r="B2610" s="1061">
        <v>2</v>
      </c>
      <c r="C2610" s="1061">
        <v>5</v>
      </c>
      <c r="D2610" s="1062">
        <v>2</v>
      </c>
      <c r="E2610" s="1061" t="s">
        <v>2394</v>
      </c>
      <c r="F2610" s="1061">
        <v>143</v>
      </c>
      <c r="G2610" s="1061" t="s">
        <v>711</v>
      </c>
      <c r="H2610" s="1063">
        <v>1</v>
      </c>
      <c r="I2610" s="1064">
        <v>29201</v>
      </c>
      <c r="J2610" s="1064">
        <v>1</v>
      </c>
      <c r="K2610">
        <v>2020</v>
      </c>
      <c r="L2610" s="1064">
        <v>1</v>
      </c>
      <c r="M2610" s="1064">
        <v>1</v>
      </c>
      <c r="N2610" s="1064" t="s">
        <v>2397</v>
      </c>
      <c r="O2610">
        <v>13</v>
      </c>
      <c r="P2610" s="1065">
        <v>0</v>
      </c>
      <c r="Q2610" s="1065">
        <v>0</v>
      </c>
      <c r="R2610" s="1066">
        <f t="shared" si="40"/>
        <v>0</v>
      </c>
      <c r="S2610" s="1065">
        <v>0</v>
      </c>
      <c r="T2610" s="1065">
        <v>0</v>
      </c>
      <c r="U2610" s="1065">
        <v>124.99</v>
      </c>
      <c r="V2610" s="1065">
        <v>124.99</v>
      </c>
    </row>
    <row r="2611" spans="1:22">
      <c r="A2611">
        <v>4088200100</v>
      </c>
      <c r="B2611" s="1061">
        <v>2</v>
      </c>
      <c r="C2611" s="1061">
        <v>5</v>
      </c>
      <c r="D2611" s="1062">
        <v>2</v>
      </c>
      <c r="E2611" s="1061" t="s">
        <v>2394</v>
      </c>
      <c r="F2611" s="1061">
        <v>143</v>
      </c>
      <c r="G2611" s="1061" t="s">
        <v>711</v>
      </c>
      <c r="H2611" s="1063">
        <v>1</v>
      </c>
      <c r="I2611" s="1064">
        <v>29201</v>
      </c>
      <c r="J2611" s="1064">
        <v>1</v>
      </c>
      <c r="K2611">
        <v>2020</v>
      </c>
      <c r="L2611" s="1064">
        <v>1</v>
      </c>
      <c r="M2611" s="1064">
        <v>1</v>
      </c>
      <c r="N2611" s="1064" t="s">
        <v>2397</v>
      </c>
      <c r="O2611">
        <v>13</v>
      </c>
      <c r="P2611" s="1065">
        <v>0</v>
      </c>
      <c r="Q2611" s="1065">
        <v>0</v>
      </c>
      <c r="R2611" s="1066">
        <f t="shared" si="40"/>
        <v>0</v>
      </c>
      <c r="S2611" s="1065">
        <v>0</v>
      </c>
      <c r="T2611" s="1065">
        <v>0</v>
      </c>
      <c r="U2611" s="1065">
        <v>0</v>
      </c>
      <c r="V2611" s="1065">
        <v>0</v>
      </c>
    </row>
    <row r="2612" spans="1:22">
      <c r="A2612">
        <v>4088200100</v>
      </c>
      <c r="B2612" s="1061">
        <v>2</v>
      </c>
      <c r="C2612" s="1061">
        <v>5</v>
      </c>
      <c r="D2612" s="1062">
        <v>2</v>
      </c>
      <c r="E2612" s="1061" t="s">
        <v>2394</v>
      </c>
      <c r="F2612" s="1061">
        <v>143</v>
      </c>
      <c r="G2612" s="1061" t="s">
        <v>711</v>
      </c>
      <c r="H2612" s="1063">
        <v>1</v>
      </c>
      <c r="I2612" s="1064">
        <v>29201</v>
      </c>
      <c r="J2612" s="1064">
        <v>1</v>
      </c>
      <c r="K2612">
        <v>2020</v>
      </c>
      <c r="L2612" s="1064">
        <v>1</v>
      </c>
      <c r="M2612" s="1064">
        <v>1</v>
      </c>
      <c r="N2612" s="1064" t="s">
        <v>2397</v>
      </c>
      <c r="O2612">
        <v>13</v>
      </c>
      <c r="P2612" s="1065">
        <v>0</v>
      </c>
      <c r="Q2612" s="1065">
        <v>0</v>
      </c>
      <c r="R2612" s="1066">
        <f t="shared" si="40"/>
        <v>0</v>
      </c>
      <c r="S2612" s="1065">
        <v>0</v>
      </c>
      <c r="T2612" s="1065">
        <v>0</v>
      </c>
      <c r="U2612" s="1065">
        <v>0</v>
      </c>
      <c r="V2612" s="1065">
        <v>0</v>
      </c>
    </row>
    <row r="2613" spans="1:22">
      <c r="A2613">
        <v>4088200100</v>
      </c>
      <c r="B2613" s="1061">
        <v>2</v>
      </c>
      <c r="C2613" s="1061">
        <v>5</v>
      </c>
      <c r="D2613" s="1062">
        <v>2</v>
      </c>
      <c r="E2613" s="1061" t="s">
        <v>2394</v>
      </c>
      <c r="F2613" s="1061">
        <v>143</v>
      </c>
      <c r="G2613" s="1061" t="s">
        <v>711</v>
      </c>
      <c r="H2613" s="1063">
        <v>1</v>
      </c>
      <c r="I2613" s="1064">
        <v>29201</v>
      </c>
      <c r="J2613" s="1064">
        <v>1</v>
      </c>
      <c r="K2613">
        <v>2020</v>
      </c>
      <c r="L2613" s="1064">
        <v>1</v>
      </c>
      <c r="M2613" s="1064">
        <v>1</v>
      </c>
      <c r="N2613" s="1064" t="s">
        <v>2397</v>
      </c>
      <c r="O2613">
        <v>13</v>
      </c>
      <c r="P2613" s="1065">
        <v>0</v>
      </c>
      <c r="Q2613" s="1065">
        <v>0</v>
      </c>
      <c r="R2613" s="1066">
        <f t="shared" si="40"/>
        <v>0</v>
      </c>
      <c r="S2613" s="1065">
        <v>124.99</v>
      </c>
      <c r="T2613" s="1065">
        <v>124.99</v>
      </c>
      <c r="U2613" s="1065">
        <v>0</v>
      </c>
      <c r="V2613" s="1065">
        <v>0</v>
      </c>
    </row>
    <row r="2614" spans="1:22">
      <c r="A2614">
        <v>4088200100</v>
      </c>
      <c r="B2614" s="1061">
        <v>2</v>
      </c>
      <c r="C2614" s="1061">
        <v>5</v>
      </c>
      <c r="D2614" s="1062">
        <v>2</v>
      </c>
      <c r="E2614" s="1061" t="s">
        <v>2394</v>
      </c>
      <c r="F2614" s="1061">
        <v>143</v>
      </c>
      <c r="G2614" s="1061" t="s">
        <v>711</v>
      </c>
      <c r="H2614" s="1063">
        <v>1</v>
      </c>
      <c r="I2614" s="1064">
        <v>29201</v>
      </c>
      <c r="J2614" s="1064">
        <v>1</v>
      </c>
      <c r="K2614">
        <v>2020</v>
      </c>
      <c r="L2614" s="1064">
        <v>1</v>
      </c>
      <c r="M2614" s="1064">
        <v>1</v>
      </c>
      <c r="N2614" s="1064" t="s">
        <v>2397</v>
      </c>
      <c r="O2614">
        <v>13</v>
      </c>
      <c r="P2614" s="1065">
        <v>0</v>
      </c>
      <c r="Q2614" s="1065">
        <v>124.99</v>
      </c>
      <c r="R2614" s="1066">
        <f t="shared" si="40"/>
        <v>124.99</v>
      </c>
      <c r="S2614" s="1065">
        <v>0</v>
      </c>
      <c r="T2614" s="1065">
        <v>0</v>
      </c>
      <c r="U2614" s="1065">
        <v>0</v>
      </c>
      <c r="V2614" s="1065">
        <v>0</v>
      </c>
    </row>
    <row r="2615" spans="1:22">
      <c r="A2615">
        <v>4088200100</v>
      </c>
      <c r="B2615" s="1061">
        <v>2</v>
      </c>
      <c r="C2615" s="1061">
        <v>5</v>
      </c>
      <c r="D2615" s="1062">
        <v>2</v>
      </c>
      <c r="E2615" s="1061" t="s">
        <v>2394</v>
      </c>
      <c r="F2615" s="1061">
        <v>143</v>
      </c>
      <c r="G2615" s="1061" t="s">
        <v>711</v>
      </c>
      <c r="H2615" s="1063">
        <v>1</v>
      </c>
      <c r="I2615" s="1064">
        <v>29201</v>
      </c>
      <c r="J2615" s="1064">
        <v>1</v>
      </c>
      <c r="K2615">
        <v>2020</v>
      </c>
      <c r="L2615" s="1064">
        <v>2</v>
      </c>
      <c r="M2615" s="1064">
        <v>2</v>
      </c>
      <c r="N2615" s="1064" t="s">
        <v>2396</v>
      </c>
      <c r="O2615">
        <v>13</v>
      </c>
      <c r="P2615" s="1065">
        <v>0</v>
      </c>
      <c r="Q2615" s="1065">
        <v>0</v>
      </c>
      <c r="R2615" s="1066">
        <f t="shared" si="40"/>
        <v>0</v>
      </c>
      <c r="S2615" s="1065">
        <v>0</v>
      </c>
      <c r="T2615" s="1065">
        <v>0</v>
      </c>
      <c r="U2615" s="1065">
        <v>0</v>
      </c>
      <c r="V2615" s="1065">
        <v>0</v>
      </c>
    </row>
    <row r="2616" spans="1:22">
      <c r="A2616">
        <v>4088200100</v>
      </c>
      <c r="B2616" s="1061">
        <v>2</v>
      </c>
      <c r="C2616" s="1061">
        <v>5</v>
      </c>
      <c r="D2616" s="1062">
        <v>2</v>
      </c>
      <c r="E2616" s="1061" t="s">
        <v>2394</v>
      </c>
      <c r="F2616" s="1061">
        <v>143</v>
      </c>
      <c r="G2616" s="1061" t="s">
        <v>711</v>
      </c>
      <c r="H2616" s="1063">
        <v>1</v>
      </c>
      <c r="I2616" s="1064">
        <v>29201</v>
      </c>
      <c r="J2616" s="1064">
        <v>1</v>
      </c>
      <c r="K2616">
        <v>2020</v>
      </c>
      <c r="L2616" s="1064">
        <v>2</v>
      </c>
      <c r="M2616" s="1064">
        <v>2</v>
      </c>
      <c r="N2616" s="1064" t="s">
        <v>2396</v>
      </c>
      <c r="O2616">
        <v>13</v>
      </c>
      <c r="P2616" s="1065">
        <v>0</v>
      </c>
      <c r="Q2616" s="1065">
        <v>0</v>
      </c>
      <c r="R2616" s="1066">
        <f t="shared" si="40"/>
        <v>0</v>
      </c>
      <c r="S2616" s="1065">
        <v>0</v>
      </c>
      <c r="T2616" s="1065">
        <v>0</v>
      </c>
      <c r="U2616" s="1065">
        <v>1544.97</v>
      </c>
      <c r="V2616" s="1065">
        <v>1544.97</v>
      </c>
    </row>
    <row r="2617" spans="1:22">
      <c r="A2617">
        <v>4088200100</v>
      </c>
      <c r="B2617" s="1061">
        <v>2</v>
      </c>
      <c r="C2617" s="1061">
        <v>5</v>
      </c>
      <c r="D2617" s="1062">
        <v>2</v>
      </c>
      <c r="E2617" s="1061" t="s">
        <v>2394</v>
      </c>
      <c r="F2617" s="1061">
        <v>143</v>
      </c>
      <c r="G2617" s="1061" t="s">
        <v>711</v>
      </c>
      <c r="H2617" s="1063">
        <v>1</v>
      </c>
      <c r="I2617" s="1064">
        <v>29201</v>
      </c>
      <c r="J2617" s="1064">
        <v>1</v>
      </c>
      <c r="K2617">
        <v>2020</v>
      </c>
      <c r="L2617" s="1064">
        <v>2</v>
      </c>
      <c r="M2617" s="1064">
        <v>2</v>
      </c>
      <c r="N2617" s="1064" t="s">
        <v>2396</v>
      </c>
      <c r="O2617">
        <v>13</v>
      </c>
      <c r="P2617" s="1065">
        <v>0</v>
      </c>
      <c r="Q2617" s="1065">
        <v>0</v>
      </c>
      <c r="R2617" s="1066">
        <f t="shared" si="40"/>
        <v>0</v>
      </c>
      <c r="S2617" s="1065">
        <v>0</v>
      </c>
      <c r="T2617" s="1065">
        <v>0</v>
      </c>
      <c r="U2617" s="1065">
        <v>0</v>
      </c>
      <c r="V2617" s="1065">
        <v>0</v>
      </c>
    </row>
    <row r="2618" spans="1:22">
      <c r="A2618">
        <v>4088200100</v>
      </c>
      <c r="B2618" s="1061">
        <v>2</v>
      </c>
      <c r="C2618" s="1061">
        <v>5</v>
      </c>
      <c r="D2618" s="1062">
        <v>2</v>
      </c>
      <c r="E2618" s="1061" t="s">
        <v>2394</v>
      </c>
      <c r="F2618" s="1061">
        <v>143</v>
      </c>
      <c r="G2618" s="1061" t="s">
        <v>711</v>
      </c>
      <c r="H2618" s="1063">
        <v>1</v>
      </c>
      <c r="I2618" s="1064">
        <v>29201</v>
      </c>
      <c r="J2618" s="1064">
        <v>1</v>
      </c>
      <c r="K2618">
        <v>2020</v>
      </c>
      <c r="L2618" s="1064">
        <v>2</v>
      </c>
      <c r="M2618" s="1064">
        <v>2</v>
      </c>
      <c r="N2618" s="1064" t="s">
        <v>2396</v>
      </c>
      <c r="O2618">
        <v>13</v>
      </c>
      <c r="P2618" s="1065">
        <v>0</v>
      </c>
      <c r="Q2618" s="1065">
        <v>0</v>
      </c>
      <c r="R2618" s="1066">
        <f t="shared" si="40"/>
        <v>0</v>
      </c>
      <c r="S2618" s="1065">
        <v>0</v>
      </c>
      <c r="T2618" s="1065">
        <v>0</v>
      </c>
      <c r="U2618" s="1065">
        <v>0</v>
      </c>
      <c r="V2618" s="1065">
        <v>0</v>
      </c>
    </row>
    <row r="2619" spans="1:22">
      <c r="A2619">
        <v>4088200100</v>
      </c>
      <c r="B2619" s="1061">
        <v>2</v>
      </c>
      <c r="C2619" s="1061">
        <v>5</v>
      </c>
      <c r="D2619" s="1062">
        <v>2</v>
      </c>
      <c r="E2619" s="1061" t="s">
        <v>2394</v>
      </c>
      <c r="F2619" s="1061">
        <v>143</v>
      </c>
      <c r="G2619" s="1061" t="s">
        <v>711</v>
      </c>
      <c r="H2619" s="1063">
        <v>1</v>
      </c>
      <c r="I2619" s="1064">
        <v>29201</v>
      </c>
      <c r="J2619" s="1064">
        <v>1</v>
      </c>
      <c r="K2619">
        <v>2020</v>
      </c>
      <c r="L2619" s="1064">
        <v>2</v>
      </c>
      <c r="M2619" s="1064">
        <v>2</v>
      </c>
      <c r="N2619" s="1064" t="s">
        <v>2396</v>
      </c>
      <c r="O2619">
        <v>13</v>
      </c>
      <c r="P2619" s="1065">
        <v>0</v>
      </c>
      <c r="Q2619" s="1065">
        <v>0</v>
      </c>
      <c r="R2619" s="1066">
        <f t="shared" si="40"/>
        <v>0</v>
      </c>
      <c r="S2619" s="1065">
        <v>1544.97</v>
      </c>
      <c r="T2619" s="1065">
        <v>1544.97</v>
      </c>
      <c r="U2619" s="1065">
        <v>0</v>
      </c>
      <c r="V2619" s="1065">
        <v>0</v>
      </c>
    </row>
    <row r="2620" spans="1:22">
      <c r="A2620">
        <v>4088200100</v>
      </c>
      <c r="B2620" s="1061">
        <v>2</v>
      </c>
      <c r="C2620" s="1061">
        <v>5</v>
      </c>
      <c r="D2620" s="1062">
        <v>2</v>
      </c>
      <c r="E2620" s="1061" t="s">
        <v>2394</v>
      </c>
      <c r="F2620" s="1061">
        <v>143</v>
      </c>
      <c r="G2620" s="1061" t="s">
        <v>711</v>
      </c>
      <c r="H2620" s="1063">
        <v>1</v>
      </c>
      <c r="I2620" s="1064">
        <v>29201</v>
      </c>
      <c r="J2620" s="1064">
        <v>1</v>
      </c>
      <c r="K2620">
        <v>2020</v>
      </c>
      <c r="L2620" s="1064">
        <v>2</v>
      </c>
      <c r="M2620" s="1064">
        <v>2</v>
      </c>
      <c r="N2620" s="1064" t="s">
        <v>2396</v>
      </c>
      <c r="O2620">
        <v>13</v>
      </c>
      <c r="P2620" s="1065">
        <v>0</v>
      </c>
      <c r="Q2620" s="1065">
        <v>1544.97</v>
      </c>
      <c r="R2620" s="1066">
        <f t="shared" si="40"/>
        <v>1544.97</v>
      </c>
      <c r="S2620" s="1065">
        <v>0</v>
      </c>
      <c r="T2620" s="1065">
        <v>0</v>
      </c>
      <c r="U2620" s="1065">
        <v>0</v>
      </c>
      <c r="V2620" s="1065">
        <v>0</v>
      </c>
    </row>
    <row r="2621" spans="1:22">
      <c r="A2621">
        <v>4088200100</v>
      </c>
      <c r="B2621" s="1061">
        <v>2</v>
      </c>
      <c r="C2621" s="1061">
        <v>5</v>
      </c>
      <c r="D2621" s="1062">
        <v>2</v>
      </c>
      <c r="E2621" s="1061" t="s">
        <v>2394</v>
      </c>
      <c r="F2621" s="1061">
        <v>143</v>
      </c>
      <c r="G2621" s="1061" t="s">
        <v>711</v>
      </c>
      <c r="H2621" s="1063">
        <v>1</v>
      </c>
      <c r="I2621" s="1064">
        <v>29401</v>
      </c>
      <c r="J2621" s="1064">
        <v>1</v>
      </c>
      <c r="K2621">
        <v>2020</v>
      </c>
      <c r="L2621" s="1064">
        <v>1</v>
      </c>
      <c r="M2621" s="1064">
        <v>1</v>
      </c>
      <c r="N2621" s="1064" t="s">
        <v>2397</v>
      </c>
      <c r="O2621">
        <v>13</v>
      </c>
      <c r="P2621" s="1065">
        <v>0</v>
      </c>
      <c r="Q2621" s="1065">
        <v>0</v>
      </c>
      <c r="R2621" s="1066">
        <f t="shared" si="40"/>
        <v>0</v>
      </c>
      <c r="S2621" s="1065">
        <v>0</v>
      </c>
      <c r="T2621" s="1065">
        <v>0</v>
      </c>
      <c r="U2621" s="1065">
        <v>0</v>
      </c>
      <c r="V2621" s="1065">
        <v>0</v>
      </c>
    </row>
    <row r="2622" spans="1:22">
      <c r="A2622">
        <v>4088200100</v>
      </c>
      <c r="B2622" s="1061">
        <v>2</v>
      </c>
      <c r="C2622" s="1061">
        <v>5</v>
      </c>
      <c r="D2622" s="1062">
        <v>2</v>
      </c>
      <c r="E2622" s="1061" t="s">
        <v>2394</v>
      </c>
      <c r="F2622" s="1061">
        <v>143</v>
      </c>
      <c r="G2622" s="1061" t="s">
        <v>711</v>
      </c>
      <c r="H2622" s="1063">
        <v>1</v>
      </c>
      <c r="I2622" s="1064">
        <v>29401</v>
      </c>
      <c r="J2622" s="1064">
        <v>1</v>
      </c>
      <c r="K2622">
        <v>2020</v>
      </c>
      <c r="L2622" s="1064">
        <v>1</v>
      </c>
      <c r="M2622" s="1064">
        <v>1</v>
      </c>
      <c r="N2622" s="1064" t="s">
        <v>2397</v>
      </c>
      <c r="O2622">
        <v>13</v>
      </c>
      <c r="P2622" s="1065">
        <v>0</v>
      </c>
      <c r="Q2622" s="1065">
        <v>0</v>
      </c>
      <c r="R2622" s="1066">
        <f t="shared" si="40"/>
        <v>0</v>
      </c>
      <c r="S2622" s="1065">
        <v>0</v>
      </c>
      <c r="T2622" s="1065">
        <v>0</v>
      </c>
      <c r="U2622" s="1065">
        <v>4698</v>
      </c>
      <c r="V2622" s="1065">
        <v>4698</v>
      </c>
    </row>
    <row r="2623" spans="1:22">
      <c r="A2623">
        <v>4088200100</v>
      </c>
      <c r="B2623" s="1061">
        <v>2</v>
      </c>
      <c r="C2623" s="1061">
        <v>5</v>
      </c>
      <c r="D2623" s="1062">
        <v>2</v>
      </c>
      <c r="E2623" s="1061" t="s">
        <v>2394</v>
      </c>
      <c r="F2623" s="1061">
        <v>143</v>
      </c>
      <c r="G2623" s="1061" t="s">
        <v>711</v>
      </c>
      <c r="H2623" s="1063">
        <v>1</v>
      </c>
      <c r="I2623" s="1064">
        <v>29401</v>
      </c>
      <c r="J2623" s="1064">
        <v>1</v>
      </c>
      <c r="K2623">
        <v>2020</v>
      </c>
      <c r="L2623" s="1064">
        <v>1</v>
      </c>
      <c r="M2623" s="1064">
        <v>1</v>
      </c>
      <c r="N2623" s="1064" t="s">
        <v>2397</v>
      </c>
      <c r="O2623">
        <v>13</v>
      </c>
      <c r="P2623" s="1065">
        <v>0</v>
      </c>
      <c r="Q2623" s="1065">
        <v>0</v>
      </c>
      <c r="R2623" s="1066">
        <f t="shared" si="40"/>
        <v>0</v>
      </c>
      <c r="S2623" s="1065">
        <v>0</v>
      </c>
      <c r="T2623" s="1065">
        <v>0</v>
      </c>
      <c r="U2623" s="1065">
        <v>0</v>
      </c>
      <c r="V2623" s="1065">
        <v>0</v>
      </c>
    </row>
    <row r="2624" spans="1:22">
      <c r="A2624">
        <v>4088200100</v>
      </c>
      <c r="B2624" s="1061">
        <v>2</v>
      </c>
      <c r="C2624" s="1061">
        <v>5</v>
      </c>
      <c r="D2624" s="1062">
        <v>2</v>
      </c>
      <c r="E2624" s="1061" t="s">
        <v>2394</v>
      </c>
      <c r="F2624" s="1061">
        <v>143</v>
      </c>
      <c r="G2624" s="1061" t="s">
        <v>711</v>
      </c>
      <c r="H2624" s="1063">
        <v>1</v>
      </c>
      <c r="I2624" s="1064">
        <v>29401</v>
      </c>
      <c r="J2624" s="1064">
        <v>1</v>
      </c>
      <c r="K2624">
        <v>2020</v>
      </c>
      <c r="L2624" s="1064">
        <v>1</v>
      </c>
      <c r="M2624" s="1064">
        <v>1</v>
      </c>
      <c r="N2624" s="1064" t="s">
        <v>2397</v>
      </c>
      <c r="O2624">
        <v>13</v>
      </c>
      <c r="P2624" s="1065">
        <v>0</v>
      </c>
      <c r="Q2624" s="1065">
        <v>0</v>
      </c>
      <c r="R2624" s="1066">
        <f t="shared" si="40"/>
        <v>0</v>
      </c>
      <c r="S2624" s="1065">
        <v>4698</v>
      </c>
      <c r="T2624" s="1065">
        <v>4698</v>
      </c>
      <c r="U2624" s="1065">
        <v>0</v>
      </c>
      <c r="V2624" s="1065">
        <v>0</v>
      </c>
    </row>
    <row r="2625" spans="1:22">
      <c r="A2625">
        <v>4088200100</v>
      </c>
      <c r="B2625" s="1061">
        <v>2</v>
      </c>
      <c r="C2625" s="1061">
        <v>5</v>
      </c>
      <c r="D2625" s="1062">
        <v>2</v>
      </c>
      <c r="E2625" s="1061" t="s">
        <v>2394</v>
      </c>
      <c r="F2625" s="1061">
        <v>143</v>
      </c>
      <c r="G2625" s="1061" t="s">
        <v>711</v>
      </c>
      <c r="H2625" s="1063">
        <v>1</v>
      </c>
      <c r="I2625" s="1064">
        <v>29401</v>
      </c>
      <c r="J2625" s="1064">
        <v>1</v>
      </c>
      <c r="K2625">
        <v>2020</v>
      </c>
      <c r="L2625" s="1064">
        <v>1</v>
      </c>
      <c r="M2625" s="1064">
        <v>1</v>
      </c>
      <c r="N2625" s="1064" t="s">
        <v>2397</v>
      </c>
      <c r="O2625">
        <v>13</v>
      </c>
      <c r="P2625" s="1065">
        <v>0</v>
      </c>
      <c r="Q2625" s="1065">
        <v>10963.92</v>
      </c>
      <c r="R2625" s="1066">
        <f t="shared" si="40"/>
        <v>10963.92</v>
      </c>
      <c r="S2625" s="1065">
        <v>0</v>
      </c>
      <c r="T2625" s="1065">
        <v>0</v>
      </c>
      <c r="U2625" s="1065">
        <v>0</v>
      </c>
      <c r="V2625" s="1065">
        <v>0</v>
      </c>
    </row>
    <row r="2626" spans="1:22">
      <c r="A2626">
        <v>4088200100</v>
      </c>
      <c r="B2626" s="1061">
        <v>2</v>
      </c>
      <c r="C2626" s="1061">
        <v>5</v>
      </c>
      <c r="D2626" s="1062">
        <v>2</v>
      </c>
      <c r="E2626" s="1061" t="s">
        <v>2394</v>
      </c>
      <c r="F2626" s="1061">
        <v>143</v>
      </c>
      <c r="G2626" s="1061" t="s">
        <v>711</v>
      </c>
      <c r="H2626" s="1063">
        <v>1</v>
      </c>
      <c r="I2626" s="1064">
        <v>29401</v>
      </c>
      <c r="J2626" s="1064">
        <v>1</v>
      </c>
      <c r="K2626">
        <v>2020</v>
      </c>
      <c r="L2626" s="1064">
        <v>1</v>
      </c>
      <c r="M2626" s="1064">
        <v>1</v>
      </c>
      <c r="N2626" s="1064" t="s">
        <v>2397</v>
      </c>
      <c r="O2626">
        <v>13</v>
      </c>
      <c r="P2626" s="1065">
        <v>0</v>
      </c>
      <c r="Q2626" s="1065">
        <v>0</v>
      </c>
      <c r="R2626" s="1066">
        <f t="shared" si="40"/>
        <v>0</v>
      </c>
      <c r="S2626" s="1065">
        <v>0</v>
      </c>
      <c r="T2626" s="1065">
        <v>0</v>
      </c>
      <c r="U2626" s="1065">
        <v>0</v>
      </c>
      <c r="V2626" s="1065">
        <v>0</v>
      </c>
    </row>
    <row r="2627" spans="1:22">
      <c r="A2627">
        <v>4088200100</v>
      </c>
      <c r="B2627" s="1061">
        <v>2</v>
      </c>
      <c r="C2627" s="1061">
        <v>5</v>
      </c>
      <c r="D2627" s="1062">
        <v>2</v>
      </c>
      <c r="E2627" s="1061" t="s">
        <v>2394</v>
      </c>
      <c r="F2627" s="1061">
        <v>143</v>
      </c>
      <c r="G2627" s="1061" t="s">
        <v>711</v>
      </c>
      <c r="H2627" s="1063">
        <v>1</v>
      </c>
      <c r="I2627" s="1064">
        <v>29401</v>
      </c>
      <c r="J2627" s="1064">
        <v>1</v>
      </c>
      <c r="K2627">
        <v>2020</v>
      </c>
      <c r="L2627" s="1064">
        <v>2</v>
      </c>
      <c r="M2627" s="1064">
        <v>2</v>
      </c>
      <c r="N2627" s="1064" t="s">
        <v>2396</v>
      </c>
      <c r="O2627">
        <v>13</v>
      </c>
      <c r="P2627" s="1065">
        <v>0</v>
      </c>
      <c r="Q2627" s="1065">
        <v>0</v>
      </c>
      <c r="R2627" s="1066">
        <f t="shared" si="40"/>
        <v>0</v>
      </c>
      <c r="S2627" s="1065">
        <v>0</v>
      </c>
      <c r="T2627" s="1065">
        <v>0</v>
      </c>
      <c r="U2627" s="1065">
        <v>0</v>
      </c>
      <c r="V2627" s="1065">
        <v>0</v>
      </c>
    </row>
    <row r="2628" spans="1:22">
      <c r="A2628">
        <v>4088200100</v>
      </c>
      <c r="B2628" s="1061">
        <v>2</v>
      </c>
      <c r="C2628" s="1061">
        <v>5</v>
      </c>
      <c r="D2628" s="1062">
        <v>2</v>
      </c>
      <c r="E2628" s="1061" t="s">
        <v>2394</v>
      </c>
      <c r="F2628" s="1061">
        <v>143</v>
      </c>
      <c r="G2628" s="1061" t="s">
        <v>711</v>
      </c>
      <c r="H2628" s="1063">
        <v>1</v>
      </c>
      <c r="I2628" s="1064">
        <v>29401</v>
      </c>
      <c r="J2628" s="1064">
        <v>1</v>
      </c>
      <c r="K2628">
        <v>2020</v>
      </c>
      <c r="L2628" s="1064">
        <v>2</v>
      </c>
      <c r="M2628" s="1064">
        <v>2</v>
      </c>
      <c r="N2628" s="1064" t="s">
        <v>2396</v>
      </c>
      <c r="O2628">
        <v>13</v>
      </c>
      <c r="P2628" s="1065">
        <v>0</v>
      </c>
      <c r="Q2628" s="1065">
        <v>0</v>
      </c>
      <c r="R2628" s="1066">
        <f t="shared" si="40"/>
        <v>0</v>
      </c>
      <c r="S2628" s="1065">
        <v>0</v>
      </c>
      <c r="T2628" s="1065">
        <v>0</v>
      </c>
      <c r="U2628" s="1065">
        <v>898</v>
      </c>
      <c r="V2628" s="1065">
        <v>898</v>
      </c>
    </row>
    <row r="2629" spans="1:22">
      <c r="A2629">
        <v>4088200100</v>
      </c>
      <c r="B2629" s="1061">
        <v>2</v>
      </c>
      <c r="C2629" s="1061">
        <v>5</v>
      </c>
      <c r="D2629" s="1062">
        <v>2</v>
      </c>
      <c r="E2629" s="1061" t="s">
        <v>2394</v>
      </c>
      <c r="F2629" s="1061">
        <v>143</v>
      </c>
      <c r="G2629" s="1061" t="s">
        <v>711</v>
      </c>
      <c r="H2629" s="1063">
        <v>1</v>
      </c>
      <c r="I2629" s="1064">
        <v>29401</v>
      </c>
      <c r="J2629" s="1064">
        <v>1</v>
      </c>
      <c r="K2629">
        <v>2020</v>
      </c>
      <c r="L2629" s="1064">
        <v>2</v>
      </c>
      <c r="M2629" s="1064">
        <v>2</v>
      </c>
      <c r="N2629" s="1064" t="s">
        <v>2396</v>
      </c>
      <c r="O2629">
        <v>13</v>
      </c>
      <c r="P2629" s="1065">
        <v>0</v>
      </c>
      <c r="Q2629" s="1065">
        <v>0</v>
      </c>
      <c r="R2629" s="1066">
        <f t="shared" ref="R2629:R2692" si="41">P2629+Q2629</f>
        <v>0</v>
      </c>
      <c r="S2629" s="1065">
        <v>0</v>
      </c>
      <c r="T2629" s="1065">
        <v>0</v>
      </c>
      <c r="U2629" s="1065">
        <v>0</v>
      </c>
      <c r="V2629" s="1065">
        <v>0</v>
      </c>
    </row>
    <row r="2630" spans="1:22">
      <c r="A2630">
        <v>4088200100</v>
      </c>
      <c r="B2630" s="1061">
        <v>2</v>
      </c>
      <c r="C2630" s="1061">
        <v>5</v>
      </c>
      <c r="D2630" s="1062">
        <v>2</v>
      </c>
      <c r="E2630" s="1061" t="s">
        <v>2394</v>
      </c>
      <c r="F2630" s="1061">
        <v>143</v>
      </c>
      <c r="G2630" s="1061" t="s">
        <v>711</v>
      </c>
      <c r="H2630" s="1063">
        <v>1</v>
      </c>
      <c r="I2630" s="1064">
        <v>29401</v>
      </c>
      <c r="J2630" s="1064">
        <v>1</v>
      </c>
      <c r="K2630">
        <v>2020</v>
      </c>
      <c r="L2630" s="1064">
        <v>2</v>
      </c>
      <c r="M2630" s="1064">
        <v>2</v>
      </c>
      <c r="N2630" s="1064" t="s">
        <v>2396</v>
      </c>
      <c r="O2630">
        <v>13</v>
      </c>
      <c r="P2630" s="1065">
        <v>0</v>
      </c>
      <c r="Q2630" s="1065">
        <v>0</v>
      </c>
      <c r="R2630" s="1066">
        <f t="shared" si="41"/>
        <v>0</v>
      </c>
      <c r="S2630" s="1065">
        <v>0</v>
      </c>
      <c r="T2630" s="1065">
        <v>0</v>
      </c>
      <c r="U2630" s="1065">
        <v>0</v>
      </c>
      <c r="V2630" s="1065">
        <v>0</v>
      </c>
    </row>
    <row r="2631" spans="1:22">
      <c r="A2631">
        <v>4088200100</v>
      </c>
      <c r="B2631" s="1061">
        <v>2</v>
      </c>
      <c r="C2631" s="1061">
        <v>5</v>
      </c>
      <c r="D2631" s="1062">
        <v>2</v>
      </c>
      <c r="E2631" s="1061" t="s">
        <v>2394</v>
      </c>
      <c r="F2631" s="1061">
        <v>143</v>
      </c>
      <c r="G2631" s="1061" t="s">
        <v>711</v>
      </c>
      <c r="H2631" s="1063">
        <v>1</v>
      </c>
      <c r="I2631" s="1064">
        <v>29401</v>
      </c>
      <c r="J2631" s="1064">
        <v>1</v>
      </c>
      <c r="K2631">
        <v>2020</v>
      </c>
      <c r="L2631" s="1064">
        <v>2</v>
      </c>
      <c r="M2631" s="1064">
        <v>2</v>
      </c>
      <c r="N2631" s="1064" t="s">
        <v>2396</v>
      </c>
      <c r="O2631">
        <v>13</v>
      </c>
      <c r="P2631" s="1065">
        <v>0</v>
      </c>
      <c r="Q2631" s="1065">
        <v>0</v>
      </c>
      <c r="R2631" s="1066">
        <f t="shared" si="41"/>
        <v>0</v>
      </c>
      <c r="S2631" s="1065">
        <v>898</v>
      </c>
      <c r="T2631" s="1065">
        <v>898</v>
      </c>
      <c r="U2631" s="1065">
        <v>0</v>
      </c>
      <c r="V2631" s="1065">
        <v>0</v>
      </c>
    </row>
    <row r="2632" spans="1:22">
      <c r="A2632">
        <v>4088200100</v>
      </c>
      <c r="B2632" s="1061">
        <v>2</v>
      </c>
      <c r="C2632" s="1061">
        <v>5</v>
      </c>
      <c r="D2632" s="1062">
        <v>2</v>
      </c>
      <c r="E2632" s="1061" t="s">
        <v>2394</v>
      </c>
      <c r="F2632" s="1061">
        <v>143</v>
      </c>
      <c r="G2632" s="1061" t="s">
        <v>711</v>
      </c>
      <c r="H2632" s="1063">
        <v>1</v>
      </c>
      <c r="I2632" s="1064">
        <v>29401</v>
      </c>
      <c r="J2632" s="1064">
        <v>1</v>
      </c>
      <c r="K2632">
        <v>2020</v>
      </c>
      <c r="L2632" s="1064">
        <v>2</v>
      </c>
      <c r="M2632" s="1064">
        <v>2</v>
      </c>
      <c r="N2632" s="1064" t="s">
        <v>2396</v>
      </c>
      <c r="O2632">
        <v>13</v>
      </c>
      <c r="P2632" s="1065">
        <v>0</v>
      </c>
      <c r="Q2632" s="1065">
        <v>898</v>
      </c>
      <c r="R2632" s="1066">
        <f t="shared" si="41"/>
        <v>898</v>
      </c>
      <c r="S2632" s="1065">
        <v>0</v>
      </c>
      <c r="T2632" s="1065">
        <v>0</v>
      </c>
      <c r="U2632" s="1065">
        <v>0</v>
      </c>
      <c r="V2632" s="1065">
        <v>0</v>
      </c>
    </row>
    <row r="2633" spans="1:22">
      <c r="A2633">
        <v>4088200100</v>
      </c>
      <c r="B2633" s="1061">
        <v>2</v>
      </c>
      <c r="C2633" s="1061">
        <v>5</v>
      </c>
      <c r="D2633" s="1062">
        <v>2</v>
      </c>
      <c r="E2633" s="1061" t="s">
        <v>2394</v>
      </c>
      <c r="F2633" s="1061">
        <v>143</v>
      </c>
      <c r="G2633" s="1061" t="s">
        <v>711</v>
      </c>
      <c r="H2633" s="1063">
        <v>1</v>
      </c>
      <c r="I2633" s="1064">
        <v>29401</v>
      </c>
      <c r="J2633" s="1064">
        <v>1</v>
      </c>
      <c r="K2633">
        <v>2020</v>
      </c>
      <c r="L2633" s="1064">
        <v>1</v>
      </c>
      <c r="M2633" s="1064">
        <v>1</v>
      </c>
      <c r="N2633" s="1064" t="s">
        <v>2397</v>
      </c>
      <c r="O2633">
        <v>13</v>
      </c>
      <c r="P2633" s="1065">
        <v>0</v>
      </c>
      <c r="Q2633" s="1065">
        <v>0</v>
      </c>
      <c r="R2633" s="1066">
        <f t="shared" si="41"/>
        <v>0</v>
      </c>
      <c r="S2633" s="1065">
        <v>0</v>
      </c>
      <c r="T2633" s="1065">
        <v>0</v>
      </c>
      <c r="U2633" s="1065">
        <v>0</v>
      </c>
      <c r="V2633" s="1065">
        <v>0</v>
      </c>
    </row>
    <row r="2634" spans="1:22">
      <c r="A2634">
        <v>4088200100</v>
      </c>
      <c r="B2634" s="1061">
        <v>2</v>
      </c>
      <c r="C2634" s="1061">
        <v>5</v>
      </c>
      <c r="D2634" s="1062">
        <v>2</v>
      </c>
      <c r="E2634" s="1061" t="s">
        <v>2394</v>
      </c>
      <c r="F2634" s="1061">
        <v>143</v>
      </c>
      <c r="G2634" s="1061" t="s">
        <v>711</v>
      </c>
      <c r="H2634" s="1063">
        <v>1</v>
      </c>
      <c r="I2634" s="1064">
        <v>29401</v>
      </c>
      <c r="J2634" s="1064">
        <v>1</v>
      </c>
      <c r="K2634">
        <v>2020</v>
      </c>
      <c r="L2634" s="1064">
        <v>1</v>
      </c>
      <c r="M2634" s="1064">
        <v>1</v>
      </c>
      <c r="N2634" s="1064" t="s">
        <v>2397</v>
      </c>
      <c r="O2634">
        <v>13</v>
      </c>
      <c r="P2634" s="1065">
        <v>0</v>
      </c>
      <c r="Q2634" s="1065">
        <v>0</v>
      </c>
      <c r="R2634" s="1066">
        <f t="shared" si="41"/>
        <v>0</v>
      </c>
      <c r="S2634" s="1065">
        <v>0</v>
      </c>
      <c r="T2634" s="1065">
        <v>0</v>
      </c>
      <c r="U2634" s="1065">
        <v>4698</v>
      </c>
      <c r="V2634" s="1065">
        <v>4698</v>
      </c>
    </row>
    <row r="2635" spans="1:22">
      <c r="A2635">
        <v>4088200100</v>
      </c>
      <c r="B2635" s="1061">
        <v>2</v>
      </c>
      <c r="C2635" s="1061">
        <v>5</v>
      </c>
      <c r="D2635" s="1062">
        <v>2</v>
      </c>
      <c r="E2635" s="1061" t="s">
        <v>2394</v>
      </c>
      <c r="F2635" s="1061">
        <v>143</v>
      </c>
      <c r="G2635" s="1061" t="s">
        <v>711</v>
      </c>
      <c r="H2635" s="1063">
        <v>1</v>
      </c>
      <c r="I2635" s="1064">
        <v>29401</v>
      </c>
      <c r="J2635" s="1064">
        <v>1</v>
      </c>
      <c r="K2635">
        <v>2020</v>
      </c>
      <c r="L2635" s="1064">
        <v>1</v>
      </c>
      <c r="M2635" s="1064">
        <v>1</v>
      </c>
      <c r="N2635" s="1064" t="s">
        <v>2397</v>
      </c>
      <c r="O2635">
        <v>13</v>
      </c>
      <c r="P2635" s="1065">
        <v>0</v>
      </c>
      <c r="Q2635" s="1065">
        <v>0</v>
      </c>
      <c r="R2635" s="1066">
        <f t="shared" si="41"/>
        <v>0</v>
      </c>
      <c r="S2635" s="1065">
        <v>0</v>
      </c>
      <c r="T2635" s="1065">
        <v>0</v>
      </c>
      <c r="U2635" s="1065">
        <v>0</v>
      </c>
      <c r="V2635" s="1065">
        <v>0</v>
      </c>
    </row>
    <row r="2636" spans="1:22">
      <c r="A2636">
        <v>4088200100</v>
      </c>
      <c r="B2636" s="1061">
        <v>2</v>
      </c>
      <c r="C2636" s="1061">
        <v>5</v>
      </c>
      <c r="D2636" s="1062">
        <v>2</v>
      </c>
      <c r="E2636" s="1061" t="s">
        <v>2394</v>
      </c>
      <c r="F2636" s="1061">
        <v>143</v>
      </c>
      <c r="G2636" s="1061" t="s">
        <v>711</v>
      </c>
      <c r="H2636" s="1063">
        <v>1</v>
      </c>
      <c r="I2636" s="1064">
        <v>29401</v>
      </c>
      <c r="J2636" s="1064">
        <v>1</v>
      </c>
      <c r="K2636">
        <v>2020</v>
      </c>
      <c r="L2636" s="1064">
        <v>1</v>
      </c>
      <c r="M2636" s="1064">
        <v>1</v>
      </c>
      <c r="N2636" s="1064" t="s">
        <v>2397</v>
      </c>
      <c r="O2636">
        <v>13</v>
      </c>
      <c r="P2636" s="1065">
        <v>0</v>
      </c>
      <c r="Q2636" s="1065">
        <v>0</v>
      </c>
      <c r="R2636" s="1066">
        <f t="shared" si="41"/>
        <v>0</v>
      </c>
      <c r="S2636" s="1065">
        <v>0</v>
      </c>
      <c r="T2636" s="1065">
        <v>0</v>
      </c>
      <c r="U2636" s="1065">
        <v>0</v>
      </c>
      <c r="V2636" s="1065">
        <v>0</v>
      </c>
    </row>
    <row r="2637" spans="1:22">
      <c r="A2637">
        <v>4088200100</v>
      </c>
      <c r="B2637" s="1061">
        <v>2</v>
      </c>
      <c r="C2637" s="1061">
        <v>5</v>
      </c>
      <c r="D2637" s="1062">
        <v>2</v>
      </c>
      <c r="E2637" s="1061" t="s">
        <v>2394</v>
      </c>
      <c r="F2637" s="1061">
        <v>143</v>
      </c>
      <c r="G2637" s="1061" t="s">
        <v>711</v>
      </c>
      <c r="H2637" s="1063">
        <v>1</v>
      </c>
      <c r="I2637" s="1064">
        <v>29401</v>
      </c>
      <c r="J2637" s="1064">
        <v>1</v>
      </c>
      <c r="K2637">
        <v>2020</v>
      </c>
      <c r="L2637" s="1064">
        <v>1</v>
      </c>
      <c r="M2637" s="1064">
        <v>1</v>
      </c>
      <c r="N2637" s="1064" t="s">
        <v>2397</v>
      </c>
      <c r="O2637">
        <v>13</v>
      </c>
      <c r="P2637" s="1065">
        <v>0</v>
      </c>
      <c r="Q2637" s="1065">
        <v>0</v>
      </c>
      <c r="R2637" s="1066">
        <f t="shared" si="41"/>
        <v>0</v>
      </c>
      <c r="S2637" s="1065">
        <v>4698</v>
      </c>
      <c r="T2637" s="1065">
        <v>4698</v>
      </c>
      <c r="U2637" s="1065">
        <v>0</v>
      </c>
      <c r="V2637" s="1065">
        <v>0</v>
      </c>
    </row>
    <row r="2638" spans="1:22">
      <c r="A2638">
        <v>4088200100</v>
      </c>
      <c r="B2638" s="1061">
        <v>2</v>
      </c>
      <c r="C2638" s="1061">
        <v>5</v>
      </c>
      <c r="D2638" s="1062">
        <v>2</v>
      </c>
      <c r="E2638" s="1061" t="s">
        <v>2394</v>
      </c>
      <c r="F2638" s="1061">
        <v>143</v>
      </c>
      <c r="G2638" s="1061" t="s">
        <v>711</v>
      </c>
      <c r="H2638" s="1063">
        <v>1</v>
      </c>
      <c r="I2638" s="1064">
        <v>29401</v>
      </c>
      <c r="J2638" s="1064">
        <v>1</v>
      </c>
      <c r="K2638">
        <v>2020</v>
      </c>
      <c r="L2638" s="1064">
        <v>1</v>
      </c>
      <c r="M2638" s="1064">
        <v>1</v>
      </c>
      <c r="N2638" s="1064" t="s">
        <v>2397</v>
      </c>
      <c r="O2638">
        <v>13</v>
      </c>
      <c r="P2638" s="1065">
        <v>0</v>
      </c>
      <c r="Q2638" s="1065">
        <v>4698</v>
      </c>
      <c r="R2638" s="1066">
        <f t="shared" si="41"/>
        <v>4698</v>
      </c>
      <c r="S2638" s="1065">
        <v>0</v>
      </c>
      <c r="T2638" s="1065">
        <v>0</v>
      </c>
      <c r="U2638" s="1065">
        <v>0</v>
      </c>
      <c r="V2638" s="1065">
        <v>0</v>
      </c>
    </row>
    <row r="2639" spans="1:22">
      <c r="A2639">
        <v>4088200100</v>
      </c>
      <c r="B2639" s="1061">
        <v>2</v>
      </c>
      <c r="C2639" s="1061">
        <v>5</v>
      </c>
      <c r="D2639" s="1062">
        <v>2</v>
      </c>
      <c r="E2639" s="1061" t="s">
        <v>2394</v>
      </c>
      <c r="F2639" s="1061">
        <v>143</v>
      </c>
      <c r="G2639" s="1061" t="s">
        <v>711</v>
      </c>
      <c r="H2639" s="1063">
        <v>1</v>
      </c>
      <c r="I2639" s="1064">
        <v>29401</v>
      </c>
      <c r="J2639" s="1064">
        <v>1</v>
      </c>
      <c r="K2639">
        <v>2020</v>
      </c>
      <c r="L2639" s="1064">
        <v>1</v>
      </c>
      <c r="M2639" s="1064">
        <v>1</v>
      </c>
      <c r="N2639" s="1064" t="s">
        <v>2397</v>
      </c>
      <c r="O2639">
        <v>13</v>
      </c>
      <c r="P2639" s="1065">
        <v>14801.56</v>
      </c>
      <c r="Q2639" s="1065">
        <v>-14801.56</v>
      </c>
      <c r="R2639" s="1066">
        <f t="shared" si="41"/>
        <v>0</v>
      </c>
      <c r="S2639" s="1065">
        <v>0</v>
      </c>
      <c r="T2639" s="1065">
        <v>0</v>
      </c>
      <c r="U2639" s="1065">
        <v>0</v>
      </c>
      <c r="V2639" s="1065">
        <v>0</v>
      </c>
    </row>
    <row r="2640" spans="1:22">
      <c r="A2640">
        <v>4088200100</v>
      </c>
      <c r="B2640" s="1061">
        <v>2</v>
      </c>
      <c r="C2640" s="1061">
        <v>5</v>
      </c>
      <c r="D2640" s="1062">
        <v>2</v>
      </c>
      <c r="E2640" s="1061" t="s">
        <v>2394</v>
      </c>
      <c r="F2640" s="1061">
        <v>143</v>
      </c>
      <c r="G2640" s="1061" t="s">
        <v>711</v>
      </c>
      <c r="H2640" s="1063">
        <v>1</v>
      </c>
      <c r="I2640" s="1064">
        <v>29401</v>
      </c>
      <c r="J2640" s="1064">
        <v>1</v>
      </c>
      <c r="K2640">
        <v>2020</v>
      </c>
      <c r="L2640" s="1064">
        <v>2</v>
      </c>
      <c r="M2640" s="1064">
        <v>2</v>
      </c>
      <c r="N2640" s="1064" t="s">
        <v>2396</v>
      </c>
      <c r="O2640">
        <v>13</v>
      </c>
      <c r="P2640" s="1065">
        <v>0</v>
      </c>
      <c r="Q2640" s="1065">
        <v>0</v>
      </c>
      <c r="R2640" s="1066">
        <f t="shared" si="41"/>
        <v>0</v>
      </c>
      <c r="S2640" s="1065">
        <v>0</v>
      </c>
      <c r="T2640" s="1065">
        <v>0</v>
      </c>
      <c r="U2640" s="1065">
        <v>0</v>
      </c>
      <c r="V2640" s="1065">
        <v>0</v>
      </c>
    </row>
    <row r="2641" spans="1:22">
      <c r="A2641">
        <v>4088200100</v>
      </c>
      <c r="B2641" s="1061">
        <v>2</v>
      </c>
      <c r="C2641" s="1061">
        <v>5</v>
      </c>
      <c r="D2641" s="1062">
        <v>2</v>
      </c>
      <c r="E2641" s="1061" t="s">
        <v>2394</v>
      </c>
      <c r="F2641" s="1061">
        <v>143</v>
      </c>
      <c r="G2641" s="1061" t="s">
        <v>711</v>
      </c>
      <c r="H2641" s="1063">
        <v>1</v>
      </c>
      <c r="I2641" s="1064">
        <v>29401</v>
      </c>
      <c r="J2641" s="1064">
        <v>1</v>
      </c>
      <c r="K2641">
        <v>2020</v>
      </c>
      <c r="L2641" s="1064">
        <v>2</v>
      </c>
      <c r="M2641" s="1064">
        <v>2</v>
      </c>
      <c r="N2641" s="1064" t="s">
        <v>2396</v>
      </c>
      <c r="O2641">
        <v>13</v>
      </c>
      <c r="P2641" s="1065">
        <v>0</v>
      </c>
      <c r="Q2641" s="1065">
        <v>0</v>
      </c>
      <c r="R2641" s="1066">
        <f t="shared" si="41"/>
        <v>0</v>
      </c>
      <c r="S2641" s="1065">
        <v>0</v>
      </c>
      <c r="T2641" s="1065">
        <v>0</v>
      </c>
      <c r="U2641" s="1065">
        <v>1453.8</v>
      </c>
      <c r="V2641" s="1065">
        <v>1453.8</v>
      </c>
    </row>
    <row r="2642" spans="1:22">
      <c r="A2642">
        <v>4088200100</v>
      </c>
      <c r="B2642" s="1061">
        <v>2</v>
      </c>
      <c r="C2642" s="1061">
        <v>5</v>
      </c>
      <c r="D2642" s="1062">
        <v>2</v>
      </c>
      <c r="E2642" s="1061" t="s">
        <v>2394</v>
      </c>
      <c r="F2642" s="1061">
        <v>143</v>
      </c>
      <c r="G2642" s="1061" t="s">
        <v>711</v>
      </c>
      <c r="H2642" s="1063">
        <v>1</v>
      </c>
      <c r="I2642" s="1064">
        <v>29401</v>
      </c>
      <c r="J2642" s="1064">
        <v>1</v>
      </c>
      <c r="K2642">
        <v>2020</v>
      </c>
      <c r="L2642" s="1064">
        <v>2</v>
      </c>
      <c r="M2642" s="1064">
        <v>2</v>
      </c>
      <c r="N2642" s="1064" t="s">
        <v>2396</v>
      </c>
      <c r="O2642">
        <v>13</v>
      </c>
      <c r="P2642" s="1065">
        <v>0</v>
      </c>
      <c r="Q2642" s="1065">
        <v>0</v>
      </c>
      <c r="R2642" s="1066">
        <f t="shared" si="41"/>
        <v>0</v>
      </c>
      <c r="S2642" s="1065">
        <v>0</v>
      </c>
      <c r="T2642" s="1065">
        <v>0</v>
      </c>
      <c r="U2642" s="1065">
        <v>0</v>
      </c>
      <c r="V2642" s="1065">
        <v>0</v>
      </c>
    </row>
    <row r="2643" spans="1:22">
      <c r="A2643">
        <v>4088200100</v>
      </c>
      <c r="B2643" s="1061">
        <v>2</v>
      </c>
      <c r="C2643" s="1061">
        <v>5</v>
      </c>
      <c r="D2643" s="1062">
        <v>2</v>
      </c>
      <c r="E2643" s="1061" t="s">
        <v>2394</v>
      </c>
      <c r="F2643" s="1061">
        <v>143</v>
      </c>
      <c r="G2643" s="1061" t="s">
        <v>711</v>
      </c>
      <c r="H2643" s="1063">
        <v>1</v>
      </c>
      <c r="I2643" s="1064">
        <v>29401</v>
      </c>
      <c r="J2643" s="1064">
        <v>1</v>
      </c>
      <c r="K2643">
        <v>2020</v>
      </c>
      <c r="L2643" s="1064">
        <v>2</v>
      </c>
      <c r="M2643" s="1064">
        <v>2</v>
      </c>
      <c r="N2643" s="1064" t="s">
        <v>2396</v>
      </c>
      <c r="O2643">
        <v>13</v>
      </c>
      <c r="P2643" s="1065">
        <v>0</v>
      </c>
      <c r="Q2643" s="1065">
        <v>0</v>
      </c>
      <c r="R2643" s="1066">
        <f t="shared" si="41"/>
        <v>0</v>
      </c>
      <c r="S2643" s="1065">
        <v>0</v>
      </c>
      <c r="T2643" s="1065">
        <v>0</v>
      </c>
      <c r="U2643" s="1065">
        <v>0</v>
      </c>
      <c r="V2643" s="1065">
        <v>0</v>
      </c>
    </row>
    <row r="2644" spans="1:22">
      <c r="A2644">
        <v>4088200100</v>
      </c>
      <c r="B2644" s="1061">
        <v>2</v>
      </c>
      <c r="C2644" s="1061">
        <v>5</v>
      </c>
      <c r="D2644" s="1062">
        <v>2</v>
      </c>
      <c r="E2644" s="1061" t="s">
        <v>2394</v>
      </c>
      <c r="F2644" s="1061">
        <v>143</v>
      </c>
      <c r="G2644" s="1061" t="s">
        <v>711</v>
      </c>
      <c r="H2644" s="1063">
        <v>1</v>
      </c>
      <c r="I2644" s="1064">
        <v>29401</v>
      </c>
      <c r="J2644" s="1064">
        <v>1</v>
      </c>
      <c r="K2644">
        <v>2020</v>
      </c>
      <c r="L2644" s="1064">
        <v>2</v>
      </c>
      <c r="M2644" s="1064">
        <v>2</v>
      </c>
      <c r="N2644" s="1064" t="s">
        <v>2396</v>
      </c>
      <c r="O2644">
        <v>13</v>
      </c>
      <c r="P2644" s="1065">
        <v>0</v>
      </c>
      <c r="Q2644" s="1065">
        <v>0</v>
      </c>
      <c r="R2644" s="1066">
        <f t="shared" si="41"/>
        <v>0</v>
      </c>
      <c r="S2644" s="1065">
        <v>1453.8</v>
      </c>
      <c r="T2644" s="1065">
        <v>1453.8</v>
      </c>
      <c r="U2644" s="1065">
        <v>0</v>
      </c>
      <c r="V2644" s="1065">
        <v>0</v>
      </c>
    </row>
    <row r="2645" spans="1:22">
      <c r="A2645">
        <v>4088200100</v>
      </c>
      <c r="B2645" s="1061">
        <v>2</v>
      </c>
      <c r="C2645" s="1061">
        <v>5</v>
      </c>
      <c r="D2645" s="1062">
        <v>2</v>
      </c>
      <c r="E2645" s="1061" t="s">
        <v>2394</v>
      </c>
      <c r="F2645" s="1061">
        <v>143</v>
      </c>
      <c r="G2645" s="1061" t="s">
        <v>711</v>
      </c>
      <c r="H2645" s="1063">
        <v>1</v>
      </c>
      <c r="I2645" s="1064">
        <v>29401</v>
      </c>
      <c r="J2645" s="1064">
        <v>1</v>
      </c>
      <c r="K2645">
        <v>2020</v>
      </c>
      <c r="L2645" s="1064">
        <v>2</v>
      </c>
      <c r="M2645" s="1064">
        <v>2</v>
      </c>
      <c r="N2645" s="1064" t="s">
        <v>2396</v>
      </c>
      <c r="O2645">
        <v>13</v>
      </c>
      <c r="P2645" s="1065">
        <v>0</v>
      </c>
      <c r="Q2645" s="1065">
        <v>1453.8</v>
      </c>
      <c r="R2645" s="1066">
        <f t="shared" si="41"/>
        <v>1453.8</v>
      </c>
      <c r="S2645" s="1065">
        <v>0</v>
      </c>
      <c r="T2645" s="1065">
        <v>0</v>
      </c>
      <c r="U2645" s="1065">
        <v>0</v>
      </c>
      <c r="V2645" s="1065">
        <v>0</v>
      </c>
    </row>
    <row r="2646" spans="1:22">
      <c r="A2646">
        <v>4088200100</v>
      </c>
      <c r="B2646" s="1061">
        <v>2</v>
      </c>
      <c r="C2646" s="1061">
        <v>5</v>
      </c>
      <c r="D2646" s="1062">
        <v>2</v>
      </c>
      <c r="E2646" s="1061" t="s">
        <v>2394</v>
      </c>
      <c r="F2646" s="1061">
        <v>143</v>
      </c>
      <c r="G2646" s="1061" t="s">
        <v>711</v>
      </c>
      <c r="H2646" s="1063">
        <v>1</v>
      </c>
      <c r="I2646" s="1064">
        <v>29401</v>
      </c>
      <c r="J2646" s="1064">
        <v>1</v>
      </c>
      <c r="K2646">
        <v>2020</v>
      </c>
      <c r="L2646" s="1064">
        <v>1</v>
      </c>
      <c r="M2646" s="1064">
        <v>1</v>
      </c>
      <c r="N2646" s="1064" t="s">
        <v>2397</v>
      </c>
      <c r="O2646">
        <v>13</v>
      </c>
      <c r="P2646" s="1065">
        <v>0</v>
      </c>
      <c r="Q2646" s="1065">
        <v>0</v>
      </c>
      <c r="R2646" s="1066">
        <f t="shared" si="41"/>
        <v>0</v>
      </c>
      <c r="S2646" s="1065">
        <v>0</v>
      </c>
      <c r="T2646" s="1065">
        <v>0</v>
      </c>
      <c r="U2646" s="1065">
        <v>0</v>
      </c>
      <c r="V2646" s="1065">
        <v>0</v>
      </c>
    </row>
    <row r="2647" spans="1:22">
      <c r="A2647">
        <v>4088200100</v>
      </c>
      <c r="B2647" s="1061">
        <v>2</v>
      </c>
      <c r="C2647" s="1061">
        <v>5</v>
      </c>
      <c r="D2647" s="1062">
        <v>2</v>
      </c>
      <c r="E2647" s="1061" t="s">
        <v>2394</v>
      </c>
      <c r="F2647" s="1061">
        <v>143</v>
      </c>
      <c r="G2647" s="1061" t="s">
        <v>711</v>
      </c>
      <c r="H2647" s="1063">
        <v>1</v>
      </c>
      <c r="I2647" s="1064">
        <v>29401</v>
      </c>
      <c r="J2647" s="1064">
        <v>1</v>
      </c>
      <c r="K2647">
        <v>2020</v>
      </c>
      <c r="L2647" s="1064">
        <v>1</v>
      </c>
      <c r="M2647" s="1064">
        <v>1</v>
      </c>
      <c r="N2647" s="1064" t="s">
        <v>2397</v>
      </c>
      <c r="O2647">
        <v>13</v>
      </c>
      <c r="P2647" s="1065">
        <v>0</v>
      </c>
      <c r="Q2647" s="1065">
        <v>0</v>
      </c>
      <c r="R2647" s="1066">
        <f t="shared" si="41"/>
        <v>0</v>
      </c>
      <c r="S2647" s="1065">
        <v>0</v>
      </c>
      <c r="T2647" s="1065">
        <v>0</v>
      </c>
      <c r="U2647" s="1065">
        <v>4698</v>
      </c>
      <c r="V2647" s="1065">
        <v>4698</v>
      </c>
    </row>
    <row r="2648" spans="1:22">
      <c r="A2648">
        <v>4088200100</v>
      </c>
      <c r="B2648" s="1061">
        <v>2</v>
      </c>
      <c r="C2648" s="1061">
        <v>5</v>
      </c>
      <c r="D2648" s="1062">
        <v>2</v>
      </c>
      <c r="E2648" s="1061" t="s">
        <v>2394</v>
      </c>
      <c r="F2648" s="1061">
        <v>143</v>
      </c>
      <c r="G2648" s="1061" t="s">
        <v>711</v>
      </c>
      <c r="H2648" s="1063">
        <v>1</v>
      </c>
      <c r="I2648" s="1064">
        <v>29401</v>
      </c>
      <c r="J2648" s="1064">
        <v>1</v>
      </c>
      <c r="K2648">
        <v>2020</v>
      </c>
      <c r="L2648" s="1064">
        <v>1</v>
      </c>
      <c r="M2648" s="1064">
        <v>1</v>
      </c>
      <c r="N2648" s="1064" t="s">
        <v>2397</v>
      </c>
      <c r="O2648">
        <v>13</v>
      </c>
      <c r="P2648" s="1065">
        <v>0</v>
      </c>
      <c r="Q2648" s="1065">
        <v>0</v>
      </c>
      <c r="R2648" s="1066">
        <f t="shared" si="41"/>
        <v>0</v>
      </c>
      <c r="S2648" s="1065">
        <v>0</v>
      </c>
      <c r="T2648" s="1065">
        <v>0</v>
      </c>
      <c r="U2648" s="1065">
        <v>0</v>
      </c>
      <c r="V2648" s="1065">
        <v>0</v>
      </c>
    </row>
    <row r="2649" spans="1:22">
      <c r="A2649">
        <v>4088200100</v>
      </c>
      <c r="B2649" s="1061">
        <v>2</v>
      </c>
      <c r="C2649" s="1061">
        <v>5</v>
      </c>
      <c r="D2649" s="1062">
        <v>2</v>
      </c>
      <c r="E2649" s="1061" t="s">
        <v>2394</v>
      </c>
      <c r="F2649" s="1061">
        <v>143</v>
      </c>
      <c r="G2649" s="1061" t="s">
        <v>711</v>
      </c>
      <c r="H2649" s="1063">
        <v>1</v>
      </c>
      <c r="I2649" s="1064">
        <v>29401</v>
      </c>
      <c r="J2649" s="1064">
        <v>1</v>
      </c>
      <c r="K2649">
        <v>2020</v>
      </c>
      <c r="L2649" s="1064">
        <v>1</v>
      </c>
      <c r="M2649" s="1064">
        <v>1</v>
      </c>
      <c r="N2649" s="1064" t="s">
        <v>2397</v>
      </c>
      <c r="O2649">
        <v>13</v>
      </c>
      <c r="P2649" s="1065">
        <v>0</v>
      </c>
      <c r="Q2649" s="1065">
        <v>0</v>
      </c>
      <c r="R2649" s="1066">
        <f t="shared" si="41"/>
        <v>0</v>
      </c>
      <c r="S2649" s="1065">
        <v>0</v>
      </c>
      <c r="T2649" s="1065">
        <v>0</v>
      </c>
      <c r="U2649" s="1065">
        <v>0</v>
      </c>
      <c r="V2649" s="1065">
        <v>0</v>
      </c>
    </row>
    <row r="2650" spans="1:22">
      <c r="A2650">
        <v>4088200100</v>
      </c>
      <c r="B2650" s="1061">
        <v>2</v>
      </c>
      <c r="C2650" s="1061">
        <v>5</v>
      </c>
      <c r="D2650" s="1062">
        <v>2</v>
      </c>
      <c r="E2650" s="1061" t="s">
        <v>2394</v>
      </c>
      <c r="F2650" s="1061">
        <v>143</v>
      </c>
      <c r="G2650" s="1061" t="s">
        <v>711</v>
      </c>
      <c r="H2650" s="1063">
        <v>1</v>
      </c>
      <c r="I2650" s="1064">
        <v>29401</v>
      </c>
      <c r="J2650" s="1064">
        <v>1</v>
      </c>
      <c r="K2650">
        <v>2020</v>
      </c>
      <c r="L2650" s="1064">
        <v>1</v>
      </c>
      <c r="M2650" s="1064">
        <v>1</v>
      </c>
      <c r="N2650" s="1064" t="s">
        <v>2397</v>
      </c>
      <c r="O2650">
        <v>13</v>
      </c>
      <c r="P2650" s="1065">
        <v>0</v>
      </c>
      <c r="Q2650" s="1065">
        <v>0</v>
      </c>
      <c r="R2650" s="1066">
        <f t="shared" si="41"/>
        <v>0</v>
      </c>
      <c r="S2650" s="1065">
        <v>4698</v>
      </c>
      <c r="T2650" s="1065">
        <v>4698</v>
      </c>
      <c r="U2650" s="1065">
        <v>0</v>
      </c>
      <c r="V2650" s="1065">
        <v>0</v>
      </c>
    </row>
    <row r="2651" spans="1:22">
      <c r="A2651">
        <v>4088200100</v>
      </c>
      <c r="B2651" s="1061">
        <v>2</v>
      </c>
      <c r="C2651" s="1061">
        <v>5</v>
      </c>
      <c r="D2651" s="1062">
        <v>2</v>
      </c>
      <c r="E2651" s="1061" t="s">
        <v>2394</v>
      </c>
      <c r="F2651" s="1061">
        <v>143</v>
      </c>
      <c r="G2651" s="1061" t="s">
        <v>711</v>
      </c>
      <c r="H2651" s="1063">
        <v>1</v>
      </c>
      <c r="I2651" s="1064">
        <v>29401</v>
      </c>
      <c r="J2651" s="1064">
        <v>1</v>
      </c>
      <c r="K2651">
        <v>2020</v>
      </c>
      <c r="L2651" s="1064">
        <v>1</v>
      </c>
      <c r="M2651" s="1064">
        <v>1</v>
      </c>
      <c r="N2651" s="1064" t="s">
        <v>2397</v>
      </c>
      <c r="O2651">
        <v>13</v>
      </c>
      <c r="P2651" s="1065">
        <v>0</v>
      </c>
      <c r="Q2651" s="1065">
        <v>4698</v>
      </c>
      <c r="R2651" s="1066">
        <f t="shared" si="41"/>
        <v>4698</v>
      </c>
      <c r="S2651" s="1065">
        <v>0</v>
      </c>
      <c r="T2651" s="1065">
        <v>0</v>
      </c>
      <c r="U2651" s="1065">
        <v>0</v>
      </c>
      <c r="V2651" s="1065">
        <v>0</v>
      </c>
    </row>
    <row r="2652" spans="1:22">
      <c r="A2652">
        <v>4088200100</v>
      </c>
      <c r="B2652" s="1061">
        <v>2</v>
      </c>
      <c r="C2652" s="1061">
        <v>5</v>
      </c>
      <c r="D2652" s="1062">
        <v>2</v>
      </c>
      <c r="E2652" s="1061" t="s">
        <v>2394</v>
      </c>
      <c r="F2652" s="1061">
        <v>143</v>
      </c>
      <c r="G2652" s="1061" t="s">
        <v>711</v>
      </c>
      <c r="H2652" s="1063">
        <v>1</v>
      </c>
      <c r="I2652" s="1064">
        <v>29401</v>
      </c>
      <c r="J2652" s="1064">
        <v>1</v>
      </c>
      <c r="K2652">
        <v>2020</v>
      </c>
      <c r="L2652" s="1064">
        <v>2</v>
      </c>
      <c r="M2652" s="1064">
        <v>2</v>
      </c>
      <c r="N2652" s="1064" t="s">
        <v>2396</v>
      </c>
      <c r="O2652">
        <v>13</v>
      </c>
      <c r="P2652" s="1065">
        <v>11167.34</v>
      </c>
      <c r="Q2652" s="1065">
        <v>-10776.34</v>
      </c>
      <c r="R2652" s="1066">
        <f t="shared" si="41"/>
        <v>391</v>
      </c>
      <c r="S2652" s="1065">
        <v>391</v>
      </c>
      <c r="T2652" s="1065">
        <v>391</v>
      </c>
      <c r="U2652" s="1065">
        <v>391</v>
      </c>
      <c r="V2652" s="1065">
        <v>391</v>
      </c>
    </row>
    <row r="2653" spans="1:22">
      <c r="A2653">
        <v>4088200100</v>
      </c>
      <c r="B2653" s="1061">
        <v>2</v>
      </c>
      <c r="C2653" s="1061">
        <v>5</v>
      </c>
      <c r="D2653" s="1062">
        <v>2</v>
      </c>
      <c r="E2653" s="1061" t="s">
        <v>2394</v>
      </c>
      <c r="F2653" s="1061">
        <v>143</v>
      </c>
      <c r="G2653" s="1061" t="s">
        <v>711</v>
      </c>
      <c r="H2653" s="1063">
        <v>1</v>
      </c>
      <c r="I2653" s="1064">
        <v>29401</v>
      </c>
      <c r="J2653" s="1064">
        <v>1</v>
      </c>
      <c r="K2653">
        <v>2020</v>
      </c>
      <c r="L2653" s="1064">
        <v>1</v>
      </c>
      <c r="M2653" s="1064">
        <v>1</v>
      </c>
      <c r="N2653" s="1064" t="s">
        <v>2397</v>
      </c>
      <c r="O2653">
        <v>13</v>
      </c>
      <c r="P2653" s="1065">
        <v>14801.55</v>
      </c>
      <c r="Q2653" s="1065">
        <v>-10000</v>
      </c>
      <c r="R2653" s="1066">
        <f t="shared" si="41"/>
        <v>4801.5499999999993</v>
      </c>
      <c r="S2653" s="1065">
        <v>4698</v>
      </c>
      <c r="T2653" s="1065">
        <v>4698</v>
      </c>
      <c r="U2653" s="1065">
        <v>4698</v>
      </c>
      <c r="V2653" s="1065">
        <v>4698</v>
      </c>
    </row>
    <row r="2654" spans="1:22">
      <c r="A2654">
        <v>4088200100</v>
      </c>
      <c r="B2654" s="1061">
        <v>2</v>
      </c>
      <c r="C2654" s="1061">
        <v>5</v>
      </c>
      <c r="D2654" s="1062">
        <v>2</v>
      </c>
      <c r="E2654" s="1061" t="s">
        <v>2394</v>
      </c>
      <c r="F2654" s="1061">
        <v>143</v>
      </c>
      <c r="G2654" s="1061" t="s">
        <v>711</v>
      </c>
      <c r="H2654" s="1063">
        <v>1</v>
      </c>
      <c r="I2654" s="1064">
        <v>29401</v>
      </c>
      <c r="J2654" s="1064">
        <v>1</v>
      </c>
      <c r="K2654">
        <v>2020</v>
      </c>
      <c r="L2654" s="1064">
        <v>1</v>
      </c>
      <c r="M2654" s="1064">
        <v>1</v>
      </c>
      <c r="N2654" s="1064" t="s">
        <v>2397</v>
      </c>
      <c r="O2654">
        <v>13</v>
      </c>
      <c r="P2654" s="1065">
        <v>0</v>
      </c>
      <c r="Q2654" s="1065">
        <v>0</v>
      </c>
      <c r="R2654" s="1066">
        <f t="shared" si="41"/>
        <v>0</v>
      </c>
      <c r="S2654" s="1065">
        <v>0</v>
      </c>
      <c r="T2654" s="1065">
        <v>0</v>
      </c>
      <c r="U2654" s="1065">
        <v>0</v>
      </c>
      <c r="V2654" s="1065">
        <v>0</v>
      </c>
    </row>
    <row r="2655" spans="1:22">
      <c r="A2655">
        <v>4088200100</v>
      </c>
      <c r="B2655" s="1061">
        <v>2</v>
      </c>
      <c r="C2655" s="1061">
        <v>5</v>
      </c>
      <c r="D2655" s="1062">
        <v>2</v>
      </c>
      <c r="E2655" s="1061" t="s">
        <v>2394</v>
      </c>
      <c r="F2655" s="1061">
        <v>143</v>
      </c>
      <c r="G2655" s="1061" t="s">
        <v>711</v>
      </c>
      <c r="H2655" s="1063">
        <v>1</v>
      </c>
      <c r="I2655" s="1064">
        <v>29401</v>
      </c>
      <c r="J2655" s="1064">
        <v>1</v>
      </c>
      <c r="K2655">
        <v>2020</v>
      </c>
      <c r="L2655" s="1064">
        <v>1</v>
      </c>
      <c r="M2655" s="1064">
        <v>1</v>
      </c>
      <c r="N2655" s="1064" t="s">
        <v>2397</v>
      </c>
      <c r="O2655">
        <v>13</v>
      </c>
      <c r="P2655" s="1065">
        <v>0</v>
      </c>
      <c r="Q2655" s="1065">
        <v>0</v>
      </c>
      <c r="R2655" s="1066">
        <f t="shared" si="41"/>
        <v>0</v>
      </c>
      <c r="S2655" s="1065">
        <v>0</v>
      </c>
      <c r="T2655" s="1065">
        <v>0</v>
      </c>
      <c r="U2655" s="1065">
        <v>4441.6400000000003</v>
      </c>
      <c r="V2655" s="1065">
        <v>4441.6400000000003</v>
      </c>
    </row>
    <row r="2656" spans="1:22">
      <c r="A2656">
        <v>4088200100</v>
      </c>
      <c r="B2656" s="1061">
        <v>2</v>
      </c>
      <c r="C2656" s="1061">
        <v>5</v>
      </c>
      <c r="D2656" s="1062">
        <v>2</v>
      </c>
      <c r="E2656" s="1061" t="s">
        <v>2394</v>
      </c>
      <c r="F2656" s="1061">
        <v>143</v>
      </c>
      <c r="G2656" s="1061" t="s">
        <v>711</v>
      </c>
      <c r="H2656" s="1063">
        <v>1</v>
      </c>
      <c r="I2656" s="1064">
        <v>29401</v>
      </c>
      <c r="J2656" s="1064">
        <v>1</v>
      </c>
      <c r="K2656">
        <v>2020</v>
      </c>
      <c r="L2656" s="1064">
        <v>1</v>
      </c>
      <c r="M2656" s="1064">
        <v>1</v>
      </c>
      <c r="N2656" s="1064" t="s">
        <v>2397</v>
      </c>
      <c r="O2656">
        <v>13</v>
      </c>
      <c r="P2656" s="1065">
        <v>0</v>
      </c>
      <c r="Q2656" s="1065">
        <v>0</v>
      </c>
      <c r="R2656" s="1066">
        <f t="shared" si="41"/>
        <v>0</v>
      </c>
      <c r="S2656" s="1065">
        <v>0</v>
      </c>
      <c r="T2656" s="1065">
        <v>0</v>
      </c>
      <c r="U2656" s="1065">
        <v>0</v>
      </c>
      <c r="V2656" s="1065">
        <v>0</v>
      </c>
    </row>
    <row r="2657" spans="1:22">
      <c r="A2657">
        <v>4088200100</v>
      </c>
      <c r="B2657" s="1061">
        <v>2</v>
      </c>
      <c r="C2657" s="1061">
        <v>5</v>
      </c>
      <c r="D2657" s="1062">
        <v>2</v>
      </c>
      <c r="E2657" s="1061" t="s">
        <v>2394</v>
      </c>
      <c r="F2657" s="1061">
        <v>143</v>
      </c>
      <c r="G2657" s="1061" t="s">
        <v>711</v>
      </c>
      <c r="H2657" s="1063">
        <v>1</v>
      </c>
      <c r="I2657" s="1064">
        <v>29401</v>
      </c>
      <c r="J2657" s="1064">
        <v>1</v>
      </c>
      <c r="K2657">
        <v>2020</v>
      </c>
      <c r="L2657" s="1064">
        <v>1</v>
      </c>
      <c r="M2657" s="1064">
        <v>1</v>
      </c>
      <c r="N2657" s="1064" t="s">
        <v>2397</v>
      </c>
      <c r="O2657">
        <v>13</v>
      </c>
      <c r="P2657" s="1065">
        <v>0</v>
      </c>
      <c r="Q2657" s="1065">
        <v>4441.6400000000003</v>
      </c>
      <c r="R2657" s="1066">
        <f t="shared" si="41"/>
        <v>4441.6400000000003</v>
      </c>
      <c r="S2657" s="1065">
        <v>0</v>
      </c>
      <c r="T2657" s="1065">
        <v>0</v>
      </c>
      <c r="U2657" s="1065">
        <v>0</v>
      </c>
      <c r="V2657" s="1065">
        <v>0</v>
      </c>
    </row>
    <row r="2658" spans="1:22">
      <c r="A2658">
        <v>4088200100</v>
      </c>
      <c r="B2658" s="1061">
        <v>2</v>
      </c>
      <c r="C2658" s="1061">
        <v>5</v>
      </c>
      <c r="D2658" s="1062">
        <v>2</v>
      </c>
      <c r="E2658" s="1061" t="s">
        <v>2394</v>
      </c>
      <c r="F2658" s="1061">
        <v>143</v>
      </c>
      <c r="G2658" s="1061" t="s">
        <v>711</v>
      </c>
      <c r="H2658" s="1063">
        <v>1</v>
      </c>
      <c r="I2658" s="1064">
        <v>29401</v>
      </c>
      <c r="J2658" s="1064">
        <v>1</v>
      </c>
      <c r="K2658">
        <v>2020</v>
      </c>
      <c r="L2658" s="1064">
        <v>1</v>
      </c>
      <c r="M2658" s="1064">
        <v>1</v>
      </c>
      <c r="N2658" s="1064" t="s">
        <v>2397</v>
      </c>
      <c r="O2658">
        <v>13</v>
      </c>
      <c r="P2658" s="1065">
        <v>0</v>
      </c>
      <c r="Q2658" s="1065">
        <v>0</v>
      </c>
      <c r="R2658" s="1066">
        <f t="shared" si="41"/>
        <v>0</v>
      </c>
      <c r="S2658" s="1065">
        <v>0</v>
      </c>
      <c r="T2658" s="1065">
        <v>0</v>
      </c>
      <c r="U2658" s="1065">
        <v>0</v>
      </c>
      <c r="V2658" s="1065">
        <v>0</v>
      </c>
    </row>
    <row r="2659" spans="1:22">
      <c r="A2659">
        <v>4088200100</v>
      </c>
      <c r="B2659" s="1061">
        <v>2</v>
      </c>
      <c r="C2659" s="1061">
        <v>5</v>
      </c>
      <c r="D2659" s="1062">
        <v>2</v>
      </c>
      <c r="E2659" s="1061" t="s">
        <v>2394</v>
      </c>
      <c r="F2659" s="1061">
        <v>143</v>
      </c>
      <c r="G2659" s="1061" t="s">
        <v>711</v>
      </c>
      <c r="H2659" s="1063">
        <v>1</v>
      </c>
      <c r="I2659" s="1064">
        <v>29401</v>
      </c>
      <c r="J2659" s="1064">
        <v>1</v>
      </c>
      <c r="K2659">
        <v>2020</v>
      </c>
      <c r="L2659" s="1064">
        <v>1</v>
      </c>
      <c r="M2659" s="1064">
        <v>1</v>
      </c>
      <c r="N2659" s="1064" t="s">
        <v>2397</v>
      </c>
      <c r="O2659">
        <v>13</v>
      </c>
      <c r="P2659" s="1065">
        <v>0</v>
      </c>
      <c r="Q2659" s="1065">
        <v>0</v>
      </c>
      <c r="R2659" s="1066">
        <f t="shared" si="41"/>
        <v>0</v>
      </c>
      <c r="S2659" s="1065">
        <v>4441.6400000000003</v>
      </c>
      <c r="T2659" s="1065">
        <v>4441.6400000000003</v>
      </c>
      <c r="U2659" s="1065">
        <v>0</v>
      </c>
      <c r="V2659" s="1065">
        <v>0</v>
      </c>
    </row>
    <row r="2660" spans="1:22">
      <c r="A2660">
        <v>4088200100</v>
      </c>
      <c r="B2660" s="1061">
        <v>2</v>
      </c>
      <c r="C2660" s="1061">
        <v>5</v>
      </c>
      <c r="D2660" s="1062">
        <v>2</v>
      </c>
      <c r="E2660" s="1061" t="s">
        <v>2394</v>
      </c>
      <c r="F2660" s="1061">
        <v>143</v>
      </c>
      <c r="G2660" s="1061" t="s">
        <v>711</v>
      </c>
      <c r="H2660" s="1063">
        <v>1</v>
      </c>
      <c r="I2660" s="1064">
        <v>29601</v>
      </c>
      <c r="J2660" s="1064">
        <v>1</v>
      </c>
      <c r="K2660">
        <v>2020</v>
      </c>
      <c r="L2660" s="1064">
        <v>1</v>
      </c>
      <c r="M2660" s="1064">
        <v>1</v>
      </c>
      <c r="N2660" s="1064" t="s">
        <v>2397</v>
      </c>
      <c r="O2660">
        <v>13</v>
      </c>
      <c r="P2660" s="1065">
        <v>0</v>
      </c>
      <c r="Q2660" s="1065">
        <v>0</v>
      </c>
      <c r="R2660" s="1066">
        <f t="shared" si="41"/>
        <v>0</v>
      </c>
      <c r="S2660" s="1065">
        <v>0</v>
      </c>
      <c r="T2660" s="1065">
        <v>0</v>
      </c>
      <c r="U2660" s="1065">
        <v>0</v>
      </c>
      <c r="V2660" s="1065">
        <v>0</v>
      </c>
    </row>
    <row r="2661" spans="1:22">
      <c r="A2661">
        <v>4088200100</v>
      </c>
      <c r="B2661" s="1061">
        <v>2</v>
      </c>
      <c r="C2661" s="1061">
        <v>5</v>
      </c>
      <c r="D2661" s="1062">
        <v>2</v>
      </c>
      <c r="E2661" s="1061" t="s">
        <v>2394</v>
      </c>
      <c r="F2661" s="1061">
        <v>143</v>
      </c>
      <c r="G2661" s="1061" t="s">
        <v>711</v>
      </c>
      <c r="H2661" s="1063">
        <v>1</v>
      </c>
      <c r="I2661" s="1064">
        <v>29601</v>
      </c>
      <c r="J2661" s="1064">
        <v>1</v>
      </c>
      <c r="K2661">
        <v>2020</v>
      </c>
      <c r="L2661" s="1064">
        <v>1</v>
      </c>
      <c r="M2661" s="1064">
        <v>1</v>
      </c>
      <c r="N2661" s="1064" t="s">
        <v>2397</v>
      </c>
      <c r="O2661">
        <v>13</v>
      </c>
      <c r="P2661" s="1065">
        <v>0</v>
      </c>
      <c r="Q2661" s="1065">
        <v>0</v>
      </c>
      <c r="R2661" s="1066">
        <f t="shared" si="41"/>
        <v>0</v>
      </c>
      <c r="S2661" s="1065">
        <v>0</v>
      </c>
      <c r="T2661" s="1065">
        <v>0</v>
      </c>
      <c r="U2661" s="1065">
        <v>40600</v>
      </c>
      <c r="V2661" s="1065">
        <v>40600</v>
      </c>
    </row>
    <row r="2662" spans="1:22">
      <c r="A2662">
        <v>4088200100</v>
      </c>
      <c r="B2662" s="1061">
        <v>2</v>
      </c>
      <c r="C2662" s="1061">
        <v>5</v>
      </c>
      <c r="D2662" s="1062">
        <v>2</v>
      </c>
      <c r="E2662" s="1061" t="s">
        <v>2394</v>
      </c>
      <c r="F2662" s="1061">
        <v>143</v>
      </c>
      <c r="G2662" s="1061" t="s">
        <v>711</v>
      </c>
      <c r="H2662" s="1063">
        <v>1</v>
      </c>
      <c r="I2662" s="1064">
        <v>29601</v>
      </c>
      <c r="J2662" s="1064">
        <v>1</v>
      </c>
      <c r="K2662">
        <v>2020</v>
      </c>
      <c r="L2662" s="1064">
        <v>1</v>
      </c>
      <c r="M2662" s="1064">
        <v>1</v>
      </c>
      <c r="N2662" s="1064" t="s">
        <v>2397</v>
      </c>
      <c r="O2662">
        <v>13</v>
      </c>
      <c r="P2662" s="1065">
        <v>0</v>
      </c>
      <c r="Q2662" s="1065">
        <v>0</v>
      </c>
      <c r="R2662" s="1066">
        <f t="shared" si="41"/>
        <v>0</v>
      </c>
      <c r="S2662" s="1065">
        <v>0</v>
      </c>
      <c r="T2662" s="1065">
        <v>0</v>
      </c>
      <c r="U2662" s="1065">
        <v>0</v>
      </c>
      <c r="V2662" s="1065">
        <v>0</v>
      </c>
    </row>
    <row r="2663" spans="1:22">
      <c r="A2663">
        <v>4088200100</v>
      </c>
      <c r="B2663" s="1061">
        <v>2</v>
      </c>
      <c r="C2663" s="1061">
        <v>5</v>
      </c>
      <c r="D2663" s="1062">
        <v>2</v>
      </c>
      <c r="E2663" s="1061" t="s">
        <v>2394</v>
      </c>
      <c r="F2663" s="1061">
        <v>143</v>
      </c>
      <c r="G2663" s="1061" t="s">
        <v>711</v>
      </c>
      <c r="H2663" s="1063">
        <v>1</v>
      </c>
      <c r="I2663" s="1064">
        <v>29601</v>
      </c>
      <c r="J2663" s="1064">
        <v>1</v>
      </c>
      <c r="K2663">
        <v>2020</v>
      </c>
      <c r="L2663" s="1064">
        <v>1</v>
      </c>
      <c r="M2663" s="1064">
        <v>1</v>
      </c>
      <c r="N2663" s="1064" t="s">
        <v>2397</v>
      </c>
      <c r="O2663">
        <v>13</v>
      </c>
      <c r="P2663" s="1065">
        <v>0</v>
      </c>
      <c r="Q2663" s="1065">
        <v>0</v>
      </c>
      <c r="R2663" s="1066">
        <f t="shared" si="41"/>
        <v>0</v>
      </c>
      <c r="S2663" s="1065">
        <v>0</v>
      </c>
      <c r="T2663" s="1065">
        <v>0</v>
      </c>
      <c r="U2663" s="1065">
        <v>0</v>
      </c>
      <c r="V2663" s="1065">
        <v>0</v>
      </c>
    </row>
    <row r="2664" spans="1:22">
      <c r="A2664">
        <v>4088200100</v>
      </c>
      <c r="B2664" s="1061">
        <v>2</v>
      </c>
      <c r="C2664" s="1061">
        <v>5</v>
      </c>
      <c r="D2664" s="1062">
        <v>2</v>
      </c>
      <c r="E2664" s="1061" t="s">
        <v>2394</v>
      </c>
      <c r="F2664" s="1061">
        <v>143</v>
      </c>
      <c r="G2664" s="1061" t="s">
        <v>711</v>
      </c>
      <c r="H2664" s="1063">
        <v>1</v>
      </c>
      <c r="I2664" s="1064">
        <v>29601</v>
      </c>
      <c r="J2664" s="1064">
        <v>1</v>
      </c>
      <c r="K2664">
        <v>2020</v>
      </c>
      <c r="L2664" s="1064">
        <v>1</v>
      </c>
      <c r="M2664" s="1064">
        <v>1</v>
      </c>
      <c r="N2664" s="1064" t="s">
        <v>2397</v>
      </c>
      <c r="O2664">
        <v>13</v>
      </c>
      <c r="P2664" s="1065">
        <v>0</v>
      </c>
      <c r="Q2664" s="1065">
        <v>0</v>
      </c>
      <c r="R2664" s="1066">
        <f t="shared" si="41"/>
        <v>0</v>
      </c>
      <c r="S2664" s="1065">
        <v>40600</v>
      </c>
      <c r="T2664" s="1065">
        <v>40600</v>
      </c>
      <c r="U2664" s="1065">
        <v>0</v>
      </c>
      <c r="V2664" s="1065">
        <v>0</v>
      </c>
    </row>
    <row r="2665" spans="1:22">
      <c r="A2665">
        <v>4088200100</v>
      </c>
      <c r="B2665" s="1061">
        <v>2</v>
      </c>
      <c r="C2665" s="1061">
        <v>5</v>
      </c>
      <c r="D2665" s="1062">
        <v>2</v>
      </c>
      <c r="E2665" s="1061" t="s">
        <v>2394</v>
      </c>
      <c r="F2665" s="1061">
        <v>143</v>
      </c>
      <c r="G2665" s="1061" t="s">
        <v>711</v>
      </c>
      <c r="H2665" s="1063">
        <v>1</v>
      </c>
      <c r="I2665" s="1064">
        <v>29601</v>
      </c>
      <c r="J2665" s="1064">
        <v>1</v>
      </c>
      <c r="K2665">
        <v>2020</v>
      </c>
      <c r="L2665" s="1064">
        <v>1</v>
      </c>
      <c r="M2665" s="1064">
        <v>1</v>
      </c>
      <c r="N2665" s="1064" t="s">
        <v>2397</v>
      </c>
      <c r="O2665">
        <v>13</v>
      </c>
      <c r="P2665" s="1065">
        <v>0</v>
      </c>
      <c r="Q2665" s="1065">
        <v>40600</v>
      </c>
      <c r="R2665" s="1066">
        <f t="shared" si="41"/>
        <v>40600</v>
      </c>
      <c r="S2665" s="1065">
        <v>0</v>
      </c>
      <c r="T2665" s="1065">
        <v>0</v>
      </c>
      <c r="U2665" s="1065">
        <v>0</v>
      </c>
      <c r="V2665" s="1065">
        <v>0</v>
      </c>
    </row>
    <row r="2666" spans="1:22">
      <c r="A2666">
        <v>4088200100</v>
      </c>
      <c r="B2666" s="1061">
        <v>2</v>
      </c>
      <c r="C2666" s="1061">
        <v>5</v>
      </c>
      <c r="D2666" s="1062">
        <v>2</v>
      </c>
      <c r="E2666" s="1061" t="s">
        <v>2394</v>
      </c>
      <c r="F2666" s="1061">
        <v>143</v>
      </c>
      <c r="G2666" s="1061" t="s">
        <v>711</v>
      </c>
      <c r="H2666" s="1063">
        <v>1</v>
      </c>
      <c r="I2666" s="1064">
        <v>29601</v>
      </c>
      <c r="J2666" s="1064">
        <v>1</v>
      </c>
      <c r="K2666">
        <v>2020</v>
      </c>
      <c r="L2666" s="1064">
        <v>1</v>
      </c>
      <c r="M2666" s="1064">
        <v>1</v>
      </c>
      <c r="N2666" s="1064" t="s">
        <v>2397</v>
      </c>
      <c r="O2666">
        <v>13</v>
      </c>
      <c r="P2666" s="1065">
        <v>0</v>
      </c>
      <c r="Q2666" s="1065">
        <v>0</v>
      </c>
      <c r="R2666" s="1066">
        <f t="shared" si="41"/>
        <v>0</v>
      </c>
      <c r="S2666" s="1065">
        <v>0</v>
      </c>
      <c r="T2666" s="1065">
        <v>0</v>
      </c>
      <c r="U2666" s="1065">
        <v>0</v>
      </c>
      <c r="V2666" s="1065">
        <v>0</v>
      </c>
    </row>
    <row r="2667" spans="1:22">
      <c r="A2667">
        <v>4088200100</v>
      </c>
      <c r="B2667" s="1061">
        <v>2</v>
      </c>
      <c r="C2667" s="1061">
        <v>5</v>
      </c>
      <c r="D2667" s="1062">
        <v>2</v>
      </c>
      <c r="E2667" s="1061" t="s">
        <v>2394</v>
      </c>
      <c r="F2667" s="1061">
        <v>143</v>
      </c>
      <c r="G2667" s="1061" t="s">
        <v>711</v>
      </c>
      <c r="H2667" s="1063">
        <v>1</v>
      </c>
      <c r="I2667" s="1064">
        <v>29601</v>
      </c>
      <c r="J2667" s="1064">
        <v>1</v>
      </c>
      <c r="K2667">
        <v>2020</v>
      </c>
      <c r="L2667" s="1064">
        <v>1</v>
      </c>
      <c r="M2667" s="1064">
        <v>1</v>
      </c>
      <c r="N2667" s="1064" t="s">
        <v>2397</v>
      </c>
      <c r="O2667">
        <v>13</v>
      </c>
      <c r="P2667" s="1065">
        <v>0</v>
      </c>
      <c r="Q2667" s="1065">
        <v>0</v>
      </c>
      <c r="R2667" s="1066">
        <f t="shared" si="41"/>
        <v>0</v>
      </c>
      <c r="S2667" s="1065">
        <v>0</v>
      </c>
      <c r="T2667" s="1065">
        <v>0</v>
      </c>
      <c r="U2667" s="1065">
        <v>8024.26</v>
      </c>
      <c r="V2667" s="1065">
        <v>8024.26</v>
      </c>
    </row>
    <row r="2668" spans="1:22">
      <c r="A2668">
        <v>4088200100</v>
      </c>
      <c r="B2668" s="1061">
        <v>2</v>
      </c>
      <c r="C2668" s="1061">
        <v>5</v>
      </c>
      <c r="D2668" s="1062">
        <v>2</v>
      </c>
      <c r="E2668" s="1061" t="s">
        <v>2394</v>
      </c>
      <c r="F2668" s="1061">
        <v>143</v>
      </c>
      <c r="G2668" s="1061" t="s">
        <v>711</v>
      </c>
      <c r="H2668" s="1063">
        <v>1</v>
      </c>
      <c r="I2668" s="1064">
        <v>29601</v>
      </c>
      <c r="J2668" s="1064">
        <v>1</v>
      </c>
      <c r="K2668">
        <v>2020</v>
      </c>
      <c r="L2668" s="1064">
        <v>1</v>
      </c>
      <c r="M2668" s="1064">
        <v>1</v>
      </c>
      <c r="N2668" s="1064" t="s">
        <v>2397</v>
      </c>
      <c r="O2668">
        <v>13</v>
      </c>
      <c r="P2668" s="1065">
        <v>0</v>
      </c>
      <c r="Q2668" s="1065">
        <v>0</v>
      </c>
      <c r="R2668" s="1066">
        <f t="shared" si="41"/>
        <v>0</v>
      </c>
      <c r="S2668" s="1065">
        <v>0</v>
      </c>
      <c r="T2668" s="1065">
        <v>0</v>
      </c>
      <c r="U2668" s="1065">
        <v>0</v>
      </c>
      <c r="V2668" s="1065">
        <v>0</v>
      </c>
    </row>
    <row r="2669" spans="1:22">
      <c r="A2669">
        <v>4088200100</v>
      </c>
      <c r="B2669" s="1061">
        <v>2</v>
      </c>
      <c r="C2669" s="1061">
        <v>5</v>
      </c>
      <c r="D2669" s="1062">
        <v>2</v>
      </c>
      <c r="E2669" s="1061" t="s">
        <v>2394</v>
      </c>
      <c r="F2669" s="1061">
        <v>143</v>
      </c>
      <c r="G2669" s="1061" t="s">
        <v>711</v>
      </c>
      <c r="H2669" s="1063">
        <v>1</v>
      </c>
      <c r="I2669" s="1064">
        <v>29601</v>
      </c>
      <c r="J2669" s="1064">
        <v>1</v>
      </c>
      <c r="K2669">
        <v>2020</v>
      </c>
      <c r="L2669" s="1064">
        <v>1</v>
      </c>
      <c r="M2669" s="1064">
        <v>1</v>
      </c>
      <c r="N2669" s="1064" t="s">
        <v>2397</v>
      </c>
      <c r="O2669">
        <v>13</v>
      </c>
      <c r="P2669" s="1065">
        <v>0</v>
      </c>
      <c r="Q2669" s="1065">
        <v>0</v>
      </c>
      <c r="R2669" s="1066">
        <f t="shared" si="41"/>
        <v>0</v>
      </c>
      <c r="S2669" s="1065">
        <v>0</v>
      </c>
      <c r="T2669" s="1065">
        <v>0</v>
      </c>
      <c r="U2669" s="1065">
        <v>0</v>
      </c>
      <c r="V2669" s="1065">
        <v>0</v>
      </c>
    </row>
    <row r="2670" spans="1:22">
      <c r="A2670">
        <v>4088200100</v>
      </c>
      <c r="B2670" s="1061">
        <v>2</v>
      </c>
      <c r="C2670" s="1061">
        <v>5</v>
      </c>
      <c r="D2670" s="1062">
        <v>2</v>
      </c>
      <c r="E2670" s="1061" t="s">
        <v>2394</v>
      </c>
      <c r="F2670" s="1061">
        <v>143</v>
      </c>
      <c r="G2670" s="1061" t="s">
        <v>711</v>
      </c>
      <c r="H2670" s="1063">
        <v>1</v>
      </c>
      <c r="I2670" s="1064">
        <v>29601</v>
      </c>
      <c r="J2670" s="1064">
        <v>1</v>
      </c>
      <c r="K2670">
        <v>2020</v>
      </c>
      <c r="L2670" s="1064">
        <v>1</v>
      </c>
      <c r="M2670" s="1064">
        <v>1</v>
      </c>
      <c r="N2670" s="1064" t="s">
        <v>2397</v>
      </c>
      <c r="O2670">
        <v>13</v>
      </c>
      <c r="P2670" s="1065">
        <v>0</v>
      </c>
      <c r="Q2670" s="1065">
        <v>0</v>
      </c>
      <c r="R2670" s="1066">
        <f t="shared" si="41"/>
        <v>0</v>
      </c>
      <c r="S2670" s="1065">
        <v>8024.26</v>
      </c>
      <c r="T2670" s="1065">
        <v>8024.26</v>
      </c>
      <c r="U2670" s="1065">
        <v>0</v>
      </c>
      <c r="V2670" s="1065">
        <v>0</v>
      </c>
    </row>
    <row r="2671" spans="1:22">
      <c r="A2671">
        <v>4088200100</v>
      </c>
      <c r="B2671" s="1061">
        <v>2</v>
      </c>
      <c r="C2671" s="1061">
        <v>5</v>
      </c>
      <c r="D2671" s="1062">
        <v>2</v>
      </c>
      <c r="E2671" s="1061" t="s">
        <v>2394</v>
      </c>
      <c r="F2671" s="1061">
        <v>143</v>
      </c>
      <c r="G2671" s="1061" t="s">
        <v>711</v>
      </c>
      <c r="H2671" s="1063">
        <v>1</v>
      </c>
      <c r="I2671" s="1064">
        <v>29601</v>
      </c>
      <c r="J2671" s="1064">
        <v>1</v>
      </c>
      <c r="K2671">
        <v>2020</v>
      </c>
      <c r="L2671" s="1064">
        <v>1</v>
      </c>
      <c r="M2671" s="1064">
        <v>1</v>
      </c>
      <c r="N2671" s="1064" t="s">
        <v>2397</v>
      </c>
      <c r="O2671">
        <v>13</v>
      </c>
      <c r="P2671" s="1065">
        <v>0</v>
      </c>
      <c r="Q2671" s="1065">
        <v>8024.26</v>
      </c>
      <c r="R2671" s="1066">
        <f t="shared" si="41"/>
        <v>8024.26</v>
      </c>
      <c r="S2671" s="1065">
        <v>0</v>
      </c>
      <c r="T2671" s="1065">
        <v>0</v>
      </c>
      <c r="U2671" s="1065">
        <v>0</v>
      </c>
      <c r="V2671" s="1065">
        <v>0</v>
      </c>
    </row>
    <row r="2672" spans="1:22">
      <c r="A2672">
        <v>4088200100</v>
      </c>
      <c r="B2672" s="1061">
        <v>2</v>
      </c>
      <c r="C2672" s="1061">
        <v>5</v>
      </c>
      <c r="D2672" s="1062">
        <v>2</v>
      </c>
      <c r="E2672" s="1061" t="s">
        <v>2394</v>
      </c>
      <c r="F2672" s="1061">
        <v>143</v>
      </c>
      <c r="G2672" s="1061" t="s">
        <v>711</v>
      </c>
      <c r="H2672" s="1063">
        <v>1</v>
      </c>
      <c r="I2672" s="1064">
        <v>29601</v>
      </c>
      <c r="J2672" s="1064">
        <v>1</v>
      </c>
      <c r="K2672">
        <v>2020</v>
      </c>
      <c r="L2672" s="1064">
        <v>2</v>
      </c>
      <c r="M2672" s="1064">
        <v>2</v>
      </c>
      <c r="N2672" s="1064" t="s">
        <v>2396</v>
      </c>
      <c r="O2672">
        <v>13</v>
      </c>
      <c r="P2672" s="1065">
        <v>0</v>
      </c>
      <c r="Q2672" s="1065">
        <v>0</v>
      </c>
      <c r="R2672" s="1066">
        <f t="shared" si="41"/>
        <v>0</v>
      </c>
      <c r="S2672" s="1065">
        <v>0</v>
      </c>
      <c r="T2672" s="1065">
        <v>0</v>
      </c>
      <c r="U2672" s="1065">
        <v>0</v>
      </c>
      <c r="V2672" s="1065">
        <v>0</v>
      </c>
    </row>
    <row r="2673" spans="1:22">
      <c r="A2673">
        <v>4088200100</v>
      </c>
      <c r="B2673" s="1061">
        <v>2</v>
      </c>
      <c r="C2673" s="1061">
        <v>5</v>
      </c>
      <c r="D2673" s="1062">
        <v>2</v>
      </c>
      <c r="E2673" s="1061" t="s">
        <v>2394</v>
      </c>
      <c r="F2673" s="1061">
        <v>143</v>
      </c>
      <c r="G2673" s="1061" t="s">
        <v>711</v>
      </c>
      <c r="H2673" s="1063">
        <v>1</v>
      </c>
      <c r="I2673" s="1064">
        <v>29601</v>
      </c>
      <c r="J2673" s="1064">
        <v>1</v>
      </c>
      <c r="K2673">
        <v>2020</v>
      </c>
      <c r="L2673" s="1064">
        <v>2</v>
      </c>
      <c r="M2673" s="1064">
        <v>2</v>
      </c>
      <c r="N2673" s="1064" t="s">
        <v>2396</v>
      </c>
      <c r="O2673">
        <v>13</v>
      </c>
      <c r="P2673" s="1065">
        <v>0</v>
      </c>
      <c r="Q2673" s="1065">
        <v>0</v>
      </c>
      <c r="R2673" s="1066">
        <f t="shared" si="41"/>
        <v>0</v>
      </c>
      <c r="S2673" s="1065">
        <v>0</v>
      </c>
      <c r="T2673" s="1065">
        <v>0</v>
      </c>
      <c r="U2673" s="1065">
        <v>20040.16</v>
      </c>
      <c r="V2673" s="1065">
        <v>20040.16</v>
      </c>
    </row>
    <row r="2674" spans="1:22">
      <c r="A2674">
        <v>4088200100</v>
      </c>
      <c r="B2674" s="1061">
        <v>2</v>
      </c>
      <c r="C2674" s="1061">
        <v>5</v>
      </c>
      <c r="D2674" s="1062">
        <v>2</v>
      </c>
      <c r="E2674" s="1061" t="s">
        <v>2394</v>
      </c>
      <c r="F2674" s="1061">
        <v>143</v>
      </c>
      <c r="G2674" s="1061" t="s">
        <v>711</v>
      </c>
      <c r="H2674" s="1063">
        <v>1</v>
      </c>
      <c r="I2674" s="1064">
        <v>29601</v>
      </c>
      <c r="J2674" s="1064">
        <v>1</v>
      </c>
      <c r="K2674">
        <v>2020</v>
      </c>
      <c r="L2674" s="1064">
        <v>2</v>
      </c>
      <c r="M2674" s="1064">
        <v>2</v>
      </c>
      <c r="N2674" s="1064" t="s">
        <v>2396</v>
      </c>
      <c r="O2674">
        <v>13</v>
      </c>
      <c r="P2674" s="1065">
        <v>0</v>
      </c>
      <c r="Q2674" s="1065">
        <v>0</v>
      </c>
      <c r="R2674" s="1066">
        <f t="shared" si="41"/>
        <v>0</v>
      </c>
      <c r="S2674" s="1065">
        <v>0</v>
      </c>
      <c r="T2674" s="1065">
        <v>0</v>
      </c>
      <c r="U2674" s="1065">
        <v>0</v>
      </c>
      <c r="V2674" s="1065">
        <v>0</v>
      </c>
    </row>
    <row r="2675" spans="1:22">
      <c r="A2675">
        <v>4088200100</v>
      </c>
      <c r="B2675" s="1061">
        <v>2</v>
      </c>
      <c r="C2675" s="1061">
        <v>5</v>
      </c>
      <c r="D2675" s="1062">
        <v>2</v>
      </c>
      <c r="E2675" s="1061" t="s">
        <v>2394</v>
      </c>
      <c r="F2675" s="1061">
        <v>143</v>
      </c>
      <c r="G2675" s="1061" t="s">
        <v>711</v>
      </c>
      <c r="H2675" s="1063">
        <v>1</v>
      </c>
      <c r="I2675" s="1064">
        <v>29601</v>
      </c>
      <c r="J2675" s="1064">
        <v>1</v>
      </c>
      <c r="K2675">
        <v>2020</v>
      </c>
      <c r="L2675" s="1064">
        <v>2</v>
      </c>
      <c r="M2675" s="1064">
        <v>2</v>
      </c>
      <c r="N2675" s="1064" t="s">
        <v>2396</v>
      </c>
      <c r="O2675">
        <v>13</v>
      </c>
      <c r="P2675" s="1065">
        <v>0</v>
      </c>
      <c r="Q2675" s="1065">
        <v>0</v>
      </c>
      <c r="R2675" s="1066">
        <f t="shared" si="41"/>
        <v>0</v>
      </c>
      <c r="S2675" s="1065">
        <v>0</v>
      </c>
      <c r="T2675" s="1065">
        <v>0</v>
      </c>
      <c r="U2675" s="1065">
        <v>0</v>
      </c>
      <c r="V2675" s="1065">
        <v>0</v>
      </c>
    </row>
    <row r="2676" spans="1:22">
      <c r="A2676">
        <v>4088200100</v>
      </c>
      <c r="B2676" s="1061">
        <v>2</v>
      </c>
      <c r="C2676" s="1061">
        <v>5</v>
      </c>
      <c r="D2676" s="1062">
        <v>2</v>
      </c>
      <c r="E2676" s="1061" t="s">
        <v>2394</v>
      </c>
      <c r="F2676" s="1061">
        <v>143</v>
      </c>
      <c r="G2676" s="1061" t="s">
        <v>711</v>
      </c>
      <c r="H2676" s="1063">
        <v>1</v>
      </c>
      <c r="I2676" s="1064">
        <v>29601</v>
      </c>
      <c r="J2676" s="1064">
        <v>1</v>
      </c>
      <c r="K2676">
        <v>2020</v>
      </c>
      <c r="L2676" s="1064">
        <v>2</v>
      </c>
      <c r="M2676" s="1064">
        <v>2</v>
      </c>
      <c r="N2676" s="1064" t="s">
        <v>2396</v>
      </c>
      <c r="O2676">
        <v>13</v>
      </c>
      <c r="P2676" s="1065">
        <v>0</v>
      </c>
      <c r="Q2676" s="1065">
        <v>0</v>
      </c>
      <c r="R2676" s="1066">
        <f t="shared" si="41"/>
        <v>0</v>
      </c>
      <c r="S2676" s="1065">
        <v>20040.16</v>
      </c>
      <c r="T2676" s="1065">
        <v>20040.16</v>
      </c>
      <c r="U2676" s="1065">
        <v>0</v>
      </c>
      <c r="V2676" s="1065">
        <v>0</v>
      </c>
    </row>
    <row r="2677" spans="1:22">
      <c r="A2677">
        <v>4088200100</v>
      </c>
      <c r="B2677" s="1061">
        <v>2</v>
      </c>
      <c r="C2677" s="1061">
        <v>5</v>
      </c>
      <c r="D2677" s="1062">
        <v>2</v>
      </c>
      <c r="E2677" s="1061" t="s">
        <v>2394</v>
      </c>
      <c r="F2677" s="1061">
        <v>143</v>
      </c>
      <c r="G2677" s="1061" t="s">
        <v>711</v>
      </c>
      <c r="H2677" s="1063">
        <v>1</v>
      </c>
      <c r="I2677" s="1064">
        <v>29601</v>
      </c>
      <c r="J2677" s="1064">
        <v>1</v>
      </c>
      <c r="K2677">
        <v>2020</v>
      </c>
      <c r="L2677" s="1064">
        <v>2</v>
      </c>
      <c r="M2677" s="1064">
        <v>2</v>
      </c>
      <c r="N2677" s="1064" t="s">
        <v>2396</v>
      </c>
      <c r="O2677">
        <v>13</v>
      </c>
      <c r="P2677" s="1065">
        <v>0</v>
      </c>
      <c r="Q2677" s="1065">
        <v>20040.16</v>
      </c>
      <c r="R2677" s="1066">
        <f t="shared" si="41"/>
        <v>20040.16</v>
      </c>
      <c r="S2677" s="1065">
        <v>0</v>
      </c>
      <c r="T2677" s="1065">
        <v>0</v>
      </c>
      <c r="U2677" s="1065">
        <v>0</v>
      </c>
      <c r="V2677" s="1065">
        <v>0</v>
      </c>
    </row>
    <row r="2678" spans="1:22">
      <c r="A2678">
        <v>4088200100</v>
      </c>
      <c r="B2678" s="1061">
        <v>2</v>
      </c>
      <c r="C2678" s="1061">
        <v>5</v>
      </c>
      <c r="D2678" s="1062">
        <v>2</v>
      </c>
      <c r="E2678" s="1061" t="s">
        <v>2394</v>
      </c>
      <c r="F2678" s="1061">
        <v>143</v>
      </c>
      <c r="G2678" s="1061" t="s">
        <v>711</v>
      </c>
      <c r="H2678" s="1063">
        <v>1</v>
      </c>
      <c r="I2678" s="1064">
        <v>29601</v>
      </c>
      <c r="J2678" s="1064">
        <v>1</v>
      </c>
      <c r="K2678">
        <v>2020</v>
      </c>
      <c r="L2678" s="1064">
        <v>2</v>
      </c>
      <c r="M2678" s="1064">
        <v>2</v>
      </c>
      <c r="N2678" s="1064" t="s">
        <v>2396</v>
      </c>
      <c r="O2678">
        <v>13</v>
      </c>
      <c r="P2678" s="1065">
        <v>0</v>
      </c>
      <c r="Q2678" s="1065">
        <v>0</v>
      </c>
      <c r="R2678" s="1066">
        <f t="shared" si="41"/>
        <v>0</v>
      </c>
      <c r="S2678" s="1065">
        <v>0</v>
      </c>
      <c r="T2678" s="1065">
        <v>0</v>
      </c>
      <c r="U2678" s="1065">
        <v>0</v>
      </c>
      <c r="V2678" s="1065">
        <v>0</v>
      </c>
    </row>
    <row r="2679" spans="1:22">
      <c r="A2679">
        <v>4088200100</v>
      </c>
      <c r="B2679" s="1061">
        <v>2</v>
      </c>
      <c r="C2679" s="1061">
        <v>5</v>
      </c>
      <c r="D2679" s="1062">
        <v>2</v>
      </c>
      <c r="E2679" s="1061" t="s">
        <v>2394</v>
      </c>
      <c r="F2679" s="1061">
        <v>143</v>
      </c>
      <c r="G2679" s="1061" t="s">
        <v>711</v>
      </c>
      <c r="H2679" s="1063">
        <v>1</v>
      </c>
      <c r="I2679" s="1064">
        <v>29601</v>
      </c>
      <c r="J2679" s="1064">
        <v>1</v>
      </c>
      <c r="K2679">
        <v>2020</v>
      </c>
      <c r="L2679" s="1064">
        <v>2</v>
      </c>
      <c r="M2679" s="1064">
        <v>2</v>
      </c>
      <c r="N2679" s="1064" t="s">
        <v>2396</v>
      </c>
      <c r="O2679">
        <v>13</v>
      </c>
      <c r="P2679" s="1065">
        <v>0</v>
      </c>
      <c r="Q2679" s="1065">
        <v>0</v>
      </c>
      <c r="R2679" s="1066">
        <f t="shared" si="41"/>
        <v>0</v>
      </c>
      <c r="S2679" s="1065">
        <v>0</v>
      </c>
      <c r="T2679" s="1065">
        <v>0</v>
      </c>
      <c r="U2679" s="1065">
        <v>11168.48</v>
      </c>
      <c r="V2679" s="1065">
        <v>11168.48</v>
      </c>
    </row>
    <row r="2680" spans="1:22">
      <c r="A2680">
        <v>4088200100</v>
      </c>
      <c r="B2680" s="1061">
        <v>2</v>
      </c>
      <c r="C2680" s="1061">
        <v>5</v>
      </c>
      <c r="D2680" s="1062">
        <v>2</v>
      </c>
      <c r="E2680" s="1061" t="s">
        <v>2394</v>
      </c>
      <c r="F2680" s="1061">
        <v>143</v>
      </c>
      <c r="G2680" s="1061" t="s">
        <v>711</v>
      </c>
      <c r="H2680" s="1063">
        <v>1</v>
      </c>
      <c r="I2680" s="1064">
        <v>29601</v>
      </c>
      <c r="J2680" s="1064">
        <v>1</v>
      </c>
      <c r="K2680">
        <v>2020</v>
      </c>
      <c r="L2680" s="1064">
        <v>2</v>
      </c>
      <c r="M2680" s="1064">
        <v>2</v>
      </c>
      <c r="N2680" s="1064" t="s">
        <v>2396</v>
      </c>
      <c r="O2680">
        <v>13</v>
      </c>
      <c r="P2680" s="1065">
        <v>0</v>
      </c>
      <c r="Q2680" s="1065">
        <v>0</v>
      </c>
      <c r="R2680" s="1066">
        <f t="shared" si="41"/>
        <v>0</v>
      </c>
      <c r="S2680" s="1065">
        <v>11168.48</v>
      </c>
      <c r="T2680" s="1065">
        <v>11168.48</v>
      </c>
      <c r="U2680" s="1065">
        <v>0</v>
      </c>
      <c r="V2680" s="1065">
        <v>0</v>
      </c>
    </row>
    <row r="2681" spans="1:22">
      <c r="A2681">
        <v>4088200100</v>
      </c>
      <c r="B2681" s="1061">
        <v>2</v>
      </c>
      <c r="C2681" s="1061">
        <v>5</v>
      </c>
      <c r="D2681" s="1062">
        <v>2</v>
      </c>
      <c r="E2681" s="1061" t="s">
        <v>2394</v>
      </c>
      <c r="F2681" s="1061">
        <v>143</v>
      </c>
      <c r="G2681" s="1061" t="s">
        <v>711</v>
      </c>
      <c r="H2681" s="1063">
        <v>1</v>
      </c>
      <c r="I2681" s="1064">
        <v>29601</v>
      </c>
      <c r="J2681" s="1064">
        <v>1</v>
      </c>
      <c r="K2681">
        <v>2020</v>
      </c>
      <c r="L2681" s="1064">
        <v>2</v>
      </c>
      <c r="M2681" s="1064">
        <v>2</v>
      </c>
      <c r="N2681" s="1064" t="s">
        <v>2396</v>
      </c>
      <c r="O2681">
        <v>13</v>
      </c>
      <c r="P2681" s="1065">
        <v>0</v>
      </c>
      <c r="Q2681" s="1065">
        <v>11168.48</v>
      </c>
      <c r="R2681" s="1066">
        <f t="shared" si="41"/>
        <v>11168.48</v>
      </c>
      <c r="S2681" s="1065">
        <v>0</v>
      </c>
      <c r="T2681" s="1065">
        <v>0</v>
      </c>
      <c r="U2681" s="1065">
        <v>0</v>
      </c>
      <c r="V2681" s="1065">
        <v>0</v>
      </c>
    </row>
    <row r="2682" spans="1:22">
      <c r="A2682">
        <v>4088200100</v>
      </c>
      <c r="B2682" s="1061">
        <v>2</v>
      </c>
      <c r="C2682" s="1061">
        <v>5</v>
      </c>
      <c r="D2682" s="1062">
        <v>2</v>
      </c>
      <c r="E2682" s="1061" t="s">
        <v>2394</v>
      </c>
      <c r="F2682" s="1061">
        <v>143</v>
      </c>
      <c r="G2682" s="1061" t="s">
        <v>711</v>
      </c>
      <c r="H2682" s="1063">
        <v>1</v>
      </c>
      <c r="I2682" s="1064">
        <v>29601</v>
      </c>
      <c r="J2682" s="1064">
        <v>1</v>
      </c>
      <c r="K2682">
        <v>2020</v>
      </c>
      <c r="L2682" s="1064">
        <v>2</v>
      </c>
      <c r="M2682" s="1064">
        <v>2</v>
      </c>
      <c r="N2682" s="1064" t="s">
        <v>2396</v>
      </c>
      <c r="O2682">
        <v>13</v>
      </c>
      <c r="P2682" s="1065">
        <v>0</v>
      </c>
      <c r="Q2682" s="1065">
        <v>0</v>
      </c>
      <c r="R2682" s="1066">
        <f t="shared" si="41"/>
        <v>0</v>
      </c>
      <c r="S2682" s="1065">
        <v>0</v>
      </c>
      <c r="T2682" s="1065">
        <v>0</v>
      </c>
      <c r="U2682" s="1065">
        <v>0</v>
      </c>
      <c r="V2682" s="1065">
        <v>0</v>
      </c>
    </row>
    <row r="2683" spans="1:22">
      <c r="A2683">
        <v>4088200100</v>
      </c>
      <c r="B2683" s="1061">
        <v>2</v>
      </c>
      <c r="C2683" s="1061">
        <v>5</v>
      </c>
      <c r="D2683" s="1062">
        <v>2</v>
      </c>
      <c r="E2683" s="1061" t="s">
        <v>2394</v>
      </c>
      <c r="F2683" s="1061">
        <v>143</v>
      </c>
      <c r="G2683" s="1061" t="s">
        <v>711</v>
      </c>
      <c r="H2683" s="1063">
        <v>1</v>
      </c>
      <c r="I2683" s="1064">
        <v>29601</v>
      </c>
      <c r="J2683" s="1064">
        <v>1</v>
      </c>
      <c r="K2683">
        <v>2020</v>
      </c>
      <c r="L2683" s="1064">
        <v>2</v>
      </c>
      <c r="M2683" s="1064">
        <v>2</v>
      </c>
      <c r="N2683" s="1064" t="s">
        <v>2396</v>
      </c>
      <c r="O2683">
        <v>13</v>
      </c>
      <c r="P2683" s="1065">
        <v>0</v>
      </c>
      <c r="Q2683" s="1065">
        <v>0</v>
      </c>
      <c r="R2683" s="1066">
        <f t="shared" si="41"/>
        <v>0</v>
      </c>
      <c r="S2683" s="1065">
        <v>0</v>
      </c>
      <c r="T2683" s="1065">
        <v>0</v>
      </c>
      <c r="U2683" s="1065">
        <v>0</v>
      </c>
      <c r="V2683" s="1065">
        <v>0</v>
      </c>
    </row>
    <row r="2684" spans="1:22">
      <c r="A2684">
        <v>4088200100</v>
      </c>
      <c r="B2684" s="1061">
        <v>2</v>
      </c>
      <c r="C2684" s="1061">
        <v>5</v>
      </c>
      <c r="D2684" s="1062">
        <v>2</v>
      </c>
      <c r="E2684" s="1061" t="s">
        <v>2394</v>
      </c>
      <c r="F2684" s="1061">
        <v>143</v>
      </c>
      <c r="G2684" s="1061" t="s">
        <v>711</v>
      </c>
      <c r="H2684" s="1063">
        <v>1</v>
      </c>
      <c r="I2684" s="1064">
        <v>29601</v>
      </c>
      <c r="J2684" s="1064">
        <v>1</v>
      </c>
      <c r="K2684">
        <v>2020</v>
      </c>
      <c r="L2684" s="1064">
        <v>2</v>
      </c>
      <c r="M2684" s="1064">
        <v>2</v>
      </c>
      <c r="N2684" s="1064" t="s">
        <v>2396</v>
      </c>
      <c r="O2684">
        <v>13</v>
      </c>
      <c r="P2684" s="1065">
        <v>0</v>
      </c>
      <c r="Q2684" s="1065">
        <v>0</v>
      </c>
      <c r="R2684" s="1066">
        <f t="shared" si="41"/>
        <v>0</v>
      </c>
      <c r="S2684" s="1065">
        <v>0</v>
      </c>
      <c r="T2684" s="1065">
        <v>0</v>
      </c>
      <c r="U2684" s="1065">
        <v>0</v>
      </c>
      <c r="V2684" s="1065">
        <v>0</v>
      </c>
    </row>
    <row r="2685" spans="1:22">
      <c r="A2685">
        <v>4088200100</v>
      </c>
      <c r="B2685" s="1061">
        <v>2</v>
      </c>
      <c r="C2685" s="1061">
        <v>5</v>
      </c>
      <c r="D2685" s="1062">
        <v>2</v>
      </c>
      <c r="E2685" s="1061" t="s">
        <v>2394</v>
      </c>
      <c r="F2685" s="1061">
        <v>143</v>
      </c>
      <c r="G2685" s="1061" t="s">
        <v>711</v>
      </c>
      <c r="H2685" s="1063">
        <v>1</v>
      </c>
      <c r="I2685" s="1064">
        <v>29601</v>
      </c>
      <c r="J2685" s="1064">
        <v>1</v>
      </c>
      <c r="K2685">
        <v>2020</v>
      </c>
      <c r="L2685" s="1064">
        <v>2</v>
      </c>
      <c r="M2685" s="1064">
        <v>2</v>
      </c>
      <c r="N2685" s="1064" t="s">
        <v>2396</v>
      </c>
      <c r="O2685">
        <v>13</v>
      </c>
      <c r="P2685" s="1065">
        <v>0</v>
      </c>
      <c r="Q2685" s="1065">
        <v>0</v>
      </c>
      <c r="R2685" s="1066">
        <f t="shared" si="41"/>
        <v>0</v>
      </c>
      <c r="S2685" s="1065">
        <v>0</v>
      </c>
      <c r="T2685" s="1065">
        <v>0</v>
      </c>
      <c r="U2685" s="1065">
        <v>6746.79</v>
      </c>
      <c r="V2685" s="1065">
        <v>6746.79</v>
      </c>
    </row>
    <row r="2686" spans="1:22">
      <c r="A2686">
        <v>4088200100</v>
      </c>
      <c r="B2686" s="1061">
        <v>2</v>
      </c>
      <c r="C2686" s="1061">
        <v>5</v>
      </c>
      <c r="D2686" s="1062">
        <v>2</v>
      </c>
      <c r="E2686" s="1061" t="s">
        <v>2394</v>
      </c>
      <c r="F2686" s="1061">
        <v>143</v>
      </c>
      <c r="G2686" s="1061" t="s">
        <v>711</v>
      </c>
      <c r="H2686" s="1063">
        <v>1</v>
      </c>
      <c r="I2686" s="1064">
        <v>29601</v>
      </c>
      <c r="J2686" s="1064">
        <v>1</v>
      </c>
      <c r="K2686">
        <v>2020</v>
      </c>
      <c r="L2686" s="1064">
        <v>2</v>
      </c>
      <c r="M2686" s="1064">
        <v>2</v>
      </c>
      <c r="N2686" s="1064" t="s">
        <v>2396</v>
      </c>
      <c r="O2686">
        <v>13</v>
      </c>
      <c r="P2686" s="1065">
        <v>0</v>
      </c>
      <c r="Q2686" s="1065">
        <v>0</v>
      </c>
      <c r="R2686" s="1066">
        <f t="shared" si="41"/>
        <v>0</v>
      </c>
      <c r="S2686" s="1065">
        <v>0</v>
      </c>
      <c r="T2686" s="1065">
        <v>0</v>
      </c>
      <c r="U2686" s="1065">
        <v>0</v>
      </c>
      <c r="V2686" s="1065">
        <v>0</v>
      </c>
    </row>
    <row r="2687" spans="1:22">
      <c r="A2687">
        <v>4088200100</v>
      </c>
      <c r="B2687" s="1061">
        <v>2</v>
      </c>
      <c r="C2687" s="1061">
        <v>5</v>
      </c>
      <c r="D2687" s="1062">
        <v>2</v>
      </c>
      <c r="E2687" s="1061" t="s">
        <v>2394</v>
      </c>
      <c r="F2687" s="1061">
        <v>143</v>
      </c>
      <c r="G2687" s="1061" t="s">
        <v>711</v>
      </c>
      <c r="H2687" s="1063">
        <v>1</v>
      </c>
      <c r="I2687" s="1064">
        <v>29601</v>
      </c>
      <c r="J2687" s="1064">
        <v>1</v>
      </c>
      <c r="K2687">
        <v>2020</v>
      </c>
      <c r="L2687" s="1064">
        <v>2</v>
      </c>
      <c r="M2687" s="1064">
        <v>2</v>
      </c>
      <c r="N2687" s="1064" t="s">
        <v>2396</v>
      </c>
      <c r="O2687">
        <v>13</v>
      </c>
      <c r="P2687" s="1065">
        <v>0</v>
      </c>
      <c r="Q2687" s="1065">
        <v>0</v>
      </c>
      <c r="R2687" s="1066">
        <f t="shared" si="41"/>
        <v>0</v>
      </c>
      <c r="S2687" s="1065">
        <v>0</v>
      </c>
      <c r="T2687" s="1065">
        <v>0</v>
      </c>
      <c r="U2687" s="1065">
        <v>0</v>
      </c>
      <c r="V2687" s="1065">
        <v>0</v>
      </c>
    </row>
    <row r="2688" spans="1:22">
      <c r="A2688">
        <v>4088200100</v>
      </c>
      <c r="B2688" s="1061">
        <v>2</v>
      </c>
      <c r="C2688" s="1061">
        <v>5</v>
      </c>
      <c r="D2688" s="1062">
        <v>2</v>
      </c>
      <c r="E2688" s="1061" t="s">
        <v>2394</v>
      </c>
      <c r="F2688" s="1061">
        <v>143</v>
      </c>
      <c r="G2688" s="1061" t="s">
        <v>711</v>
      </c>
      <c r="H2688" s="1063">
        <v>1</v>
      </c>
      <c r="I2688" s="1064">
        <v>29601</v>
      </c>
      <c r="J2688" s="1064">
        <v>1</v>
      </c>
      <c r="K2688">
        <v>2020</v>
      </c>
      <c r="L2688" s="1064">
        <v>2</v>
      </c>
      <c r="M2688" s="1064">
        <v>2</v>
      </c>
      <c r="N2688" s="1064" t="s">
        <v>2396</v>
      </c>
      <c r="O2688">
        <v>13</v>
      </c>
      <c r="P2688" s="1065">
        <v>0</v>
      </c>
      <c r="Q2688" s="1065">
        <v>0</v>
      </c>
      <c r="R2688" s="1066">
        <f t="shared" si="41"/>
        <v>0</v>
      </c>
      <c r="S2688" s="1065">
        <v>6746.79</v>
      </c>
      <c r="T2688" s="1065">
        <v>6746.79</v>
      </c>
      <c r="U2688" s="1065">
        <v>0</v>
      </c>
      <c r="V2688" s="1065">
        <v>0</v>
      </c>
    </row>
    <row r="2689" spans="1:22">
      <c r="A2689">
        <v>4088200100</v>
      </c>
      <c r="B2689" s="1061">
        <v>2</v>
      </c>
      <c r="C2689" s="1061">
        <v>5</v>
      </c>
      <c r="D2689" s="1062">
        <v>2</v>
      </c>
      <c r="E2689" s="1061" t="s">
        <v>2394</v>
      </c>
      <c r="F2689" s="1061">
        <v>143</v>
      </c>
      <c r="G2689" s="1061" t="s">
        <v>711</v>
      </c>
      <c r="H2689" s="1063">
        <v>1</v>
      </c>
      <c r="I2689" s="1064">
        <v>29601</v>
      </c>
      <c r="J2689" s="1064">
        <v>1</v>
      </c>
      <c r="K2689">
        <v>2020</v>
      </c>
      <c r="L2689" s="1064">
        <v>2</v>
      </c>
      <c r="M2689" s="1064">
        <v>2</v>
      </c>
      <c r="N2689" s="1064" t="s">
        <v>2396</v>
      </c>
      <c r="O2689">
        <v>13</v>
      </c>
      <c r="P2689" s="1065">
        <v>0</v>
      </c>
      <c r="Q2689" s="1065">
        <v>6746.79</v>
      </c>
      <c r="R2689" s="1066">
        <f t="shared" si="41"/>
        <v>6746.79</v>
      </c>
      <c r="S2689" s="1065">
        <v>0</v>
      </c>
      <c r="T2689" s="1065">
        <v>0</v>
      </c>
      <c r="U2689" s="1065">
        <v>0</v>
      </c>
      <c r="V2689" s="1065">
        <v>0</v>
      </c>
    </row>
    <row r="2690" spans="1:22">
      <c r="A2690">
        <v>4088200100</v>
      </c>
      <c r="B2690" s="1061">
        <v>2</v>
      </c>
      <c r="C2690" s="1061">
        <v>5</v>
      </c>
      <c r="D2690" s="1062">
        <v>2</v>
      </c>
      <c r="E2690" s="1061" t="s">
        <v>2394</v>
      </c>
      <c r="F2690" s="1061">
        <v>143</v>
      </c>
      <c r="G2690" s="1061" t="s">
        <v>711</v>
      </c>
      <c r="H2690" s="1063">
        <v>1</v>
      </c>
      <c r="I2690" s="1064">
        <v>29601</v>
      </c>
      <c r="J2690" s="1064">
        <v>1</v>
      </c>
      <c r="K2690">
        <v>2020</v>
      </c>
      <c r="L2690" s="1064">
        <v>2</v>
      </c>
      <c r="M2690" s="1064">
        <v>2</v>
      </c>
      <c r="N2690" s="1064" t="s">
        <v>2396</v>
      </c>
      <c r="O2690">
        <v>13</v>
      </c>
      <c r="P2690" s="1065">
        <v>0</v>
      </c>
      <c r="Q2690" s="1065">
        <v>0</v>
      </c>
      <c r="R2690" s="1066">
        <f t="shared" si="41"/>
        <v>0</v>
      </c>
      <c r="S2690" s="1065">
        <v>0</v>
      </c>
      <c r="T2690" s="1065">
        <v>0</v>
      </c>
      <c r="U2690" s="1065">
        <v>0</v>
      </c>
      <c r="V2690" s="1065">
        <v>0</v>
      </c>
    </row>
    <row r="2691" spans="1:22">
      <c r="A2691">
        <v>4088200100</v>
      </c>
      <c r="B2691" s="1061">
        <v>2</v>
      </c>
      <c r="C2691" s="1061">
        <v>5</v>
      </c>
      <c r="D2691" s="1062">
        <v>2</v>
      </c>
      <c r="E2691" s="1061" t="s">
        <v>2394</v>
      </c>
      <c r="F2691" s="1061">
        <v>143</v>
      </c>
      <c r="G2691" s="1061" t="s">
        <v>711</v>
      </c>
      <c r="H2691" s="1063">
        <v>1</v>
      </c>
      <c r="I2691" s="1064">
        <v>29601</v>
      </c>
      <c r="J2691" s="1064">
        <v>1</v>
      </c>
      <c r="K2691">
        <v>2020</v>
      </c>
      <c r="L2691" s="1064">
        <v>2</v>
      </c>
      <c r="M2691" s="1064">
        <v>2</v>
      </c>
      <c r="N2691" s="1064" t="s">
        <v>2396</v>
      </c>
      <c r="O2691">
        <v>13</v>
      </c>
      <c r="P2691" s="1065">
        <v>0</v>
      </c>
      <c r="Q2691" s="1065">
        <v>0</v>
      </c>
      <c r="R2691" s="1066">
        <f t="shared" si="41"/>
        <v>0</v>
      </c>
      <c r="S2691" s="1065">
        <v>0</v>
      </c>
      <c r="T2691" s="1065">
        <v>0</v>
      </c>
      <c r="U2691" s="1065">
        <v>29261.7</v>
      </c>
      <c r="V2691" s="1065">
        <v>29261.7</v>
      </c>
    </row>
    <row r="2692" spans="1:22">
      <c r="A2692">
        <v>4088200100</v>
      </c>
      <c r="B2692" s="1061">
        <v>2</v>
      </c>
      <c r="C2692" s="1061">
        <v>5</v>
      </c>
      <c r="D2692" s="1062">
        <v>2</v>
      </c>
      <c r="E2692" s="1061" t="s">
        <v>2394</v>
      </c>
      <c r="F2692" s="1061">
        <v>143</v>
      </c>
      <c r="G2692" s="1061" t="s">
        <v>711</v>
      </c>
      <c r="H2692" s="1063">
        <v>1</v>
      </c>
      <c r="I2692" s="1064">
        <v>29601</v>
      </c>
      <c r="J2692" s="1064">
        <v>1</v>
      </c>
      <c r="K2692">
        <v>2020</v>
      </c>
      <c r="L2692" s="1064">
        <v>2</v>
      </c>
      <c r="M2692" s="1064">
        <v>2</v>
      </c>
      <c r="N2692" s="1064" t="s">
        <v>2396</v>
      </c>
      <c r="O2692">
        <v>13</v>
      </c>
      <c r="P2692" s="1065">
        <v>0</v>
      </c>
      <c r="Q2692" s="1065">
        <v>0</v>
      </c>
      <c r="R2692" s="1066">
        <f t="shared" si="41"/>
        <v>0</v>
      </c>
      <c r="S2692" s="1065">
        <v>0</v>
      </c>
      <c r="T2692" s="1065">
        <v>0</v>
      </c>
      <c r="U2692" s="1065">
        <v>0</v>
      </c>
      <c r="V2692" s="1065">
        <v>0</v>
      </c>
    </row>
    <row r="2693" spans="1:22">
      <c r="A2693">
        <v>4088200100</v>
      </c>
      <c r="B2693" s="1061">
        <v>2</v>
      </c>
      <c r="C2693" s="1061">
        <v>5</v>
      </c>
      <c r="D2693" s="1062">
        <v>2</v>
      </c>
      <c r="E2693" s="1061" t="s">
        <v>2394</v>
      </c>
      <c r="F2693" s="1061">
        <v>143</v>
      </c>
      <c r="G2693" s="1061" t="s">
        <v>711</v>
      </c>
      <c r="H2693" s="1063">
        <v>1</v>
      </c>
      <c r="I2693" s="1064">
        <v>29601</v>
      </c>
      <c r="J2693" s="1064">
        <v>1</v>
      </c>
      <c r="K2693">
        <v>2020</v>
      </c>
      <c r="L2693" s="1064">
        <v>2</v>
      </c>
      <c r="M2693" s="1064">
        <v>2</v>
      </c>
      <c r="N2693" s="1064" t="s">
        <v>2396</v>
      </c>
      <c r="O2693">
        <v>13</v>
      </c>
      <c r="P2693" s="1065">
        <v>0</v>
      </c>
      <c r="Q2693" s="1065">
        <v>0</v>
      </c>
      <c r="R2693" s="1066">
        <f t="shared" ref="R2693:R2756" si="42">P2693+Q2693</f>
        <v>0</v>
      </c>
      <c r="S2693" s="1065">
        <v>0</v>
      </c>
      <c r="T2693" s="1065">
        <v>0</v>
      </c>
      <c r="U2693" s="1065">
        <v>0</v>
      </c>
      <c r="V2693" s="1065">
        <v>0</v>
      </c>
    </row>
    <row r="2694" spans="1:22">
      <c r="A2694">
        <v>4088200100</v>
      </c>
      <c r="B2694" s="1061">
        <v>2</v>
      </c>
      <c r="C2694" s="1061">
        <v>5</v>
      </c>
      <c r="D2694" s="1062">
        <v>2</v>
      </c>
      <c r="E2694" s="1061" t="s">
        <v>2394</v>
      </c>
      <c r="F2694" s="1061">
        <v>143</v>
      </c>
      <c r="G2694" s="1061" t="s">
        <v>711</v>
      </c>
      <c r="H2694" s="1063">
        <v>1</v>
      </c>
      <c r="I2694" s="1064">
        <v>29601</v>
      </c>
      <c r="J2694" s="1064">
        <v>1</v>
      </c>
      <c r="K2694">
        <v>2020</v>
      </c>
      <c r="L2694" s="1064">
        <v>2</v>
      </c>
      <c r="M2694" s="1064">
        <v>2</v>
      </c>
      <c r="N2694" s="1064" t="s">
        <v>2396</v>
      </c>
      <c r="O2694">
        <v>13</v>
      </c>
      <c r="P2694" s="1065">
        <v>0</v>
      </c>
      <c r="Q2694" s="1065">
        <v>0</v>
      </c>
      <c r="R2694" s="1066">
        <f t="shared" si="42"/>
        <v>0</v>
      </c>
      <c r="S2694" s="1065">
        <v>29261.7</v>
      </c>
      <c r="T2694" s="1065">
        <v>29261.7</v>
      </c>
      <c r="U2694" s="1065">
        <v>0</v>
      </c>
      <c r="V2694" s="1065">
        <v>0</v>
      </c>
    </row>
    <row r="2695" spans="1:22">
      <c r="A2695">
        <v>4088200100</v>
      </c>
      <c r="B2695" s="1061">
        <v>2</v>
      </c>
      <c r="C2695" s="1061">
        <v>5</v>
      </c>
      <c r="D2695" s="1062">
        <v>2</v>
      </c>
      <c r="E2695" s="1061" t="s">
        <v>2394</v>
      </c>
      <c r="F2695" s="1061">
        <v>143</v>
      </c>
      <c r="G2695" s="1061" t="s">
        <v>711</v>
      </c>
      <c r="H2695" s="1063">
        <v>1</v>
      </c>
      <c r="I2695" s="1064">
        <v>29601</v>
      </c>
      <c r="J2695" s="1064">
        <v>1</v>
      </c>
      <c r="K2695">
        <v>2020</v>
      </c>
      <c r="L2695" s="1064">
        <v>2</v>
      </c>
      <c r="M2695" s="1064">
        <v>2</v>
      </c>
      <c r="N2695" s="1064" t="s">
        <v>2396</v>
      </c>
      <c r="O2695">
        <v>13</v>
      </c>
      <c r="P2695" s="1065">
        <v>0</v>
      </c>
      <c r="Q2695" s="1065">
        <v>29261.7</v>
      </c>
      <c r="R2695" s="1066">
        <f t="shared" si="42"/>
        <v>29261.7</v>
      </c>
      <c r="S2695" s="1065">
        <v>0</v>
      </c>
      <c r="T2695" s="1065">
        <v>0</v>
      </c>
      <c r="U2695" s="1065">
        <v>0</v>
      </c>
      <c r="V2695" s="1065">
        <v>0</v>
      </c>
    </row>
    <row r="2696" spans="1:22">
      <c r="A2696">
        <v>4088200100</v>
      </c>
      <c r="B2696" s="1061">
        <v>2</v>
      </c>
      <c r="C2696" s="1061">
        <v>5</v>
      </c>
      <c r="D2696" s="1062">
        <v>2</v>
      </c>
      <c r="E2696" s="1061" t="s">
        <v>2394</v>
      </c>
      <c r="F2696" s="1061">
        <v>143</v>
      </c>
      <c r="G2696" s="1061" t="s">
        <v>711</v>
      </c>
      <c r="H2696" s="1063">
        <v>1</v>
      </c>
      <c r="I2696" s="1064">
        <v>29601</v>
      </c>
      <c r="J2696" s="1064">
        <v>1</v>
      </c>
      <c r="K2696">
        <v>2020</v>
      </c>
      <c r="L2696" s="1064">
        <v>2</v>
      </c>
      <c r="M2696" s="1064">
        <v>2</v>
      </c>
      <c r="N2696" s="1064" t="s">
        <v>2396</v>
      </c>
      <c r="O2696">
        <v>13</v>
      </c>
      <c r="P2696" s="1065">
        <v>0</v>
      </c>
      <c r="Q2696" s="1065">
        <v>0</v>
      </c>
      <c r="R2696" s="1066">
        <f t="shared" si="42"/>
        <v>0</v>
      </c>
      <c r="S2696" s="1065">
        <v>0</v>
      </c>
      <c r="T2696" s="1065">
        <v>0</v>
      </c>
      <c r="U2696" s="1065">
        <v>0</v>
      </c>
      <c r="V2696" s="1065">
        <v>0</v>
      </c>
    </row>
    <row r="2697" spans="1:22">
      <c r="A2697">
        <v>4088200100</v>
      </c>
      <c r="B2697" s="1061">
        <v>2</v>
      </c>
      <c r="C2697" s="1061">
        <v>5</v>
      </c>
      <c r="D2697" s="1062">
        <v>2</v>
      </c>
      <c r="E2697" s="1061" t="s">
        <v>2394</v>
      </c>
      <c r="F2697" s="1061">
        <v>143</v>
      </c>
      <c r="G2697" s="1061" t="s">
        <v>711</v>
      </c>
      <c r="H2697" s="1063">
        <v>1</v>
      </c>
      <c r="I2697" s="1064">
        <v>29601</v>
      </c>
      <c r="J2697" s="1064">
        <v>1</v>
      </c>
      <c r="K2697">
        <v>2020</v>
      </c>
      <c r="L2697" s="1064">
        <v>2</v>
      </c>
      <c r="M2697" s="1064">
        <v>2</v>
      </c>
      <c r="N2697" s="1064" t="s">
        <v>2396</v>
      </c>
      <c r="O2697">
        <v>13</v>
      </c>
      <c r="P2697" s="1065">
        <v>0</v>
      </c>
      <c r="Q2697" s="1065">
        <v>0</v>
      </c>
      <c r="R2697" s="1066">
        <f t="shared" si="42"/>
        <v>0</v>
      </c>
      <c r="S2697" s="1065">
        <v>0</v>
      </c>
      <c r="T2697" s="1065">
        <v>0</v>
      </c>
      <c r="U2697" s="1065">
        <v>47864.79</v>
      </c>
      <c r="V2697" s="1065">
        <v>47864.79</v>
      </c>
    </row>
    <row r="2698" spans="1:22">
      <c r="A2698">
        <v>4088200100</v>
      </c>
      <c r="B2698" s="1061">
        <v>2</v>
      </c>
      <c r="C2698" s="1061">
        <v>5</v>
      </c>
      <c r="D2698" s="1062">
        <v>2</v>
      </c>
      <c r="E2698" s="1061" t="s">
        <v>2394</v>
      </c>
      <c r="F2698" s="1061">
        <v>143</v>
      </c>
      <c r="G2698" s="1061" t="s">
        <v>711</v>
      </c>
      <c r="H2698" s="1063">
        <v>1</v>
      </c>
      <c r="I2698" s="1064">
        <v>29601</v>
      </c>
      <c r="J2698" s="1064">
        <v>1</v>
      </c>
      <c r="K2698">
        <v>2020</v>
      </c>
      <c r="L2698" s="1064">
        <v>2</v>
      </c>
      <c r="M2698" s="1064">
        <v>2</v>
      </c>
      <c r="N2698" s="1064" t="s">
        <v>2396</v>
      </c>
      <c r="O2698">
        <v>13</v>
      </c>
      <c r="P2698" s="1065">
        <v>0</v>
      </c>
      <c r="Q2698" s="1065">
        <v>0</v>
      </c>
      <c r="R2698" s="1066">
        <f t="shared" si="42"/>
        <v>0</v>
      </c>
      <c r="S2698" s="1065">
        <v>0</v>
      </c>
      <c r="T2698" s="1065">
        <v>0</v>
      </c>
      <c r="U2698" s="1065">
        <v>0</v>
      </c>
      <c r="V2698" s="1065">
        <v>0</v>
      </c>
    </row>
    <row r="2699" spans="1:22">
      <c r="A2699">
        <v>4088200100</v>
      </c>
      <c r="B2699" s="1061">
        <v>2</v>
      </c>
      <c r="C2699" s="1061">
        <v>5</v>
      </c>
      <c r="D2699" s="1062">
        <v>2</v>
      </c>
      <c r="E2699" s="1061" t="s">
        <v>2394</v>
      </c>
      <c r="F2699" s="1061">
        <v>143</v>
      </c>
      <c r="G2699" s="1061" t="s">
        <v>711</v>
      </c>
      <c r="H2699" s="1063">
        <v>1</v>
      </c>
      <c r="I2699" s="1064">
        <v>29601</v>
      </c>
      <c r="J2699" s="1064">
        <v>1</v>
      </c>
      <c r="K2699">
        <v>2020</v>
      </c>
      <c r="L2699" s="1064">
        <v>2</v>
      </c>
      <c r="M2699" s="1064">
        <v>2</v>
      </c>
      <c r="N2699" s="1064" t="s">
        <v>2396</v>
      </c>
      <c r="O2699">
        <v>13</v>
      </c>
      <c r="P2699" s="1065">
        <v>0</v>
      </c>
      <c r="Q2699" s="1065">
        <v>0</v>
      </c>
      <c r="R2699" s="1066">
        <f t="shared" si="42"/>
        <v>0</v>
      </c>
      <c r="S2699" s="1065">
        <v>0</v>
      </c>
      <c r="T2699" s="1065">
        <v>0</v>
      </c>
      <c r="U2699" s="1065">
        <v>0</v>
      </c>
      <c r="V2699" s="1065">
        <v>0</v>
      </c>
    </row>
    <row r="2700" spans="1:22">
      <c r="A2700">
        <v>4088200100</v>
      </c>
      <c r="B2700" s="1061">
        <v>2</v>
      </c>
      <c r="C2700" s="1061">
        <v>5</v>
      </c>
      <c r="D2700" s="1062">
        <v>2</v>
      </c>
      <c r="E2700" s="1061" t="s">
        <v>2394</v>
      </c>
      <c r="F2700" s="1061">
        <v>143</v>
      </c>
      <c r="G2700" s="1061" t="s">
        <v>711</v>
      </c>
      <c r="H2700" s="1063">
        <v>1</v>
      </c>
      <c r="I2700" s="1064">
        <v>29601</v>
      </c>
      <c r="J2700" s="1064">
        <v>1</v>
      </c>
      <c r="K2700">
        <v>2020</v>
      </c>
      <c r="L2700" s="1064">
        <v>2</v>
      </c>
      <c r="M2700" s="1064">
        <v>2</v>
      </c>
      <c r="N2700" s="1064" t="s">
        <v>2396</v>
      </c>
      <c r="O2700">
        <v>13</v>
      </c>
      <c r="P2700" s="1065">
        <v>0</v>
      </c>
      <c r="Q2700" s="1065">
        <v>0</v>
      </c>
      <c r="R2700" s="1066">
        <f t="shared" si="42"/>
        <v>0</v>
      </c>
      <c r="S2700" s="1065">
        <v>47864.79</v>
      </c>
      <c r="T2700" s="1065">
        <v>47864.79</v>
      </c>
      <c r="U2700" s="1065">
        <v>0</v>
      </c>
      <c r="V2700" s="1065">
        <v>0</v>
      </c>
    </row>
    <row r="2701" spans="1:22">
      <c r="A2701">
        <v>4088200100</v>
      </c>
      <c r="B2701" s="1061">
        <v>2</v>
      </c>
      <c r="C2701" s="1061">
        <v>5</v>
      </c>
      <c r="D2701" s="1062">
        <v>2</v>
      </c>
      <c r="E2701" s="1061" t="s">
        <v>2394</v>
      </c>
      <c r="F2701" s="1061">
        <v>143</v>
      </c>
      <c r="G2701" s="1061" t="s">
        <v>711</v>
      </c>
      <c r="H2701" s="1063">
        <v>1</v>
      </c>
      <c r="I2701" s="1064">
        <v>29601</v>
      </c>
      <c r="J2701" s="1064">
        <v>1</v>
      </c>
      <c r="K2701">
        <v>2020</v>
      </c>
      <c r="L2701" s="1064">
        <v>2</v>
      </c>
      <c r="M2701" s="1064">
        <v>2</v>
      </c>
      <c r="N2701" s="1064" t="s">
        <v>2396</v>
      </c>
      <c r="O2701">
        <v>13</v>
      </c>
      <c r="P2701" s="1065">
        <v>0</v>
      </c>
      <c r="Q2701" s="1065">
        <v>47864.79</v>
      </c>
      <c r="R2701" s="1066">
        <f t="shared" si="42"/>
        <v>47864.79</v>
      </c>
      <c r="S2701" s="1065">
        <v>0</v>
      </c>
      <c r="T2701" s="1065">
        <v>0</v>
      </c>
      <c r="U2701" s="1065">
        <v>0</v>
      </c>
      <c r="V2701" s="1065">
        <v>0</v>
      </c>
    </row>
    <row r="2702" spans="1:22">
      <c r="A2702">
        <v>4088200100</v>
      </c>
      <c r="B2702" s="1061">
        <v>2</v>
      </c>
      <c r="C2702" s="1061">
        <v>5</v>
      </c>
      <c r="D2702" s="1062">
        <v>2</v>
      </c>
      <c r="E2702" s="1061" t="s">
        <v>2394</v>
      </c>
      <c r="F2702" s="1061">
        <v>143</v>
      </c>
      <c r="G2702" s="1061" t="s">
        <v>711</v>
      </c>
      <c r="H2702" s="1063">
        <v>1</v>
      </c>
      <c r="I2702" s="1064">
        <v>29601</v>
      </c>
      <c r="J2702" s="1064">
        <v>1</v>
      </c>
      <c r="K2702">
        <v>2020</v>
      </c>
      <c r="L2702" s="1064">
        <v>2</v>
      </c>
      <c r="M2702" s="1064">
        <v>2</v>
      </c>
      <c r="N2702" s="1064" t="s">
        <v>2396</v>
      </c>
      <c r="O2702">
        <v>13</v>
      </c>
      <c r="P2702" s="1065">
        <v>55925.17</v>
      </c>
      <c r="Q2702" s="1065">
        <v>-43847.28</v>
      </c>
      <c r="R2702" s="1066">
        <f t="shared" si="42"/>
        <v>12077.89</v>
      </c>
      <c r="S2702" s="1065">
        <v>12077.89</v>
      </c>
      <c r="T2702" s="1065">
        <v>12077.89</v>
      </c>
      <c r="U2702" s="1065">
        <v>12077.89</v>
      </c>
      <c r="V2702" s="1065">
        <v>12077.89</v>
      </c>
    </row>
    <row r="2703" spans="1:22">
      <c r="A2703">
        <v>4088200100</v>
      </c>
      <c r="B2703" s="1061">
        <v>2</v>
      </c>
      <c r="C2703" s="1061">
        <v>5</v>
      </c>
      <c r="D2703" s="1062">
        <v>2</v>
      </c>
      <c r="E2703" s="1061" t="s">
        <v>2394</v>
      </c>
      <c r="F2703" s="1061">
        <v>143</v>
      </c>
      <c r="G2703" s="1061" t="s">
        <v>711</v>
      </c>
      <c r="H2703" s="1063">
        <v>1</v>
      </c>
      <c r="I2703" s="1064">
        <v>29601</v>
      </c>
      <c r="J2703" s="1064">
        <v>1</v>
      </c>
      <c r="K2703">
        <v>2020</v>
      </c>
      <c r="L2703" s="1064">
        <v>1</v>
      </c>
      <c r="M2703" s="1064">
        <v>1</v>
      </c>
      <c r="N2703" s="1064" t="s">
        <v>2397</v>
      </c>
      <c r="O2703">
        <v>13</v>
      </c>
      <c r="P2703" s="1065">
        <v>45122.67</v>
      </c>
      <c r="Q2703" s="1065">
        <v>-3292.85</v>
      </c>
      <c r="R2703" s="1066">
        <f t="shared" si="42"/>
        <v>41829.82</v>
      </c>
      <c r="S2703" s="1065">
        <v>41829.82</v>
      </c>
      <c r="T2703" s="1065">
        <v>41829.82</v>
      </c>
      <c r="U2703" s="1065">
        <v>41829.82</v>
      </c>
      <c r="V2703" s="1065">
        <v>41829.82</v>
      </c>
    </row>
    <row r="2704" spans="1:22">
      <c r="A2704">
        <v>4088200100</v>
      </c>
      <c r="B2704" s="1061">
        <v>2</v>
      </c>
      <c r="C2704" s="1061">
        <v>5</v>
      </c>
      <c r="D2704" s="1062">
        <v>2</v>
      </c>
      <c r="E2704" s="1061" t="s">
        <v>2394</v>
      </c>
      <c r="F2704" s="1061">
        <v>143</v>
      </c>
      <c r="G2704" s="1061" t="s">
        <v>711</v>
      </c>
      <c r="H2704" s="1063">
        <v>1</v>
      </c>
      <c r="I2704" s="1064">
        <v>29601</v>
      </c>
      <c r="J2704" s="1064">
        <v>1</v>
      </c>
      <c r="K2704">
        <v>2020</v>
      </c>
      <c r="L2704" s="1064">
        <v>2</v>
      </c>
      <c r="M2704" s="1064">
        <v>2</v>
      </c>
      <c r="N2704" s="1064" t="s">
        <v>2396</v>
      </c>
      <c r="O2704">
        <v>13</v>
      </c>
      <c r="P2704" s="1065">
        <v>0</v>
      </c>
      <c r="Q2704" s="1065">
        <v>0</v>
      </c>
      <c r="R2704" s="1066">
        <f t="shared" si="42"/>
        <v>0</v>
      </c>
      <c r="S2704" s="1065">
        <v>0</v>
      </c>
      <c r="T2704" s="1065">
        <v>0</v>
      </c>
      <c r="U2704" s="1065">
        <v>0</v>
      </c>
      <c r="V2704" s="1065">
        <v>0</v>
      </c>
    </row>
    <row r="2705" spans="1:22">
      <c r="A2705">
        <v>4088200100</v>
      </c>
      <c r="B2705" s="1061">
        <v>2</v>
      </c>
      <c r="C2705" s="1061">
        <v>5</v>
      </c>
      <c r="D2705" s="1062">
        <v>2</v>
      </c>
      <c r="E2705" s="1061" t="s">
        <v>2394</v>
      </c>
      <c r="F2705" s="1061">
        <v>143</v>
      </c>
      <c r="G2705" s="1061" t="s">
        <v>711</v>
      </c>
      <c r="H2705" s="1063">
        <v>1</v>
      </c>
      <c r="I2705" s="1064">
        <v>29601</v>
      </c>
      <c r="J2705" s="1064">
        <v>1</v>
      </c>
      <c r="K2705">
        <v>2020</v>
      </c>
      <c r="L2705" s="1064">
        <v>2</v>
      </c>
      <c r="M2705" s="1064">
        <v>2</v>
      </c>
      <c r="N2705" s="1064" t="s">
        <v>2396</v>
      </c>
      <c r="O2705">
        <v>13</v>
      </c>
      <c r="P2705" s="1065">
        <v>0</v>
      </c>
      <c r="Q2705" s="1065">
        <v>0</v>
      </c>
      <c r="R2705" s="1066">
        <f t="shared" si="42"/>
        <v>0</v>
      </c>
      <c r="S2705" s="1065">
        <v>0</v>
      </c>
      <c r="T2705" s="1065">
        <v>0</v>
      </c>
      <c r="U2705" s="1065">
        <v>17064.82</v>
      </c>
      <c r="V2705" s="1065">
        <v>17064.82</v>
      </c>
    </row>
    <row r="2706" spans="1:22">
      <c r="A2706">
        <v>4088200100</v>
      </c>
      <c r="B2706" s="1061">
        <v>2</v>
      </c>
      <c r="C2706" s="1061">
        <v>5</v>
      </c>
      <c r="D2706" s="1062">
        <v>2</v>
      </c>
      <c r="E2706" s="1061" t="s">
        <v>2394</v>
      </c>
      <c r="F2706" s="1061">
        <v>143</v>
      </c>
      <c r="G2706" s="1061" t="s">
        <v>711</v>
      </c>
      <c r="H2706" s="1063">
        <v>1</v>
      </c>
      <c r="I2706" s="1064">
        <v>29601</v>
      </c>
      <c r="J2706" s="1064">
        <v>1</v>
      </c>
      <c r="K2706">
        <v>2020</v>
      </c>
      <c r="L2706" s="1064">
        <v>2</v>
      </c>
      <c r="M2706" s="1064">
        <v>2</v>
      </c>
      <c r="N2706" s="1064" t="s">
        <v>2396</v>
      </c>
      <c r="O2706">
        <v>13</v>
      </c>
      <c r="P2706" s="1065">
        <v>0</v>
      </c>
      <c r="Q2706" s="1065">
        <v>0</v>
      </c>
      <c r="R2706" s="1066">
        <f t="shared" si="42"/>
        <v>0</v>
      </c>
      <c r="S2706" s="1065">
        <v>0</v>
      </c>
      <c r="T2706" s="1065">
        <v>0</v>
      </c>
      <c r="U2706" s="1065">
        <v>0</v>
      </c>
      <c r="V2706" s="1065">
        <v>0</v>
      </c>
    </row>
    <row r="2707" spans="1:22">
      <c r="A2707">
        <v>4088200100</v>
      </c>
      <c r="B2707" s="1061">
        <v>2</v>
      </c>
      <c r="C2707" s="1061">
        <v>5</v>
      </c>
      <c r="D2707" s="1062">
        <v>2</v>
      </c>
      <c r="E2707" s="1061" t="s">
        <v>2394</v>
      </c>
      <c r="F2707" s="1061">
        <v>143</v>
      </c>
      <c r="G2707" s="1061" t="s">
        <v>711</v>
      </c>
      <c r="H2707" s="1063">
        <v>1</v>
      </c>
      <c r="I2707" s="1064">
        <v>29601</v>
      </c>
      <c r="J2707" s="1064">
        <v>1</v>
      </c>
      <c r="K2707">
        <v>2020</v>
      </c>
      <c r="L2707" s="1064">
        <v>2</v>
      </c>
      <c r="M2707" s="1064">
        <v>2</v>
      </c>
      <c r="N2707" s="1064" t="s">
        <v>2396</v>
      </c>
      <c r="O2707">
        <v>13</v>
      </c>
      <c r="P2707" s="1065">
        <v>0</v>
      </c>
      <c r="Q2707" s="1065">
        <v>0</v>
      </c>
      <c r="R2707" s="1066">
        <f t="shared" si="42"/>
        <v>0</v>
      </c>
      <c r="S2707" s="1065">
        <v>0</v>
      </c>
      <c r="T2707" s="1065">
        <v>0</v>
      </c>
      <c r="U2707" s="1065">
        <v>0</v>
      </c>
      <c r="V2707" s="1065">
        <v>0</v>
      </c>
    </row>
    <row r="2708" spans="1:22">
      <c r="A2708">
        <v>4088200100</v>
      </c>
      <c r="B2708" s="1061">
        <v>2</v>
      </c>
      <c r="C2708" s="1061">
        <v>5</v>
      </c>
      <c r="D2708" s="1062">
        <v>2</v>
      </c>
      <c r="E2708" s="1061" t="s">
        <v>2394</v>
      </c>
      <c r="F2708" s="1061">
        <v>143</v>
      </c>
      <c r="G2708" s="1061" t="s">
        <v>711</v>
      </c>
      <c r="H2708" s="1063">
        <v>1</v>
      </c>
      <c r="I2708" s="1064">
        <v>29601</v>
      </c>
      <c r="J2708" s="1064">
        <v>1</v>
      </c>
      <c r="K2708">
        <v>2020</v>
      </c>
      <c r="L2708" s="1064">
        <v>2</v>
      </c>
      <c r="M2708" s="1064">
        <v>2</v>
      </c>
      <c r="N2708" s="1064" t="s">
        <v>2396</v>
      </c>
      <c r="O2708">
        <v>13</v>
      </c>
      <c r="P2708" s="1065">
        <v>0</v>
      </c>
      <c r="Q2708" s="1065">
        <v>0</v>
      </c>
      <c r="R2708" s="1066">
        <f t="shared" si="42"/>
        <v>0</v>
      </c>
      <c r="S2708" s="1065">
        <v>17064.82</v>
      </c>
      <c r="T2708" s="1065">
        <v>17064.82</v>
      </c>
      <c r="U2708" s="1065">
        <v>0</v>
      </c>
      <c r="V2708" s="1065">
        <v>0</v>
      </c>
    </row>
    <row r="2709" spans="1:22">
      <c r="A2709">
        <v>4088200100</v>
      </c>
      <c r="B2709" s="1061">
        <v>2</v>
      </c>
      <c r="C2709" s="1061">
        <v>5</v>
      </c>
      <c r="D2709" s="1062">
        <v>2</v>
      </c>
      <c r="E2709" s="1061" t="s">
        <v>2394</v>
      </c>
      <c r="F2709" s="1061">
        <v>143</v>
      </c>
      <c r="G2709" s="1061" t="s">
        <v>711</v>
      </c>
      <c r="H2709" s="1063">
        <v>1</v>
      </c>
      <c r="I2709" s="1064">
        <v>29601</v>
      </c>
      <c r="J2709" s="1064">
        <v>1</v>
      </c>
      <c r="K2709">
        <v>2020</v>
      </c>
      <c r="L2709" s="1064">
        <v>2</v>
      </c>
      <c r="M2709" s="1064">
        <v>2</v>
      </c>
      <c r="N2709" s="1064" t="s">
        <v>2396</v>
      </c>
      <c r="O2709">
        <v>13</v>
      </c>
      <c r="P2709" s="1065">
        <v>0</v>
      </c>
      <c r="Q2709" s="1065">
        <v>17064.82</v>
      </c>
      <c r="R2709" s="1066">
        <f t="shared" si="42"/>
        <v>17064.82</v>
      </c>
      <c r="S2709" s="1065">
        <v>0</v>
      </c>
      <c r="T2709" s="1065">
        <v>0</v>
      </c>
      <c r="U2709" s="1065">
        <v>0</v>
      </c>
      <c r="V2709" s="1065">
        <v>0</v>
      </c>
    </row>
    <row r="2710" spans="1:22">
      <c r="A2710">
        <v>4088200100</v>
      </c>
      <c r="B2710" s="1061">
        <v>2</v>
      </c>
      <c r="C2710" s="1061">
        <v>5</v>
      </c>
      <c r="D2710" s="1062">
        <v>2</v>
      </c>
      <c r="E2710" s="1061" t="s">
        <v>2394</v>
      </c>
      <c r="F2710" s="1061">
        <v>143</v>
      </c>
      <c r="G2710" s="1061" t="s">
        <v>711</v>
      </c>
      <c r="H2710" s="1063">
        <v>1</v>
      </c>
      <c r="I2710" s="1064">
        <v>29601</v>
      </c>
      <c r="J2710" s="1064">
        <v>1</v>
      </c>
      <c r="K2710">
        <v>2020</v>
      </c>
      <c r="L2710" s="1064">
        <v>1</v>
      </c>
      <c r="M2710" s="1064">
        <v>1</v>
      </c>
      <c r="N2710" s="1064" t="s">
        <v>2397</v>
      </c>
      <c r="O2710">
        <v>13</v>
      </c>
      <c r="P2710" s="1065">
        <v>0</v>
      </c>
      <c r="Q2710" s="1065">
        <v>0</v>
      </c>
      <c r="R2710" s="1066">
        <f t="shared" si="42"/>
        <v>0</v>
      </c>
      <c r="S2710" s="1065">
        <v>0</v>
      </c>
      <c r="T2710" s="1065">
        <v>0</v>
      </c>
      <c r="U2710" s="1065">
        <v>0</v>
      </c>
      <c r="V2710" s="1065">
        <v>0</v>
      </c>
    </row>
    <row r="2711" spans="1:22">
      <c r="A2711">
        <v>4088200100</v>
      </c>
      <c r="B2711" s="1061">
        <v>2</v>
      </c>
      <c r="C2711" s="1061">
        <v>5</v>
      </c>
      <c r="D2711" s="1062">
        <v>2</v>
      </c>
      <c r="E2711" s="1061" t="s">
        <v>2394</v>
      </c>
      <c r="F2711" s="1061">
        <v>143</v>
      </c>
      <c r="G2711" s="1061" t="s">
        <v>711</v>
      </c>
      <c r="H2711" s="1063">
        <v>1</v>
      </c>
      <c r="I2711" s="1064">
        <v>29601</v>
      </c>
      <c r="J2711" s="1064">
        <v>1</v>
      </c>
      <c r="K2711">
        <v>2020</v>
      </c>
      <c r="L2711" s="1064">
        <v>1</v>
      </c>
      <c r="M2711" s="1064">
        <v>1</v>
      </c>
      <c r="N2711" s="1064" t="s">
        <v>2397</v>
      </c>
      <c r="O2711">
        <v>13</v>
      </c>
      <c r="P2711" s="1065">
        <v>0</v>
      </c>
      <c r="Q2711" s="1065">
        <v>0</v>
      </c>
      <c r="R2711" s="1066">
        <f t="shared" si="42"/>
        <v>0</v>
      </c>
      <c r="S2711" s="1065">
        <v>0</v>
      </c>
      <c r="T2711" s="1065">
        <v>0</v>
      </c>
      <c r="U2711" s="1065">
        <v>4739.76</v>
      </c>
      <c r="V2711" s="1065">
        <v>4739.76</v>
      </c>
    </row>
    <row r="2712" spans="1:22">
      <c r="A2712">
        <v>4088200100</v>
      </c>
      <c r="B2712" s="1061">
        <v>2</v>
      </c>
      <c r="C2712" s="1061">
        <v>5</v>
      </c>
      <c r="D2712" s="1062">
        <v>2</v>
      </c>
      <c r="E2712" s="1061" t="s">
        <v>2394</v>
      </c>
      <c r="F2712" s="1061">
        <v>143</v>
      </c>
      <c r="G2712" s="1061" t="s">
        <v>711</v>
      </c>
      <c r="H2712" s="1063">
        <v>1</v>
      </c>
      <c r="I2712" s="1064">
        <v>29601</v>
      </c>
      <c r="J2712" s="1064">
        <v>1</v>
      </c>
      <c r="K2712">
        <v>2020</v>
      </c>
      <c r="L2712" s="1064">
        <v>1</v>
      </c>
      <c r="M2712" s="1064">
        <v>1</v>
      </c>
      <c r="N2712" s="1064" t="s">
        <v>2397</v>
      </c>
      <c r="O2712">
        <v>13</v>
      </c>
      <c r="P2712" s="1065">
        <v>0</v>
      </c>
      <c r="Q2712" s="1065">
        <v>0</v>
      </c>
      <c r="R2712" s="1066">
        <f t="shared" si="42"/>
        <v>0</v>
      </c>
      <c r="S2712" s="1065">
        <v>0</v>
      </c>
      <c r="T2712" s="1065">
        <v>0</v>
      </c>
      <c r="U2712" s="1065">
        <v>0</v>
      </c>
      <c r="V2712" s="1065">
        <v>0</v>
      </c>
    </row>
    <row r="2713" spans="1:22">
      <c r="A2713">
        <v>4088200100</v>
      </c>
      <c r="B2713" s="1061">
        <v>2</v>
      </c>
      <c r="C2713" s="1061">
        <v>5</v>
      </c>
      <c r="D2713" s="1062">
        <v>2</v>
      </c>
      <c r="E2713" s="1061" t="s">
        <v>2394</v>
      </c>
      <c r="F2713" s="1061">
        <v>143</v>
      </c>
      <c r="G2713" s="1061" t="s">
        <v>711</v>
      </c>
      <c r="H2713" s="1063">
        <v>1</v>
      </c>
      <c r="I2713" s="1064">
        <v>29601</v>
      </c>
      <c r="J2713" s="1064">
        <v>1</v>
      </c>
      <c r="K2713">
        <v>2020</v>
      </c>
      <c r="L2713" s="1064">
        <v>1</v>
      </c>
      <c r="M2713" s="1064">
        <v>1</v>
      </c>
      <c r="N2713" s="1064" t="s">
        <v>2397</v>
      </c>
      <c r="O2713">
        <v>13</v>
      </c>
      <c r="P2713" s="1065">
        <v>0</v>
      </c>
      <c r="Q2713" s="1065">
        <v>0</v>
      </c>
      <c r="R2713" s="1066">
        <f t="shared" si="42"/>
        <v>0</v>
      </c>
      <c r="S2713" s="1065">
        <v>0</v>
      </c>
      <c r="T2713" s="1065">
        <v>0</v>
      </c>
      <c r="U2713" s="1065">
        <v>0</v>
      </c>
      <c r="V2713" s="1065">
        <v>0</v>
      </c>
    </row>
    <row r="2714" spans="1:22">
      <c r="A2714">
        <v>4088200100</v>
      </c>
      <c r="B2714" s="1061">
        <v>2</v>
      </c>
      <c r="C2714" s="1061">
        <v>5</v>
      </c>
      <c r="D2714" s="1062">
        <v>2</v>
      </c>
      <c r="E2714" s="1061" t="s">
        <v>2394</v>
      </c>
      <c r="F2714" s="1061">
        <v>143</v>
      </c>
      <c r="G2714" s="1061" t="s">
        <v>711</v>
      </c>
      <c r="H2714" s="1063">
        <v>1</v>
      </c>
      <c r="I2714" s="1064">
        <v>29601</v>
      </c>
      <c r="J2714" s="1064">
        <v>1</v>
      </c>
      <c r="K2714">
        <v>2020</v>
      </c>
      <c r="L2714" s="1064">
        <v>1</v>
      </c>
      <c r="M2714" s="1064">
        <v>1</v>
      </c>
      <c r="N2714" s="1064" t="s">
        <v>2397</v>
      </c>
      <c r="O2714">
        <v>13</v>
      </c>
      <c r="P2714" s="1065">
        <v>0</v>
      </c>
      <c r="Q2714" s="1065">
        <v>0</v>
      </c>
      <c r="R2714" s="1066">
        <f t="shared" si="42"/>
        <v>0</v>
      </c>
      <c r="S2714" s="1065">
        <v>4739.76</v>
      </c>
      <c r="T2714" s="1065">
        <v>4739.76</v>
      </c>
      <c r="U2714" s="1065">
        <v>0</v>
      </c>
      <c r="V2714" s="1065">
        <v>0</v>
      </c>
    </row>
    <row r="2715" spans="1:22">
      <c r="A2715">
        <v>4088200100</v>
      </c>
      <c r="B2715" s="1061">
        <v>2</v>
      </c>
      <c r="C2715" s="1061">
        <v>5</v>
      </c>
      <c r="D2715" s="1062">
        <v>2</v>
      </c>
      <c r="E2715" s="1061" t="s">
        <v>2394</v>
      </c>
      <c r="F2715" s="1061">
        <v>143</v>
      </c>
      <c r="G2715" s="1061" t="s">
        <v>711</v>
      </c>
      <c r="H2715" s="1063">
        <v>1</v>
      </c>
      <c r="I2715" s="1064">
        <v>29601</v>
      </c>
      <c r="J2715" s="1064">
        <v>1</v>
      </c>
      <c r="K2715">
        <v>2020</v>
      </c>
      <c r="L2715" s="1064">
        <v>1</v>
      </c>
      <c r="M2715" s="1064">
        <v>1</v>
      </c>
      <c r="N2715" s="1064" t="s">
        <v>2397</v>
      </c>
      <c r="O2715">
        <v>13</v>
      </c>
      <c r="P2715" s="1065">
        <v>0</v>
      </c>
      <c r="Q2715" s="1065">
        <v>4740</v>
      </c>
      <c r="R2715" s="1066">
        <f t="shared" si="42"/>
        <v>4740</v>
      </c>
      <c r="S2715" s="1065">
        <v>0</v>
      </c>
      <c r="T2715" s="1065">
        <v>0</v>
      </c>
      <c r="U2715" s="1065">
        <v>0</v>
      </c>
      <c r="V2715" s="1065">
        <v>0</v>
      </c>
    </row>
    <row r="2716" spans="1:22">
      <c r="A2716">
        <v>4088200100</v>
      </c>
      <c r="B2716" s="1061">
        <v>2</v>
      </c>
      <c r="C2716" s="1061">
        <v>5</v>
      </c>
      <c r="D2716" s="1062">
        <v>2</v>
      </c>
      <c r="E2716" s="1061" t="s">
        <v>2394</v>
      </c>
      <c r="F2716" s="1061">
        <v>143</v>
      </c>
      <c r="G2716" s="1061" t="s">
        <v>711</v>
      </c>
      <c r="H2716" s="1063">
        <v>1</v>
      </c>
      <c r="I2716" s="1064">
        <v>29601</v>
      </c>
      <c r="J2716" s="1064">
        <v>1</v>
      </c>
      <c r="K2716">
        <v>2020</v>
      </c>
      <c r="L2716" s="1064">
        <v>2</v>
      </c>
      <c r="M2716" s="1064">
        <v>2</v>
      </c>
      <c r="N2716" s="1064" t="s">
        <v>2396</v>
      </c>
      <c r="O2716">
        <v>13</v>
      </c>
      <c r="P2716" s="1065">
        <v>55925.17</v>
      </c>
      <c r="Q2716" s="1065">
        <v>-35288.239999999998</v>
      </c>
      <c r="R2716" s="1066">
        <f t="shared" si="42"/>
        <v>20636.93</v>
      </c>
      <c r="S2716" s="1065">
        <v>20636.93</v>
      </c>
      <c r="T2716" s="1065">
        <v>20636.93</v>
      </c>
      <c r="U2716" s="1065">
        <v>20636.93</v>
      </c>
      <c r="V2716" s="1065">
        <v>20636.93</v>
      </c>
    </row>
    <row r="2717" spans="1:22">
      <c r="A2717">
        <v>4088200100</v>
      </c>
      <c r="B2717" s="1061">
        <v>2</v>
      </c>
      <c r="C2717" s="1061">
        <v>5</v>
      </c>
      <c r="D2717" s="1062">
        <v>2</v>
      </c>
      <c r="E2717" s="1061" t="s">
        <v>2394</v>
      </c>
      <c r="F2717" s="1061">
        <v>143</v>
      </c>
      <c r="G2717" s="1061" t="s">
        <v>711</v>
      </c>
      <c r="H2717" s="1063">
        <v>1</v>
      </c>
      <c r="I2717" s="1064">
        <v>29601</v>
      </c>
      <c r="J2717" s="1064">
        <v>1</v>
      </c>
      <c r="K2717">
        <v>2020</v>
      </c>
      <c r="L2717" s="1064">
        <v>2</v>
      </c>
      <c r="M2717" s="1064">
        <v>2</v>
      </c>
      <c r="N2717" s="1064" t="s">
        <v>2396</v>
      </c>
      <c r="O2717">
        <v>13</v>
      </c>
      <c r="P2717" s="1065">
        <v>55925.16</v>
      </c>
      <c r="Q2717" s="1065">
        <v>-42054.92</v>
      </c>
      <c r="R2717" s="1066">
        <f t="shared" si="42"/>
        <v>13870.240000000005</v>
      </c>
      <c r="S2717" s="1065">
        <v>13870.24</v>
      </c>
      <c r="T2717" s="1065">
        <v>13870.24</v>
      </c>
      <c r="U2717" s="1065">
        <v>13870.24</v>
      </c>
      <c r="V2717" s="1065">
        <v>13870.24</v>
      </c>
    </row>
    <row r="2718" spans="1:22">
      <c r="A2718">
        <v>4088200100</v>
      </c>
      <c r="B2718" s="1061">
        <v>2</v>
      </c>
      <c r="C2718" s="1061">
        <v>5</v>
      </c>
      <c r="D2718" s="1062">
        <v>2</v>
      </c>
      <c r="E2718" s="1061" t="s">
        <v>2394</v>
      </c>
      <c r="F2718" s="1061">
        <v>143</v>
      </c>
      <c r="G2718" s="1061" t="s">
        <v>711</v>
      </c>
      <c r="H2718" s="1063">
        <v>1</v>
      </c>
      <c r="I2718" s="1064">
        <v>29801</v>
      </c>
      <c r="J2718" s="1064">
        <v>1</v>
      </c>
      <c r="K2718">
        <v>2020</v>
      </c>
      <c r="L2718" s="1064">
        <v>2</v>
      </c>
      <c r="M2718" s="1064">
        <v>2</v>
      </c>
      <c r="N2718" s="1064" t="s">
        <v>2396</v>
      </c>
      <c r="O2718">
        <v>13</v>
      </c>
      <c r="P2718" s="1065">
        <v>20552.650000000001</v>
      </c>
      <c r="Q2718" s="1065">
        <v>-17241.47</v>
      </c>
      <c r="R2718" s="1066">
        <f t="shared" si="42"/>
        <v>3311.1800000000003</v>
      </c>
      <c r="S2718" s="1065">
        <v>3311.18</v>
      </c>
      <c r="T2718" s="1065">
        <v>3311.18</v>
      </c>
      <c r="U2718" s="1065">
        <v>3311.18</v>
      </c>
      <c r="V2718" s="1065">
        <v>3311.18</v>
      </c>
    </row>
    <row r="2719" spans="1:22">
      <c r="A2719">
        <v>4088200100</v>
      </c>
      <c r="B2719" s="1061">
        <v>2</v>
      </c>
      <c r="C2719" s="1061">
        <v>5</v>
      </c>
      <c r="D2719" s="1062">
        <v>2</v>
      </c>
      <c r="E2719" s="1061" t="s">
        <v>2394</v>
      </c>
      <c r="F2719" s="1061">
        <v>143</v>
      </c>
      <c r="G2719" s="1061" t="s">
        <v>711</v>
      </c>
      <c r="H2719" s="1063">
        <v>1</v>
      </c>
      <c r="I2719" s="1064">
        <v>29801</v>
      </c>
      <c r="J2719" s="1064">
        <v>1</v>
      </c>
      <c r="K2719">
        <v>2020</v>
      </c>
      <c r="L2719" s="1064">
        <v>1</v>
      </c>
      <c r="M2719" s="1064">
        <v>1</v>
      </c>
      <c r="N2719" s="1064" t="s">
        <v>2397</v>
      </c>
      <c r="O2719">
        <v>13</v>
      </c>
      <c r="P2719" s="1065">
        <v>13800.84</v>
      </c>
      <c r="Q2719" s="1065">
        <v>0</v>
      </c>
      <c r="R2719" s="1066">
        <f t="shared" si="42"/>
        <v>13800.84</v>
      </c>
      <c r="S2719" s="1065">
        <v>0</v>
      </c>
      <c r="T2719" s="1065">
        <v>0</v>
      </c>
      <c r="U2719" s="1065">
        <v>0</v>
      </c>
      <c r="V2719" s="1065">
        <v>0</v>
      </c>
    </row>
    <row r="2720" spans="1:22">
      <c r="A2720">
        <v>4088200100</v>
      </c>
      <c r="B2720" s="1061">
        <v>2</v>
      </c>
      <c r="C2720" s="1061">
        <v>5</v>
      </c>
      <c r="D2720" s="1062">
        <v>2</v>
      </c>
      <c r="E2720" s="1061" t="s">
        <v>2394</v>
      </c>
      <c r="F2720" s="1061">
        <v>143</v>
      </c>
      <c r="G2720" s="1061" t="s">
        <v>711</v>
      </c>
      <c r="H2720" s="1063">
        <v>1</v>
      </c>
      <c r="I2720" s="1064">
        <v>31101</v>
      </c>
      <c r="J2720" s="1064">
        <v>1</v>
      </c>
      <c r="K2720">
        <v>2020</v>
      </c>
      <c r="L2720" s="1064">
        <v>2</v>
      </c>
      <c r="M2720" s="1064">
        <v>2</v>
      </c>
      <c r="N2720" s="1064" t="s">
        <v>2396</v>
      </c>
      <c r="O2720">
        <v>13</v>
      </c>
      <c r="P2720" s="1065">
        <v>71398.92</v>
      </c>
      <c r="Q2720" s="1065">
        <v>-286.92</v>
      </c>
      <c r="R2720" s="1066">
        <f t="shared" si="42"/>
        <v>71112</v>
      </c>
      <c r="S2720" s="1065">
        <v>71112</v>
      </c>
      <c r="T2720" s="1065">
        <v>71112</v>
      </c>
      <c r="U2720" s="1065">
        <v>71112</v>
      </c>
      <c r="V2720" s="1065">
        <v>71112</v>
      </c>
    </row>
    <row r="2721" spans="1:22">
      <c r="A2721">
        <v>4088200100</v>
      </c>
      <c r="B2721" s="1061">
        <v>2</v>
      </c>
      <c r="C2721" s="1061">
        <v>5</v>
      </c>
      <c r="D2721" s="1062">
        <v>2</v>
      </c>
      <c r="E2721" s="1061" t="s">
        <v>2394</v>
      </c>
      <c r="F2721" s="1061">
        <v>143</v>
      </c>
      <c r="G2721" s="1061" t="s">
        <v>711</v>
      </c>
      <c r="H2721" s="1063">
        <v>1</v>
      </c>
      <c r="I2721" s="1064">
        <v>31101</v>
      </c>
      <c r="J2721" s="1064">
        <v>1</v>
      </c>
      <c r="K2721">
        <v>2020</v>
      </c>
      <c r="L2721" s="1064">
        <v>2</v>
      </c>
      <c r="M2721" s="1064">
        <v>2</v>
      </c>
      <c r="N2721" s="1064" t="s">
        <v>2396</v>
      </c>
      <c r="O2721">
        <v>13</v>
      </c>
      <c r="P2721" s="1065">
        <v>2593.91</v>
      </c>
      <c r="Q2721" s="1065">
        <v>-354.91</v>
      </c>
      <c r="R2721" s="1066">
        <f t="shared" si="42"/>
        <v>2239</v>
      </c>
      <c r="S2721" s="1065">
        <v>2239</v>
      </c>
      <c r="T2721" s="1065">
        <v>2239</v>
      </c>
      <c r="U2721" s="1065">
        <v>2239</v>
      </c>
      <c r="V2721" s="1065">
        <v>2239</v>
      </c>
    </row>
    <row r="2722" spans="1:22">
      <c r="A2722">
        <v>4088200100</v>
      </c>
      <c r="B2722" s="1061">
        <v>2</v>
      </c>
      <c r="C2722" s="1061">
        <v>5</v>
      </c>
      <c r="D2722" s="1062">
        <v>2</v>
      </c>
      <c r="E2722" s="1061" t="s">
        <v>2394</v>
      </c>
      <c r="F2722" s="1061">
        <v>143</v>
      </c>
      <c r="G2722" s="1061" t="s">
        <v>711</v>
      </c>
      <c r="H2722" s="1063">
        <v>1</v>
      </c>
      <c r="I2722" s="1064">
        <v>31101</v>
      </c>
      <c r="J2722" s="1064">
        <v>1</v>
      </c>
      <c r="K2722">
        <v>2020</v>
      </c>
      <c r="L2722" s="1064">
        <v>2</v>
      </c>
      <c r="M2722" s="1064">
        <v>2</v>
      </c>
      <c r="N2722" s="1064" t="s">
        <v>2396</v>
      </c>
      <c r="O2722">
        <v>13</v>
      </c>
      <c r="P2722" s="1065">
        <v>246105.05</v>
      </c>
      <c r="Q2722" s="1065">
        <v>-118012.05</v>
      </c>
      <c r="R2722" s="1066">
        <f t="shared" si="42"/>
        <v>128092.99999999999</v>
      </c>
      <c r="S2722" s="1065">
        <v>128093</v>
      </c>
      <c r="T2722" s="1065">
        <v>128093</v>
      </c>
      <c r="U2722" s="1065">
        <v>128093</v>
      </c>
      <c r="V2722" s="1065">
        <v>128093</v>
      </c>
    </row>
    <row r="2723" spans="1:22">
      <c r="A2723">
        <v>4088200100</v>
      </c>
      <c r="B2723" s="1061">
        <v>2</v>
      </c>
      <c r="C2723" s="1061">
        <v>5</v>
      </c>
      <c r="D2723" s="1062">
        <v>2</v>
      </c>
      <c r="E2723" s="1061" t="s">
        <v>2394</v>
      </c>
      <c r="F2723" s="1061">
        <v>143</v>
      </c>
      <c r="G2723" s="1061" t="s">
        <v>711</v>
      </c>
      <c r="H2723" s="1063">
        <v>1</v>
      </c>
      <c r="I2723" s="1064">
        <v>31101</v>
      </c>
      <c r="J2723" s="1064">
        <v>1</v>
      </c>
      <c r="K2723">
        <v>2020</v>
      </c>
      <c r="L2723" s="1064">
        <v>2</v>
      </c>
      <c r="M2723" s="1064">
        <v>2</v>
      </c>
      <c r="N2723" s="1064" t="s">
        <v>2396</v>
      </c>
      <c r="O2723">
        <v>13</v>
      </c>
      <c r="P2723" s="1065">
        <v>138218.45000000001</v>
      </c>
      <c r="Q2723" s="1065">
        <v>7666.55</v>
      </c>
      <c r="R2723" s="1066">
        <f t="shared" si="42"/>
        <v>145885</v>
      </c>
      <c r="S2723" s="1065">
        <v>145885</v>
      </c>
      <c r="T2723" s="1065">
        <v>145885</v>
      </c>
      <c r="U2723" s="1065">
        <v>145885</v>
      </c>
      <c r="V2723" s="1065">
        <v>145885</v>
      </c>
    </row>
    <row r="2724" spans="1:22">
      <c r="A2724">
        <v>4088200100</v>
      </c>
      <c r="B2724" s="1061">
        <v>2</v>
      </c>
      <c r="C2724" s="1061">
        <v>5</v>
      </c>
      <c r="D2724" s="1062">
        <v>2</v>
      </c>
      <c r="E2724" s="1061" t="s">
        <v>2394</v>
      </c>
      <c r="F2724" s="1061">
        <v>143</v>
      </c>
      <c r="G2724" s="1061" t="s">
        <v>711</v>
      </c>
      <c r="H2724" s="1063">
        <v>1</v>
      </c>
      <c r="I2724" s="1064">
        <v>31101</v>
      </c>
      <c r="J2724" s="1064">
        <v>1</v>
      </c>
      <c r="K2724">
        <v>2020</v>
      </c>
      <c r="L2724" s="1064">
        <v>2</v>
      </c>
      <c r="M2724" s="1064">
        <v>2</v>
      </c>
      <c r="N2724" s="1064" t="s">
        <v>2396</v>
      </c>
      <c r="O2724">
        <v>13</v>
      </c>
      <c r="P2724" s="1065">
        <v>181493.41</v>
      </c>
      <c r="Q2724" s="1065">
        <v>-64477.41</v>
      </c>
      <c r="R2724" s="1066">
        <f t="shared" si="42"/>
        <v>117016</v>
      </c>
      <c r="S2724" s="1065">
        <v>117016</v>
      </c>
      <c r="T2724" s="1065">
        <v>117016</v>
      </c>
      <c r="U2724" s="1065">
        <v>117016</v>
      </c>
      <c r="V2724" s="1065">
        <v>117016</v>
      </c>
    </row>
    <row r="2725" spans="1:22">
      <c r="A2725">
        <v>4088200100</v>
      </c>
      <c r="B2725" s="1061">
        <v>2</v>
      </c>
      <c r="C2725" s="1061">
        <v>5</v>
      </c>
      <c r="D2725" s="1062">
        <v>2</v>
      </c>
      <c r="E2725" s="1061" t="s">
        <v>2394</v>
      </c>
      <c r="F2725" s="1061">
        <v>143</v>
      </c>
      <c r="G2725" s="1061" t="s">
        <v>711</v>
      </c>
      <c r="H2725" s="1063">
        <v>1</v>
      </c>
      <c r="I2725" s="1064">
        <v>31101</v>
      </c>
      <c r="J2725" s="1064">
        <v>1</v>
      </c>
      <c r="K2725">
        <v>2020</v>
      </c>
      <c r="L2725" s="1064">
        <v>2</v>
      </c>
      <c r="M2725" s="1064">
        <v>2</v>
      </c>
      <c r="N2725" s="1064" t="s">
        <v>2396</v>
      </c>
      <c r="O2725">
        <v>13</v>
      </c>
      <c r="P2725" s="1065">
        <v>3746</v>
      </c>
      <c r="Q2725" s="1065">
        <v>-3746</v>
      </c>
      <c r="R2725" s="1066">
        <f t="shared" si="42"/>
        <v>0</v>
      </c>
      <c r="S2725" s="1065">
        <v>0</v>
      </c>
      <c r="T2725" s="1065">
        <v>0</v>
      </c>
      <c r="U2725" s="1065">
        <v>0</v>
      </c>
      <c r="V2725" s="1065">
        <v>0</v>
      </c>
    </row>
    <row r="2726" spans="1:22">
      <c r="A2726">
        <v>4088200100</v>
      </c>
      <c r="B2726" s="1061">
        <v>2</v>
      </c>
      <c r="C2726" s="1061">
        <v>5</v>
      </c>
      <c r="D2726" s="1062">
        <v>2</v>
      </c>
      <c r="E2726" s="1061" t="s">
        <v>2394</v>
      </c>
      <c r="F2726" s="1061">
        <v>143</v>
      </c>
      <c r="G2726" s="1061" t="s">
        <v>711</v>
      </c>
      <c r="H2726" s="1063">
        <v>1</v>
      </c>
      <c r="I2726" s="1064">
        <v>31101</v>
      </c>
      <c r="J2726" s="1064">
        <v>1</v>
      </c>
      <c r="K2726">
        <v>2020</v>
      </c>
      <c r="L2726" s="1064">
        <v>2</v>
      </c>
      <c r="M2726" s="1064">
        <v>2</v>
      </c>
      <c r="N2726" s="1064" t="s">
        <v>2396</v>
      </c>
      <c r="O2726">
        <v>13</v>
      </c>
      <c r="P2726" s="1065">
        <v>344998.2</v>
      </c>
      <c r="Q2726" s="1065">
        <v>-150892.20000000001</v>
      </c>
      <c r="R2726" s="1066">
        <f t="shared" si="42"/>
        <v>194106</v>
      </c>
      <c r="S2726" s="1065">
        <v>194106</v>
      </c>
      <c r="T2726" s="1065">
        <v>194106</v>
      </c>
      <c r="U2726" s="1065">
        <v>194106</v>
      </c>
      <c r="V2726" s="1065">
        <v>194106</v>
      </c>
    </row>
    <row r="2727" spans="1:22">
      <c r="A2727">
        <v>4088200100</v>
      </c>
      <c r="B2727" s="1061">
        <v>2</v>
      </c>
      <c r="C2727" s="1061">
        <v>5</v>
      </c>
      <c r="D2727" s="1062">
        <v>2</v>
      </c>
      <c r="E2727" s="1061" t="s">
        <v>2394</v>
      </c>
      <c r="F2727" s="1061">
        <v>143</v>
      </c>
      <c r="G2727" s="1061" t="s">
        <v>711</v>
      </c>
      <c r="H2727" s="1063">
        <v>1</v>
      </c>
      <c r="I2727" s="1064">
        <v>31101</v>
      </c>
      <c r="J2727" s="1064">
        <v>1</v>
      </c>
      <c r="K2727">
        <v>2020</v>
      </c>
      <c r="L2727" s="1064">
        <v>2</v>
      </c>
      <c r="M2727" s="1064">
        <v>2</v>
      </c>
      <c r="N2727" s="1064" t="s">
        <v>2396</v>
      </c>
      <c r="O2727">
        <v>13</v>
      </c>
      <c r="P2727" s="1065">
        <v>98364.82</v>
      </c>
      <c r="Q2727" s="1065">
        <v>-33922.82</v>
      </c>
      <c r="R2727" s="1066">
        <f t="shared" si="42"/>
        <v>64442.000000000007</v>
      </c>
      <c r="S2727" s="1065">
        <v>64442</v>
      </c>
      <c r="T2727" s="1065">
        <v>64442</v>
      </c>
      <c r="U2727" s="1065">
        <v>64442</v>
      </c>
      <c r="V2727" s="1065">
        <v>64442</v>
      </c>
    </row>
    <row r="2728" spans="1:22">
      <c r="A2728">
        <v>4088200100</v>
      </c>
      <c r="B2728" s="1061">
        <v>2</v>
      </c>
      <c r="C2728" s="1061">
        <v>5</v>
      </c>
      <c r="D2728" s="1062">
        <v>2</v>
      </c>
      <c r="E2728" s="1061" t="s">
        <v>2394</v>
      </c>
      <c r="F2728" s="1061">
        <v>143</v>
      </c>
      <c r="G2728" s="1061" t="s">
        <v>711</v>
      </c>
      <c r="H2728" s="1063">
        <v>1</v>
      </c>
      <c r="I2728" s="1064">
        <v>31101</v>
      </c>
      <c r="J2728" s="1064">
        <v>1</v>
      </c>
      <c r="K2728">
        <v>2020</v>
      </c>
      <c r="L2728" s="1064">
        <v>2</v>
      </c>
      <c r="M2728" s="1064">
        <v>2</v>
      </c>
      <c r="N2728" s="1064" t="s">
        <v>2396</v>
      </c>
      <c r="O2728">
        <v>13</v>
      </c>
      <c r="P2728" s="1065">
        <v>173419.41</v>
      </c>
      <c r="Q2728" s="1065">
        <v>-50486.41</v>
      </c>
      <c r="R2728" s="1066">
        <f t="shared" si="42"/>
        <v>122933</v>
      </c>
      <c r="S2728" s="1065">
        <v>122933</v>
      </c>
      <c r="T2728" s="1065">
        <v>122933</v>
      </c>
      <c r="U2728" s="1065">
        <v>122933</v>
      </c>
      <c r="V2728" s="1065">
        <v>122933</v>
      </c>
    </row>
    <row r="2729" spans="1:22">
      <c r="A2729">
        <v>4088200100</v>
      </c>
      <c r="B2729" s="1061">
        <v>2</v>
      </c>
      <c r="C2729" s="1061">
        <v>5</v>
      </c>
      <c r="D2729" s="1062">
        <v>2</v>
      </c>
      <c r="E2729" s="1061" t="s">
        <v>2394</v>
      </c>
      <c r="F2729" s="1061">
        <v>143</v>
      </c>
      <c r="G2729" s="1061" t="s">
        <v>711</v>
      </c>
      <c r="H2729" s="1063">
        <v>1</v>
      </c>
      <c r="I2729" s="1064">
        <v>31101</v>
      </c>
      <c r="J2729" s="1064">
        <v>1</v>
      </c>
      <c r="K2729">
        <v>2020</v>
      </c>
      <c r="L2729" s="1064">
        <v>2</v>
      </c>
      <c r="M2729" s="1064">
        <v>2</v>
      </c>
      <c r="N2729" s="1064" t="s">
        <v>2396</v>
      </c>
      <c r="O2729">
        <v>13</v>
      </c>
      <c r="P2729" s="1065">
        <v>135834.17000000001</v>
      </c>
      <c r="Q2729" s="1065">
        <v>-52558.17</v>
      </c>
      <c r="R2729" s="1066">
        <f t="shared" si="42"/>
        <v>83276.000000000015</v>
      </c>
      <c r="S2729" s="1065">
        <v>83276</v>
      </c>
      <c r="T2729" s="1065">
        <v>83276</v>
      </c>
      <c r="U2729" s="1065">
        <v>83276</v>
      </c>
      <c r="V2729" s="1065">
        <v>83276</v>
      </c>
    </row>
    <row r="2730" spans="1:22">
      <c r="A2730">
        <v>4088200100</v>
      </c>
      <c r="B2730" s="1061">
        <v>2</v>
      </c>
      <c r="C2730" s="1061">
        <v>5</v>
      </c>
      <c r="D2730" s="1062">
        <v>2</v>
      </c>
      <c r="E2730" s="1061" t="s">
        <v>2394</v>
      </c>
      <c r="F2730" s="1061">
        <v>143</v>
      </c>
      <c r="G2730" s="1061" t="s">
        <v>711</v>
      </c>
      <c r="H2730" s="1063">
        <v>1</v>
      </c>
      <c r="I2730" s="1064">
        <v>31201</v>
      </c>
      <c r="J2730" s="1064">
        <v>1</v>
      </c>
      <c r="K2730">
        <v>2020</v>
      </c>
      <c r="L2730" s="1064">
        <v>1</v>
      </c>
      <c r="M2730" s="1064">
        <v>1</v>
      </c>
      <c r="N2730" s="1064" t="s">
        <v>2397</v>
      </c>
      <c r="O2730">
        <v>13</v>
      </c>
      <c r="P2730" s="1065">
        <v>8000</v>
      </c>
      <c r="Q2730" s="1065">
        <v>0</v>
      </c>
      <c r="R2730" s="1066">
        <f t="shared" si="42"/>
        <v>8000</v>
      </c>
      <c r="S2730" s="1065">
        <v>1188.05</v>
      </c>
      <c r="T2730" s="1065">
        <v>1188.05</v>
      </c>
      <c r="U2730" s="1065">
        <v>1188.05</v>
      </c>
      <c r="V2730" s="1065">
        <v>1188.05</v>
      </c>
    </row>
    <row r="2731" spans="1:22">
      <c r="A2731">
        <v>4088200100</v>
      </c>
      <c r="B2731" s="1061">
        <v>2</v>
      </c>
      <c r="C2731" s="1061">
        <v>5</v>
      </c>
      <c r="D2731" s="1062">
        <v>2</v>
      </c>
      <c r="E2731" s="1061" t="s">
        <v>2394</v>
      </c>
      <c r="F2731" s="1061">
        <v>143</v>
      </c>
      <c r="G2731" s="1061" t="s">
        <v>711</v>
      </c>
      <c r="H2731" s="1063">
        <v>1</v>
      </c>
      <c r="I2731" s="1064">
        <v>31201</v>
      </c>
      <c r="J2731" s="1064">
        <v>1</v>
      </c>
      <c r="K2731">
        <v>2020</v>
      </c>
      <c r="L2731" s="1064">
        <v>1</v>
      </c>
      <c r="M2731" s="1064">
        <v>1</v>
      </c>
      <c r="N2731" s="1064" t="s">
        <v>2397</v>
      </c>
      <c r="O2731">
        <v>13</v>
      </c>
      <c r="P2731" s="1065">
        <v>27180.26</v>
      </c>
      <c r="Q2731" s="1065">
        <v>1448.5</v>
      </c>
      <c r="R2731" s="1066">
        <f t="shared" si="42"/>
        <v>28628.76</v>
      </c>
      <c r="S2731" s="1065">
        <v>16297.01</v>
      </c>
      <c r="T2731" s="1065">
        <v>16297.01</v>
      </c>
      <c r="U2731" s="1065">
        <v>16297.01</v>
      </c>
      <c r="V2731" s="1065">
        <v>16297.01</v>
      </c>
    </row>
    <row r="2732" spans="1:22">
      <c r="A2732">
        <v>4088200100</v>
      </c>
      <c r="B2732" s="1061">
        <v>2</v>
      </c>
      <c r="C2732" s="1061">
        <v>5</v>
      </c>
      <c r="D2732" s="1062">
        <v>2</v>
      </c>
      <c r="E2732" s="1061" t="s">
        <v>2394</v>
      </c>
      <c r="F2732" s="1061">
        <v>143</v>
      </c>
      <c r="G2732" s="1061" t="s">
        <v>711</v>
      </c>
      <c r="H2732" s="1063">
        <v>1</v>
      </c>
      <c r="I2732" s="1064">
        <v>31201</v>
      </c>
      <c r="J2732" s="1064">
        <v>1</v>
      </c>
      <c r="K2732">
        <v>2020</v>
      </c>
      <c r="L2732" s="1064">
        <v>1</v>
      </c>
      <c r="M2732" s="1064">
        <v>1</v>
      </c>
      <c r="N2732" s="1064" t="s">
        <v>2397</v>
      </c>
      <c r="O2732">
        <v>13</v>
      </c>
      <c r="P2732" s="1065">
        <v>8000</v>
      </c>
      <c r="Q2732" s="1065">
        <v>0</v>
      </c>
      <c r="R2732" s="1066">
        <f t="shared" si="42"/>
        <v>8000</v>
      </c>
      <c r="S2732" s="1065">
        <v>1808.15</v>
      </c>
      <c r="T2732" s="1065">
        <v>1808.15</v>
      </c>
      <c r="U2732" s="1065">
        <v>1808.15</v>
      </c>
      <c r="V2732" s="1065">
        <v>1808.15</v>
      </c>
    </row>
    <row r="2733" spans="1:22">
      <c r="A2733">
        <v>4088200100</v>
      </c>
      <c r="B2733" s="1061">
        <v>2</v>
      </c>
      <c r="C2733" s="1061">
        <v>5</v>
      </c>
      <c r="D2733" s="1062">
        <v>2</v>
      </c>
      <c r="E2733" s="1061" t="s">
        <v>2394</v>
      </c>
      <c r="F2733" s="1061">
        <v>143</v>
      </c>
      <c r="G2733" s="1061" t="s">
        <v>711</v>
      </c>
      <c r="H2733" s="1063">
        <v>1</v>
      </c>
      <c r="I2733" s="1064">
        <v>31201</v>
      </c>
      <c r="J2733" s="1064">
        <v>1</v>
      </c>
      <c r="K2733">
        <v>2020</v>
      </c>
      <c r="L2733" s="1064">
        <v>1</v>
      </c>
      <c r="M2733" s="1064">
        <v>1</v>
      </c>
      <c r="N2733" s="1064" t="s">
        <v>2397</v>
      </c>
      <c r="O2733">
        <v>13</v>
      </c>
      <c r="P2733" s="1065">
        <v>18000</v>
      </c>
      <c r="Q2733" s="1065">
        <v>0</v>
      </c>
      <c r="R2733" s="1066">
        <f t="shared" si="42"/>
        <v>18000</v>
      </c>
      <c r="S2733" s="1065">
        <v>15339.04</v>
      </c>
      <c r="T2733" s="1065">
        <v>15339.04</v>
      </c>
      <c r="U2733" s="1065">
        <v>15339.04</v>
      </c>
      <c r="V2733" s="1065">
        <v>15339.04</v>
      </c>
    </row>
    <row r="2734" spans="1:22">
      <c r="A2734">
        <v>4088200100</v>
      </c>
      <c r="B2734" s="1061">
        <v>2</v>
      </c>
      <c r="C2734" s="1061">
        <v>5</v>
      </c>
      <c r="D2734" s="1062">
        <v>2</v>
      </c>
      <c r="E2734" s="1061" t="s">
        <v>2394</v>
      </c>
      <c r="F2734" s="1061">
        <v>143</v>
      </c>
      <c r="G2734" s="1061" t="s">
        <v>711</v>
      </c>
      <c r="H2734" s="1063">
        <v>1</v>
      </c>
      <c r="I2734" s="1064">
        <v>31201</v>
      </c>
      <c r="J2734" s="1064">
        <v>1</v>
      </c>
      <c r="K2734">
        <v>2020</v>
      </c>
      <c r="L2734" s="1064">
        <v>2</v>
      </c>
      <c r="M2734" s="1064">
        <v>2</v>
      </c>
      <c r="N2734" s="1064" t="s">
        <v>2396</v>
      </c>
      <c r="O2734">
        <v>13</v>
      </c>
      <c r="P2734" s="1065">
        <v>2180.27</v>
      </c>
      <c r="Q2734" s="1065">
        <v>-2180.27</v>
      </c>
      <c r="R2734" s="1066">
        <f t="shared" si="42"/>
        <v>0</v>
      </c>
      <c r="S2734" s="1065">
        <v>0</v>
      </c>
      <c r="T2734" s="1065">
        <v>0</v>
      </c>
      <c r="U2734" s="1065">
        <v>0</v>
      </c>
      <c r="V2734" s="1065">
        <v>0</v>
      </c>
    </row>
    <row r="2735" spans="1:22">
      <c r="A2735">
        <v>4088200100</v>
      </c>
      <c r="B2735" s="1061">
        <v>2</v>
      </c>
      <c r="C2735" s="1061">
        <v>5</v>
      </c>
      <c r="D2735" s="1062">
        <v>2</v>
      </c>
      <c r="E2735" s="1061" t="s">
        <v>2394</v>
      </c>
      <c r="F2735" s="1061">
        <v>143</v>
      </c>
      <c r="G2735" s="1061" t="s">
        <v>711</v>
      </c>
      <c r="H2735" s="1063">
        <v>1</v>
      </c>
      <c r="I2735" s="1064">
        <v>31201</v>
      </c>
      <c r="J2735" s="1064">
        <v>1</v>
      </c>
      <c r="K2735">
        <v>2020</v>
      </c>
      <c r="L2735" s="1064">
        <v>1</v>
      </c>
      <c r="M2735" s="1064">
        <v>1</v>
      </c>
      <c r="N2735" s="1064" t="s">
        <v>2397</v>
      </c>
      <c r="O2735">
        <v>13</v>
      </c>
      <c r="P2735" s="1065">
        <v>15442.63</v>
      </c>
      <c r="Q2735" s="1065">
        <v>0</v>
      </c>
      <c r="R2735" s="1066">
        <f t="shared" si="42"/>
        <v>15442.63</v>
      </c>
      <c r="S2735" s="1065">
        <v>10209.49</v>
      </c>
      <c r="T2735" s="1065">
        <v>10209.49</v>
      </c>
      <c r="U2735" s="1065">
        <v>10209.49</v>
      </c>
      <c r="V2735" s="1065">
        <v>10209.49</v>
      </c>
    </row>
    <row r="2736" spans="1:22">
      <c r="A2736">
        <v>4088200100</v>
      </c>
      <c r="B2736" s="1061">
        <v>2</v>
      </c>
      <c r="C2736" s="1061">
        <v>5</v>
      </c>
      <c r="D2736" s="1062">
        <v>2</v>
      </c>
      <c r="E2736" s="1061" t="s">
        <v>2394</v>
      </c>
      <c r="F2736" s="1061">
        <v>143</v>
      </c>
      <c r="G2736" s="1061" t="s">
        <v>711</v>
      </c>
      <c r="H2736" s="1063">
        <v>1</v>
      </c>
      <c r="I2736" s="1064">
        <v>31201</v>
      </c>
      <c r="J2736" s="1064">
        <v>1</v>
      </c>
      <c r="K2736">
        <v>2020</v>
      </c>
      <c r="L2736" s="1064">
        <v>1</v>
      </c>
      <c r="M2736" s="1064">
        <v>1</v>
      </c>
      <c r="N2736" s="1064" t="s">
        <v>2397</v>
      </c>
      <c r="O2736">
        <v>13</v>
      </c>
      <c r="P2736" s="1065">
        <v>5000</v>
      </c>
      <c r="Q2736" s="1065">
        <v>0</v>
      </c>
      <c r="R2736" s="1066">
        <f t="shared" si="42"/>
        <v>5000</v>
      </c>
      <c r="S2736" s="1065">
        <v>2000</v>
      </c>
      <c r="T2736" s="1065">
        <v>2000</v>
      </c>
      <c r="U2736" s="1065">
        <v>2000</v>
      </c>
      <c r="V2736" s="1065">
        <v>2000</v>
      </c>
    </row>
    <row r="2737" spans="1:22">
      <c r="A2737">
        <v>4088200100</v>
      </c>
      <c r="B2737" s="1061">
        <v>2</v>
      </c>
      <c r="C2737" s="1061">
        <v>5</v>
      </c>
      <c r="D2737" s="1062">
        <v>2</v>
      </c>
      <c r="E2737" s="1061" t="s">
        <v>2394</v>
      </c>
      <c r="F2737" s="1061">
        <v>143</v>
      </c>
      <c r="G2737" s="1061" t="s">
        <v>711</v>
      </c>
      <c r="H2737" s="1063">
        <v>1</v>
      </c>
      <c r="I2737" s="1064">
        <v>31301</v>
      </c>
      <c r="J2737" s="1064">
        <v>1</v>
      </c>
      <c r="K2737">
        <v>2020</v>
      </c>
      <c r="L2737" s="1064">
        <v>2</v>
      </c>
      <c r="M2737" s="1064">
        <v>2</v>
      </c>
      <c r="N2737" s="1064" t="s">
        <v>2396</v>
      </c>
      <c r="O2737">
        <v>13</v>
      </c>
      <c r="P2737" s="1065">
        <v>15000</v>
      </c>
      <c r="Q2737" s="1065">
        <v>-6786.28</v>
      </c>
      <c r="R2737" s="1066">
        <f t="shared" si="42"/>
        <v>8213.7200000000012</v>
      </c>
      <c r="S2737" s="1065">
        <v>8213.7199999999993</v>
      </c>
      <c r="T2737" s="1065">
        <v>8213.7199999999993</v>
      </c>
      <c r="U2737" s="1065">
        <v>8213.7199999999993</v>
      </c>
      <c r="V2737" s="1065">
        <v>8213.7199999999993</v>
      </c>
    </row>
    <row r="2738" spans="1:22">
      <c r="A2738">
        <v>4088200100</v>
      </c>
      <c r="B2738" s="1061">
        <v>2</v>
      </c>
      <c r="C2738" s="1061">
        <v>5</v>
      </c>
      <c r="D2738" s="1062">
        <v>2</v>
      </c>
      <c r="E2738" s="1061" t="s">
        <v>2394</v>
      </c>
      <c r="F2738" s="1061">
        <v>143</v>
      </c>
      <c r="G2738" s="1061" t="s">
        <v>711</v>
      </c>
      <c r="H2738" s="1063">
        <v>1</v>
      </c>
      <c r="I2738" s="1064">
        <v>31301</v>
      </c>
      <c r="J2738" s="1064">
        <v>1</v>
      </c>
      <c r="K2738">
        <v>2020</v>
      </c>
      <c r="L2738" s="1064">
        <v>1</v>
      </c>
      <c r="M2738" s="1064">
        <v>1</v>
      </c>
      <c r="N2738" s="1064" t="s">
        <v>2397</v>
      </c>
      <c r="O2738">
        <v>13</v>
      </c>
      <c r="P2738" s="1065">
        <v>0</v>
      </c>
      <c r="Q2738" s="1065">
        <v>0</v>
      </c>
      <c r="R2738" s="1066">
        <f t="shared" si="42"/>
        <v>0</v>
      </c>
      <c r="S2738" s="1065">
        <v>0</v>
      </c>
      <c r="T2738" s="1065">
        <v>0</v>
      </c>
      <c r="U2738" s="1065">
        <v>0</v>
      </c>
      <c r="V2738" s="1065">
        <v>0</v>
      </c>
    </row>
    <row r="2739" spans="1:22">
      <c r="A2739">
        <v>4088200100</v>
      </c>
      <c r="B2739" s="1061">
        <v>2</v>
      </c>
      <c r="C2739" s="1061">
        <v>5</v>
      </c>
      <c r="D2739" s="1062">
        <v>2</v>
      </c>
      <c r="E2739" s="1061" t="s">
        <v>2394</v>
      </c>
      <c r="F2739" s="1061">
        <v>143</v>
      </c>
      <c r="G2739" s="1061" t="s">
        <v>711</v>
      </c>
      <c r="H2739" s="1063">
        <v>1</v>
      </c>
      <c r="I2739" s="1064">
        <v>31301</v>
      </c>
      <c r="J2739" s="1064">
        <v>1</v>
      </c>
      <c r="K2739">
        <v>2020</v>
      </c>
      <c r="L2739" s="1064">
        <v>1</v>
      </c>
      <c r="M2739" s="1064">
        <v>1</v>
      </c>
      <c r="N2739" s="1064" t="s">
        <v>2397</v>
      </c>
      <c r="O2739">
        <v>13</v>
      </c>
      <c r="P2739" s="1065">
        <v>0</v>
      </c>
      <c r="Q2739" s="1065">
        <v>0</v>
      </c>
      <c r="R2739" s="1066">
        <f t="shared" si="42"/>
        <v>0</v>
      </c>
      <c r="S2739" s="1065">
        <v>0</v>
      </c>
      <c r="T2739" s="1065">
        <v>0</v>
      </c>
      <c r="U2739" s="1065">
        <v>2048</v>
      </c>
      <c r="V2739" s="1065">
        <v>2048</v>
      </c>
    </row>
    <row r="2740" spans="1:22">
      <c r="A2740">
        <v>4088200100</v>
      </c>
      <c r="B2740" s="1061">
        <v>2</v>
      </c>
      <c r="C2740" s="1061">
        <v>5</v>
      </c>
      <c r="D2740" s="1062">
        <v>2</v>
      </c>
      <c r="E2740" s="1061" t="s">
        <v>2394</v>
      </c>
      <c r="F2740" s="1061">
        <v>143</v>
      </c>
      <c r="G2740" s="1061" t="s">
        <v>711</v>
      </c>
      <c r="H2740" s="1063">
        <v>1</v>
      </c>
      <c r="I2740" s="1064">
        <v>31301</v>
      </c>
      <c r="J2740" s="1064">
        <v>1</v>
      </c>
      <c r="K2740">
        <v>2020</v>
      </c>
      <c r="L2740" s="1064">
        <v>1</v>
      </c>
      <c r="M2740" s="1064">
        <v>1</v>
      </c>
      <c r="N2740" s="1064" t="s">
        <v>2397</v>
      </c>
      <c r="O2740">
        <v>13</v>
      </c>
      <c r="P2740" s="1065">
        <v>0</v>
      </c>
      <c r="Q2740" s="1065">
        <v>0</v>
      </c>
      <c r="R2740" s="1066">
        <f t="shared" si="42"/>
        <v>0</v>
      </c>
      <c r="S2740" s="1065">
        <v>0</v>
      </c>
      <c r="T2740" s="1065">
        <v>0</v>
      </c>
      <c r="U2740" s="1065">
        <v>0</v>
      </c>
      <c r="V2740" s="1065">
        <v>0</v>
      </c>
    </row>
    <row r="2741" spans="1:22">
      <c r="A2741">
        <v>4088200100</v>
      </c>
      <c r="B2741" s="1061">
        <v>2</v>
      </c>
      <c r="C2741" s="1061">
        <v>5</v>
      </c>
      <c r="D2741" s="1062">
        <v>2</v>
      </c>
      <c r="E2741" s="1061" t="s">
        <v>2394</v>
      </c>
      <c r="F2741" s="1061">
        <v>143</v>
      </c>
      <c r="G2741" s="1061" t="s">
        <v>711</v>
      </c>
      <c r="H2741" s="1063">
        <v>1</v>
      </c>
      <c r="I2741" s="1064">
        <v>31301</v>
      </c>
      <c r="J2741" s="1064">
        <v>1</v>
      </c>
      <c r="K2741">
        <v>2020</v>
      </c>
      <c r="L2741" s="1064">
        <v>1</v>
      </c>
      <c r="M2741" s="1064">
        <v>1</v>
      </c>
      <c r="N2741" s="1064" t="s">
        <v>2397</v>
      </c>
      <c r="O2741">
        <v>13</v>
      </c>
      <c r="P2741" s="1065">
        <v>0</v>
      </c>
      <c r="Q2741" s="1065">
        <v>0</v>
      </c>
      <c r="R2741" s="1066">
        <f t="shared" si="42"/>
        <v>0</v>
      </c>
      <c r="S2741" s="1065">
        <v>0</v>
      </c>
      <c r="T2741" s="1065">
        <v>0</v>
      </c>
      <c r="U2741" s="1065">
        <v>0</v>
      </c>
      <c r="V2741" s="1065">
        <v>0</v>
      </c>
    </row>
    <row r="2742" spans="1:22">
      <c r="A2742">
        <v>4088200100</v>
      </c>
      <c r="B2742" s="1061">
        <v>2</v>
      </c>
      <c r="C2742" s="1061">
        <v>5</v>
      </c>
      <c r="D2742" s="1062">
        <v>2</v>
      </c>
      <c r="E2742" s="1061" t="s">
        <v>2394</v>
      </c>
      <c r="F2742" s="1061">
        <v>143</v>
      </c>
      <c r="G2742" s="1061" t="s">
        <v>711</v>
      </c>
      <c r="H2742" s="1063">
        <v>1</v>
      </c>
      <c r="I2742" s="1064">
        <v>31301</v>
      </c>
      <c r="J2742" s="1064">
        <v>1</v>
      </c>
      <c r="K2742">
        <v>2020</v>
      </c>
      <c r="L2742" s="1064">
        <v>1</v>
      </c>
      <c r="M2742" s="1064">
        <v>1</v>
      </c>
      <c r="N2742" s="1064" t="s">
        <v>2397</v>
      </c>
      <c r="O2742">
        <v>13</v>
      </c>
      <c r="P2742" s="1065">
        <v>0</v>
      </c>
      <c r="Q2742" s="1065">
        <v>0</v>
      </c>
      <c r="R2742" s="1066">
        <f t="shared" si="42"/>
        <v>0</v>
      </c>
      <c r="S2742" s="1065">
        <v>2048</v>
      </c>
      <c r="T2742" s="1065">
        <v>2048</v>
      </c>
      <c r="U2742" s="1065">
        <v>0</v>
      </c>
      <c r="V2742" s="1065">
        <v>0</v>
      </c>
    </row>
    <row r="2743" spans="1:22">
      <c r="A2743">
        <v>4088200100</v>
      </c>
      <c r="B2743" s="1061">
        <v>2</v>
      </c>
      <c r="C2743" s="1061">
        <v>5</v>
      </c>
      <c r="D2743" s="1062">
        <v>2</v>
      </c>
      <c r="E2743" s="1061" t="s">
        <v>2394</v>
      </c>
      <c r="F2743" s="1061">
        <v>143</v>
      </c>
      <c r="G2743" s="1061" t="s">
        <v>711</v>
      </c>
      <c r="H2743" s="1063">
        <v>1</v>
      </c>
      <c r="I2743" s="1064">
        <v>31301</v>
      </c>
      <c r="J2743" s="1064">
        <v>1</v>
      </c>
      <c r="K2743">
        <v>2020</v>
      </c>
      <c r="L2743" s="1064">
        <v>1</v>
      </c>
      <c r="M2743" s="1064">
        <v>1</v>
      </c>
      <c r="N2743" s="1064" t="s">
        <v>2397</v>
      </c>
      <c r="O2743">
        <v>13</v>
      </c>
      <c r="P2743" s="1065">
        <v>0</v>
      </c>
      <c r="Q2743" s="1065">
        <v>3269.01</v>
      </c>
      <c r="R2743" s="1066">
        <f t="shared" si="42"/>
        <v>3269.01</v>
      </c>
      <c r="S2743" s="1065">
        <v>0</v>
      </c>
      <c r="T2743" s="1065">
        <v>0</v>
      </c>
      <c r="U2743" s="1065">
        <v>0</v>
      </c>
      <c r="V2743" s="1065">
        <v>0</v>
      </c>
    </row>
    <row r="2744" spans="1:22">
      <c r="A2744">
        <v>4088200100</v>
      </c>
      <c r="B2744" s="1061">
        <v>2</v>
      </c>
      <c r="C2744" s="1061">
        <v>5</v>
      </c>
      <c r="D2744" s="1062">
        <v>2</v>
      </c>
      <c r="E2744" s="1061" t="s">
        <v>2394</v>
      </c>
      <c r="F2744" s="1061">
        <v>143</v>
      </c>
      <c r="G2744" s="1061" t="s">
        <v>711</v>
      </c>
      <c r="H2744" s="1063">
        <v>1</v>
      </c>
      <c r="I2744" s="1064">
        <v>31301</v>
      </c>
      <c r="J2744" s="1064">
        <v>1</v>
      </c>
      <c r="K2744">
        <v>2020</v>
      </c>
      <c r="L2744" s="1064">
        <v>2</v>
      </c>
      <c r="M2744" s="1064">
        <v>2</v>
      </c>
      <c r="N2744" s="1064" t="s">
        <v>2396</v>
      </c>
      <c r="O2744">
        <v>13</v>
      </c>
      <c r="P2744" s="1065">
        <v>14000</v>
      </c>
      <c r="Q2744" s="1065">
        <v>22416.77</v>
      </c>
      <c r="R2744" s="1066">
        <f t="shared" si="42"/>
        <v>36416.770000000004</v>
      </c>
      <c r="S2744" s="1065">
        <v>36416.769999999997</v>
      </c>
      <c r="T2744" s="1065">
        <v>36416.769999999997</v>
      </c>
      <c r="U2744" s="1065">
        <v>36416.769999999997</v>
      </c>
      <c r="V2744" s="1065">
        <v>36416.769999999997</v>
      </c>
    </row>
    <row r="2745" spans="1:22">
      <c r="A2745">
        <v>4088200100</v>
      </c>
      <c r="B2745" s="1061">
        <v>2</v>
      </c>
      <c r="C2745" s="1061">
        <v>5</v>
      </c>
      <c r="D2745" s="1062">
        <v>2</v>
      </c>
      <c r="E2745" s="1061" t="s">
        <v>2394</v>
      </c>
      <c r="F2745" s="1061">
        <v>143</v>
      </c>
      <c r="G2745" s="1061" t="s">
        <v>711</v>
      </c>
      <c r="H2745" s="1063">
        <v>1</v>
      </c>
      <c r="I2745" s="1064">
        <v>31301</v>
      </c>
      <c r="J2745" s="1064">
        <v>1</v>
      </c>
      <c r="K2745">
        <v>2020</v>
      </c>
      <c r="L2745" s="1064">
        <v>2</v>
      </c>
      <c r="M2745" s="1064">
        <v>2</v>
      </c>
      <c r="N2745" s="1064" t="s">
        <v>2396</v>
      </c>
      <c r="O2745">
        <v>13</v>
      </c>
      <c r="P2745" s="1065">
        <v>50000</v>
      </c>
      <c r="Q2745" s="1065">
        <v>3171</v>
      </c>
      <c r="R2745" s="1066">
        <f t="shared" si="42"/>
        <v>53171</v>
      </c>
      <c r="S2745" s="1065">
        <v>53171</v>
      </c>
      <c r="T2745" s="1065">
        <v>53171</v>
      </c>
      <c r="U2745" s="1065">
        <v>53171</v>
      </c>
      <c r="V2745" s="1065">
        <v>53171</v>
      </c>
    </row>
    <row r="2746" spans="1:22">
      <c r="A2746">
        <v>4088200100</v>
      </c>
      <c r="B2746" s="1061">
        <v>2</v>
      </c>
      <c r="C2746" s="1061">
        <v>5</v>
      </c>
      <c r="D2746" s="1062">
        <v>2</v>
      </c>
      <c r="E2746" s="1061" t="s">
        <v>2394</v>
      </c>
      <c r="F2746" s="1061">
        <v>143</v>
      </c>
      <c r="G2746" s="1061" t="s">
        <v>711</v>
      </c>
      <c r="H2746" s="1063">
        <v>1</v>
      </c>
      <c r="I2746" s="1064">
        <v>31301</v>
      </c>
      <c r="J2746" s="1064">
        <v>1</v>
      </c>
      <c r="K2746">
        <v>2020</v>
      </c>
      <c r="L2746" s="1064">
        <v>2</v>
      </c>
      <c r="M2746" s="1064">
        <v>2</v>
      </c>
      <c r="N2746" s="1064" t="s">
        <v>2396</v>
      </c>
      <c r="O2746">
        <v>13</v>
      </c>
      <c r="P2746" s="1065">
        <v>15000</v>
      </c>
      <c r="Q2746" s="1065">
        <v>-14696</v>
      </c>
      <c r="R2746" s="1066">
        <f t="shared" si="42"/>
        <v>304</v>
      </c>
      <c r="S2746" s="1065">
        <v>304</v>
      </c>
      <c r="T2746" s="1065">
        <v>304</v>
      </c>
      <c r="U2746" s="1065">
        <v>304</v>
      </c>
      <c r="V2746" s="1065">
        <v>304</v>
      </c>
    </row>
    <row r="2747" spans="1:22">
      <c r="A2747">
        <v>4088200100</v>
      </c>
      <c r="B2747" s="1061">
        <v>2</v>
      </c>
      <c r="C2747" s="1061">
        <v>5</v>
      </c>
      <c r="D2747" s="1062">
        <v>2</v>
      </c>
      <c r="E2747" s="1061" t="s">
        <v>2394</v>
      </c>
      <c r="F2747" s="1061">
        <v>143</v>
      </c>
      <c r="G2747" s="1061" t="s">
        <v>711</v>
      </c>
      <c r="H2747" s="1063">
        <v>1</v>
      </c>
      <c r="I2747" s="1064">
        <v>31301</v>
      </c>
      <c r="J2747" s="1064">
        <v>1</v>
      </c>
      <c r="K2747">
        <v>2020</v>
      </c>
      <c r="L2747" s="1064">
        <v>2</v>
      </c>
      <c r="M2747" s="1064">
        <v>2</v>
      </c>
      <c r="N2747" s="1064" t="s">
        <v>2396</v>
      </c>
      <c r="O2747">
        <v>13</v>
      </c>
      <c r="P2747" s="1065">
        <v>50000</v>
      </c>
      <c r="Q2747" s="1065">
        <v>-20609</v>
      </c>
      <c r="R2747" s="1066">
        <f t="shared" si="42"/>
        <v>29391</v>
      </c>
      <c r="S2747" s="1065">
        <v>29391</v>
      </c>
      <c r="T2747" s="1065">
        <v>29391</v>
      </c>
      <c r="U2747" s="1065">
        <v>29391</v>
      </c>
      <c r="V2747" s="1065">
        <v>29391</v>
      </c>
    </row>
    <row r="2748" spans="1:22">
      <c r="A2748">
        <v>4088200100</v>
      </c>
      <c r="B2748" s="1061">
        <v>2</v>
      </c>
      <c r="C2748" s="1061">
        <v>5</v>
      </c>
      <c r="D2748" s="1062">
        <v>2</v>
      </c>
      <c r="E2748" s="1061" t="s">
        <v>2394</v>
      </c>
      <c r="F2748" s="1061">
        <v>143</v>
      </c>
      <c r="G2748" s="1061" t="s">
        <v>711</v>
      </c>
      <c r="H2748" s="1063">
        <v>1</v>
      </c>
      <c r="I2748" s="1064">
        <v>31301</v>
      </c>
      <c r="J2748" s="1064">
        <v>1</v>
      </c>
      <c r="K2748">
        <v>2020</v>
      </c>
      <c r="L2748" s="1064">
        <v>2</v>
      </c>
      <c r="M2748" s="1064">
        <v>2</v>
      </c>
      <c r="N2748" s="1064" t="s">
        <v>2396</v>
      </c>
      <c r="O2748">
        <v>13</v>
      </c>
      <c r="P2748" s="1065">
        <v>15000</v>
      </c>
      <c r="Q2748" s="1065">
        <v>-15000</v>
      </c>
      <c r="R2748" s="1066">
        <f t="shared" si="42"/>
        <v>0</v>
      </c>
      <c r="S2748" s="1065">
        <v>0</v>
      </c>
      <c r="T2748" s="1065">
        <v>0</v>
      </c>
      <c r="U2748" s="1065">
        <v>0</v>
      </c>
      <c r="V2748" s="1065">
        <v>0</v>
      </c>
    </row>
    <row r="2749" spans="1:22">
      <c r="A2749">
        <v>4088200100</v>
      </c>
      <c r="B2749" s="1061">
        <v>2</v>
      </c>
      <c r="C2749" s="1061">
        <v>5</v>
      </c>
      <c r="D2749" s="1062">
        <v>2</v>
      </c>
      <c r="E2749" s="1061" t="s">
        <v>2394</v>
      </c>
      <c r="F2749" s="1061">
        <v>143</v>
      </c>
      <c r="G2749" s="1061" t="s">
        <v>711</v>
      </c>
      <c r="H2749" s="1063">
        <v>1</v>
      </c>
      <c r="I2749" s="1064">
        <v>31301</v>
      </c>
      <c r="J2749" s="1064">
        <v>1</v>
      </c>
      <c r="K2749">
        <v>2020</v>
      </c>
      <c r="L2749" s="1064">
        <v>2</v>
      </c>
      <c r="M2749" s="1064">
        <v>2</v>
      </c>
      <c r="N2749" s="1064" t="s">
        <v>2396</v>
      </c>
      <c r="O2749">
        <v>13</v>
      </c>
      <c r="P2749" s="1065">
        <v>13000</v>
      </c>
      <c r="Q2749" s="1065">
        <v>-5191</v>
      </c>
      <c r="R2749" s="1066">
        <f t="shared" si="42"/>
        <v>7809</v>
      </c>
      <c r="S2749" s="1065">
        <v>7809</v>
      </c>
      <c r="T2749" s="1065">
        <v>7809</v>
      </c>
      <c r="U2749" s="1065">
        <v>7809</v>
      </c>
      <c r="V2749" s="1065">
        <v>7809</v>
      </c>
    </row>
    <row r="2750" spans="1:22">
      <c r="A2750">
        <v>4088200100</v>
      </c>
      <c r="B2750" s="1061">
        <v>2</v>
      </c>
      <c r="C2750" s="1061">
        <v>5</v>
      </c>
      <c r="D2750" s="1062">
        <v>2</v>
      </c>
      <c r="E2750" s="1061" t="s">
        <v>2394</v>
      </c>
      <c r="F2750" s="1061">
        <v>143</v>
      </c>
      <c r="G2750" s="1061" t="s">
        <v>711</v>
      </c>
      <c r="H2750" s="1063">
        <v>1</v>
      </c>
      <c r="I2750" s="1064">
        <v>31301</v>
      </c>
      <c r="J2750" s="1064">
        <v>1</v>
      </c>
      <c r="K2750">
        <v>2020</v>
      </c>
      <c r="L2750" s="1064">
        <v>2</v>
      </c>
      <c r="M2750" s="1064">
        <v>2</v>
      </c>
      <c r="N2750" s="1064" t="s">
        <v>2396</v>
      </c>
      <c r="O2750">
        <v>13</v>
      </c>
      <c r="P2750" s="1065">
        <v>16011.73</v>
      </c>
      <c r="Q2750" s="1065">
        <v>-13999.21</v>
      </c>
      <c r="R2750" s="1066">
        <f t="shared" si="42"/>
        <v>2012.5200000000004</v>
      </c>
      <c r="S2750" s="1065">
        <v>2012.52</v>
      </c>
      <c r="T2750" s="1065">
        <v>2012.52</v>
      </c>
      <c r="U2750" s="1065">
        <v>2012.52</v>
      </c>
      <c r="V2750" s="1065">
        <v>2012.52</v>
      </c>
    </row>
    <row r="2751" spans="1:22">
      <c r="A2751">
        <v>4088200100</v>
      </c>
      <c r="B2751" s="1061">
        <v>2</v>
      </c>
      <c r="C2751" s="1061">
        <v>5</v>
      </c>
      <c r="D2751" s="1062">
        <v>2</v>
      </c>
      <c r="E2751" s="1061" t="s">
        <v>2394</v>
      </c>
      <c r="F2751" s="1061">
        <v>143</v>
      </c>
      <c r="G2751" s="1061" t="s">
        <v>711</v>
      </c>
      <c r="H2751" s="1063">
        <v>1</v>
      </c>
      <c r="I2751" s="1064">
        <v>31301</v>
      </c>
      <c r="J2751" s="1064">
        <v>1</v>
      </c>
      <c r="K2751">
        <v>2020</v>
      </c>
      <c r="L2751" s="1064">
        <v>2</v>
      </c>
      <c r="M2751" s="1064">
        <v>2</v>
      </c>
      <c r="N2751" s="1064" t="s">
        <v>2396</v>
      </c>
      <c r="O2751">
        <v>13</v>
      </c>
      <c r="P2751" s="1065">
        <v>8000</v>
      </c>
      <c r="Q2751" s="1065">
        <v>-5450</v>
      </c>
      <c r="R2751" s="1066">
        <f t="shared" si="42"/>
        <v>2550</v>
      </c>
      <c r="S2751" s="1065">
        <v>2550</v>
      </c>
      <c r="T2751" s="1065">
        <v>2550</v>
      </c>
      <c r="U2751" s="1065">
        <v>2550</v>
      </c>
      <c r="V2751" s="1065">
        <v>2550</v>
      </c>
    </row>
    <row r="2752" spans="1:22">
      <c r="A2752">
        <v>4088200100</v>
      </c>
      <c r="B2752" s="1061">
        <v>2</v>
      </c>
      <c r="C2752" s="1061">
        <v>5</v>
      </c>
      <c r="D2752" s="1062">
        <v>2</v>
      </c>
      <c r="E2752" s="1061" t="s">
        <v>2394</v>
      </c>
      <c r="F2752" s="1061">
        <v>143</v>
      </c>
      <c r="G2752" s="1061" t="s">
        <v>711</v>
      </c>
      <c r="H2752" s="1063">
        <v>1</v>
      </c>
      <c r="I2752" s="1064">
        <v>31401</v>
      </c>
      <c r="J2752" s="1064">
        <v>1</v>
      </c>
      <c r="K2752">
        <v>2020</v>
      </c>
      <c r="L2752" s="1064">
        <v>2</v>
      </c>
      <c r="M2752" s="1064">
        <v>2</v>
      </c>
      <c r="N2752" s="1064" t="s">
        <v>2396</v>
      </c>
      <c r="O2752">
        <v>13</v>
      </c>
      <c r="P2752" s="1065">
        <v>23298.57</v>
      </c>
      <c r="Q2752" s="1065">
        <v>-16172.2</v>
      </c>
      <c r="R2752" s="1066">
        <f t="shared" si="42"/>
        <v>7126.369999999999</v>
      </c>
      <c r="S2752" s="1065">
        <v>7126.37</v>
      </c>
      <c r="T2752" s="1065">
        <v>7126.37</v>
      </c>
      <c r="U2752" s="1065">
        <v>7126.37</v>
      </c>
      <c r="V2752" s="1065">
        <v>7126.37</v>
      </c>
    </row>
    <row r="2753" spans="1:22">
      <c r="A2753">
        <v>4088200100</v>
      </c>
      <c r="B2753" s="1061">
        <v>2</v>
      </c>
      <c r="C2753" s="1061">
        <v>5</v>
      </c>
      <c r="D2753" s="1062">
        <v>2</v>
      </c>
      <c r="E2753" s="1061" t="s">
        <v>2394</v>
      </c>
      <c r="F2753" s="1061">
        <v>143</v>
      </c>
      <c r="G2753" s="1061" t="s">
        <v>711</v>
      </c>
      <c r="H2753" s="1063">
        <v>1</v>
      </c>
      <c r="I2753" s="1064">
        <v>31401</v>
      </c>
      <c r="J2753" s="1064">
        <v>1</v>
      </c>
      <c r="K2753">
        <v>2020</v>
      </c>
      <c r="L2753" s="1064">
        <v>2</v>
      </c>
      <c r="M2753" s="1064">
        <v>2</v>
      </c>
      <c r="N2753" s="1064" t="s">
        <v>2396</v>
      </c>
      <c r="O2753">
        <v>13</v>
      </c>
      <c r="P2753" s="1065">
        <v>4787.87</v>
      </c>
      <c r="Q2753" s="1065">
        <v>-395.87</v>
      </c>
      <c r="R2753" s="1066">
        <f t="shared" si="42"/>
        <v>4392</v>
      </c>
      <c r="S2753" s="1065">
        <v>4392</v>
      </c>
      <c r="T2753" s="1065">
        <v>4392</v>
      </c>
      <c r="U2753" s="1065">
        <v>4392</v>
      </c>
      <c r="V2753" s="1065">
        <v>4392</v>
      </c>
    </row>
    <row r="2754" spans="1:22">
      <c r="A2754">
        <v>4088200100</v>
      </c>
      <c r="B2754" s="1061">
        <v>2</v>
      </c>
      <c r="C2754" s="1061">
        <v>5</v>
      </c>
      <c r="D2754" s="1062">
        <v>2</v>
      </c>
      <c r="E2754" s="1061" t="s">
        <v>2394</v>
      </c>
      <c r="F2754" s="1061">
        <v>143</v>
      </c>
      <c r="G2754" s="1061" t="s">
        <v>711</v>
      </c>
      <c r="H2754" s="1063">
        <v>1</v>
      </c>
      <c r="I2754" s="1064">
        <v>31401</v>
      </c>
      <c r="J2754" s="1064">
        <v>1</v>
      </c>
      <c r="K2754">
        <v>2020</v>
      </c>
      <c r="L2754" s="1064">
        <v>2</v>
      </c>
      <c r="M2754" s="1064">
        <v>2</v>
      </c>
      <c r="N2754" s="1064" t="s">
        <v>2396</v>
      </c>
      <c r="O2754">
        <v>13</v>
      </c>
      <c r="P2754" s="1065">
        <v>28501.45</v>
      </c>
      <c r="Q2754" s="1065">
        <v>-18063.189999999999</v>
      </c>
      <c r="R2754" s="1066">
        <f t="shared" si="42"/>
        <v>10438.260000000002</v>
      </c>
      <c r="S2754" s="1065">
        <v>10438.26</v>
      </c>
      <c r="T2754" s="1065">
        <v>10438.26</v>
      </c>
      <c r="U2754" s="1065">
        <v>10438.26</v>
      </c>
      <c r="V2754" s="1065">
        <v>10438.26</v>
      </c>
    </row>
    <row r="2755" spans="1:22">
      <c r="A2755">
        <v>4088200100</v>
      </c>
      <c r="B2755" s="1061">
        <v>2</v>
      </c>
      <c r="C2755" s="1061">
        <v>5</v>
      </c>
      <c r="D2755" s="1062">
        <v>2</v>
      </c>
      <c r="E2755" s="1061" t="s">
        <v>2394</v>
      </c>
      <c r="F2755" s="1061">
        <v>143</v>
      </c>
      <c r="G2755" s="1061" t="s">
        <v>711</v>
      </c>
      <c r="H2755" s="1063">
        <v>1</v>
      </c>
      <c r="I2755" s="1064">
        <v>31401</v>
      </c>
      <c r="J2755" s="1064">
        <v>1</v>
      </c>
      <c r="K2755">
        <v>2020</v>
      </c>
      <c r="L2755" s="1064">
        <v>2</v>
      </c>
      <c r="M2755" s="1064">
        <v>2</v>
      </c>
      <c r="N2755" s="1064" t="s">
        <v>2396</v>
      </c>
      <c r="O2755">
        <v>13</v>
      </c>
      <c r="P2755" s="1065">
        <v>8384.34</v>
      </c>
      <c r="Q2755" s="1065">
        <v>-6280.53</v>
      </c>
      <c r="R2755" s="1066">
        <f t="shared" si="42"/>
        <v>2103.8100000000004</v>
      </c>
      <c r="S2755" s="1065">
        <v>2103.81</v>
      </c>
      <c r="T2755" s="1065">
        <v>2103.81</v>
      </c>
      <c r="U2755" s="1065">
        <v>2103.81</v>
      </c>
      <c r="V2755" s="1065">
        <v>2103.81</v>
      </c>
    </row>
    <row r="2756" spans="1:22">
      <c r="A2756">
        <v>4088200100</v>
      </c>
      <c r="B2756" s="1061">
        <v>2</v>
      </c>
      <c r="C2756" s="1061">
        <v>5</v>
      </c>
      <c r="D2756" s="1062">
        <v>2</v>
      </c>
      <c r="E2756" s="1061" t="s">
        <v>2394</v>
      </c>
      <c r="F2756" s="1061">
        <v>143</v>
      </c>
      <c r="G2756" s="1061" t="s">
        <v>711</v>
      </c>
      <c r="H2756" s="1063">
        <v>1</v>
      </c>
      <c r="I2756" s="1064">
        <v>31401</v>
      </c>
      <c r="J2756" s="1064">
        <v>1</v>
      </c>
      <c r="K2756">
        <v>2020</v>
      </c>
      <c r="L2756" s="1064">
        <v>2</v>
      </c>
      <c r="M2756" s="1064">
        <v>2</v>
      </c>
      <c r="N2756" s="1064" t="s">
        <v>2396</v>
      </c>
      <c r="O2756">
        <v>13</v>
      </c>
      <c r="P2756" s="1065">
        <v>7835.89</v>
      </c>
      <c r="Q2756" s="1065">
        <v>-2444.89</v>
      </c>
      <c r="R2756" s="1066">
        <f t="shared" si="42"/>
        <v>5391</v>
      </c>
      <c r="S2756" s="1065">
        <v>5391</v>
      </c>
      <c r="T2756" s="1065">
        <v>5391</v>
      </c>
      <c r="U2756" s="1065">
        <v>5391</v>
      </c>
      <c r="V2756" s="1065">
        <v>5391</v>
      </c>
    </row>
    <row r="2757" spans="1:22">
      <c r="A2757">
        <v>4088200100</v>
      </c>
      <c r="B2757" s="1061">
        <v>2</v>
      </c>
      <c r="C2757" s="1061">
        <v>5</v>
      </c>
      <c r="D2757" s="1062">
        <v>2</v>
      </c>
      <c r="E2757" s="1061" t="s">
        <v>2394</v>
      </c>
      <c r="F2757" s="1061">
        <v>143</v>
      </c>
      <c r="G2757" s="1061" t="s">
        <v>711</v>
      </c>
      <c r="H2757" s="1063">
        <v>1</v>
      </c>
      <c r="I2757" s="1064">
        <v>31401</v>
      </c>
      <c r="J2757" s="1064">
        <v>1</v>
      </c>
      <c r="K2757">
        <v>2020</v>
      </c>
      <c r="L2757" s="1064">
        <v>2</v>
      </c>
      <c r="M2757" s="1064">
        <v>2</v>
      </c>
      <c r="N2757" s="1064" t="s">
        <v>2396</v>
      </c>
      <c r="O2757">
        <v>13</v>
      </c>
      <c r="P2757" s="1065">
        <v>77399.03</v>
      </c>
      <c r="Q2757" s="1065">
        <v>168424.99</v>
      </c>
      <c r="R2757" s="1066">
        <f t="shared" ref="R2757:R2820" si="43">P2757+Q2757</f>
        <v>245824.02</v>
      </c>
      <c r="S2757" s="1065">
        <v>245824.02</v>
      </c>
      <c r="T2757" s="1065">
        <v>245824.02</v>
      </c>
      <c r="U2757" s="1065">
        <v>245824.02</v>
      </c>
      <c r="V2757" s="1065">
        <v>245824.02</v>
      </c>
    </row>
    <row r="2758" spans="1:22">
      <c r="A2758">
        <v>4088200100</v>
      </c>
      <c r="B2758" s="1061">
        <v>2</v>
      </c>
      <c r="C2758" s="1061">
        <v>5</v>
      </c>
      <c r="D2758" s="1062">
        <v>2</v>
      </c>
      <c r="E2758" s="1061" t="s">
        <v>2394</v>
      </c>
      <c r="F2758" s="1061">
        <v>143</v>
      </c>
      <c r="G2758" s="1061" t="s">
        <v>711</v>
      </c>
      <c r="H2758" s="1063">
        <v>1</v>
      </c>
      <c r="I2758" s="1064">
        <v>31401</v>
      </c>
      <c r="J2758" s="1064">
        <v>1</v>
      </c>
      <c r="K2758">
        <v>2020</v>
      </c>
      <c r="L2758" s="1064">
        <v>2</v>
      </c>
      <c r="M2758" s="1064">
        <v>2</v>
      </c>
      <c r="N2758" s="1064" t="s">
        <v>2396</v>
      </c>
      <c r="O2758">
        <v>13</v>
      </c>
      <c r="P2758" s="1065">
        <v>28402.26</v>
      </c>
      <c r="Q2758" s="1065">
        <v>-18020.61</v>
      </c>
      <c r="R2758" s="1066">
        <f t="shared" si="43"/>
        <v>10381.649999999998</v>
      </c>
      <c r="S2758" s="1065">
        <v>10381.65</v>
      </c>
      <c r="T2758" s="1065">
        <v>10381.65</v>
      </c>
      <c r="U2758" s="1065">
        <v>10381.65</v>
      </c>
      <c r="V2758" s="1065">
        <v>10381.65</v>
      </c>
    </row>
    <row r="2759" spans="1:22">
      <c r="A2759">
        <v>4088200100</v>
      </c>
      <c r="B2759" s="1061">
        <v>2</v>
      </c>
      <c r="C2759" s="1061">
        <v>5</v>
      </c>
      <c r="D2759" s="1062">
        <v>2</v>
      </c>
      <c r="E2759" s="1061" t="s">
        <v>2394</v>
      </c>
      <c r="F2759" s="1061">
        <v>143</v>
      </c>
      <c r="G2759" s="1061" t="s">
        <v>711</v>
      </c>
      <c r="H2759" s="1063">
        <v>1</v>
      </c>
      <c r="I2759" s="1064">
        <v>31401</v>
      </c>
      <c r="J2759" s="1064">
        <v>1</v>
      </c>
      <c r="K2759">
        <v>2020</v>
      </c>
      <c r="L2759" s="1064">
        <v>1</v>
      </c>
      <c r="M2759" s="1064">
        <v>1</v>
      </c>
      <c r="N2759" s="1064" t="s">
        <v>2397</v>
      </c>
      <c r="O2759">
        <v>13</v>
      </c>
      <c r="P2759" s="1065">
        <v>0</v>
      </c>
      <c r="Q2759" s="1065">
        <v>0</v>
      </c>
      <c r="R2759" s="1066">
        <f t="shared" si="43"/>
        <v>0</v>
      </c>
      <c r="S2759" s="1065">
        <v>0</v>
      </c>
      <c r="T2759" s="1065">
        <v>0</v>
      </c>
      <c r="U2759" s="1065">
        <v>0</v>
      </c>
      <c r="V2759" s="1065">
        <v>0</v>
      </c>
    </row>
    <row r="2760" spans="1:22">
      <c r="A2760">
        <v>4088200100</v>
      </c>
      <c r="B2760" s="1061">
        <v>2</v>
      </c>
      <c r="C2760" s="1061">
        <v>5</v>
      </c>
      <c r="D2760" s="1062">
        <v>2</v>
      </c>
      <c r="E2760" s="1061" t="s">
        <v>2394</v>
      </c>
      <c r="F2760" s="1061">
        <v>143</v>
      </c>
      <c r="G2760" s="1061" t="s">
        <v>711</v>
      </c>
      <c r="H2760" s="1063">
        <v>1</v>
      </c>
      <c r="I2760" s="1064">
        <v>31401</v>
      </c>
      <c r="J2760" s="1064">
        <v>1</v>
      </c>
      <c r="K2760">
        <v>2020</v>
      </c>
      <c r="L2760" s="1064">
        <v>1</v>
      </c>
      <c r="M2760" s="1064">
        <v>1</v>
      </c>
      <c r="N2760" s="1064" t="s">
        <v>2397</v>
      </c>
      <c r="O2760">
        <v>13</v>
      </c>
      <c r="P2760" s="1065">
        <v>0</v>
      </c>
      <c r="Q2760" s="1065">
        <v>0</v>
      </c>
      <c r="R2760" s="1066">
        <f t="shared" si="43"/>
        <v>0</v>
      </c>
      <c r="S2760" s="1065">
        <v>0</v>
      </c>
      <c r="T2760" s="1065">
        <v>0</v>
      </c>
      <c r="U2760" s="1065">
        <v>599</v>
      </c>
      <c r="V2760" s="1065">
        <v>599</v>
      </c>
    </row>
    <row r="2761" spans="1:22">
      <c r="A2761">
        <v>4088200100</v>
      </c>
      <c r="B2761" s="1061">
        <v>2</v>
      </c>
      <c r="C2761" s="1061">
        <v>5</v>
      </c>
      <c r="D2761" s="1062">
        <v>2</v>
      </c>
      <c r="E2761" s="1061" t="s">
        <v>2394</v>
      </c>
      <c r="F2761" s="1061">
        <v>143</v>
      </c>
      <c r="G2761" s="1061" t="s">
        <v>711</v>
      </c>
      <c r="H2761" s="1063">
        <v>1</v>
      </c>
      <c r="I2761" s="1064">
        <v>31401</v>
      </c>
      <c r="J2761" s="1064">
        <v>1</v>
      </c>
      <c r="K2761">
        <v>2020</v>
      </c>
      <c r="L2761" s="1064">
        <v>1</v>
      </c>
      <c r="M2761" s="1064">
        <v>1</v>
      </c>
      <c r="N2761" s="1064" t="s">
        <v>2397</v>
      </c>
      <c r="O2761">
        <v>13</v>
      </c>
      <c r="P2761" s="1065">
        <v>0</v>
      </c>
      <c r="Q2761" s="1065">
        <v>0</v>
      </c>
      <c r="R2761" s="1066">
        <f t="shared" si="43"/>
        <v>0</v>
      </c>
      <c r="S2761" s="1065">
        <v>0</v>
      </c>
      <c r="T2761" s="1065">
        <v>0</v>
      </c>
      <c r="U2761" s="1065">
        <v>0</v>
      </c>
      <c r="V2761" s="1065">
        <v>0</v>
      </c>
    </row>
    <row r="2762" spans="1:22">
      <c r="A2762">
        <v>4088200100</v>
      </c>
      <c r="B2762" s="1061">
        <v>2</v>
      </c>
      <c r="C2762" s="1061">
        <v>5</v>
      </c>
      <c r="D2762" s="1062">
        <v>2</v>
      </c>
      <c r="E2762" s="1061" t="s">
        <v>2394</v>
      </c>
      <c r="F2762" s="1061">
        <v>143</v>
      </c>
      <c r="G2762" s="1061" t="s">
        <v>711</v>
      </c>
      <c r="H2762" s="1063">
        <v>1</v>
      </c>
      <c r="I2762" s="1064">
        <v>31401</v>
      </c>
      <c r="J2762" s="1064">
        <v>1</v>
      </c>
      <c r="K2762">
        <v>2020</v>
      </c>
      <c r="L2762" s="1064">
        <v>1</v>
      </c>
      <c r="M2762" s="1064">
        <v>1</v>
      </c>
      <c r="N2762" s="1064" t="s">
        <v>2397</v>
      </c>
      <c r="O2762">
        <v>13</v>
      </c>
      <c r="P2762" s="1065">
        <v>0</v>
      </c>
      <c r="Q2762" s="1065">
        <v>0</v>
      </c>
      <c r="R2762" s="1066">
        <f t="shared" si="43"/>
        <v>0</v>
      </c>
      <c r="S2762" s="1065">
        <v>0</v>
      </c>
      <c r="T2762" s="1065">
        <v>0</v>
      </c>
      <c r="U2762" s="1065">
        <v>0</v>
      </c>
      <c r="V2762" s="1065">
        <v>0</v>
      </c>
    </row>
    <row r="2763" spans="1:22">
      <c r="A2763">
        <v>4088200100</v>
      </c>
      <c r="B2763" s="1061">
        <v>2</v>
      </c>
      <c r="C2763" s="1061">
        <v>5</v>
      </c>
      <c r="D2763" s="1062">
        <v>2</v>
      </c>
      <c r="E2763" s="1061" t="s">
        <v>2394</v>
      </c>
      <c r="F2763" s="1061">
        <v>143</v>
      </c>
      <c r="G2763" s="1061" t="s">
        <v>711</v>
      </c>
      <c r="H2763" s="1063">
        <v>1</v>
      </c>
      <c r="I2763" s="1064">
        <v>31401</v>
      </c>
      <c r="J2763" s="1064">
        <v>1</v>
      </c>
      <c r="K2763">
        <v>2020</v>
      </c>
      <c r="L2763" s="1064">
        <v>1</v>
      </c>
      <c r="M2763" s="1064">
        <v>1</v>
      </c>
      <c r="N2763" s="1064" t="s">
        <v>2397</v>
      </c>
      <c r="O2763">
        <v>13</v>
      </c>
      <c r="P2763" s="1065">
        <v>0</v>
      </c>
      <c r="Q2763" s="1065">
        <v>0</v>
      </c>
      <c r="R2763" s="1066">
        <f t="shared" si="43"/>
        <v>0</v>
      </c>
      <c r="S2763" s="1065">
        <v>2174</v>
      </c>
      <c r="T2763" s="1065">
        <v>2174</v>
      </c>
      <c r="U2763" s="1065">
        <v>0</v>
      </c>
      <c r="V2763" s="1065">
        <v>0</v>
      </c>
    </row>
    <row r="2764" spans="1:22">
      <c r="A2764">
        <v>4088200100</v>
      </c>
      <c r="B2764" s="1061">
        <v>2</v>
      </c>
      <c r="C2764" s="1061">
        <v>5</v>
      </c>
      <c r="D2764" s="1062">
        <v>2</v>
      </c>
      <c r="E2764" s="1061" t="s">
        <v>2394</v>
      </c>
      <c r="F2764" s="1061">
        <v>143</v>
      </c>
      <c r="G2764" s="1061" t="s">
        <v>711</v>
      </c>
      <c r="H2764" s="1063">
        <v>1</v>
      </c>
      <c r="I2764" s="1064">
        <v>31401</v>
      </c>
      <c r="J2764" s="1064">
        <v>1</v>
      </c>
      <c r="K2764">
        <v>2020</v>
      </c>
      <c r="L2764" s="1064">
        <v>1</v>
      </c>
      <c r="M2764" s="1064">
        <v>1</v>
      </c>
      <c r="N2764" s="1064" t="s">
        <v>2397</v>
      </c>
      <c r="O2764">
        <v>13</v>
      </c>
      <c r="P2764" s="1065">
        <v>0</v>
      </c>
      <c r="Q2764" s="1065">
        <v>2174</v>
      </c>
      <c r="R2764" s="1066">
        <f t="shared" si="43"/>
        <v>2174</v>
      </c>
      <c r="S2764" s="1065">
        <v>0</v>
      </c>
      <c r="T2764" s="1065">
        <v>0</v>
      </c>
      <c r="U2764" s="1065">
        <v>0</v>
      </c>
      <c r="V2764" s="1065">
        <v>0</v>
      </c>
    </row>
    <row r="2765" spans="1:22">
      <c r="A2765">
        <v>4088200100</v>
      </c>
      <c r="B2765" s="1061">
        <v>2</v>
      </c>
      <c r="C2765" s="1061">
        <v>5</v>
      </c>
      <c r="D2765" s="1062">
        <v>2</v>
      </c>
      <c r="E2765" s="1061" t="s">
        <v>2394</v>
      </c>
      <c r="F2765" s="1061">
        <v>143</v>
      </c>
      <c r="G2765" s="1061" t="s">
        <v>711</v>
      </c>
      <c r="H2765" s="1063">
        <v>1</v>
      </c>
      <c r="I2765" s="1064">
        <v>31401</v>
      </c>
      <c r="J2765" s="1064">
        <v>1</v>
      </c>
      <c r="K2765">
        <v>2020</v>
      </c>
      <c r="L2765" s="1064">
        <v>2</v>
      </c>
      <c r="M2765" s="1064">
        <v>2</v>
      </c>
      <c r="N2765" s="1064" t="s">
        <v>2396</v>
      </c>
      <c r="O2765">
        <v>13</v>
      </c>
      <c r="P2765" s="1065">
        <v>14855.14</v>
      </c>
      <c r="Q2765" s="1065">
        <v>-7705.6</v>
      </c>
      <c r="R2765" s="1066">
        <f t="shared" si="43"/>
        <v>7149.5399999999991</v>
      </c>
      <c r="S2765" s="1065">
        <v>7149.54</v>
      </c>
      <c r="T2765" s="1065">
        <v>7149.54</v>
      </c>
      <c r="U2765" s="1065">
        <v>7149.54</v>
      </c>
      <c r="V2765" s="1065">
        <v>7149.54</v>
      </c>
    </row>
    <row r="2766" spans="1:22">
      <c r="A2766">
        <v>4088200100</v>
      </c>
      <c r="B2766" s="1061">
        <v>2</v>
      </c>
      <c r="C2766" s="1061">
        <v>5</v>
      </c>
      <c r="D2766" s="1062">
        <v>2</v>
      </c>
      <c r="E2766" s="1061" t="s">
        <v>2394</v>
      </c>
      <c r="F2766" s="1061">
        <v>143</v>
      </c>
      <c r="G2766" s="1061" t="s">
        <v>711</v>
      </c>
      <c r="H2766" s="1063">
        <v>1</v>
      </c>
      <c r="I2766" s="1064">
        <v>31401</v>
      </c>
      <c r="J2766" s="1064">
        <v>1</v>
      </c>
      <c r="K2766">
        <v>2020</v>
      </c>
      <c r="L2766" s="1064">
        <v>2</v>
      </c>
      <c r="M2766" s="1064">
        <v>2</v>
      </c>
      <c r="N2766" s="1064" t="s">
        <v>2396</v>
      </c>
      <c r="O2766">
        <v>13</v>
      </c>
      <c r="P2766" s="1065">
        <v>29595.84</v>
      </c>
      <c r="Q2766" s="1065">
        <v>-20547.28</v>
      </c>
      <c r="R2766" s="1066">
        <f t="shared" si="43"/>
        <v>9048.5600000000013</v>
      </c>
      <c r="S2766" s="1065">
        <v>9048.56</v>
      </c>
      <c r="T2766" s="1065">
        <v>9048.56</v>
      </c>
      <c r="U2766" s="1065">
        <v>9048.56</v>
      </c>
      <c r="V2766" s="1065">
        <v>9048.56</v>
      </c>
    </row>
    <row r="2767" spans="1:22">
      <c r="A2767">
        <v>4088200100</v>
      </c>
      <c r="B2767" s="1061">
        <v>2</v>
      </c>
      <c r="C2767" s="1061">
        <v>5</v>
      </c>
      <c r="D2767" s="1062">
        <v>2</v>
      </c>
      <c r="E2767" s="1061" t="s">
        <v>2394</v>
      </c>
      <c r="F2767" s="1061">
        <v>143</v>
      </c>
      <c r="G2767" s="1061" t="s">
        <v>711</v>
      </c>
      <c r="H2767" s="1063">
        <v>1</v>
      </c>
      <c r="I2767" s="1064">
        <v>31401</v>
      </c>
      <c r="J2767" s="1064">
        <v>1</v>
      </c>
      <c r="K2767">
        <v>2020</v>
      </c>
      <c r="L2767" s="1064">
        <v>2</v>
      </c>
      <c r="M2767" s="1064">
        <v>2</v>
      </c>
      <c r="N2767" s="1064" t="s">
        <v>2396</v>
      </c>
      <c r="O2767">
        <v>13</v>
      </c>
      <c r="P2767" s="1065">
        <v>22574.42</v>
      </c>
      <c r="Q2767" s="1065">
        <v>-13506.17</v>
      </c>
      <c r="R2767" s="1066">
        <f t="shared" si="43"/>
        <v>9068.2499999999982</v>
      </c>
      <c r="S2767" s="1065">
        <v>9068.25</v>
      </c>
      <c r="T2767" s="1065">
        <v>9068.25</v>
      </c>
      <c r="U2767" s="1065">
        <v>9068.25</v>
      </c>
      <c r="V2767" s="1065">
        <v>9068.25</v>
      </c>
    </row>
    <row r="2768" spans="1:22">
      <c r="A2768">
        <v>4088200100</v>
      </c>
      <c r="B2768" s="1061">
        <v>2</v>
      </c>
      <c r="C2768" s="1061">
        <v>5</v>
      </c>
      <c r="D2768" s="1062">
        <v>2</v>
      </c>
      <c r="E2768" s="1061" t="s">
        <v>2394</v>
      </c>
      <c r="F2768" s="1061">
        <v>143</v>
      </c>
      <c r="G2768" s="1061" t="s">
        <v>711</v>
      </c>
      <c r="H2768" s="1063">
        <v>1</v>
      </c>
      <c r="I2768" s="1064">
        <v>31701</v>
      </c>
      <c r="J2768" s="1064">
        <v>1</v>
      </c>
      <c r="K2768">
        <v>2020</v>
      </c>
      <c r="L2768" s="1064">
        <v>2</v>
      </c>
      <c r="M2768" s="1064">
        <v>2</v>
      </c>
      <c r="N2768" s="1064" t="s">
        <v>2396</v>
      </c>
      <c r="O2768">
        <v>13</v>
      </c>
      <c r="P2768" s="1065">
        <v>9236.64</v>
      </c>
      <c r="Q2768" s="1065">
        <v>-6412.37</v>
      </c>
      <c r="R2768" s="1066">
        <f t="shared" si="43"/>
        <v>2824.2699999999995</v>
      </c>
      <c r="S2768" s="1065">
        <v>2824.27</v>
      </c>
      <c r="T2768" s="1065">
        <v>2824.27</v>
      </c>
      <c r="U2768" s="1065">
        <v>2824.27</v>
      </c>
      <c r="V2768" s="1065">
        <v>2824.27</v>
      </c>
    </row>
    <row r="2769" spans="1:22">
      <c r="A2769">
        <v>4088200100</v>
      </c>
      <c r="B2769" s="1061">
        <v>2</v>
      </c>
      <c r="C2769" s="1061">
        <v>5</v>
      </c>
      <c r="D2769" s="1062">
        <v>2</v>
      </c>
      <c r="E2769" s="1061" t="s">
        <v>2394</v>
      </c>
      <c r="F2769" s="1061">
        <v>143</v>
      </c>
      <c r="G2769" s="1061" t="s">
        <v>711</v>
      </c>
      <c r="H2769" s="1063">
        <v>1</v>
      </c>
      <c r="I2769" s="1064">
        <v>31701</v>
      </c>
      <c r="J2769" s="1064">
        <v>1</v>
      </c>
      <c r="K2769">
        <v>2020</v>
      </c>
      <c r="L2769" s="1064">
        <v>2</v>
      </c>
      <c r="M2769" s="1064">
        <v>2</v>
      </c>
      <c r="N2769" s="1064" t="s">
        <v>2396</v>
      </c>
      <c r="O2769">
        <v>13</v>
      </c>
      <c r="P2769" s="1065">
        <v>47462.8</v>
      </c>
      <c r="Q2769" s="1065">
        <v>-33560.370000000003</v>
      </c>
      <c r="R2769" s="1066">
        <f t="shared" si="43"/>
        <v>13902.43</v>
      </c>
      <c r="S2769" s="1065">
        <v>13902.43</v>
      </c>
      <c r="T2769" s="1065">
        <v>13902.43</v>
      </c>
      <c r="U2769" s="1065">
        <v>13902.43</v>
      </c>
      <c r="V2769" s="1065">
        <v>13902.43</v>
      </c>
    </row>
    <row r="2770" spans="1:22">
      <c r="A2770">
        <v>4088200100</v>
      </c>
      <c r="B2770" s="1061">
        <v>2</v>
      </c>
      <c r="C2770" s="1061">
        <v>5</v>
      </c>
      <c r="D2770" s="1062">
        <v>2</v>
      </c>
      <c r="E2770" s="1061" t="s">
        <v>2394</v>
      </c>
      <c r="F2770" s="1061">
        <v>143</v>
      </c>
      <c r="G2770" s="1061" t="s">
        <v>711</v>
      </c>
      <c r="H2770" s="1063">
        <v>1</v>
      </c>
      <c r="I2770" s="1064">
        <v>31701</v>
      </c>
      <c r="J2770" s="1064">
        <v>1</v>
      </c>
      <c r="K2770">
        <v>2020</v>
      </c>
      <c r="L2770" s="1064">
        <v>2</v>
      </c>
      <c r="M2770" s="1064">
        <v>2</v>
      </c>
      <c r="N2770" s="1064" t="s">
        <v>2396</v>
      </c>
      <c r="O2770">
        <v>13</v>
      </c>
      <c r="P2770" s="1065">
        <v>31294.46</v>
      </c>
      <c r="Q2770" s="1065">
        <v>-12872.79</v>
      </c>
      <c r="R2770" s="1066">
        <f t="shared" si="43"/>
        <v>18421.669999999998</v>
      </c>
      <c r="S2770" s="1065">
        <v>18421.669999999998</v>
      </c>
      <c r="T2770" s="1065">
        <v>18421.669999999998</v>
      </c>
      <c r="U2770" s="1065">
        <v>18421.669999999998</v>
      </c>
      <c r="V2770" s="1065">
        <v>18421.669999999998</v>
      </c>
    </row>
    <row r="2771" spans="1:22">
      <c r="A2771">
        <v>4088200100</v>
      </c>
      <c r="B2771" s="1061">
        <v>2</v>
      </c>
      <c r="C2771" s="1061">
        <v>5</v>
      </c>
      <c r="D2771" s="1062">
        <v>2</v>
      </c>
      <c r="E2771" s="1061" t="s">
        <v>2394</v>
      </c>
      <c r="F2771" s="1061">
        <v>143</v>
      </c>
      <c r="G2771" s="1061" t="s">
        <v>711</v>
      </c>
      <c r="H2771" s="1063">
        <v>1</v>
      </c>
      <c r="I2771" s="1064">
        <v>31701</v>
      </c>
      <c r="J2771" s="1064">
        <v>1</v>
      </c>
      <c r="K2771">
        <v>2020</v>
      </c>
      <c r="L2771" s="1064">
        <v>2</v>
      </c>
      <c r="M2771" s="1064">
        <v>2</v>
      </c>
      <c r="N2771" s="1064" t="s">
        <v>2396</v>
      </c>
      <c r="O2771">
        <v>13</v>
      </c>
      <c r="P2771" s="1065">
        <v>25357.47</v>
      </c>
      <c r="Q2771" s="1065">
        <v>-16981.990000000002</v>
      </c>
      <c r="R2771" s="1066">
        <f t="shared" si="43"/>
        <v>8375.48</v>
      </c>
      <c r="S2771" s="1065">
        <v>8375.48</v>
      </c>
      <c r="T2771" s="1065">
        <v>8375.48</v>
      </c>
      <c r="U2771" s="1065">
        <v>8375.48</v>
      </c>
      <c r="V2771" s="1065">
        <v>8375.48</v>
      </c>
    </row>
    <row r="2772" spans="1:22">
      <c r="A2772">
        <v>4088200100</v>
      </c>
      <c r="B2772" s="1061">
        <v>2</v>
      </c>
      <c r="C2772" s="1061">
        <v>5</v>
      </c>
      <c r="D2772" s="1062">
        <v>2</v>
      </c>
      <c r="E2772" s="1061" t="s">
        <v>2394</v>
      </c>
      <c r="F2772" s="1061">
        <v>143</v>
      </c>
      <c r="G2772" s="1061" t="s">
        <v>711</v>
      </c>
      <c r="H2772" s="1063">
        <v>1</v>
      </c>
      <c r="I2772" s="1064">
        <v>31701</v>
      </c>
      <c r="J2772" s="1064">
        <v>1</v>
      </c>
      <c r="K2772">
        <v>2020</v>
      </c>
      <c r="L2772" s="1064">
        <v>1</v>
      </c>
      <c r="M2772" s="1064">
        <v>1</v>
      </c>
      <c r="N2772" s="1064" t="s">
        <v>2397</v>
      </c>
      <c r="O2772">
        <v>13</v>
      </c>
      <c r="P2772" s="1065">
        <v>0</v>
      </c>
      <c r="Q2772" s="1065">
        <v>0</v>
      </c>
      <c r="R2772" s="1066">
        <f t="shared" si="43"/>
        <v>0</v>
      </c>
      <c r="S2772" s="1065">
        <v>0</v>
      </c>
      <c r="T2772" s="1065">
        <v>0</v>
      </c>
      <c r="U2772" s="1065">
        <v>0</v>
      </c>
      <c r="V2772" s="1065">
        <v>0</v>
      </c>
    </row>
    <row r="2773" spans="1:22">
      <c r="A2773">
        <v>4088200100</v>
      </c>
      <c r="B2773" s="1061">
        <v>2</v>
      </c>
      <c r="C2773" s="1061">
        <v>5</v>
      </c>
      <c r="D2773" s="1062">
        <v>2</v>
      </c>
      <c r="E2773" s="1061" t="s">
        <v>2394</v>
      </c>
      <c r="F2773" s="1061">
        <v>143</v>
      </c>
      <c r="G2773" s="1061" t="s">
        <v>711</v>
      </c>
      <c r="H2773" s="1063">
        <v>1</v>
      </c>
      <c r="I2773" s="1064">
        <v>31701</v>
      </c>
      <c r="J2773" s="1064">
        <v>1</v>
      </c>
      <c r="K2773">
        <v>2020</v>
      </c>
      <c r="L2773" s="1064">
        <v>1</v>
      </c>
      <c r="M2773" s="1064">
        <v>1</v>
      </c>
      <c r="N2773" s="1064" t="s">
        <v>2397</v>
      </c>
      <c r="O2773">
        <v>13</v>
      </c>
      <c r="P2773" s="1065">
        <v>0</v>
      </c>
      <c r="Q2773" s="1065">
        <v>0</v>
      </c>
      <c r="R2773" s="1066">
        <f t="shared" si="43"/>
        <v>0</v>
      </c>
      <c r="S2773" s="1065">
        <v>0</v>
      </c>
      <c r="T2773" s="1065">
        <v>0</v>
      </c>
      <c r="U2773" s="1065">
        <v>217</v>
      </c>
      <c r="V2773" s="1065">
        <v>217</v>
      </c>
    </row>
    <row r="2774" spans="1:22">
      <c r="A2774">
        <v>4088200100</v>
      </c>
      <c r="B2774" s="1061">
        <v>2</v>
      </c>
      <c r="C2774" s="1061">
        <v>5</v>
      </c>
      <c r="D2774" s="1062">
        <v>2</v>
      </c>
      <c r="E2774" s="1061" t="s">
        <v>2394</v>
      </c>
      <c r="F2774" s="1061">
        <v>143</v>
      </c>
      <c r="G2774" s="1061" t="s">
        <v>711</v>
      </c>
      <c r="H2774" s="1063">
        <v>1</v>
      </c>
      <c r="I2774" s="1064">
        <v>31701</v>
      </c>
      <c r="J2774" s="1064">
        <v>1</v>
      </c>
      <c r="K2774">
        <v>2020</v>
      </c>
      <c r="L2774" s="1064">
        <v>1</v>
      </c>
      <c r="M2774" s="1064">
        <v>1</v>
      </c>
      <c r="N2774" s="1064" t="s">
        <v>2397</v>
      </c>
      <c r="O2774">
        <v>13</v>
      </c>
      <c r="P2774" s="1065">
        <v>0</v>
      </c>
      <c r="Q2774" s="1065">
        <v>0</v>
      </c>
      <c r="R2774" s="1066">
        <f t="shared" si="43"/>
        <v>0</v>
      </c>
      <c r="S2774" s="1065">
        <v>0</v>
      </c>
      <c r="T2774" s="1065">
        <v>0</v>
      </c>
      <c r="U2774" s="1065">
        <v>0</v>
      </c>
      <c r="V2774" s="1065">
        <v>0</v>
      </c>
    </row>
    <row r="2775" spans="1:22">
      <c r="A2775">
        <v>4088200100</v>
      </c>
      <c r="B2775" s="1061">
        <v>2</v>
      </c>
      <c r="C2775" s="1061">
        <v>5</v>
      </c>
      <c r="D2775" s="1062">
        <v>2</v>
      </c>
      <c r="E2775" s="1061" t="s">
        <v>2394</v>
      </c>
      <c r="F2775" s="1061">
        <v>143</v>
      </c>
      <c r="G2775" s="1061" t="s">
        <v>711</v>
      </c>
      <c r="H2775" s="1063">
        <v>1</v>
      </c>
      <c r="I2775" s="1064">
        <v>31701</v>
      </c>
      <c r="J2775" s="1064">
        <v>1</v>
      </c>
      <c r="K2775">
        <v>2020</v>
      </c>
      <c r="L2775" s="1064">
        <v>1</v>
      </c>
      <c r="M2775" s="1064">
        <v>1</v>
      </c>
      <c r="N2775" s="1064" t="s">
        <v>2397</v>
      </c>
      <c r="O2775">
        <v>13</v>
      </c>
      <c r="P2775" s="1065">
        <v>0</v>
      </c>
      <c r="Q2775" s="1065">
        <v>0</v>
      </c>
      <c r="R2775" s="1066">
        <f t="shared" si="43"/>
        <v>0</v>
      </c>
      <c r="S2775" s="1065">
        <v>0</v>
      </c>
      <c r="T2775" s="1065">
        <v>0</v>
      </c>
      <c r="U2775" s="1065">
        <v>0</v>
      </c>
      <c r="V2775" s="1065">
        <v>0</v>
      </c>
    </row>
    <row r="2776" spans="1:22">
      <c r="A2776">
        <v>4088200100</v>
      </c>
      <c r="B2776" s="1061">
        <v>2</v>
      </c>
      <c r="C2776" s="1061">
        <v>5</v>
      </c>
      <c r="D2776" s="1062">
        <v>2</v>
      </c>
      <c r="E2776" s="1061" t="s">
        <v>2394</v>
      </c>
      <c r="F2776" s="1061">
        <v>143</v>
      </c>
      <c r="G2776" s="1061" t="s">
        <v>711</v>
      </c>
      <c r="H2776" s="1063">
        <v>1</v>
      </c>
      <c r="I2776" s="1064">
        <v>31701</v>
      </c>
      <c r="J2776" s="1064">
        <v>1</v>
      </c>
      <c r="K2776">
        <v>2020</v>
      </c>
      <c r="L2776" s="1064">
        <v>1</v>
      </c>
      <c r="M2776" s="1064">
        <v>1</v>
      </c>
      <c r="N2776" s="1064" t="s">
        <v>2397</v>
      </c>
      <c r="O2776">
        <v>13</v>
      </c>
      <c r="P2776" s="1065">
        <v>0</v>
      </c>
      <c r="Q2776" s="1065">
        <v>0</v>
      </c>
      <c r="R2776" s="1066">
        <f t="shared" si="43"/>
        <v>0</v>
      </c>
      <c r="S2776" s="1065">
        <v>217</v>
      </c>
      <c r="T2776" s="1065">
        <v>217</v>
      </c>
      <c r="U2776" s="1065">
        <v>0</v>
      </c>
      <c r="V2776" s="1065">
        <v>0</v>
      </c>
    </row>
    <row r="2777" spans="1:22">
      <c r="A2777">
        <v>4088200100</v>
      </c>
      <c r="B2777" s="1061">
        <v>2</v>
      </c>
      <c r="C2777" s="1061">
        <v>5</v>
      </c>
      <c r="D2777" s="1062">
        <v>2</v>
      </c>
      <c r="E2777" s="1061" t="s">
        <v>2394</v>
      </c>
      <c r="F2777" s="1061">
        <v>143</v>
      </c>
      <c r="G2777" s="1061" t="s">
        <v>711</v>
      </c>
      <c r="H2777" s="1063">
        <v>1</v>
      </c>
      <c r="I2777" s="1064">
        <v>31701</v>
      </c>
      <c r="J2777" s="1064">
        <v>1</v>
      </c>
      <c r="K2777">
        <v>2020</v>
      </c>
      <c r="L2777" s="1064">
        <v>1</v>
      </c>
      <c r="M2777" s="1064">
        <v>1</v>
      </c>
      <c r="N2777" s="1064" t="s">
        <v>2397</v>
      </c>
      <c r="O2777">
        <v>13</v>
      </c>
      <c r="P2777" s="1065">
        <v>0</v>
      </c>
      <c r="Q2777" s="1065">
        <v>217</v>
      </c>
      <c r="R2777" s="1066">
        <f t="shared" si="43"/>
        <v>217</v>
      </c>
      <c r="S2777" s="1065">
        <v>0</v>
      </c>
      <c r="T2777" s="1065">
        <v>0</v>
      </c>
      <c r="U2777" s="1065">
        <v>0</v>
      </c>
      <c r="V2777" s="1065">
        <v>0</v>
      </c>
    </row>
    <row r="2778" spans="1:22">
      <c r="A2778">
        <v>4088200100</v>
      </c>
      <c r="B2778" s="1061">
        <v>2</v>
      </c>
      <c r="C2778" s="1061">
        <v>5</v>
      </c>
      <c r="D2778" s="1062">
        <v>2</v>
      </c>
      <c r="E2778" s="1061" t="s">
        <v>2394</v>
      </c>
      <c r="F2778" s="1061">
        <v>143</v>
      </c>
      <c r="G2778" s="1061" t="s">
        <v>711</v>
      </c>
      <c r="H2778" s="1063">
        <v>1</v>
      </c>
      <c r="I2778" s="1064">
        <v>31701</v>
      </c>
      <c r="J2778" s="1064">
        <v>1</v>
      </c>
      <c r="K2778">
        <v>2020</v>
      </c>
      <c r="L2778" s="1064">
        <v>2</v>
      </c>
      <c r="M2778" s="1064">
        <v>2</v>
      </c>
      <c r="N2778" s="1064" t="s">
        <v>2396</v>
      </c>
      <c r="O2778">
        <v>13</v>
      </c>
      <c r="P2778" s="1065">
        <v>6845.45</v>
      </c>
      <c r="Q2778" s="1065">
        <v>-4763.5</v>
      </c>
      <c r="R2778" s="1066">
        <f t="shared" si="43"/>
        <v>2081.9499999999998</v>
      </c>
      <c r="S2778" s="1065">
        <v>2081.9499999999998</v>
      </c>
      <c r="T2778" s="1065">
        <v>2081.9499999999998</v>
      </c>
      <c r="U2778" s="1065">
        <v>2081.9499999999998</v>
      </c>
      <c r="V2778" s="1065">
        <v>2081.9499999999998</v>
      </c>
    </row>
    <row r="2779" spans="1:22">
      <c r="A2779">
        <v>4088200100</v>
      </c>
      <c r="B2779" s="1061">
        <v>2</v>
      </c>
      <c r="C2779" s="1061">
        <v>5</v>
      </c>
      <c r="D2779" s="1062">
        <v>2</v>
      </c>
      <c r="E2779" s="1061" t="s">
        <v>2394</v>
      </c>
      <c r="F2779" s="1061">
        <v>143</v>
      </c>
      <c r="G2779" s="1061" t="s">
        <v>711</v>
      </c>
      <c r="H2779" s="1063">
        <v>1</v>
      </c>
      <c r="I2779" s="1064">
        <v>31701</v>
      </c>
      <c r="J2779" s="1064">
        <v>1</v>
      </c>
      <c r="K2779">
        <v>2020</v>
      </c>
      <c r="L2779" s="1064">
        <v>2</v>
      </c>
      <c r="M2779" s="1064">
        <v>2</v>
      </c>
      <c r="N2779" s="1064" t="s">
        <v>2396</v>
      </c>
      <c r="O2779">
        <v>13</v>
      </c>
      <c r="P2779" s="1065">
        <v>0</v>
      </c>
      <c r="Q2779" s="1065">
        <v>0</v>
      </c>
      <c r="R2779" s="1066">
        <f t="shared" si="43"/>
        <v>0</v>
      </c>
      <c r="S2779" s="1065">
        <v>0</v>
      </c>
      <c r="T2779" s="1065">
        <v>0</v>
      </c>
      <c r="U2779" s="1065">
        <v>0</v>
      </c>
      <c r="V2779" s="1065">
        <v>0</v>
      </c>
    </row>
    <row r="2780" spans="1:22">
      <c r="A2780">
        <v>4088200100</v>
      </c>
      <c r="B2780" s="1061">
        <v>2</v>
      </c>
      <c r="C2780" s="1061">
        <v>5</v>
      </c>
      <c r="D2780" s="1062">
        <v>2</v>
      </c>
      <c r="E2780" s="1061" t="s">
        <v>2394</v>
      </c>
      <c r="F2780" s="1061">
        <v>143</v>
      </c>
      <c r="G2780" s="1061" t="s">
        <v>711</v>
      </c>
      <c r="H2780" s="1063">
        <v>1</v>
      </c>
      <c r="I2780" s="1064">
        <v>31701</v>
      </c>
      <c r="J2780" s="1064">
        <v>1</v>
      </c>
      <c r="K2780">
        <v>2020</v>
      </c>
      <c r="L2780" s="1064">
        <v>2</v>
      </c>
      <c r="M2780" s="1064">
        <v>2</v>
      </c>
      <c r="N2780" s="1064" t="s">
        <v>2396</v>
      </c>
      <c r="O2780">
        <v>13</v>
      </c>
      <c r="P2780" s="1065">
        <v>0</v>
      </c>
      <c r="Q2780" s="1065">
        <v>0</v>
      </c>
      <c r="R2780" s="1066">
        <f t="shared" si="43"/>
        <v>0</v>
      </c>
      <c r="S2780" s="1065">
        <v>0</v>
      </c>
      <c r="T2780" s="1065">
        <v>0</v>
      </c>
      <c r="U2780" s="1065">
        <v>10699.49</v>
      </c>
      <c r="V2780" s="1065">
        <v>10699.49</v>
      </c>
    </row>
    <row r="2781" spans="1:22">
      <c r="A2781">
        <v>4088200100</v>
      </c>
      <c r="B2781" s="1061">
        <v>2</v>
      </c>
      <c r="C2781" s="1061">
        <v>5</v>
      </c>
      <c r="D2781" s="1062">
        <v>2</v>
      </c>
      <c r="E2781" s="1061" t="s">
        <v>2394</v>
      </c>
      <c r="F2781" s="1061">
        <v>143</v>
      </c>
      <c r="G2781" s="1061" t="s">
        <v>711</v>
      </c>
      <c r="H2781" s="1063">
        <v>1</v>
      </c>
      <c r="I2781" s="1064">
        <v>31701</v>
      </c>
      <c r="J2781" s="1064">
        <v>1</v>
      </c>
      <c r="K2781">
        <v>2020</v>
      </c>
      <c r="L2781" s="1064">
        <v>2</v>
      </c>
      <c r="M2781" s="1064">
        <v>2</v>
      </c>
      <c r="N2781" s="1064" t="s">
        <v>2396</v>
      </c>
      <c r="O2781">
        <v>13</v>
      </c>
      <c r="P2781" s="1065">
        <v>0</v>
      </c>
      <c r="Q2781" s="1065">
        <v>0</v>
      </c>
      <c r="R2781" s="1066">
        <f t="shared" si="43"/>
        <v>0</v>
      </c>
      <c r="S2781" s="1065">
        <v>0</v>
      </c>
      <c r="T2781" s="1065">
        <v>0</v>
      </c>
      <c r="U2781" s="1065">
        <v>0</v>
      </c>
      <c r="V2781" s="1065">
        <v>0</v>
      </c>
    </row>
    <row r="2782" spans="1:22">
      <c r="A2782">
        <v>4088200100</v>
      </c>
      <c r="B2782" s="1061">
        <v>2</v>
      </c>
      <c r="C2782" s="1061">
        <v>5</v>
      </c>
      <c r="D2782" s="1062">
        <v>2</v>
      </c>
      <c r="E2782" s="1061" t="s">
        <v>2394</v>
      </c>
      <c r="F2782" s="1061">
        <v>143</v>
      </c>
      <c r="G2782" s="1061" t="s">
        <v>711</v>
      </c>
      <c r="H2782" s="1063">
        <v>1</v>
      </c>
      <c r="I2782" s="1064">
        <v>31701</v>
      </c>
      <c r="J2782" s="1064">
        <v>1</v>
      </c>
      <c r="K2782">
        <v>2020</v>
      </c>
      <c r="L2782" s="1064">
        <v>2</v>
      </c>
      <c r="M2782" s="1064">
        <v>2</v>
      </c>
      <c r="N2782" s="1064" t="s">
        <v>2396</v>
      </c>
      <c r="O2782">
        <v>13</v>
      </c>
      <c r="P2782" s="1065">
        <v>0</v>
      </c>
      <c r="Q2782" s="1065">
        <v>0</v>
      </c>
      <c r="R2782" s="1066">
        <f t="shared" si="43"/>
        <v>0</v>
      </c>
      <c r="S2782" s="1065">
        <v>0</v>
      </c>
      <c r="T2782" s="1065">
        <v>0</v>
      </c>
      <c r="U2782" s="1065">
        <v>0</v>
      </c>
      <c r="V2782" s="1065">
        <v>0</v>
      </c>
    </row>
    <row r="2783" spans="1:22">
      <c r="A2783">
        <v>4088200100</v>
      </c>
      <c r="B2783" s="1061">
        <v>2</v>
      </c>
      <c r="C2783" s="1061">
        <v>5</v>
      </c>
      <c r="D2783" s="1062">
        <v>2</v>
      </c>
      <c r="E2783" s="1061" t="s">
        <v>2394</v>
      </c>
      <c r="F2783" s="1061">
        <v>143</v>
      </c>
      <c r="G2783" s="1061" t="s">
        <v>711</v>
      </c>
      <c r="H2783" s="1063">
        <v>1</v>
      </c>
      <c r="I2783" s="1064">
        <v>31701</v>
      </c>
      <c r="J2783" s="1064">
        <v>1</v>
      </c>
      <c r="K2783">
        <v>2020</v>
      </c>
      <c r="L2783" s="1064">
        <v>2</v>
      </c>
      <c r="M2783" s="1064">
        <v>2</v>
      </c>
      <c r="N2783" s="1064" t="s">
        <v>2396</v>
      </c>
      <c r="O2783">
        <v>13</v>
      </c>
      <c r="P2783" s="1065">
        <v>0</v>
      </c>
      <c r="Q2783" s="1065">
        <v>0</v>
      </c>
      <c r="R2783" s="1066">
        <f t="shared" si="43"/>
        <v>0</v>
      </c>
      <c r="S2783" s="1065">
        <v>10699.49</v>
      </c>
      <c r="T2783" s="1065">
        <v>10699.49</v>
      </c>
      <c r="U2783" s="1065">
        <v>0</v>
      </c>
      <c r="V2783" s="1065">
        <v>0</v>
      </c>
    </row>
    <row r="2784" spans="1:22">
      <c r="A2784">
        <v>4088200100</v>
      </c>
      <c r="B2784" s="1061">
        <v>2</v>
      </c>
      <c r="C2784" s="1061">
        <v>5</v>
      </c>
      <c r="D2784" s="1062">
        <v>2</v>
      </c>
      <c r="E2784" s="1061" t="s">
        <v>2394</v>
      </c>
      <c r="F2784" s="1061">
        <v>143</v>
      </c>
      <c r="G2784" s="1061" t="s">
        <v>711</v>
      </c>
      <c r="H2784" s="1063">
        <v>1</v>
      </c>
      <c r="I2784" s="1064">
        <v>31701</v>
      </c>
      <c r="J2784" s="1064">
        <v>1</v>
      </c>
      <c r="K2784">
        <v>2020</v>
      </c>
      <c r="L2784" s="1064">
        <v>2</v>
      </c>
      <c r="M2784" s="1064">
        <v>2</v>
      </c>
      <c r="N2784" s="1064" t="s">
        <v>2396</v>
      </c>
      <c r="O2784">
        <v>13</v>
      </c>
      <c r="P2784" s="1065">
        <v>0</v>
      </c>
      <c r="Q2784" s="1065">
        <v>10699.49</v>
      </c>
      <c r="R2784" s="1066">
        <f t="shared" si="43"/>
        <v>10699.49</v>
      </c>
      <c r="S2784" s="1065">
        <v>0</v>
      </c>
      <c r="T2784" s="1065">
        <v>0</v>
      </c>
      <c r="U2784" s="1065">
        <v>0</v>
      </c>
      <c r="V2784" s="1065">
        <v>0</v>
      </c>
    </row>
    <row r="2785" spans="1:22">
      <c r="A2785">
        <v>4088200100</v>
      </c>
      <c r="B2785" s="1061">
        <v>2</v>
      </c>
      <c r="C2785" s="1061">
        <v>5</v>
      </c>
      <c r="D2785" s="1062">
        <v>2</v>
      </c>
      <c r="E2785" s="1061" t="s">
        <v>2394</v>
      </c>
      <c r="F2785" s="1061">
        <v>143</v>
      </c>
      <c r="G2785" s="1061" t="s">
        <v>711</v>
      </c>
      <c r="H2785" s="1063">
        <v>1</v>
      </c>
      <c r="I2785" s="1064">
        <v>31701</v>
      </c>
      <c r="J2785" s="1064">
        <v>1</v>
      </c>
      <c r="K2785">
        <v>2020</v>
      </c>
      <c r="L2785" s="1064">
        <v>2</v>
      </c>
      <c r="M2785" s="1064">
        <v>2</v>
      </c>
      <c r="N2785" s="1064" t="s">
        <v>2396</v>
      </c>
      <c r="O2785">
        <v>13</v>
      </c>
      <c r="P2785" s="1065">
        <v>0</v>
      </c>
      <c r="Q2785" s="1065">
        <v>0</v>
      </c>
      <c r="R2785" s="1066">
        <f t="shared" si="43"/>
        <v>0</v>
      </c>
      <c r="S2785" s="1065">
        <v>0</v>
      </c>
      <c r="T2785" s="1065">
        <v>0</v>
      </c>
      <c r="U2785" s="1065">
        <v>0</v>
      </c>
      <c r="V2785" s="1065">
        <v>0</v>
      </c>
    </row>
    <row r="2786" spans="1:22">
      <c r="A2786">
        <v>4088200100</v>
      </c>
      <c r="B2786" s="1061">
        <v>2</v>
      </c>
      <c r="C2786" s="1061">
        <v>5</v>
      </c>
      <c r="D2786" s="1062">
        <v>2</v>
      </c>
      <c r="E2786" s="1061" t="s">
        <v>2394</v>
      </c>
      <c r="F2786" s="1061">
        <v>143</v>
      </c>
      <c r="G2786" s="1061" t="s">
        <v>711</v>
      </c>
      <c r="H2786" s="1063">
        <v>1</v>
      </c>
      <c r="I2786" s="1064">
        <v>31701</v>
      </c>
      <c r="J2786" s="1064">
        <v>1</v>
      </c>
      <c r="K2786">
        <v>2020</v>
      </c>
      <c r="L2786" s="1064">
        <v>2</v>
      </c>
      <c r="M2786" s="1064">
        <v>2</v>
      </c>
      <c r="N2786" s="1064" t="s">
        <v>2396</v>
      </c>
      <c r="O2786">
        <v>13</v>
      </c>
      <c r="P2786" s="1065">
        <v>0</v>
      </c>
      <c r="Q2786" s="1065">
        <v>0</v>
      </c>
      <c r="R2786" s="1066">
        <f t="shared" si="43"/>
        <v>0</v>
      </c>
      <c r="S2786" s="1065">
        <v>0</v>
      </c>
      <c r="T2786" s="1065">
        <v>0</v>
      </c>
      <c r="U2786" s="1065">
        <v>5102</v>
      </c>
      <c r="V2786" s="1065">
        <v>5102</v>
      </c>
    </row>
    <row r="2787" spans="1:22">
      <c r="A2787">
        <v>4088200100</v>
      </c>
      <c r="B2787" s="1061">
        <v>2</v>
      </c>
      <c r="C2787" s="1061">
        <v>5</v>
      </c>
      <c r="D2787" s="1062">
        <v>2</v>
      </c>
      <c r="E2787" s="1061" t="s">
        <v>2394</v>
      </c>
      <c r="F2787" s="1061">
        <v>143</v>
      </c>
      <c r="G2787" s="1061" t="s">
        <v>711</v>
      </c>
      <c r="H2787" s="1063">
        <v>1</v>
      </c>
      <c r="I2787" s="1064">
        <v>31701</v>
      </c>
      <c r="J2787" s="1064">
        <v>1</v>
      </c>
      <c r="K2787">
        <v>2020</v>
      </c>
      <c r="L2787" s="1064">
        <v>2</v>
      </c>
      <c r="M2787" s="1064">
        <v>2</v>
      </c>
      <c r="N2787" s="1064" t="s">
        <v>2396</v>
      </c>
      <c r="O2787">
        <v>13</v>
      </c>
      <c r="P2787" s="1065">
        <v>0</v>
      </c>
      <c r="Q2787" s="1065">
        <v>0</v>
      </c>
      <c r="R2787" s="1066">
        <f t="shared" si="43"/>
        <v>0</v>
      </c>
      <c r="S2787" s="1065">
        <v>0</v>
      </c>
      <c r="T2787" s="1065">
        <v>0</v>
      </c>
      <c r="U2787" s="1065">
        <v>0</v>
      </c>
      <c r="V2787" s="1065">
        <v>0</v>
      </c>
    </row>
    <row r="2788" spans="1:22">
      <c r="A2788">
        <v>4088200100</v>
      </c>
      <c r="B2788" s="1061">
        <v>2</v>
      </c>
      <c r="C2788" s="1061">
        <v>5</v>
      </c>
      <c r="D2788" s="1062">
        <v>2</v>
      </c>
      <c r="E2788" s="1061" t="s">
        <v>2394</v>
      </c>
      <c r="F2788" s="1061">
        <v>143</v>
      </c>
      <c r="G2788" s="1061" t="s">
        <v>711</v>
      </c>
      <c r="H2788" s="1063">
        <v>1</v>
      </c>
      <c r="I2788" s="1064">
        <v>31701</v>
      </c>
      <c r="J2788" s="1064">
        <v>1</v>
      </c>
      <c r="K2788">
        <v>2020</v>
      </c>
      <c r="L2788" s="1064">
        <v>2</v>
      </c>
      <c r="M2788" s="1064">
        <v>2</v>
      </c>
      <c r="N2788" s="1064" t="s">
        <v>2396</v>
      </c>
      <c r="O2788">
        <v>13</v>
      </c>
      <c r="P2788" s="1065">
        <v>0</v>
      </c>
      <c r="Q2788" s="1065">
        <v>0</v>
      </c>
      <c r="R2788" s="1066">
        <f t="shared" si="43"/>
        <v>0</v>
      </c>
      <c r="S2788" s="1065">
        <v>0</v>
      </c>
      <c r="T2788" s="1065">
        <v>0</v>
      </c>
      <c r="U2788" s="1065">
        <v>0</v>
      </c>
      <c r="V2788" s="1065">
        <v>0</v>
      </c>
    </row>
    <row r="2789" spans="1:22">
      <c r="A2789">
        <v>4088200100</v>
      </c>
      <c r="B2789" s="1061">
        <v>2</v>
      </c>
      <c r="C2789" s="1061">
        <v>5</v>
      </c>
      <c r="D2789" s="1062">
        <v>2</v>
      </c>
      <c r="E2789" s="1061" t="s">
        <v>2394</v>
      </c>
      <c r="F2789" s="1061">
        <v>143</v>
      </c>
      <c r="G2789" s="1061" t="s">
        <v>711</v>
      </c>
      <c r="H2789" s="1063">
        <v>1</v>
      </c>
      <c r="I2789" s="1064">
        <v>31701</v>
      </c>
      <c r="J2789" s="1064">
        <v>1</v>
      </c>
      <c r="K2789">
        <v>2020</v>
      </c>
      <c r="L2789" s="1064">
        <v>2</v>
      </c>
      <c r="M2789" s="1064">
        <v>2</v>
      </c>
      <c r="N2789" s="1064" t="s">
        <v>2396</v>
      </c>
      <c r="O2789">
        <v>13</v>
      </c>
      <c r="P2789" s="1065">
        <v>0</v>
      </c>
      <c r="Q2789" s="1065">
        <v>0</v>
      </c>
      <c r="R2789" s="1066">
        <f t="shared" si="43"/>
        <v>0</v>
      </c>
      <c r="S2789" s="1065">
        <v>5102</v>
      </c>
      <c r="T2789" s="1065">
        <v>5102</v>
      </c>
      <c r="U2789" s="1065">
        <v>0</v>
      </c>
      <c r="V2789" s="1065">
        <v>0</v>
      </c>
    </row>
    <row r="2790" spans="1:22">
      <c r="A2790">
        <v>4088200100</v>
      </c>
      <c r="B2790" s="1061">
        <v>2</v>
      </c>
      <c r="C2790" s="1061">
        <v>5</v>
      </c>
      <c r="D2790" s="1062">
        <v>2</v>
      </c>
      <c r="E2790" s="1061" t="s">
        <v>2394</v>
      </c>
      <c r="F2790" s="1061">
        <v>143</v>
      </c>
      <c r="G2790" s="1061" t="s">
        <v>711</v>
      </c>
      <c r="H2790" s="1063">
        <v>1</v>
      </c>
      <c r="I2790" s="1064">
        <v>31701</v>
      </c>
      <c r="J2790" s="1064">
        <v>1</v>
      </c>
      <c r="K2790">
        <v>2020</v>
      </c>
      <c r="L2790" s="1064">
        <v>2</v>
      </c>
      <c r="M2790" s="1064">
        <v>2</v>
      </c>
      <c r="N2790" s="1064" t="s">
        <v>2396</v>
      </c>
      <c r="O2790">
        <v>13</v>
      </c>
      <c r="P2790" s="1065">
        <v>0</v>
      </c>
      <c r="Q2790" s="1065">
        <v>5102</v>
      </c>
      <c r="R2790" s="1066">
        <f t="shared" si="43"/>
        <v>5102</v>
      </c>
      <c r="S2790" s="1065">
        <v>0</v>
      </c>
      <c r="T2790" s="1065">
        <v>0</v>
      </c>
      <c r="U2790" s="1065">
        <v>0</v>
      </c>
      <c r="V2790" s="1065">
        <v>0</v>
      </c>
    </row>
    <row r="2791" spans="1:22">
      <c r="A2791">
        <v>4088200100</v>
      </c>
      <c r="B2791" s="1061">
        <v>2</v>
      </c>
      <c r="C2791" s="1061">
        <v>5</v>
      </c>
      <c r="D2791" s="1062">
        <v>2</v>
      </c>
      <c r="E2791" s="1061" t="s">
        <v>2394</v>
      </c>
      <c r="F2791" s="1061">
        <v>143</v>
      </c>
      <c r="G2791" s="1061" t="s">
        <v>711</v>
      </c>
      <c r="H2791" s="1063">
        <v>1</v>
      </c>
      <c r="I2791" s="1064">
        <v>31701</v>
      </c>
      <c r="J2791" s="1064">
        <v>1</v>
      </c>
      <c r="K2791">
        <v>2020</v>
      </c>
      <c r="L2791" s="1064">
        <v>2</v>
      </c>
      <c r="M2791" s="1064">
        <v>2</v>
      </c>
      <c r="N2791" s="1064" t="s">
        <v>2396</v>
      </c>
      <c r="O2791">
        <v>13</v>
      </c>
      <c r="P2791" s="1065">
        <v>3616.63</v>
      </c>
      <c r="Q2791" s="1065">
        <v>-2711.83</v>
      </c>
      <c r="R2791" s="1066">
        <f t="shared" si="43"/>
        <v>904.80000000000018</v>
      </c>
      <c r="S2791" s="1065">
        <v>904.8</v>
      </c>
      <c r="T2791" s="1065">
        <v>904.8</v>
      </c>
      <c r="U2791" s="1065">
        <v>904.8</v>
      </c>
      <c r="V2791" s="1065">
        <v>904.8</v>
      </c>
    </row>
    <row r="2792" spans="1:22">
      <c r="A2792">
        <v>4088200100</v>
      </c>
      <c r="B2792" s="1061">
        <v>2</v>
      </c>
      <c r="C2792" s="1061">
        <v>5</v>
      </c>
      <c r="D2792" s="1062">
        <v>2</v>
      </c>
      <c r="E2792" s="1061" t="s">
        <v>2394</v>
      </c>
      <c r="F2792" s="1061">
        <v>143</v>
      </c>
      <c r="G2792" s="1061" t="s">
        <v>711</v>
      </c>
      <c r="H2792" s="1063">
        <v>1</v>
      </c>
      <c r="I2792" s="1064">
        <v>31701</v>
      </c>
      <c r="J2792" s="1064">
        <v>1</v>
      </c>
      <c r="K2792">
        <v>2020</v>
      </c>
      <c r="L2792" s="1064">
        <v>2</v>
      </c>
      <c r="M2792" s="1064">
        <v>2</v>
      </c>
      <c r="N2792" s="1064" t="s">
        <v>2396</v>
      </c>
      <c r="O2792">
        <v>13</v>
      </c>
      <c r="P2792" s="1065">
        <v>23769.22</v>
      </c>
      <c r="Q2792" s="1065">
        <v>-15243.23</v>
      </c>
      <c r="R2792" s="1066">
        <f t="shared" si="43"/>
        <v>8525.9900000000016</v>
      </c>
      <c r="S2792" s="1065">
        <v>8525.99</v>
      </c>
      <c r="T2792" s="1065">
        <v>8525.99</v>
      </c>
      <c r="U2792" s="1065">
        <v>8525.99</v>
      </c>
      <c r="V2792" s="1065">
        <v>8525.99</v>
      </c>
    </row>
    <row r="2793" spans="1:22">
      <c r="A2793">
        <v>4088200100</v>
      </c>
      <c r="B2793" s="1061">
        <v>2</v>
      </c>
      <c r="C2793" s="1061">
        <v>5</v>
      </c>
      <c r="D2793" s="1062">
        <v>2</v>
      </c>
      <c r="E2793" s="1061" t="s">
        <v>2394</v>
      </c>
      <c r="F2793" s="1061">
        <v>143</v>
      </c>
      <c r="G2793" s="1061" t="s">
        <v>711</v>
      </c>
      <c r="H2793" s="1063">
        <v>1</v>
      </c>
      <c r="I2793" s="1064">
        <v>31801</v>
      </c>
      <c r="J2793" s="1064">
        <v>1</v>
      </c>
      <c r="K2793">
        <v>2020</v>
      </c>
      <c r="L2793" s="1064">
        <v>2</v>
      </c>
      <c r="M2793" s="1064">
        <v>2</v>
      </c>
      <c r="N2793" s="1064" t="s">
        <v>2396</v>
      </c>
      <c r="O2793">
        <v>13</v>
      </c>
      <c r="P2793" s="1065">
        <v>154200.22</v>
      </c>
      <c r="Q2793" s="1065">
        <v>-89185.22</v>
      </c>
      <c r="R2793" s="1066">
        <f t="shared" si="43"/>
        <v>65015</v>
      </c>
      <c r="S2793" s="1065">
        <v>65015</v>
      </c>
      <c r="T2793" s="1065">
        <v>65015</v>
      </c>
      <c r="U2793" s="1065">
        <v>65015</v>
      </c>
      <c r="V2793" s="1065">
        <v>65015</v>
      </c>
    </row>
    <row r="2794" spans="1:22">
      <c r="A2794">
        <v>4088200100</v>
      </c>
      <c r="B2794" s="1061">
        <v>2</v>
      </c>
      <c r="C2794" s="1061">
        <v>5</v>
      </c>
      <c r="D2794" s="1062">
        <v>2</v>
      </c>
      <c r="E2794" s="1061" t="s">
        <v>2394</v>
      </c>
      <c r="F2794" s="1061">
        <v>143</v>
      </c>
      <c r="G2794" s="1061" t="s">
        <v>711</v>
      </c>
      <c r="H2794" s="1063">
        <v>1</v>
      </c>
      <c r="I2794" s="1064">
        <v>31801</v>
      </c>
      <c r="J2794" s="1064">
        <v>1</v>
      </c>
      <c r="K2794">
        <v>2020</v>
      </c>
      <c r="L2794" s="1064">
        <v>2</v>
      </c>
      <c r="M2794" s="1064">
        <v>2</v>
      </c>
      <c r="N2794" s="1064" t="s">
        <v>2396</v>
      </c>
      <c r="O2794">
        <v>13</v>
      </c>
      <c r="P2794" s="1065">
        <v>589.44000000000005</v>
      </c>
      <c r="Q2794" s="1065">
        <v>-321.48</v>
      </c>
      <c r="R2794" s="1066">
        <f t="shared" si="43"/>
        <v>267.96000000000004</v>
      </c>
      <c r="S2794" s="1065">
        <v>267.95999999999998</v>
      </c>
      <c r="T2794" s="1065">
        <v>267.95999999999998</v>
      </c>
      <c r="U2794" s="1065">
        <v>267.95999999999998</v>
      </c>
      <c r="V2794" s="1065">
        <v>267.95999999999998</v>
      </c>
    </row>
    <row r="2795" spans="1:22">
      <c r="A2795">
        <v>4088200100</v>
      </c>
      <c r="B2795" s="1061">
        <v>2</v>
      </c>
      <c r="C2795" s="1061">
        <v>5</v>
      </c>
      <c r="D2795" s="1062">
        <v>2</v>
      </c>
      <c r="E2795" s="1061" t="s">
        <v>2394</v>
      </c>
      <c r="F2795" s="1061">
        <v>143</v>
      </c>
      <c r="G2795" s="1061" t="s">
        <v>711</v>
      </c>
      <c r="H2795" s="1063">
        <v>1</v>
      </c>
      <c r="I2795" s="1064">
        <v>31801</v>
      </c>
      <c r="J2795" s="1064">
        <v>1</v>
      </c>
      <c r="K2795">
        <v>2020</v>
      </c>
      <c r="L2795" s="1064">
        <v>2</v>
      </c>
      <c r="M2795" s="1064">
        <v>2</v>
      </c>
      <c r="N2795" s="1064" t="s">
        <v>2396</v>
      </c>
      <c r="O2795">
        <v>13</v>
      </c>
      <c r="P2795" s="1065">
        <v>0</v>
      </c>
      <c r="Q2795" s="1065">
        <v>0</v>
      </c>
      <c r="R2795" s="1066">
        <f t="shared" si="43"/>
        <v>0</v>
      </c>
      <c r="S2795" s="1065">
        <v>0</v>
      </c>
      <c r="T2795" s="1065">
        <v>0</v>
      </c>
      <c r="U2795" s="1065">
        <v>0</v>
      </c>
      <c r="V2795" s="1065">
        <v>0</v>
      </c>
    </row>
    <row r="2796" spans="1:22">
      <c r="A2796">
        <v>4088200100</v>
      </c>
      <c r="B2796" s="1061">
        <v>2</v>
      </c>
      <c r="C2796" s="1061">
        <v>5</v>
      </c>
      <c r="D2796" s="1062">
        <v>2</v>
      </c>
      <c r="E2796" s="1061" t="s">
        <v>2394</v>
      </c>
      <c r="F2796" s="1061">
        <v>143</v>
      </c>
      <c r="G2796" s="1061" t="s">
        <v>711</v>
      </c>
      <c r="H2796" s="1063">
        <v>1</v>
      </c>
      <c r="I2796" s="1064">
        <v>31801</v>
      </c>
      <c r="J2796" s="1064">
        <v>1</v>
      </c>
      <c r="K2796">
        <v>2020</v>
      </c>
      <c r="L2796" s="1064">
        <v>2</v>
      </c>
      <c r="M2796" s="1064">
        <v>2</v>
      </c>
      <c r="N2796" s="1064" t="s">
        <v>2396</v>
      </c>
      <c r="O2796">
        <v>13</v>
      </c>
      <c r="P2796" s="1065">
        <v>0</v>
      </c>
      <c r="Q2796" s="1065">
        <v>0</v>
      </c>
      <c r="R2796" s="1066">
        <f t="shared" si="43"/>
        <v>0</v>
      </c>
      <c r="S2796" s="1065">
        <v>0</v>
      </c>
      <c r="T2796" s="1065">
        <v>0</v>
      </c>
      <c r="U2796" s="1065">
        <v>102.18</v>
      </c>
      <c r="V2796" s="1065">
        <v>102.18</v>
      </c>
    </row>
    <row r="2797" spans="1:22">
      <c r="A2797">
        <v>4088200100</v>
      </c>
      <c r="B2797" s="1061">
        <v>2</v>
      </c>
      <c r="C2797" s="1061">
        <v>5</v>
      </c>
      <c r="D2797" s="1062">
        <v>2</v>
      </c>
      <c r="E2797" s="1061" t="s">
        <v>2394</v>
      </c>
      <c r="F2797" s="1061">
        <v>143</v>
      </c>
      <c r="G2797" s="1061" t="s">
        <v>711</v>
      </c>
      <c r="H2797" s="1063">
        <v>1</v>
      </c>
      <c r="I2797" s="1064">
        <v>31801</v>
      </c>
      <c r="J2797" s="1064">
        <v>1</v>
      </c>
      <c r="K2797">
        <v>2020</v>
      </c>
      <c r="L2797" s="1064">
        <v>2</v>
      </c>
      <c r="M2797" s="1064">
        <v>2</v>
      </c>
      <c r="N2797" s="1064" t="s">
        <v>2396</v>
      </c>
      <c r="O2797">
        <v>13</v>
      </c>
      <c r="P2797" s="1065">
        <v>0</v>
      </c>
      <c r="Q2797" s="1065">
        <v>0</v>
      </c>
      <c r="R2797" s="1066">
        <f t="shared" si="43"/>
        <v>0</v>
      </c>
      <c r="S2797" s="1065">
        <v>0</v>
      </c>
      <c r="T2797" s="1065">
        <v>0</v>
      </c>
      <c r="U2797" s="1065">
        <v>0</v>
      </c>
      <c r="V2797" s="1065">
        <v>0</v>
      </c>
    </row>
    <row r="2798" spans="1:22">
      <c r="A2798">
        <v>4088200100</v>
      </c>
      <c r="B2798" s="1061">
        <v>2</v>
      </c>
      <c r="C2798" s="1061">
        <v>5</v>
      </c>
      <c r="D2798" s="1062">
        <v>2</v>
      </c>
      <c r="E2798" s="1061" t="s">
        <v>2394</v>
      </c>
      <c r="F2798" s="1061">
        <v>143</v>
      </c>
      <c r="G2798" s="1061" t="s">
        <v>711</v>
      </c>
      <c r="H2798" s="1063">
        <v>1</v>
      </c>
      <c r="I2798" s="1064">
        <v>31801</v>
      </c>
      <c r="J2798" s="1064">
        <v>1</v>
      </c>
      <c r="K2798">
        <v>2020</v>
      </c>
      <c r="L2798" s="1064">
        <v>2</v>
      </c>
      <c r="M2798" s="1064">
        <v>2</v>
      </c>
      <c r="N2798" s="1064" t="s">
        <v>2396</v>
      </c>
      <c r="O2798">
        <v>13</v>
      </c>
      <c r="P2798" s="1065">
        <v>0</v>
      </c>
      <c r="Q2798" s="1065">
        <v>0</v>
      </c>
      <c r="R2798" s="1066">
        <f t="shared" si="43"/>
        <v>0</v>
      </c>
      <c r="S2798" s="1065">
        <v>0</v>
      </c>
      <c r="T2798" s="1065">
        <v>0</v>
      </c>
      <c r="U2798" s="1065">
        <v>0</v>
      </c>
      <c r="V2798" s="1065">
        <v>0</v>
      </c>
    </row>
    <row r="2799" spans="1:22">
      <c r="A2799">
        <v>4088200100</v>
      </c>
      <c r="B2799" s="1061">
        <v>2</v>
      </c>
      <c r="C2799" s="1061">
        <v>5</v>
      </c>
      <c r="D2799" s="1062">
        <v>2</v>
      </c>
      <c r="E2799" s="1061" t="s">
        <v>2394</v>
      </c>
      <c r="F2799" s="1061">
        <v>143</v>
      </c>
      <c r="G2799" s="1061" t="s">
        <v>711</v>
      </c>
      <c r="H2799" s="1063">
        <v>1</v>
      </c>
      <c r="I2799" s="1064">
        <v>31801</v>
      </c>
      <c r="J2799" s="1064">
        <v>1</v>
      </c>
      <c r="K2799">
        <v>2020</v>
      </c>
      <c r="L2799" s="1064">
        <v>2</v>
      </c>
      <c r="M2799" s="1064">
        <v>2</v>
      </c>
      <c r="N2799" s="1064" t="s">
        <v>2396</v>
      </c>
      <c r="O2799">
        <v>13</v>
      </c>
      <c r="P2799" s="1065">
        <v>0</v>
      </c>
      <c r="Q2799" s="1065">
        <v>0</v>
      </c>
      <c r="R2799" s="1066">
        <f t="shared" si="43"/>
        <v>0</v>
      </c>
      <c r="S2799" s="1065">
        <v>102.18</v>
      </c>
      <c r="T2799" s="1065">
        <v>102.18</v>
      </c>
      <c r="U2799" s="1065">
        <v>0</v>
      </c>
      <c r="V2799" s="1065">
        <v>0</v>
      </c>
    </row>
    <row r="2800" spans="1:22">
      <c r="A2800">
        <v>4088200100</v>
      </c>
      <c r="B2800" s="1061">
        <v>2</v>
      </c>
      <c r="C2800" s="1061">
        <v>5</v>
      </c>
      <c r="D2800" s="1062">
        <v>2</v>
      </c>
      <c r="E2800" s="1061" t="s">
        <v>2394</v>
      </c>
      <c r="F2800" s="1061">
        <v>143</v>
      </c>
      <c r="G2800" s="1061" t="s">
        <v>711</v>
      </c>
      <c r="H2800" s="1063">
        <v>1</v>
      </c>
      <c r="I2800" s="1064">
        <v>31801</v>
      </c>
      <c r="J2800" s="1064">
        <v>1</v>
      </c>
      <c r="K2800">
        <v>2020</v>
      </c>
      <c r="L2800" s="1064">
        <v>2</v>
      </c>
      <c r="M2800" s="1064">
        <v>2</v>
      </c>
      <c r="N2800" s="1064" t="s">
        <v>2396</v>
      </c>
      <c r="O2800">
        <v>13</v>
      </c>
      <c r="P2800" s="1065">
        <v>0</v>
      </c>
      <c r="Q2800" s="1065">
        <v>102.18</v>
      </c>
      <c r="R2800" s="1066">
        <f t="shared" si="43"/>
        <v>102.18</v>
      </c>
      <c r="S2800" s="1065">
        <v>0</v>
      </c>
      <c r="T2800" s="1065">
        <v>0</v>
      </c>
      <c r="U2800" s="1065">
        <v>0</v>
      </c>
      <c r="V2800" s="1065">
        <v>0</v>
      </c>
    </row>
    <row r="2801" spans="1:22">
      <c r="A2801">
        <v>4088200100</v>
      </c>
      <c r="B2801" s="1061">
        <v>2</v>
      </c>
      <c r="C2801" s="1061">
        <v>5</v>
      </c>
      <c r="D2801" s="1062">
        <v>2</v>
      </c>
      <c r="E2801" s="1061" t="s">
        <v>2394</v>
      </c>
      <c r="F2801" s="1061">
        <v>143</v>
      </c>
      <c r="G2801" s="1061" t="s">
        <v>711</v>
      </c>
      <c r="H2801" s="1063">
        <v>1</v>
      </c>
      <c r="I2801" s="1064">
        <v>31801</v>
      </c>
      <c r="J2801" s="1064">
        <v>1</v>
      </c>
      <c r="K2801">
        <v>2020</v>
      </c>
      <c r="L2801" s="1064">
        <v>2</v>
      </c>
      <c r="M2801" s="1064">
        <v>2</v>
      </c>
      <c r="N2801" s="1064" t="s">
        <v>2396</v>
      </c>
      <c r="O2801">
        <v>13</v>
      </c>
      <c r="P2801" s="1065">
        <v>497.21</v>
      </c>
      <c r="Q2801" s="1065">
        <v>-197.12</v>
      </c>
      <c r="R2801" s="1066">
        <f t="shared" si="43"/>
        <v>300.08999999999997</v>
      </c>
      <c r="S2801" s="1065">
        <v>300.08999999999997</v>
      </c>
      <c r="T2801" s="1065">
        <v>300.08999999999997</v>
      </c>
      <c r="U2801" s="1065">
        <v>300.08999999999997</v>
      </c>
      <c r="V2801" s="1065">
        <v>300.08999999999997</v>
      </c>
    </row>
    <row r="2802" spans="1:22">
      <c r="A2802">
        <v>4088200100</v>
      </c>
      <c r="B2802" s="1061">
        <v>2</v>
      </c>
      <c r="C2802" s="1061">
        <v>5</v>
      </c>
      <c r="D2802" s="1062">
        <v>2</v>
      </c>
      <c r="E2802" s="1061" t="s">
        <v>2394</v>
      </c>
      <c r="F2802" s="1061">
        <v>143</v>
      </c>
      <c r="G2802" s="1061" t="s">
        <v>711</v>
      </c>
      <c r="H2802" s="1063">
        <v>1</v>
      </c>
      <c r="I2802" s="1064">
        <v>31801</v>
      </c>
      <c r="J2802" s="1064">
        <v>1</v>
      </c>
      <c r="K2802">
        <v>2020</v>
      </c>
      <c r="L2802" s="1064">
        <v>2</v>
      </c>
      <c r="M2802" s="1064">
        <v>2</v>
      </c>
      <c r="N2802" s="1064" t="s">
        <v>2396</v>
      </c>
      <c r="O2802">
        <v>13</v>
      </c>
      <c r="P2802" s="1065">
        <v>269.26</v>
      </c>
      <c r="Q2802" s="1065">
        <v>-269.26</v>
      </c>
      <c r="R2802" s="1066">
        <f t="shared" si="43"/>
        <v>0</v>
      </c>
      <c r="S2802" s="1065">
        <v>0</v>
      </c>
      <c r="T2802" s="1065">
        <v>0</v>
      </c>
      <c r="U2802" s="1065">
        <v>0</v>
      </c>
      <c r="V2802" s="1065">
        <v>0</v>
      </c>
    </row>
    <row r="2803" spans="1:22">
      <c r="A2803">
        <v>4088200100</v>
      </c>
      <c r="B2803" s="1061">
        <v>2</v>
      </c>
      <c r="C2803" s="1061">
        <v>5</v>
      </c>
      <c r="D2803" s="1062">
        <v>2</v>
      </c>
      <c r="E2803" s="1061" t="s">
        <v>2394</v>
      </c>
      <c r="F2803" s="1061">
        <v>143</v>
      </c>
      <c r="G2803" s="1061" t="s">
        <v>711</v>
      </c>
      <c r="H2803" s="1063">
        <v>1</v>
      </c>
      <c r="I2803" s="1064">
        <v>31801</v>
      </c>
      <c r="J2803" s="1064">
        <v>1</v>
      </c>
      <c r="K2803">
        <v>2020</v>
      </c>
      <c r="L2803" s="1064">
        <v>1</v>
      </c>
      <c r="M2803" s="1064">
        <v>1</v>
      </c>
      <c r="N2803" s="1064" t="s">
        <v>2397</v>
      </c>
      <c r="O2803">
        <v>13</v>
      </c>
      <c r="P2803" s="1065">
        <v>0</v>
      </c>
      <c r="Q2803" s="1065">
        <v>0</v>
      </c>
      <c r="R2803" s="1066">
        <f t="shared" si="43"/>
        <v>0</v>
      </c>
      <c r="S2803" s="1065">
        <v>0</v>
      </c>
      <c r="T2803" s="1065">
        <v>0</v>
      </c>
      <c r="U2803" s="1065">
        <v>0</v>
      </c>
      <c r="V2803" s="1065">
        <v>0</v>
      </c>
    </row>
    <row r="2804" spans="1:22">
      <c r="A2804">
        <v>4088200100</v>
      </c>
      <c r="B2804" s="1061">
        <v>2</v>
      </c>
      <c r="C2804" s="1061">
        <v>5</v>
      </c>
      <c r="D2804" s="1062">
        <v>2</v>
      </c>
      <c r="E2804" s="1061" t="s">
        <v>2394</v>
      </c>
      <c r="F2804" s="1061">
        <v>143</v>
      </c>
      <c r="G2804" s="1061" t="s">
        <v>711</v>
      </c>
      <c r="H2804" s="1063">
        <v>1</v>
      </c>
      <c r="I2804" s="1064">
        <v>31801</v>
      </c>
      <c r="J2804" s="1064">
        <v>1</v>
      </c>
      <c r="K2804">
        <v>2020</v>
      </c>
      <c r="L2804" s="1064">
        <v>1</v>
      </c>
      <c r="M2804" s="1064">
        <v>1</v>
      </c>
      <c r="N2804" s="1064" t="s">
        <v>2397</v>
      </c>
      <c r="O2804">
        <v>13</v>
      </c>
      <c r="P2804" s="1065">
        <v>0</v>
      </c>
      <c r="Q2804" s="1065">
        <v>0</v>
      </c>
      <c r="R2804" s="1066">
        <f t="shared" si="43"/>
        <v>0</v>
      </c>
      <c r="S2804" s="1065">
        <v>0</v>
      </c>
      <c r="T2804" s="1065">
        <v>0</v>
      </c>
      <c r="U2804" s="1065">
        <v>331.03</v>
      </c>
      <c r="V2804" s="1065">
        <v>331.03</v>
      </c>
    </row>
    <row r="2805" spans="1:22">
      <c r="A2805">
        <v>4088200100</v>
      </c>
      <c r="B2805" s="1061">
        <v>2</v>
      </c>
      <c r="C2805" s="1061">
        <v>5</v>
      </c>
      <c r="D2805" s="1062">
        <v>2</v>
      </c>
      <c r="E2805" s="1061" t="s">
        <v>2394</v>
      </c>
      <c r="F2805" s="1061">
        <v>143</v>
      </c>
      <c r="G2805" s="1061" t="s">
        <v>711</v>
      </c>
      <c r="H2805" s="1063">
        <v>1</v>
      </c>
      <c r="I2805" s="1064">
        <v>31801</v>
      </c>
      <c r="J2805" s="1064">
        <v>1</v>
      </c>
      <c r="K2805">
        <v>2020</v>
      </c>
      <c r="L2805" s="1064">
        <v>1</v>
      </c>
      <c r="M2805" s="1064">
        <v>1</v>
      </c>
      <c r="N2805" s="1064" t="s">
        <v>2397</v>
      </c>
      <c r="O2805">
        <v>13</v>
      </c>
      <c r="P2805" s="1065">
        <v>0</v>
      </c>
      <c r="Q2805" s="1065">
        <v>0</v>
      </c>
      <c r="R2805" s="1066">
        <f t="shared" si="43"/>
        <v>0</v>
      </c>
      <c r="S2805" s="1065">
        <v>0</v>
      </c>
      <c r="T2805" s="1065">
        <v>0</v>
      </c>
      <c r="U2805" s="1065">
        <v>0</v>
      </c>
      <c r="V2805" s="1065">
        <v>0</v>
      </c>
    </row>
    <row r="2806" spans="1:22">
      <c r="A2806">
        <v>4088200100</v>
      </c>
      <c r="B2806" s="1061">
        <v>2</v>
      </c>
      <c r="C2806" s="1061">
        <v>5</v>
      </c>
      <c r="D2806" s="1062">
        <v>2</v>
      </c>
      <c r="E2806" s="1061" t="s">
        <v>2394</v>
      </c>
      <c r="F2806" s="1061">
        <v>143</v>
      </c>
      <c r="G2806" s="1061" t="s">
        <v>711</v>
      </c>
      <c r="H2806" s="1063">
        <v>1</v>
      </c>
      <c r="I2806" s="1064">
        <v>31801</v>
      </c>
      <c r="J2806" s="1064">
        <v>1</v>
      </c>
      <c r="K2806">
        <v>2020</v>
      </c>
      <c r="L2806" s="1064">
        <v>1</v>
      </c>
      <c r="M2806" s="1064">
        <v>1</v>
      </c>
      <c r="N2806" s="1064" t="s">
        <v>2397</v>
      </c>
      <c r="O2806">
        <v>13</v>
      </c>
      <c r="P2806" s="1065">
        <v>0</v>
      </c>
      <c r="Q2806" s="1065">
        <v>0</v>
      </c>
      <c r="R2806" s="1066">
        <f t="shared" si="43"/>
        <v>0</v>
      </c>
      <c r="S2806" s="1065">
        <v>0</v>
      </c>
      <c r="T2806" s="1065">
        <v>0</v>
      </c>
      <c r="U2806" s="1065">
        <v>0</v>
      </c>
      <c r="V2806" s="1065">
        <v>0</v>
      </c>
    </row>
    <row r="2807" spans="1:22">
      <c r="A2807">
        <v>4088200100</v>
      </c>
      <c r="B2807" s="1061">
        <v>2</v>
      </c>
      <c r="C2807" s="1061">
        <v>5</v>
      </c>
      <c r="D2807" s="1062">
        <v>2</v>
      </c>
      <c r="E2807" s="1061" t="s">
        <v>2394</v>
      </c>
      <c r="F2807" s="1061">
        <v>143</v>
      </c>
      <c r="G2807" s="1061" t="s">
        <v>711</v>
      </c>
      <c r="H2807" s="1063">
        <v>1</v>
      </c>
      <c r="I2807" s="1064">
        <v>31801</v>
      </c>
      <c r="J2807" s="1064">
        <v>1</v>
      </c>
      <c r="K2807">
        <v>2020</v>
      </c>
      <c r="L2807" s="1064">
        <v>1</v>
      </c>
      <c r="M2807" s="1064">
        <v>1</v>
      </c>
      <c r="N2807" s="1064" t="s">
        <v>2397</v>
      </c>
      <c r="O2807">
        <v>13</v>
      </c>
      <c r="P2807" s="1065">
        <v>0</v>
      </c>
      <c r="Q2807" s="1065">
        <v>0</v>
      </c>
      <c r="R2807" s="1066">
        <f t="shared" si="43"/>
        <v>0</v>
      </c>
      <c r="S2807" s="1065">
        <v>331.03</v>
      </c>
      <c r="T2807" s="1065">
        <v>331.03</v>
      </c>
      <c r="U2807" s="1065">
        <v>0</v>
      </c>
      <c r="V2807" s="1065">
        <v>0</v>
      </c>
    </row>
    <row r="2808" spans="1:22">
      <c r="A2808">
        <v>4088200100</v>
      </c>
      <c r="B2808" s="1061">
        <v>2</v>
      </c>
      <c r="C2808" s="1061">
        <v>5</v>
      </c>
      <c r="D2808" s="1062">
        <v>2</v>
      </c>
      <c r="E2808" s="1061" t="s">
        <v>2394</v>
      </c>
      <c r="F2808" s="1061">
        <v>143</v>
      </c>
      <c r="G2808" s="1061" t="s">
        <v>711</v>
      </c>
      <c r="H2808" s="1063">
        <v>1</v>
      </c>
      <c r="I2808" s="1064">
        <v>31801</v>
      </c>
      <c r="J2808" s="1064">
        <v>1</v>
      </c>
      <c r="K2808">
        <v>2020</v>
      </c>
      <c r="L2808" s="1064">
        <v>1</v>
      </c>
      <c r="M2808" s="1064">
        <v>1</v>
      </c>
      <c r="N2808" s="1064" t="s">
        <v>2397</v>
      </c>
      <c r="O2808">
        <v>13</v>
      </c>
      <c r="P2808" s="1065">
        <v>0</v>
      </c>
      <c r="Q2808" s="1065">
        <v>331.03</v>
      </c>
      <c r="R2808" s="1066">
        <f t="shared" si="43"/>
        <v>331.03</v>
      </c>
      <c r="S2808" s="1065">
        <v>0</v>
      </c>
      <c r="T2808" s="1065">
        <v>0</v>
      </c>
      <c r="U2808" s="1065">
        <v>0</v>
      </c>
      <c r="V2808" s="1065">
        <v>0</v>
      </c>
    </row>
    <row r="2809" spans="1:22">
      <c r="A2809">
        <v>4088200100</v>
      </c>
      <c r="B2809" s="1061">
        <v>2</v>
      </c>
      <c r="C2809" s="1061">
        <v>5</v>
      </c>
      <c r="D2809" s="1062">
        <v>2</v>
      </c>
      <c r="E2809" s="1061" t="s">
        <v>2394</v>
      </c>
      <c r="F2809" s="1061">
        <v>143</v>
      </c>
      <c r="G2809" s="1061" t="s">
        <v>711</v>
      </c>
      <c r="H2809" s="1063">
        <v>1</v>
      </c>
      <c r="I2809" s="1064">
        <v>31801</v>
      </c>
      <c r="J2809" s="1064">
        <v>1</v>
      </c>
      <c r="K2809">
        <v>2020</v>
      </c>
      <c r="L2809" s="1064">
        <v>2</v>
      </c>
      <c r="M2809" s="1064">
        <v>2</v>
      </c>
      <c r="N2809" s="1064" t="s">
        <v>2396</v>
      </c>
      <c r="O2809">
        <v>13</v>
      </c>
      <c r="P2809" s="1065">
        <v>335.82</v>
      </c>
      <c r="Q2809" s="1065">
        <v>3134.11</v>
      </c>
      <c r="R2809" s="1066">
        <f t="shared" si="43"/>
        <v>3469.9300000000003</v>
      </c>
      <c r="S2809" s="1065">
        <v>3469.93</v>
      </c>
      <c r="T2809" s="1065">
        <v>3469.93</v>
      </c>
      <c r="U2809" s="1065">
        <v>3469.93</v>
      </c>
      <c r="V2809" s="1065">
        <v>3469.93</v>
      </c>
    </row>
    <row r="2810" spans="1:22">
      <c r="A2810">
        <v>4088200100</v>
      </c>
      <c r="B2810" s="1061">
        <v>2</v>
      </c>
      <c r="C2810" s="1061">
        <v>5</v>
      </c>
      <c r="D2810" s="1062">
        <v>2</v>
      </c>
      <c r="E2810" s="1061" t="s">
        <v>2394</v>
      </c>
      <c r="F2810" s="1061">
        <v>143</v>
      </c>
      <c r="G2810" s="1061" t="s">
        <v>711</v>
      </c>
      <c r="H2810" s="1063">
        <v>1</v>
      </c>
      <c r="I2810" s="1064">
        <v>32201</v>
      </c>
      <c r="J2810" s="1064">
        <v>1</v>
      </c>
      <c r="K2810">
        <v>2020</v>
      </c>
      <c r="L2810" s="1064">
        <v>1</v>
      </c>
      <c r="M2810" s="1064">
        <v>1</v>
      </c>
      <c r="N2810" s="1064" t="s">
        <v>2397</v>
      </c>
      <c r="O2810">
        <v>13</v>
      </c>
      <c r="P2810" s="1065">
        <v>48121.43</v>
      </c>
      <c r="Q2810" s="1065">
        <v>0</v>
      </c>
      <c r="R2810" s="1066">
        <f t="shared" si="43"/>
        <v>48121.43</v>
      </c>
      <c r="S2810" s="1065">
        <v>0</v>
      </c>
      <c r="T2810" s="1065">
        <v>0</v>
      </c>
      <c r="U2810" s="1065">
        <v>0</v>
      </c>
      <c r="V2810" s="1065">
        <v>0</v>
      </c>
    </row>
    <row r="2811" spans="1:22">
      <c r="A2811">
        <v>4088200100</v>
      </c>
      <c r="B2811" s="1061">
        <v>2</v>
      </c>
      <c r="C2811" s="1061">
        <v>5</v>
      </c>
      <c r="D2811" s="1062">
        <v>2</v>
      </c>
      <c r="E2811" s="1061" t="s">
        <v>2394</v>
      </c>
      <c r="F2811" s="1061">
        <v>143</v>
      </c>
      <c r="G2811" s="1061" t="s">
        <v>711</v>
      </c>
      <c r="H2811" s="1063">
        <v>1</v>
      </c>
      <c r="I2811" s="1064">
        <v>32201</v>
      </c>
      <c r="J2811" s="1064">
        <v>1</v>
      </c>
      <c r="K2811">
        <v>2020</v>
      </c>
      <c r="L2811" s="1064">
        <v>2</v>
      </c>
      <c r="M2811" s="1064">
        <v>2</v>
      </c>
      <c r="N2811" s="1064" t="s">
        <v>2396</v>
      </c>
      <c r="O2811">
        <v>13</v>
      </c>
      <c r="P2811" s="1065">
        <v>75169.210000000006</v>
      </c>
      <c r="Q2811" s="1065">
        <v>-75169.210000000006</v>
      </c>
      <c r="R2811" s="1066">
        <f t="shared" si="43"/>
        <v>0</v>
      </c>
      <c r="S2811" s="1065">
        <v>0</v>
      </c>
      <c r="T2811" s="1065">
        <v>0</v>
      </c>
      <c r="U2811" s="1065">
        <v>0</v>
      </c>
      <c r="V2811" s="1065">
        <v>0</v>
      </c>
    </row>
    <row r="2812" spans="1:22">
      <c r="A2812">
        <v>4088200100</v>
      </c>
      <c r="B2812" s="1061">
        <v>2</v>
      </c>
      <c r="C2812" s="1061">
        <v>5</v>
      </c>
      <c r="D2812" s="1062">
        <v>2</v>
      </c>
      <c r="E2812" s="1061" t="s">
        <v>2394</v>
      </c>
      <c r="F2812" s="1061">
        <v>143</v>
      </c>
      <c r="G2812" s="1061" t="s">
        <v>711</v>
      </c>
      <c r="H2812" s="1063">
        <v>1</v>
      </c>
      <c r="I2812" s="1064">
        <v>32201</v>
      </c>
      <c r="J2812" s="1064">
        <v>1</v>
      </c>
      <c r="K2812">
        <v>2020</v>
      </c>
      <c r="L2812" s="1064">
        <v>2</v>
      </c>
      <c r="M2812" s="1064">
        <v>2</v>
      </c>
      <c r="N2812" s="1064" t="s">
        <v>2396</v>
      </c>
      <c r="O2812">
        <v>13</v>
      </c>
      <c r="P2812" s="1065">
        <v>671738.19</v>
      </c>
      <c r="Q2812" s="1065">
        <v>-75849.84</v>
      </c>
      <c r="R2812" s="1066">
        <f t="shared" si="43"/>
        <v>595888.35</v>
      </c>
      <c r="S2812" s="1065">
        <v>595888.35</v>
      </c>
      <c r="T2812" s="1065">
        <v>595888.35</v>
      </c>
      <c r="U2812" s="1065">
        <v>595888.35</v>
      </c>
      <c r="V2812" s="1065">
        <v>595888.35</v>
      </c>
    </row>
    <row r="2813" spans="1:22">
      <c r="A2813">
        <v>4088200100</v>
      </c>
      <c r="B2813" s="1061">
        <v>2</v>
      </c>
      <c r="C2813" s="1061">
        <v>5</v>
      </c>
      <c r="D2813" s="1062">
        <v>2</v>
      </c>
      <c r="E2813" s="1061" t="s">
        <v>2394</v>
      </c>
      <c r="F2813" s="1061">
        <v>143</v>
      </c>
      <c r="G2813" s="1061" t="s">
        <v>711</v>
      </c>
      <c r="H2813" s="1063">
        <v>1</v>
      </c>
      <c r="I2813" s="1064">
        <v>32201</v>
      </c>
      <c r="J2813" s="1064">
        <v>1</v>
      </c>
      <c r="K2813">
        <v>2020</v>
      </c>
      <c r="L2813" s="1064">
        <v>1</v>
      </c>
      <c r="M2813" s="1064">
        <v>1</v>
      </c>
      <c r="N2813" s="1064" t="s">
        <v>2397</v>
      </c>
      <c r="O2813">
        <v>13</v>
      </c>
      <c r="P2813" s="1065">
        <v>0</v>
      </c>
      <c r="Q2813" s="1065">
        <v>0</v>
      </c>
      <c r="R2813" s="1066">
        <f t="shared" si="43"/>
        <v>0</v>
      </c>
      <c r="S2813" s="1065">
        <v>0</v>
      </c>
      <c r="T2813" s="1065">
        <v>0</v>
      </c>
      <c r="U2813" s="1065">
        <v>0</v>
      </c>
      <c r="V2813" s="1065">
        <v>0</v>
      </c>
    </row>
    <row r="2814" spans="1:22">
      <c r="A2814">
        <v>4088200100</v>
      </c>
      <c r="B2814" s="1061">
        <v>2</v>
      </c>
      <c r="C2814" s="1061">
        <v>5</v>
      </c>
      <c r="D2814" s="1062">
        <v>2</v>
      </c>
      <c r="E2814" s="1061" t="s">
        <v>2394</v>
      </c>
      <c r="F2814" s="1061">
        <v>143</v>
      </c>
      <c r="G2814" s="1061" t="s">
        <v>711</v>
      </c>
      <c r="H2814" s="1063">
        <v>1</v>
      </c>
      <c r="I2814" s="1064">
        <v>32201</v>
      </c>
      <c r="J2814" s="1064">
        <v>1</v>
      </c>
      <c r="K2814">
        <v>2020</v>
      </c>
      <c r="L2814" s="1064">
        <v>1</v>
      </c>
      <c r="M2814" s="1064">
        <v>1</v>
      </c>
      <c r="N2814" s="1064" t="s">
        <v>2397</v>
      </c>
      <c r="O2814">
        <v>13</v>
      </c>
      <c r="P2814" s="1065">
        <v>0</v>
      </c>
      <c r="Q2814" s="1065">
        <v>0</v>
      </c>
      <c r="R2814" s="1066">
        <f t="shared" si="43"/>
        <v>0</v>
      </c>
      <c r="S2814" s="1065">
        <v>0</v>
      </c>
      <c r="T2814" s="1065">
        <v>0</v>
      </c>
      <c r="U2814" s="1065">
        <v>0</v>
      </c>
      <c r="V2814" s="1065">
        <v>0</v>
      </c>
    </row>
    <row r="2815" spans="1:22">
      <c r="A2815">
        <v>4088200100</v>
      </c>
      <c r="B2815" s="1061">
        <v>2</v>
      </c>
      <c r="C2815" s="1061">
        <v>5</v>
      </c>
      <c r="D2815" s="1062">
        <v>2</v>
      </c>
      <c r="E2815" s="1061" t="s">
        <v>2394</v>
      </c>
      <c r="F2815" s="1061">
        <v>143</v>
      </c>
      <c r="G2815" s="1061" t="s">
        <v>711</v>
      </c>
      <c r="H2815" s="1063">
        <v>1</v>
      </c>
      <c r="I2815" s="1064">
        <v>32201</v>
      </c>
      <c r="J2815" s="1064">
        <v>1</v>
      </c>
      <c r="K2815">
        <v>2020</v>
      </c>
      <c r="L2815" s="1064">
        <v>1</v>
      </c>
      <c r="M2815" s="1064">
        <v>1</v>
      </c>
      <c r="N2815" s="1064" t="s">
        <v>2397</v>
      </c>
      <c r="O2815">
        <v>13</v>
      </c>
      <c r="P2815" s="1065">
        <v>0</v>
      </c>
      <c r="Q2815" s="1065">
        <v>0</v>
      </c>
      <c r="R2815" s="1066">
        <f t="shared" si="43"/>
        <v>0</v>
      </c>
      <c r="S2815" s="1065">
        <v>16471.759999999998</v>
      </c>
      <c r="T2815" s="1065">
        <v>16471.759999999998</v>
      </c>
      <c r="U2815" s="1065">
        <v>0</v>
      </c>
      <c r="V2815" s="1065">
        <v>0</v>
      </c>
    </row>
    <row r="2816" spans="1:22">
      <c r="A2816">
        <v>4088200100</v>
      </c>
      <c r="B2816" s="1061">
        <v>2</v>
      </c>
      <c r="C2816" s="1061">
        <v>5</v>
      </c>
      <c r="D2816" s="1062">
        <v>2</v>
      </c>
      <c r="E2816" s="1061" t="s">
        <v>2394</v>
      </c>
      <c r="F2816" s="1061">
        <v>143</v>
      </c>
      <c r="G2816" s="1061" t="s">
        <v>711</v>
      </c>
      <c r="H2816" s="1063">
        <v>1</v>
      </c>
      <c r="I2816" s="1064">
        <v>32201</v>
      </c>
      <c r="J2816" s="1064">
        <v>1</v>
      </c>
      <c r="K2816">
        <v>2020</v>
      </c>
      <c r="L2816" s="1064">
        <v>1</v>
      </c>
      <c r="M2816" s="1064">
        <v>1</v>
      </c>
      <c r="N2816" s="1064" t="s">
        <v>2397</v>
      </c>
      <c r="O2816">
        <v>13</v>
      </c>
      <c r="P2816" s="1065">
        <v>0</v>
      </c>
      <c r="Q2816" s="1065">
        <v>16471.759999999998</v>
      </c>
      <c r="R2816" s="1066">
        <f t="shared" si="43"/>
        <v>16471.759999999998</v>
      </c>
      <c r="S2816" s="1065">
        <v>0</v>
      </c>
      <c r="T2816" s="1065">
        <v>0</v>
      </c>
      <c r="U2816" s="1065">
        <v>0</v>
      </c>
      <c r="V2816" s="1065">
        <v>0</v>
      </c>
    </row>
    <row r="2817" spans="1:22">
      <c r="A2817">
        <v>4088200100</v>
      </c>
      <c r="B2817" s="1061">
        <v>2</v>
      </c>
      <c r="C2817" s="1061">
        <v>5</v>
      </c>
      <c r="D2817" s="1062">
        <v>2</v>
      </c>
      <c r="E2817" s="1061" t="s">
        <v>2394</v>
      </c>
      <c r="F2817" s="1061">
        <v>143</v>
      </c>
      <c r="G2817" s="1061" t="s">
        <v>711</v>
      </c>
      <c r="H2817" s="1063">
        <v>1</v>
      </c>
      <c r="I2817" s="1064">
        <v>32302</v>
      </c>
      <c r="J2817" s="1064">
        <v>1</v>
      </c>
      <c r="K2817">
        <v>2020</v>
      </c>
      <c r="L2817" s="1064">
        <v>2</v>
      </c>
      <c r="M2817" s="1064">
        <v>2</v>
      </c>
      <c r="N2817" s="1064" t="s">
        <v>2396</v>
      </c>
      <c r="O2817">
        <v>13</v>
      </c>
      <c r="P2817" s="1065">
        <v>34653.1</v>
      </c>
      <c r="Q2817" s="1065">
        <v>33336.68</v>
      </c>
      <c r="R2817" s="1066">
        <f t="shared" si="43"/>
        <v>67989.78</v>
      </c>
      <c r="S2817" s="1065">
        <v>67989.78</v>
      </c>
      <c r="T2817" s="1065">
        <v>67989.78</v>
      </c>
      <c r="U2817" s="1065">
        <v>67989.78</v>
      </c>
      <c r="V2817" s="1065">
        <v>67989.78</v>
      </c>
    </row>
    <row r="2818" spans="1:22">
      <c r="A2818">
        <v>4088200100</v>
      </c>
      <c r="B2818" s="1061">
        <v>2</v>
      </c>
      <c r="C2818" s="1061">
        <v>5</v>
      </c>
      <c r="D2818" s="1062">
        <v>2</v>
      </c>
      <c r="E2818" s="1061" t="s">
        <v>2394</v>
      </c>
      <c r="F2818" s="1061">
        <v>143</v>
      </c>
      <c r="G2818" s="1061" t="s">
        <v>711</v>
      </c>
      <c r="H2818" s="1063">
        <v>1</v>
      </c>
      <c r="I2818" s="1064">
        <v>32302</v>
      </c>
      <c r="J2818" s="1064">
        <v>1</v>
      </c>
      <c r="K2818">
        <v>2020</v>
      </c>
      <c r="L2818" s="1064">
        <v>2</v>
      </c>
      <c r="M2818" s="1064">
        <v>2</v>
      </c>
      <c r="N2818" s="1064" t="s">
        <v>2396</v>
      </c>
      <c r="O2818">
        <v>13</v>
      </c>
      <c r="P2818" s="1065">
        <v>21528.47</v>
      </c>
      <c r="Q2818" s="1065">
        <v>-3619.69</v>
      </c>
      <c r="R2818" s="1066">
        <f t="shared" si="43"/>
        <v>17908.780000000002</v>
      </c>
      <c r="S2818" s="1065">
        <v>17908.78</v>
      </c>
      <c r="T2818" s="1065">
        <v>17908.78</v>
      </c>
      <c r="U2818" s="1065">
        <v>17908.78</v>
      </c>
      <c r="V2818" s="1065">
        <v>17908.78</v>
      </c>
    </row>
    <row r="2819" spans="1:22">
      <c r="A2819">
        <v>4088200100</v>
      </c>
      <c r="B2819" s="1061">
        <v>2</v>
      </c>
      <c r="C2819" s="1061">
        <v>5</v>
      </c>
      <c r="D2819" s="1062">
        <v>2</v>
      </c>
      <c r="E2819" s="1061" t="s">
        <v>2394</v>
      </c>
      <c r="F2819" s="1061">
        <v>143</v>
      </c>
      <c r="G2819" s="1061" t="s">
        <v>711</v>
      </c>
      <c r="H2819" s="1063">
        <v>1</v>
      </c>
      <c r="I2819" s="1064">
        <v>32302</v>
      </c>
      <c r="J2819" s="1064">
        <v>1</v>
      </c>
      <c r="K2819">
        <v>2020</v>
      </c>
      <c r="L2819" s="1064">
        <v>2</v>
      </c>
      <c r="M2819" s="1064">
        <v>2</v>
      </c>
      <c r="N2819" s="1064" t="s">
        <v>2396</v>
      </c>
      <c r="O2819">
        <v>13</v>
      </c>
      <c r="P2819" s="1065">
        <v>23482.93</v>
      </c>
      <c r="Q2819" s="1065">
        <v>-2489.7600000000002</v>
      </c>
      <c r="R2819" s="1066">
        <f t="shared" si="43"/>
        <v>20993.17</v>
      </c>
      <c r="S2819" s="1065">
        <v>20993.17</v>
      </c>
      <c r="T2819" s="1065">
        <v>20993.17</v>
      </c>
      <c r="U2819" s="1065">
        <v>20993.17</v>
      </c>
      <c r="V2819" s="1065">
        <v>20993.17</v>
      </c>
    </row>
    <row r="2820" spans="1:22">
      <c r="A2820">
        <v>4088200100</v>
      </c>
      <c r="B2820" s="1061">
        <v>2</v>
      </c>
      <c r="C2820" s="1061">
        <v>5</v>
      </c>
      <c r="D2820" s="1062">
        <v>2</v>
      </c>
      <c r="E2820" s="1061" t="s">
        <v>2394</v>
      </c>
      <c r="F2820" s="1061">
        <v>143</v>
      </c>
      <c r="G2820" s="1061" t="s">
        <v>711</v>
      </c>
      <c r="H2820" s="1063">
        <v>1</v>
      </c>
      <c r="I2820" s="1064">
        <v>32302</v>
      </c>
      <c r="J2820" s="1064">
        <v>1</v>
      </c>
      <c r="K2820">
        <v>2020</v>
      </c>
      <c r="L2820" s="1064">
        <v>2</v>
      </c>
      <c r="M2820" s="1064">
        <v>2</v>
      </c>
      <c r="N2820" s="1064" t="s">
        <v>2396</v>
      </c>
      <c r="O2820">
        <v>13</v>
      </c>
      <c r="P2820" s="1065">
        <v>13569.2</v>
      </c>
      <c r="Q2820" s="1065">
        <v>-716.93</v>
      </c>
      <c r="R2820" s="1066">
        <f t="shared" si="43"/>
        <v>12852.27</v>
      </c>
      <c r="S2820" s="1065">
        <v>12852.27</v>
      </c>
      <c r="T2820" s="1065">
        <v>12852.27</v>
      </c>
      <c r="U2820" s="1065">
        <v>12852.27</v>
      </c>
      <c r="V2820" s="1065">
        <v>12852.27</v>
      </c>
    </row>
    <row r="2821" spans="1:22">
      <c r="A2821">
        <v>4088200100</v>
      </c>
      <c r="B2821" s="1061">
        <v>2</v>
      </c>
      <c r="C2821" s="1061">
        <v>5</v>
      </c>
      <c r="D2821" s="1062">
        <v>2</v>
      </c>
      <c r="E2821" s="1061" t="s">
        <v>2394</v>
      </c>
      <c r="F2821" s="1061">
        <v>143</v>
      </c>
      <c r="G2821" s="1061" t="s">
        <v>711</v>
      </c>
      <c r="H2821" s="1063">
        <v>1</v>
      </c>
      <c r="I2821" s="1064">
        <v>32302</v>
      </c>
      <c r="J2821" s="1064">
        <v>1</v>
      </c>
      <c r="K2821">
        <v>2020</v>
      </c>
      <c r="L2821" s="1064">
        <v>2</v>
      </c>
      <c r="M2821" s="1064">
        <v>2</v>
      </c>
      <c r="N2821" s="1064" t="s">
        <v>2396</v>
      </c>
      <c r="O2821">
        <v>13</v>
      </c>
      <c r="P2821" s="1065">
        <v>11031.42</v>
      </c>
      <c r="Q2821" s="1065">
        <v>1496.58</v>
      </c>
      <c r="R2821" s="1066">
        <f t="shared" ref="R2821:R2884" si="44">P2821+Q2821</f>
        <v>12528</v>
      </c>
      <c r="S2821" s="1065">
        <v>12528</v>
      </c>
      <c r="T2821" s="1065">
        <v>12528</v>
      </c>
      <c r="U2821" s="1065">
        <v>12528</v>
      </c>
      <c r="V2821" s="1065">
        <v>12528</v>
      </c>
    </row>
    <row r="2822" spans="1:22">
      <c r="A2822">
        <v>4088200100</v>
      </c>
      <c r="B2822" s="1061">
        <v>2</v>
      </c>
      <c r="C2822" s="1061">
        <v>5</v>
      </c>
      <c r="D2822" s="1062">
        <v>2</v>
      </c>
      <c r="E2822" s="1061" t="s">
        <v>2394</v>
      </c>
      <c r="F2822" s="1061">
        <v>143</v>
      </c>
      <c r="G2822" s="1061" t="s">
        <v>711</v>
      </c>
      <c r="H2822" s="1063">
        <v>1</v>
      </c>
      <c r="I2822" s="1064">
        <v>32302</v>
      </c>
      <c r="J2822" s="1064">
        <v>1</v>
      </c>
      <c r="K2822">
        <v>2020</v>
      </c>
      <c r="L2822" s="1064">
        <v>2</v>
      </c>
      <c r="M2822" s="1064">
        <v>2</v>
      </c>
      <c r="N2822" s="1064" t="s">
        <v>2396</v>
      </c>
      <c r="O2822">
        <v>13</v>
      </c>
      <c r="P2822" s="1065">
        <v>32402.11</v>
      </c>
      <c r="Q2822" s="1065">
        <v>613.35</v>
      </c>
      <c r="R2822" s="1066">
        <f t="shared" si="44"/>
        <v>33015.46</v>
      </c>
      <c r="S2822" s="1065">
        <v>33015.46</v>
      </c>
      <c r="T2822" s="1065">
        <v>33015.46</v>
      </c>
      <c r="U2822" s="1065">
        <v>33015.46</v>
      </c>
      <c r="V2822" s="1065">
        <v>33015.46</v>
      </c>
    </row>
    <row r="2823" spans="1:22">
      <c r="A2823">
        <v>4088200100</v>
      </c>
      <c r="B2823" s="1061">
        <v>2</v>
      </c>
      <c r="C2823" s="1061">
        <v>5</v>
      </c>
      <c r="D2823" s="1062">
        <v>2</v>
      </c>
      <c r="E2823" s="1061" t="s">
        <v>2394</v>
      </c>
      <c r="F2823" s="1061">
        <v>143</v>
      </c>
      <c r="G2823" s="1061" t="s">
        <v>711</v>
      </c>
      <c r="H2823" s="1063">
        <v>1</v>
      </c>
      <c r="I2823" s="1064">
        <v>32302</v>
      </c>
      <c r="J2823" s="1064">
        <v>1</v>
      </c>
      <c r="K2823">
        <v>2020</v>
      </c>
      <c r="L2823" s="1064">
        <v>2</v>
      </c>
      <c r="M2823" s="1064">
        <v>2</v>
      </c>
      <c r="N2823" s="1064" t="s">
        <v>2396</v>
      </c>
      <c r="O2823">
        <v>13</v>
      </c>
      <c r="P2823" s="1065">
        <v>25684.11</v>
      </c>
      <c r="Q2823" s="1065">
        <v>830.91</v>
      </c>
      <c r="R2823" s="1066">
        <f t="shared" si="44"/>
        <v>26515.02</v>
      </c>
      <c r="S2823" s="1065">
        <v>26515.02</v>
      </c>
      <c r="T2823" s="1065">
        <v>26515.02</v>
      </c>
      <c r="U2823" s="1065">
        <v>26515.02</v>
      </c>
      <c r="V2823" s="1065">
        <v>26515.02</v>
      </c>
    </row>
    <row r="2824" spans="1:22">
      <c r="A2824">
        <v>4088200100</v>
      </c>
      <c r="B2824" s="1061">
        <v>2</v>
      </c>
      <c r="C2824" s="1061">
        <v>5</v>
      </c>
      <c r="D2824" s="1062">
        <v>2</v>
      </c>
      <c r="E2824" s="1061" t="s">
        <v>2394</v>
      </c>
      <c r="F2824" s="1061">
        <v>143</v>
      </c>
      <c r="G2824" s="1061" t="s">
        <v>711</v>
      </c>
      <c r="H2824" s="1063">
        <v>1</v>
      </c>
      <c r="I2824" s="1064">
        <v>32302</v>
      </c>
      <c r="J2824" s="1064">
        <v>1</v>
      </c>
      <c r="K2824">
        <v>2020</v>
      </c>
      <c r="L2824" s="1064">
        <v>1</v>
      </c>
      <c r="M2824" s="1064">
        <v>1</v>
      </c>
      <c r="N2824" s="1064" t="s">
        <v>2397</v>
      </c>
      <c r="O2824">
        <v>13</v>
      </c>
      <c r="P2824" s="1065">
        <v>11954.42</v>
      </c>
      <c r="Q2824" s="1065">
        <v>3132</v>
      </c>
      <c r="R2824" s="1066">
        <f t="shared" si="44"/>
        <v>15086.42</v>
      </c>
      <c r="S2824" s="1065">
        <v>10427.84</v>
      </c>
      <c r="T2824" s="1065">
        <v>10427.84</v>
      </c>
      <c r="U2824" s="1065">
        <v>7295.84</v>
      </c>
      <c r="V2824" s="1065">
        <v>7295.84</v>
      </c>
    </row>
    <row r="2825" spans="1:22">
      <c r="A2825">
        <v>4088200100</v>
      </c>
      <c r="B2825" s="1061">
        <v>2</v>
      </c>
      <c r="C2825" s="1061">
        <v>5</v>
      </c>
      <c r="D2825" s="1062">
        <v>2</v>
      </c>
      <c r="E2825" s="1061" t="s">
        <v>2394</v>
      </c>
      <c r="F2825" s="1061">
        <v>143</v>
      </c>
      <c r="G2825" s="1061" t="s">
        <v>711</v>
      </c>
      <c r="H2825" s="1063">
        <v>1</v>
      </c>
      <c r="I2825" s="1064">
        <v>32302</v>
      </c>
      <c r="J2825" s="1064">
        <v>1</v>
      </c>
      <c r="K2825">
        <v>2020</v>
      </c>
      <c r="L2825" s="1064">
        <v>2</v>
      </c>
      <c r="M2825" s="1064">
        <v>2</v>
      </c>
      <c r="N2825" s="1064" t="s">
        <v>2396</v>
      </c>
      <c r="O2825">
        <v>13</v>
      </c>
      <c r="P2825" s="1065">
        <v>0</v>
      </c>
      <c r="Q2825" s="1065">
        <v>0</v>
      </c>
      <c r="R2825" s="1066">
        <f t="shared" si="44"/>
        <v>0</v>
      </c>
      <c r="S2825" s="1065">
        <v>0</v>
      </c>
      <c r="T2825" s="1065">
        <v>0</v>
      </c>
      <c r="U2825" s="1065">
        <v>0</v>
      </c>
      <c r="V2825" s="1065">
        <v>0</v>
      </c>
    </row>
    <row r="2826" spans="1:22">
      <c r="A2826">
        <v>4088200100</v>
      </c>
      <c r="B2826" s="1061">
        <v>2</v>
      </c>
      <c r="C2826" s="1061">
        <v>5</v>
      </c>
      <c r="D2826" s="1062">
        <v>2</v>
      </c>
      <c r="E2826" s="1061" t="s">
        <v>2394</v>
      </c>
      <c r="F2826" s="1061">
        <v>143</v>
      </c>
      <c r="G2826" s="1061" t="s">
        <v>711</v>
      </c>
      <c r="H2826" s="1063">
        <v>1</v>
      </c>
      <c r="I2826" s="1064">
        <v>32302</v>
      </c>
      <c r="J2826" s="1064">
        <v>1</v>
      </c>
      <c r="K2826">
        <v>2020</v>
      </c>
      <c r="L2826" s="1064">
        <v>2</v>
      </c>
      <c r="M2826" s="1064">
        <v>2</v>
      </c>
      <c r="N2826" s="1064" t="s">
        <v>2396</v>
      </c>
      <c r="O2826">
        <v>13</v>
      </c>
      <c r="P2826" s="1065">
        <v>0</v>
      </c>
      <c r="Q2826" s="1065">
        <v>0</v>
      </c>
      <c r="R2826" s="1066">
        <f t="shared" si="44"/>
        <v>0</v>
      </c>
      <c r="S2826" s="1065">
        <v>0</v>
      </c>
      <c r="T2826" s="1065">
        <v>0</v>
      </c>
      <c r="U2826" s="1065">
        <v>15660</v>
      </c>
      <c r="V2826" s="1065">
        <v>15660</v>
      </c>
    </row>
    <row r="2827" spans="1:22">
      <c r="A2827">
        <v>4088200100</v>
      </c>
      <c r="B2827" s="1061">
        <v>2</v>
      </c>
      <c r="C2827" s="1061">
        <v>5</v>
      </c>
      <c r="D2827" s="1062">
        <v>2</v>
      </c>
      <c r="E2827" s="1061" t="s">
        <v>2394</v>
      </c>
      <c r="F2827" s="1061">
        <v>143</v>
      </c>
      <c r="G2827" s="1061" t="s">
        <v>711</v>
      </c>
      <c r="H2827" s="1063">
        <v>1</v>
      </c>
      <c r="I2827" s="1064">
        <v>32302</v>
      </c>
      <c r="J2827" s="1064">
        <v>1</v>
      </c>
      <c r="K2827">
        <v>2020</v>
      </c>
      <c r="L2827" s="1064">
        <v>2</v>
      </c>
      <c r="M2827" s="1064">
        <v>2</v>
      </c>
      <c r="N2827" s="1064" t="s">
        <v>2396</v>
      </c>
      <c r="O2827">
        <v>13</v>
      </c>
      <c r="P2827" s="1065">
        <v>0</v>
      </c>
      <c r="Q2827" s="1065">
        <v>0</v>
      </c>
      <c r="R2827" s="1066">
        <f t="shared" si="44"/>
        <v>0</v>
      </c>
      <c r="S2827" s="1065">
        <v>15660</v>
      </c>
      <c r="T2827" s="1065">
        <v>15660</v>
      </c>
      <c r="U2827" s="1065">
        <v>0</v>
      </c>
      <c r="V2827" s="1065">
        <v>0</v>
      </c>
    </row>
    <row r="2828" spans="1:22">
      <c r="A2828">
        <v>4088200100</v>
      </c>
      <c r="B2828" s="1061">
        <v>2</v>
      </c>
      <c r="C2828" s="1061">
        <v>5</v>
      </c>
      <c r="D2828" s="1062">
        <v>2</v>
      </c>
      <c r="E2828" s="1061" t="s">
        <v>2394</v>
      </c>
      <c r="F2828" s="1061">
        <v>143</v>
      </c>
      <c r="G2828" s="1061" t="s">
        <v>711</v>
      </c>
      <c r="H2828" s="1063">
        <v>1</v>
      </c>
      <c r="I2828" s="1064">
        <v>32302</v>
      </c>
      <c r="J2828" s="1064">
        <v>1</v>
      </c>
      <c r="K2828">
        <v>2020</v>
      </c>
      <c r="L2828" s="1064">
        <v>2</v>
      </c>
      <c r="M2828" s="1064">
        <v>2</v>
      </c>
      <c r="N2828" s="1064" t="s">
        <v>2396</v>
      </c>
      <c r="O2828">
        <v>13</v>
      </c>
      <c r="P2828" s="1065">
        <v>0</v>
      </c>
      <c r="Q2828" s="1065">
        <v>15660</v>
      </c>
      <c r="R2828" s="1066">
        <f t="shared" si="44"/>
        <v>15660</v>
      </c>
      <c r="S2828" s="1065">
        <v>0</v>
      </c>
      <c r="T2828" s="1065">
        <v>0</v>
      </c>
      <c r="U2828" s="1065">
        <v>0</v>
      </c>
      <c r="V2828" s="1065">
        <v>0</v>
      </c>
    </row>
    <row r="2829" spans="1:22">
      <c r="A2829">
        <v>4088200100</v>
      </c>
      <c r="B2829" s="1061">
        <v>2</v>
      </c>
      <c r="C2829" s="1061">
        <v>5</v>
      </c>
      <c r="D2829" s="1062">
        <v>2</v>
      </c>
      <c r="E2829" s="1061" t="s">
        <v>2394</v>
      </c>
      <c r="F2829" s="1061">
        <v>143</v>
      </c>
      <c r="G2829" s="1061" t="s">
        <v>711</v>
      </c>
      <c r="H2829" s="1063">
        <v>1</v>
      </c>
      <c r="I2829" s="1064">
        <v>32302</v>
      </c>
      <c r="J2829" s="1064">
        <v>1</v>
      </c>
      <c r="K2829">
        <v>2020</v>
      </c>
      <c r="L2829" s="1064">
        <v>2</v>
      </c>
      <c r="M2829" s="1064">
        <v>2</v>
      </c>
      <c r="N2829" s="1064" t="s">
        <v>2396</v>
      </c>
      <c r="O2829">
        <v>13</v>
      </c>
      <c r="P2829" s="1065">
        <v>0</v>
      </c>
      <c r="Q2829" s="1065">
        <v>0</v>
      </c>
      <c r="R2829" s="1066">
        <f t="shared" si="44"/>
        <v>0</v>
      </c>
      <c r="S2829" s="1065">
        <v>0</v>
      </c>
      <c r="T2829" s="1065">
        <v>0</v>
      </c>
      <c r="U2829" s="1065">
        <v>0</v>
      </c>
      <c r="V2829" s="1065">
        <v>0</v>
      </c>
    </row>
    <row r="2830" spans="1:22">
      <c r="A2830">
        <v>4088200100</v>
      </c>
      <c r="B2830" s="1061">
        <v>2</v>
      </c>
      <c r="C2830" s="1061">
        <v>5</v>
      </c>
      <c r="D2830" s="1062">
        <v>2</v>
      </c>
      <c r="E2830" s="1061" t="s">
        <v>2394</v>
      </c>
      <c r="F2830" s="1061">
        <v>143</v>
      </c>
      <c r="G2830" s="1061" t="s">
        <v>711</v>
      </c>
      <c r="H2830" s="1063">
        <v>1</v>
      </c>
      <c r="I2830" s="1064">
        <v>32302</v>
      </c>
      <c r="J2830" s="1064">
        <v>1</v>
      </c>
      <c r="K2830">
        <v>2020</v>
      </c>
      <c r="L2830" s="1064">
        <v>2</v>
      </c>
      <c r="M2830" s="1064">
        <v>2</v>
      </c>
      <c r="N2830" s="1064" t="s">
        <v>2396</v>
      </c>
      <c r="O2830">
        <v>13</v>
      </c>
      <c r="P2830" s="1065">
        <v>0</v>
      </c>
      <c r="Q2830" s="1065">
        <v>0</v>
      </c>
      <c r="R2830" s="1066">
        <f t="shared" si="44"/>
        <v>0</v>
      </c>
      <c r="S2830" s="1065">
        <v>0</v>
      </c>
      <c r="T2830" s="1065">
        <v>0</v>
      </c>
      <c r="U2830" s="1065">
        <v>0</v>
      </c>
      <c r="V2830" s="1065">
        <v>0</v>
      </c>
    </row>
    <row r="2831" spans="1:22">
      <c r="A2831">
        <v>4088200100</v>
      </c>
      <c r="B2831" s="1061">
        <v>2</v>
      </c>
      <c r="C2831" s="1061">
        <v>5</v>
      </c>
      <c r="D2831" s="1062">
        <v>2</v>
      </c>
      <c r="E2831" s="1061" t="s">
        <v>2394</v>
      </c>
      <c r="F2831" s="1061">
        <v>143</v>
      </c>
      <c r="G2831" s="1061" t="s">
        <v>711</v>
      </c>
      <c r="H2831" s="1063">
        <v>1</v>
      </c>
      <c r="I2831" s="1064">
        <v>32302</v>
      </c>
      <c r="J2831" s="1064">
        <v>1</v>
      </c>
      <c r="K2831">
        <v>2020</v>
      </c>
      <c r="L2831" s="1064">
        <v>2</v>
      </c>
      <c r="M2831" s="1064">
        <v>2</v>
      </c>
      <c r="N2831" s="1064" t="s">
        <v>2396</v>
      </c>
      <c r="O2831">
        <v>13</v>
      </c>
      <c r="P2831" s="1065">
        <v>26978.6</v>
      </c>
      <c r="Q2831" s="1065">
        <v>-1275.8</v>
      </c>
      <c r="R2831" s="1066">
        <f t="shared" si="44"/>
        <v>25702.799999999999</v>
      </c>
      <c r="S2831" s="1065">
        <v>25702.799999999999</v>
      </c>
      <c r="T2831" s="1065">
        <v>25702.799999999999</v>
      </c>
      <c r="U2831" s="1065">
        <v>25702.799999999999</v>
      </c>
      <c r="V2831" s="1065">
        <v>25702.799999999999</v>
      </c>
    </row>
    <row r="2832" spans="1:22">
      <c r="A2832">
        <v>4088200100</v>
      </c>
      <c r="B2832" s="1061">
        <v>2</v>
      </c>
      <c r="C2832" s="1061">
        <v>5</v>
      </c>
      <c r="D2832" s="1062">
        <v>2</v>
      </c>
      <c r="E2832" s="1061" t="s">
        <v>2394</v>
      </c>
      <c r="F2832" s="1061">
        <v>143</v>
      </c>
      <c r="G2832" s="1061" t="s">
        <v>711</v>
      </c>
      <c r="H2832" s="1063">
        <v>1</v>
      </c>
      <c r="I2832" s="1064">
        <v>32302</v>
      </c>
      <c r="J2832" s="1064">
        <v>1</v>
      </c>
      <c r="K2832">
        <v>2020</v>
      </c>
      <c r="L2832" s="1064">
        <v>1</v>
      </c>
      <c r="M2832" s="1064">
        <v>1</v>
      </c>
      <c r="N2832" s="1064" t="s">
        <v>2397</v>
      </c>
      <c r="O2832">
        <v>13</v>
      </c>
      <c r="P2832" s="1065">
        <v>0</v>
      </c>
      <c r="Q2832" s="1065">
        <v>0</v>
      </c>
      <c r="R2832" s="1066">
        <f t="shared" si="44"/>
        <v>0</v>
      </c>
      <c r="S2832" s="1065">
        <v>0</v>
      </c>
      <c r="T2832" s="1065">
        <v>0</v>
      </c>
      <c r="U2832" s="1065">
        <v>0</v>
      </c>
      <c r="V2832" s="1065">
        <v>0</v>
      </c>
    </row>
    <row r="2833" spans="1:22">
      <c r="A2833">
        <v>4088200100</v>
      </c>
      <c r="B2833" s="1061">
        <v>2</v>
      </c>
      <c r="C2833" s="1061">
        <v>5</v>
      </c>
      <c r="D2833" s="1062">
        <v>2</v>
      </c>
      <c r="E2833" s="1061" t="s">
        <v>2394</v>
      </c>
      <c r="F2833" s="1061">
        <v>143</v>
      </c>
      <c r="G2833" s="1061" t="s">
        <v>711</v>
      </c>
      <c r="H2833" s="1063">
        <v>1</v>
      </c>
      <c r="I2833" s="1064">
        <v>32302</v>
      </c>
      <c r="J2833" s="1064">
        <v>1</v>
      </c>
      <c r="K2833">
        <v>2020</v>
      </c>
      <c r="L2833" s="1064">
        <v>1</v>
      </c>
      <c r="M2833" s="1064">
        <v>1</v>
      </c>
      <c r="N2833" s="1064" t="s">
        <v>2397</v>
      </c>
      <c r="O2833">
        <v>13</v>
      </c>
      <c r="P2833" s="1065">
        <v>0</v>
      </c>
      <c r="Q2833" s="1065">
        <v>0</v>
      </c>
      <c r="R2833" s="1066">
        <f t="shared" si="44"/>
        <v>0</v>
      </c>
      <c r="S2833" s="1065">
        <v>0</v>
      </c>
      <c r="T2833" s="1065">
        <v>0</v>
      </c>
      <c r="U2833" s="1065">
        <v>0</v>
      </c>
      <c r="V2833" s="1065">
        <v>0</v>
      </c>
    </row>
    <row r="2834" spans="1:22">
      <c r="A2834">
        <v>4088200100</v>
      </c>
      <c r="B2834" s="1061">
        <v>2</v>
      </c>
      <c r="C2834" s="1061">
        <v>5</v>
      </c>
      <c r="D2834" s="1062">
        <v>2</v>
      </c>
      <c r="E2834" s="1061" t="s">
        <v>2394</v>
      </c>
      <c r="F2834" s="1061">
        <v>143</v>
      </c>
      <c r="G2834" s="1061" t="s">
        <v>711</v>
      </c>
      <c r="H2834" s="1063">
        <v>1</v>
      </c>
      <c r="I2834" s="1064">
        <v>32302</v>
      </c>
      <c r="J2834" s="1064">
        <v>1</v>
      </c>
      <c r="K2834">
        <v>2020</v>
      </c>
      <c r="L2834" s="1064">
        <v>1</v>
      </c>
      <c r="M2834" s="1064">
        <v>1</v>
      </c>
      <c r="N2834" s="1064" t="s">
        <v>2397</v>
      </c>
      <c r="O2834">
        <v>13</v>
      </c>
      <c r="P2834" s="1065">
        <v>0</v>
      </c>
      <c r="Q2834" s="1065">
        <v>0</v>
      </c>
      <c r="R2834" s="1066">
        <f t="shared" si="44"/>
        <v>0</v>
      </c>
      <c r="S2834" s="1065">
        <v>16820</v>
      </c>
      <c r="T2834" s="1065">
        <v>16820</v>
      </c>
      <c r="U2834" s="1065">
        <v>0</v>
      </c>
      <c r="V2834" s="1065">
        <v>0</v>
      </c>
    </row>
    <row r="2835" spans="1:22">
      <c r="A2835">
        <v>4088200100</v>
      </c>
      <c r="B2835" s="1061">
        <v>2</v>
      </c>
      <c r="C2835" s="1061">
        <v>5</v>
      </c>
      <c r="D2835" s="1062">
        <v>2</v>
      </c>
      <c r="E2835" s="1061" t="s">
        <v>2394</v>
      </c>
      <c r="F2835" s="1061">
        <v>143</v>
      </c>
      <c r="G2835" s="1061" t="s">
        <v>711</v>
      </c>
      <c r="H2835" s="1063">
        <v>1</v>
      </c>
      <c r="I2835" s="1064">
        <v>32302</v>
      </c>
      <c r="J2835" s="1064">
        <v>1</v>
      </c>
      <c r="K2835">
        <v>2020</v>
      </c>
      <c r="L2835" s="1064">
        <v>1</v>
      </c>
      <c r="M2835" s="1064">
        <v>1</v>
      </c>
      <c r="N2835" s="1064" t="s">
        <v>2397</v>
      </c>
      <c r="O2835">
        <v>13</v>
      </c>
      <c r="P2835" s="1065">
        <v>0</v>
      </c>
      <c r="Q2835" s="1065">
        <v>16820</v>
      </c>
      <c r="R2835" s="1066">
        <f t="shared" si="44"/>
        <v>16820</v>
      </c>
      <c r="S2835" s="1065">
        <v>0</v>
      </c>
      <c r="T2835" s="1065">
        <v>0</v>
      </c>
      <c r="U2835" s="1065">
        <v>0</v>
      </c>
      <c r="V2835" s="1065">
        <v>0</v>
      </c>
    </row>
    <row r="2836" spans="1:22">
      <c r="A2836">
        <v>4088200100</v>
      </c>
      <c r="B2836" s="1061">
        <v>2</v>
      </c>
      <c r="C2836" s="1061">
        <v>5</v>
      </c>
      <c r="D2836" s="1062">
        <v>2</v>
      </c>
      <c r="E2836" s="1061" t="s">
        <v>2394</v>
      </c>
      <c r="F2836" s="1061">
        <v>143</v>
      </c>
      <c r="G2836" s="1061" t="s">
        <v>711</v>
      </c>
      <c r="H2836" s="1063">
        <v>1</v>
      </c>
      <c r="I2836" s="1064">
        <v>32501</v>
      </c>
      <c r="J2836" s="1064">
        <v>1</v>
      </c>
      <c r="K2836">
        <v>2020</v>
      </c>
      <c r="L2836" s="1064">
        <v>2</v>
      </c>
      <c r="M2836" s="1064">
        <v>2</v>
      </c>
      <c r="N2836" s="1064" t="s">
        <v>2396</v>
      </c>
      <c r="O2836">
        <v>13</v>
      </c>
      <c r="P2836" s="1065">
        <v>0</v>
      </c>
      <c r="Q2836" s="1065">
        <v>0</v>
      </c>
      <c r="R2836" s="1066">
        <f t="shared" si="44"/>
        <v>0</v>
      </c>
      <c r="S2836" s="1065">
        <v>0</v>
      </c>
      <c r="T2836" s="1065">
        <v>0</v>
      </c>
      <c r="U2836" s="1065">
        <v>0</v>
      </c>
      <c r="V2836" s="1065">
        <v>0</v>
      </c>
    </row>
    <row r="2837" spans="1:22">
      <c r="A2837">
        <v>4088200100</v>
      </c>
      <c r="B2837" s="1061">
        <v>2</v>
      </c>
      <c r="C2837" s="1061">
        <v>5</v>
      </c>
      <c r="D2837" s="1062">
        <v>2</v>
      </c>
      <c r="E2837" s="1061" t="s">
        <v>2394</v>
      </c>
      <c r="F2837" s="1061">
        <v>143</v>
      </c>
      <c r="G2837" s="1061" t="s">
        <v>711</v>
      </c>
      <c r="H2837" s="1063">
        <v>1</v>
      </c>
      <c r="I2837" s="1064">
        <v>32501</v>
      </c>
      <c r="J2837" s="1064">
        <v>1</v>
      </c>
      <c r="K2837">
        <v>2020</v>
      </c>
      <c r="L2837" s="1064">
        <v>2</v>
      </c>
      <c r="M2837" s="1064">
        <v>2</v>
      </c>
      <c r="N2837" s="1064" t="s">
        <v>2396</v>
      </c>
      <c r="O2837">
        <v>13</v>
      </c>
      <c r="P2837" s="1065">
        <v>0</v>
      </c>
      <c r="Q2837" s="1065">
        <v>0</v>
      </c>
      <c r="R2837" s="1066">
        <f t="shared" si="44"/>
        <v>0</v>
      </c>
      <c r="S2837" s="1065">
        <v>0</v>
      </c>
      <c r="T2837" s="1065">
        <v>0</v>
      </c>
      <c r="U2837" s="1065">
        <v>212137.04</v>
      </c>
      <c r="V2837" s="1065">
        <v>212137.04</v>
      </c>
    </row>
    <row r="2838" spans="1:22">
      <c r="A2838">
        <v>4088200100</v>
      </c>
      <c r="B2838" s="1061">
        <v>2</v>
      </c>
      <c r="C2838" s="1061">
        <v>5</v>
      </c>
      <c r="D2838" s="1062">
        <v>2</v>
      </c>
      <c r="E2838" s="1061" t="s">
        <v>2394</v>
      </c>
      <c r="F2838" s="1061">
        <v>143</v>
      </c>
      <c r="G2838" s="1061" t="s">
        <v>711</v>
      </c>
      <c r="H2838" s="1063">
        <v>1</v>
      </c>
      <c r="I2838" s="1064">
        <v>32501</v>
      </c>
      <c r="J2838" s="1064">
        <v>1</v>
      </c>
      <c r="K2838">
        <v>2020</v>
      </c>
      <c r="L2838" s="1064">
        <v>2</v>
      </c>
      <c r="M2838" s="1064">
        <v>2</v>
      </c>
      <c r="N2838" s="1064" t="s">
        <v>2396</v>
      </c>
      <c r="O2838">
        <v>13</v>
      </c>
      <c r="P2838" s="1065">
        <v>0</v>
      </c>
      <c r="Q2838" s="1065">
        <v>0</v>
      </c>
      <c r="R2838" s="1066">
        <f t="shared" si="44"/>
        <v>0</v>
      </c>
      <c r="S2838" s="1065">
        <v>0</v>
      </c>
      <c r="T2838" s="1065">
        <v>0</v>
      </c>
      <c r="U2838" s="1065">
        <v>0</v>
      </c>
      <c r="V2838" s="1065">
        <v>0</v>
      </c>
    </row>
    <row r="2839" spans="1:22">
      <c r="A2839">
        <v>4088200100</v>
      </c>
      <c r="B2839" s="1061">
        <v>2</v>
      </c>
      <c r="C2839" s="1061">
        <v>5</v>
      </c>
      <c r="D2839" s="1062">
        <v>2</v>
      </c>
      <c r="E2839" s="1061" t="s">
        <v>2394</v>
      </c>
      <c r="F2839" s="1061">
        <v>143</v>
      </c>
      <c r="G2839" s="1061" t="s">
        <v>711</v>
      </c>
      <c r="H2839" s="1063">
        <v>1</v>
      </c>
      <c r="I2839" s="1064">
        <v>32501</v>
      </c>
      <c r="J2839" s="1064">
        <v>1</v>
      </c>
      <c r="K2839">
        <v>2020</v>
      </c>
      <c r="L2839" s="1064">
        <v>2</v>
      </c>
      <c r="M2839" s="1064">
        <v>2</v>
      </c>
      <c r="N2839" s="1064" t="s">
        <v>2396</v>
      </c>
      <c r="O2839">
        <v>13</v>
      </c>
      <c r="P2839" s="1065">
        <v>0</v>
      </c>
      <c r="Q2839" s="1065">
        <v>0</v>
      </c>
      <c r="R2839" s="1066">
        <f t="shared" si="44"/>
        <v>0</v>
      </c>
      <c r="S2839" s="1065">
        <v>0</v>
      </c>
      <c r="T2839" s="1065">
        <v>0</v>
      </c>
      <c r="U2839" s="1065">
        <v>0</v>
      </c>
      <c r="V2839" s="1065">
        <v>0</v>
      </c>
    </row>
    <row r="2840" spans="1:22">
      <c r="A2840">
        <v>4088200100</v>
      </c>
      <c r="B2840" s="1061">
        <v>2</v>
      </c>
      <c r="C2840" s="1061">
        <v>5</v>
      </c>
      <c r="D2840" s="1062">
        <v>2</v>
      </c>
      <c r="E2840" s="1061" t="s">
        <v>2394</v>
      </c>
      <c r="F2840" s="1061">
        <v>143</v>
      </c>
      <c r="G2840" s="1061" t="s">
        <v>711</v>
      </c>
      <c r="H2840" s="1063">
        <v>1</v>
      </c>
      <c r="I2840" s="1064">
        <v>32501</v>
      </c>
      <c r="J2840" s="1064">
        <v>1</v>
      </c>
      <c r="K2840">
        <v>2020</v>
      </c>
      <c r="L2840" s="1064">
        <v>2</v>
      </c>
      <c r="M2840" s="1064">
        <v>2</v>
      </c>
      <c r="N2840" s="1064" t="s">
        <v>2396</v>
      </c>
      <c r="O2840">
        <v>13</v>
      </c>
      <c r="P2840" s="1065">
        <v>0</v>
      </c>
      <c r="Q2840" s="1065">
        <v>0</v>
      </c>
      <c r="R2840" s="1066">
        <f t="shared" si="44"/>
        <v>0</v>
      </c>
      <c r="S2840" s="1065">
        <v>212137.04</v>
      </c>
      <c r="T2840" s="1065">
        <v>212137.04</v>
      </c>
      <c r="U2840" s="1065">
        <v>0</v>
      </c>
      <c r="V2840" s="1065">
        <v>0</v>
      </c>
    </row>
    <row r="2841" spans="1:22">
      <c r="A2841">
        <v>4088200100</v>
      </c>
      <c r="B2841" s="1061">
        <v>2</v>
      </c>
      <c r="C2841" s="1061">
        <v>5</v>
      </c>
      <c r="D2841" s="1062">
        <v>2</v>
      </c>
      <c r="E2841" s="1061" t="s">
        <v>2394</v>
      </c>
      <c r="F2841" s="1061">
        <v>143</v>
      </c>
      <c r="G2841" s="1061" t="s">
        <v>711</v>
      </c>
      <c r="H2841" s="1063">
        <v>1</v>
      </c>
      <c r="I2841" s="1064">
        <v>32501</v>
      </c>
      <c r="J2841" s="1064">
        <v>1</v>
      </c>
      <c r="K2841">
        <v>2020</v>
      </c>
      <c r="L2841" s="1064">
        <v>2</v>
      </c>
      <c r="M2841" s="1064">
        <v>2</v>
      </c>
      <c r="N2841" s="1064" t="s">
        <v>2396</v>
      </c>
      <c r="O2841">
        <v>13</v>
      </c>
      <c r="P2841" s="1065">
        <v>0</v>
      </c>
      <c r="Q2841" s="1065">
        <v>212137.04</v>
      </c>
      <c r="R2841" s="1066">
        <f t="shared" si="44"/>
        <v>212137.04</v>
      </c>
      <c r="S2841" s="1065">
        <v>0</v>
      </c>
      <c r="T2841" s="1065">
        <v>0</v>
      </c>
      <c r="U2841" s="1065">
        <v>0</v>
      </c>
      <c r="V2841" s="1065">
        <v>0</v>
      </c>
    </row>
    <row r="2842" spans="1:22">
      <c r="A2842">
        <v>4088200100</v>
      </c>
      <c r="B2842" s="1061">
        <v>2</v>
      </c>
      <c r="C2842" s="1061">
        <v>5</v>
      </c>
      <c r="D2842" s="1062">
        <v>2</v>
      </c>
      <c r="E2842" s="1061" t="s">
        <v>2394</v>
      </c>
      <c r="F2842" s="1061">
        <v>143</v>
      </c>
      <c r="G2842" s="1061" t="s">
        <v>711</v>
      </c>
      <c r="H2842" s="1063">
        <v>1</v>
      </c>
      <c r="I2842" s="1064">
        <v>32501</v>
      </c>
      <c r="J2842" s="1064">
        <v>1</v>
      </c>
      <c r="K2842">
        <v>2020</v>
      </c>
      <c r="L2842" s="1064">
        <v>1</v>
      </c>
      <c r="M2842" s="1064">
        <v>1</v>
      </c>
      <c r="N2842" s="1064" t="s">
        <v>2397</v>
      </c>
      <c r="O2842">
        <v>13</v>
      </c>
      <c r="P2842" s="1065">
        <v>0</v>
      </c>
      <c r="Q2842" s="1065">
        <v>0</v>
      </c>
      <c r="R2842" s="1066">
        <f t="shared" si="44"/>
        <v>0</v>
      </c>
      <c r="S2842" s="1065">
        <v>0</v>
      </c>
      <c r="T2842" s="1065">
        <v>0</v>
      </c>
      <c r="U2842" s="1065">
        <v>0</v>
      </c>
      <c r="V2842" s="1065">
        <v>0</v>
      </c>
    </row>
    <row r="2843" spans="1:22">
      <c r="A2843">
        <v>4088200100</v>
      </c>
      <c r="B2843" s="1061">
        <v>2</v>
      </c>
      <c r="C2843" s="1061">
        <v>5</v>
      </c>
      <c r="D2843" s="1062">
        <v>2</v>
      </c>
      <c r="E2843" s="1061" t="s">
        <v>2394</v>
      </c>
      <c r="F2843" s="1061">
        <v>143</v>
      </c>
      <c r="G2843" s="1061" t="s">
        <v>711</v>
      </c>
      <c r="H2843" s="1063">
        <v>1</v>
      </c>
      <c r="I2843" s="1064">
        <v>32501</v>
      </c>
      <c r="J2843" s="1064">
        <v>1</v>
      </c>
      <c r="K2843">
        <v>2020</v>
      </c>
      <c r="L2843" s="1064">
        <v>1</v>
      </c>
      <c r="M2843" s="1064">
        <v>1</v>
      </c>
      <c r="N2843" s="1064" t="s">
        <v>2397</v>
      </c>
      <c r="O2843">
        <v>13</v>
      </c>
      <c r="P2843" s="1065">
        <v>0</v>
      </c>
      <c r="Q2843" s="1065">
        <v>0</v>
      </c>
      <c r="R2843" s="1066">
        <f t="shared" si="44"/>
        <v>0</v>
      </c>
      <c r="S2843" s="1065">
        <v>0</v>
      </c>
      <c r="T2843" s="1065">
        <v>0</v>
      </c>
      <c r="U2843" s="1065">
        <v>112682.96</v>
      </c>
      <c r="V2843" s="1065">
        <v>112682.96</v>
      </c>
    </row>
    <row r="2844" spans="1:22">
      <c r="A2844">
        <v>4088200100</v>
      </c>
      <c r="B2844" s="1061">
        <v>2</v>
      </c>
      <c r="C2844" s="1061">
        <v>5</v>
      </c>
      <c r="D2844" s="1062">
        <v>2</v>
      </c>
      <c r="E2844" s="1061" t="s">
        <v>2394</v>
      </c>
      <c r="F2844" s="1061">
        <v>143</v>
      </c>
      <c r="G2844" s="1061" t="s">
        <v>711</v>
      </c>
      <c r="H2844" s="1063">
        <v>1</v>
      </c>
      <c r="I2844" s="1064">
        <v>32501</v>
      </c>
      <c r="J2844" s="1064">
        <v>1</v>
      </c>
      <c r="K2844">
        <v>2020</v>
      </c>
      <c r="L2844" s="1064">
        <v>1</v>
      </c>
      <c r="M2844" s="1064">
        <v>1</v>
      </c>
      <c r="N2844" s="1064" t="s">
        <v>2397</v>
      </c>
      <c r="O2844">
        <v>13</v>
      </c>
      <c r="P2844" s="1065">
        <v>0</v>
      </c>
      <c r="Q2844" s="1065">
        <v>0</v>
      </c>
      <c r="R2844" s="1066">
        <f t="shared" si="44"/>
        <v>0</v>
      </c>
      <c r="S2844" s="1065">
        <v>0</v>
      </c>
      <c r="T2844" s="1065">
        <v>0</v>
      </c>
      <c r="U2844" s="1065">
        <v>0</v>
      </c>
      <c r="V2844" s="1065">
        <v>0</v>
      </c>
    </row>
    <row r="2845" spans="1:22">
      <c r="A2845">
        <v>4088200100</v>
      </c>
      <c r="B2845" s="1061">
        <v>2</v>
      </c>
      <c r="C2845" s="1061">
        <v>5</v>
      </c>
      <c r="D2845" s="1062">
        <v>2</v>
      </c>
      <c r="E2845" s="1061" t="s">
        <v>2394</v>
      </c>
      <c r="F2845" s="1061">
        <v>143</v>
      </c>
      <c r="G2845" s="1061" t="s">
        <v>711</v>
      </c>
      <c r="H2845" s="1063">
        <v>1</v>
      </c>
      <c r="I2845" s="1064">
        <v>32501</v>
      </c>
      <c r="J2845" s="1064">
        <v>1</v>
      </c>
      <c r="K2845">
        <v>2020</v>
      </c>
      <c r="L2845" s="1064">
        <v>1</v>
      </c>
      <c r="M2845" s="1064">
        <v>1</v>
      </c>
      <c r="N2845" s="1064" t="s">
        <v>2397</v>
      </c>
      <c r="O2845">
        <v>13</v>
      </c>
      <c r="P2845" s="1065">
        <v>0</v>
      </c>
      <c r="Q2845" s="1065">
        <v>0</v>
      </c>
      <c r="R2845" s="1066">
        <f t="shared" si="44"/>
        <v>0</v>
      </c>
      <c r="S2845" s="1065">
        <v>0</v>
      </c>
      <c r="T2845" s="1065">
        <v>0</v>
      </c>
      <c r="U2845" s="1065">
        <v>0</v>
      </c>
      <c r="V2845" s="1065">
        <v>0</v>
      </c>
    </row>
    <row r="2846" spans="1:22">
      <c r="A2846">
        <v>4088200100</v>
      </c>
      <c r="B2846" s="1061">
        <v>2</v>
      </c>
      <c r="C2846" s="1061">
        <v>5</v>
      </c>
      <c r="D2846" s="1062">
        <v>2</v>
      </c>
      <c r="E2846" s="1061" t="s">
        <v>2394</v>
      </c>
      <c r="F2846" s="1061">
        <v>143</v>
      </c>
      <c r="G2846" s="1061" t="s">
        <v>711</v>
      </c>
      <c r="H2846" s="1063">
        <v>1</v>
      </c>
      <c r="I2846" s="1064">
        <v>32501</v>
      </c>
      <c r="J2846" s="1064">
        <v>1</v>
      </c>
      <c r="K2846">
        <v>2020</v>
      </c>
      <c r="L2846" s="1064">
        <v>1</v>
      </c>
      <c r="M2846" s="1064">
        <v>1</v>
      </c>
      <c r="N2846" s="1064" t="s">
        <v>2397</v>
      </c>
      <c r="O2846">
        <v>13</v>
      </c>
      <c r="P2846" s="1065">
        <v>0</v>
      </c>
      <c r="Q2846" s="1065">
        <v>0</v>
      </c>
      <c r="R2846" s="1066">
        <f t="shared" si="44"/>
        <v>0</v>
      </c>
      <c r="S2846" s="1065">
        <v>112682.96</v>
      </c>
      <c r="T2846" s="1065">
        <v>112682.96</v>
      </c>
      <c r="U2846" s="1065">
        <v>0</v>
      </c>
      <c r="V2846" s="1065">
        <v>0</v>
      </c>
    </row>
    <row r="2847" spans="1:22">
      <c r="A2847">
        <v>4088200100</v>
      </c>
      <c r="B2847" s="1061">
        <v>2</v>
      </c>
      <c r="C2847" s="1061">
        <v>5</v>
      </c>
      <c r="D2847" s="1062">
        <v>2</v>
      </c>
      <c r="E2847" s="1061" t="s">
        <v>2394</v>
      </c>
      <c r="F2847" s="1061">
        <v>143</v>
      </c>
      <c r="G2847" s="1061" t="s">
        <v>711</v>
      </c>
      <c r="H2847" s="1063">
        <v>1</v>
      </c>
      <c r="I2847" s="1064">
        <v>32501</v>
      </c>
      <c r="J2847" s="1064">
        <v>1</v>
      </c>
      <c r="K2847">
        <v>2020</v>
      </c>
      <c r="L2847" s="1064">
        <v>1</v>
      </c>
      <c r="M2847" s="1064">
        <v>1</v>
      </c>
      <c r="N2847" s="1064" t="s">
        <v>2397</v>
      </c>
      <c r="O2847">
        <v>13</v>
      </c>
      <c r="P2847" s="1065">
        <v>0</v>
      </c>
      <c r="Q2847" s="1065">
        <v>114201.93</v>
      </c>
      <c r="R2847" s="1066">
        <f t="shared" si="44"/>
        <v>114201.93</v>
      </c>
      <c r="S2847" s="1065">
        <v>0</v>
      </c>
      <c r="T2847" s="1065">
        <v>0</v>
      </c>
      <c r="U2847" s="1065">
        <v>0</v>
      </c>
      <c r="V2847" s="1065">
        <v>0</v>
      </c>
    </row>
    <row r="2848" spans="1:22">
      <c r="A2848">
        <v>4088200100</v>
      </c>
      <c r="B2848" s="1061">
        <v>2</v>
      </c>
      <c r="C2848" s="1061">
        <v>5</v>
      </c>
      <c r="D2848" s="1062">
        <v>2</v>
      </c>
      <c r="E2848" s="1061" t="s">
        <v>2394</v>
      </c>
      <c r="F2848" s="1061">
        <v>143</v>
      </c>
      <c r="G2848" s="1061" t="s">
        <v>711</v>
      </c>
      <c r="H2848" s="1063">
        <v>1</v>
      </c>
      <c r="I2848" s="1064">
        <v>32501</v>
      </c>
      <c r="J2848" s="1064">
        <v>1</v>
      </c>
      <c r="K2848">
        <v>2020</v>
      </c>
      <c r="L2848" s="1064">
        <v>2</v>
      </c>
      <c r="M2848" s="1064">
        <v>2</v>
      </c>
      <c r="N2848" s="1064" t="s">
        <v>2396</v>
      </c>
      <c r="O2848">
        <v>13</v>
      </c>
      <c r="P2848" s="1065">
        <v>69634.070000000007</v>
      </c>
      <c r="Q2848" s="1065">
        <v>-69634.070000000007</v>
      </c>
      <c r="R2848" s="1066">
        <f t="shared" si="44"/>
        <v>0</v>
      </c>
      <c r="S2848" s="1065">
        <v>0</v>
      </c>
      <c r="T2848" s="1065">
        <v>0</v>
      </c>
      <c r="U2848" s="1065">
        <v>0</v>
      </c>
      <c r="V2848" s="1065">
        <v>0</v>
      </c>
    </row>
    <row r="2849" spans="1:22">
      <c r="A2849">
        <v>4088200100</v>
      </c>
      <c r="B2849" s="1061">
        <v>2</v>
      </c>
      <c r="C2849" s="1061">
        <v>5</v>
      </c>
      <c r="D2849" s="1062">
        <v>2</v>
      </c>
      <c r="E2849" s="1061" t="s">
        <v>2394</v>
      </c>
      <c r="F2849" s="1061">
        <v>143</v>
      </c>
      <c r="G2849" s="1061" t="s">
        <v>711</v>
      </c>
      <c r="H2849" s="1063">
        <v>1</v>
      </c>
      <c r="I2849" s="1064">
        <v>32501</v>
      </c>
      <c r="J2849" s="1064">
        <v>1</v>
      </c>
      <c r="K2849">
        <v>2020</v>
      </c>
      <c r="L2849" s="1064">
        <v>1</v>
      </c>
      <c r="M2849" s="1064">
        <v>1</v>
      </c>
      <c r="N2849" s="1064" t="s">
        <v>2397</v>
      </c>
      <c r="O2849">
        <v>13</v>
      </c>
      <c r="P2849" s="1065">
        <v>17596.93</v>
      </c>
      <c r="Q2849" s="1065">
        <v>-17596.93</v>
      </c>
      <c r="R2849" s="1066">
        <f t="shared" si="44"/>
        <v>0</v>
      </c>
      <c r="S2849" s="1065">
        <v>0</v>
      </c>
      <c r="T2849" s="1065">
        <v>0</v>
      </c>
      <c r="U2849" s="1065">
        <v>0</v>
      </c>
      <c r="V2849" s="1065">
        <v>0</v>
      </c>
    </row>
    <row r="2850" spans="1:22">
      <c r="A2850">
        <v>4088200100</v>
      </c>
      <c r="B2850" s="1061">
        <v>2</v>
      </c>
      <c r="C2850" s="1061">
        <v>5</v>
      </c>
      <c r="D2850" s="1062">
        <v>2</v>
      </c>
      <c r="E2850" s="1061" t="s">
        <v>2394</v>
      </c>
      <c r="F2850" s="1061">
        <v>143</v>
      </c>
      <c r="G2850" s="1061" t="s">
        <v>711</v>
      </c>
      <c r="H2850" s="1063">
        <v>1</v>
      </c>
      <c r="I2850" s="1064">
        <v>32901</v>
      </c>
      <c r="J2850" s="1064">
        <v>1</v>
      </c>
      <c r="K2850">
        <v>2020</v>
      </c>
      <c r="L2850" s="1064">
        <v>2</v>
      </c>
      <c r="M2850" s="1064">
        <v>2</v>
      </c>
      <c r="N2850" s="1064" t="s">
        <v>2396</v>
      </c>
      <c r="O2850">
        <v>13</v>
      </c>
      <c r="P2850" s="1065">
        <v>55477.16</v>
      </c>
      <c r="Q2850" s="1065">
        <v>-2413.16</v>
      </c>
      <c r="R2850" s="1066">
        <f t="shared" si="44"/>
        <v>53064</v>
      </c>
      <c r="S2850" s="1065">
        <v>53064</v>
      </c>
      <c r="T2850" s="1065">
        <v>53064</v>
      </c>
      <c r="U2850" s="1065">
        <v>53064</v>
      </c>
      <c r="V2850" s="1065">
        <v>53064</v>
      </c>
    </row>
    <row r="2851" spans="1:22">
      <c r="A2851">
        <v>4088200100</v>
      </c>
      <c r="B2851" s="1061">
        <v>2</v>
      </c>
      <c r="C2851" s="1061">
        <v>5</v>
      </c>
      <c r="D2851" s="1062">
        <v>2</v>
      </c>
      <c r="E2851" s="1061" t="s">
        <v>2394</v>
      </c>
      <c r="F2851" s="1061">
        <v>143</v>
      </c>
      <c r="G2851" s="1061" t="s">
        <v>711</v>
      </c>
      <c r="H2851" s="1063">
        <v>1</v>
      </c>
      <c r="I2851" s="1064">
        <v>32901</v>
      </c>
      <c r="J2851" s="1064">
        <v>1</v>
      </c>
      <c r="K2851">
        <v>2020</v>
      </c>
      <c r="L2851" s="1064">
        <v>1</v>
      </c>
      <c r="M2851" s="1064">
        <v>1</v>
      </c>
      <c r="N2851" s="1064" t="s">
        <v>2397</v>
      </c>
      <c r="O2851">
        <v>13</v>
      </c>
      <c r="P2851" s="1065">
        <v>21982.27</v>
      </c>
      <c r="Q2851" s="1065">
        <v>0</v>
      </c>
      <c r="R2851" s="1066">
        <f t="shared" si="44"/>
        <v>21982.27</v>
      </c>
      <c r="S2851" s="1065">
        <v>15834</v>
      </c>
      <c r="T2851" s="1065">
        <v>15834</v>
      </c>
      <c r="U2851" s="1065">
        <v>15834</v>
      </c>
      <c r="V2851" s="1065">
        <v>15834</v>
      </c>
    </row>
    <row r="2852" spans="1:22">
      <c r="A2852">
        <v>4088200100</v>
      </c>
      <c r="B2852" s="1061">
        <v>2</v>
      </c>
      <c r="C2852" s="1061">
        <v>5</v>
      </c>
      <c r="D2852" s="1062">
        <v>2</v>
      </c>
      <c r="E2852" s="1061" t="s">
        <v>2394</v>
      </c>
      <c r="F2852" s="1061">
        <v>143</v>
      </c>
      <c r="G2852" s="1061" t="s">
        <v>711</v>
      </c>
      <c r="H2852" s="1063">
        <v>1</v>
      </c>
      <c r="I2852" s="1064">
        <v>33101</v>
      </c>
      <c r="J2852" s="1064">
        <v>1</v>
      </c>
      <c r="K2852">
        <v>2020</v>
      </c>
      <c r="L2852" s="1064">
        <v>1</v>
      </c>
      <c r="M2852" s="1064">
        <v>3</v>
      </c>
      <c r="N2852" s="1064" t="s">
        <v>2395</v>
      </c>
      <c r="O2852">
        <v>13</v>
      </c>
      <c r="P2852" s="1065">
        <v>0</v>
      </c>
      <c r="Q2852" s="1065">
        <v>0</v>
      </c>
      <c r="R2852" s="1066">
        <f t="shared" si="44"/>
        <v>0</v>
      </c>
      <c r="S2852" s="1065">
        <v>0</v>
      </c>
      <c r="T2852" s="1065">
        <v>0</v>
      </c>
      <c r="U2852" s="1065">
        <v>0</v>
      </c>
      <c r="V2852" s="1065">
        <v>0</v>
      </c>
    </row>
    <row r="2853" spans="1:22">
      <c r="A2853">
        <v>4088200100</v>
      </c>
      <c r="B2853" s="1061">
        <v>2</v>
      </c>
      <c r="C2853" s="1061">
        <v>5</v>
      </c>
      <c r="D2853" s="1062">
        <v>2</v>
      </c>
      <c r="E2853" s="1061" t="s">
        <v>2394</v>
      </c>
      <c r="F2853" s="1061">
        <v>143</v>
      </c>
      <c r="G2853" s="1061" t="s">
        <v>711</v>
      </c>
      <c r="H2853" s="1063">
        <v>1</v>
      </c>
      <c r="I2853" s="1064">
        <v>33101</v>
      </c>
      <c r="J2853" s="1064">
        <v>1</v>
      </c>
      <c r="K2853">
        <v>2020</v>
      </c>
      <c r="L2853" s="1064">
        <v>1</v>
      </c>
      <c r="M2853" s="1064">
        <v>3</v>
      </c>
      <c r="N2853" s="1064" t="s">
        <v>2395</v>
      </c>
      <c r="O2853">
        <v>13</v>
      </c>
      <c r="P2853" s="1065">
        <v>0</v>
      </c>
      <c r="Q2853" s="1065">
        <v>0</v>
      </c>
      <c r="R2853" s="1066">
        <f t="shared" si="44"/>
        <v>0</v>
      </c>
      <c r="S2853" s="1065">
        <v>0</v>
      </c>
      <c r="T2853" s="1065">
        <v>0</v>
      </c>
      <c r="U2853" s="1065">
        <v>0</v>
      </c>
      <c r="V2853" s="1065">
        <v>0</v>
      </c>
    </row>
    <row r="2854" spans="1:22">
      <c r="A2854">
        <v>4088200100</v>
      </c>
      <c r="B2854" s="1061">
        <v>2</v>
      </c>
      <c r="C2854" s="1061">
        <v>5</v>
      </c>
      <c r="D2854" s="1062">
        <v>2</v>
      </c>
      <c r="E2854" s="1061" t="s">
        <v>2394</v>
      </c>
      <c r="F2854" s="1061">
        <v>143</v>
      </c>
      <c r="G2854" s="1061" t="s">
        <v>711</v>
      </c>
      <c r="H2854" s="1063">
        <v>1</v>
      </c>
      <c r="I2854" s="1064">
        <v>33101</v>
      </c>
      <c r="J2854" s="1064">
        <v>1</v>
      </c>
      <c r="K2854">
        <v>2020</v>
      </c>
      <c r="L2854" s="1064">
        <v>1</v>
      </c>
      <c r="M2854" s="1064">
        <v>3</v>
      </c>
      <c r="N2854" s="1064" t="s">
        <v>2395</v>
      </c>
      <c r="O2854">
        <v>13</v>
      </c>
      <c r="P2854" s="1065">
        <v>0</v>
      </c>
      <c r="Q2854" s="1065">
        <v>0</v>
      </c>
      <c r="R2854" s="1066">
        <f t="shared" si="44"/>
        <v>0</v>
      </c>
      <c r="S2854" s="1065">
        <v>240000</v>
      </c>
      <c r="T2854" s="1065">
        <v>240000</v>
      </c>
      <c r="U2854" s="1065">
        <v>0</v>
      </c>
      <c r="V2854" s="1065">
        <v>0</v>
      </c>
    </row>
    <row r="2855" spans="1:22">
      <c r="A2855">
        <v>4088200100</v>
      </c>
      <c r="B2855" s="1061">
        <v>2</v>
      </c>
      <c r="C2855" s="1061">
        <v>5</v>
      </c>
      <c r="D2855" s="1062">
        <v>2</v>
      </c>
      <c r="E2855" s="1061" t="s">
        <v>2394</v>
      </c>
      <c r="F2855" s="1061">
        <v>143</v>
      </c>
      <c r="G2855" s="1061" t="s">
        <v>711</v>
      </c>
      <c r="H2855" s="1063">
        <v>1</v>
      </c>
      <c r="I2855" s="1064">
        <v>33101</v>
      </c>
      <c r="J2855" s="1064">
        <v>1</v>
      </c>
      <c r="K2855">
        <v>2020</v>
      </c>
      <c r="L2855" s="1064">
        <v>1</v>
      </c>
      <c r="M2855" s="1064">
        <v>3</v>
      </c>
      <c r="N2855" s="1064" t="s">
        <v>2395</v>
      </c>
      <c r="O2855">
        <v>13</v>
      </c>
      <c r="P2855" s="1065">
        <v>0</v>
      </c>
      <c r="Q2855" s="1065">
        <v>260523</v>
      </c>
      <c r="R2855" s="1066">
        <f t="shared" si="44"/>
        <v>260523</v>
      </c>
      <c r="S2855" s="1065">
        <v>0</v>
      </c>
      <c r="T2855" s="1065">
        <v>0</v>
      </c>
      <c r="U2855" s="1065">
        <v>0</v>
      </c>
      <c r="V2855" s="1065">
        <v>0</v>
      </c>
    </row>
    <row r="2856" spans="1:22">
      <c r="A2856">
        <v>4088200100</v>
      </c>
      <c r="B2856" s="1061">
        <v>2</v>
      </c>
      <c r="C2856" s="1061">
        <v>5</v>
      </c>
      <c r="D2856" s="1062">
        <v>2</v>
      </c>
      <c r="E2856" s="1061" t="s">
        <v>2394</v>
      </c>
      <c r="F2856" s="1061">
        <v>143</v>
      </c>
      <c r="G2856" s="1061" t="s">
        <v>711</v>
      </c>
      <c r="H2856" s="1063">
        <v>1</v>
      </c>
      <c r="I2856" s="1064">
        <v>33101</v>
      </c>
      <c r="J2856" s="1064">
        <v>1</v>
      </c>
      <c r="K2856">
        <v>2020</v>
      </c>
      <c r="L2856" s="1064">
        <v>1</v>
      </c>
      <c r="M2856" s="1064">
        <v>3</v>
      </c>
      <c r="N2856" s="1064" t="s">
        <v>2395</v>
      </c>
      <c r="O2856">
        <v>13</v>
      </c>
      <c r="P2856" s="1065">
        <v>0</v>
      </c>
      <c r="Q2856" s="1065">
        <v>0</v>
      </c>
      <c r="R2856" s="1066">
        <f t="shared" si="44"/>
        <v>0</v>
      </c>
      <c r="S2856" s="1065">
        <v>0</v>
      </c>
      <c r="T2856" s="1065">
        <v>0</v>
      </c>
      <c r="U2856" s="1065">
        <v>0</v>
      </c>
      <c r="V2856" s="1065">
        <v>0</v>
      </c>
    </row>
    <row r="2857" spans="1:22">
      <c r="A2857">
        <v>4088200100</v>
      </c>
      <c r="B2857" s="1061">
        <v>2</v>
      </c>
      <c r="C2857" s="1061">
        <v>5</v>
      </c>
      <c r="D2857" s="1062">
        <v>2</v>
      </c>
      <c r="E2857" s="1061" t="s">
        <v>2394</v>
      </c>
      <c r="F2857" s="1061">
        <v>143</v>
      </c>
      <c r="G2857" s="1061" t="s">
        <v>711</v>
      </c>
      <c r="H2857" s="1063">
        <v>1</v>
      </c>
      <c r="I2857" s="1064">
        <v>33101</v>
      </c>
      <c r="J2857" s="1064">
        <v>1</v>
      </c>
      <c r="K2857">
        <v>2020</v>
      </c>
      <c r="L2857" s="1064">
        <v>1</v>
      </c>
      <c r="M2857" s="1064">
        <v>3</v>
      </c>
      <c r="N2857" s="1064" t="s">
        <v>2395</v>
      </c>
      <c r="O2857">
        <v>13</v>
      </c>
      <c r="P2857" s="1065">
        <v>0</v>
      </c>
      <c r="Q2857" s="1065">
        <v>0</v>
      </c>
      <c r="R2857" s="1066">
        <f t="shared" si="44"/>
        <v>0</v>
      </c>
      <c r="S2857" s="1065">
        <v>0</v>
      </c>
      <c r="T2857" s="1065">
        <v>0</v>
      </c>
      <c r="U2857" s="1065">
        <v>0</v>
      </c>
      <c r="V2857" s="1065">
        <v>0</v>
      </c>
    </row>
    <row r="2858" spans="1:22">
      <c r="A2858">
        <v>4088200100</v>
      </c>
      <c r="B2858" s="1061">
        <v>2</v>
      </c>
      <c r="C2858" s="1061">
        <v>5</v>
      </c>
      <c r="D2858" s="1062">
        <v>2</v>
      </c>
      <c r="E2858" s="1061" t="s">
        <v>2394</v>
      </c>
      <c r="F2858" s="1061">
        <v>143</v>
      </c>
      <c r="G2858" s="1061" t="s">
        <v>711</v>
      </c>
      <c r="H2858" s="1063">
        <v>1</v>
      </c>
      <c r="I2858" s="1064">
        <v>33101</v>
      </c>
      <c r="J2858" s="1064">
        <v>1</v>
      </c>
      <c r="K2858">
        <v>2020</v>
      </c>
      <c r="L2858" s="1064">
        <v>1</v>
      </c>
      <c r="M2858" s="1064">
        <v>1</v>
      </c>
      <c r="N2858" s="1064" t="s">
        <v>2397</v>
      </c>
      <c r="O2858">
        <v>13</v>
      </c>
      <c r="P2858" s="1065">
        <v>0</v>
      </c>
      <c r="Q2858" s="1065">
        <v>0</v>
      </c>
      <c r="R2858" s="1066">
        <f t="shared" si="44"/>
        <v>0</v>
      </c>
      <c r="S2858" s="1065">
        <v>0</v>
      </c>
      <c r="T2858" s="1065">
        <v>0</v>
      </c>
      <c r="U2858" s="1065">
        <v>0</v>
      </c>
      <c r="V2858" s="1065">
        <v>0</v>
      </c>
    </row>
    <row r="2859" spans="1:22">
      <c r="A2859">
        <v>4088200100</v>
      </c>
      <c r="B2859" s="1061">
        <v>2</v>
      </c>
      <c r="C2859" s="1061">
        <v>5</v>
      </c>
      <c r="D2859" s="1062">
        <v>2</v>
      </c>
      <c r="E2859" s="1061" t="s">
        <v>2394</v>
      </c>
      <c r="F2859" s="1061">
        <v>143</v>
      </c>
      <c r="G2859" s="1061" t="s">
        <v>711</v>
      </c>
      <c r="H2859" s="1063">
        <v>1</v>
      </c>
      <c r="I2859" s="1064">
        <v>33101</v>
      </c>
      <c r="J2859" s="1064">
        <v>1</v>
      </c>
      <c r="K2859">
        <v>2020</v>
      </c>
      <c r="L2859" s="1064">
        <v>1</v>
      </c>
      <c r="M2859" s="1064">
        <v>1</v>
      </c>
      <c r="N2859" s="1064" t="s">
        <v>2397</v>
      </c>
      <c r="O2859">
        <v>13</v>
      </c>
      <c r="P2859" s="1065">
        <v>0</v>
      </c>
      <c r="Q2859" s="1065">
        <v>0</v>
      </c>
      <c r="R2859" s="1066">
        <f t="shared" si="44"/>
        <v>0</v>
      </c>
      <c r="S2859" s="1065">
        <v>0</v>
      </c>
      <c r="T2859" s="1065">
        <v>0</v>
      </c>
      <c r="U2859" s="1065">
        <v>230000</v>
      </c>
      <c r="V2859" s="1065">
        <v>230000</v>
      </c>
    </row>
    <row r="2860" spans="1:22">
      <c r="A2860">
        <v>4088200100</v>
      </c>
      <c r="B2860" s="1061">
        <v>2</v>
      </c>
      <c r="C2860" s="1061">
        <v>5</v>
      </c>
      <c r="D2860" s="1062">
        <v>2</v>
      </c>
      <c r="E2860" s="1061" t="s">
        <v>2394</v>
      </c>
      <c r="F2860" s="1061">
        <v>143</v>
      </c>
      <c r="G2860" s="1061" t="s">
        <v>711</v>
      </c>
      <c r="H2860" s="1063">
        <v>1</v>
      </c>
      <c r="I2860" s="1064">
        <v>33101</v>
      </c>
      <c r="J2860" s="1064">
        <v>1</v>
      </c>
      <c r="K2860">
        <v>2020</v>
      </c>
      <c r="L2860" s="1064">
        <v>1</v>
      </c>
      <c r="M2860" s="1064">
        <v>1</v>
      </c>
      <c r="N2860" s="1064" t="s">
        <v>2397</v>
      </c>
      <c r="O2860">
        <v>13</v>
      </c>
      <c r="P2860" s="1065">
        <v>0</v>
      </c>
      <c r="Q2860" s="1065">
        <v>0</v>
      </c>
      <c r="R2860" s="1066">
        <f t="shared" si="44"/>
        <v>0</v>
      </c>
      <c r="S2860" s="1065">
        <v>0</v>
      </c>
      <c r="T2860" s="1065">
        <v>0</v>
      </c>
      <c r="U2860" s="1065">
        <v>0</v>
      </c>
      <c r="V2860" s="1065">
        <v>0</v>
      </c>
    </row>
    <row r="2861" spans="1:22">
      <c r="A2861">
        <v>4088200100</v>
      </c>
      <c r="B2861" s="1061">
        <v>2</v>
      </c>
      <c r="C2861" s="1061">
        <v>5</v>
      </c>
      <c r="D2861" s="1062">
        <v>2</v>
      </c>
      <c r="E2861" s="1061" t="s">
        <v>2394</v>
      </c>
      <c r="F2861" s="1061">
        <v>143</v>
      </c>
      <c r="G2861" s="1061" t="s">
        <v>711</v>
      </c>
      <c r="H2861" s="1063">
        <v>1</v>
      </c>
      <c r="I2861" s="1064">
        <v>33101</v>
      </c>
      <c r="J2861" s="1064">
        <v>1</v>
      </c>
      <c r="K2861">
        <v>2020</v>
      </c>
      <c r="L2861" s="1064">
        <v>1</v>
      </c>
      <c r="M2861" s="1064">
        <v>1</v>
      </c>
      <c r="N2861" s="1064" t="s">
        <v>2397</v>
      </c>
      <c r="O2861">
        <v>13</v>
      </c>
      <c r="P2861" s="1065">
        <v>0</v>
      </c>
      <c r="Q2861" s="1065">
        <v>0</v>
      </c>
      <c r="R2861" s="1066">
        <f t="shared" si="44"/>
        <v>0</v>
      </c>
      <c r="S2861" s="1065">
        <v>0</v>
      </c>
      <c r="T2861" s="1065">
        <v>0</v>
      </c>
      <c r="U2861" s="1065">
        <v>0</v>
      </c>
      <c r="V2861" s="1065">
        <v>0</v>
      </c>
    </row>
    <row r="2862" spans="1:22">
      <c r="A2862">
        <v>4088200100</v>
      </c>
      <c r="B2862" s="1061">
        <v>2</v>
      </c>
      <c r="C2862" s="1061">
        <v>5</v>
      </c>
      <c r="D2862" s="1062">
        <v>2</v>
      </c>
      <c r="E2862" s="1061" t="s">
        <v>2394</v>
      </c>
      <c r="F2862" s="1061">
        <v>143</v>
      </c>
      <c r="G2862" s="1061" t="s">
        <v>711</v>
      </c>
      <c r="H2862" s="1063">
        <v>1</v>
      </c>
      <c r="I2862" s="1064">
        <v>33101</v>
      </c>
      <c r="J2862" s="1064">
        <v>1</v>
      </c>
      <c r="K2862">
        <v>2020</v>
      </c>
      <c r="L2862" s="1064">
        <v>1</v>
      </c>
      <c r="M2862" s="1064">
        <v>1</v>
      </c>
      <c r="N2862" s="1064" t="s">
        <v>2397</v>
      </c>
      <c r="O2862">
        <v>13</v>
      </c>
      <c r="P2862" s="1065">
        <v>0</v>
      </c>
      <c r="Q2862" s="1065">
        <v>0</v>
      </c>
      <c r="R2862" s="1066">
        <f t="shared" si="44"/>
        <v>0</v>
      </c>
      <c r="S2862" s="1065">
        <v>230000</v>
      </c>
      <c r="T2862" s="1065">
        <v>230000</v>
      </c>
      <c r="U2862" s="1065">
        <v>0</v>
      </c>
      <c r="V2862" s="1065">
        <v>0</v>
      </c>
    </row>
    <row r="2863" spans="1:22">
      <c r="A2863">
        <v>4088200100</v>
      </c>
      <c r="B2863" s="1061">
        <v>2</v>
      </c>
      <c r="C2863" s="1061">
        <v>5</v>
      </c>
      <c r="D2863" s="1062">
        <v>2</v>
      </c>
      <c r="E2863" s="1061" t="s">
        <v>2394</v>
      </c>
      <c r="F2863" s="1061">
        <v>143</v>
      </c>
      <c r="G2863" s="1061" t="s">
        <v>711</v>
      </c>
      <c r="H2863" s="1063">
        <v>1</v>
      </c>
      <c r="I2863" s="1064">
        <v>33101</v>
      </c>
      <c r="J2863" s="1064">
        <v>1</v>
      </c>
      <c r="K2863">
        <v>2020</v>
      </c>
      <c r="L2863" s="1064">
        <v>1</v>
      </c>
      <c r="M2863" s="1064">
        <v>1</v>
      </c>
      <c r="N2863" s="1064" t="s">
        <v>2397</v>
      </c>
      <c r="O2863">
        <v>13</v>
      </c>
      <c r="P2863" s="1065">
        <v>0</v>
      </c>
      <c r="Q2863" s="1065">
        <v>230000</v>
      </c>
      <c r="R2863" s="1066">
        <f t="shared" si="44"/>
        <v>230000</v>
      </c>
      <c r="S2863" s="1065">
        <v>0</v>
      </c>
      <c r="T2863" s="1065">
        <v>0</v>
      </c>
      <c r="U2863" s="1065">
        <v>0</v>
      </c>
      <c r="V2863" s="1065">
        <v>0</v>
      </c>
    </row>
    <row r="2864" spans="1:22">
      <c r="A2864">
        <v>4088200100</v>
      </c>
      <c r="B2864" s="1061">
        <v>2</v>
      </c>
      <c r="C2864" s="1061">
        <v>5</v>
      </c>
      <c r="D2864" s="1062">
        <v>2</v>
      </c>
      <c r="E2864" s="1061" t="s">
        <v>2394</v>
      </c>
      <c r="F2864" s="1061">
        <v>143</v>
      </c>
      <c r="G2864" s="1061" t="s">
        <v>711</v>
      </c>
      <c r="H2864" s="1063">
        <v>1</v>
      </c>
      <c r="I2864" s="1064">
        <v>33101</v>
      </c>
      <c r="J2864" s="1064">
        <v>1</v>
      </c>
      <c r="K2864">
        <v>2020</v>
      </c>
      <c r="L2864" s="1064">
        <v>2</v>
      </c>
      <c r="M2864" s="1064">
        <v>2</v>
      </c>
      <c r="N2864" s="1064" t="s">
        <v>2396</v>
      </c>
      <c r="O2864">
        <v>13</v>
      </c>
      <c r="P2864" s="1065">
        <v>513739.61</v>
      </c>
      <c r="Q2864" s="1065">
        <v>-77193.56</v>
      </c>
      <c r="R2864" s="1066">
        <f t="shared" si="44"/>
        <v>436546.05</v>
      </c>
      <c r="S2864" s="1065">
        <v>436546.05</v>
      </c>
      <c r="T2864" s="1065">
        <v>436546.05</v>
      </c>
      <c r="U2864" s="1065">
        <v>436546.05</v>
      </c>
      <c r="V2864" s="1065">
        <v>436546.05</v>
      </c>
    </row>
    <row r="2865" spans="1:22">
      <c r="A2865">
        <v>4088200100</v>
      </c>
      <c r="B2865" s="1061">
        <v>2</v>
      </c>
      <c r="C2865" s="1061">
        <v>5</v>
      </c>
      <c r="D2865" s="1062">
        <v>2</v>
      </c>
      <c r="E2865" s="1061" t="s">
        <v>2394</v>
      </c>
      <c r="F2865" s="1061">
        <v>143</v>
      </c>
      <c r="G2865" s="1061" t="s">
        <v>711</v>
      </c>
      <c r="H2865" s="1063">
        <v>1</v>
      </c>
      <c r="I2865" s="1064">
        <v>33301</v>
      </c>
      <c r="J2865" s="1064">
        <v>1</v>
      </c>
      <c r="K2865">
        <v>2020</v>
      </c>
      <c r="L2865" s="1064">
        <v>1</v>
      </c>
      <c r="M2865" s="1064">
        <v>1</v>
      </c>
      <c r="N2865" s="1064" t="s">
        <v>2397</v>
      </c>
      <c r="O2865">
        <v>13</v>
      </c>
      <c r="P2865" s="1065">
        <v>0</v>
      </c>
      <c r="Q2865" s="1065">
        <v>0</v>
      </c>
      <c r="R2865" s="1066">
        <f t="shared" si="44"/>
        <v>0</v>
      </c>
      <c r="S2865" s="1065">
        <v>0</v>
      </c>
      <c r="T2865" s="1065">
        <v>0</v>
      </c>
      <c r="U2865" s="1065">
        <v>0</v>
      </c>
      <c r="V2865" s="1065">
        <v>0</v>
      </c>
    </row>
    <row r="2866" spans="1:22">
      <c r="A2866">
        <v>4088200100</v>
      </c>
      <c r="B2866" s="1061">
        <v>2</v>
      </c>
      <c r="C2866" s="1061">
        <v>5</v>
      </c>
      <c r="D2866" s="1062">
        <v>2</v>
      </c>
      <c r="E2866" s="1061" t="s">
        <v>2394</v>
      </c>
      <c r="F2866" s="1061">
        <v>143</v>
      </c>
      <c r="G2866" s="1061" t="s">
        <v>711</v>
      </c>
      <c r="H2866" s="1063">
        <v>1</v>
      </c>
      <c r="I2866" s="1064">
        <v>33301</v>
      </c>
      <c r="J2866" s="1064">
        <v>1</v>
      </c>
      <c r="K2866">
        <v>2020</v>
      </c>
      <c r="L2866" s="1064">
        <v>1</v>
      </c>
      <c r="M2866" s="1064">
        <v>1</v>
      </c>
      <c r="N2866" s="1064" t="s">
        <v>2397</v>
      </c>
      <c r="O2866">
        <v>13</v>
      </c>
      <c r="P2866" s="1065">
        <v>0</v>
      </c>
      <c r="Q2866" s="1065">
        <v>0</v>
      </c>
      <c r="R2866" s="1066">
        <f t="shared" si="44"/>
        <v>0</v>
      </c>
      <c r="S2866" s="1065">
        <v>0</v>
      </c>
      <c r="T2866" s="1065">
        <v>0</v>
      </c>
      <c r="U2866" s="1065">
        <v>0</v>
      </c>
      <c r="V2866" s="1065">
        <v>0</v>
      </c>
    </row>
    <row r="2867" spans="1:22">
      <c r="A2867">
        <v>4088200100</v>
      </c>
      <c r="B2867" s="1061">
        <v>2</v>
      </c>
      <c r="C2867" s="1061">
        <v>5</v>
      </c>
      <c r="D2867" s="1062">
        <v>2</v>
      </c>
      <c r="E2867" s="1061" t="s">
        <v>2394</v>
      </c>
      <c r="F2867" s="1061">
        <v>143</v>
      </c>
      <c r="G2867" s="1061" t="s">
        <v>711</v>
      </c>
      <c r="H2867" s="1063">
        <v>1</v>
      </c>
      <c r="I2867" s="1064">
        <v>33301</v>
      </c>
      <c r="J2867" s="1064">
        <v>1</v>
      </c>
      <c r="K2867">
        <v>2020</v>
      </c>
      <c r="L2867" s="1064">
        <v>1</v>
      </c>
      <c r="M2867" s="1064">
        <v>1</v>
      </c>
      <c r="N2867" s="1064" t="s">
        <v>2397</v>
      </c>
      <c r="O2867">
        <v>13</v>
      </c>
      <c r="P2867" s="1065">
        <v>0</v>
      </c>
      <c r="Q2867" s="1065">
        <v>0</v>
      </c>
      <c r="R2867" s="1066">
        <f t="shared" si="44"/>
        <v>0</v>
      </c>
      <c r="S2867" s="1065">
        <v>11368</v>
      </c>
      <c r="T2867" s="1065">
        <v>11368</v>
      </c>
      <c r="U2867" s="1065">
        <v>0</v>
      </c>
      <c r="V2867" s="1065">
        <v>0</v>
      </c>
    </row>
    <row r="2868" spans="1:22">
      <c r="A2868">
        <v>4088200100</v>
      </c>
      <c r="B2868" s="1061">
        <v>2</v>
      </c>
      <c r="C2868" s="1061">
        <v>5</v>
      </c>
      <c r="D2868" s="1062">
        <v>2</v>
      </c>
      <c r="E2868" s="1061" t="s">
        <v>2394</v>
      </c>
      <c r="F2868" s="1061">
        <v>143</v>
      </c>
      <c r="G2868" s="1061" t="s">
        <v>711</v>
      </c>
      <c r="H2868" s="1063">
        <v>1</v>
      </c>
      <c r="I2868" s="1064">
        <v>33301</v>
      </c>
      <c r="J2868" s="1064">
        <v>1</v>
      </c>
      <c r="K2868">
        <v>2020</v>
      </c>
      <c r="L2868" s="1064">
        <v>1</v>
      </c>
      <c r="M2868" s="1064">
        <v>1</v>
      </c>
      <c r="N2868" s="1064" t="s">
        <v>2397</v>
      </c>
      <c r="O2868">
        <v>13</v>
      </c>
      <c r="P2868" s="1065">
        <v>0</v>
      </c>
      <c r="Q2868" s="1065">
        <v>11368</v>
      </c>
      <c r="R2868" s="1066">
        <f t="shared" si="44"/>
        <v>11368</v>
      </c>
      <c r="S2868" s="1065">
        <v>0</v>
      </c>
      <c r="T2868" s="1065">
        <v>0</v>
      </c>
      <c r="U2868" s="1065">
        <v>0</v>
      </c>
      <c r="V2868" s="1065">
        <v>0</v>
      </c>
    </row>
    <row r="2869" spans="1:22">
      <c r="A2869">
        <v>4088200100</v>
      </c>
      <c r="B2869" s="1061">
        <v>2</v>
      </c>
      <c r="C2869" s="1061">
        <v>5</v>
      </c>
      <c r="D2869" s="1062">
        <v>2</v>
      </c>
      <c r="E2869" s="1061" t="s">
        <v>2394</v>
      </c>
      <c r="F2869" s="1061">
        <v>143</v>
      </c>
      <c r="G2869" s="1061" t="s">
        <v>711</v>
      </c>
      <c r="H2869" s="1063">
        <v>1</v>
      </c>
      <c r="I2869" s="1064">
        <v>33301</v>
      </c>
      <c r="J2869" s="1064">
        <v>1</v>
      </c>
      <c r="K2869">
        <v>2020</v>
      </c>
      <c r="L2869" s="1064">
        <v>1</v>
      </c>
      <c r="M2869" s="1064">
        <v>1</v>
      </c>
      <c r="N2869" s="1064" t="s">
        <v>2397</v>
      </c>
      <c r="O2869">
        <v>13</v>
      </c>
      <c r="P2869" s="1065">
        <v>0</v>
      </c>
      <c r="Q2869" s="1065">
        <v>0</v>
      </c>
      <c r="R2869" s="1066">
        <f t="shared" si="44"/>
        <v>0</v>
      </c>
      <c r="S2869" s="1065">
        <v>0</v>
      </c>
      <c r="T2869" s="1065">
        <v>0</v>
      </c>
      <c r="U2869" s="1065">
        <v>0</v>
      </c>
      <c r="V2869" s="1065">
        <v>0</v>
      </c>
    </row>
    <row r="2870" spans="1:22">
      <c r="A2870">
        <v>4088200100</v>
      </c>
      <c r="B2870" s="1061">
        <v>2</v>
      </c>
      <c r="C2870" s="1061">
        <v>5</v>
      </c>
      <c r="D2870" s="1062">
        <v>2</v>
      </c>
      <c r="E2870" s="1061" t="s">
        <v>2394</v>
      </c>
      <c r="F2870" s="1061">
        <v>143</v>
      </c>
      <c r="G2870" s="1061" t="s">
        <v>711</v>
      </c>
      <c r="H2870" s="1063">
        <v>1</v>
      </c>
      <c r="I2870" s="1064">
        <v>33301</v>
      </c>
      <c r="J2870" s="1064">
        <v>1</v>
      </c>
      <c r="K2870">
        <v>2020</v>
      </c>
      <c r="L2870" s="1064">
        <v>1</v>
      </c>
      <c r="M2870" s="1064">
        <v>1</v>
      </c>
      <c r="N2870" s="1064" t="s">
        <v>2397</v>
      </c>
      <c r="O2870">
        <v>13</v>
      </c>
      <c r="P2870" s="1065">
        <v>0</v>
      </c>
      <c r="Q2870" s="1065">
        <v>0</v>
      </c>
      <c r="R2870" s="1066">
        <f t="shared" si="44"/>
        <v>0</v>
      </c>
      <c r="S2870" s="1065">
        <v>0</v>
      </c>
      <c r="T2870" s="1065">
        <v>0</v>
      </c>
      <c r="U2870" s="1065">
        <v>0</v>
      </c>
      <c r="V2870" s="1065">
        <v>0</v>
      </c>
    </row>
    <row r="2871" spans="1:22">
      <c r="A2871">
        <v>4088200100</v>
      </c>
      <c r="B2871" s="1061">
        <v>2</v>
      </c>
      <c r="C2871" s="1061">
        <v>5</v>
      </c>
      <c r="D2871" s="1062">
        <v>2</v>
      </c>
      <c r="E2871" s="1061" t="s">
        <v>2394</v>
      </c>
      <c r="F2871" s="1061">
        <v>143</v>
      </c>
      <c r="G2871" s="1061" t="s">
        <v>711</v>
      </c>
      <c r="H2871" s="1063">
        <v>1</v>
      </c>
      <c r="I2871" s="1064">
        <v>33301</v>
      </c>
      <c r="J2871" s="1064">
        <v>1</v>
      </c>
      <c r="K2871">
        <v>2020</v>
      </c>
      <c r="L2871" s="1064">
        <v>1</v>
      </c>
      <c r="M2871" s="1064">
        <v>1</v>
      </c>
      <c r="N2871" s="1064" t="s">
        <v>2397</v>
      </c>
      <c r="O2871">
        <v>13</v>
      </c>
      <c r="P2871" s="1065">
        <v>0</v>
      </c>
      <c r="Q2871" s="1065">
        <v>0</v>
      </c>
      <c r="R2871" s="1066">
        <f t="shared" si="44"/>
        <v>0</v>
      </c>
      <c r="S2871" s="1065">
        <v>3897.6</v>
      </c>
      <c r="T2871" s="1065">
        <v>3897.6</v>
      </c>
      <c r="U2871" s="1065">
        <v>0</v>
      </c>
      <c r="V2871" s="1065">
        <v>0</v>
      </c>
    </row>
    <row r="2872" spans="1:22">
      <c r="A2872">
        <v>4088200100</v>
      </c>
      <c r="B2872" s="1061">
        <v>2</v>
      </c>
      <c r="C2872" s="1061">
        <v>5</v>
      </c>
      <c r="D2872" s="1062">
        <v>2</v>
      </c>
      <c r="E2872" s="1061" t="s">
        <v>2394</v>
      </c>
      <c r="F2872" s="1061">
        <v>143</v>
      </c>
      <c r="G2872" s="1061" t="s">
        <v>711</v>
      </c>
      <c r="H2872" s="1063">
        <v>1</v>
      </c>
      <c r="I2872" s="1064">
        <v>33301</v>
      </c>
      <c r="J2872" s="1064">
        <v>1</v>
      </c>
      <c r="K2872">
        <v>2020</v>
      </c>
      <c r="L2872" s="1064">
        <v>1</v>
      </c>
      <c r="M2872" s="1064">
        <v>1</v>
      </c>
      <c r="N2872" s="1064" t="s">
        <v>2397</v>
      </c>
      <c r="O2872">
        <v>13</v>
      </c>
      <c r="P2872" s="1065">
        <v>0</v>
      </c>
      <c r="Q2872" s="1065">
        <v>3897.6</v>
      </c>
      <c r="R2872" s="1066">
        <f t="shared" si="44"/>
        <v>3897.6</v>
      </c>
      <c r="S2872" s="1065">
        <v>0</v>
      </c>
      <c r="T2872" s="1065">
        <v>0</v>
      </c>
      <c r="U2872" s="1065">
        <v>0</v>
      </c>
      <c r="V2872" s="1065">
        <v>0</v>
      </c>
    </row>
    <row r="2873" spans="1:22">
      <c r="A2873">
        <v>4088200100</v>
      </c>
      <c r="B2873" s="1061">
        <v>2</v>
      </c>
      <c r="C2873" s="1061">
        <v>5</v>
      </c>
      <c r="D2873" s="1062">
        <v>2</v>
      </c>
      <c r="E2873" s="1061" t="s">
        <v>2394</v>
      </c>
      <c r="F2873" s="1061">
        <v>143</v>
      </c>
      <c r="G2873" s="1061" t="s">
        <v>711</v>
      </c>
      <c r="H2873" s="1063">
        <v>1</v>
      </c>
      <c r="I2873" s="1064">
        <v>33301</v>
      </c>
      <c r="J2873" s="1064">
        <v>1</v>
      </c>
      <c r="K2873">
        <v>2020</v>
      </c>
      <c r="L2873" s="1064">
        <v>2</v>
      </c>
      <c r="M2873" s="1064">
        <v>2</v>
      </c>
      <c r="N2873" s="1064" t="s">
        <v>2396</v>
      </c>
      <c r="O2873">
        <v>13</v>
      </c>
      <c r="P2873" s="1065">
        <v>0</v>
      </c>
      <c r="Q2873" s="1065">
        <v>0</v>
      </c>
      <c r="R2873" s="1066">
        <f t="shared" si="44"/>
        <v>0</v>
      </c>
      <c r="S2873" s="1065">
        <v>0</v>
      </c>
      <c r="T2873" s="1065">
        <v>0</v>
      </c>
      <c r="U2873" s="1065">
        <v>0</v>
      </c>
      <c r="V2873" s="1065">
        <v>0</v>
      </c>
    </row>
    <row r="2874" spans="1:22">
      <c r="A2874">
        <v>4088200100</v>
      </c>
      <c r="B2874" s="1061">
        <v>2</v>
      </c>
      <c r="C2874" s="1061">
        <v>5</v>
      </c>
      <c r="D2874" s="1062">
        <v>2</v>
      </c>
      <c r="E2874" s="1061" t="s">
        <v>2394</v>
      </c>
      <c r="F2874" s="1061">
        <v>143</v>
      </c>
      <c r="G2874" s="1061" t="s">
        <v>711</v>
      </c>
      <c r="H2874" s="1063">
        <v>1</v>
      </c>
      <c r="I2874" s="1064">
        <v>33301</v>
      </c>
      <c r="J2874" s="1064">
        <v>1</v>
      </c>
      <c r="K2874">
        <v>2020</v>
      </c>
      <c r="L2874" s="1064">
        <v>2</v>
      </c>
      <c r="M2874" s="1064">
        <v>2</v>
      </c>
      <c r="N2874" s="1064" t="s">
        <v>2396</v>
      </c>
      <c r="O2874">
        <v>13</v>
      </c>
      <c r="P2874" s="1065">
        <v>0</v>
      </c>
      <c r="Q2874" s="1065">
        <v>0</v>
      </c>
      <c r="R2874" s="1066">
        <f t="shared" si="44"/>
        <v>0</v>
      </c>
      <c r="S2874" s="1065">
        <v>0</v>
      </c>
      <c r="T2874" s="1065">
        <v>0</v>
      </c>
      <c r="U2874" s="1065">
        <v>17284</v>
      </c>
      <c r="V2874" s="1065">
        <v>17284</v>
      </c>
    </row>
    <row r="2875" spans="1:22">
      <c r="A2875">
        <v>4088200100</v>
      </c>
      <c r="B2875" s="1061">
        <v>2</v>
      </c>
      <c r="C2875" s="1061">
        <v>5</v>
      </c>
      <c r="D2875" s="1062">
        <v>2</v>
      </c>
      <c r="E2875" s="1061" t="s">
        <v>2394</v>
      </c>
      <c r="F2875" s="1061">
        <v>143</v>
      </c>
      <c r="G2875" s="1061" t="s">
        <v>711</v>
      </c>
      <c r="H2875" s="1063">
        <v>1</v>
      </c>
      <c r="I2875" s="1064">
        <v>33301</v>
      </c>
      <c r="J2875" s="1064">
        <v>1</v>
      </c>
      <c r="K2875">
        <v>2020</v>
      </c>
      <c r="L2875" s="1064">
        <v>2</v>
      </c>
      <c r="M2875" s="1064">
        <v>2</v>
      </c>
      <c r="N2875" s="1064" t="s">
        <v>2396</v>
      </c>
      <c r="O2875">
        <v>13</v>
      </c>
      <c r="P2875" s="1065">
        <v>0</v>
      </c>
      <c r="Q2875" s="1065">
        <v>0</v>
      </c>
      <c r="R2875" s="1066">
        <f t="shared" si="44"/>
        <v>0</v>
      </c>
      <c r="S2875" s="1065">
        <v>0</v>
      </c>
      <c r="T2875" s="1065">
        <v>0</v>
      </c>
      <c r="U2875" s="1065">
        <v>0</v>
      </c>
      <c r="V2875" s="1065">
        <v>0</v>
      </c>
    </row>
    <row r="2876" spans="1:22">
      <c r="A2876">
        <v>4088200100</v>
      </c>
      <c r="B2876" s="1061">
        <v>2</v>
      </c>
      <c r="C2876" s="1061">
        <v>5</v>
      </c>
      <c r="D2876" s="1062">
        <v>2</v>
      </c>
      <c r="E2876" s="1061" t="s">
        <v>2394</v>
      </c>
      <c r="F2876" s="1061">
        <v>143</v>
      </c>
      <c r="G2876" s="1061" t="s">
        <v>711</v>
      </c>
      <c r="H2876" s="1063">
        <v>1</v>
      </c>
      <c r="I2876" s="1064">
        <v>33301</v>
      </c>
      <c r="J2876" s="1064">
        <v>1</v>
      </c>
      <c r="K2876">
        <v>2020</v>
      </c>
      <c r="L2876" s="1064">
        <v>2</v>
      </c>
      <c r="M2876" s="1064">
        <v>2</v>
      </c>
      <c r="N2876" s="1064" t="s">
        <v>2396</v>
      </c>
      <c r="O2876">
        <v>13</v>
      </c>
      <c r="P2876" s="1065">
        <v>0</v>
      </c>
      <c r="Q2876" s="1065">
        <v>0</v>
      </c>
      <c r="R2876" s="1066">
        <f t="shared" si="44"/>
        <v>0</v>
      </c>
      <c r="S2876" s="1065">
        <v>0</v>
      </c>
      <c r="T2876" s="1065">
        <v>0</v>
      </c>
      <c r="U2876" s="1065">
        <v>0</v>
      </c>
      <c r="V2876" s="1065">
        <v>0</v>
      </c>
    </row>
    <row r="2877" spans="1:22">
      <c r="A2877">
        <v>4088200100</v>
      </c>
      <c r="B2877" s="1061">
        <v>2</v>
      </c>
      <c r="C2877" s="1061">
        <v>5</v>
      </c>
      <c r="D2877" s="1062">
        <v>2</v>
      </c>
      <c r="E2877" s="1061" t="s">
        <v>2394</v>
      </c>
      <c r="F2877" s="1061">
        <v>143</v>
      </c>
      <c r="G2877" s="1061" t="s">
        <v>711</v>
      </c>
      <c r="H2877" s="1063">
        <v>1</v>
      </c>
      <c r="I2877" s="1064">
        <v>33301</v>
      </c>
      <c r="J2877" s="1064">
        <v>1</v>
      </c>
      <c r="K2877">
        <v>2020</v>
      </c>
      <c r="L2877" s="1064">
        <v>2</v>
      </c>
      <c r="M2877" s="1064">
        <v>2</v>
      </c>
      <c r="N2877" s="1064" t="s">
        <v>2396</v>
      </c>
      <c r="O2877">
        <v>13</v>
      </c>
      <c r="P2877" s="1065">
        <v>0</v>
      </c>
      <c r="Q2877" s="1065">
        <v>0</v>
      </c>
      <c r="R2877" s="1066">
        <f t="shared" si="44"/>
        <v>0</v>
      </c>
      <c r="S2877" s="1065">
        <v>17284</v>
      </c>
      <c r="T2877" s="1065">
        <v>17284</v>
      </c>
      <c r="U2877" s="1065">
        <v>0</v>
      </c>
      <c r="V2877" s="1065">
        <v>0</v>
      </c>
    </row>
    <row r="2878" spans="1:22">
      <c r="A2878">
        <v>4088200100</v>
      </c>
      <c r="B2878" s="1061">
        <v>2</v>
      </c>
      <c r="C2878" s="1061">
        <v>5</v>
      </c>
      <c r="D2878" s="1062">
        <v>2</v>
      </c>
      <c r="E2878" s="1061" t="s">
        <v>2394</v>
      </c>
      <c r="F2878" s="1061">
        <v>143</v>
      </c>
      <c r="G2878" s="1061" t="s">
        <v>711</v>
      </c>
      <c r="H2878" s="1063">
        <v>1</v>
      </c>
      <c r="I2878" s="1064">
        <v>33301</v>
      </c>
      <c r="J2878" s="1064">
        <v>1</v>
      </c>
      <c r="K2878">
        <v>2020</v>
      </c>
      <c r="L2878" s="1064">
        <v>2</v>
      </c>
      <c r="M2878" s="1064">
        <v>2</v>
      </c>
      <c r="N2878" s="1064" t="s">
        <v>2396</v>
      </c>
      <c r="O2878">
        <v>13</v>
      </c>
      <c r="P2878" s="1065">
        <v>0</v>
      </c>
      <c r="Q2878" s="1065">
        <v>17284</v>
      </c>
      <c r="R2878" s="1066">
        <f t="shared" si="44"/>
        <v>17284</v>
      </c>
      <c r="S2878" s="1065">
        <v>0</v>
      </c>
      <c r="T2878" s="1065">
        <v>0</v>
      </c>
      <c r="U2878" s="1065">
        <v>0</v>
      </c>
      <c r="V2878" s="1065">
        <v>0</v>
      </c>
    </row>
    <row r="2879" spans="1:22">
      <c r="A2879">
        <v>4088200100</v>
      </c>
      <c r="B2879" s="1061">
        <v>2</v>
      </c>
      <c r="C2879" s="1061">
        <v>5</v>
      </c>
      <c r="D2879" s="1062">
        <v>2</v>
      </c>
      <c r="E2879" s="1061" t="s">
        <v>2394</v>
      </c>
      <c r="F2879" s="1061">
        <v>143</v>
      </c>
      <c r="G2879" s="1061" t="s">
        <v>711</v>
      </c>
      <c r="H2879" s="1063">
        <v>1</v>
      </c>
      <c r="I2879" s="1064">
        <v>33301</v>
      </c>
      <c r="J2879" s="1064">
        <v>1</v>
      </c>
      <c r="K2879">
        <v>2020</v>
      </c>
      <c r="L2879" s="1064">
        <v>2</v>
      </c>
      <c r="M2879" s="1064">
        <v>2</v>
      </c>
      <c r="N2879" s="1064" t="s">
        <v>2396</v>
      </c>
      <c r="O2879">
        <v>13</v>
      </c>
      <c r="P2879" s="1065">
        <v>86206.91</v>
      </c>
      <c r="Q2879" s="1065">
        <v>-73697.47</v>
      </c>
      <c r="R2879" s="1066">
        <f t="shared" si="44"/>
        <v>12509.440000000002</v>
      </c>
      <c r="S2879" s="1065">
        <v>12509.44</v>
      </c>
      <c r="T2879" s="1065">
        <v>12509.44</v>
      </c>
      <c r="U2879" s="1065">
        <v>12509.44</v>
      </c>
      <c r="V2879" s="1065">
        <v>12509.44</v>
      </c>
    </row>
    <row r="2880" spans="1:22">
      <c r="A2880">
        <v>4088200100</v>
      </c>
      <c r="B2880" s="1061">
        <v>2</v>
      </c>
      <c r="C2880" s="1061">
        <v>5</v>
      </c>
      <c r="D2880" s="1062">
        <v>2</v>
      </c>
      <c r="E2880" s="1061" t="s">
        <v>2394</v>
      </c>
      <c r="F2880" s="1061">
        <v>143</v>
      </c>
      <c r="G2880" s="1061" t="s">
        <v>711</v>
      </c>
      <c r="H2880" s="1063">
        <v>1</v>
      </c>
      <c r="I2880" s="1064">
        <v>33301</v>
      </c>
      <c r="J2880" s="1064">
        <v>1</v>
      </c>
      <c r="K2880">
        <v>2020</v>
      </c>
      <c r="L2880" s="1064">
        <v>1</v>
      </c>
      <c r="M2880" s="1064">
        <v>1</v>
      </c>
      <c r="N2880" s="1064" t="s">
        <v>2397</v>
      </c>
      <c r="O2880">
        <v>13</v>
      </c>
      <c r="P2880" s="1065">
        <v>0</v>
      </c>
      <c r="Q2880" s="1065">
        <v>0</v>
      </c>
      <c r="R2880" s="1066">
        <f t="shared" si="44"/>
        <v>0</v>
      </c>
      <c r="S2880" s="1065">
        <v>0</v>
      </c>
      <c r="T2880" s="1065">
        <v>0</v>
      </c>
      <c r="U2880" s="1065">
        <v>0</v>
      </c>
      <c r="V2880" s="1065">
        <v>0</v>
      </c>
    </row>
    <row r="2881" spans="1:22">
      <c r="A2881">
        <v>4088200100</v>
      </c>
      <c r="B2881" s="1061">
        <v>2</v>
      </c>
      <c r="C2881" s="1061">
        <v>5</v>
      </c>
      <c r="D2881" s="1062">
        <v>2</v>
      </c>
      <c r="E2881" s="1061" t="s">
        <v>2394</v>
      </c>
      <c r="F2881" s="1061">
        <v>143</v>
      </c>
      <c r="G2881" s="1061" t="s">
        <v>711</v>
      </c>
      <c r="H2881" s="1063">
        <v>1</v>
      </c>
      <c r="I2881" s="1064">
        <v>33301</v>
      </c>
      <c r="J2881" s="1064">
        <v>1</v>
      </c>
      <c r="K2881">
        <v>2020</v>
      </c>
      <c r="L2881" s="1064">
        <v>1</v>
      </c>
      <c r="M2881" s="1064">
        <v>1</v>
      </c>
      <c r="N2881" s="1064" t="s">
        <v>2397</v>
      </c>
      <c r="O2881">
        <v>13</v>
      </c>
      <c r="P2881" s="1065">
        <v>0</v>
      </c>
      <c r="Q2881" s="1065">
        <v>0</v>
      </c>
      <c r="R2881" s="1066">
        <f t="shared" si="44"/>
        <v>0</v>
      </c>
      <c r="S2881" s="1065">
        <v>0</v>
      </c>
      <c r="T2881" s="1065">
        <v>0</v>
      </c>
      <c r="U2881" s="1065">
        <v>0</v>
      </c>
      <c r="V2881" s="1065">
        <v>0</v>
      </c>
    </row>
    <row r="2882" spans="1:22">
      <c r="A2882">
        <v>4088200100</v>
      </c>
      <c r="B2882" s="1061">
        <v>2</v>
      </c>
      <c r="C2882" s="1061">
        <v>5</v>
      </c>
      <c r="D2882" s="1062">
        <v>2</v>
      </c>
      <c r="E2882" s="1061" t="s">
        <v>2394</v>
      </c>
      <c r="F2882" s="1061">
        <v>143</v>
      </c>
      <c r="G2882" s="1061" t="s">
        <v>711</v>
      </c>
      <c r="H2882" s="1063">
        <v>1</v>
      </c>
      <c r="I2882" s="1064">
        <v>33301</v>
      </c>
      <c r="J2882" s="1064">
        <v>1</v>
      </c>
      <c r="K2882">
        <v>2020</v>
      </c>
      <c r="L2882" s="1064">
        <v>1</v>
      </c>
      <c r="M2882" s="1064">
        <v>1</v>
      </c>
      <c r="N2882" s="1064" t="s">
        <v>2397</v>
      </c>
      <c r="O2882">
        <v>13</v>
      </c>
      <c r="P2882" s="1065">
        <v>0</v>
      </c>
      <c r="Q2882" s="1065">
        <v>0</v>
      </c>
      <c r="R2882" s="1066">
        <f t="shared" si="44"/>
        <v>0</v>
      </c>
      <c r="S2882" s="1065">
        <v>6171.2</v>
      </c>
      <c r="T2882" s="1065">
        <v>6171.2</v>
      </c>
      <c r="U2882" s="1065">
        <v>0</v>
      </c>
      <c r="V2882" s="1065">
        <v>0</v>
      </c>
    </row>
    <row r="2883" spans="1:22">
      <c r="A2883">
        <v>4088200100</v>
      </c>
      <c r="B2883" s="1061">
        <v>2</v>
      </c>
      <c r="C2883" s="1061">
        <v>5</v>
      </c>
      <c r="D2883" s="1062">
        <v>2</v>
      </c>
      <c r="E2883" s="1061" t="s">
        <v>2394</v>
      </c>
      <c r="F2883" s="1061">
        <v>143</v>
      </c>
      <c r="G2883" s="1061" t="s">
        <v>711</v>
      </c>
      <c r="H2883" s="1063">
        <v>1</v>
      </c>
      <c r="I2883" s="1064">
        <v>33301</v>
      </c>
      <c r="J2883" s="1064">
        <v>1</v>
      </c>
      <c r="K2883">
        <v>2020</v>
      </c>
      <c r="L2883" s="1064">
        <v>1</v>
      </c>
      <c r="M2883" s="1064">
        <v>1</v>
      </c>
      <c r="N2883" s="1064" t="s">
        <v>2397</v>
      </c>
      <c r="O2883">
        <v>13</v>
      </c>
      <c r="P2883" s="1065">
        <v>0</v>
      </c>
      <c r="Q2883" s="1065">
        <v>6171.2</v>
      </c>
      <c r="R2883" s="1066">
        <f t="shared" si="44"/>
        <v>6171.2</v>
      </c>
      <c r="S2883" s="1065">
        <v>0</v>
      </c>
      <c r="T2883" s="1065">
        <v>0</v>
      </c>
      <c r="U2883" s="1065">
        <v>0</v>
      </c>
      <c r="V2883" s="1065">
        <v>0</v>
      </c>
    </row>
    <row r="2884" spans="1:22">
      <c r="A2884">
        <v>4088200100</v>
      </c>
      <c r="B2884" s="1061">
        <v>2</v>
      </c>
      <c r="C2884" s="1061">
        <v>5</v>
      </c>
      <c r="D2884" s="1062">
        <v>2</v>
      </c>
      <c r="E2884" s="1061" t="s">
        <v>2394</v>
      </c>
      <c r="F2884" s="1061">
        <v>143</v>
      </c>
      <c r="G2884" s="1061" t="s">
        <v>711</v>
      </c>
      <c r="H2884" s="1063">
        <v>1</v>
      </c>
      <c r="I2884" s="1064">
        <v>33301</v>
      </c>
      <c r="J2884" s="1064">
        <v>1</v>
      </c>
      <c r="K2884">
        <v>2020</v>
      </c>
      <c r="L2884" s="1064">
        <v>2</v>
      </c>
      <c r="M2884" s="1064">
        <v>2</v>
      </c>
      <c r="N2884" s="1064" t="s">
        <v>2396</v>
      </c>
      <c r="O2884">
        <v>13</v>
      </c>
      <c r="P2884" s="1065">
        <v>0</v>
      </c>
      <c r="Q2884" s="1065">
        <v>0</v>
      </c>
      <c r="R2884" s="1066">
        <f t="shared" si="44"/>
        <v>0</v>
      </c>
      <c r="S2884" s="1065">
        <v>0</v>
      </c>
      <c r="T2884" s="1065">
        <v>0</v>
      </c>
      <c r="U2884" s="1065">
        <v>0</v>
      </c>
      <c r="V2884" s="1065">
        <v>0</v>
      </c>
    </row>
    <row r="2885" spans="1:22">
      <c r="A2885">
        <v>4088200100</v>
      </c>
      <c r="B2885" s="1061">
        <v>2</v>
      </c>
      <c r="C2885" s="1061">
        <v>5</v>
      </c>
      <c r="D2885" s="1062">
        <v>2</v>
      </c>
      <c r="E2885" s="1061" t="s">
        <v>2394</v>
      </c>
      <c r="F2885" s="1061">
        <v>143</v>
      </c>
      <c r="G2885" s="1061" t="s">
        <v>711</v>
      </c>
      <c r="H2885" s="1063">
        <v>1</v>
      </c>
      <c r="I2885" s="1064">
        <v>33301</v>
      </c>
      <c r="J2885" s="1064">
        <v>1</v>
      </c>
      <c r="K2885">
        <v>2020</v>
      </c>
      <c r="L2885" s="1064">
        <v>2</v>
      </c>
      <c r="M2885" s="1064">
        <v>2</v>
      </c>
      <c r="N2885" s="1064" t="s">
        <v>2396</v>
      </c>
      <c r="O2885">
        <v>13</v>
      </c>
      <c r="P2885" s="1065">
        <v>0</v>
      </c>
      <c r="Q2885" s="1065">
        <v>0</v>
      </c>
      <c r="R2885" s="1066">
        <f t="shared" ref="R2885:R2948" si="45">P2885+Q2885</f>
        <v>0</v>
      </c>
      <c r="S2885" s="1065">
        <v>0</v>
      </c>
      <c r="T2885" s="1065">
        <v>0</v>
      </c>
      <c r="U2885" s="1065">
        <v>7853</v>
      </c>
      <c r="V2885" s="1065">
        <v>7853</v>
      </c>
    </row>
    <row r="2886" spans="1:22">
      <c r="A2886">
        <v>4088200100</v>
      </c>
      <c r="B2886" s="1061">
        <v>2</v>
      </c>
      <c r="C2886" s="1061">
        <v>5</v>
      </c>
      <c r="D2886" s="1062">
        <v>2</v>
      </c>
      <c r="E2886" s="1061" t="s">
        <v>2394</v>
      </c>
      <c r="F2886" s="1061">
        <v>143</v>
      </c>
      <c r="G2886" s="1061" t="s">
        <v>711</v>
      </c>
      <c r="H2886" s="1063">
        <v>1</v>
      </c>
      <c r="I2886" s="1064">
        <v>33301</v>
      </c>
      <c r="J2886" s="1064">
        <v>1</v>
      </c>
      <c r="K2886">
        <v>2020</v>
      </c>
      <c r="L2886" s="1064">
        <v>2</v>
      </c>
      <c r="M2886" s="1064">
        <v>2</v>
      </c>
      <c r="N2886" s="1064" t="s">
        <v>2396</v>
      </c>
      <c r="O2886">
        <v>13</v>
      </c>
      <c r="P2886" s="1065">
        <v>0</v>
      </c>
      <c r="Q2886" s="1065">
        <v>0</v>
      </c>
      <c r="R2886" s="1066">
        <f t="shared" si="45"/>
        <v>0</v>
      </c>
      <c r="S2886" s="1065">
        <v>0</v>
      </c>
      <c r="T2886" s="1065">
        <v>0</v>
      </c>
      <c r="U2886" s="1065">
        <v>0</v>
      </c>
      <c r="V2886" s="1065">
        <v>0</v>
      </c>
    </row>
    <row r="2887" spans="1:22">
      <c r="A2887">
        <v>4088200100</v>
      </c>
      <c r="B2887" s="1061">
        <v>2</v>
      </c>
      <c r="C2887" s="1061">
        <v>5</v>
      </c>
      <c r="D2887" s="1062">
        <v>2</v>
      </c>
      <c r="E2887" s="1061" t="s">
        <v>2394</v>
      </c>
      <c r="F2887" s="1061">
        <v>143</v>
      </c>
      <c r="G2887" s="1061" t="s">
        <v>711</v>
      </c>
      <c r="H2887" s="1063">
        <v>1</v>
      </c>
      <c r="I2887" s="1064">
        <v>33301</v>
      </c>
      <c r="J2887" s="1064">
        <v>1</v>
      </c>
      <c r="K2887">
        <v>2020</v>
      </c>
      <c r="L2887" s="1064">
        <v>2</v>
      </c>
      <c r="M2887" s="1064">
        <v>2</v>
      </c>
      <c r="N2887" s="1064" t="s">
        <v>2396</v>
      </c>
      <c r="O2887">
        <v>13</v>
      </c>
      <c r="P2887" s="1065">
        <v>0</v>
      </c>
      <c r="Q2887" s="1065">
        <v>0</v>
      </c>
      <c r="R2887" s="1066">
        <f t="shared" si="45"/>
        <v>0</v>
      </c>
      <c r="S2887" s="1065">
        <v>0</v>
      </c>
      <c r="T2887" s="1065">
        <v>0</v>
      </c>
      <c r="U2887" s="1065">
        <v>0</v>
      </c>
      <c r="V2887" s="1065">
        <v>0</v>
      </c>
    </row>
    <row r="2888" spans="1:22">
      <c r="A2888">
        <v>4088200100</v>
      </c>
      <c r="B2888" s="1061">
        <v>2</v>
      </c>
      <c r="C2888" s="1061">
        <v>5</v>
      </c>
      <c r="D2888" s="1062">
        <v>2</v>
      </c>
      <c r="E2888" s="1061" t="s">
        <v>2394</v>
      </c>
      <c r="F2888" s="1061">
        <v>143</v>
      </c>
      <c r="G2888" s="1061" t="s">
        <v>711</v>
      </c>
      <c r="H2888" s="1063">
        <v>1</v>
      </c>
      <c r="I2888" s="1064">
        <v>33301</v>
      </c>
      <c r="J2888" s="1064">
        <v>1</v>
      </c>
      <c r="K2888">
        <v>2020</v>
      </c>
      <c r="L2888" s="1064">
        <v>2</v>
      </c>
      <c r="M2888" s="1064">
        <v>2</v>
      </c>
      <c r="N2888" s="1064" t="s">
        <v>2396</v>
      </c>
      <c r="O2888">
        <v>13</v>
      </c>
      <c r="P2888" s="1065">
        <v>0</v>
      </c>
      <c r="Q2888" s="1065">
        <v>0</v>
      </c>
      <c r="R2888" s="1066">
        <f t="shared" si="45"/>
        <v>0</v>
      </c>
      <c r="S2888" s="1065">
        <v>7853</v>
      </c>
      <c r="T2888" s="1065">
        <v>7853</v>
      </c>
      <c r="U2888" s="1065">
        <v>0</v>
      </c>
      <c r="V2888" s="1065">
        <v>0</v>
      </c>
    </row>
    <row r="2889" spans="1:22">
      <c r="A2889">
        <v>4088200100</v>
      </c>
      <c r="B2889" s="1061">
        <v>2</v>
      </c>
      <c r="C2889" s="1061">
        <v>5</v>
      </c>
      <c r="D2889" s="1062">
        <v>2</v>
      </c>
      <c r="E2889" s="1061" t="s">
        <v>2394</v>
      </c>
      <c r="F2889" s="1061">
        <v>143</v>
      </c>
      <c r="G2889" s="1061" t="s">
        <v>711</v>
      </c>
      <c r="H2889" s="1063">
        <v>1</v>
      </c>
      <c r="I2889" s="1064">
        <v>33301</v>
      </c>
      <c r="J2889" s="1064">
        <v>1</v>
      </c>
      <c r="K2889">
        <v>2020</v>
      </c>
      <c r="L2889" s="1064">
        <v>2</v>
      </c>
      <c r="M2889" s="1064">
        <v>2</v>
      </c>
      <c r="N2889" s="1064" t="s">
        <v>2396</v>
      </c>
      <c r="O2889">
        <v>13</v>
      </c>
      <c r="P2889" s="1065">
        <v>0</v>
      </c>
      <c r="Q2889" s="1065">
        <v>7853</v>
      </c>
      <c r="R2889" s="1066">
        <f t="shared" si="45"/>
        <v>7853</v>
      </c>
      <c r="S2889" s="1065">
        <v>0</v>
      </c>
      <c r="T2889" s="1065">
        <v>0</v>
      </c>
      <c r="U2889" s="1065">
        <v>0</v>
      </c>
      <c r="V2889" s="1065">
        <v>0</v>
      </c>
    </row>
    <row r="2890" spans="1:22">
      <c r="A2890">
        <v>4088200100</v>
      </c>
      <c r="B2890" s="1061">
        <v>2</v>
      </c>
      <c r="C2890" s="1061">
        <v>5</v>
      </c>
      <c r="D2890" s="1062">
        <v>2</v>
      </c>
      <c r="E2890" s="1061" t="s">
        <v>2394</v>
      </c>
      <c r="F2890" s="1061">
        <v>143</v>
      </c>
      <c r="G2890" s="1061" t="s">
        <v>711</v>
      </c>
      <c r="H2890" s="1063">
        <v>1</v>
      </c>
      <c r="I2890" s="1064">
        <v>33401</v>
      </c>
      <c r="J2890" s="1064">
        <v>1</v>
      </c>
      <c r="K2890">
        <v>2020</v>
      </c>
      <c r="L2890" s="1064">
        <v>2</v>
      </c>
      <c r="M2890" s="1064">
        <v>2</v>
      </c>
      <c r="N2890" s="1064" t="s">
        <v>2396</v>
      </c>
      <c r="O2890">
        <v>13</v>
      </c>
      <c r="P2890" s="1065">
        <v>0</v>
      </c>
      <c r="Q2890" s="1065">
        <v>0</v>
      </c>
      <c r="R2890" s="1066">
        <f t="shared" si="45"/>
        <v>0</v>
      </c>
      <c r="S2890" s="1065">
        <v>0</v>
      </c>
      <c r="T2890" s="1065">
        <v>0</v>
      </c>
      <c r="U2890" s="1065">
        <v>0</v>
      </c>
      <c r="V2890" s="1065">
        <v>0</v>
      </c>
    </row>
    <row r="2891" spans="1:22">
      <c r="A2891">
        <v>4088200100</v>
      </c>
      <c r="B2891" s="1061">
        <v>2</v>
      </c>
      <c r="C2891" s="1061">
        <v>5</v>
      </c>
      <c r="D2891" s="1062">
        <v>2</v>
      </c>
      <c r="E2891" s="1061" t="s">
        <v>2394</v>
      </c>
      <c r="F2891" s="1061">
        <v>143</v>
      </c>
      <c r="G2891" s="1061" t="s">
        <v>711</v>
      </c>
      <c r="H2891" s="1063">
        <v>1</v>
      </c>
      <c r="I2891" s="1064">
        <v>33401</v>
      </c>
      <c r="J2891" s="1064">
        <v>1</v>
      </c>
      <c r="K2891">
        <v>2020</v>
      </c>
      <c r="L2891" s="1064">
        <v>2</v>
      </c>
      <c r="M2891" s="1064">
        <v>2</v>
      </c>
      <c r="N2891" s="1064" t="s">
        <v>2396</v>
      </c>
      <c r="O2891">
        <v>13</v>
      </c>
      <c r="P2891" s="1065">
        <v>0</v>
      </c>
      <c r="Q2891" s="1065">
        <v>0</v>
      </c>
      <c r="R2891" s="1066">
        <f t="shared" si="45"/>
        <v>0</v>
      </c>
      <c r="S2891" s="1065">
        <v>0</v>
      </c>
      <c r="T2891" s="1065">
        <v>0</v>
      </c>
      <c r="U2891" s="1065">
        <v>12850</v>
      </c>
      <c r="V2891" s="1065">
        <v>12850</v>
      </c>
    </row>
    <row r="2892" spans="1:22">
      <c r="A2892">
        <v>4088200100</v>
      </c>
      <c r="B2892" s="1061">
        <v>2</v>
      </c>
      <c r="C2892" s="1061">
        <v>5</v>
      </c>
      <c r="D2892" s="1062">
        <v>2</v>
      </c>
      <c r="E2892" s="1061" t="s">
        <v>2394</v>
      </c>
      <c r="F2892" s="1061">
        <v>143</v>
      </c>
      <c r="G2892" s="1061" t="s">
        <v>711</v>
      </c>
      <c r="H2892" s="1063">
        <v>1</v>
      </c>
      <c r="I2892" s="1064">
        <v>33401</v>
      </c>
      <c r="J2892" s="1064">
        <v>1</v>
      </c>
      <c r="K2892">
        <v>2020</v>
      </c>
      <c r="L2892" s="1064">
        <v>2</v>
      </c>
      <c r="M2892" s="1064">
        <v>2</v>
      </c>
      <c r="N2892" s="1064" t="s">
        <v>2396</v>
      </c>
      <c r="O2892">
        <v>13</v>
      </c>
      <c r="P2892" s="1065">
        <v>0</v>
      </c>
      <c r="Q2892" s="1065">
        <v>0</v>
      </c>
      <c r="R2892" s="1066">
        <f t="shared" si="45"/>
        <v>0</v>
      </c>
      <c r="S2892" s="1065">
        <v>12850</v>
      </c>
      <c r="T2892" s="1065">
        <v>12850</v>
      </c>
      <c r="U2892" s="1065">
        <v>0</v>
      </c>
      <c r="V2892" s="1065">
        <v>0</v>
      </c>
    </row>
    <row r="2893" spans="1:22">
      <c r="A2893">
        <v>4088200100</v>
      </c>
      <c r="B2893" s="1061">
        <v>2</v>
      </c>
      <c r="C2893" s="1061">
        <v>5</v>
      </c>
      <c r="D2893" s="1062">
        <v>2</v>
      </c>
      <c r="E2893" s="1061" t="s">
        <v>2394</v>
      </c>
      <c r="F2893" s="1061">
        <v>143</v>
      </c>
      <c r="G2893" s="1061" t="s">
        <v>711</v>
      </c>
      <c r="H2893" s="1063">
        <v>1</v>
      </c>
      <c r="I2893" s="1064">
        <v>33401</v>
      </c>
      <c r="J2893" s="1064">
        <v>1</v>
      </c>
      <c r="K2893">
        <v>2020</v>
      </c>
      <c r="L2893" s="1064">
        <v>2</v>
      </c>
      <c r="M2893" s="1064">
        <v>2</v>
      </c>
      <c r="N2893" s="1064" t="s">
        <v>2396</v>
      </c>
      <c r="O2893">
        <v>13</v>
      </c>
      <c r="P2893" s="1065">
        <v>0</v>
      </c>
      <c r="Q2893" s="1065">
        <v>12850</v>
      </c>
      <c r="R2893" s="1066">
        <f t="shared" si="45"/>
        <v>12850</v>
      </c>
      <c r="S2893" s="1065">
        <v>0</v>
      </c>
      <c r="T2893" s="1065">
        <v>0</v>
      </c>
      <c r="U2893" s="1065">
        <v>0</v>
      </c>
      <c r="V2893" s="1065">
        <v>0</v>
      </c>
    </row>
    <row r="2894" spans="1:22">
      <c r="A2894">
        <v>4088200100</v>
      </c>
      <c r="B2894" s="1061">
        <v>2</v>
      </c>
      <c r="C2894" s="1061">
        <v>5</v>
      </c>
      <c r="D2894" s="1062">
        <v>2</v>
      </c>
      <c r="E2894" s="1061" t="s">
        <v>2394</v>
      </c>
      <c r="F2894" s="1061">
        <v>143</v>
      </c>
      <c r="G2894" s="1061" t="s">
        <v>711</v>
      </c>
      <c r="H2894" s="1063">
        <v>1</v>
      </c>
      <c r="I2894" s="1064">
        <v>33401</v>
      </c>
      <c r="J2894" s="1064">
        <v>1</v>
      </c>
      <c r="K2894">
        <v>2020</v>
      </c>
      <c r="L2894" s="1064">
        <v>2</v>
      </c>
      <c r="M2894" s="1064">
        <v>2</v>
      </c>
      <c r="N2894" s="1064" t="s">
        <v>2396</v>
      </c>
      <c r="O2894">
        <v>13</v>
      </c>
      <c r="P2894" s="1065">
        <v>0</v>
      </c>
      <c r="Q2894" s="1065">
        <v>0</v>
      </c>
      <c r="R2894" s="1066">
        <f t="shared" si="45"/>
        <v>0</v>
      </c>
      <c r="S2894" s="1065">
        <v>0</v>
      </c>
      <c r="T2894" s="1065">
        <v>0</v>
      </c>
      <c r="U2894" s="1065">
        <v>0</v>
      </c>
      <c r="V2894" s="1065">
        <v>0</v>
      </c>
    </row>
    <row r="2895" spans="1:22">
      <c r="A2895">
        <v>4088200100</v>
      </c>
      <c r="B2895" s="1061">
        <v>2</v>
      </c>
      <c r="C2895" s="1061">
        <v>5</v>
      </c>
      <c r="D2895" s="1062">
        <v>2</v>
      </c>
      <c r="E2895" s="1061" t="s">
        <v>2394</v>
      </c>
      <c r="F2895" s="1061">
        <v>143</v>
      </c>
      <c r="G2895" s="1061" t="s">
        <v>711</v>
      </c>
      <c r="H2895" s="1063">
        <v>1</v>
      </c>
      <c r="I2895" s="1064">
        <v>33401</v>
      </c>
      <c r="J2895" s="1064">
        <v>1</v>
      </c>
      <c r="K2895">
        <v>2020</v>
      </c>
      <c r="L2895" s="1064">
        <v>2</v>
      </c>
      <c r="M2895" s="1064">
        <v>2</v>
      </c>
      <c r="N2895" s="1064" t="s">
        <v>2396</v>
      </c>
      <c r="O2895">
        <v>13</v>
      </c>
      <c r="P2895" s="1065">
        <v>0</v>
      </c>
      <c r="Q2895" s="1065">
        <v>0</v>
      </c>
      <c r="R2895" s="1066">
        <f t="shared" si="45"/>
        <v>0</v>
      </c>
      <c r="S2895" s="1065">
        <v>0</v>
      </c>
      <c r="T2895" s="1065">
        <v>0</v>
      </c>
      <c r="U2895" s="1065">
        <v>0</v>
      </c>
      <c r="V2895" s="1065">
        <v>0</v>
      </c>
    </row>
    <row r="2896" spans="1:22">
      <c r="A2896">
        <v>4088200100</v>
      </c>
      <c r="B2896" s="1061">
        <v>2</v>
      </c>
      <c r="C2896" s="1061">
        <v>5</v>
      </c>
      <c r="D2896" s="1062">
        <v>2</v>
      </c>
      <c r="E2896" s="1061" t="s">
        <v>2394</v>
      </c>
      <c r="F2896" s="1061">
        <v>143</v>
      </c>
      <c r="G2896" s="1061" t="s">
        <v>711</v>
      </c>
      <c r="H2896" s="1063">
        <v>1</v>
      </c>
      <c r="I2896" s="1064">
        <v>33401</v>
      </c>
      <c r="J2896" s="1064">
        <v>1</v>
      </c>
      <c r="K2896">
        <v>2020</v>
      </c>
      <c r="L2896" s="1064">
        <v>2</v>
      </c>
      <c r="M2896" s="1064">
        <v>2</v>
      </c>
      <c r="N2896" s="1064" t="s">
        <v>2396</v>
      </c>
      <c r="O2896">
        <v>13</v>
      </c>
      <c r="P2896" s="1065">
        <v>0</v>
      </c>
      <c r="Q2896" s="1065">
        <v>0</v>
      </c>
      <c r="R2896" s="1066">
        <f t="shared" si="45"/>
        <v>0</v>
      </c>
      <c r="S2896" s="1065">
        <v>0</v>
      </c>
      <c r="T2896" s="1065">
        <v>0</v>
      </c>
      <c r="U2896" s="1065">
        <v>0</v>
      </c>
      <c r="V2896" s="1065">
        <v>0</v>
      </c>
    </row>
    <row r="2897" spans="1:22">
      <c r="A2897">
        <v>4088200100</v>
      </c>
      <c r="B2897" s="1061">
        <v>2</v>
      </c>
      <c r="C2897" s="1061">
        <v>5</v>
      </c>
      <c r="D2897" s="1062">
        <v>2</v>
      </c>
      <c r="E2897" s="1061" t="s">
        <v>2394</v>
      </c>
      <c r="F2897" s="1061">
        <v>143</v>
      </c>
      <c r="G2897" s="1061" t="s">
        <v>711</v>
      </c>
      <c r="H2897" s="1063">
        <v>1</v>
      </c>
      <c r="I2897" s="1064">
        <v>33401</v>
      </c>
      <c r="J2897" s="1064">
        <v>1</v>
      </c>
      <c r="K2897">
        <v>2020</v>
      </c>
      <c r="L2897" s="1064">
        <v>2</v>
      </c>
      <c r="M2897" s="1064">
        <v>2</v>
      </c>
      <c r="N2897" s="1064" t="s">
        <v>2396</v>
      </c>
      <c r="O2897">
        <v>13</v>
      </c>
      <c r="P2897" s="1065">
        <v>0</v>
      </c>
      <c r="Q2897" s="1065">
        <v>0</v>
      </c>
      <c r="R2897" s="1066">
        <f t="shared" si="45"/>
        <v>0</v>
      </c>
      <c r="S2897" s="1065">
        <v>0</v>
      </c>
      <c r="T2897" s="1065">
        <v>0</v>
      </c>
      <c r="U2897" s="1065">
        <v>185600</v>
      </c>
      <c r="V2897" s="1065">
        <v>185600</v>
      </c>
    </row>
    <row r="2898" spans="1:22">
      <c r="A2898">
        <v>4088200100</v>
      </c>
      <c r="B2898" s="1061">
        <v>2</v>
      </c>
      <c r="C2898" s="1061">
        <v>5</v>
      </c>
      <c r="D2898" s="1062">
        <v>2</v>
      </c>
      <c r="E2898" s="1061" t="s">
        <v>2394</v>
      </c>
      <c r="F2898" s="1061">
        <v>143</v>
      </c>
      <c r="G2898" s="1061" t="s">
        <v>711</v>
      </c>
      <c r="H2898" s="1063">
        <v>1</v>
      </c>
      <c r="I2898" s="1064">
        <v>33401</v>
      </c>
      <c r="J2898" s="1064">
        <v>1</v>
      </c>
      <c r="K2898">
        <v>2020</v>
      </c>
      <c r="L2898" s="1064">
        <v>2</v>
      </c>
      <c r="M2898" s="1064">
        <v>2</v>
      </c>
      <c r="N2898" s="1064" t="s">
        <v>2396</v>
      </c>
      <c r="O2898">
        <v>13</v>
      </c>
      <c r="P2898" s="1065">
        <v>0</v>
      </c>
      <c r="Q2898" s="1065">
        <v>0</v>
      </c>
      <c r="R2898" s="1066">
        <f t="shared" si="45"/>
        <v>0</v>
      </c>
      <c r="S2898" s="1065">
        <v>0</v>
      </c>
      <c r="T2898" s="1065">
        <v>0</v>
      </c>
      <c r="U2898" s="1065">
        <v>0</v>
      </c>
      <c r="V2898" s="1065">
        <v>0</v>
      </c>
    </row>
    <row r="2899" spans="1:22">
      <c r="A2899">
        <v>4088200100</v>
      </c>
      <c r="B2899" s="1061">
        <v>2</v>
      </c>
      <c r="C2899" s="1061">
        <v>5</v>
      </c>
      <c r="D2899" s="1062">
        <v>2</v>
      </c>
      <c r="E2899" s="1061" t="s">
        <v>2394</v>
      </c>
      <c r="F2899" s="1061">
        <v>143</v>
      </c>
      <c r="G2899" s="1061" t="s">
        <v>711</v>
      </c>
      <c r="H2899" s="1063">
        <v>1</v>
      </c>
      <c r="I2899" s="1064">
        <v>33401</v>
      </c>
      <c r="J2899" s="1064">
        <v>1</v>
      </c>
      <c r="K2899">
        <v>2020</v>
      </c>
      <c r="L2899" s="1064">
        <v>2</v>
      </c>
      <c r="M2899" s="1064">
        <v>2</v>
      </c>
      <c r="N2899" s="1064" t="s">
        <v>2396</v>
      </c>
      <c r="O2899">
        <v>13</v>
      </c>
      <c r="P2899" s="1065">
        <v>0</v>
      </c>
      <c r="Q2899" s="1065">
        <v>0</v>
      </c>
      <c r="R2899" s="1066">
        <f t="shared" si="45"/>
        <v>0</v>
      </c>
      <c r="S2899" s="1065">
        <v>0</v>
      </c>
      <c r="T2899" s="1065">
        <v>0</v>
      </c>
      <c r="U2899" s="1065">
        <v>0</v>
      </c>
      <c r="V2899" s="1065">
        <v>0</v>
      </c>
    </row>
    <row r="2900" spans="1:22">
      <c r="A2900">
        <v>4088200100</v>
      </c>
      <c r="B2900" s="1061">
        <v>2</v>
      </c>
      <c r="C2900" s="1061">
        <v>5</v>
      </c>
      <c r="D2900" s="1062">
        <v>2</v>
      </c>
      <c r="E2900" s="1061" t="s">
        <v>2394</v>
      </c>
      <c r="F2900" s="1061">
        <v>143</v>
      </c>
      <c r="G2900" s="1061" t="s">
        <v>711</v>
      </c>
      <c r="H2900" s="1063">
        <v>1</v>
      </c>
      <c r="I2900" s="1064">
        <v>33401</v>
      </c>
      <c r="J2900" s="1064">
        <v>1</v>
      </c>
      <c r="K2900">
        <v>2020</v>
      </c>
      <c r="L2900" s="1064">
        <v>2</v>
      </c>
      <c r="M2900" s="1064">
        <v>2</v>
      </c>
      <c r="N2900" s="1064" t="s">
        <v>2396</v>
      </c>
      <c r="O2900">
        <v>13</v>
      </c>
      <c r="P2900" s="1065">
        <v>0</v>
      </c>
      <c r="Q2900" s="1065">
        <v>0</v>
      </c>
      <c r="R2900" s="1066">
        <f t="shared" si="45"/>
        <v>0</v>
      </c>
      <c r="S2900" s="1065">
        <v>185600</v>
      </c>
      <c r="T2900" s="1065">
        <v>185600</v>
      </c>
      <c r="U2900" s="1065">
        <v>0</v>
      </c>
      <c r="V2900" s="1065">
        <v>0</v>
      </c>
    </row>
    <row r="2901" spans="1:22">
      <c r="A2901">
        <v>4088200100</v>
      </c>
      <c r="B2901" s="1061">
        <v>2</v>
      </c>
      <c r="C2901" s="1061">
        <v>5</v>
      </c>
      <c r="D2901" s="1062">
        <v>2</v>
      </c>
      <c r="E2901" s="1061" t="s">
        <v>2394</v>
      </c>
      <c r="F2901" s="1061">
        <v>143</v>
      </c>
      <c r="G2901" s="1061" t="s">
        <v>711</v>
      </c>
      <c r="H2901" s="1063">
        <v>1</v>
      </c>
      <c r="I2901" s="1064">
        <v>33401</v>
      </c>
      <c r="J2901" s="1064">
        <v>1</v>
      </c>
      <c r="K2901">
        <v>2020</v>
      </c>
      <c r="L2901" s="1064">
        <v>2</v>
      </c>
      <c r="M2901" s="1064">
        <v>2</v>
      </c>
      <c r="N2901" s="1064" t="s">
        <v>2396</v>
      </c>
      <c r="O2901">
        <v>13</v>
      </c>
      <c r="P2901" s="1065">
        <v>0</v>
      </c>
      <c r="Q2901" s="1065">
        <v>185600</v>
      </c>
      <c r="R2901" s="1066">
        <f t="shared" si="45"/>
        <v>185600</v>
      </c>
      <c r="S2901" s="1065">
        <v>0</v>
      </c>
      <c r="T2901" s="1065">
        <v>0</v>
      </c>
      <c r="U2901" s="1065">
        <v>0</v>
      </c>
      <c r="V2901" s="1065">
        <v>0</v>
      </c>
    </row>
    <row r="2902" spans="1:22">
      <c r="A2902">
        <v>4088200100</v>
      </c>
      <c r="B2902" s="1061">
        <v>2</v>
      </c>
      <c r="C2902" s="1061">
        <v>5</v>
      </c>
      <c r="D2902" s="1062">
        <v>2</v>
      </c>
      <c r="E2902" s="1061" t="s">
        <v>2394</v>
      </c>
      <c r="F2902" s="1061">
        <v>143</v>
      </c>
      <c r="G2902" s="1061" t="s">
        <v>711</v>
      </c>
      <c r="H2902" s="1063">
        <v>1</v>
      </c>
      <c r="I2902" s="1064">
        <v>33401</v>
      </c>
      <c r="J2902" s="1064">
        <v>1</v>
      </c>
      <c r="K2902">
        <v>2020</v>
      </c>
      <c r="L2902" s="1064">
        <v>1</v>
      </c>
      <c r="M2902" s="1064">
        <v>1</v>
      </c>
      <c r="N2902" s="1064" t="s">
        <v>2397</v>
      </c>
      <c r="O2902">
        <v>13</v>
      </c>
      <c r="P2902" s="1065">
        <v>3864.29</v>
      </c>
      <c r="Q2902" s="1065">
        <v>69000</v>
      </c>
      <c r="R2902" s="1066">
        <f t="shared" si="45"/>
        <v>72864.289999999994</v>
      </c>
      <c r="S2902" s="1065">
        <v>69600</v>
      </c>
      <c r="T2902" s="1065">
        <v>69600</v>
      </c>
      <c r="U2902" s="1065">
        <v>0</v>
      </c>
      <c r="V2902" s="1065">
        <v>0</v>
      </c>
    </row>
    <row r="2903" spans="1:22">
      <c r="A2903">
        <v>4088200100</v>
      </c>
      <c r="B2903" s="1061">
        <v>2</v>
      </c>
      <c r="C2903" s="1061">
        <v>5</v>
      </c>
      <c r="D2903" s="1062">
        <v>2</v>
      </c>
      <c r="E2903" s="1061" t="s">
        <v>2394</v>
      </c>
      <c r="F2903" s="1061">
        <v>143</v>
      </c>
      <c r="G2903" s="1061" t="s">
        <v>711</v>
      </c>
      <c r="H2903" s="1063">
        <v>1</v>
      </c>
      <c r="I2903" s="1064">
        <v>33401</v>
      </c>
      <c r="J2903" s="1064">
        <v>1</v>
      </c>
      <c r="K2903">
        <v>2020</v>
      </c>
      <c r="L2903" s="1064">
        <v>2</v>
      </c>
      <c r="M2903" s="1064">
        <v>2</v>
      </c>
      <c r="N2903" s="1064" t="s">
        <v>2396</v>
      </c>
      <c r="O2903">
        <v>13</v>
      </c>
      <c r="P2903" s="1065">
        <v>0</v>
      </c>
      <c r="Q2903" s="1065">
        <v>0</v>
      </c>
      <c r="R2903" s="1066">
        <f t="shared" si="45"/>
        <v>0</v>
      </c>
      <c r="S2903" s="1065">
        <v>0</v>
      </c>
      <c r="T2903" s="1065">
        <v>0</v>
      </c>
      <c r="U2903" s="1065">
        <v>0</v>
      </c>
      <c r="V2903" s="1065">
        <v>0</v>
      </c>
    </row>
    <row r="2904" spans="1:22">
      <c r="A2904">
        <v>4088200100</v>
      </c>
      <c r="B2904" s="1061">
        <v>2</v>
      </c>
      <c r="C2904" s="1061">
        <v>5</v>
      </c>
      <c r="D2904" s="1062">
        <v>2</v>
      </c>
      <c r="E2904" s="1061" t="s">
        <v>2394</v>
      </c>
      <c r="F2904" s="1061">
        <v>143</v>
      </c>
      <c r="G2904" s="1061" t="s">
        <v>711</v>
      </c>
      <c r="H2904" s="1063">
        <v>1</v>
      </c>
      <c r="I2904" s="1064">
        <v>33401</v>
      </c>
      <c r="J2904" s="1064">
        <v>1</v>
      </c>
      <c r="K2904">
        <v>2020</v>
      </c>
      <c r="L2904" s="1064">
        <v>2</v>
      </c>
      <c r="M2904" s="1064">
        <v>2</v>
      </c>
      <c r="N2904" s="1064" t="s">
        <v>2396</v>
      </c>
      <c r="O2904">
        <v>13</v>
      </c>
      <c r="P2904" s="1065">
        <v>0</v>
      </c>
      <c r="Q2904" s="1065">
        <v>0</v>
      </c>
      <c r="R2904" s="1066">
        <f t="shared" si="45"/>
        <v>0</v>
      </c>
      <c r="S2904" s="1065">
        <v>0</v>
      </c>
      <c r="T2904" s="1065">
        <v>0</v>
      </c>
      <c r="U2904" s="1065">
        <v>139190</v>
      </c>
      <c r="V2904" s="1065">
        <v>139190</v>
      </c>
    </row>
    <row r="2905" spans="1:22">
      <c r="A2905">
        <v>4088200100</v>
      </c>
      <c r="B2905" s="1061">
        <v>2</v>
      </c>
      <c r="C2905" s="1061">
        <v>5</v>
      </c>
      <c r="D2905" s="1062">
        <v>2</v>
      </c>
      <c r="E2905" s="1061" t="s">
        <v>2394</v>
      </c>
      <c r="F2905" s="1061">
        <v>143</v>
      </c>
      <c r="G2905" s="1061" t="s">
        <v>711</v>
      </c>
      <c r="H2905" s="1063">
        <v>1</v>
      </c>
      <c r="I2905" s="1064">
        <v>33401</v>
      </c>
      <c r="J2905" s="1064">
        <v>1</v>
      </c>
      <c r="K2905">
        <v>2020</v>
      </c>
      <c r="L2905" s="1064">
        <v>2</v>
      </c>
      <c r="M2905" s="1064">
        <v>2</v>
      </c>
      <c r="N2905" s="1064" t="s">
        <v>2396</v>
      </c>
      <c r="O2905">
        <v>13</v>
      </c>
      <c r="P2905" s="1065">
        <v>0</v>
      </c>
      <c r="Q2905" s="1065">
        <v>0</v>
      </c>
      <c r="R2905" s="1066">
        <f t="shared" si="45"/>
        <v>0</v>
      </c>
      <c r="S2905" s="1065">
        <v>0</v>
      </c>
      <c r="T2905" s="1065">
        <v>0</v>
      </c>
      <c r="U2905" s="1065">
        <v>0</v>
      </c>
      <c r="V2905" s="1065">
        <v>0</v>
      </c>
    </row>
    <row r="2906" spans="1:22">
      <c r="A2906">
        <v>4088200100</v>
      </c>
      <c r="B2906" s="1061">
        <v>2</v>
      </c>
      <c r="C2906" s="1061">
        <v>5</v>
      </c>
      <c r="D2906" s="1062">
        <v>2</v>
      </c>
      <c r="E2906" s="1061" t="s">
        <v>2394</v>
      </c>
      <c r="F2906" s="1061">
        <v>143</v>
      </c>
      <c r="G2906" s="1061" t="s">
        <v>711</v>
      </c>
      <c r="H2906" s="1063">
        <v>1</v>
      </c>
      <c r="I2906" s="1064">
        <v>33401</v>
      </c>
      <c r="J2906" s="1064">
        <v>1</v>
      </c>
      <c r="K2906">
        <v>2020</v>
      </c>
      <c r="L2906" s="1064">
        <v>2</v>
      </c>
      <c r="M2906" s="1064">
        <v>2</v>
      </c>
      <c r="N2906" s="1064" t="s">
        <v>2396</v>
      </c>
      <c r="O2906">
        <v>13</v>
      </c>
      <c r="P2906" s="1065">
        <v>0</v>
      </c>
      <c r="Q2906" s="1065">
        <v>0</v>
      </c>
      <c r="R2906" s="1066">
        <f t="shared" si="45"/>
        <v>0</v>
      </c>
      <c r="S2906" s="1065">
        <v>0</v>
      </c>
      <c r="T2906" s="1065">
        <v>0</v>
      </c>
      <c r="U2906" s="1065">
        <v>0</v>
      </c>
      <c r="V2906" s="1065">
        <v>0</v>
      </c>
    </row>
    <row r="2907" spans="1:22">
      <c r="A2907">
        <v>4088200100</v>
      </c>
      <c r="B2907" s="1061">
        <v>2</v>
      </c>
      <c r="C2907" s="1061">
        <v>5</v>
      </c>
      <c r="D2907" s="1062">
        <v>2</v>
      </c>
      <c r="E2907" s="1061" t="s">
        <v>2394</v>
      </c>
      <c r="F2907" s="1061">
        <v>143</v>
      </c>
      <c r="G2907" s="1061" t="s">
        <v>711</v>
      </c>
      <c r="H2907" s="1063">
        <v>1</v>
      </c>
      <c r="I2907" s="1064">
        <v>33401</v>
      </c>
      <c r="J2907" s="1064">
        <v>1</v>
      </c>
      <c r="K2907">
        <v>2020</v>
      </c>
      <c r="L2907" s="1064">
        <v>2</v>
      </c>
      <c r="M2907" s="1064">
        <v>2</v>
      </c>
      <c r="N2907" s="1064" t="s">
        <v>2396</v>
      </c>
      <c r="O2907">
        <v>13</v>
      </c>
      <c r="P2907" s="1065">
        <v>0</v>
      </c>
      <c r="Q2907" s="1065">
        <v>0</v>
      </c>
      <c r="R2907" s="1066">
        <f t="shared" si="45"/>
        <v>0</v>
      </c>
      <c r="S2907" s="1065">
        <v>139190</v>
      </c>
      <c r="T2907" s="1065">
        <v>139190</v>
      </c>
      <c r="U2907" s="1065">
        <v>0</v>
      </c>
      <c r="V2907" s="1065">
        <v>0</v>
      </c>
    </row>
    <row r="2908" spans="1:22">
      <c r="A2908">
        <v>4088200100</v>
      </c>
      <c r="B2908" s="1061">
        <v>2</v>
      </c>
      <c r="C2908" s="1061">
        <v>5</v>
      </c>
      <c r="D2908" s="1062">
        <v>2</v>
      </c>
      <c r="E2908" s="1061" t="s">
        <v>2394</v>
      </c>
      <c r="F2908" s="1061">
        <v>143</v>
      </c>
      <c r="G2908" s="1061" t="s">
        <v>711</v>
      </c>
      <c r="H2908" s="1063">
        <v>1</v>
      </c>
      <c r="I2908" s="1064">
        <v>33401</v>
      </c>
      <c r="J2908" s="1064">
        <v>1</v>
      </c>
      <c r="K2908">
        <v>2020</v>
      </c>
      <c r="L2908" s="1064">
        <v>2</v>
      </c>
      <c r="M2908" s="1064">
        <v>2</v>
      </c>
      <c r="N2908" s="1064" t="s">
        <v>2396</v>
      </c>
      <c r="O2908">
        <v>13</v>
      </c>
      <c r="P2908" s="1065">
        <v>0</v>
      </c>
      <c r="Q2908" s="1065">
        <v>139190</v>
      </c>
      <c r="R2908" s="1066">
        <f t="shared" si="45"/>
        <v>139190</v>
      </c>
      <c r="S2908" s="1065">
        <v>0</v>
      </c>
      <c r="T2908" s="1065">
        <v>0</v>
      </c>
      <c r="U2908" s="1065">
        <v>0</v>
      </c>
      <c r="V2908" s="1065">
        <v>0</v>
      </c>
    </row>
    <row r="2909" spans="1:22">
      <c r="A2909">
        <v>4088200100</v>
      </c>
      <c r="B2909" s="1061">
        <v>2</v>
      </c>
      <c r="C2909" s="1061">
        <v>5</v>
      </c>
      <c r="D2909" s="1062">
        <v>2</v>
      </c>
      <c r="E2909" s="1061" t="s">
        <v>2394</v>
      </c>
      <c r="F2909" s="1061">
        <v>143</v>
      </c>
      <c r="G2909" s="1061" t="s">
        <v>711</v>
      </c>
      <c r="H2909" s="1063">
        <v>1</v>
      </c>
      <c r="I2909" s="1064">
        <v>33603</v>
      </c>
      <c r="J2909" s="1064">
        <v>1</v>
      </c>
      <c r="K2909">
        <v>2020</v>
      </c>
      <c r="L2909" s="1064">
        <v>2</v>
      </c>
      <c r="M2909" s="1064">
        <v>2</v>
      </c>
      <c r="N2909" s="1064" t="s">
        <v>2396</v>
      </c>
      <c r="O2909">
        <v>13</v>
      </c>
      <c r="P2909" s="1065">
        <v>329302.73</v>
      </c>
      <c r="Q2909" s="1065">
        <v>-182784.04</v>
      </c>
      <c r="R2909" s="1066">
        <f t="shared" si="45"/>
        <v>146518.68999999997</v>
      </c>
      <c r="S2909" s="1065">
        <v>146518.69</v>
      </c>
      <c r="T2909" s="1065">
        <v>146518.69</v>
      </c>
      <c r="U2909" s="1065">
        <v>146518.69</v>
      </c>
      <c r="V2909" s="1065">
        <v>146518.69</v>
      </c>
    </row>
    <row r="2910" spans="1:22">
      <c r="A2910">
        <v>4088200100</v>
      </c>
      <c r="B2910" s="1061">
        <v>2</v>
      </c>
      <c r="C2910" s="1061">
        <v>5</v>
      </c>
      <c r="D2910" s="1062">
        <v>2</v>
      </c>
      <c r="E2910" s="1061" t="s">
        <v>2394</v>
      </c>
      <c r="F2910" s="1061">
        <v>143</v>
      </c>
      <c r="G2910" s="1061" t="s">
        <v>711</v>
      </c>
      <c r="H2910" s="1063">
        <v>1</v>
      </c>
      <c r="I2910" s="1064">
        <v>33603</v>
      </c>
      <c r="J2910" s="1064">
        <v>1</v>
      </c>
      <c r="K2910">
        <v>2020</v>
      </c>
      <c r="L2910" s="1064">
        <v>2</v>
      </c>
      <c r="M2910" s="1064">
        <v>2</v>
      </c>
      <c r="N2910" s="1064" t="s">
        <v>2396</v>
      </c>
      <c r="O2910">
        <v>13</v>
      </c>
      <c r="P2910" s="1065">
        <v>0</v>
      </c>
      <c r="Q2910" s="1065">
        <v>0</v>
      </c>
      <c r="R2910" s="1066">
        <f t="shared" si="45"/>
        <v>0</v>
      </c>
      <c r="S2910" s="1065">
        <v>0</v>
      </c>
      <c r="T2910" s="1065">
        <v>0</v>
      </c>
      <c r="U2910" s="1065">
        <v>0</v>
      </c>
      <c r="V2910" s="1065">
        <v>0</v>
      </c>
    </row>
    <row r="2911" spans="1:22">
      <c r="A2911">
        <v>4088200100</v>
      </c>
      <c r="B2911" s="1061">
        <v>2</v>
      </c>
      <c r="C2911" s="1061">
        <v>5</v>
      </c>
      <c r="D2911" s="1062">
        <v>2</v>
      </c>
      <c r="E2911" s="1061" t="s">
        <v>2394</v>
      </c>
      <c r="F2911" s="1061">
        <v>143</v>
      </c>
      <c r="G2911" s="1061" t="s">
        <v>711</v>
      </c>
      <c r="H2911" s="1063">
        <v>1</v>
      </c>
      <c r="I2911" s="1064">
        <v>33603</v>
      </c>
      <c r="J2911" s="1064">
        <v>1</v>
      </c>
      <c r="K2911">
        <v>2020</v>
      </c>
      <c r="L2911" s="1064">
        <v>2</v>
      </c>
      <c r="M2911" s="1064">
        <v>2</v>
      </c>
      <c r="N2911" s="1064" t="s">
        <v>2396</v>
      </c>
      <c r="O2911">
        <v>13</v>
      </c>
      <c r="P2911" s="1065">
        <v>0</v>
      </c>
      <c r="Q2911" s="1065">
        <v>0</v>
      </c>
      <c r="R2911" s="1066">
        <f t="shared" si="45"/>
        <v>0</v>
      </c>
      <c r="S2911" s="1065">
        <v>0</v>
      </c>
      <c r="T2911" s="1065">
        <v>0</v>
      </c>
      <c r="U2911" s="1065">
        <v>500</v>
      </c>
      <c r="V2911" s="1065">
        <v>500</v>
      </c>
    </row>
    <row r="2912" spans="1:22">
      <c r="A2912">
        <v>4088200100</v>
      </c>
      <c r="B2912" s="1061">
        <v>2</v>
      </c>
      <c r="C2912" s="1061">
        <v>5</v>
      </c>
      <c r="D2912" s="1062">
        <v>2</v>
      </c>
      <c r="E2912" s="1061" t="s">
        <v>2394</v>
      </c>
      <c r="F2912" s="1061">
        <v>143</v>
      </c>
      <c r="G2912" s="1061" t="s">
        <v>711</v>
      </c>
      <c r="H2912" s="1063">
        <v>1</v>
      </c>
      <c r="I2912" s="1064">
        <v>33603</v>
      </c>
      <c r="J2912" s="1064">
        <v>1</v>
      </c>
      <c r="K2912">
        <v>2020</v>
      </c>
      <c r="L2912" s="1064">
        <v>2</v>
      </c>
      <c r="M2912" s="1064">
        <v>2</v>
      </c>
      <c r="N2912" s="1064" t="s">
        <v>2396</v>
      </c>
      <c r="O2912">
        <v>13</v>
      </c>
      <c r="P2912" s="1065">
        <v>0</v>
      </c>
      <c r="Q2912" s="1065">
        <v>0</v>
      </c>
      <c r="R2912" s="1066">
        <f t="shared" si="45"/>
        <v>0</v>
      </c>
      <c r="S2912" s="1065">
        <v>0</v>
      </c>
      <c r="T2912" s="1065">
        <v>0</v>
      </c>
      <c r="U2912" s="1065">
        <v>0</v>
      </c>
      <c r="V2912" s="1065">
        <v>0</v>
      </c>
    </row>
    <row r="2913" spans="1:22">
      <c r="A2913">
        <v>4088200100</v>
      </c>
      <c r="B2913" s="1061">
        <v>2</v>
      </c>
      <c r="C2913" s="1061">
        <v>5</v>
      </c>
      <c r="D2913" s="1062">
        <v>2</v>
      </c>
      <c r="E2913" s="1061" t="s">
        <v>2394</v>
      </c>
      <c r="F2913" s="1061">
        <v>143</v>
      </c>
      <c r="G2913" s="1061" t="s">
        <v>711</v>
      </c>
      <c r="H2913" s="1063">
        <v>1</v>
      </c>
      <c r="I2913" s="1064">
        <v>33603</v>
      </c>
      <c r="J2913" s="1064">
        <v>1</v>
      </c>
      <c r="K2913">
        <v>2020</v>
      </c>
      <c r="L2913" s="1064">
        <v>2</v>
      </c>
      <c r="M2913" s="1064">
        <v>2</v>
      </c>
      <c r="N2913" s="1064" t="s">
        <v>2396</v>
      </c>
      <c r="O2913">
        <v>13</v>
      </c>
      <c r="P2913" s="1065">
        <v>0</v>
      </c>
      <c r="Q2913" s="1065">
        <v>0</v>
      </c>
      <c r="R2913" s="1066">
        <f t="shared" si="45"/>
        <v>0</v>
      </c>
      <c r="S2913" s="1065">
        <v>0</v>
      </c>
      <c r="T2913" s="1065">
        <v>0</v>
      </c>
      <c r="U2913" s="1065">
        <v>0</v>
      </c>
      <c r="V2913" s="1065">
        <v>0</v>
      </c>
    </row>
    <row r="2914" spans="1:22">
      <c r="A2914">
        <v>4088200100</v>
      </c>
      <c r="B2914" s="1061">
        <v>2</v>
      </c>
      <c r="C2914" s="1061">
        <v>5</v>
      </c>
      <c r="D2914" s="1062">
        <v>2</v>
      </c>
      <c r="E2914" s="1061" t="s">
        <v>2394</v>
      </c>
      <c r="F2914" s="1061">
        <v>143</v>
      </c>
      <c r="G2914" s="1061" t="s">
        <v>711</v>
      </c>
      <c r="H2914" s="1063">
        <v>1</v>
      </c>
      <c r="I2914" s="1064">
        <v>33603</v>
      </c>
      <c r="J2914" s="1064">
        <v>1</v>
      </c>
      <c r="K2914">
        <v>2020</v>
      </c>
      <c r="L2914" s="1064">
        <v>2</v>
      </c>
      <c r="M2914" s="1064">
        <v>2</v>
      </c>
      <c r="N2914" s="1064" t="s">
        <v>2396</v>
      </c>
      <c r="O2914">
        <v>13</v>
      </c>
      <c r="P2914" s="1065">
        <v>0</v>
      </c>
      <c r="Q2914" s="1065">
        <v>0</v>
      </c>
      <c r="R2914" s="1066">
        <f t="shared" si="45"/>
        <v>0</v>
      </c>
      <c r="S2914" s="1065">
        <v>500</v>
      </c>
      <c r="T2914" s="1065">
        <v>500</v>
      </c>
      <c r="U2914" s="1065">
        <v>0</v>
      </c>
      <c r="V2914" s="1065">
        <v>0</v>
      </c>
    </row>
    <row r="2915" spans="1:22">
      <c r="A2915">
        <v>4088200100</v>
      </c>
      <c r="B2915" s="1061">
        <v>2</v>
      </c>
      <c r="C2915" s="1061">
        <v>5</v>
      </c>
      <c r="D2915" s="1062">
        <v>2</v>
      </c>
      <c r="E2915" s="1061" t="s">
        <v>2394</v>
      </c>
      <c r="F2915" s="1061">
        <v>143</v>
      </c>
      <c r="G2915" s="1061" t="s">
        <v>711</v>
      </c>
      <c r="H2915" s="1063">
        <v>1</v>
      </c>
      <c r="I2915" s="1064">
        <v>33603</v>
      </c>
      <c r="J2915" s="1064">
        <v>1</v>
      </c>
      <c r="K2915">
        <v>2020</v>
      </c>
      <c r="L2915" s="1064">
        <v>2</v>
      </c>
      <c r="M2915" s="1064">
        <v>2</v>
      </c>
      <c r="N2915" s="1064" t="s">
        <v>2396</v>
      </c>
      <c r="O2915">
        <v>13</v>
      </c>
      <c r="P2915" s="1065">
        <v>0</v>
      </c>
      <c r="Q2915" s="1065">
        <v>500</v>
      </c>
      <c r="R2915" s="1066">
        <f t="shared" si="45"/>
        <v>500</v>
      </c>
      <c r="S2915" s="1065">
        <v>0</v>
      </c>
      <c r="T2915" s="1065">
        <v>0</v>
      </c>
      <c r="U2915" s="1065">
        <v>0</v>
      </c>
      <c r="V2915" s="1065">
        <v>0</v>
      </c>
    </row>
    <row r="2916" spans="1:22">
      <c r="A2916">
        <v>4088200100</v>
      </c>
      <c r="B2916" s="1061">
        <v>2</v>
      </c>
      <c r="C2916" s="1061">
        <v>5</v>
      </c>
      <c r="D2916" s="1062">
        <v>2</v>
      </c>
      <c r="E2916" s="1061" t="s">
        <v>2394</v>
      </c>
      <c r="F2916" s="1061">
        <v>143</v>
      </c>
      <c r="G2916" s="1061" t="s">
        <v>711</v>
      </c>
      <c r="H2916" s="1063">
        <v>1</v>
      </c>
      <c r="I2916" s="1064">
        <v>33603</v>
      </c>
      <c r="J2916" s="1064">
        <v>1</v>
      </c>
      <c r="K2916">
        <v>2020</v>
      </c>
      <c r="L2916" s="1064">
        <v>2</v>
      </c>
      <c r="M2916" s="1064">
        <v>2</v>
      </c>
      <c r="N2916" s="1064" t="s">
        <v>2396</v>
      </c>
      <c r="O2916">
        <v>13</v>
      </c>
      <c r="P2916" s="1065">
        <v>0</v>
      </c>
      <c r="Q2916" s="1065">
        <v>0</v>
      </c>
      <c r="R2916" s="1066">
        <f t="shared" si="45"/>
        <v>0</v>
      </c>
      <c r="S2916" s="1065">
        <v>0</v>
      </c>
      <c r="T2916" s="1065">
        <v>0</v>
      </c>
      <c r="U2916" s="1065">
        <v>0</v>
      </c>
      <c r="V2916" s="1065">
        <v>0</v>
      </c>
    </row>
    <row r="2917" spans="1:22">
      <c r="A2917">
        <v>4088200100</v>
      </c>
      <c r="B2917" s="1061">
        <v>2</v>
      </c>
      <c r="C2917" s="1061">
        <v>5</v>
      </c>
      <c r="D2917" s="1062">
        <v>2</v>
      </c>
      <c r="E2917" s="1061" t="s">
        <v>2394</v>
      </c>
      <c r="F2917" s="1061">
        <v>143</v>
      </c>
      <c r="G2917" s="1061" t="s">
        <v>711</v>
      </c>
      <c r="H2917" s="1063">
        <v>1</v>
      </c>
      <c r="I2917" s="1064">
        <v>33603</v>
      </c>
      <c r="J2917" s="1064">
        <v>1</v>
      </c>
      <c r="K2917">
        <v>2020</v>
      </c>
      <c r="L2917" s="1064">
        <v>2</v>
      </c>
      <c r="M2917" s="1064">
        <v>2</v>
      </c>
      <c r="N2917" s="1064" t="s">
        <v>2396</v>
      </c>
      <c r="O2917">
        <v>13</v>
      </c>
      <c r="P2917" s="1065">
        <v>0</v>
      </c>
      <c r="Q2917" s="1065">
        <v>0</v>
      </c>
      <c r="R2917" s="1066">
        <f t="shared" si="45"/>
        <v>0</v>
      </c>
      <c r="S2917" s="1065">
        <v>0</v>
      </c>
      <c r="T2917" s="1065">
        <v>0</v>
      </c>
      <c r="U2917" s="1065">
        <v>4199.2</v>
      </c>
      <c r="V2917" s="1065">
        <v>4199.2</v>
      </c>
    </row>
    <row r="2918" spans="1:22">
      <c r="A2918">
        <v>4088200100</v>
      </c>
      <c r="B2918" s="1061">
        <v>2</v>
      </c>
      <c r="C2918" s="1061">
        <v>5</v>
      </c>
      <c r="D2918" s="1062">
        <v>2</v>
      </c>
      <c r="E2918" s="1061" t="s">
        <v>2394</v>
      </c>
      <c r="F2918" s="1061">
        <v>143</v>
      </c>
      <c r="G2918" s="1061" t="s">
        <v>711</v>
      </c>
      <c r="H2918" s="1063">
        <v>1</v>
      </c>
      <c r="I2918" s="1064">
        <v>33603</v>
      </c>
      <c r="J2918" s="1064">
        <v>1</v>
      </c>
      <c r="K2918">
        <v>2020</v>
      </c>
      <c r="L2918" s="1064">
        <v>2</v>
      </c>
      <c r="M2918" s="1064">
        <v>2</v>
      </c>
      <c r="N2918" s="1064" t="s">
        <v>2396</v>
      </c>
      <c r="O2918">
        <v>13</v>
      </c>
      <c r="P2918" s="1065">
        <v>0</v>
      </c>
      <c r="Q2918" s="1065">
        <v>0</v>
      </c>
      <c r="R2918" s="1066">
        <f t="shared" si="45"/>
        <v>0</v>
      </c>
      <c r="S2918" s="1065">
        <v>0</v>
      </c>
      <c r="T2918" s="1065">
        <v>0</v>
      </c>
      <c r="U2918" s="1065">
        <v>0</v>
      </c>
      <c r="V2918" s="1065">
        <v>0</v>
      </c>
    </row>
    <row r="2919" spans="1:22">
      <c r="A2919">
        <v>4088200100</v>
      </c>
      <c r="B2919" s="1061">
        <v>2</v>
      </c>
      <c r="C2919" s="1061">
        <v>5</v>
      </c>
      <c r="D2919" s="1062">
        <v>2</v>
      </c>
      <c r="E2919" s="1061" t="s">
        <v>2394</v>
      </c>
      <c r="F2919" s="1061">
        <v>143</v>
      </c>
      <c r="G2919" s="1061" t="s">
        <v>711</v>
      </c>
      <c r="H2919" s="1063">
        <v>1</v>
      </c>
      <c r="I2919" s="1064">
        <v>33603</v>
      </c>
      <c r="J2919" s="1064">
        <v>1</v>
      </c>
      <c r="K2919">
        <v>2020</v>
      </c>
      <c r="L2919" s="1064">
        <v>2</v>
      </c>
      <c r="M2919" s="1064">
        <v>2</v>
      </c>
      <c r="N2919" s="1064" t="s">
        <v>2396</v>
      </c>
      <c r="O2919">
        <v>13</v>
      </c>
      <c r="P2919" s="1065">
        <v>0</v>
      </c>
      <c r="Q2919" s="1065">
        <v>0</v>
      </c>
      <c r="R2919" s="1066">
        <f t="shared" si="45"/>
        <v>0</v>
      </c>
      <c r="S2919" s="1065">
        <v>0</v>
      </c>
      <c r="T2919" s="1065">
        <v>0</v>
      </c>
      <c r="U2919" s="1065">
        <v>0</v>
      </c>
      <c r="V2919" s="1065">
        <v>0</v>
      </c>
    </row>
    <row r="2920" spans="1:22">
      <c r="A2920">
        <v>4088200100</v>
      </c>
      <c r="B2920" s="1061">
        <v>2</v>
      </c>
      <c r="C2920" s="1061">
        <v>5</v>
      </c>
      <c r="D2920" s="1062">
        <v>2</v>
      </c>
      <c r="E2920" s="1061" t="s">
        <v>2394</v>
      </c>
      <c r="F2920" s="1061">
        <v>143</v>
      </c>
      <c r="G2920" s="1061" t="s">
        <v>711</v>
      </c>
      <c r="H2920" s="1063">
        <v>1</v>
      </c>
      <c r="I2920" s="1064">
        <v>33603</v>
      </c>
      <c r="J2920" s="1064">
        <v>1</v>
      </c>
      <c r="K2920">
        <v>2020</v>
      </c>
      <c r="L2920" s="1064">
        <v>2</v>
      </c>
      <c r="M2920" s="1064">
        <v>2</v>
      </c>
      <c r="N2920" s="1064" t="s">
        <v>2396</v>
      </c>
      <c r="O2920">
        <v>13</v>
      </c>
      <c r="P2920" s="1065">
        <v>0</v>
      </c>
      <c r="Q2920" s="1065">
        <v>0</v>
      </c>
      <c r="R2920" s="1066">
        <f t="shared" si="45"/>
        <v>0</v>
      </c>
      <c r="S2920" s="1065">
        <v>4199.2</v>
      </c>
      <c r="T2920" s="1065">
        <v>4199.2</v>
      </c>
      <c r="U2920" s="1065">
        <v>0</v>
      </c>
      <c r="V2920" s="1065">
        <v>0</v>
      </c>
    </row>
    <row r="2921" spans="1:22">
      <c r="A2921">
        <v>4088200100</v>
      </c>
      <c r="B2921" s="1061">
        <v>2</v>
      </c>
      <c r="C2921" s="1061">
        <v>5</v>
      </c>
      <c r="D2921" s="1062">
        <v>2</v>
      </c>
      <c r="E2921" s="1061" t="s">
        <v>2394</v>
      </c>
      <c r="F2921" s="1061">
        <v>143</v>
      </c>
      <c r="G2921" s="1061" t="s">
        <v>711</v>
      </c>
      <c r="H2921" s="1063">
        <v>1</v>
      </c>
      <c r="I2921" s="1064">
        <v>33603</v>
      </c>
      <c r="J2921" s="1064">
        <v>1</v>
      </c>
      <c r="K2921">
        <v>2020</v>
      </c>
      <c r="L2921" s="1064">
        <v>2</v>
      </c>
      <c r="M2921" s="1064">
        <v>2</v>
      </c>
      <c r="N2921" s="1064" t="s">
        <v>2396</v>
      </c>
      <c r="O2921">
        <v>13</v>
      </c>
      <c r="P2921" s="1065">
        <v>0</v>
      </c>
      <c r="Q2921" s="1065">
        <v>4199.2</v>
      </c>
      <c r="R2921" s="1066">
        <f t="shared" si="45"/>
        <v>4199.2</v>
      </c>
      <c r="S2921" s="1065">
        <v>0</v>
      </c>
      <c r="T2921" s="1065">
        <v>0</v>
      </c>
      <c r="U2921" s="1065">
        <v>0</v>
      </c>
      <c r="V2921" s="1065">
        <v>0</v>
      </c>
    </row>
    <row r="2922" spans="1:22">
      <c r="A2922">
        <v>4088200100</v>
      </c>
      <c r="B2922" s="1061">
        <v>2</v>
      </c>
      <c r="C2922" s="1061">
        <v>5</v>
      </c>
      <c r="D2922" s="1062">
        <v>2</v>
      </c>
      <c r="E2922" s="1061" t="s">
        <v>2394</v>
      </c>
      <c r="F2922" s="1061">
        <v>143</v>
      </c>
      <c r="G2922" s="1061" t="s">
        <v>711</v>
      </c>
      <c r="H2922" s="1063">
        <v>1</v>
      </c>
      <c r="I2922" s="1064">
        <v>33603</v>
      </c>
      <c r="J2922" s="1064">
        <v>1</v>
      </c>
      <c r="K2922">
        <v>2020</v>
      </c>
      <c r="L2922" s="1064">
        <v>1</v>
      </c>
      <c r="M2922" s="1064">
        <v>1</v>
      </c>
      <c r="N2922" s="1064" t="s">
        <v>2397</v>
      </c>
      <c r="O2922">
        <v>13</v>
      </c>
      <c r="P2922" s="1065">
        <v>0</v>
      </c>
      <c r="Q2922" s="1065">
        <v>0</v>
      </c>
      <c r="R2922" s="1066">
        <f t="shared" si="45"/>
        <v>0</v>
      </c>
      <c r="S2922" s="1065">
        <v>0</v>
      </c>
      <c r="T2922" s="1065">
        <v>0</v>
      </c>
      <c r="U2922" s="1065">
        <v>0</v>
      </c>
      <c r="V2922" s="1065">
        <v>0</v>
      </c>
    </row>
    <row r="2923" spans="1:22">
      <c r="A2923">
        <v>4088200100</v>
      </c>
      <c r="B2923" s="1061">
        <v>2</v>
      </c>
      <c r="C2923" s="1061">
        <v>5</v>
      </c>
      <c r="D2923" s="1062">
        <v>2</v>
      </c>
      <c r="E2923" s="1061" t="s">
        <v>2394</v>
      </c>
      <c r="F2923" s="1061">
        <v>143</v>
      </c>
      <c r="G2923" s="1061" t="s">
        <v>711</v>
      </c>
      <c r="H2923" s="1063">
        <v>1</v>
      </c>
      <c r="I2923" s="1064">
        <v>33603</v>
      </c>
      <c r="J2923" s="1064">
        <v>1</v>
      </c>
      <c r="K2923">
        <v>2020</v>
      </c>
      <c r="L2923" s="1064">
        <v>1</v>
      </c>
      <c r="M2923" s="1064">
        <v>1</v>
      </c>
      <c r="N2923" s="1064" t="s">
        <v>2397</v>
      </c>
      <c r="O2923">
        <v>13</v>
      </c>
      <c r="P2923" s="1065">
        <v>0</v>
      </c>
      <c r="Q2923" s="1065">
        <v>0</v>
      </c>
      <c r="R2923" s="1066">
        <f t="shared" si="45"/>
        <v>0</v>
      </c>
      <c r="S2923" s="1065">
        <v>0</v>
      </c>
      <c r="T2923" s="1065">
        <v>0</v>
      </c>
      <c r="U2923" s="1065">
        <v>9826.7999999999993</v>
      </c>
      <c r="V2923" s="1065">
        <v>9826.7999999999993</v>
      </c>
    </row>
    <row r="2924" spans="1:22">
      <c r="A2924">
        <v>4088200100</v>
      </c>
      <c r="B2924" s="1061">
        <v>2</v>
      </c>
      <c r="C2924" s="1061">
        <v>5</v>
      </c>
      <c r="D2924" s="1062">
        <v>2</v>
      </c>
      <c r="E2924" s="1061" t="s">
        <v>2394</v>
      </c>
      <c r="F2924" s="1061">
        <v>143</v>
      </c>
      <c r="G2924" s="1061" t="s">
        <v>711</v>
      </c>
      <c r="H2924" s="1063">
        <v>1</v>
      </c>
      <c r="I2924" s="1064">
        <v>33603</v>
      </c>
      <c r="J2924" s="1064">
        <v>1</v>
      </c>
      <c r="K2924">
        <v>2020</v>
      </c>
      <c r="L2924" s="1064">
        <v>1</v>
      </c>
      <c r="M2924" s="1064">
        <v>1</v>
      </c>
      <c r="N2924" s="1064" t="s">
        <v>2397</v>
      </c>
      <c r="O2924">
        <v>13</v>
      </c>
      <c r="P2924" s="1065">
        <v>0</v>
      </c>
      <c r="Q2924" s="1065">
        <v>9826.7999999999993</v>
      </c>
      <c r="R2924" s="1066">
        <f t="shared" si="45"/>
        <v>9826.7999999999993</v>
      </c>
      <c r="S2924" s="1065">
        <v>0</v>
      </c>
      <c r="T2924" s="1065">
        <v>0</v>
      </c>
      <c r="U2924" s="1065">
        <v>0</v>
      </c>
      <c r="V2924" s="1065">
        <v>0</v>
      </c>
    </row>
    <row r="2925" spans="1:22">
      <c r="A2925">
        <v>4088200100</v>
      </c>
      <c r="B2925" s="1061">
        <v>2</v>
      </c>
      <c r="C2925" s="1061">
        <v>5</v>
      </c>
      <c r="D2925" s="1062">
        <v>2</v>
      </c>
      <c r="E2925" s="1061" t="s">
        <v>2394</v>
      </c>
      <c r="F2925" s="1061">
        <v>143</v>
      </c>
      <c r="G2925" s="1061" t="s">
        <v>711</v>
      </c>
      <c r="H2925" s="1063">
        <v>1</v>
      </c>
      <c r="I2925" s="1064">
        <v>33603</v>
      </c>
      <c r="J2925" s="1064">
        <v>1</v>
      </c>
      <c r="K2925">
        <v>2020</v>
      </c>
      <c r="L2925" s="1064">
        <v>1</v>
      </c>
      <c r="M2925" s="1064">
        <v>1</v>
      </c>
      <c r="N2925" s="1064" t="s">
        <v>2397</v>
      </c>
      <c r="O2925">
        <v>13</v>
      </c>
      <c r="P2925" s="1065">
        <v>0</v>
      </c>
      <c r="Q2925" s="1065">
        <v>0</v>
      </c>
      <c r="R2925" s="1066">
        <f t="shared" si="45"/>
        <v>0</v>
      </c>
      <c r="S2925" s="1065">
        <v>0</v>
      </c>
      <c r="T2925" s="1065">
        <v>0</v>
      </c>
      <c r="U2925" s="1065">
        <v>0</v>
      </c>
      <c r="V2925" s="1065">
        <v>0</v>
      </c>
    </row>
    <row r="2926" spans="1:22">
      <c r="A2926">
        <v>4088200100</v>
      </c>
      <c r="B2926" s="1061">
        <v>2</v>
      </c>
      <c r="C2926" s="1061">
        <v>5</v>
      </c>
      <c r="D2926" s="1062">
        <v>2</v>
      </c>
      <c r="E2926" s="1061" t="s">
        <v>2394</v>
      </c>
      <c r="F2926" s="1061">
        <v>143</v>
      </c>
      <c r="G2926" s="1061" t="s">
        <v>711</v>
      </c>
      <c r="H2926" s="1063">
        <v>1</v>
      </c>
      <c r="I2926" s="1064">
        <v>33603</v>
      </c>
      <c r="J2926" s="1064">
        <v>1</v>
      </c>
      <c r="K2926">
        <v>2020</v>
      </c>
      <c r="L2926" s="1064">
        <v>1</v>
      </c>
      <c r="M2926" s="1064">
        <v>1</v>
      </c>
      <c r="N2926" s="1064" t="s">
        <v>2397</v>
      </c>
      <c r="O2926">
        <v>13</v>
      </c>
      <c r="P2926" s="1065">
        <v>0</v>
      </c>
      <c r="Q2926" s="1065">
        <v>0</v>
      </c>
      <c r="R2926" s="1066">
        <f t="shared" si="45"/>
        <v>0</v>
      </c>
      <c r="S2926" s="1065">
        <v>9826.7999999999993</v>
      </c>
      <c r="T2926" s="1065">
        <v>9826.7999999999993</v>
      </c>
      <c r="U2926" s="1065">
        <v>0</v>
      </c>
      <c r="V2926" s="1065">
        <v>0</v>
      </c>
    </row>
    <row r="2927" spans="1:22">
      <c r="A2927">
        <v>4088200100</v>
      </c>
      <c r="B2927" s="1061">
        <v>2</v>
      </c>
      <c r="C2927" s="1061">
        <v>5</v>
      </c>
      <c r="D2927" s="1062">
        <v>2</v>
      </c>
      <c r="E2927" s="1061" t="s">
        <v>2394</v>
      </c>
      <c r="F2927" s="1061">
        <v>143</v>
      </c>
      <c r="G2927" s="1061" t="s">
        <v>711</v>
      </c>
      <c r="H2927" s="1063">
        <v>1</v>
      </c>
      <c r="I2927" s="1064">
        <v>33603</v>
      </c>
      <c r="J2927" s="1064">
        <v>1</v>
      </c>
      <c r="K2927">
        <v>2020</v>
      </c>
      <c r="L2927" s="1064">
        <v>1</v>
      </c>
      <c r="M2927" s="1064">
        <v>1</v>
      </c>
      <c r="N2927" s="1064" t="s">
        <v>2397</v>
      </c>
      <c r="O2927">
        <v>13</v>
      </c>
      <c r="P2927" s="1065">
        <v>0</v>
      </c>
      <c r="Q2927" s="1065">
        <v>0</v>
      </c>
      <c r="R2927" s="1066">
        <f t="shared" si="45"/>
        <v>0</v>
      </c>
      <c r="S2927" s="1065">
        <v>0</v>
      </c>
      <c r="T2927" s="1065">
        <v>0</v>
      </c>
      <c r="U2927" s="1065">
        <v>0</v>
      </c>
      <c r="V2927" s="1065">
        <v>0</v>
      </c>
    </row>
    <row r="2928" spans="1:22">
      <c r="A2928">
        <v>4088200100</v>
      </c>
      <c r="B2928" s="1061">
        <v>2</v>
      </c>
      <c r="C2928" s="1061">
        <v>5</v>
      </c>
      <c r="D2928" s="1062">
        <v>2</v>
      </c>
      <c r="E2928" s="1061" t="s">
        <v>2394</v>
      </c>
      <c r="F2928" s="1061">
        <v>143</v>
      </c>
      <c r="G2928" s="1061" t="s">
        <v>711</v>
      </c>
      <c r="H2928" s="1063">
        <v>1</v>
      </c>
      <c r="I2928" s="1064">
        <v>33603</v>
      </c>
      <c r="J2928" s="1064">
        <v>1</v>
      </c>
      <c r="K2928">
        <v>2020</v>
      </c>
      <c r="L2928" s="1064">
        <v>1</v>
      </c>
      <c r="M2928" s="1064">
        <v>1</v>
      </c>
      <c r="N2928" s="1064" t="s">
        <v>2397</v>
      </c>
      <c r="O2928">
        <v>13</v>
      </c>
      <c r="P2928" s="1065">
        <v>160336.43</v>
      </c>
      <c r="Q2928" s="1065">
        <v>-120392.86</v>
      </c>
      <c r="R2928" s="1066">
        <f t="shared" si="45"/>
        <v>39943.569999999992</v>
      </c>
      <c r="S2928" s="1065">
        <v>0</v>
      </c>
      <c r="T2928" s="1065">
        <v>0</v>
      </c>
      <c r="U2928" s="1065">
        <v>0</v>
      </c>
      <c r="V2928" s="1065">
        <v>0</v>
      </c>
    </row>
    <row r="2929" spans="1:22">
      <c r="A2929">
        <v>4088200100</v>
      </c>
      <c r="B2929" s="1061">
        <v>2</v>
      </c>
      <c r="C2929" s="1061">
        <v>5</v>
      </c>
      <c r="D2929" s="1062">
        <v>2</v>
      </c>
      <c r="E2929" s="1061" t="s">
        <v>2394</v>
      </c>
      <c r="F2929" s="1061">
        <v>143</v>
      </c>
      <c r="G2929" s="1061" t="s">
        <v>711</v>
      </c>
      <c r="H2929" s="1063">
        <v>1</v>
      </c>
      <c r="I2929" s="1064">
        <v>33603</v>
      </c>
      <c r="J2929" s="1064">
        <v>1</v>
      </c>
      <c r="K2929">
        <v>2020</v>
      </c>
      <c r="L2929" s="1064">
        <v>2</v>
      </c>
      <c r="M2929" s="1064">
        <v>2</v>
      </c>
      <c r="N2929" s="1064" t="s">
        <v>2396</v>
      </c>
      <c r="O2929">
        <v>13</v>
      </c>
      <c r="P2929" s="1065">
        <v>0</v>
      </c>
      <c r="Q2929" s="1065">
        <v>0</v>
      </c>
      <c r="R2929" s="1066">
        <f t="shared" si="45"/>
        <v>0</v>
      </c>
      <c r="S2929" s="1065">
        <v>0</v>
      </c>
      <c r="T2929" s="1065">
        <v>0</v>
      </c>
      <c r="U2929" s="1065">
        <v>0</v>
      </c>
      <c r="V2929" s="1065">
        <v>0</v>
      </c>
    </row>
    <row r="2930" spans="1:22">
      <c r="A2930">
        <v>4088200100</v>
      </c>
      <c r="B2930" s="1061">
        <v>2</v>
      </c>
      <c r="C2930" s="1061">
        <v>5</v>
      </c>
      <c r="D2930" s="1062">
        <v>2</v>
      </c>
      <c r="E2930" s="1061" t="s">
        <v>2394</v>
      </c>
      <c r="F2930" s="1061">
        <v>143</v>
      </c>
      <c r="G2930" s="1061" t="s">
        <v>711</v>
      </c>
      <c r="H2930" s="1063">
        <v>1</v>
      </c>
      <c r="I2930" s="1064">
        <v>33603</v>
      </c>
      <c r="J2930" s="1064">
        <v>1</v>
      </c>
      <c r="K2930">
        <v>2020</v>
      </c>
      <c r="L2930" s="1064">
        <v>2</v>
      </c>
      <c r="M2930" s="1064">
        <v>2</v>
      </c>
      <c r="N2930" s="1064" t="s">
        <v>2396</v>
      </c>
      <c r="O2930">
        <v>13</v>
      </c>
      <c r="P2930" s="1065">
        <v>0</v>
      </c>
      <c r="Q2930" s="1065">
        <v>0</v>
      </c>
      <c r="R2930" s="1066">
        <f t="shared" si="45"/>
        <v>0</v>
      </c>
      <c r="S2930" s="1065">
        <v>0</v>
      </c>
      <c r="T2930" s="1065">
        <v>0</v>
      </c>
      <c r="U2930" s="1065">
        <v>257566.88</v>
      </c>
      <c r="V2930" s="1065">
        <v>257566.88</v>
      </c>
    </row>
    <row r="2931" spans="1:22">
      <c r="A2931">
        <v>4088200100</v>
      </c>
      <c r="B2931" s="1061">
        <v>2</v>
      </c>
      <c r="C2931" s="1061">
        <v>5</v>
      </c>
      <c r="D2931" s="1062">
        <v>2</v>
      </c>
      <c r="E2931" s="1061" t="s">
        <v>2394</v>
      </c>
      <c r="F2931" s="1061">
        <v>143</v>
      </c>
      <c r="G2931" s="1061" t="s">
        <v>711</v>
      </c>
      <c r="H2931" s="1063">
        <v>1</v>
      </c>
      <c r="I2931" s="1064">
        <v>33603</v>
      </c>
      <c r="J2931" s="1064">
        <v>1</v>
      </c>
      <c r="K2931">
        <v>2020</v>
      </c>
      <c r="L2931" s="1064">
        <v>2</v>
      </c>
      <c r="M2931" s="1064">
        <v>2</v>
      </c>
      <c r="N2931" s="1064" t="s">
        <v>2396</v>
      </c>
      <c r="O2931">
        <v>13</v>
      </c>
      <c r="P2931" s="1065">
        <v>0</v>
      </c>
      <c r="Q2931" s="1065">
        <v>0</v>
      </c>
      <c r="R2931" s="1066">
        <f t="shared" si="45"/>
        <v>0</v>
      </c>
      <c r="S2931" s="1065">
        <v>0</v>
      </c>
      <c r="T2931" s="1065">
        <v>0</v>
      </c>
      <c r="U2931" s="1065">
        <v>0</v>
      </c>
      <c r="V2931" s="1065">
        <v>0</v>
      </c>
    </row>
    <row r="2932" spans="1:22">
      <c r="A2932">
        <v>4088200100</v>
      </c>
      <c r="B2932" s="1061">
        <v>2</v>
      </c>
      <c r="C2932" s="1061">
        <v>5</v>
      </c>
      <c r="D2932" s="1062">
        <v>2</v>
      </c>
      <c r="E2932" s="1061" t="s">
        <v>2394</v>
      </c>
      <c r="F2932" s="1061">
        <v>143</v>
      </c>
      <c r="G2932" s="1061" t="s">
        <v>711</v>
      </c>
      <c r="H2932" s="1063">
        <v>1</v>
      </c>
      <c r="I2932" s="1064">
        <v>33603</v>
      </c>
      <c r="J2932" s="1064">
        <v>1</v>
      </c>
      <c r="K2932">
        <v>2020</v>
      </c>
      <c r="L2932" s="1064">
        <v>2</v>
      </c>
      <c r="M2932" s="1064">
        <v>2</v>
      </c>
      <c r="N2932" s="1064" t="s">
        <v>2396</v>
      </c>
      <c r="O2932">
        <v>13</v>
      </c>
      <c r="P2932" s="1065">
        <v>0</v>
      </c>
      <c r="Q2932" s="1065">
        <v>0</v>
      </c>
      <c r="R2932" s="1066">
        <f t="shared" si="45"/>
        <v>0</v>
      </c>
      <c r="S2932" s="1065">
        <v>0</v>
      </c>
      <c r="T2932" s="1065">
        <v>0</v>
      </c>
      <c r="U2932" s="1065">
        <v>0</v>
      </c>
      <c r="V2932" s="1065">
        <v>0</v>
      </c>
    </row>
    <row r="2933" spans="1:22">
      <c r="A2933">
        <v>4088200100</v>
      </c>
      <c r="B2933" s="1061">
        <v>2</v>
      </c>
      <c r="C2933" s="1061">
        <v>5</v>
      </c>
      <c r="D2933" s="1062">
        <v>2</v>
      </c>
      <c r="E2933" s="1061" t="s">
        <v>2394</v>
      </c>
      <c r="F2933" s="1061">
        <v>143</v>
      </c>
      <c r="G2933" s="1061" t="s">
        <v>711</v>
      </c>
      <c r="H2933" s="1063">
        <v>1</v>
      </c>
      <c r="I2933" s="1064">
        <v>33603</v>
      </c>
      <c r="J2933" s="1064">
        <v>1</v>
      </c>
      <c r="K2933">
        <v>2020</v>
      </c>
      <c r="L2933" s="1064">
        <v>2</v>
      </c>
      <c r="M2933" s="1064">
        <v>2</v>
      </c>
      <c r="N2933" s="1064" t="s">
        <v>2396</v>
      </c>
      <c r="O2933">
        <v>13</v>
      </c>
      <c r="P2933" s="1065">
        <v>0</v>
      </c>
      <c r="Q2933" s="1065">
        <v>0</v>
      </c>
      <c r="R2933" s="1066">
        <f t="shared" si="45"/>
        <v>0</v>
      </c>
      <c r="S2933" s="1065">
        <v>257566.88</v>
      </c>
      <c r="T2933" s="1065">
        <v>257566.88</v>
      </c>
      <c r="U2933" s="1065">
        <v>0</v>
      </c>
      <c r="V2933" s="1065">
        <v>0</v>
      </c>
    </row>
    <row r="2934" spans="1:22">
      <c r="A2934">
        <v>4088200100</v>
      </c>
      <c r="B2934" s="1061">
        <v>2</v>
      </c>
      <c r="C2934" s="1061">
        <v>5</v>
      </c>
      <c r="D2934" s="1062">
        <v>2</v>
      </c>
      <c r="E2934" s="1061" t="s">
        <v>2394</v>
      </c>
      <c r="F2934" s="1061">
        <v>143</v>
      </c>
      <c r="G2934" s="1061" t="s">
        <v>711</v>
      </c>
      <c r="H2934" s="1063">
        <v>1</v>
      </c>
      <c r="I2934" s="1064">
        <v>33603</v>
      </c>
      <c r="J2934" s="1064">
        <v>1</v>
      </c>
      <c r="K2934">
        <v>2020</v>
      </c>
      <c r="L2934" s="1064">
        <v>2</v>
      </c>
      <c r="M2934" s="1064">
        <v>2</v>
      </c>
      <c r="N2934" s="1064" t="s">
        <v>2396</v>
      </c>
      <c r="O2934">
        <v>13</v>
      </c>
      <c r="P2934" s="1065">
        <v>0</v>
      </c>
      <c r="Q2934" s="1065">
        <v>257566.88</v>
      </c>
      <c r="R2934" s="1066">
        <f t="shared" si="45"/>
        <v>257566.88</v>
      </c>
      <c r="S2934" s="1065">
        <v>0</v>
      </c>
      <c r="T2934" s="1065">
        <v>0</v>
      </c>
      <c r="U2934" s="1065">
        <v>0</v>
      </c>
      <c r="V2934" s="1065">
        <v>0</v>
      </c>
    </row>
    <row r="2935" spans="1:22">
      <c r="A2935">
        <v>4088200100</v>
      </c>
      <c r="B2935" s="1061">
        <v>2</v>
      </c>
      <c r="C2935" s="1061">
        <v>5</v>
      </c>
      <c r="D2935" s="1062">
        <v>2</v>
      </c>
      <c r="E2935" s="1061" t="s">
        <v>2394</v>
      </c>
      <c r="F2935" s="1061">
        <v>143</v>
      </c>
      <c r="G2935" s="1061" t="s">
        <v>711</v>
      </c>
      <c r="H2935" s="1063">
        <v>1</v>
      </c>
      <c r="I2935" s="1064">
        <v>33801</v>
      </c>
      <c r="J2935" s="1064">
        <v>1</v>
      </c>
      <c r="K2935">
        <v>2020</v>
      </c>
      <c r="L2935" s="1064">
        <v>1</v>
      </c>
      <c r="M2935" s="1064">
        <v>1</v>
      </c>
      <c r="N2935" s="1064" t="s">
        <v>2397</v>
      </c>
      <c r="O2935">
        <v>13</v>
      </c>
      <c r="P2935" s="1065">
        <v>5537.3</v>
      </c>
      <c r="Q2935" s="1065">
        <v>0</v>
      </c>
      <c r="R2935" s="1066">
        <f t="shared" si="45"/>
        <v>5537.3</v>
      </c>
      <c r="S2935" s="1065">
        <v>0</v>
      </c>
      <c r="T2935" s="1065">
        <v>0</v>
      </c>
      <c r="U2935" s="1065">
        <v>0</v>
      </c>
      <c r="V2935" s="1065">
        <v>0</v>
      </c>
    </row>
    <row r="2936" spans="1:22">
      <c r="A2936">
        <v>4088200100</v>
      </c>
      <c r="B2936" s="1061">
        <v>2</v>
      </c>
      <c r="C2936" s="1061">
        <v>5</v>
      </c>
      <c r="D2936" s="1062">
        <v>2</v>
      </c>
      <c r="E2936" s="1061" t="s">
        <v>2394</v>
      </c>
      <c r="F2936" s="1061">
        <v>143</v>
      </c>
      <c r="G2936" s="1061" t="s">
        <v>711</v>
      </c>
      <c r="H2936" s="1063">
        <v>1</v>
      </c>
      <c r="I2936" s="1064">
        <v>33801</v>
      </c>
      <c r="J2936" s="1064">
        <v>1</v>
      </c>
      <c r="K2936">
        <v>2020</v>
      </c>
      <c r="L2936" s="1064">
        <v>2</v>
      </c>
      <c r="M2936" s="1064">
        <v>2</v>
      </c>
      <c r="N2936" s="1064" t="s">
        <v>2396</v>
      </c>
      <c r="O2936">
        <v>13</v>
      </c>
      <c r="P2936" s="1065">
        <v>38424.11</v>
      </c>
      <c r="Q2936" s="1065">
        <v>-32624.11</v>
      </c>
      <c r="R2936" s="1066">
        <f t="shared" si="45"/>
        <v>5800</v>
      </c>
      <c r="S2936" s="1065">
        <v>5800</v>
      </c>
      <c r="T2936" s="1065">
        <v>5800</v>
      </c>
      <c r="U2936" s="1065">
        <v>5800</v>
      </c>
      <c r="V2936" s="1065">
        <v>5800</v>
      </c>
    </row>
    <row r="2937" spans="1:22">
      <c r="A2937">
        <v>4088200100</v>
      </c>
      <c r="B2937" s="1061">
        <v>2</v>
      </c>
      <c r="C2937" s="1061">
        <v>5</v>
      </c>
      <c r="D2937" s="1062">
        <v>2</v>
      </c>
      <c r="E2937" s="1061" t="s">
        <v>2394</v>
      </c>
      <c r="F2937" s="1061">
        <v>143</v>
      </c>
      <c r="G2937" s="1061" t="s">
        <v>711</v>
      </c>
      <c r="H2937" s="1063">
        <v>1</v>
      </c>
      <c r="I2937" s="1064">
        <v>34101</v>
      </c>
      <c r="J2937" s="1064">
        <v>1</v>
      </c>
      <c r="K2937">
        <v>2020</v>
      </c>
      <c r="L2937" s="1064">
        <v>1</v>
      </c>
      <c r="M2937" s="1064">
        <v>1</v>
      </c>
      <c r="N2937" s="1064" t="s">
        <v>2397</v>
      </c>
      <c r="O2937">
        <v>13</v>
      </c>
      <c r="P2937" s="1065">
        <v>0</v>
      </c>
      <c r="Q2937" s="1065">
        <v>0</v>
      </c>
      <c r="R2937" s="1066">
        <f t="shared" si="45"/>
        <v>0</v>
      </c>
      <c r="S2937" s="1065">
        <v>0</v>
      </c>
      <c r="T2937" s="1065">
        <v>0</v>
      </c>
      <c r="U2937" s="1065">
        <v>0</v>
      </c>
      <c r="V2937" s="1065">
        <v>0</v>
      </c>
    </row>
    <row r="2938" spans="1:22">
      <c r="A2938">
        <v>4088200100</v>
      </c>
      <c r="B2938" s="1061">
        <v>2</v>
      </c>
      <c r="C2938" s="1061">
        <v>5</v>
      </c>
      <c r="D2938" s="1062">
        <v>2</v>
      </c>
      <c r="E2938" s="1061" t="s">
        <v>2394</v>
      </c>
      <c r="F2938" s="1061">
        <v>143</v>
      </c>
      <c r="G2938" s="1061" t="s">
        <v>711</v>
      </c>
      <c r="H2938" s="1063">
        <v>1</v>
      </c>
      <c r="I2938" s="1064">
        <v>34101</v>
      </c>
      <c r="J2938" s="1064">
        <v>1</v>
      </c>
      <c r="K2938">
        <v>2020</v>
      </c>
      <c r="L2938" s="1064">
        <v>1</v>
      </c>
      <c r="M2938" s="1064">
        <v>1</v>
      </c>
      <c r="N2938" s="1064" t="s">
        <v>2397</v>
      </c>
      <c r="O2938">
        <v>13</v>
      </c>
      <c r="P2938" s="1065">
        <v>0</v>
      </c>
      <c r="Q2938" s="1065">
        <v>0</v>
      </c>
      <c r="R2938" s="1066">
        <f t="shared" si="45"/>
        <v>0</v>
      </c>
      <c r="S2938" s="1065">
        <v>0</v>
      </c>
      <c r="T2938" s="1065">
        <v>0</v>
      </c>
      <c r="U2938" s="1065">
        <v>63742.35</v>
      </c>
      <c r="V2938" s="1065">
        <v>63742.35</v>
      </c>
    </row>
    <row r="2939" spans="1:22">
      <c r="A2939">
        <v>4088200100</v>
      </c>
      <c r="B2939" s="1061">
        <v>2</v>
      </c>
      <c r="C2939" s="1061">
        <v>5</v>
      </c>
      <c r="D2939" s="1062">
        <v>2</v>
      </c>
      <c r="E2939" s="1061" t="s">
        <v>2394</v>
      </c>
      <c r="F2939" s="1061">
        <v>143</v>
      </c>
      <c r="G2939" s="1061" t="s">
        <v>711</v>
      </c>
      <c r="H2939" s="1063">
        <v>1</v>
      </c>
      <c r="I2939" s="1064">
        <v>34101</v>
      </c>
      <c r="J2939" s="1064">
        <v>1</v>
      </c>
      <c r="K2939">
        <v>2020</v>
      </c>
      <c r="L2939" s="1064">
        <v>1</v>
      </c>
      <c r="M2939" s="1064">
        <v>1</v>
      </c>
      <c r="N2939" s="1064" t="s">
        <v>2397</v>
      </c>
      <c r="O2939">
        <v>13</v>
      </c>
      <c r="P2939" s="1065">
        <v>0</v>
      </c>
      <c r="Q2939" s="1065">
        <v>0</v>
      </c>
      <c r="R2939" s="1066">
        <f t="shared" si="45"/>
        <v>0</v>
      </c>
      <c r="S2939" s="1065">
        <v>0</v>
      </c>
      <c r="T2939" s="1065">
        <v>0</v>
      </c>
      <c r="U2939" s="1065">
        <v>0</v>
      </c>
      <c r="V2939" s="1065">
        <v>0</v>
      </c>
    </row>
    <row r="2940" spans="1:22">
      <c r="A2940">
        <v>4088200100</v>
      </c>
      <c r="B2940" s="1061">
        <v>2</v>
      </c>
      <c r="C2940" s="1061">
        <v>5</v>
      </c>
      <c r="D2940" s="1062">
        <v>2</v>
      </c>
      <c r="E2940" s="1061" t="s">
        <v>2394</v>
      </c>
      <c r="F2940" s="1061">
        <v>143</v>
      </c>
      <c r="G2940" s="1061" t="s">
        <v>711</v>
      </c>
      <c r="H2940" s="1063">
        <v>1</v>
      </c>
      <c r="I2940" s="1064">
        <v>34101</v>
      </c>
      <c r="J2940" s="1064">
        <v>1</v>
      </c>
      <c r="K2940">
        <v>2020</v>
      </c>
      <c r="L2940" s="1064">
        <v>1</v>
      </c>
      <c r="M2940" s="1064">
        <v>1</v>
      </c>
      <c r="N2940" s="1064" t="s">
        <v>2397</v>
      </c>
      <c r="O2940">
        <v>13</v>
      </c>
      <c r="P2940" s="1065">
        <v>0</v>
      </c>
      <c r="Q2940" s="1065">
        <v>0</v>
      </c>
      <c r="R2940" s="1066">
        <f t="shared" si="45"/>
        <v>0</v>
      </c>
      <c r="S2940" s="1065">
        <v>0</v>
      </c>
      <c r="T2940" s="1065">
        <v>0</v>
      </c>
      <c r="U2940" s="1065">
        <v>0</v>
      </c>
      <c r="V2940" s="1065">
        <v>0</v>
      </c>
    </row>
    <row r="2941" spans="1:22">
      <c r="A2941">
        <v>4088200100</v>
      </c>
      <c r="B2941" s="1061">
        <v>2</v>
      </c>
      <c r="C2941" s="1061">
        <v>5</v>
      </c>
      <c r="D2941" s="1062">
        <v>2</v>
      </c>
      <c r="E2941" s="1061" t="s">
        <v>2394</v>
      </c>
      <c r="F2941" s="1061">
        <v>143</v>
      </c>
      <c r="G2941" s="1061" t="s">
        <v>711</v>
      </c>
      <c r="H2941" s="1063">
        <v>1</v>
      </c>
      <c r="I2941" s="1064">
        <v>34101</v>
      </c>
      <c r="J2941" s="1064">
        <v>1</v>
      </c>
      <c r="K2941">
        <v>2020</v>
      </c>
      <c r="L2941" s="1064">
        <v>1</v>
      </c>
      <c r="M2941" s="1064">
        <v>1</v>
      </c>
      <c r="N2941" s="1064" t="s">
        <v>2397</v>
      </c>
      <c r="O2941">
        <v>13</v>
      </c>
      <c r="P2941" s="1065">
        <v>0</v>
      </c>
      <c r="Q2941" s="1065">
        <v>0</v>
      </c>
      <c r="R2941" s="1066">
        <f t="shared" si="45"/>
        <v>0</v>
      </c>
      <c r="S2941" s="1065">
        <v>63742.35</v>
      </c>
      <c r="T2941" s="1065">
        <v>63742.35</v>
      </c>
      <c r="U2941" s="1065">
        <v>0</v>
      </c>
      <c r="V2941" s="1065">
        <v>0</v>
      </c>
    </row>
    <row r="2942" spans="1:22">
      <c r="A2942">
        <v>4088200100</v>
      </c>
      <c r="B2942" s="1061">
        <v>2</v>
      </c>
      <c r="C2942" s="1061">
        <v>5</v>
      </c>
      <c r="D2942" s="1062">
        <v>2</v>
      </c>
      <c r="E2942" s="1061" t="s">
        <v>2394</v>
      </c>
      <c r="F2942" s="1061">
        <v>143</v>
      </c>
      <c r="G2942" s="1061" t="s">
        <v>711</v>
      </c>
      <c r="H2942" s="1063">
        <v>1</v>
      </c>
      <c r="I2942" s="1064">
        <v>34101</v>
      </c>
      <c r="J2942" s="1064">
        <v>1</v>
      </c>
      <c r="K2942">
        <v>2020</v>
      </c>
      <c r="L2942" s="1064">
        <v>1</v>
      </c>
      <c r="M2942" s="1064">
        <v>1</v>
      </c>
      <c r="N2942" s="1064" t="s">
        <v>2397</v>
      </c>
      <c r="O2942">
        <v>13</v>
      </c>
      <c r="P2942" s="1065">
        <v>0</v>
      </c>
      <c r="Q2942" s="1065">
        <v>63742.35</v>
      </c>
      <c r="R2942" s="1066">
        <f t="shared" si="45"/>
        <v>63742.35</v>
      </c>
      <c r="S2942" s="1065">
        <v>0</v>
      </c>
      <c r="T2942" s="1065">
        <v>0</v>
      </c>
      <c r="U2942" s="1065">
        <v>0</v>
      </c>
      <c r="V2942" s="1065">
        <v>0</v>
      </c>
    </row>
    <row r="2943" spans="1:22">
      <c r="A2943">
        <v>4088200100</v>
      </c>
      <c r="B2943" s="1061">
        <v>2</v>
      </c>
      <c r="C2943" s="1061">
        <v>5</v>
      </c>
      <c r="D2943" s="1062">
        <v>2</v>
      </c>
      <c r="E2943" s="1061" t="s">
        <v>2394</v>
      </c>
      <c r="F2943" s="1061">
        <v>143</v>
      </c>
      <c r="G2943" s="1061" t="s">
        <v>711</v>
      </c>
      <c r="H2943" s="1063">
        <v>1</v>
      </c>
      <c r="I2943" s="1064">
        <v>34101</v>
      </c>
      <c r="J2943" s="1064">
        <v>1</v>
      </c>
      <c r="K2943">
        <v>2020</v>
      </c>
      <c r="L2943" s="1064">
        <v>1</v>
      </c>
      <c r="M2943" s="1064">
        <v>1</v>
      </c>
      <c r="N2943" s="1064" t="s">
        <v>2397</v>
      </c>
      <c r="O2943">
        <v>13</v>
      </c>
      <c r="P2943" s="1065">
        <v>64583.89</v>
      </c>
      <c r="Q2943" s="1065">
        <v>-53794.77</v>
      </c>
      <c r="R2943" s="1066">
        <f t="shared" si="45"/>
        <v>10789.120000000003</v>
      </c>
      <c r="S2943" s="1065">
        <v>-734.87</v>
      </c>
      <c r="T2943" s="1065">
        <v>-734.87</v>
      </c>
      <c r="U2943" s="1065">
        <v>-734.87</v>
      </c>
      <c r="V2943" s="1065">
        <v>-734.87</v>
      </c>
    </row>
    <row r="2944" spans="1:22">
      <c r="A2944">
        <v>4088200100</v>
      </c>
      <c r="B2944" s="1061">
        <v>2</v>
      </c>
      <c r="C2944" s="1061">
        <v>5</v>
      </c>
      <c r="D2944" s="1062">
        <v>2</v>
      </c>
      <c r="E2944" s="1061" t="s">
        <v>2394</v>
      </c>
      <c r="F2944" s="1061">
        <v>143</v>
      </c>
      <c r="G2944" s="1061" t="s">
        <v>711</v>
      </c>
      <c r="H2944" s="1063">
        <v>1</v>
      </c>
      <c r="I2944" s="1064">
        <v>34501</v>
      </c>
      <c r="J2944" s="1064">
        <v>1</v>
      </c>
      <c r="K2944">
        <v>2020</v>
      </c>
      <c r="L2944" s="1064">
        <v>1</v>
      </c>
      <c r="M2944" s="1064">
        <v>1</v>
      </c>
      <c r="N2944" s="1064" t="s">
        <v>2397</v>
      </c>
      <c r="O2944">
        <v>13</v>
      </c>
      <c r="P2944" s="1065">
        <v>3708.01</v>
      </c>
      <c r="Q2944" s="1065">
        <v>1332.98</v>
      </c>
      <c r="R2944" s="1066">
        <f t="shared" si="45"/>
        <v>5040.99</v>
      </c>
      <c r="S2944" s="1065">
        <v>5040.99</v>
      </c>
      <c r="T2944" s="1065">
        <v>5040.99</v>
      </c>
      <c r="U2944" s="1065">
        <v>5040.99</v>
      </c>
      <c r="V2944" s="1065">
        <v>5040.99</v>
      </c>
    </row>
    <row r="2945" spans="1:22">
      <c r="A2945">
        <v>4088200100</v>
      </c>
      <c r="B2945" s="1061">
        <v>2</v>
      </c>
      <c r="C2945" s="1061">
        <v>5</v>
      </c>
      <c r="D2945" s="1062">
        <v>2</v>
      </c>
      <c r="E2945" s="1061" t="s">
        <v>2394</v>
      </c>
      <c r="F2945" s="1061">
        <v>143</v>
      </c>
      <c r="G2945" s="1061" t="s">
        <v>711</v>
      </c>
      <c r="H2945" s="1063">
        <v>1</v>
      </c>
      <c r="I2945" s="1064">
        <v>34501</v>
      </c>
      <c r="J2945" s="1064">
        <v>1</v>
      </c>
      <c r="K2945">
        <v>2020</v>
      </c>
      <c r="L2945" s="1064">
        <v>1</v>
      </c>
      <c r="M2945" s="1064">
        <v>1</v>
      </c>
      <c r="N2945" s="1064" t="s">
        <v>2397</v>
      </c>
      <c r="O2945">
        <v>13</v>
      </c>
      <c r="P2945" s="1065">
        <v>18943.349999999999</v>
      </c>
      <c r="Q2945" s="1065">
        <v>3693.73</v>
      </c>
      <c r="R2945" s="1066">
        <f t="shared" si="45"/>
        <v>22637.079999999998</v>
      </c>
      <c r="S2945" s="1065">
        <v>22637.07</v>
      </c>
      <c r="T2945" s="1065">
        <v>22637.07</v>
      </c>
      <c r="U2945" s="1065">
        <v>22637.07</v>
      </c>
      <c r="V2945" s="1065">
        <v>22637.07</v>
      </c>
    </row>
    <row r="2946" spans="1:22">
      <c r="A2946">
        <v>4088200100</v>
      </c>
      <c r="B2946" s="1061">
        <v>2</v>
      </c>
      <c r="C2946" s="1061">
        <v>5</v>
      </c>
      <c r="D2946" s="1062">
        <v>2</v>
      </c>
      <c r="E2946" s="1061" t="s">
        <v>2394</v>
      </c>
      <c r="F2946" s="1061">
        <v>143</v>
      </c>
      <c r="G2946" s="1061" t="s">
        <v>711</v>
      </c>
      <c r="H2946" s="1063">
        <v>1</v>
      </c>
      <c r="I2946" s="1064">
        <v>34501</v>
      </c>
      <c r="J2946" s="1064">
        <v>1</v>
      </c>
      <c r="K2946">
        <v>2020</v>
      </c>
      <c r="L2946" s="1064">
        <v>1</v>
      </c>
      <c r="M2946" s="1064">
        <v>1</v>
      </c>
      <c r="N2946" s="1064" t="s">
        <v>2397</v>
      </c>
      <c r="O2946">
        <v>13</v>
      </c>
      <c r="P2946" s="1065">
        <v>3708.01</v>
      </c>
      <c r="Q2946" s="1065">
        <v>1332.99</v>
      </c>
      <c r="R2946" s="1066">
        <f t="shared" si="45"/>
        <v>5041</v>
      </c>
      <c r="S2946" s="1065">
        <v>5040.99</v>
      </c>
      <c r="T2946" s="1065">
        <v>5040.99</v>
      </c>
      <c r="U2946" s="1065">
        <v>5040.99</v>
      </c>
      <c r="V2946" s="1065">
        <v>5040.99</v>
      </c>
    </row>
    <row r="2947" spans="1:22">
      <c r="A2947">
        <v>4088200100</v>
      </c>
      <c r="B2947" s="1061">
        <v>2</v>
      </c>
      <c r="C2947" s="1061">
        <v>5</v>
      </c>
      <c r="D2947" s="1062">
        <v>2</v>
      </c>
      <c r="E2947" s="1061" t="s">
        <v>2394</v>
      </c>
      <c r="F2947" s="1061">
        <v>143</v>
      </c>
      <c r="G2947" s="1061" t="s">
        <v>711</v>
      </c>
      <c r="H2947" s="1063">
        <v>1</v>
      </c>
      <c r="I2947" s="1064">
        <v>34501</v>
      </c>
      <c r="J2947" s="1064">
        <v>1</v>
      </c>
      <c r="K2947">
        <v>2020</v>
      </c>
      <c r="L2947" s="1064">
        <v>1</v>
      </c>
      <c r="M2947" s="1064">
        <v>1</v>
      </c>
      <c r="N2947" s="1064" t="s">
        <v>2397</v>
      </c>
      <c r="O2947">
        <v>13</v>
      </c>
      <c r="P2947" s="1065">
        <v>3708.01</v>
      </c>
      <c r="Q2947" s="1065">
        <v>1332.98</v>
      </c>
      <c r="R2947" s="1066">
        <f t="shared" si="45"/>
        <v>5040.99</v>
      </c>
      <c r="S2947" s="1065">
        <v>5040.99</v>
      </c>
      <c r="T2947" s="1065">
        <v>5040.99</v>
      </c>
      <c r="U2947" s="1065">
        <v>5040.99</v>
      </c>
      <c r="V2947" s="1065">
        <v>5040.99</v>
      </c>
    </row>
    <row r="2948" spans="1:22">
      <c r="A2948">
        <v>4088200100</v>
      </c>
      <c r="B2948" s="1061">
        <v>2</v>
      </c>
      <c r="C2948" s="1061">
        <v>5</v>
      </c>
      <c r="D2948" s="1062">
        <v>2</v>
      </c>
      <c r="E2948" s="1061" t="s">
        <v>2394</v>
      </c>
      <c r="F2948" s="1061">
        <v>143</v>
      </c>
      <c r="G2948" s="1061" t="s">
        <v>711</v>
      </c>
      <c r="H2948" s="1063">
        <v>1</v>
      </c>
      <c r="I2948" s="1064">
        <v>34501</v>
      </c>
      <c r="J2948" s="1064">
        <v>1</v>
      </c>
      <c r="K2948">
        <v>2020</v>
      </c>
      <c r="L2948" s="1064">
        <v>1</v>
      </c>
      <c r="M2948" s="1064">
        <v>1</v>
      </c>
      <c r="N2948" s="1064" t="s">
        <v>2397</v>
      </c>
      <c r="O2948">
        <v>13</v>
      </c>
      <c r="P2948" s="1065">
        <v>7147.14</v>
      </c>
      <c r="Q2948" s="1065">
        <v>3832.85</v>
      </c>
      <c r="R2948" s="1066">
        <f t="shared" si="45"/>
        <v>10979.99</v>
      </c>
      <c r="S2948" s="1065">
        <v>10979.99</v>
      </c>
      <c r="T2948" s="1065">
        <v>10979.99</v>
      </c>
      <c r="U2948" s="1065">
        <v>10979.99</v>
      </c>
      <c r="V2948" s="1065">
        <v>10979.99</v>
      </c>
    </row>
    <row r="2949" spans="1:22">
      <c r="A2949">
        <v>4088200100</v>
      </c>
      <c r="B2949" s="1061">
        <v>2</v>
      </c>
      <c r="C2949" s="1061">
        <v>5</v>
      </c>
      <c r="D2949" s="1062">
        <v>2</v>
      </c>
      <c r="E2949" s="1061" t="s">
        <v>2394</v>
      </c>
      <c r="F2949" s="1061">
        <v>143</v>
      </c>
      <c r="G2949" s="1061" t="s">
        <v>711</v>
      </c>
      <c r="H2949" s="1063">
        <v>1</v>
      </c>
      <c r="I2949" s="1064">
        <v>34501</v>
      </c>
      <c r="J2949" s="1064">
        <v>1</v>
      </c>
      <c r="K2949">
        <v>2020</v>
      </c>
      <c r="L2949" s="1064">
        <v>1</v>
      </c>
      <c r="M2949" s="1064">
        <v>1</v>
      </c>
      <c r="N2949" s="1064" t="s">
        <v>2397</v>
      </c>
      <c r="O2949">
        <v>13</v>
      </c>
      <c r="P2949" s="1065">
        <v>3708.01</v>
      </c>
      <c r="Q2949" s="1065">
        <v>1332.98</v>
      </c>
      <c r="R2949" s="1066">
        <f t="shared" ref="R2949:R3012" si="46">P2949+Q2949</f>
        <v>5040.99</v>
      </c>
      <c r="S2949" s="1065">
        <v>5040.99</v>
      </c>
      <c r="T2949" s="1065">
        <v>5040.99</v>
      </c>
      <c r="U2949" s="1065">
        <v>5040.99</v>
      </c>
      <c r="V2949" s="1065">
        <v>5040.99</v>
      </c>
    </row>
    <row r="2950" spans="1:22">
      <c r="A2950">
        <v>4088200100</v>
      </c>
      <c r="B2950" s="1061">
        <v>2</v>
      </c>
      <c r="C2950" s="1061">
        <v>5</v>
      </c>
      <c r="D2950" s="1062">
        <v>2</v>
      </c>
      <c r="E2950" s="1061" t="s">
        <v>2394</v>
      </c>
      <c r="F2950" s="1061">
        <v>143</v>
      </c>
      <c r="G2950" s="1061" t="s">
        <v>711</v>
      </c>
      <c r="H2950" s="1063">
        <v>1</v>
      </c>
      <c r="I2950" s="1064">
        <v>34501</v>
      </c>
      <c r="J2950" s="1064">
        <v>1</v>
      </c>
      <c r="K2950">
        <v>2020</v>
      </c>
      <c r="L2950" s="1064">
        <v>1</v>
      </c>
      <c r="M2950" s="1064">
        <v>1</v>
      </c>
      <c r="N2950" s="1064" t="s">
        <v>2397</v>
      </c>
      <c r="O2950">
        <v>13</v>
      </c>
      <c r="P2950" s="1065">
        <v>6819.65</v>
      </c>
      <c r="Q2950" s="1065">
        <v>3746.35</v>
      </c>
      <c r="R2950" s="1066">
        <f t="shared" si="46"/>
        <v>10566</v>
      </c>
      <c r="S2950" s="1065">
        <v>10566</v>
      </c>
      <c r="T2950" s="1065">
        <v>10566</v>
      </c>
      <c r="U2950" s="1065">
        <v>10566</v>
      </c>
      <c r="V2950" s="1065">
        <v>10566</v>
      </c>
    </row>
    <row r="2951" spans="1:22">
      <c r="A2951">
        <v>4088200100</v>
      </c>
      <c r="B2951" s="1061">
        <v>2</v>
      </c>
      <c r="C2951" s="1061">
        <v>5</v>
      </c>
      <c r="D2951" s="1062">
        <v>2</v>
      </c>
      <c r="E2951" s="1061" t="s">
        <v>2394</v>
      </c>
      <c r="F2951" s="1061">
        <v>143</v>
      </c>
      <c r="G2951" s="1061" t="s">
        <v>711</v>
      </c>
      <c r="H2951" s="1063">
        <v>1</v>
      </c>
      <c r="I2951" s="1064">
        <v>34501</v>
      </c>
      <c r="J2951" s="1064">
        <v>1</v>
      </c>
      <c r="K2951">
        <v>2020</v>
      </c>
      <c r="L2951" s="1064">
        <v>1</v>
      </c>
      <c r="M2951" s="1064">
        <v>1</v>
      </c>
      <c r="N2951" s="1064" t="s">
        <v>2397</v>
      </c>
      <c r="O2951">
        <v>13</v>
      </c>
      <c r="P2951" s="1065">
        <v>4404.1499999999996</v>
      </c>
      <c r="Q2951" s="1065">
        <v>1594.85</v>
      </c>
      <c r="R2951" s="1066">
        <f t="shared" si="46"/>
        <v>5999</v>
      </c>
      <c r="S2951" s="1065">
        <v>5999</v>
      </c>
      <c r="T2951" s="1065">
        <v>5999</v>
      </c>
      <c r="U2951" s="1065">
        <v>5999</v>
      </c>
      <c r="V2951" s="1065">
        <v>5999</v>
      </c>
    </row>
    <row r="2952" spans="1:22">
      <c r="A2952">
        <v>4088200100</v>
      </c>
      <c r="B2952" s="1061">
        <v>2</v>
      </c>
      <c r="C2952" s="1061">
        <v>5</v>
      </c>
      <c r="D2952" s="1062">
        <v>2</v>
      </c>
      <c r="E2952" s="1061" t="s">
        <v>2394</v>
      </c>
      <c r="F2952" s="1061">
        <v>143</v>
      </c>
      <c r="G2952" s="1061" t="s">
        <v>711</v>
      </c>
      <c r="H2952" s="1063">
        <v>1</v>
      </c>
      <c r="I2952" s="1064">
        <v>34501</v>
      </c>
      <c r="J2952" s="1064">
        <v>1</v>
      </c>
      <c r="K2952">
        <v>2020</v>
      </c>
      <c r="L2952" s="1064">
        <v>1</v>
      </c>
      <c r="M2952" s="1064">
        <v>1</v>
      </c>
      <c r="N2952" s="1064" t="s">
        <v>2397</v>
      </c>
      <c r="O2952">
        <v>13</v>
      </c>
      <c r="P2952" s="1065">
        <v>5269.35</v>
      </c>
      <c r="Q2952" s="1065">
        <v>2145.65</v>
      </c>
      <c r="R2952" s="1066">
        <f t="shared" si="46"/>
        <v>7415</v>
      </c>
      <c r="S2952" s="1065">
        <v>7415</v>
      </c>
      <c r="T2952" s="1065">
        <v>7415</v>
      </c>
      <c r="U2952" s="1065">
        <v>7415</v>
      </c>
      <c r="V2952" s="1065">
        <v>7415</v>
      </c>
    </row>
    <row r="2953" spans="1:22">
      <c r="A2953">
        <v>4088200100</v>
      </c>
      <c r="B2953" s="1061">
        <v>2</v>
      </c>
      <c r="C2953" s="1061">
        <v>5</v>
      </c>
      <c r="D2953" s="1062">
        <v>2</v>
      </c>
      <c r="E2953" s="1061" t="s">
        <v>2394</v>
      </c>
      <c r="F2953" s="1061">
        <v>143</v>
      </c>
      <c r="G2953" s="1061" t="s">
        <v>711</v>
      </c>
      <c r="H2953" s="1063">
        <v>1</v>
      </c>
      <c r="I2953" s="1064">
        <v>34701</v>
      </c>
      <c r="J2953" s="1064">
        <v>1</v>
      </c>
      <c r="K2953">
        <v>2020</v>
      </c>
      <c r="L2953" s="1064">
        <v>2</v>
      </c>
      <c r="M2953" s="1064">
        <v>2</v>
      </c>
      <c r="N2953" s="1064" t="s">
        <v>2396</v>
      </c>
      <c r="O2953">
        <v>13</v>
      </c>
      <c r="P2953" s="1065">
        <v>0</v>
      </c>
      <c r="Q2953" s="1065">
        <v>0</v>
      </c>
      <c r="R2953" s="1066">
        <f t="shared" si="46"/>
        <v>0</v>
      </c>
      <c r="S2953" s="1065">
        <v>0</v>
      </c>
      <c r="T2953" s="1065">
        <v>0</v>
      </c>
      <c r="U2953" s="1065">
        <v>0</v>
      </c>
      <c r="V2953" s="1065">
        <v>0</v>
      </c>
    </row>
    <row r="2954" spans="1:22">
      <c r="A2954">
        <v>4088200100</v>
      </c>
      <c r="B2954" s="1061">
        <v>2</v>
      </c>
      <c r="C2954" s="1061">
        <v>5</v>
      </c>
      <c r="D2954" s="1062">
        <v>2</v>
      </c>
      <c r="E2954" s="1061" t="s">
        <v>2394</v>
      </c>
      <c r="F2954" s="1061">
        <v>143</v>
      </c>
      <c r="G2954" s="1061" t="s">
        <v>711</v>
      </c>
      <c r="H2954" s="1063">
        <v>1</v>
      </c>
      <c r="I2954" s="1064">
        <v>34701</v>
      </c>
      <c r="J2954" s="1064">
        <v>1</v>
      </c>
      <c r="K2954">
        <v>2020</v>
      </c>
      <c r="L2954" s="1064">
        <v>2</v>
      </c>
      <c r="M2954" s="1064">
        <v>2</v>
      </c>
      <c r="N2954" s="1064" t="s">
        <v>2396</v>
      </c>
      <c r="O2954">
        <v>13</v>
      </c>
      <c r="P2954" s="1065">
        <v>0</v>
      </c>
      <c r="Q2954" s="1065">
        <v>0</v>
      </c>
      <c r="R2954" s="1066">
        <f t="shared" si="46"/>
        <v>0</v>
      </c>
      <c r="S2954" s="1065">
        <v>0</v>
      </c>
      <c r="T2954" s="1065">
        <v>0</v>
      </c>
      <c r="U2954" s="1065">
        <v>11520</v>
      </c>
      <c r="V2954" s="1065">
        <v>11520</v>
      </c>
    </row>
    <row r="2955" spans="1:22">
      <c r="A2955">
        <v>4088200100</v>
      </c>
      <c r="B2955" s="1061">
        <v>2</v>
      </c>
      <c r="C2955" s="1061">
        <v>5</v>
      </c>
      <c r="D2955" s="1062">
        <v>2</v>
      </c>
      <c r="E2955" s="1061" t="s">
        <v>2394</v>
      </c>
      <c r="F2955" s="1061">
        <v>143</v>
      </c>
      <c r="G2955" s="1061" t="s">
        <v>711</v>
      </c>
      <c r="H2955" s="1063">
        <v>1</v>
      </c>
      <c r="I2955" s="1064">
        <v>34701</v>
      </c>
      <c r="J2955" s="1064">
        <v>1</v>
      </c>
      <c r="K2955">
        <v>2020</v>
      </c>
      <c r="L2955" s="1064">
        <v>2</v>
      </c>
      <c r="M2955" s="1064">
        <v>2</v>
      </c>
      <c r="N2955" s="1064" t="s">
        <v>2396</v>
      </c>
      <c r="O2955">
        <v>13</v>
      </c>
      <c r="P2955" s="1065">
        <v>0</v>
      </c>
      <c r="Q2955" s="1065">
        <v>0</v>
      </c>
      <c r="R2955" s="1066">
        <f t="shared" si="46"/>
        <v>0</v>
      </c>
      <c r="S2955" s="1065">
        <v>0</v>
      </c>
      <c r="T2955" s="1065">
        <v>0</v>
      </c>
      <c r="U2955" s="1065">
        <v>0</v>
      </c>
      <c r="V2955" s="1065">
        <v>0</v>
      </c>
    </row>
    <row r="2956" spans="1:22">
      <c r="A2956">
        <v>4088200100</v>
      </c>
      <c r="B2956" s="1061">
        <v>2</v>
      </c>
      <c r="C2956" s="1061">
        <v>5</v>
      </c>
      <c r="D2956" s="1062">
        <v>2</v>
      </c>
      <c r="E2956" s="1061" t="s">
        <v>2394</v>
      </c>
      <c r="F2956" s="1061">
        <v>143</v>
      </c>
      <c r="G2956" s="1061" t="s">
        <v>711</v>
      </c>
      <c r="H2956" s="1063">
        <v>1</v>
      </c>
      <c r="I2956" s="1064">
        <v>34701</v>
      </c>
      <c r="J2956" s="1064">
        <v>1</v>
      </c>
      <c r="K2956">
        <v>2020</v>
      </c>
      <c r="L2956" s="1064">
        <v>2</v>
      </c>
      <c r="M2956" s="1064">
        <v>2</v>
      </c>
      <c r="N2956" s="1064" t="s">
        <v>2396</v>
      </c>
      <c r="O2956">
        <v>13</v>
      </c>
      <c r="P2956" s="1065">
        <v>0</v>
      </c>
      <c r="Q2956" s="1065">
        <v>0</v>
      </c>
      <c r="R2956" s="1066">
        <f t="shared" si="46"/>
        <v>0</v>
      </c>
      <c r="S2956" s="1065">
        <v>0</v>
      </c>
      <c r="T2956" s="1065">
        <v>0</v>
      </c>
      <c r="U2956" s="1065">
        <v>0</v>
      </c>
      <c r="V2956" s="1065">
        <v>0</v>
      </c>
    </row>
    <row r="2957" spans="1:22">
      <c r="A2957">
        <v>4088200100</v>
      </c>
      <c r="B2957" s="1061">
        <v>2</v>
      </c>
      <c r="C2957" s="1061">
        <v>5</v>
      </c>
      <c r="D2957" s="1062">
        <v>2</v>
      </c>
      <c r="E2957" s="1061" t="s">
        <v>2394</v>
      </c>
      <c r="F2957" s="1061">
        <v>143</v>
      </c>
      <c r="G2957" s="1061" t="s">
        <v>711</v>
      </c>
      <c r="H2957" s="1063">
        <v>1</v>
      </c>
      <c r="I2957" s="1064">
        <v>34701</v>
      </c>
      <c r="J2957" s="1064">
        <v>1</v>
      </c>
      <c r="K2957">
        <v>2020</v>
      </c>
      <c r="L2957" s="1064">
        <v>2</v>
      </c>
      <c r="M2957" s="1064">
        <v>2</v>
      </c>
      <c r="N2957" s="1064" t="s">
        <v>2396</v>
      </c>
      <c r="O2957">
        <v>13</v>
      </c>
      <c r="P2957" s="1065">
        <v>0</v>
      </c>
      <c r="Q2957" s="1065">
        <v>0</v>
      </c>
      <c r="R2957" s="1066">
        <f t="shared" si="46"/>
        <v>0</v>
      </c>
      <c r="S2957" s="1065">
        <v>11520</v>
      </c>
      <c r="T2957" s="1065">
        <v>11520</v>
      </c>
      <c r="U2957" s="1065">
        <v>0</v>
      </c>
      <c r="V2957" s="1065">
        <v>0</v>
      </c>
    </row>
    <row r="2958" spans="1:22">
      <c r="A2958">
        <v>4088200100</v>
      </c>
      <c r="B2958" s="1061">
        <v>2</v>
      </c>
      <c r="C2958" s="1061">
        <v>5</v>
      </c>
      <c r="D2958" s="1062">
        <v>2</v>
      </c>
      <c r="E2958" s="1061" t="s">
        <v>2394</v>
      </c>
      <c r="F2958" s="1061">
        <v>143</v>
      </c>
      <c r="G2958" s="1061" t="s">
        <v>711</v>
      </c>
      <c r="H2958" s="1063">
        <v>1</v>
      </c>
      <c r="I2958" s="1064">
        <v>34701</v>
      </c>
      <c r="J2958" s="1064">
        <v>1</v>
      </c>
      <c r="K2958">
        <v>2020</v>
      </c>
      <c r="L2958" s="1064">
        <v>2</v>
      </c>
      <c r="M2958" s="1064">
        <v>2</v>
      </c>
      <c r="N2958" s="1064" t="s">
        <v>2396</v>
      </c>
      <c r="O2958">
        <v>13</v>
      </c>
      <c r="P2958" s="1065">
        <v>0</v>
      </c>
      <c r="Q2958" s="1065">
        <v>11520</v>
      </c>
      <c r="R2958" s="1066">
        <f t="shared" si="46"/>
        <v>11520</v>
      </c>
      <c r="S2958" s="1065">
        <v>0</v>
      </c>
      <c r="T2958" s="1065">
        <v>0</v>
      </c>
      <c r="U2958" s="1065">
        <v>0</v>
      </c>
      <c r="V2958" s="1065">
        <v>0</v>
      </c>
    </row>
    <row r="2959" spans="1:22">
      <c r="A2959">
        <v>4088200100</v>
      </c>
      <c r="B2959" s="1061">
        <v>2</v>
      </c>
      <c r="C2959" s="1061">
        <v>5</v>
      </c>
      <c r="D2959" s="1062">
        <v>2</v>
      </c>
      <c r="E2959" s="1061" t="s">
        <v>2394</v>
      </c>
      <c r="F2959" s="1061">
        <v>143</v>
      </c>
      <c r="G2959" s="1061" t="s">
        <v>711</v>
      </c>
      <c r="H2959" s="1063">
        <v>1</v>
      </c>
      <c r="I2959" s="1064">
        <v>34701</v>
      </c>
      <c r="J2959" s="1064">
        <v>1</v>
      </c>
      <c r="K2959">
        <v>2020</v>
      </c>
      <c r="L2959" s="1064">
        <v>2</v>
      </c>
      <c r="M2959" s="1064">
        <v>2</v>
      </c>
      <c r="N2959" s="1064" t="s">
        <v>2396</v>
      </c>
      <c r="O2959">
        <v>13</v>
      </c>
      <c r="P2959" s="1065">
        <v>92843.7</v>
      </c>
      <c r="Q2959" s="1065">
        <v>58137.26</v>
      </c>
      <c r="R2959" s="1066">
        <f t="shared" si="46"/>
        <v>150980.96</v>
      </c>
      <c r="S2959" s="1065">
        <v>150980.96</v>
      </c>
      <c r="T2959" s="1065">
        <v>150980.96</v>
      </c>
      <c r="U2959" s="1065">
        <v>150980.96</v>
      </c>
      <c r="V2959" s="1065">
        <v>150980.96</v>
      </c>
    </row>
    <row r="2960" spans="1:22">
      <c r="A2960">
        <v>4088200100</v>
      </c>
      <c r="B2960" s="1061">
        <v>2</v>
      </c>
      <c r="C2960" s="1061">
        <v>5</v>
      </c>
      <c r="D2960" s="1062">
        <v>2</v>
      </c>
      <c r="E2960" s="1061" t="s">
        <v>2394</v>
      </c>
      <c r="F2960" s="1061">
        <v>143</v>
      </c>
      <c r="G2960" s="1061" t="s">
        <v>711</v>
      </c>
      <c r="H2960" s="1063">
        <v>1</v>
      </c>
      <c r="I2960" s="1064">
        <v>34801</v>
      </c>
      <c r="J2960" s="1064">
        <v>1</v>
      </c>
      <c r="K2960">
        <v>2020</v>
      </c>
      <c r="L2960" s="1064">
        <v>1</v>
      </c>
      <c r="M2960" s="1064">
        <v>1</v>
      </c>
      <c r="N2960" s="1064" t="s">
        <v>2397</v>
      </c>
      <c r="O2960">
        <v>13</v>
      </c>
      <c r="P2960" s="1065">
        <v>0</v>
      </c>
      <c r="Q2960" s="1065">
        <v>0</v>
      </c>
      <c r="R2960" s="1066">
        <f t="shared" si="46"/>
        <v>0</v>
      </c>
      <c r="S2960" s="1065">
        <v>0</v>
      </c>
      <c r="T2960" s="1065">
        <v>0</v>
      </c>
      <c r="U2960" s="1065">
        <v>0</v>
      </c>
      <c r="V2960" s="1065">
        <v>0</v>
      </c>
    </row>
    <row r="2961" spans="1:22">
      <c r="A2961">
        <v>4088200100</v>
      </c>
      <c r="B2961" s="1061">
        <v>2</v>
      </c>
      <c r="C2961" s="1061">
        <v>5</v>
      </c>
      <c r="D2961" s="1062">
        <v>2</v>
      </c>
      <c r="E2961" s="1061" t="s">
        <v>2394</v>
      </c>
      <c r="F2961" s="1061">
        <v>143</v>
      </c>
      <c r="G2961" s="1061" t="s">
        <v>711</v>
      </c>
      <c r="H2961" s="1063">
        <v>1</v>
      </c>
      <c r="I2961" s="1064">
        <v>34801</v>
      </c>
      <c r="J2961" s="1064">
        <v>1</v>
      </c>
      <c r="K2961">
        <v>2020</v>
      </c>
      <c r="L2961" s="1064">
        <v>1</v>
      </c>
      <c r="M2961" s="1064">
        <v>1</v>
      </c>
      <c r="N2961" s="1064" t="s">
        <v>2397</v>
      </c>
      <c r="O2961">
        <v>13</v>
      </c>
      <c r="P2961" s="1065">
        <v>0</v>
      </c>
      <c r="Q2961" s="1065">
        <v>0</v>
      </c>
      <c r="R2961" s="1066">
        <f t="shared" si="46"/>
        <v>0</v>
      </c>
      <c r="S2961" s="1065">
        <v>0</v>
      </c>
      <c r="T2961" s="1065">
        <v>0</v>
      </c>
      <c r="U2961" s="1065">
        <v>372320</v>
      </c>
      <c r="V2961" s="1065">
        <v>372320</v>
      </c>
    </row>
    <row r="2962" spans="1:22">
      <c r="A2962">
        <v>4088200100</v>
      </c>
      <c r="B2962" s="1061">
        <v>2</v>
      </c>
      <c r="C2962" s="1061">
        <v>5</v>
      </c>
      <c r="D2962" s="1062">
        <v>2</v>
      </c>
      <c r="E2962" s="1061" t="s">
        <v>2394</v>
      </c>
      <c r="F2962" s="1061">
        <v>143</v>
      </c>
      <c r="G2962" s="1061" t="s">
        <v>711</v>
      </c>
      <c r="H2962" s="1063">
        <v>1</v>
      </c>
      <c r="I2962" s="1064">
        <v>34801</v>
      </c>
      <c r="J2962" s="1064">
        <v>1</v>
      </c>
      <c r="K2962">
        <v>2020</v>
      </c>
      <c r="L2962" s="1064">
        <v>1</v>
      </c>
      <c r="M2962" s="1064">
        <v>1</v>
      </c>
      <c r="N2962" s="1064" t="s">
        <v>2397</v>
      </c>
      <c r="O2962">
        <v>13</v>
      </c>
      <c r="P2962" s="1065">
        <v>0</v>
      </c>
      <c r="Q2962" s="1065">
        <v>0</v>
      </c>
      <c r="R2962" s="1066">
        <f t="shared" si="46"/>
        <v>0</v>
      </c>
      <c r="S2962" s="1065">
        <v>0</v>
      </c>
      <c r="T2962" s="1065">
        <v>0</v>
      </c>
      <c r="U2962" s="1065">
        <v>0</v>
      </c>
      <c r="V2962" s="1065">
        <v>0</v>
      </c>
    </row>
    <row r="2963" spans="1:22">
      <c r="A2963">
        <v>4088200100</v>
      </c>
      <c r="B2963" s="1061">
        <v>2</v>
      </c>
      <c r="C2963" s="1061">
        <v>5</v>
      </c>
      <c r="D2963" s="1062">
        <v>2</v>
      </c>
      <c r="E2963" s="1061" t="s">
        <v>2394</v>
      </c>
      <c r="F2963" s="1061">
        <v>143</v>
      </c>
      <c r="G2963" s="1061" t="s">
        <v>711</v>
      </c>
      <c r="H2963" s="1063">
        <v>1</v>
      </c>
      <c r="I2963" s="1064">
        <v>34801</v>
      </c>
      <c r="J2963" s="1064">
        <v>1</v>
      </c>
      <c r="K2963">
        <v>2020</v>
      </c>
      <c r="L2963" s="1064">
        <v>1</v>
      </c>
      <c r="M2963" s="1064">
        <v>1</v>
      </c>
      <c r="N2963" s="1064" t="s">
        <v>2397</v>
      </c>
      <c r="O2963">
        <v>13</v>
      </c>
      <c r="P2963" s="1065">
        <v>0</v>
      </c>
      <c r="Q2963" s="1065">
        <v>0</v>
      </c>
      <c r="R2963" s="1066">
        <f t="shared" si="46"/>
        <v>0</v>
      </c>
      <c r="S2963" s="1065">
        <v>0</v>
      </c>
      <c r="T2963" s="1065">
        <v>0</v>
      </c>
      <c r="U2963" s="1065">
        <v>0</v>
      </c>
      <c r="V2963" s="1065">
        <v>0</v>
      </c>
    </row>
    <row r="2964" spans="1:22">
      <c r="A2964">
        <v>4088200100</v>
      </c>
      <c r="B2964" s="1061">
        <v>2</v>
      </c>
      <c r="C2964" s="1061">
        <v>5</v>
      </c>
      <c r="D2964" s="1062">
        <v>2</v>
      </c>
      <c r="E2964" s="1061" t="s">
        <v>2394</v>
      </c>
      <c r="F2964" s="1061">
        <v>143</v>
      </c>
      <c r="G2964" s="1061" t="s">
        <v>711</v>
      </c>
      <c r="H2964" s="1063">
        <v>1</v>
      </c>
      <c r="I2964" s="1064">
        <v>34801</v>
      </c>
      <c r="J2964" s="1064">
        <v>1</v>
      </c>
      <c r="K2964">
        <v>2020</v>
      </c>
      <c r="L2964" s="1064">
        <v>1</v>
      </c>
      <c r="M2964" s="1064">
        <v>1</v>
      </c>
      <c r="N2964" s="1064" t="s">
        <v>2397</v>
      </c>
      <c r="O2964">
        <v>13</v>
      </c>
      <c r="P2964" s="1065">
        <v>0</v>
      </c>
      <c r="Q2964" s="1065">
        <v>0</v>
      </c>
      <c r="R2964" s="1066">
        <f t="shared" si="46"/>
        <v>0</v>
      </c>
      <c r="S2964" s="1065">
        <v>372320</v>
      </c>
      <c r="T2964" s="1065">
        <v>372320</v>
      </c>
      <c r="U2964" s="1065">
        <v>0</v>
      </c>
      <c r="V2964" s="1065">
        <v>0</v>
      </c>
    </row>
    <row r="2965" spans="1:22">
      <c r="A2965">
        <v>4088200100</v>
      </c>
      <c r="B2965" s="1061">
        <v>2</v>
      </c>
      <c r="C2965" s="1061">
        <v>5</v>
      </c>
      <c r="D2965" s="1062">
        <v>2</v>
      </c>
      <c r="E2965" s="1061" t="s">
        <v>2394</v>
      </c>
      <c r="F2965" s="1061">
        <v>143</v>
      </c>
      <c r="G2965" s="1061" t="s">
        <v>711</v>
      </c>
      <c r="H2965" s="1063">
        <v>1</v>
      </c>
      <c r="I2965" s="1064">
        <v>34801</v>
      </c>
      <c r="J2965" s="1064">
        <v>1</v>
      </c>
      <c r="K2965">
        <v>2020</v>
      </c>
      <c r="L2965" s="1064">
        <v>1</v>
      </c>
      <c r="M2965" s="1064">
        <v>1</v>
      </c>
      <c r="N2965" s="1064" t="s">
        <v>2397</v>
      </c>
      <c r="O2965">
        <v>13</v>
      </c>
      <c r="P2965" s="1065">
        <v>0</v>
      </c>
      <c r="Q2965" s="1065">
        <v>372940</v>
      </c>
      <c r="R2965" s="1066">
        <f t="shared" si="46"/>
        <v>372940</v>
      </c>
      <c r="S2965" s="1065">
        <v>0</v>
      </c>
      <c r="T2965" s="1065">
        <v>0</v>
      </c>
      <c r="U2965" s="1065">
        <v>0</v>
      </c>
      <c r="V2965" s="1065">
        <v>0</v>
      </c>
    </row>
    <row r="2966" spans="1:22">
      <c r="A2966">
        <v>4088200100</v>
      </c>
      <c r="B2966" s="1061">
        <v>2</v>
      </c>
      <c r="C2966" s="1061">
        <v>5</v>
      </c>
      <c r="D2966" s="1062">
        <v>2</v>
      </c>
      <c r="E2966" s="1061" t="s">
        <v>2394</v>
      </c>
      <c r="F2966" s="1061">
        <v>143</v>
      </c>
      <c r="G2966" s="1061" t="s">
        <v>711</v>
      </c>
      <c r="H2966" s="1063">
        <v>1</v>
      </c>
      <c r="I2966" s="1064">
        <v>35101</v>
      </c>
      <c r="J2966" s="1064">
        <v>1</v>
      </c>
      <c r="K2966">
        <v>2020</v>
      </c>
      <c r="L2966" s="1064">
        <v>1</v>
      </c>
      <c r="M2966" s="1064">
        <v>1</v>
      </c>
      <c r="N2966" s="1064" t="s">
        <v>2397</v>
      </c>
      <c r="O2966">
        <v>13</v>
      </c>
      <c r="P2966" s="1065">
        <v>20458</v>
      </c>
      <c r="Q2966" s="1065">
        <v>0</v>
      </c>
      <c r="R2966" s="1066">
        <f t="shared" si="46"/>
        <v>20458</v>
      </c>
      <c r="S2966" s="1065">
        <v>19600</v>
      </c>
      <c r="T2966" s="1065">
        <v>19600</v>
      </c>
      <c r="U2966" s="1065">
        <v>19600</v>
      </c>
      <c r="V2966" s="1065">
        <v>19600</v>
      </c>
    </row>
    <row r="2967" spans="1:22">
      <c r="A2967">
        <v>4088200100</v>
      </c>
      <c r="B2967" s="1061">
        <v>2</v>
      </c>
      <c r="C2967" s="1061">
        <v>5</v>
      </c>
      <c r="D2967" s="1062">
        <v>2</v>
      </c>
      <c r="E2967" s="1061" t="s">
        <v>2394</v>
      </c>
      <c r="F2967" s="1061">
        <v>143</v>
      </c>
      <c r="G2967" s="1061" t="s">
        <v>711</v>
      </c>
      <c r="H2967" s="1063">
        <v>1</v>
      </c>
      <c r="I2967" s="1064">
        <v>35101</v>
      </c>
      <c r="J2967" s="1064">
        <v>1</v>
      </c>
      <c r="K2967">
        <v>2020</v>
      </c>
      <c r="L2967" s="1064">
        <v>2</v>
      </c>
      <c r="M2967" s="1064">
        <v>2</v>
      </c>
      <c r="N2967" s="1064" t="s">
        <v>2396</v>
      </c>
      <c r="O2967">
        <v>13</v>
      </c>
      <c r="P2967" s="1065">
        <v>0</v>
      </c>
      <c r="Q2967" s="1065">
        <v>0</v>
      </c>
      <c r="R2967" s="1066">
        <f t="shared" si="46"/>
        <v>0</v>
      </c>
      <c r="S2967" s="1065">
        <v>0</v>
      </c>
      <c r="T2967" s="1065">
        <v>0</v>
      </c>
      <c r="U2967" s="1065">
        <v>0</v>
      </c>
      <c r="V2967" s="1065">
        <v>0</v>
      </c>
    </row>
    <row r="2968" spans="1:22">
      <c r="A2968">
        <v>4088200100</v>
      </c>
      <c r="B2968" s="1061">
        <v>2</v>
      </c>
      <c r="C2968" s="1061">
        <v>5</v>
      </c>
      <c r="D2968" s="1062">
        <v>2</v>
      </c>
      <c r="E2968" s="1061" t="s">
        <v>2394</v>
      </c>
      <c r="F2968" s="1061">
        <v>143</v>
      </c>
      <c r="G2968" s="1061" t="s">
        <v>711</v>
      </c>
      <c r="H2968" s="1063">
        <v>1</v>
      </c>
      <c r="I2968" s="1064">
        <v>35101</v>
      </c>
      <c r="J2968" s="1064">
        <v>1</v>
      </c>
      <c r="K2968">
        <v>2020</v>
      </c>
      <c r="L2968" s="1064">
        <v>2</v>
      </c>
      <c r="M2968" s="1064">
        <v>2</v>
      </c>
      <c r="N2968" s="1064" t="s">
        <v>2396</v>
      </c>
      <c r="O2968">
        <v>13</v>
      </c>
      <c r="P2968" s="1065">
        <v>0</v>
      </c>
      <c r="Q2968" s="1065">
        <v>0</v>
      </c>
      <c r="R2968" s="1066">
        <f t="shared" si="46"/>
        <v>0</v>
      </c>
      <c r="S2968" s="1065">
        <v>0</v>
      </c>
      <c r="T2968" s="1065">
        <v>0</v>
      </c>
      <c r="U2968" s="1065">
        <v>26993.200000000001</v>
      </c>
      <c r="V2968" s="1065">
        <v>26993.200000000001</v>
      </c>
    </row>
    <row r="2969" spans="1:22">
      <c r="A2969">
        <v>4088200100</v>
      </c>
      <c r="B2969" s="1061">
        <v>2</v>
      </c>
      <c r="C2969" s="1061">
        <v>5</v>
      </c>
      <c r="D2969" s="1062">
        <v>2</v>
      </c>
      <c r="E2969" s="1061" t="s">
        <v>2394</v>
      </c>
      <c r="F2969" s="1061">
        <v>143</v>
      </c>
      <c r="G2969" s="1061" t="s">
        <v>711</v>
      </c>
      <c r="H2969" s="1063">
        <v>1</v>
      </c>
      <c r="I2969" s="1064">
        <v>35101</v>
      </c>
      <c r="J2969" s="1064">
        <v>1</v>
      </c>
      <c r="K2969">
        <v>2020</v>
      </c>
      <c r="L2969" s="1064">
        <v>2</v>
      </c>
      <c r="M2969" s="1064">
        <v>2</v>
      </c>
      <c r="N2969" s="1064" t="s">
        <v>2396</v>
      </c>
      <c r="O2969">
        <v>13</v>
      </c>
      <c r="P2969" s="1065">
        <v>0</v>
      </c>
      <c r="Q2969" s="1065">
        <v>0</v>
      </c>
      <c r="R2969" s="1066">
        <f t="shared" si="46"/>
        <v>0</v>
      </c>
      <c r="S2969" s="1065">
        <v>0</v>
      </c>
      <c r="T2969" s="1065">
        <v>0</v>
      </c>
      <c r="U2969" s="1065">
        <v>0</v>
      </c>
      <c r="V2969" s="1065">
        <v>0</v>
      </c>
    </row>
    <row r="2970" spans="1:22">
      <c r="A2970">
        <v>4088200100</v>
      </c>
      <c r="B2970" s="1061">
        <v>2</v>
      </c>
      <c r="C2970" s="1061">
        <v>5</v>
      </c>
      <c r="D2970" s="1062">
        <v>2</v>
      </c>
      <c r="E2970" s="1061" t="s">
        <v>2394</v>
      </c>
      <c r="F2970" s="1061">
        <v>143</v>
      </c>
      <c r="G2970" s="1061" t="s">
        <v>711</v>
      </c>
      <c r="H2970" s="1063">
        <v>1</v>
      </c>
      <c r="I2970" s="1064">
        <v>35101</v>
      </c>
      <c r="J2970" s="1064">
        <v>1</v>
      </c>
      <c r="K2970">
        <v>2020</v>
      </c>
      <c r="L2970" s="1064">
        <v>2</v>
      </c>
      <c r="M2970" s="1064">
        <v>2</v>
      </c>
      <c r="N2970" s="1064" t="s">
        <v>2396</v>
      </c>
      <c r="O2970">
        <v>13</v>
      </c>
      <c r="P2970" s="1065">
        <v>0</v>
      </c>
      <c r="Q2970" s="1065">
        <v>0</v>
      </c>
      <c r="R2970" s="1066">
        <f t="shared" si="46"/>
        <v>0</v>
      </c>
      <c r="S2970" s="1065">
        <v>0</v>
      </c>
      <c r="T2970" s="1065">
        <v>0</v>
      </c>
      <c r="U2970" s="1065">
        <v>0</v>
      </c>
      <c r="V2970" s="1065">
        <v>0</v>
      </c>
    </row>
    <row r="2971" spans="1:22">
      <c r="A2971">
        <v>4088200100</v>
      </c>
      <c r="B2971" s="1061">
        <v>2</v>
      </c>
      <c r="C2971" s="1061">
        <v>5</v>
      </c>
      <c r="D2971" s="1062">
        <v>2</v>
      </c>
      <c r="E2971" s="1061" t="s">
        <v>2394</v>
      </c>
      <c r="F2971" s="1061">
        <v>143</v>
      </c>
      <c r="G2971" s="1061" t="s">
        <v>711</v>
      </c>
      <c r="H2971" s="1063">
        <v>1</v>
      </c>
      <c r="I2971" s="1064">
        <v>35101</v>
      </c>
      <c r="J2971" s="1064">
        <v>1</v>
      </c>
      <c r="K2971">
        <v>2020</v>
      </c>
      <c r="L2971" s="1064">
        <v>2</v>
      </c>
      <c r="M2971" s="1064">
        <v>2</v>
      </c>
      <c r="N2971" s="1064" t="s">
        <v>2396</v>
      </c>
      <c r="O2971">
        <v>13</v>
      </c>
      <c r="P2971" s="1065">
        <v>0</v>
      </c>
      <c r="Q2971" s="1065">
        <v>0</v>
      </c>
      <c r="R2971" s="1066">
        <f t="shared" si="46"/>
        <v>0</v>
      </c>
      <c r="S2971" s="1065">
        <v>26993.200000000001</v>
      </c>
      <c r="T2971" s="1065">
        <v>26993.200000000001</v>
      </c>
      <c r="U2971" s="1065">
        <v>0</v>
      </c>
      <c r="V2971" s="1065">
        <v>0</v>
      </c>
    </row>
    <row r="2972" spans="1:22">
      <c r="A2972">
        <v>4088200100</v>
      </c>
      <c r="B2972" s="1061">
        <v>2</v>
      </c>
      <c r="C2972" s="1061">
        <v>5</v>
      </c>
      <c r="D2972" s="1062">
        <v>2</v>
      </c>
      <c r="E2972" s="1061" t="s">
        <v>2394</v>
      </c>
      <c r="F2972" s="1061">
        <v>143</v>
      </c>
      <c r="G2972" s="1061" t="s">
        <v>711</v>
      </c>
      <c r="H2972" s="1063">
        <v>1</v>
      </c>
      <c r="I2972" s="1064">
        <v>35101</v>
      </c>
      <c r="J2972" s="1064">
        <v>1</v>
      </c>
      <c r="K2972">
        <v>2020</v>
      </c>
      <c r="L2972" s="1064">
        <v>2</v>
      </c>
      <c r="M2972" s="1064">
        <v>2</v>
      </c>
      <c r="N2972" s="1064" t="s">
        <v>2396</v>
      </c>
      <c r="O2972">
        <v>13</v>
      </c>
      <c r="P2972" s="1065">
        <v>0</v>
      </c>
      <c r="Q2972" s="1065">
        <v>26993.200000000001</v>
      </c>
      <c r="R2972" s="1066">
        <f t="shared" si="46"/>
        <v>26993.200000000001</v>
      </c>
      <c r="S2972" s="1065">
        <v>0</v>
      </c>
      <c r="T2972" s="1065">
        <v>0</v>
      </c>
      <c r="U2972" s="1065">
        <v>0</v>
      </c>
      <c r="V2972" s="1065">
        <v>0</v>
      </c>
    </row>
    <row r="2973" spans="1:22">
      <c r="A2973">
        <v>4088200100</v>
      </c>
      <c r="B2973" s="1061">
        <v>2</v>
      </c>
      <c r="C2973" s="1061">
        <v>5</v>
      </c>
      <c r="D2973" s="1062">
        <v>2</v>
      </c>
      <c r="E2973" s="1061" t="s">
        <v>2394</v>
      </c>
      <c r="F2973" s="1061">
        <v>143</v>
      </c>
      <c r="G2973" s="1061" t="s">
        <v>711</v>
      </c>
      <c r="H2973" s="1063">
        <v>1</v>
      </c>
      <c r="I2973" s="1064">
        <v>35101</v>
      </c>
      <c r="J2973" s="1064">
        <v>1</v>
      </c>
      <c r="K2973">
        <v>2020</v>
      </c>
      <c r="L2973" s="1064">
        <v>2</v>
      </c>
      <c r="M2973" s="1064">
        <v>2</v>
      </c>
      <c r="N2973" s="1064" t="s">
        <v>2396</v>
      </c>
      <c r="O2973">
        <v>13</v>
      </c>
      <c r="P2973" s="1065">
        <v>0</v>
      </c>
      <c r="Q2973" s="1065">
        <v>0</v>
      </c>
      <c r="R2973" s="1066">
        <f t="shared" si="46"/>
        <v>0</v>
      </c>
      <c r="S2973" s="1065">
        <v>0</v>
      </c>
      <c r="T2973" s="1065">
        <v>0</v>
      </c>
      <c r="U2973" s="1065">
        <v>0</v>
      </c>
      <c r="V2973" s="1065">
        <v>0</v>
      </c>
    </row>
    <row r="2974" spans="1:22">
      <c r="A2974">
        <v>4088200100</v>
      </c>
      <c r="B2974" s="1061">
        <v>2</v>
      </c>
      <c r="C2974" s="1061">
        <v>5</v>
      </c>
      <c r="D2974" s="1062">
        <v>2</v>
      </c>
      <c r="E2974" s="1061" t="s">
        <v>2394</v>
      </c>
      <c r="F2974" s="1061">
        <v>143</v>
      </c>
      <c r="G2974" s="1061" t="s">
        <v>711</v>
      </c>
      <c r="H2974" s="1063">
        <v>1</v>
      </c>
      <c r="I2974" s="1064">
        <v>35101</v>
      </c>
      <c r="J2974" s="1064">
        <v>1</v>
      </c>
      <c r="K2974">
        <v>2020</v>
      </c>
      <c r="L2974" s="1064">
        <v>2</v>
      </c>
      <c r="M2974" s="1064">
        <v>2</v>
      </c>
      <c r="N2974" s="1064" t="s">
        <v>2396</v>
      </c>
      <c r="O2974">
        <v>13</v>
      </c>
      <c r="P2974" s="1065">
        <v>0</v>
      </c>
      <c r="Q2974" s="1065">
        <v>0</v>
      </c>
      <c r="R2974" s="1066">
        <f t="shared" si="46"/>
        <v>0</v>
      </c>
      <c r="S2974" s="1065">
        <v>8746.4</v>
      </c>
      <c r="T2974" s="1065">
        <v>8746.4</v>
      </c>
      <c r="U2974" s="1065">
        <v>0</v>
      </c>
      <c r="V2974" s="1065">
        <v>0</v>
      </c>
    </row>
    <row r="2975" spans="1:22">
      <c r="A2975">
        <v>4088200100</v>
      </c>
      <c r="B2975" s="1061">
        <v>2</v>
      </c>
      <c r="C2975" s="1061">
        <v>5</v>
      </c>
      <c r="D2975" s="1062">
        <v>2</v>
      </c>
      <c r="E2975" s="1061" t="s">
        <v>2394</v>
      </c>
      <c r="F2975" s="1061">
        <v>143</v>
      </c>
      <c r="G2975" s="1061" t="s">
        <v>711</v>
      </c>
      <c r="H2975" s="1063">
        <v>1</v>
      </c>
      <c r="I2975" s="1064">
        <v>35101</v>
      </c>
      <c r="J2975" s="1064">
        <v>1</v>
      </c>
      <c r="K2975">
        <v>2020</v>
      </c>
      <c r="L2975" s="1064">
        <v>2</v>
      </c>
      <c r="M2975" s="1064">
        <v>2</v>
      </c>
      <c r="N2975" s="1064" t="s">
        <v>2396</v>
      </c>
      <c r="O2975">
        <v>13</v>
      </c>
      <c r="P2975" s="1065">
        <v>0</v>
      </c>
      <c r="Q2975" s="1065">
        <v>8746.4</v>
      </c>
      <c r="R2975" s="1066">
        <f t="shared" si="46"/>
        <v>8746.4</v>
      </c>
      <c r="S2975" s="1065">
        <v>0</v>
      </c>
      <c r="T2975" s="1065">
        <v>0</v>
      </c>
      <c r="U2975" s="1065">
        <v>0</v>
      </c>
      <c r="V2975" s="1065">
        <v>0</v>
      </c>
    </row>
    <row r="2976" spans="1:22">
      <c r="A2976">
        <v>4088200100</v>
      </c>
      <c r="B2976" s="1061">
        <v>2</v>
      </c>
      <c r="C2976" s="1061">
        <v>5</v>
      </c>
      <c r="D2976" s="1062">
        <v>2</v>
      </c>
      <c r="E2976" s="1061" t="s">
        <v>2394</v>
      </c>
      <c r="F2976" s="1061">
        <v>143</v>
      </c>
      <c r="G2976" s="1061" t="s">
        <v>711</v>
      </c>
      <c r="H2976" s="1063">
        <v>1</v>
      </c>
      <c r="I2976" s="1064">
        <v>35101</v>
      </c>
      <c r="J2976" s="1064">
        <v>1</v>
      </c>
      <c r="K2976">
        <v>2020</v>
      </c>
      <c r="L2976" s="1064">
        <v>2</v>
      </c>
      <c r="M2976" s="1064">
        <v>2</v>
      </c>
      <c r="N2976" s="1064" t="s">
        <v>2396</v>
      </c>
      <c r="O2976">
        <v>13</v>
      </c>
      <c r="P2976" s="1065">
        <v>0</v>
      </c>
      <c r="Q2976" s="1065">
        <v>0</v>
      </c>
      <c r="R2976" s="1066">
        <f t="shared" si="46"/>
        <v>0</v>
      </c>
      <c r="S2976" s="1065">
        <v>0</v>
      </c>
      <c r="T2976" s="1065">
        <v>0</v>
      </c>
      <c r="U2976" s="1065">
        <v>0</v>
      </c>
      <c r="V2976" s="1065">
        <v>0</v>
      </c>
    </row>
    <row r="2977" spans="1:22">
      <c r="A2977">
        <v>4088200100</v>
      </c>
      <c r="B2977" s="1061">
        <v>2</v>
      </c>
      <c r="C2977" s="1061">
        <v>5</v>
      </c>
      <c r="D2977" s="1062">
        <v>2</v>
      </c>
      <c r="E2977" s="1061" t="s">
        <v>2394</v>
      </c>
      <c r="F2977" s="1061">
        <v>143</v>
      </c>
      <c r="G2977" s="1061" t="s">
        <v>711</v>
      </c>
      <c r="H2977" s="1063">
        <v>1</v>
      </c>
      <c r="I2977" s="1064">
        <v>35101</v>
      </c>
      <c r="J2977" s="1064">
        <v>1</v>
      </c>
      <c r="K2977">
        <v>2020</v>
      </c>
      <c r="L2977" s="1064">
        <v>2</v>
      </c>
      <c r="M2977" s="1064">
        <v>2</v>
      </c>
      <c r="N2977" s="1064" t="s">
        <v>2396</v>
      </c>
      <c r="O2977">
        <v>13</v>
      </c>
      <c r="P2977" s="1065">
        <v>0</v>
      </c>
      <c r="Q2977" s="1065">
        <v>0</v>
      </c>
      <c r="R2977" s="1066">
        <f t="shared" si="46"/>
        <v>0</v>
      </c>
      <c r="S2977" s="1065">
        <v>0</v>
      </c>
      <c r="T2977" s="1065">
        <v>0</v>
      </c>
      <c r="U2977" s="1065">
        <v>8746.4</v>
      </c>
      <c r="V2977" s="1065">
        <v>8746.4</v>
      </c>
    </row>
    <row r="2978" spans="1:22">
      <c r="A2978">
        <v>4088200100</v>
      </c>
      <c r="B2978" s="1061">
        <v>2</v>
      </c>
      <c r="C2978" s="1061">
        <v>5</v>
      </c>
      <c r="D2978" s="1062">
        <v>2</v>
      </c>
      <c r="E2978" s="1061" t="s">
        <v>2394</v>
      </c>
      <c r="F2978" s="1061">
        <v>143</v>
      </c>
      <c r="G2978" s="1061" t="s">
        <v>711</v>
      </c>
      <c r="H2978" s="1063">
        <v>1</v>
      </c>
      <c r="I2978" s="1064">
        <v>35101</v>
      </c>
      <c r="J2978" s="1064">
        <v>1</v>
      </c>
      <c r="K2978">
        <v>2020</v>
      </c>
      <c r="L2978" s="1064">
        <v>2</v>
      </c>
      <c r="M2978" s="1064">
        <v>2</v>
      </c>
      <c r="N2978" s="1064" t="s">
        <v>2396</v>
      </c>
      <c r="O2978">
        <v>13</v>
      </c>
      <c r="P2978" s="1065">
        <v>0</v>
      </c>
      <c r="Q2978" s="1065">
        <v>0</v>
      </c>
      <c r="R2978" s="1066">
        <f t="shared" si="46"/>
        <v>0</v>
      </c>
      <c r="S2978" s="1065">
        <v>0</v>
      </c>
      <c r="T2978" s="1065">
        <v>0</v>
      </c>
      <c r="U2978" s="1065">
        <v>0</v>
      </c>
      <c r="V2978" s="1065">
        <v>0</v>
      </c>
    </row>
    <row r="2979" spans="1:22">
      <c r="A2979">
        <v>4088200100</v>
      </c>
      <c r="B2979" s="1061">
        <v>2</v>
      </c>
      <c r="C2979" s="1061">
        <v>5</v>
      </c>
      <c r="D2979" s="1062">
        <v>2</v>
      </c>
      <c r="E2979" s="1061" t="s">
        <v>2394</v>
      </c>
      <c r="F2979" s="1061">
        <v>143</v>
      </c>
      <c r="G2979" s="1061" t="s">
        <v>711</v>
      </c>
      <c r="H2979" s="1063">
        <v>1</v>
      </c>
      <c r="I2979" s="1064">
        <v>35101</v>
      </c>
      <c r="J2979" s="1064">
        <v>1</v>
      </c>
      <c r="K2979">
        <v>2020</v>
      </c>
      <c r="L2979" s="1064">
        <v>2</v>
      </c>
      <c r="M2979" s="1064">
        <v>2</v>
      </c>
      <c r="N2979" s="1064" t="s">
        <v>2396</v>
      </c>
      <c r="O2979">
        <v>13</v>
      </c>
      <c r="P2979" s="1065">
        <v>72433.77</v>
      </c>
      <c r="Q2979" s="1065">
        <v>95598.03</v>
      </c>
      <c r="R2979" s="1066">
        <f t="shared" si="46"/>
        <v>168031.8</v>
      </c>
      <c r="S2979" s="1065">
        <v>168031.8</v>
      </c>
      <c r="T2979" s="1065">
        <v>168031.8</v>
      </c>
      <c r="U2979" s="1065">
        <v>168031.8</v>
      </c>
      <c r="V2979" s="1065">
        <v>168031.8</v>
      </c>
    </row>
    <row r="2980" spans="1:22">
      <c r="A2980">
        <v>4088200100</v>
      </c>
      <c r="B2980" s="1061">
        <v>2</v>
      </c>
      <c r="C2980" s="1061">
        <v>5</v>
      </c>
      <c r="D2980" s="1062">
        <v>2</v>
      </c>
      <c r="E2980" s="1061" t="s">
        <v>2394</v>
      </c>
      <c r="F2980" s="1061">
        <v>143</v>
      </c>
      <c r="G2980" s="1061" t="s">
        <v>711</v>
      </c>
      <c r="H2980" s="1063">
        <v>1</v>
      </c>
      <c r="I2980" s="1064">
        <v>35101</v>
      </c>
      <c r="J2980" s="1064">
        <v>1</v>
      </c>
      <c r="K2980">
        <v>2020</v>
      </c>
      <c r="L2980" s="1064">
        <v>2</v>
      </c>
      <c r="M2980" s="1064">
        <v>2</v>
      </c>
      <c r="N2980" s="1064" t="s">
        <v>2396</v>
      </c>
      <c r="O2980">
        <v>13</v>
      </c>
      <c r="P2980" s="1065">
        <v>0</v>
      </c>
      <c r="Q2980" s="1065">
        <v>0</v>
      </c>
      <c r="R2980" s="1066">
        <f t="shared" si="46"/>
        <v>0</v>
      </c>
      <c r="S2980" s="1065">
        <v>0</v>
      </c>
      <c r="T2980" s="1065">
        <v>0</v>
      </c>
      <c r="U2980" s="1065">
        <v>0</v>
      </c>
      <c r="V2980" s="1065">
        <v>0</v>
      </c>
    </row>
    <row r="2981" spans="1:22">
      <c r="A2981">
        <v>4088200100</v>
      </c>
      <c r="B2981" s="1061">
        <v>2</v>
      </c>
      <c r="C2981" s="1061">
        <v>5</v>
      </c>
      <c r="D2981" s="1062">
        <v>2</v>
      </c>
      <c r="E2981" s="1061" t="s">
        <v>2394</v>
      </c>
      <c r="F2981" s="1061">
        <v>143</v>
      </c>
      <c r="G2981" s="1061" t="s">
        <v>711</v>
      </c>
      <c r="H2981" s="1063">
        <v>1</v>
      </c>
      <c r="I2981" s="1064">
        <v>35101</v>
      </c>
      <c r="J2981" s="1064">
        <v>1</v>
      </c>
      <c r="K2981">
        <v>2020</v>
      </c>
      <c r="L2981" s="1064">
        <v>2</v>
      </c>
      <c r="M2981" s="1064">
        <v>2</v>
      </c>
      <c r="N2981" s="1064" t="s">
        <v>2396</v>
      </c>
      <c r="O2981">
        <v>13</v>
      </c>
      <c r="P2981" s="1065">
        <v>0</v>
      </c>
      <c r="Q2981" s="1065">
        <v>0</v>
      </c>
      <c r="R2981" s="1066">
        <f t="shared" si="46"/>
        <v>0</v>
      </c>
      <c r="S2981" s="1065">
        <v>0</v>
      </c>
      <c r="T2981" s="1065">
        <v>0</v>
      </c>
      <c r="U2981" s="1065">
        <v>44486</v>
      </c>
      <c r="V2981" s="1065">
        <v>44486</v>
      </c>
    </row>
    <row r="2982" spans="1:22">
      <c r="A2982">
        <v>4088200100</v>
      </c>
      <c r="B2982" s="1061">
        <v>2</v>
      </c>
      <c r="C2982" s="1061">
        <v>5</v>
      </c>
      <c r="D2982" s="1062">
        <v>2</v>
      </c>
      <c r="E2982" s="1061" t="s">
        <v>2394</v>
      </c>
      <c r="F2982" s="1061">
        <v>143</v>
      </c>
      <c r="G2982" s="1061" t="s">
        <v>711</v>
      </c>
      <c r="H2982" s="1063">
        <v>1</v>
      </c>
      <c r="I2982" s="1064">
        <v>35101</v>
      </c>
      <c r="J2982" s="1064">
        <v>1</v>
      </c>
      <c r="K2982">
        <v>2020</v>
      </c>
      <c r="L2982" s="1064">
        <v>2</v>
      </c>
      <c r="M2982" s="1064">
        <v>2</v>
      </c>
      <c r="N2982" s="1064" t="s">
        <v>2396</v>
      </c>
      <c r="O2982">
        <v>13</v>
      </c>
      <c r="P2982" s="1065">
        <v>0</v>
      </c>
      <c r="Q2982" s="1065">
        <v>0</v>
      </c>
      <c r="R2982" s="1066">
        <f t="shared" si="46"/>
        <v>0</v>
      </c>
      <c r="S2982" s="1065">
        <v>0</v>
      </c>
      <c r="T2982" s="1065">
        <v>0</v>
      </c>
      <c r="U2982" s="1065">
        <v>0</v>
      </c>
      <c r="V2982" s="1065">
        <v>0</v>
      </c>
    </row>
    <row r="2983" spans="1:22">
      <c r="A2983">
        <v>4088200100</v>
      </c>
      <c r="B2983" s="1061">
        <v>2</v>
      </c>
      <c r="C2983" s="1061">
        <v>5</v>
      </c>
      <c r="D2983" s="1062">
        <v>2</v>
      </c>
      <c r="E2983" s="1061" t="s">
        <v>2394</v>
      </c>
      <c r="F2983" s="1061">
        <v>143</v>
      </c>
      <c r="G2983" s="1061" t="s">
        <v>711</v>
      </c>
      <c r="H2983" s="1063">
        <v>1</v>
      </c>
      <c r="I2983" s="1064">
        <v>35101</v>
      </c>
      <c r="J2983" s="1064">
        <v>1</v>
      </c>
      <c r="K2983">
        <v>2020</v>
      </c>
      <c r="L2983" s="1064">
        <v>2</v>
      </c>
      <c r="M2983" s="1064">
        <v>2</v>
      </c>
      <c r="N2983" s="1064" t="s">
        <v>2396</v>
      </c>
      <c r="O2983">
        <v>13</v>
      </c>
      <c r="P2983" s="1065">
        <v>0</v>
      </c>
      <c r="Q2983" s="1065">
        <v>0</v>
      </c>
      <c r="R2983" s="1066">
        <f t="shared" si="46"/>
        <v>0</v>
      </c>
      <c r="S2983" s="1065">
        <v>0</v>
      </c>
      <c r="T2983" s="1065">
        <v>0</v>
      </c>
      <c r="U2983" s="1065">
        <v>0</v>
      </c>
      <c r="V2983" s="1065">
        <v>0</v>
      </c>
    </row>
    <row r="2984" spans="1:22">
      <c r="A2984">
        <v>4088200100</v>
      </c>
      <c r="B2984" s="1061">
        <v>2</v>
      </c>
      <c r="C2984" s="1061">
        <v>5</v>
      </c>
      <c r="D2984" s="1062">
        <v>2</v>
      </c>
      <c r="E2984" s="1061" t="s">
        <v>2394</v>
      </c>
      <c r="F2984" s="1061">
        <v>143</v>
      </c>
      <c r="G2984" s="1061" t="s">
        <v>711</v>
      </c>
      <c r="H2984" s="1063">
        <v>1</v>
      </c>
      <c r="I2984" s="1064">
        <v>35101</v>
      </c>
      <c r="J2984" s="1064">
        <v>1</v>
      </c>
      <c r="K2984">
        <v>2020</v>
      </c>
      <c r="L2984" s="1064">
        <v>2</v>
      </c>
      <c r="M2984" s="1064">
        <v>2</v>
      </c>
      <c r="N2984" s="1064" t="s">
        <v>2396</v>
      </c>
      <c r="O2984">
        <v>13</v>
      </c>
      <c r="P2984" s="1065">
        <v>0</v>
      </c>
      <c r="Q2984" s="1065">
        <v>0</v>
      </c>
      <c r="R2984" s="1066">
        <f t="shared" si="46"/>
        <v>0</v>
      </c>
      <c r="S2984" s="1065">
        <v>44486</v>
      </c>
      <c r="T2984" s="1065">
        <v>44486</v>
      </c>
      <c r="U2984" s="1065">
        <v>0</v>
      </c>
      <c r="V2984" s="1065">
        <v>0</v>
      </c>
    </row>
    <row r="2985" spans="1:22">
      <c r="A2985">
        <v>4088200100</v>
      </c>
      <c r="B2985" s="1061">
        <v>2</v>
      </c>
      <c r="C2985" s="1061">
        <v>5</v>
      </c>
      <c r="D2985" s="1062">
        <v>2</v>
      </c>
      <c r="E2985" s="1061" t="s">
        <v>2394</v>
      </c>
      <c r="F2985" s="1061">
        <v>143</v>
      </c>
      <c r="G2985" s="1061" t="s">
        <v>711</v>
      </c>
      <c r="H2985" s="1063">
        <v>1</v>
      </c>
      <c r="I2985" s="1064">
        <v>35101</v>
      </c>
      <c r="J2985" s="1064">
        <v>1</v>
      </c>
      <c r="K2985">
        <v>2020</v>
      </c>
      <c r="L2985" s="1064">
        <v>2</v>
      </c>
      <c r="M2985" s="1064">
        <v>2</v>
      </c>
      <c r="N2985" s="1064" t="s">
        <v>2396</v>
      </c>
      <c r="O2985">
        <v>13</v>
      </c>
      <c r="P2985" s="1065">
        <v>0</v>
      </c>
      <c r="Q2985" s="1065">
        <v>44486</v>
      </c>
      <c r="R2985" s="1066">
        <f t="shared" si="46"/>
        <v>44486</v>
      </c>
      <c r="S2985" s="1065">
        <v>0</v>
      </c>
      <c r="T2985" s="1065">
        <v>0</v>
      </c>
      <c r="U2985" s="1065">
        <v>0</v>
      </c>
      <c r="V2985" s="1065">
        <v>0</v>
      </c>
    </row>
    <row r="2986" spans="1:22">
      <c r="A2986">
        <v>4088200100</v>
      </c>
      <c r="B2986" s="1061">
        <v>2</v>
      </c>
      <c r="C2986" s="1061">
        <v>5</v>
      </c>
      <c r="D2986" s="1062">
        <v>2</v>
      </c>
      <c r="E2986" s="1061" t="s">
        <v>2394</v>
      </c>
      <c r="F2986" s="1061">
        <v>143</v>
      </c>
      <c r="G2986" s="1061" t="s">
        <v>711</v>
      </c>
      <c r="H2986" s="1063">
        <v>1</v>
      </c>
      <c r="I2986" s="1064">
        <v>35101</v>
      </c>
      <c r="J2986" s="1064">
        <v>1</v>
      </c>
      <c r="K2986">
        <v>2020</v>
      </c>
      <c r="L2986" s="1064">
        <v>2</v>
      </c>
      <c r="M2986" s="1064">
        <v>2</v>
      </c>
      <c r="N2986" s="1064" t="s">
        <v>2396</v>
      </c>
      <c r="O2986">
        <v>13</v>
      </c>
      <c r="P2986" s="1065">
        <v>0</v>
      </c>
      <c r="Q2986" s="1065">
        <v>0</v>
      </c>
      <c r="R2986" s="1066">
        <f t="shared" si="46"/>
        <v>0</v>
      </c>
      <c r="S2986" s="1065">
        <v>0</v>
      </c>
      <c r="T2986" s="1065">
        <v>0</v>
      </c>
      <c r="U2986" s="1065">
        <v>0</v>
      </c>
      <c r="V2986" s="1065">
        <v>0</v>
      </c>
    </row>
    <row r="2987" spans="1:22">
      <c r="A2987">
        <v>4088200100</v>
      </c>
      <c r="B2987" s="1061">
        <v>2</v>
      </c>
      <c r="C2987" s="1061">
        <v>5</v>
      </c>
      <c r="D2987" s="1062">
        <v>2</v>
      </c>
      <c r="E2987" s="1061" t="s">
        <v>2394</v>
      </c>
      <c r="F2987" s="1061">
        <v>143</v>
      </c>
      <c r="G2987" s="1061" t="s">
        <v>711</v>
      </c>
      <c r="H2987" s="1063">
        <v>1</v>
      </c>
      <c r="I2987" s="1064">
        <v>35101</v>
      </c>
      <c r="J2987" s="1064">
        <v>1</v>
      </c>
      <c r="K2987">
        <v>2020</v>
      </c>
      <c r="L2987" s="1064">
        <v>2</v>
      </c>
      <c r="M2987" s="1064">
        <v>2</v>
      </c>
      <c r="N2987" s="1064" t="s">
        <v>2396</v>
      </c>
      <c r="O2987">
        <v>13</v>
      </c>
      <c r="P2987" s="1065">
        <v>0</v>
      </c>
      <c r="Q2987" s="1065">
        <v>0</v>
      </c>
      <c r="R2987" s="1066">
        <f t="shared" si="46"/>
        <v>0</v>
      </c>
      <c r="S2987" s="1065">
        <v>0</v>
      </c>
      <c r="T2987" s="1065">
        <v>0</v>
      </c>
      <c r="U2987" s="1065">
        <v>21564.400000000001</v>
      </c>
      <c r="V2987" s="1065">
        <v>21564.400000000001</v>
      </c>
    </row>
    <row r="2988" spans="1:22">
      <c r="A2988">
        <v>4088200100</v>
      </c>
      <c r="B2988" s="1061">
        <v>2</v>
      </c>
      <c r="C2988" s="1061">
        <v>5</v>
      </c>
      <c r="D2988" s="1062">
        <v>2</v>
      </c>
      <c r="E2988" s="1061" t="s">
        <v>2394</v>
      </c>
      <c r="F2988" s="1061">
        <v>143</v>
      </c>
      <c r="G2988" s="1061" t="s">
        <v>711</v>
      </c>
      <c r="H2988" s="1063">
        <v>1</v>
      </c>
      <c r="I2988" s="1064">
        <v>35101</v>
      </c>
      <c r="J2988" s="1064">
        <v>1</v>
      </c>
      <c r="K2988">
        <v>2020</v>
      </c>
      <c r="L2988" s="1064">
        <v>2</v>
      </c>
      <c r="M2988" s="1064">
        <v>2</v>
      </c>
      <c r="N2988" s="1064" t="s">
        <v>2396</v>
      </c>
      <c r="O2988">
        <v>13</v>
      </c>
      <c r="P2988" s="1065">
        <v>0</v>
      </c>
      <c r="Q2988" s="1065">
        <v>0</v>
      </c>
      <c r="R2988" s="1066">
        <f t="shared" si="46"/>
        <v>0</v>
      </c>
      <c r="S2988" s="1065">
        <v>21564.400000000001</v>
      </c>
      <c r="T2988" s="1065">
        <v>21564.400000000001</v>
      </c>
      <c r="U2988" s="1065">
        <v>0</v>
      </c>
      <c r="V2988" s="1065">
        <v>0</v>
      </c>
    </row>
    <row r="2989" spans="1:22">
      <c r="A2989">
        <v>4088200100</v>
      </c>
      <c r="B2989" s="1061">
        <v>2</v>
      </c>
      <c r="C2989" s="1061">
        <v>5</v>
      </c>
      <c r="D2989" s="1062">
        <v>2</v>
      </c>
      <c r="E2989" s="1061" t="s">
        <v>2394</v>
      </c>
      <c r="F2989" s="1061">
        <v>143</v>
      </c>
      <c r="G2989" s="1061" t="s">
        <v>711</v>
      </c>
      <c r="H2989" s="1063">
        <v>1</v>
      </c>
      <c r="I2989" s="1064">
        <v>35101</v>
      </c>
      <c r="J2989" s="1064">
        <v>1</v>
      </c>
      <c r="K2989">
        <v>2020</v>
      </c>
      <c r="L2989" s="1064">
        <v>2</v>
      </c>
      <c r="M2989" s="1064">
        <v>2</v>
      </c>
      <c r="N2989" s="1064" t="s">
        <v>2396</v>
      </c>
      <c r="O2989">
        <v>13</v>
      </c>
      <c r="P2989" s="1065">
        <v>0</v>
      </c>
      <c r="Q2989" s="1065">
        <v>21564.400000000001</v>
      </c>
      <c r="R2989" s="1066">
        <f t="shared" si="46"/>
        <v>21564.400000000001</v>
      </c>
      <c r="S2989" s="1065">
        <v>0</v>
      </c>
      <c r="T2989" s="1065">
        <v>0</v>
      </c>
      <c r="U2989" s="1065">
        <v>0</v>
      </c>
      <c r="V2989" s="1065">
        <v>0</v>
      </c>
    </row>
    <row r="2990" spans="1:22">
      <c r="A2990">
        <v>4088200100</v>
      </c>
      <c r="B2990" s="1061">
        <v>2</v>
      </c>
      <c r="C2990" s="1061">
        <v>5</v>
      </c>
      <c r="D2990" s="1062">
        <v>2</v>
      </c>
      <c r="E2990" s="1061" t="s">
        <v>2394</v>
      </c>
      <c r="F2990" s="1061">
        <v>143</v>
      </c>
      <c r="G2990" s="1061" t="s">
        <v>711</v>
      </c>
      <c r="H2990" s="1063">
        <v>1</v>
      </c>
      <c r="I2990" s="1064">
        <v>35101</v>
      </c>
      <c r="J2990" s="1064">
        <v>1</v>
      </c>
      <c r="K2990">
        <v>2020</v>
      </c>
      <c r="L2990" s="1064">
        <v>2</v>
      </c>
      <c r="M2990" s="1064">
        <v>2</v>
      </c>
      <c r="N2990" s="1064" t="s">
        <v>2396</v>
      </c>
      <c r="O2990">
        <v>13</v>
      </c>
      <c r="P2990" s="1065">
        <v>0</v>
      </c>
      <c r="Q2990" s="1065">
        <v>0</v>
      </c>
      <c r="R2990" s="1066">
        <f t="shared" si="46"/>
        <v>0</v>
      </c>
      <c r="S2990" s="1065">
        <v>0</v>
      </c>
      <c r="T2990" s="1065">
        <v>0</v>
      </c>
      <c r="U2990" s="1065">
        <v>0</v>
      </c>
      <c r="V2990" s="1065">
        <v>0</v>
      </c>
    </row>
    <row r="2991" spans="1:22">
      <c r="A2991">
        <v>4088200100</v>
      </c>
      <c r="B2991" s="1061">
        <v>2</v>
      </c>
      <c r="C2991" s="1061">
        <v>5</v>
      </c>
      <c r="D2991" s="1062">
        <v>2</v>
      </c>
      <c r="E2991" s="1061" t="s">
        <v>2394</v>
      </c>
      <c r="F2991" s="1061">
        <v>143</v>
      </c>
      <c r="G2991" s="1061" t="s">
        <v>711</v>
      </c>
      <c r="H2991" s="1063">
        <v>1</v>
      </c>
      <c r="I2991" s="1064">
        <v>35101</v>
      </c>
      <c r="J2991" s="1064">
        <v>1</v>
      </c>
      <c r="K2991">
        <v>2020</v>
      </c>
      <c r="L2991" s="1064">
        <v>2</v>
      </c>
      <c r="M2991" s="1064">
        <v>2</v>
      </c>
      <c r="N2991" s="1064" t="s">
        <v>2396</v>
      </c>
      <c r="O2991">
        <v>13</v>
      </c>
      <c r="P2991" s="1065">
        <v>0</v>
      </c>
      <c r="Q2991" s="1065">
        <v>0</v>
      </c>
      <c r="R2991" s="1066">
        <f t="shared" si="46"/>
        <v>0</v>
      </c>
      <c r="S2991" s="1065">
        <v>0</v>
      </c>
      <c r="T2991" s="1065">
        <v>0</v>
      </c>
      <c r="U2991" s="1065">
        <v>0</v>
      </c>
      <c r="V2991" s="1065">
        <v>0</v>
      </c>
    </row>
    <row r="2992" spans="1:22">
      <c r="A2992">
        <v>4088200100</v>
      </c>
      <c r="B2992" s="1061">
        <v>2</v>
      </c>
      <c r="C2992" s="1061">
        <v>5</v>
      </c>
      <c r="D2992" s="1062">
        <v>2</v>
      </c>
      <c r="E2992" s="1061" t="s">
        <v>2394</v>
      </c>
      <c r="F2992" s="1061">
        <v>143</v>
      </c>
      <c r="G2992" s="1061" t="s">
        <v>711</v>
      </c>
      <c r="H2992" s="1063">
        <v>1</v>
      </c>
      <c r="I2992" s="1064">
        <v>35101</v>
      </c>
      <c r="J2992" s="1064">
        <v>1</v>
      </c>
      <c r="K2992">
        <v>2020</v>
      </c>
      <c r="L2992" s="1064">
        <v>2</v>
      </c>
      <c r="M2992" s="1064">
        <v>2</v>
      </c>
      <c r="N2992" s="1064" t="s">
        <v>2396</v>
      </c>
      <c r="O2992">
        <v>13</v>
      </c>
      <c r="P2992" s="1065">
        <v>0</v>
      </c>
      <c r="Q2992" s="1065">
        <v>0</v>
      </c>
      <c r="R2992" s="1066">
        <f t="shared" si="46"/>
        <v>0</v>
      </c>
      <c r="S2992" s="1065">
        <v>0</v>
      </c>
      <c r="T2992" s="1065">
        <v>0</v>
      </c>
      <c r="U2992" s="1065">
        <v>0</v>
      </c>
      <c r="V2992" s="1065">
        <v>0</v>
      </c>
    </row>
    <row r="2993" spans="1:22">
      <c r="A2993">
        <v>4088200100</v>
      </c>
      <c r="B2993" s="1061">
        <v>2</v>
      </c>
      <c r="C2993" s="1061">
        <v>5</v>
      </c>
      <c r="D2993" s="1062">
        <v>2</v>
      </c>
      <c r="E2993" s="1061" t="s">
        <v>2394</v>
      </c>
      <c r="F2993" s="1061">
        <v>143</v>
      </c>
      <c r="G2993" s="1061" t="s">
        <v>711</v>
      </c>
      <c r="H2993" s="1063">
        <v>1</v>
      </c>
      <c r="I2993" s="1064">
        <v>35101</v>
      </c>
      <c r="J2993" s="1064">
        <v>1</v>
      </c>
      <c r="K2993">
        <v>2020</v>
      </c>
      <c r="L2993" s="1064">
        <v>2</v>
      </c>
      <c r="M2993" s="1064">
        <v>2</v>
      </c>
      <c r="N2993" s="1064" t="s">
        <v>2396</v>
      </c>
      <c r="O2993">
        <v>13</v>
      </c>
      <c r="P2993" s="1065">
        <v>0</v>
      </c>
      <c r="Q2993" s="1065">
        <v>0</v>
      </c>
      <c r="R2993" s="1066">
        <f t="shared" si="46"/>
        <v>0</v>
      </c>
      <c r="S2993" s="1065">
        <v>0</v>
      </c>
      <c r="T2993" s="1065">
        <v>0</v>
      </c>
      <c r="U2993" s="1065">
        <v>29580</v>
      </c>
      <c r="V2993" s="1065">
        <v>29580</v>
      </c>
    </row>
    <row r="2994" spans="1:22">
      <c r="A2994">
        <v>4088200100</v>
      </c>
      <c r="B2994" s="1061">
        <v>2</v>
      </c>
      <c r="C2994" s="1061">
        <v>5</v>
      </c>
      <c r="D2994" s="1062">
        <v>2</v>
      </c>
      <c r="E2994" s="1061" t="s">
        <v>2394</v>
      </c>
      <c r="F2994" s="1061">
        <v>143</v>
      </c>
      <c r="G2994" s="1061" t="s">
        <v>711</v>
      </c>
      <c r="H2994" s="1063">
        <v>1</v>
      </c>
      <c r="I2994" s="1064">
        <v>35101</v>
      </c>
      <c r="J2994" s="1064">
        <v>1</v>
      </c>
      <c r="K2994">
        <v>2020</v>
      </c>
      <c r="L2994" s="1064">
        <v>2</v>
      </c>
      <c r="M2994" s="1064">
        <v>2</v>
      </c>
      <c r="N2994" s="1064" t="s">
        <v>2396</v>
      </c>
      <c r="O2994">
        <v>13</v>
      </c>
      <c r="P2994" s="1065">
        <v>0</v>
      </c>
      <c r="Q2994" s="1065">
        <v>0</v>
      </c>
      <c r="R2994" s="1066">
        <f t="shared" si="46"/>
        <v>0</v>
      </c>
      <c r="S2994" s="1065">
        <v>0</v>
      </c>
      <c r="T2994" s="1065">
        <v>0</v>
      </c>
      <c r="U2994" s="1065">
        <v>0</v>
      </c>
      <c r="V2994" s="1065">
        <v>0</v>
      </c>
    </row>
    <row r="2995" spans="1:22">
      <c r="A2995">
        <v>4088200100</v>
      </c>
      <c r="B2995" s="1061">
        <v>2</v>
      </c>
      <c r="C2995" s="1061">
        <v>5</v>
      </c>
      <c r="D2995" s="1062">
        <v>2</v>
      </c>
      <c r="E2995" s="1061" t="s">
        <v>2394</v>
      </c>
      <c r="F2995" s="1061">
        <v>143</v>
      </c>
      <c r="G2995" s="1061" t="s">
        <v>711</v>
      </c>
      <c r="H2995" s="1063">
        <v>1</v>
      </c>
      <c r="I2995" s="1064">
        <v>35101</v>
      </c>
      <c r="J2995" s="1064">
        <v>1</v>
      </c>
      <c r="K2995">
        <v>2020</v>
      </c>
      <c r="L2995" s="1064">
        <v>2</v>
      </c>
      <c r="M2995" s="1064">
        <v>2</v>
      </c>
      <c r="N2995" s="1064" t="s">
        <v>2396</v>
      </c>
      <c r="O2995">
        <v>13</v>
      </c>
      <c r="P2995" s="1065">
        <v>0</v>
      </c>
      <c r="Q2995" s="1065">
        <v>0</v>
      </c>
      <c r="R2995" s="1066">
        <f t="shared" si="46"/>
        <v>0</v>
      </c>
      <c r="S2995" s="1065">
        <v>0</v>
      </c>
      <c r="T2995" s="1065">
        <v>0</v>
      </c>
      <c r="U2995" s="1065">
        <v>0</v>
      </c>
      <c r="V2995" s="1065">
        <v>0</v>
      </c>
    </row>
    <row r="2996" spans="1:22">
      <c r="A2996">
        <v>4088200100</v>
      </c>
      <c r="B2996" s="1061">
        <v>2</v>
      </c>
      <c r="C2996" s="1061">
        <v>5</v>
      </c>
      <c r="D2996" s="1062">
        <v>2</v>
      </c>
      <c r="E2996" s="1061" t="s">
        <v>2394</v>
      </c>
      <c r="F2996" s="1061">
        <v>143</v>
      </c>
      <c r="G2996" s="1061" t="s">
        <v>711</v>
      </c>
      <c r="H2996" s="1063">
        <v>1</v>
      </c>
      <c r="I2996" s="1064">
        <v>35101</v>
      </c>
      <c r="J2996" s="1064">
        <v>1</v>
      </c>
      <c r="K2996">
        <v>2020</v>
      </c>
      <c r="L2996" s="1064">
        <v>2</v>
      </c>
      <c r="M2996" s="1064">
        <v>2</v>
      </c>
      <c r="N2996" s="1064" t="s">
        <v>2396</v>
      </c>
      <c r="O2996">
        <v>13</v>
      </c>
      <c r="P2996" s="1065">
        <v>0</v>
      </c>
      <c r="Q2996" s="1065">
        <v>0</v>
      </c>
      <c r="R2996" s="1066">
        <f t="shared" si="46"/>
        <v>0</v>
      </c>
      <c r="S2996" s="1065">
        <v>29580</v>
      </c>
      <c r="T2996" s="1065">
        <v>29580</v>
      </c>
      <c r="U2996" s="1065">
        <v>0</v>
      </c>
      <c r="V2996" s="1065">
        <v>0</v>
      </c>
    </row>
    <row r="2997" spans="1:22">
      <c r="A2997">
        <v>4088200100</v>
      </c>
      <c r="B2997" s="1061">
        <v>2</v>
      </c>
      <c r="C2997" s="1061">
        <v>5</v>
      </c>
      <c r="D2997" s="1062">
        <v>2</v>
      </c>
      <c r="E2997" s="1061" t="s">
        <v>2394</v>
      </c>
      <c r="F2997" s="1061">
        <v>143</v>
      </c>
      <c r="G2997" s="1061" t="s">
        <v>711</v>
      </c>
      <c r="H2997" s="1063">
        <v>1</v>
      </c>
      <c r="I2997" s="1064">
        <v>35101</v>
      </c>
      <c r="J2997" s="1064">
        <v>1</v>
      </c>
      <c r="K2997">
        <v>2020</v>
      </c>
      <c r="L2997" s="1064">
        <v>2</v>
      </c>
      <c r="M2997" s="1064">
        <v>2</v>
      </c>
      <c r="N2997" s="1064" t="s">
        <v>2396</v>
      </c>
      <c r="O2997">
        <v>13</v>
      </c>
      <c r="P2997" s="1065">
        <v>0</v>
      </c>
      <c r="Q2997" s="1065">
        <v>29580</v>
      </c>
      <c r="R2997" s="1066">
        <f t="shared" si="46"/>
        <v>29580</v>
      </c>
      <c r="S2997" s="1065">
        <v>0</v>
      </c>
      <c r="T2997" s="1065">
        <v>0</v>
      </c>
      <c r="U2997" s="1065">
        <v>0</v>
      </c>
      <c r="V2997" s="1065">
        <v>0</v>
      </c>
    </row>
    <row r="2998" spans="1:22">
      <c r="A2998">
        <v>4088200100</v>
      </c>
      <c r="B2998" s="1061">
        <v>2</v>
      </c>
      <c r="C2998" s="1061">
        <v>5</v>
      </c>
      <c r="D2998" s="1062">
        <v>2</v>
      </c>
      <c r="E2998" s="1061" t="s">
        <v>2394</v>
      </c>
      <c r="F2998" s="1061">
        <v>143</v>
      </c>
      <c r="G2998" s="1061" t="s">
        <v>711</v>
      </c>
      <c r="H2998" s="1063">
        <v>1</v>
      </c>
      <c r="I2998" s="1064">
        <v>35101</v>
      </c>
      <c r="J2998" s="1064">
        <v>1</v>
      </c>
      <c r="K2998">
        <v>2020</v>
      </c>
      <c r="L2998" s="1064">
        <v>2</v>
      </c>
      <c r="M2998" s="1064">
        <v>2</v>
      </c>
      <c r="N2998" s="1064" t="s">
        <v>2396</v>
      </c>
      <c r="O2998">
        <v>13</v>
      </c>
      <c r="P2998" s="1065">
        <v>0</v>
      </c>
      <c r="Q2998" s="1065">
        <v>0</v>
      </c>
      <c r="R2998" s="1066">
        <f t="shared" si="46"/>
        <v>0</v>
      </c>
      <c r="S2998" s="1065">
        <v>0</v>
      </c>
      <c r="T2998" s="1065">
        <v>0</v>
      </c>
      <c r="U2998" s="1065">
        <v>0</v>
      </c>
      <c r="V2998" s="1065">
        <v>0</v>
      </c>
    </row>
    <row r="2999" spans="1:22">
      <c r="A2999">
        <v>4088200100</v>
      </c>
      <c r="B2999" s="1061">
        <v>2</v>
      </c>
      <c r="C2999" s="1061">
        <v>5</v>
      </c>
      <c r="D2999" s="1062">
        <v>2</v>
      </c>
      <c r="E2999" s="1061" t="s">
        <v>2394</v>
      </c>
      <c r="F2999" s="1061">
        <v>143</v>
      </c>
      <c r="G2999" s="1061" t="s">
        <v>711</v>
      </c>
      <c r="H2999" s="1063">
        <v>1</v>
      </c>
      <c r="I2999" s="1064">
        <v>35101</v>
      </c>
      <c r="J2999" s="1064">
        <v>1</v>
      </c>
      <c r="K2999">
        <v>2020</v>
      </c>
      <c r="L2999" s="1064">
        <v>2</v>
      </c>
      <c r="M2999" s="1064">
        <v>2</v>
      </c>
      <c r="N2999" s="1064" t="s">
        <v>2396</v>
      </c>
      <c r="O2999">
        <v>13</v>
      </c>
      <c r="P2999" s="1065">
        <v>0</v>
      </c>
      <c r="Q2999" s="1065">
        <v>0</v>
      </c>
      <c r="R2999" s="1066">
        <f t="shared" si="46"/>
        <v>0</v>
      </c>
      <c r="S2999" s="1065">
        <v>0</v>
      </c>
      <c r="T2999" s="1065">
        <v>0</v>
      </c>
      <c r="U2999" s="1065">
        <v>30914</v>
      </c>
      <c r="V2999" s="1065">
        <v>30914</v>
      </c>
    </row>
    <row r="3000" spans="1:22">
      <c r="A3000">
        <v>4088200100</v>
      </c>
      <c r="B3000" s="1061">
        <v>2</v>
      </c>
      <c r="C3000" s="1061">
        <v>5</v>
      </c>
      <c r="D3000" s="1062">
        <v>2</v>
      </c>
      <c r="E3000" s="1061" t="s">
        <v>2394</v>
      </c>
      <c r="F3000" s="1061">
        <v>143</v>
      </c>
      <c r="G3000" s="1061" t="s">
        <v>711</v>
      </c>
      <c r="H3000" s="1063">
        <v>1</v>
      </c>
      <c r="I3000" s="1064">
        <v>35101</v>
      </c>
      <c r="J3000" s="1064">
        <v>1</v>
      </c>
      <c r="K3000">
        <v>2020</v>
      </c>
      <c r="L3000" s="1064">
        <v>2</v>
      </c>
      <c r="M3000" s="1064">
        <v>2</v>
      </c>
      <c r="N3000" s="1064" t="s">
        <v>2396</v>
      </c>
      <c r="O3000">
        <v>13</v>
      </c>
      <c r="P3000" s="1065">
        <v>0</v>
      </c>
      <c r="Q3000" s="1065">
        <v>0</v>
      </c>
      <c r="R3000" s="1066">
        <f t="shared" si="46"/>
        <v>0</v>
      </c>
      <c r="S3000" s="1065">
        <v>0</v>
      </c>
      <c r="T3000" s="1065">
        <v>0</v>
      </c>
      <c r="U3000" s="1065">
        <v>0</v>
      </c>
      <c r="V3000" s="1065">
        <v>0</v>
      </c>
    </row>
    <row r="3001" spans="1:22">
      <c r="A3001">
        <v>4088200100</v>
      </c>
      <c r="B3001" s="1061">
        <v>2</v>
      </c>
      <c r="C3001" s="1061">
        <v>5</v>
      </c>
      <c r="D3001" s="1062">
        <v>2</v>
      </c>
      <c r="E3001" s="1061" t="s">
        <v>2394</v>
      </c>
      <c r="F3001" s="1061">
        <v>143</v>
      </c>
      <c r="G3001" s="1061" t="s">
        <v>711</v>
      </c>
      <c r="H3001" s="1063">
        <v>1</v>
      </c>
      <c r="I3001" s="1064">
        <v>35101</v>
      </c>
      <c r="J3001" s="1064">
        <v>1</v>
      </c>
      <c r="K3001">
        <v>2020</v>
      </c>
      <c r="L3001" s="1064">
        <v>2</v>
      </c>
      <c r="M3001" s="1064">
        <v>2</v>
      </c>
      <c r="N3001" s="1064" t="s">
        <v>2396</v>
      </c>
      <c r="O3001">
        <v>13</v>
      </c>
      <c r="P3001" s="1065">
        <v>0</v>
      </c>
      <c r="Q3001" s="1065">
        <v>30914</v>
      </c>
      <c r="R3001" s="1066">
        <f t="shared" si="46"/>
        <v>30914</v>
      </c>
      <c r="S3001" s="1065">
        <v>0</v>
      </c>
      <c r="T3001" s="1065">
        <v>0</v>
      </c>
      <c r="U3001" s="1065">
        <v>0</v>
      </c>
      <c r="V3001" s="1065">
        <v>0</v>
      </c>
    </row>
    <row r="3002" spans="1:22">
      <c r="A3002">
        <v>4088200100</v>
      </c>
      <c r="B3002" s="1061">
        <v>2</v>
      </c>
      <c r="C3002" s="1061">
        <v>5</v>
      </c>
      <c r="D3002" s="1062">
        <v>2</v>
      </c>
      <c r="E3002" s="1061" t="s">
        <v>2394</v>
      </c>
      <c r="F3002" s="1061">
        <v>143</v>
      </c>
      <c r="G3002" s="1061" t="s">
        <v>711</v>
      </c>
      <c r="H3002" s="1063">
        <v>1</v>
      </c>
      <c r="I3002" s="1064">
        <v>35101</v>
      </c>
      <c r="J3002" s="1064">
        <v>1</v>
      </c>
      <c r="K3002">
        <v>2020</v>
      </c>
      <c r="L3002" s="1064">
        <v>2</v>
      </c>
      <c r="M3002" s="1064">
        <v>2</v>
      </c>
      <c r="N3002" s="1064" t="s">
        <v>2396</v>
      </c>
      <c r="O3002">
        <v>13</v>
      </c>
      <c r="P3002" s="1065">
        <v>0</v>
      </c>
      <c r="Q3002" s="1065">
        <v>0</v>
      </c>
      <c r="R3002" s="1066">
        <f t="shared" si="46"/>
        <v>0</v>
      </c>
      <c r="S3002" s="1065">
        <v>0</v>
      </c>
      <c r="T3002" s="1065">
        <v>0</v>
      </c>
      <c r="U3002" s="1065">
        <v>0</v>
      </c>
      <c r="V3002" s="1065">
        <v>0</v>
      </c>
    </row>
    <row r="3003" spans="1:22">
      <c r="A3003">
        <v>4088200100</v>
      </c>
      <c r="B3003" s="1061">
        <v>2</v>
      </c>
      <c r="C3003" s="1061">
        <v>5</v>
      </c>
      <c r="D3003" s="1062">
        <v>2</v>
      </c>
      <c r="E3003" s="1061" t="s">
        <v>2394</v>
      </c>
      <c r="F3003" s="1061">
        <v>143</v>
      </c>
      <c r="G3003" s="1061" t="s">
        <v>711</v>
      </c>
      <c r="H3003" s="1063">
        <v>1</v>
      </c>
      <c r="I3003" s="1064">
        <v>35101</v>
      </c>
      <c r="J3003" s="1064">
        <v>1</v>
      </c>
      <c r="K3003">
        <v>2020</v>
      </c>
      <c r="L3003" s="1064">
        <v>2</v>
      </c>
      <c r="M3003" s="1064">
        <v>2</v>
      </c>
      <c r="N3003" s="1064" t="s">
        <v>2396</v>
      </c>
      <c r="O3003">
        <v>13</v>
      </c>
      <c r="P3003" s="1065">
        <v>0</v>
      </c>
      <c r="Q3003" s="1065">
        <v>0</v>
      </c>
      <c r="R3003" s="1066">
        <f t="shared" si="46"/>
        <v>0</v>
      </c>
      <c r="S3003" s="1065">
        <v>30914</v>
      </c>
      <c r="T3003" s="1065">
        <v>30914</v>
      </c>
      <c r="U3003" s="1065">
        <v>0</v>
      </c>
      <c r="V3003" s="1065">
        <v>0</v>
      </c>
    </row>
    <row r="3004" spans="1:22">
      <c r="A3004">
        <v>4088200100</v>
      </c>
      <c r="B3004" s="1061">
        <v>2</v>
      </c>
      <c r="C3004" s="1061">
        <v>5</v>
      </c>
      <c r="D3004" s="1062">
        <v>2</v>
      </c>
      <c r="E3004" s="1061" t="s">
        <v>2394</v>
      </c>
      <c r="F3004" s="1061">
        <v>143</v>
      </c>
      <c r="G3004" s="1061" t="s">
        <v>711</v>
      </c>
      <c r="H3004" s="1063">
        <v>1</v>
      </c>
      <c r="I3004" s="1064">
        <v>35101</v>
      </c>
      <c r="J3004" s="1064">
        <v>1</v>
      </c>
      <c r="K3004">
        <v>2020</v>
      </c>
      <c r="L3004" s="1064">
        <v>2</v>
      </c>
      <c r="M3004" s="1064">
        <v>2</v>
      </c>
      <c r="N3004" s="1064" t="s">
        <v>2396</v>
      </c>
      <c r="O3004">
        <v>13</v>
      </c>
      <c r="P3004" s="1065">
        <v>0</v>
      </c>
      <c r="Q3004" s="1065">
        <v>0</v>
      </c>
      <c r="R3004" s="1066">
        <f t="shared" si="46"/>
        <v>0</v>
      </c>
      <c r="S3004" s="1065">
        <v>0</v>
      </c>
      <c r="T3004" s="1065">
        <v>0</v>
      </c>
      <c r="U3004" s="1065">
        <v>0</v>
      </c>
      <c r="V3004" s="1065">
        <v>0</v>
      </c>
    </row>
    <row r="3005" spans="1:22">
      <c r="A3005">
        <v>4088200100</v>
      </c>
      <c r="B3005" s="1061">
        <v>2</v>
      </c>
      <c r="C3005" s="1061">
        <v>5</v>
      </c>
      <c r="D3005" s="1062">
        <v>2</v>
      </c>
      <c r="E3005" s="1061" t="s">
        <v>2394</v>
      </c>
      <c r="F3005" s="1061">
        <v>143</v>
      </c>
      <c r="G3005" s="1061" t="s">
        <v>711</v>
      </c>
      <c r="H3005" s="1063">
        <v>1</v>
      </c>
      <c r="I3005" s="1064">
        <v>35101</v>
      </c>
      <c r="J3005" s="1064">
        <v>1</v>
      </c>
      <c r="K3005">
        <v>2020</v>
      </c>
      <c r="L3005" s="1064">
        <v>2</v>
      </c>
      <c r="M3005" s="1064">
        <v>2</v>
      </c>
      <c r="N3005" s="1064" t="s">
        <v>2396</v>
      </c>
      <c r="O3005">
        <v>13</v>
      </c>
      <c r="P3005" s="1065">
        <v>0</v>
      </c>
      <c r="Q3005" s="1065">
        <v>0</v>
      </c>
      <c r="R3005" s="1066">
        <f t="shared" si="46"/>
        <v>0</v>
      </c>
      <c r="S3005" s="1065">
        <v>0</v>
      </c>
      <c r="T3005" s="1065">
        <v>0</v>
      </c>
      <c r="U3005" s="1065">
        <v>16588</v>
      </c>
      <c r="V3005" s="1065">
        <v>16588</v>
      </c>
    </row>
    <row r="3006" spans="1:22">
      <c r="A3006">
        <v>4088200100</v>
      </c>
      <c r="B3006" s="1061">
        <v>2</v>
      </c>
      <c r="C3006" s="1061">
        <v>5</v>
      </c>
      <c r="D3006" s="1062">
        <v>2</v>
      </c>
      <c r="E3006" s="1061" t="s">
        <v>2394</v>
      </c>
      <c r="F3006" s="1061">
        <v>143</v>
      </c>
      <c r="G3006" s="1061" t="s">
        <v>711</v>
      </c>
      <c r="H3006" s="1063">
        <v>1</v>
      </c>
      <c r="I3006" s="1064">
        <v>35101</v>
      </c>
      <c r="J3006" s="1064">
        <v>1</v>
      </c>
      <c r="K3006">
        <v>2020</v>
      </c>
      <c r="L3006" s="1064">
        <v>2</v>
      </c>
      <c r="M3006" s="1064">
        <v>2</v>
      </c>
      <c r="N3006" s="1064" t="s">
        <v>2396</v>
      </c>
      <c r="O3006">
        <v>13</v>
      </c>
      <c r="P3006" s="1065">
        <v>0</v>
      </c>
      <c r="Q3006" s="1065">
        <v>0</v>
      </c>
      <c r="R3006" s="1066">
        <f t="shared" si="46"/>
        <v>0</v>
      </c>
      <c r="S3006" s="1065">
        <v>0</v>
      </c>
      <c r="T3006" s="1065">
        <v>0</v>
      </c>
      <c r="U3006" s="1065">
        <v>0</v>
      </c>
      <c r="V3006" s="1065">
        <v>0</v>
      </c>
    </row>
    <row r="3007" spans="1:22">
      <c r="A3007">
        <v>4088200100</v>
      </c>
      <c r="B3007" s="1061">
        <v>2</v>
      </c>
      <c r="C3007" s="1061">
        <v>5</v>
      </c>
      <c r="D3007" s="1062">
        <v>2</v>
      </c>
      <c r="E3007" s="1061" t="s">
        <v>2394</v>
      </c>
      <c r="F3007" s="1061">
        <v>143</v>
      </c>
      <c r="G3007" s="1061" t="s">
        <v>711</v>
      </c>
      <c r="H3007" s="1063">
        <v>1</v>
      </c>
      <c r="I3007" s="1064">
        <v>35101</v>
      </c>
      <c r="J3007" s="1064">
        <v>1</v>
      </c>
      <c r="K3007">
        <v>2020</v>
      </c>
      <c r="L3007" s="1064">
        <v>2</v>
      </c>
      <c r="M3007" s="1064">
        <v>2</v>
      </c>
      <c r="N3007" s="1064" t="s">
        <v>2396</v>
      </c>
      <c r="O3007">
        <v>13</v>
      </c>
      <c r="P3007" s="1065">
        <v>0</v>
      </c>
      <c r="Q3007" s="1065">
        <v>0</v>
      </c>
      <c r="R3007" s="1066">
        <f t="shared" si="46"/>
        <v>0</v>
      </c>
      <c r="S3007" s="1065">
        <v>0</v>
      </c>
      <c r="T3007" s="1065">
        <v>0</v>
      </c>
      <c r="U3007" s="1065">
        <v>0</v>
      </c>
      <c r="V3007" s="1065">
        <v>0</v>
      </c>
    </row>
    <row r="3008" spans="1:22">
      <c r="A3008">
        <v>4088200100</v>
      </c>
      <c r="B3008" s="1061">
        <v>2</v>
      </c>
      <c r="C3008" s="1061">
        <v>5</v>
      </c>
      <c r="D3008" s="1062">
        <v>2</v>
      </c>
      <c r="E3008" s="1061" t="s">
        <v>2394</v>
      </c>
      <c r="F3008" s="1061">
        <v>143</v>
      </c>
      <c r="G3008" s="1061" t="s">
        <v>711</v>
      </c>
      <c r="H3008" s="1063">
        <v>1</v>
      </c>
      <c r="I3008" s="1064">
        <v>35101</v>
      </c>
      <c r="J3008" s="1064">
        <v>1</v>
      </c>
      <c r="K3008">
        <v>2020</v>
      </c>
      <c r="L3008" s="1064">
        <v>2</v>
      </c>
      <c r="M3008" s="1064">
        <v>2</v>
      </c>
      <c r="N3008" s="1064" t="s">
        <v>2396</v>
      </c>
      <c r="O3008">
        <v>13</v>
      </c>
      <c r="P3008" s="1065">
        <v>0</v>
      </c>
      <c r="Q3008" s="1065">
        <v>0</v>
      </c>
      <c r="R3008" s="1066">
        <f t="shared" si="46"/>
        <v>0</v>
      </c>
      <c r="S3008" s="1065">
        <v>16588</v>
      </c>
      <c r="T3008" s="1065">
        <v>16588</v>
      </c>
      <c r="U3008" s="1065">
        <v>0</v>
      </c>
      <c r="V3008" s="1065">
        <v>0</v>
      </c>
    </row>
    <row r="3009" spans="1:22">
      <c r="A3009">
        <v>4088200100</v>
      </c>
      <c r="B3009" s="1061">
        <v>2</v>
      </c>
      <c r="C3009" s="1061">
        <v>5</v>
      </c>
      <c r="D3009" s="1062">
        <v>2</v>
      </c>
      <c r="E3009" s="1061" t="s">
        <v>2394</v>
      </c>
      <c r="F3009" s="1061">
        <v>143</v>
      </c>
      <c r="G3009" s="1061" t="s">
        <v>711</v>
      </c>
      <c r="H3009" s="1063">
        <v>1</v>
      </c>
      <c r="I3009" s="1064">
        <v>35101</v>
      </c>
      <c r="J3009" s="1064">
        <v>1</v>
      </c>
      <c r="K3009">
        <v>2020</v>
      </c>
      <c r="L3009" s="1064">
        <v>2</v>
      </c>
      <c r="M3009" s="1064">
        <v>2</v>
      </c>
      <c r="N3009" s="1064" t="s">
        <v>2396</v>
      </c>
      <c r="O3009">
        <v>13</v>
      </c>
      <c r="P3009" s="1065">
        <v>0</v>
      </c>
      <c r="Q3009" s="1065">
        <v>16588</v>
      </c>
      <c r="R3009" s="1066">
        <f t="shared" si="46"/>
        <v>16588</v>
      </c>
      <c r="S3009" s="1065">
        <v>0</v>
      </c>
      <c r="T3009" s="1065">
        <v>0</v>
      </c>
      <c r="U3009" s="1065">
        <v>0</v>
      </c>
      <c r="V3009" s="1065">
        <v>0</v>
      </c>
    </row>
    <row r="3010" spans="1:22">
      <c r="A3010">
        <v>4088200100</v>
      </c>
      <c r="B3010" s="1061">
        <v>2</v>
      </c>
      <c r="C3010" s="1061">
        <v>5</v>
      </c>
      <c r="D3010" s="1062">
        <v>2</v>
      </c>
      <c r="E3010" s="1061" t="s">
        <v>2394</v>
      </c>
      <c r="F3010" s="1061">
        <v>143</v>
      </c>
      <c r="G3010" s="1061" t="s">
        <v>711</v>
      </c>
      <c r="H3010" s="1063">
        <v>1</v>
      </c>
      <c r="I3010" s="1064">
        <v>35101</v>
      </c>
      <c r="J3010" s="1064">
        <v>1</v>
      </c>
      <c r="K3010">
        <v>2020</v>
      </c>
      <c r="L3010" s="1064">
        <v>2</v>
      </c>
      <c r="M3010" s="1064">
        <v>2</v>
      </c>
      <c r="N3010" s="1064" t="s">
        <v>2396</v>
      </c>
      <c r="O3010">
        <v>13</v>
      </c>
      <c r="P3010" s="1065">
        <v>0</v>
      </c>
      <c r="Q3010" s="1065">
        <v>0</v>
      </c>
      <c r="R3010" s="1066">
        <f t="shared" si="46"/>
        <v>0</v>
      </c>
      <c r="S3010" s="1065">
        <v>0</v>
      </c>
      <c r="T3010" s="1065">
        <v>0</v>
      </c>
      <c r="U3010" s="1065">
        <v>0</v>
      </c>
      <c r="V3010" s="1065">
        <v>0</v>
      </c>
    </row>
    <row r="3011" spans="1:22">
      <c r="A3011">
        <v>4088200100</v>
      </c>
      <c r="B3011" s="1061">
        <v>2</v>
      </c>
      <c r="C3011" s="1061">
        <v>5</v>
      </c>
      <c r="D3011" s="1062">
        <v>2</v>
      </c>
      <c r="E3011" s="1061" t="s">
        <v>2394</v>
      </c>
      <c r="F3011" s="1061">
        <v>143</v>
      </c>
      <c r="G3011" s="1061" t="s">
        <v>711</v>
      </c>
      <c r="H3011" s="1063">
        <v>1</v>
      </c>
      <c r="I3011" s="1064">
        <v>35101</v>
      </c>
      <c r="J3011" s="1064">
        <v>1</v>
      </c>
      <c r="K3011">
        <v>2020</v>
      </c>
      <c r="L3011" s="1064">
        <v>2</v>
      </c>
      <c r="M3011" s="1064">
        <v>2</v>
      </c>
      <c r="N3011" s="1064" t="s">
        <v>2396</v>
      </c>
      <c r="O3011">
        <v>13</v>
      </c>
      <c r="P3011" s="1065">
        <v>0</v>
      </c>
      <c r="Q3011" s="1065">
        <v>0</v>
      </c>
      <c r="R3011" s="1066">
        <f t="shared" si="46"/>
        <v>0</v>
      </c>
      <c r="S3011" s="1065">
        <v>0</v>
      </c>
      <c r="T3011" s="1065">
        <v>0</v>
      </c>
      <c r="U3011" s="1065">
        <v>18096</v>
      </c>
      <c r="V3011" s="1065">
        <v>18096</v>
      </c>
    </row>
    <row r="3012" spans="1:22">
      <c r="A3012">
        <v>4088200100</v>
      </c>
      <c r="B3012" s="1061">
        <v>2</v>
      </c>
      <c r="C3012" s="1061">
        <v>5</v>
      </c>
      <c r="D3012" s="1062">
        <v>2</v>
      </c>
      <c r="E3012" s="1061" t="s">
        <v>2394</v>
      </c>
      <c r="F3012" s="1061">
        <v>143</v>
      </c>
      <c r="G3012" s="1061" t="s">
        <v>711</v>
      </c>
      <c r="H3012" s="1063">
        <v>1</v>
      </c>
      <c r="I3012" s="1064">
        <v>35101</v>
      </c>
      <c r="J3012" s="1064">
        <v>1</v>
      </c>
      <c r="K3012">
        <v>2020</v>
      </c>
      <c r="L3012" s="1064">
        <v>2</v>
      </c>
      <c r="M3012" s="1064">
        <v>2</v>
      </c>
      <c r="N3012" s="1064" t="s">
        <v>2396</v>
      </c>
      <c r="O3012">
        <v>13</v>
      </c>
      <c r="P3012" s="1065">
        <v>0</v>
      </c>
      <c r="Q3012" s="1065">
        <v>0</v>
      </c>
      <c r="R3012" s="1066">
        <f t="shared" si="46"/>
        <v>0</v>
      </c>
      <c r="S3012" s="1065">
        <v>0</v>
      </c>
      <c r="T3012" s="1065">
        <v>0</v>
      </c>
      <c r="U3012" s="1065">
        <v>0</v>
      </c>
      <c r="V3012" s="1065">
        <v>0</v>
      </c>
    </row>
    <row r="3013" spans="1:22">
      <c r="A3013">
        <v>4088200100</v>
      </c>
      <c r="B3013" s="1061">
        <v>2</v>
      </c>
      <c r="C3013" s="1061">
        <v>5</v>
      </c>
      <c r="D3013" s="1062">
        <v>2</v>
      </c>
      <c r="E3013" s="1061" t="s">
        <v>2394</v>
      </c>
      <c r="F3013" s="1061">
        <v>143</v>
      </c>
      <c r="G3013" s="1061" t="s">
        <v>711</v>
      </c>
      <c r="H3013" s="1063">
        <v>1</v>
      </c>
      <c r="I3013" s="1064">
        <v>35101</v>
      </c>
      <c r="J3013" s="1064">
        <v>1</v>
      </c>
      <c r="K3013">
        <v>2020</v>
      </c>
      <c r="L3013" s="1064">
        <v>2</v>
      </c>
      <c r="M3013" s="1064">
        <v>2</v>
      </c>
      <c r="N3013" s="1064" t="s">
        <v>2396</v>
      </c>
      <c r="O3013">
        <v>13</v>
      </c>
      <c r="P3013" s="1065">
        <v>0</v>
      </c>
      <c r="Q3013" s="1065">
        <v>0</v>
      </c>
      <c r="R3013" s="1066">
        <f t="shared" ref="R3013:R3076" si="47">P3013+Q3013</f>
        <v>0</v>
      </c>
      <c r="S3013" s="1065">
        <v>0</v>
      </c>
      <c r="T3013" s="1065">
        <v>0</v>
      </c>
      <c r="U3013" s="1065">
        <v>0</v>
      </c>
      <c r="V3013" s="1065">
        <v>0</v>
      </c>
    </row>
    <row r="3014" spans="1:22">
      <c r="A3014">
        <v>4088200100</v>
      </c>
      <c r="B3014" s="1061">
        <v>2</v>
      </c>
      <c r="C3014" s="1061">
        <v>5</v>
      </c>
      <c r="D3014" s="1062">
        <v>2</v>
      </c>
      <c r="E3014" s="1061" t="s">
        <v>2394</v>
      </c>
      <c r="F3014" s="1061">
        <v>143</v>
      </c>
      <c r="G3014" s="1061" t="s">
        <v>711</v>
      </c>
      <c r="H3014" s="1063">
        <v>1</v>
      </c>
      <c r="I3014" s="1064">
        <v>35101</v>
      </c>
      <c r="J3014" s="1064">
        <v>1</v>
      </c>
      <c r="K3014">
        <v>2020</v>
      </c>
      <c r="L3014" s="1064">
        <v>2</v>
      </c>
      <c r="M3014" s="1064">
        <v>2</v>
      </c>
      <c r="N3014" s="1064" t="s">
        <v>2396</v>
      </c>
      <c r="O3014">
        <v>13</v>
      </c>
      <c r="P3014" s="1065">
        <v>0</v>
      </c>
      <c r="Q3014" s="1065">
        <v>0</v>
      </c>
      <c r="R3014" s="1066">
        <f t="shared" si="47"/>
        <v>0</v>
      </c>
      <c r="S3014" s="1065">
        <v>18096</v>
      </c>
      <c r="T3014" s="1065">
        <v>18096</v>
      </c>
      <c r="U3014" s="1065">
        <v>0</v>
      </c>
      <c r="V3014" s="1065">
        <v>0</v>
      </c>
    </row>
    <row r="3015" spans="1:22">
      <c r="A3015">
        <v>4088200100</v>
      </c>
      <c r="B3015" s="1061">
        <v>2</v>
      </c>
      <c r="C3015" s="1061">
        <v>5</v>
      </c>
      <c r="D3015" s="1062">
        <v>2</v>
      </c>
      <c r="E3015" s="1061" t="s">
        <v>2394</v>
      </c>
      <c r="F3015" s="1061">
        <v>143</v>
      </c>
      <c r="G3015" s="1061" t="s">
        <v>711</v>
      </c>
      <c r="H3015" s="1063">
        <v>1</v>
      </c>
      <c r="I3015" s="1064">
        <v>35101</v>
      </c>
      <c r="J3015" s="1064">
        <v>1</v>
      </c>
      <c r="K3015">
        <v>2020</v>
      </c>
      <c r="L3015" s="1064">
        <v>2</v>
      </c>
      <c r="M3015" s="1064">
        <v>2</v>
      </c>
      <c r="N3015" s="1064" t="s">
        <v>2396</v>
      </c>
      <c r="O3015">
        <v>13</v>
      </c>
      <c r="P3015" s="1065">
        <v>0</v>
      </c>
      <c r="Q3015" s="1065">
        <v>18096</v>
      </c>
      <c r="R3015" s="1066">
        <f t="shared" si="47"/>
        <v>18096</v>
      </c>
      <c r="S3015" s="1065">
        <v>0</v>
      </c>
      <c r="T3015" s="1065">
        <v>0</v>
      </c>
      <c r="U3015" s="1065">
        <v>0</v>
      </c>
      <c r="V3015" s="1065">
        <v>0</v>
      </c>
    </row>
    <row r="3016" spans="1:22">
      <c r="A3016">
        <v>4088200100</v>
      </c>
      <c r="B3016" s="1061">
        <v>2</v>
      </c>
      <c r="C3016" s="1061">
        <v>5</v>
      </c>
      <c r="D3016" s="1062">
        <v>2</v>
      </c>
      <c r="E3016" s="1061" t="s">
        <v>2394</v>
      </c>
      <c r="F3016" s="1061">
        <v>143</v>
      </c>
      <c r="G3016" s="1061" t="s">
        <v>711</v>
      </c>
      <c r="H3016" s="1063">
        <v>1</v>
      </c>
      <c r="I3016" s="1064">
        <v>35103</v>
      </c>
      <c r="J3016" s="1064">
        <v>1</v>
      </c>
      <c r="K3016">
        <v>2020</v>
      </c>
      <c r="L3016" s="1064">
        <v>2</v>
      </c>
      <c r="M3016" s="1064">
        <v>2</v>
      </c>
      <c r="N3016" s="1064" t="s">
        <v>2396</v>
      </c>
      <c r="O3016">
        <v>13</v>
      </c>
      <c r="P3016" s="1065">
        <v>140821.72</v>
      </c>
      <c r="Q3016" s="1065">
        <v>-118810.72</v>
      </c>
      <c r="R3016" s="1066">
        <f t="shared" si="47"/>
        <v>22011</v>
      </c>
      <c r="S3016" s="1065">
        <v>22011</v>
      </c>
      <c r="T3016" s="1065">
        <v>22011</v>
      </c>
      <c r="U3016" s="1065">
        <v>22011</v>
      </c>
      <c r="V3016" s="1065">
        <v>22011</v>
      </c>
    </row>
    <row r="3017" spans="1:22">
      <c r="A3017">
        <v>4088200100</v>
      </c>
      <c r="B3017" s="1061">
        <v>2</v>
      </c>
      <c r="C3017" s="1061">
        <v>5</v>
      </c>
      <c r="D3017" s="1062">
        <v>2</v>
      </c>
      <c r="E3017" s="1061" t="s">
        <v>2394</v>
      </c>
      <c r="F3017" s="1061">
        <v>143</v>
      </c>
      <c r="G3017" s="1061" t="s">
        <v>711</v>
      </c>
      <c r="H3017" s="1063">
        <v>1</v>
      </c>
      <c r="I3017" s="1064">
        <v>35103</v>
      </c>
      <c r="J3017" s="1064">
        <v>1</v>
      </c>
      <c r="K3017">
        <v>2020</v>
      </c>
      <c r="L3017" s="1064">
        <v>1</v>
      </c>
      <c r="M3017" s="1064">
        <v>1</v>
      </c>
      <c r="N3017" s="1064" t="s">
        <v>2397</v>
      </c>
      <c r="O3017">
        <v>13</v>
      </c>
      <c r="P3017" s="1065">
        <v>0</v>
      </c>
      <c r="Q3017" s="1065">
        <v>0</v>
      </c>
      <c r="R3017" s="1066">
        <f t="shared" si="47"/>
        <v>0</v>
      </c>
      <c r="S3017" s="1065">
        <v>0</v>
      </c>
      <c r="T3017" s="1065">
        <v>0</v>
      </c>
      <c r="U3017" s="1065">
        <v>0</v>
      </c>
      <c r="V3017" s="1065">
        <v>0</v>
      </c>
    </row>
    <row r="3018" spans="1:22">
      <c r="A3018">
        <v>4088200100</v>
      </c>
      <c r="B3018" s="1061">
        <v>2</v>
      </c>
      <c r="C3018" s="1061">
        <v>5</v>
      </c>
      <c r="D3018" s="1062">
        <v>2</v>
      </c>
      <c r="E3018" s="1061" t="s">
        <v>2394</v>
      </c>
      <c r="F3018" s="1061">
        <v>143</v>
      </c>
      <c r="G3018" s="1061" t="s">
        <v>711</v>
      </c>
      <c r="H3018" s="1063">
        <v>1</v>
      </c>
      <c r="I3018" s="1064">
        <v>35103</v>
      </c>
      <c r="J3018" s="1064">
        <v>1</v>
      </c>
      <c r="K3018">
        <v>2020</v>
      </c>
      <c r="L3018" s="1064">
        <v>1</v>
      </c>
      <c r="M3018" s="1064">
        <v>1</v>
      </c>
      <c r="N3018" s="1064" t="s">
        <v>2397</v>
      </c>
      <c r="O3018">
        <v>13</v>
      </c>
      <c r="P3018" s="1065">
        <v>0</v>
      </c>
      <c r="Q3018" s="1065">
        <v>20439.8</v>
      </c>
      <c r="R3018" s="1066">
        <f t="shared" si="47"/>
        <v>20439.8</v>
      </c>
      <c r="S3018" s="1065">
        <v>0</v>
      </c>
      <c r="T3018" s="1065">
        <v>0</v>
      </c>
      <c r="U3018" s="1065">
        <v>0</v>
      </c>
      <c r="V3018" s="1065">
        <v>0</v>
      </c>
    </row>
    <row r="3019" spans="1:22">
      <c r="A3019">
        <v>4088200100</v>
      </c>
      <c r="B3019" s="1061">
        <v>2</v>
      </c>
      <c r="C3019" s="1061">
        <v>5</v>
      </c>
      <c r="D3019" s="1062">
        <v>2</v>
      </c>
      <c r="E3019" s="1061" t="s">
        <v>2394</v>
      </c>
      <c r="F3019" s="1061">
        <v>143</v>
      </c>
      <c r="G3019" s="1061" t="s">
        <v>711</v>
      </c>
      <c r="H3019" s="1063">
        <v>1</v>
      </c>
      <c r="I3019" s="1064">
        <v>35103</v>
      </c>
      <c r="J3019" s="1064">
        <v>1</v>
      </c>
      <c r="K3019">
        <v>2020</v>
      </c>
      <c r="L3019" s="1064">
        <v>1</v>
      </c>
      <c r="M3019" s="1064">
        <v>1</v>
      </c>
      <c r="N3019" s="1064" t="s">
        <v>2397</v>
      </c>
      <c r="O3019">
        <v>13</v>
      </c>
      <c r="P3019" s="1065">
        <v>114919.2</v>
      </c>
      <c r="Q3019" s="1065">
        <v>-57771.8</v>
      </c>
      <c r="R3019" s="1066">
        <f t="shared" si="47"/>
        <v>57147.399999999994</v>
      </c>
      <c r="S3019" s="1065">
        <v>57147.4</v>
      </c>
      <c r="T3019" s="1065">
        <v>57147.4</v>
      </c>
      <c r="U3019" s="1065">
        <v>25479.4</v>
      </c>
      <c r="V3019" s="1065">
        <v>25479.4</v>
      </c>
    </row>
    <row r="3020" spans="1:22">
      <c r="A3020">
        <v>4088200100</v>
      </c>
      <c r="B3020" s="1061">
        <v>2</v>
      </c>
      <c r="C3020" s="1061">
        <v>5</v>
      </c>
      <c r="D3020" s="1062">
        <v>2</v>
      </c>
      <c r="E3020" s="1061" t="s">
        <v>2394</v>
      </c>
      <c r="F3020" s="1061">
        <v>143</v>
      </c>
      <c r="G3020" s="1061" t="s">
        <v>711</v>
      </c>
      <c r="H3020" s="1063">
        <v>1</v>
      </c>
      <c r="I3020" s="1064">
        <v>35103</v>
      </c>
      <c r="J3020" s="1064">
        <v>1</v>
      </c>
      <c r="K3020">
        <v>2020</v>
      </c>
      <c r="L3020" s="1064">
        <v>2</v>
      </c>
      <c r="M3020" s="1064">
        <v>2</v>
      </c>
      <c r="N3020" s="1064" t="s">
        <v>2396</v>
      </c>
      <c r="O3020">
        <v>13</v>
      </c>
      <c r="P3020" s="1065">
        <v>237473.72</v>
      </c>
      <c r="Q3020" s="1065">
        <v>-54112.51</v>
      </c>
      <c r="R3020" s="1066">
        <f t="shared" si="47"/>
        <v>183361.21</v>
      </c>
      <c r="S3020" s="1065">
        <v>183361.21</v>
      </c>
      <c r="T3020" s="1065">
        <v>183361.21</v>
      </c>
      <c r="U3020" s="1065">
        <v>183361.21</v>
      </c>
      <c r="V3020" s="1065">
        <v>183361.21</v>
      </c>
    </row>
    <row r="3021" spans="1:22">
      <c r="A3021">
        <v>4088200100</v>
      </c>
      <c r="B3021" s="1061">
        <v>2</v>
      </c>
      <c r="C3021" s="1061">
        <v>5</v>
      </c>
      <c r="D3021" s="1062">
        <v>2</v>
      </c>
      <c r="E3021" s="1061" t="s">
        <v>2394</v>
      </c>
      <c r="F3021" s="1061">
        <v>143</v>
      </c>
      <c r="G3021" s="1061" t="s">
        <v>711</v>
      </c>
      <c r="H3021" s="1063">
        <v>1</v>
      </c>
      <c r="I3021" s="1064">
        <v>35103</v>
      </c>
      <c r="J3021" s="1064">
        <v>1</v>
      </c>
      <c r="K3021">
        <v>2020</v>
      </c>
      <c r="L3021" s="1064">
        <v>2</v>
      </c>
      <c r="M3021" s="1064">
        <v>2</v>
      </c>
      <c r="N3021" s="1064" t="s">
        <v>2396</v>
      </c>
      <c r="O3021">
        <v>13</v>
      </c>
      <c r="P3021" s="1065">
        <v>86916.65</v>
      </c>
      <c r="Q3021" s="1065">
        <v>-66413.649999999994</v>
      </c>
      <c r="R3021" s="1066">
        <f t="shared" si="47"/>
        <v>20503</v>
      </c>
      <c r="S3021" s="1065">
        <v>20503</v>
      </c>
      <c r="T3021" s="1065">
        <v>20503</v>
      </c>
      <c r="U3021" s="1065">
        <v>20503</v>
      </c>
      <c r="V3021" s="1065">
        <v>20503</v>
      </c>
    </row>
    <row r="3022" spans="1:22">
      <c r="A3022">
        <v>4088200100</v>
      </c>
      <c r="B3022" s="1061">
        <v>2</v>
      </c>
      <c r="C3022" s="1061">
        <v>5</v>
      </c>
      <c r="D3022" s="1062">
        <v>2</v>
      </c>
      <c r="E3022" s="1061" t="s">
        <v>2394</v>
      </c>
      <c r="F3022" s="1061">
        <v>143</v>
      </c>
      <c r="G3022" s="1061" t="s">
        <v>711</v>
      </c>
      <c r="H3022" s="1063">
        <v>1</v>
      </c>
      <c r="I3022" s="1064">
        <v>35103</v>
      </c>
      <c r="J3022" s="1064">
        <v>1</v>
      </c>
      <c r="K3022">
        <v>2020</v>
      </c>
      <c r="L3022" s="1064">
        <v>2</v>
      </c>
      <c r="M3022" s="1064">
        <v>2</v>
      </c>
      <c r="N3022" s="1064" t="s">
        <v>2396</v>
      </c>
      <c r="O3022">
        <v>13</v>
      </c>
      <c r="P3022" s="1065">
        <v>50767.53</v>
      </c>
      <c r="Q3022" s="1065">
        <v>-19859.330000000002</v>
      </c>
      <c r="R3022" s="1066">
        <f t="shared" si="47"/>
        <v>30908.199999999997</v>
      </c>
      <c r="S3022" s="1065">
        <v>30908.2</v>
      </c>
      <c r="T3022" s="1065">
        <v>30908.2</v>
      </c>
      <c r="U3022" s="1065">
        <v>30908.2</v>
      </c>
      <c r="V3022" s="1065">
        <v>30908.2</v>
      </c>
    </row>
    <row r="3023" spans="1:22">
      <c r="A3023">
        <v>4088200100</v>
      </c>
      <c r="B3023" s="1061">
        <v>2</v>
      </c>
      <c r="C3023" s="1061">
        <v>5</v>
      </c>
      <c r="D3023" s="1062">
        <v>2</v>
      </c>
      <c r="E3023" s="1061" t="s">
        <v>2394</v>
      </c>
      <c r="F3023" s="1061">
        <v>143</v>
      </c>
      <c r="G3023" s="1061" t="s">
        <v>711</v>
      </c>
      <c r="H3023" s="1063">
        <v>1</v>
      </c>
      <c r="I3023" s="1064">
        <v>35103</v>
      </c>
      <c r="J3023" s="1064">
        <v>1</v>
      </c>
      <c r="K3023">
        <v>2020</v>
      </c>
      <c r="L3023" s="1064">
        <v>2</v>
      </c>
      <c r="M3023" s="1064">
        <v>2</v>
      </c>
      <c r="N3023" s="1064" t="s">
        <v>2396</v>
      </c>
      <c r="O3023">
        <v>13</v>
      </c>
      <c r="P3023" s="1065">
        <v>54074.86</v>
      </c>
      <c r="Q3023" s="1065">
        <v>134007.25</v>
      </c>
      <c r="R3023" s="1066">
        <f t="shared" si="47"/>
        <v>188082.11</v>
      </c>
      <c r="S3023" s="1065">
        <v>188082.11</v>
      </c>
      <c r="T3023" s="1065">
        <v>188082.11</v>
      </c>
      <c r="U3023" s="1065">
        <v>188082.11</v>
      </c>
      <c r="V3023" s="1065">
        <v>188082.11</v>
      </c>
    </row>
    <row r="3024" spans="1:22">
      <c r="A3024">
        <v>4088200100</v>
      </c>
      <c r="B3024" s="1061">
        <v>2</v>
      </c>
      <c r="C3024" s="1061">
        <v>5</v>
      </c>
      <c r="D3024" s="1062">
        <v>2</v>
      </c>
      <c r="E3024" s="1061" t="s">
        <v>2394</v>
      </c>
      <c r="F3024" s="1061">
        <v>143</v>
      </c>
      <c r="G3024" s="1061" t="s">
        <v>711</v>
      </c>
      <c r="H3024" s="1063">
        <v>1</v>
      </c>
      <c r="I3024" s="1064">
        <v>35103</v>
      </c>
      <c r="J3024" s="1064">
        <v>1</v>
      </c>
      <c r="K3024">
        <v>2020</v>
      </c>
      <c r="L3024" s="1064">
        <v>2</v>
      </c>
      <c r="M3024" s="1064">
        <v>2</v>
      </c>
      <c r="N3024" s="1064" t="s">
        <v>2396</v>
      </c>
      <c r="O3024">
        <v>13</v>
      </c>
      <c r="P3024" s="1065">
        <v>232428.91</v>
      </c>
      <c r="Q3024" s="1065">
        <v>-180431.11</v>
      </c>
      <c r="R3024" s="1066">
        <f t="shared" si="47"/>
        <v>51997.800000000017</v>
      </c>
      <c r="S3024" s="1065">
        <v>51997.8</v>
      </c>
      <c r="T3024" s="1065">
        <v>51997.8</v>
      </c>
      <c r="U3024" s="1065">
        <v>51997.8</v>
      </c>
      <c r="V3024" s="1065">
        <v>51997.8</v>
      </c>
    </row>
    <row r="3025" spans="1:22">
      <c r="A3025">
        <v>4088200100</v>
      </c>
      <c r="B3025" s="1061">
        <v>2</v>
      </c>
      <c r="C3025" s="1061">
        <v>5</v>
      </c>
      <c r="D3025" s="1062">
        <v>2</v>
      </c>
      <c r="E3025" s="1061" t="s">
        <v>2394</v>
      </c>
      <c r="F3025" s="1061">
        <v>143</v>
      </c>
      <c r="G3025" s="1061" t="s">
        <v>711</v>
      </c>
      <c r="H3025" s="1063">
        <v>1</v>
      </c>
      <c r="I3025" s="1064">
        <v>35103</v>
      </c>
      <c r="J3025" s="1064">
        <v>1</v>
      </c>
      <c r="K3025">
        <v>2020</v>
      </c>
      <c r="L3025" s="1064">
        <v>1</v>
      </c>
      <c r="M3025" s="1064">
        <v>1</v>
      </c>
      <c r="N3025" s="1064" t="s">
        <v>2397</v>
      </c>
      <c r="O3025">
        <v>13</v>
      </c>
      <c r="P3025" s="1065">
        <v>0</v>
      </c>
      <c r="Q3025" s="1065">
        <v>0</v>
      </c>
      <c r="R3025" s="1066">
        <f t="shared" si="47"/>
        <v>0</v>
      </c>
      <c r="S3025" s="1065">
        <v>0</v>
      </c>
      <c r="T3025" s="1065">
        <v>0</v>
      </c>
      <c r="U3025" s="1065">
        <v>0</v>
      </c>
      <c r="V3025" s="1065">
        <v>0</v>
      </c>
    </row>
    <row r="3026" spans="1:22">
      <c r="A3026">
        <v>4088200100</v>
      </c>
      <c r="B3026" s="1061">
        <v>2</v>
      </c>
      <c r="C3026" s="1061">
        <v>5</v>
      </c>
      <c r="D3026" s="1062">
        <v>2</v>
      </c>
      <c r="E3026" s="1061" t="s">
        <v>2394</v>
      </c>
      <c r="F3026" s="1061">
        <v>143</v>
      </c>
      <c r="G3026" s="1061" t="s">
        <v>711</v>
      </c>
      <c r="H3026" s="1063">
        <v>1</v>
      </c>
      <c r="I3026" s="1064">
        <v>35103</v>
      </c>
      <c r="J3026" s="1064">
        <v>1</v>
      </c>
      <c r="K3026">
        <v>2020</v>
      </c>
      <c r="L3026" s="1064">
        <v>1</v>
      </c>
      <c r="M3026" s="1064">
        <v>1</v>
      </c>
      <c r="N3026" s="1064" t="s">
        <v>2397</v>
      </c>
      <c r="O3026">
        <v>13</v>
      </c>
      <c r="P3026" s="1065">
        <v>0</v>
      </c>
      <c r="Q3026" s="1065">
        <v>0</v>
      </c>
      <c r="R3026" s="1066">
        <f t="shared" si="47"/>
        <v>0</v>
      </c>
      <c r="S3026" s="1065">
        <v>0</v>
      </c>
      <c r="T3026" s="1065">
        <v>0</v>
      </c>
      <c r="U3026" s="1065">
        <v>0</v>
      </c>
      <c r="V3026" s="1065">
        <v>0</v>
      </c>
    </row>
    <row r="3027" spans="1:22">
      <c r="A3027">
        <v>4088200100</v>
      </c>
      <c r="B3027" s="1061">
        <v>2</v>
      </c>
      <c r="C3027" s="1061">
        <v>5</v>
      </c>
      <c r="D3027" s="1062">
        <v>2</v>
      </c>
      <c r="E3027" s="1061" t="s">
        <v>2394</v>
      </c>
      <c r="F3027" s="1061">
        <v>143</v>
      </c>
      <c r="G3027" s="1061" t="s">
        <v>711</v>
      </c>
      <c r="H3027" s="1063">
        <v>1</v>
      </c>
      <c r="I3027" s="1064">
        <v>35103</v>
      </c>
      <c r="J3027" s="1064">
        <v>1</v>
      </c>
      <c r="K3027">
        <v>2020</v>
      </c>
      <c r="L3027" s="1064">
        <v>1</v>
      </c>
      <c r="M3027" s="1064">
        <v>1</v>
      </c>
      <c r="N3027" s="1064" t="s">
        <v>2397</v>
      </c>
      <c r="O3027">
        <v>13</v>
      </c>
      <c r="P3027" s="1065">
        <v>0</v>
      </c>
      <c r="Q3027" s="1065">
        <v>0</v>
      </c>
      <c r="R3027" s="1066">
        <f t="shared" si="47"/>
        <v>0</v>
      </c>
      <c r="S3027" s="1065">
        <v>55350.559999999998</v>
      </c>
      <c r="T3027" s="1065">
        <v>55350.559999999998</v>
      </c>
      <c r="U3027" s="1065">
        <v>0</v>
      </c>
      <c r="V3027" s="1065">
        <v>0</v>
      </c>
    </row>
    <row r="3028" spans="1:22">
      <c r="A3028">
        <v>4088200100</v>
      </c>
      <c r="B3028" s="1061">
        <v>2</v>
      </c>
      <c r="C3028" s="1061">
        <v>5</v>
      </c>
      <c r="D3028" s="1062">
        <v>2</v>
      </c>
      <c r="E3028" s="1061" t="s">
        <v>2394</v>
      </c>
      <c r="F3028" s="1061">
        <v>143</v>
      </c>
      <c r="G3028" s="1061" t="s">
        <v>711</v>
      </c>
      <c r="H3028" s="1063">
        <v>1</v>
      </c>
      <c r="I3028" s="1064">
        <v>35103</v>
      </c>
      <c r="J3028" s="1064">
        <v>1</v>
      </c>
      <c r="K3028">
        <v>2020</v>
      </c>
      <c r="L3028" s="1064">
        <v>1</v>
      </c>
      <c r="M3028" s="1064">
        <v>1</v>
      </c>
      <c r="N3028" s="1064" t="s">
        <v>2397</v>
      </c>
      <c r="O3028">
        <v>13</v>
      </c>
      <c r="P3028" s="1065">
        <v>0</v>
      </c>
      <c r="Q3028" s="1065">
        <v>55350.559999999998</v>
      </c>
      <c r="R3028" s="1066">
        <f t="shared" si="47"/>
        <v>55350.559999999998</v>
      </c>
      <c r="S3028" s="1065">
        <v>0</v>
      </c>
      <c r="T3028" s="1065">
        <v>0</v>
      </c>
      <c r="U3028" s="1065">
        <v>0</v>
      </c>
      <c r="V3028" s="1065">
        <v>0</v>
      </c>
    </row>
    <row r="3029" spans="1:22">
      <c r="A3029">
        <v>4088200100</v>
      </c>
      <c r="B3029" s="1061">
        <v>2</v>
      </c>
      <c r="C3029" s="1061">
        <v>5</v>
      </c>
      <c r="D3029" s="1062">
        <v>2</v>
      </c>
      <c r="E3029" s="1061" t="s">
        <v>2394</v>
      </c>
      <c r="F3029" s="1061">
        <v>143</v>
      </c>
      <c r="G3029" s="1061" t="s">
        <v>711</v>
      </c>
      <c r="H3029" s="1063">
        <v>1</v>
      </c>
      <c r="I3029" s="1064">
        <v>35103</v>
      </c>
      <c r="J3029" s="1064">
        <v>1</v>
      </c>
      <c r="K3029">
        <v>2020</v>
      </c>
      <c r="L3029" s="1064">
        <v>1</v>
      </c>
      <c r="M3029" s="1064">
        <v>1</v>
      </c>
      <c r="N3029" s="1064" t="s">
        <v>2397</v>
      </c>
      <c r="O3029">
        <v>13</v>
      </c>
      <c r="P3029" s="1065">
        <v>0</v>
      </c>
      <c r="Q3029" s="1065">
        <v>0</v>
      </c>
      <c r="R3029" s="1066">
        <f t="shared" si="47"/>
        <v>0</v>
      </c>
      <c r="S3029" s="1065">
        <v>0</v>
      </c>
      <c r="T3029" s="1065">
        <v>0</v>
      </c>
      <c r="U3029" s="1065">
        <v>0</v>
      </c>
      <c r="V3029" s="1065">
        <v>0</v>
      </c>
    </row>
    <row r="3030" spans="1:22">
      <c r="A3030">
        <v>4088200100</v>
      </c>
      <c r="B3030" s="1061">
        <v>2</v>
      </c>
      <c r="C3030" s="1061">
        <v>5</v>
      </c>
      <c r="D3030" s="1062">
        <v>2</v>
      </c>
      <c r="E3030" s="1061" t="s">
        <v>2394</v>
      </c>
      <c r="F3030" s="1061">
        <v>143</v>
      </c>
      <c r="G3030" s="1061" t="s">
        <v>711</v>
      </c>
      <c r="H3030" s="1063">
        <v>1</v>
      </c>
      <c r="I3030" s="1064">
        <v>35103</v>
      </c>
      <c r="J3030" s="1064">
        <v>1</v>
      </c>
      <c r="K3030">
        <v>2020</v>
      </c>
      <c r="L3030" s="1064">
        <v>1</v>
      </c>
      <c r="M3030" s="1064">
        <v>1</v>
      </c>
      <c r="N3030" s="1064" t="s">
        <v>2397</v>
      </c>
      <c r="O3030">
        <v>13</v>
      </c>
      <c r="P3030" s="1065">
        <v>0</v>
      </c>
      <c r="Q3030" s="1065">
        <v>0</v>
      </c>
      <c r="R3030" s="1066">
        <f t="shared" si="47"/>
        <v>0</v>
      </c>
      <c r="S3030" s="1065">
        <v>0</v>
      </c>
      <c r="T3030" s="1065">
        <v>0</v>
      </c>
      <c r="U3030" s="1065">
        <v>0</v>
      </c>
      <c r="V3030" s="1065">
        <v>0</v>
      </c>
    </row>
    <row r="3031" spans="1:22">
      <c r="A3031">
        <v>4088200100</v>
      </c>
      <c r="B3031" s="1061">
        <v>2</v>
      </c>
      <c r="C3031" s="1061">
        <v>5</v>
      </c>
      <c r="D3031" s="1062">
        <v>2</v>
      </c>
      <c r="E3031" s="1061" t="s">
        <v>2394</v>
      </c>
      <c r="F3031" s="1061">
        <v>143</v>
      </c>
      <c r="G3031" s="1061" t="s">
        <v>711</v>
      </c>
      <c r="H3031" s="1063">
        <v>1</v>
      </c>
      <c r="I3031" s="1064">
        <v>35103</v>
      </c>
      <c r="J3031" s="1064">
        <v>1</v>
      </c>
      <c r="K3031">
        <v>2020</v>
      </c>
      <c r="L3031" s="1064">
        <v>1</v>
      </c>
      <c r="M3031" s="1064">
        <v>1</v>
      </c>
      <c r="N3031" s="1064" t="s">
        <v>2397</v>
      </c>
      <c r="O3031">
        <v>13</v>
      </c>
      <c r="P3031" s="1065">
        <v>0</v>
      </c>
      <c r="Q3031" s="1065">
        <v>0</v>
      </c>
      <c r="R3031" s="1066">
        <f t="shared" si="47"/>
        <v>0</v>
      </c>
      <c r="S3031" s="1065">
        <v>14736.64</v>
      </c>
      <c r="T3031" s="1065">
        <v>14736.64</v>
      </c>
      <c r="U3031" s="1065">
        <v>0</v>
      </c>
      <c r="V3031" s="1065">
        <v>0</v>
      </c>
    </row>
    <row r="3032" spans="1:22">
      <c r="A3032">
        <v>4088200100</v>
      </c>
      <c r="B3032" s="1061">
        <v>2</v>
      </c>
      <c r="C3032" s="1061">
        <v>5</v>
      </c>
      <c r="D3032" s="1062">
        <v>2</v>
      </c>
      <c r="E3032" s="1061" t="s">
        <v>2394</v>
      </c>
      <c r="F3032" s="1061">
        <v>143</v>
      </c>
      <c r="G3032" s="1061" t="s">
        <v>711</v>
      </c>
      <c r="H3032" s="1063">
        <v>1</v>
      </c>
      <c r="I3032" s="1064">
        <v>35103</v>
      </c>
      <c r="J3032" s="1064">
        <v>1</v>
      </c>
      <c r="K3032">
        <v>2020</v>
      </c>
      <c r="L3032" s="1064">
        <v>1</v>
      </c>
      <c r="M3032" s="1064">
        <v>1</v>
      </c>
      <c r="N3032" s="1064" t="s">
        <v>2397</v>
      </c>
      <c r="O3032">
        <v>13</v>
      </c>
      <c r="P3032" s="1065">
        <v>0</v>
      </c>
      <c r="Q3032" s="1065">
        <v>14736.64</v>
      </c>
      <c r="R3032" s="1066">
        <f t="shared" si="47"/>
        <v>14736.64</v>
      </c>
      <c r="S3032" s="1065">
        <v>0</v>
      </c>
      <c r="T3032" s="1065">
        <v>0</v>
      </c>
      <c r="U3032" s="1065">
        <v>0</v>
      </c>
      <c r="V3032" s="1065">
        <v>0</v>
      </c>
    </row>
    <row r="3033" spans="1:22">
      <c r="A3033">
        <v>4088200100</v>
      </c>
      <c r="B3033" s="1061">
        <v>2</v>
      </c>
      <c r="C3033" s="1061">
        <v>5</v>
      </c>
      <c r="D3033" s="1062">
        <v>2</v>
      </c>
      <c r="E3033" s="1061" t="s">
        <v>2394</v>
      </c>
      <c r="F3033" s="1061">
        <v>143</v>
      </c>
      <c r="G3033" s="1061" t="s">
        <v>711</v>
      </c>
      <c r="H3033" s="1063">
        <v>1</v>
      </c>
      <c r="I3033" s="1064">
        <v>35201</v>
      </c>
      <c r="J3033" s="1064">
        <v>1</v>
      </c>
      <c r="K3033">
        <v>2020</v>
      </c>
      <c r="L3033" s="1064">
        <v>1</v>
      </c>
      <c r="M3033" s="1064">
        <v>1</v>
      </c>
      <c r="N3033" s="1064" t="s">
        <v>2397</v>
      </c>
      <c r="O3033">
        <v>13</v>
      </c>
      <c r="P3033" s="1065">
        <v>615.87</v>
      </c>
      <c r="Q3033" s="1065">
        <v>2163.14</v>
      </c>
      <c r="R3033" s="1066">
        <f t="shared" si="47"/>
        <v>2779.0099999999998</v>
      </c>
      <c r="S3033" s="1065">
        <v>2778.2</v>
      </c>
      <c r="T3033" s="1065">
        <v>2778.2</v>
      </c>
      <c r="U3033" s="1065">
        <v>2778.2</v>
      </c>
      <c r="V3033" s="1065">
        <v>2778.2</v>
      </c>
    </row>
    <row r="3034" spans="1:22">
      <c r="A3034">
        <v>4088200100</v>
      </c>
      <c r="B3034" s="1061">
        <v>2</v>
      </c>
      <c r="C3034" s="1061">
        <v>5</v>
      </c>
      <c r="D3034" s="1062">
        <v>2</v>
      </c>
      <c r="E3034" s="1061" t="s">
        <v>2394</v>
      </c>
      <c r="F3034" s="1061">
        <v>143</v>
      </c>
      <c r="G3034" s="1061" t="s">
        <v>711</v>
      </c>
      <c r="H3034" s="1063">
        <v>1</v>
      </c>
      <c r="I3034" s="1064">
        <v>35201</v>
      </c>
      <c r="J3034" s="1064">
        <v>1</v>
      </c>
      <c r="K3034">
        <v>2020</v>
      </c>
      <c r="L3034" s="1064">
        <v>1</v>
      </c>
      <c r="M3034" s="1064">
        <v>1</v>
      </c>
      <c r="N3034" s="1064" t="s">
        <v>2397</v>
      </c>
      <c r="O3034">
        <v>13</v>
      </c>
      <c r="P3034" s="1065">
        <v>4985.22</v>
      </c>
      <c r="Q3034" s="1065">
        <v>-4985.22</v>
      </c>
      <c r="R3034" s="1066">
        <f t="shared" si="47"/>
        <v>0</v>
      </c>
      <c r="S3034" s="1065">
        <v>0</v>
      </c>
      <c r="T3034" s="1065">
        <v>0</v>
      </c>
      <c r="U3034" s="1065">
        <v>0</v>
      </c>
      <c r="V3034" s="1065">
        <v>0</v>
      </c>
    </row>
    <row r="3035" spans="1:22">
      <c r="A3035">
        <v>4088200100</v>
      </c>
      <c r="B3035" s="1061">
        <v>2</v>
      </c>
      <c r="C3035" s="1061">
        <v>5</v>
      </c>
      <c r="D3035" s="1062">
        <v>2</v>
      </c>
      <c r="E3035" s="1061" t="s">
        <v>2394</v>
      </c>
      <c r="F3035" s="1061">
        <v>143</v>
      </c>
      <c r="G3035" s="1061" t="s">
        <v>711</v>
      </c>
      <c r="H3035" s="1063">
        <v>1</v>
      </c>
      <c r="I3035" s="1064">
        <v>35201</v>
      </c>
      <c r="J3035" s="1064">
        <v>1</v>
      </c>
      <c r="K3035">
        <v>2020</v>
      </c>
      <c r="L3035" s="1064">
        <v>1</v>
      </c>
      <c r="M3035" s="1064">
        <v>1</v>
      </c>
      <c r="N3035" s="1064" t="s">
        <v>2397</v>
      </c>
      <c r="O3035">
        <v>13</v>
      </c>
      <c r="P3035" s="1065">
        <v>0</v>
      </c>
      <c r="Q3035" s="1065">
        <v>0</v>
      </c>
      <c r="R3035" s="1066">
        <f t="shared" si="47"/>
        <v>0</v>
      </c>
      <c r="S3035" s="1065">
        <v>0</v>
      </c>
      <c r="T3035" s="1065">
        <v>0</v>
      </c>
      <c r="U3035" s="1065">
        <v>0</v>
      </c>
      <c r="V3035" s="1065">
        <v>0</v>
      </c>
    </row>
    <row r="3036" spans="1:22">
      <c r="A3036">
        <v>4088200100</v>
      </c>
      <c r="B3036" s="1061">
        <v>2</v>
      </c>
      <c r="C3036" s="1061">
        <v>5</v>
      </c>
      <c r="D3036" s="1062">
        <v>2</v>
      </c>
      <c r="E3036" s="1061" t="s">
        <v>2394</v>
      </c>
      <c r="F3036" s="1061">
        <v>143</v>
      </c>
      <c r="G3036" s="1061" t="s">
        <v>711</v>
      </c>
      <c r="H3036" s="1063">
        <v>1</v>
      </c>
      <c r="I3036" s="1064">
        <v>35201</v>
      </c>
      <c r="J3036" s="1064">
        <v>1</v>
      </c>
      <c r="K3036">
        <v>2020</v>
      </c>
      <c r="L3036" s="1064">
        <v>1</v>
      </c>
      <c r="M3036" s="1064">
        <v>1</v>
      </c>
      <c r="N3036" s="1064" t="s">
        <v>2397</v>
      </c>
      <c r="O3036">
        <v>13</v>
      </c>
      <c r="P3036" s="1065">
        <v>0</v>
      </c>
      <c r="Q3036" s="1065">
        <v>0</v>
      </c>
      <c r="R3036" s="1066">
        <f t="shared" si="47"/>
        <v>0</v>
      </c>
      <c r="S3036" s="1065">
        <v>0</v>
      </c>
      <c r="T3036" s="1065">
        <v>0</v>
      </c>
      <c r="U3036" s="1065">
        <v>7627.39</v>
      </c>
      <c r="V3036" s="1065">
        <v>7627.39</v>
      </c>
    </row>
    <row r="3037" spans="1:22">
      <c r="A3037">
        <v>4088200100</v>
      </c>
      <c r="B3037" s="1061">
        <v>2</v>
      </c>
      <c r="C3037" s="1061">
        <v>5</v>
      </c>
      <c r="D3037" s="1062">
        <v>2</v>
      </c>
      <c r="E3037" s="1061" t="s">
        <v>2394</v>
      </c>
      <c r="F3037" s="1061">
        <v>143</v>
      </c>
      <c r="G3037" s="1061" t="s">
        <v>711</v>
      </c>
      <c r="H3037" s="1063">
        <v>1</v>
      </c>
      <c r="I3037" s="1064">
        <v>35201</v>
      </c>
      <c r="J3037" s="1064">
        <v>1</v>
      </c>
      <c r="K3037">
        <v>2020</v>
      </c>
      <c r="L3037" s="1064">
        <v>1</v>
      </c>
      <c r="M3037" s="1064">
        <v>1</v>
      </c>
      <c r="N3037" s="1064" t="s">
        <v>2397</v>
      </c>
      <c r="O3037">
        <v>13</v>
      </c>
      <c r="P3037" s="1065">
        <v>0</v>
      </c>
      <c r="Q3037" s="1065">
        <v>0</v>
      </c>
      <c r="R3037" s="1066">
        <f t="shared" si="47"/>
        <v>0</v>
      </c>
      <c r="S3037" s="1065">
        <v>0</v>
      </c>
      <c r="T3037" s="1065">
        <v>0</v>
      </c>
      <c r="U3037" s="1065">
        <v>0</v>
      </c>
      <c r="V3037" s="1065">
        <v>0</v>
      </c>
    </row>
    <row r="3038" spans="1:22">
      <c r="A3038">
        <v>4088200100</v>
      </c>
      <c r="B3038" s="1061">
        <v>2</v>
      </c>
      <c r="C3038" s="1061">
        <v>5</v>
      </c>
      <c r="D3038" s="1062">
        <v>2</v>
      </c>
      <c r="E3038" s="1061" t="s">
        <v>2394</v>
      </c>
      <c r="F3038" s="1061">
        <v>143</v>
      </c>
      <c r="G3038" s="1061" t="s">
        <v>711</v>
      </c>
      <c r="H3038" s="1063">
        <v>1</v>
      </c>
      <c r="I3038" s="1064">
        <v>35201</v>
      </c>
      <c r="J3038" s="1064">
        <v>1</v>
      </c>
      <c r="K3038">
        <v>2020</v>
      </c>
      <c r="L3038" s="1064">
        <v>1</v>
      </c>
      <c r="M3038" s="1064">
        <v>1</v>
      </c>
      <c r="N3038" s="1064" t="s">
        <v>2397</v>
      </c>
      <c r="O3038">
        <v>13</v>
      </c>
      <c r="P3038" s="1065">
        <v>0</v>
      </c>
      <c r="Q3038" s="1065">
        <v>0</v>
      </c>
      <c r="R3038" s="1066">
        <f t="shared" si="47"/>
        <v>0</v>
      </c>
      <c r="S3038" s="1065">
        <v>0</v>
      </c>
      <c r="T3038" s="1065">
        <v>0</v>
      </c>
      <c r="U3038" s="1065">
        <v>0</v>
      </c>
      <c r="V3038" s="1065">
        <v>0</v>
      </c>
    </row>
    <row r="3039" spans="1:22">
      <c r="A3039">
        <v>4088200100</v>
      </c>
      <c r="B3039" s="1061">
        <v>2</v>
      </c>
      <c r="C3039" s="1061">
        <v>5</v>
      </c>
      <c r="D3039" s="1062">
        <v>2</v>
      </c>
      <c r="E3039" s="1061" t="s">
        <v>2394</v>
      </c>
      <c r="F3039" s="1061">
        <v>143</v>
      </c>
      <c r="G3039" s="1061" t="s">
        <v>711</v>
      </c>
      <c r="H3039" s="1063">
        <v>1</v>
      </c>
      <c r="I3039" s="1064">
        <v>35201</v>
      </c>
      <c r="J3039" s="1064">
        <v>1</v>
      </c>
      <c r="K3039">
        <v>2020</v>
      </c>
      <c r="L3039" s="1064">
        <v>1</v>
      </c>
      <c r="M3039" s="1064">
        <v>1</v>
      </c>
      <c r="N3039" s="1064" t="s">
        <v>2397</v>
      </c>
      <c r="O3039">
        <v>13</v>
      </c>
      <c r="P3039" s="1065">
        <v>0</v>
      </c>
      <c r="Q3039" s="1065">
        <v>0</v>
      </c>
      <c r="R3039" s="1066">
        <f t="shared" si="47"/>
        <v>0</v>
      </c>
      <c r="S3039" s="1065">
        <v>7627.39</v>
      </c>
      <c r="T3039" s="1065">
        <v>7627.39</v>
      </c>
      <c r="U3039" s="1065">
        <v>0</v>
      </c>
      <c r="V3039" s="1065">
        <v>0</v>
      </c>
    </row>
    <row r="3040" spans="1:22">
      <c r="A3040">
        <v>4088200100</v>
      </c>
      <c r="B3040" s="1061">
        <v>2</v>
      </c>
      <c r="C3040" s="1061">
        <v>5</v>
      </c>
      <c r="D3040" s="1062">
        <v>2</v>
      </c>
      <c r="E3040" s="1061" t="s">
        <v>2394</v>
      </c>
      <c r="F3040" s="1061">
        <v>143</v>
      </c>
      <c r="G3040" s="1061" t="s">
        <v>711</v>
      </c>
      <c r="H3040" s="1063">
        <v>1</v>
      </c>
      <c r="I3040" s="1064">
        <v>35201</v>
      </c>
      <c r="J3040" s="1064">
        <v>1</v>
      </c>
      <c r="K3040">
        <v>2020</v>
      </c>
      <c r="L3040" s="1064">
        <v>1</v>
      </c>
      <c r="M3040" s="1064">
        <v>1</v>
      </c>
      <c r="N3040" s="1064" t="s">
        <v>2397</v>
      </c>
      <c r="O3040">
        <v>13</v>
      </c>
      <c r="P3040" s="1065">
        <v>0</v>
      </c>
      <c r="Q3040" s="1065">
        <v>7700</v>
      </c>
      <c r="R3040" s="1066">
        <f t="shared" si="47"/>
        <v>7700</v>
      </c>
      <c r="S3040" s="1065">
        <v>0</v>
      </c>
      <c r="T3040" s="1065">
        <v>0</v>
      </c>
      <c r="U3040" s="1065">
        <v>0</v>
      </c>
      <c r="V3040" s="1065">
        <v>0</v>
      </c>
    </row>
    <row r="3041" spans="1:22">
      <c r="A3041">
        <v>4088200100</v>
      </c>
      <c r="B3041" s="1061">
        <v>2</v>
      </c>
      <c r="C3041" s="1061">
        <v>5</v>
      </c>
      <c r="D3041" s="1062">
        <v>2</v>
      </c>
      <c r="E3041" s="1061" t="s">
        <v>2394</v>
      </c>
      <c r="F3041" s="1061">
        <v>143</v>
      </c>
      <c r="G3041" s="1061" t="s">
        <v>711</v>
      </c>
      <c r="H3041" s="1063">
        <v>1</v>
      </c>
      <c r="I3041" s="1064">
        <v>35201</v>
      </c>
      <c r="J3041" s="1064">
        <v>1</v>
      </c>
      <c r="K3041">
        <v>2020</v>
      </c>
      <c r="L3041" s="1064">
        <v>1</v>
      </c>
      <c r="M3041" s="1064">
        <v>1</v>
      </c>
      <c r="N3041" s="1064" t="s">
        <v>2397</v>
      </c>
      <c r="O3041">
        <v>13</v>
      </c>
      <c r="P3041" s="1065">
        <v>0</v>
      </c>
      <c r="Q3041" s="1065">
        <v>0</v>
      </c>
      <c r="R3041" s="1066">
        <f t="shared" si="47"/>
        <v>0</v>
      </c>
      <c r="S3041" s="1065">
        <v>0</v>
      </c>
      <c r="T3041" s="1065">
        <v>0</v>
      </c>
      <c r="U3041" s="1065">
        <v>0</v>
      </c>
      <c r="V3041" s="1065">
        <v>0</v>
      </c>
    </row>
    <row r="3042" spans="1:22">
      <c r="A3042">
        <v>4088200100</v>
      </c>
      <c r="B3042" s="1061">
        <v>2</v>
      </c>
      <c r="C3042" s="1061">
        <v>5</v>
      </c>
      <c r="D3042" s="1062">
        <v>2</v>
      </c>
      <c r="E3042" s="1061" t="s">
        <v>2394</v>
      </c>
      <c r="F3042" s="1061">
        <v>143</v>
      </c>
      <c r="G3042" s="1061" t="s">
        <v>711</v>
      </c>
      <c r="H3042" s="1063">
        <v>1</v>
      </c>
      <c r="I3042" s="1064">
        <v>35201</v>
      </c>
      <c r="J3042" s="1064">
        <v>1</v>
      </c>
      <c r="K3042">
        <v>2020</v>
      </c>
      <c r="L3042" s="1064">
        <v>1</v>
      </c>
      <c r="M3042" s="1064">
        <v>1</v>
      </c>
      <c r="N3042" s="1064" t="s">
        <v>2397</v>
      </c>
      <c r="O3042">
        <v>13</v>
      </c>
      <c r="P3042" s="1065">
        <v>0</v>
      </c>
      <c r="Q3042" s="1065">
        <v>0</v>
      </c>
      <c r="R3042" s="1066">
        <f t="shared" si="47"/>
        <v>0</v>
      </c>
      <c r="S3042" s="1065">
        <v>0</v>
      </c>
      <c r="T3042" s="1065">
        <v>0</v>
      </c>
      <c r="U3042" s="1065">
        <v>951.2</v>
      </c>
      <c r="V3042" s="1065">
        <v>951.2</v>
      </c>
    </row>
    <row r="3043" spans="1:22">
      <c r="A3043">
        <v>4088200100</v>
      </c>
      <c r="B3043" s="1061">
        <v>2</v>
      </c>
      <c r="C3043" s="1061">
        <v>5</v>
      </c>
      <c r="D3043" s="1062">
        <v>2</v>
      </c>
      <c r="E3043" s="1061" t="s">
        <v>2394</v>
      </c>
      <c r="F3043" s="1061">
        <v>143</v>
      </c>
      <c r="G3043" s="1061" t="s">
        <v>711</v>
      </c>
      <c r="H3043" s="1063">
        <v>1</v>
      </c>
      <c r="I3043" s="1064">
        <v>35201</v>
      </c>
      <c r="J3043" s="1064">
        <v>1</v>
      </c>
      <c r="K3043">
        <v>2020</v>
      </c>
      <c r="L3043" s="1064">
        <v>1</v>
      </c>
      <c r="M3043" s="1064">
        <v>1</v>
      </c>
      <c r="N3043" s="1064" t="s">
        <v>2397</v>
      </c>
      <c r="O3043">
        <v>13</v>
      </c>
      <c r="P3043" s="1065">
        <v>0</v>
      </c>
      <c r="Q3043" s="1065">
        <v>0</v>
      </c>
      <c r="R3043" s="1066">
        <f t="shared" si="47"/>
        <v>0</v>
      </c>
      <c r="S3043" s="1065">
        <v>0</v>
      </c>
      <c r="T3043" s="1065">
        <v>0</v>
      </c>
      <c r="U3043" s="1065">
        <v>0</v>
      </c>
      <c r="V3043" s="1065">
        <v>0</v>
      </c>
    </row>
    <row r="3044" spans="1:22">
      <c r="A3044">
        <v>4088200100</v>
      </c>
      <c r="B3044" s="1061">
        <v>2</v>
      </c>
      <c r="C3044" s="1061">
        <v>5</v>
      </c>
      <c r="D3044" s="1062">
        <v>2</v>
      </c>
      <c r="E3044" s="1061" t="s">
        <v>2394</v>
      </c>
      <c r="F3044" s="1061">
        <v>143</v>
      </c>
      <c r="G3044" s="1061" t="s">
        <v>711</v>
      </c>
      <c r="H3044" s="1063">
        <v>1</v>
      </c>
      <c r="I3044" s="1064">
        <v>35201</v>
      </c>
      <c r="J3044" s="1064">
        <v>1</v>
      </c>
      <c r="K3044">
        <v>2020</v>
      </c>
      <c r="L3044" s="1064">
        <v>1</v>
      </c>
      <c r="M3044" s="1064">
        <v>1</v>
      </c>
      <c r="N3044" s="1064" t="s">
        <v>2397</v>
      </c>
      <c r="O3044">
        <v>13</v>
      </c>
      <c r="P3044" s="1065">
        <v>0</v>
      </c>
      <c r="Q3044" s="1065">
        <v>0</v>
      </c>
      <c r="R3044" s="1066">
        <f t="shared" si="47"/>
        <v>0</v>
      </c>
      <c r="S3044" s="1065">
        <v>0</v>
      </c>
      <c r="T3044" s="1065">
        <v>0</v>
      </c>
      <c r="U3044" s="1065">
        <v>0</v>
      </c>
      <c r="V3044" s="1065">
        <v>0</v>
      </c>
    </row>
    <row r="3045" spans="1:22">
      <c r="A3045">
        <v>4088200100</v>
      </c>
      <c r="B3045" s="1061">
        <v>2</v>
      </c>
      <c r="C3045" s="1061">
        <v>5</v>
      </c>
      <c r="D3045" s="1062">
        <v>2</v>
      </c>
      <c r="E3045" s="1061" t="s">
        <v>2394</v>
      </c>
      <c r="F3045" s="1061">
        <v>143</v>
      </c>
      <c r="G3045" s="1061" t="s">
        <v>711</v>
      </c>
      <c r="H3045" s="1063">
        <v>1</v>
      </c>
      <c r="I3045" s="1064">
        <v>35201</v>
      </c>
      <c r="J3045" s="1064">
        <v>1</v>
      </c>
      <c r="K3045">
        <v>2020</v>
      </c>
      <c r="L3045" s="1064">
        <v>1</v>
      </c>
      <c r="M3045" s="1064">
        <v>1</v>
      </c>
      <c r="N3045" s="1064" t="s">
        <v>2397</v>
      </c>
      <c r="O3045">
        <v>13</v>
      </c>
      <c r="P3045" s="1065">
        <v>0</v>
      </c>
      <c r="Q3045" s="1065">
        <v>0</v>
      </c>
      <c r="R3045" s="1066">
        <f t="shared" si="47"/>
        <v>0</v>
      </c>
      <c r="S3045" s="1065">
        <v>951.2</v>
      </c>
      <c r="T3045" s="1065">
        <v>951.2</v>
      </c>
      <c r="U3045" s="1065">
        <v>0</v>
      </c>
      <c r="V3045" s="1065">
        <v>0</v>
      </c>
    </row>
    <row r="3046" spans="1:22">
      <c r="A3046">
        <v>4088200100</v>
      </c>
      <c r="B3046" s="1061">
        <v>2</v>
      </c>
      <c r="C3046" s="1061">
        <v>5</v>
      </c>
      <c r="D3046" s="1062">
        <v>2</v>
      </c>
      <c r="E3046" s="1061" t="s">
        <v>2394</v>
      </c>
      <c r="F3046" s="1061">
        <v>143</v>
      </c>
      <c r="G3046" s="1061" t="s">
        <v>711</v>
      </c>
      <c r="H3046" s="1063">
        <v>1</v>
      </c>
      <c r="I3046" s="1064">
        <v>35201</v>
      </c>
      <c r="J3046" s="1064">
        <v>1</v>
      </c>
      <c r="K3046">
        <v>2020</v>
      </c>
      <c r="L3046" s="1064">
        <v>1</v>
      </c>
      <c r="M3046" s="1064">
        <v>1</v>
      </c>
      <c r="N3046" s="1064" t="s">
        <v>2397</v>
      </c>
      <c r="O3046">
        <v>13</v>
      </c>
      <c r="P3046" s="1065">
        <v>0</v>
      </c>
      <c r="Q3046" s="1065">
        <v>951.2</v>
      </c>
      <c r="R3046" s="1066">
        <f t="shared" si="47"/>
        <v>951.2</v>
      </c>
      <c r="S3046" s="1065">
        <v>0</v>
      </c>
      <c r="T3046" s="1065">
        <v>0</v>
      </c>
      <c r="U3046" s="1065">
        <v>0</v>
      </c>
      <c r="V3046" s="1065">
        <v>0</v>
      </c>
    </row>
    <row r="3047" spans="1:22">
      <c r="A3047">
        <v>4088200100</v>
      </c>
      <c r="B3047" s="1061">
        <v>2</v>
      </c>
      <c r="C3047" s="1061">
        <v>5</v>
      </c>
      <c r="D3047" s="1062">
        <v>2</v>
      </c>
      <c r="E3047" s="1061" t="s">
        <v>2394</v>
      </c>
      <c r="F3047" s="1061">
        <v>143</v>
      </c>
      <c r="G3047" s="1061" t="s">
        <v>711</v>
      </c>
      <c r="H3047" s="1063">
        <v>1</v>
      </c>
      <c r="I3047" s="1064">
        <v>35201</v>
      </c>
      <c r="J3047" s="1064">
        <v>1</v>
      </c>
      <c r="K3047">
        <v>2020</v>
      </c>
      <c r="L3047" s="1064">
        <v>1</v>
      </c>
      <c r="M3047" s="1064">
        <v>1</v>
      </c>
      <c r="N3047" s="1064" t="s">
        <v>2397</v>
      </c>
      <c r="O3047">
        <v>13</v>
      </c>
      <c r="P3047" s="1065">
        <v>0</v>
      </c>
      <c r="Q3047" s="1065">
        <v>0</v>
      </c>
      <c r="R3047" s="1066">
        <f t="shared" si="47"/>
        <v>0</v>
      </c>
      <c r="S3047" s="1065">
        <v>0</v>
      </c>
      <c r="T3047" s="1065">
        <v>0</v>
      </c>
      <c r="U3047" s="1065">
        <v>0</v>
      </c>
      <c r="V3047" s="1065">
        <v>0</v>
      </c>
    </row>
    <row r="3048" spans="1:22">
      <c r="A3048">
        <v>4088200100</v>
      </c>
      <c r="B3048" s="1061">
        <v>2</v>
      </c>
      <c r="C3048" s="1061">
        <v>5</v>
      </c>
      <c r="D3048" s="1062">
        <v>2</v>
      </c>
      <c r="E3048" s="1061" t="s">
        <v>2394</v>
      </c>
      <c r="F3048" s="1061">
        <v>143</v>
      </c>
      <c r="G3048" s="1061" t="s">
        <v>711</v>
      </c>
      <c r="H3048" s="1063">
        <v>1</v>
      </c>
      <c r="I3048" s="1064">
        <v>35201</v>
      </c>
      <c r="J3048" s="1064">
        <v>1</v>
      </c>
      <c r="K3048">
        <v>2020</v>
      </c>
      <c r="L3048" s="1064">
        <v>1</v>
      </c>
      <c r="M3048" s="1064">
        <v>1</v>
      </c>
      <c r="N3048" s="1064" t="s">
        <v>2397</v>
      </c>
      <c r="O3048">
        <v>13</v>
      </c>
      <c r="P3048" s="1065">
        <v>0</v>
      </c>
      <c r="Q3048" s="1065">
        <v>0</v>
      </c>
      <c r="R3048" s="1066">
        <f t="shared" si="47"/>
        <v>0</v>
      </c>
      <c r="S3048" s="1065">
        <v>0</v>
      </c>
      <c r="T3048" s="1065">
        <v>0</v>
      </c>
      <c r="U3048" s="1065">
        <v>2627.4</v>
      </c>
      <c r="V3048" s="1065">
        <v>2627.4</v>
      </c>
    </row>
    <row r="3049" spans="1:22">
      <c r="A3049">
        <v>4088200100</v>
      </c>
      <c r="B3049" s="1061">
        <v>2</v>
      </c>
      <c r="C3049" s="1061">
        <v>5</v>
      </c>
      <c r="D3049" s="1062">
        <v>2</v>
      </c>
      <c r="E3049" s="1061" t="s">
        <v>2394</v>
      </c>
      <c r="F3049" s="1061">
        <v>143</v>
      </c>
      <c r="G3049" s="1061" t="s">
        <v>711</v>
      </c>
      <c r="H3049" s="1063">
        <v>1</v>
      </c>
      <c r="I3049" s="1064">
        <v>35201</v>
      </c>
      <c r="J3049" s="1064">
        <v>1</v>
      </c>
      <c r="K3049">
        <v>2020</v>
      </c>
      <c r="L3049" s="1064">
        <v>1</v>
      </c>
      <c r="M3049" s="1064">
        <v>1</v>
      </c>
      <c r="N3049" s="1064" t="s">
        <v>2397</v>
      </c>
      <c r="O3049">
        <v>13</v>
      </c>
      <c r="P3049" s="1065">
        <v>0</v>
      </c>
      <c r="Q3049" s="1065">
        <v>0</v>
      </c>
      <c r="R3049" s="1066">
        <f t="shared" si="47"/>
        <v>0</v>
      </c>
      <c r="S3049" s="1065">
        <v>0</v>
      </c>
      <c r="T3049" s="1065">
        <v>0</v>
      </c>
      <c r="U3049" s="1065">
        <v>0</v>
      </c>
      <c r="V3049" s="1065">
        <v>0</v>
      </c>
    </row>
    <row r="3050" spans="1:22">
      <c r="A3050">
        <v>4088200100</v>
      </c>
      <c r="B3050" s="1061">
        <v>2</v>
      </c>
      <c r="C3050" s="1061">
        <v>5</v>
      </c>
      <c r="D3050" s="1062">
        <v>2</v>
      </c>
      <c r="E3050" s="1061" t="s">
        <v>2394</v>
      </c>
      <c r="F3050" s="1061">
        <v>143</v>
      </c>
      <c r="G3050" s="1061" t="s">
        <v>711</v>
      </c>
      <c r="H3050" s="1063">
        <v>1</v>
      </c>
      <c r="I3050" s="1064">
        <v>35201</v>
      </c>
      <c r="J3050" s="1064">
        <v>1</v>
      </c>
      <c r="K3050">
        <v>2020</v>
      </c>
      <c r="L3050" s="1064">
        <v>1</v>
      </c>
      <c r="M3050" s="1064">
        <v>1</v>
      </c>
      <c r="N3050" s="1064" t="s">
        <v>2397</v>
      </c>
      <c r="O3050">
        <v>13</v>
      </c>
      <c r="P3050" s="1065">
        <v>0</v>
      </c>
      <c r="Q3050" s="1065">
        <v>0</v>
      </c>
      <c r="R3050" s="1066">
        <f t="shared" si="47"/>
        <v>0</v>
      </c>
      <c r="S3050" s="1065">
        <v>0</v>
      </c>
      <c r="T3050" s="1065">
        <v>0</v>
      </c>
      <c r="U3050" s="1065">
        <v>0</v>
      </c>
      <c r="V3050" s="1065">
        <v>0</v>
      </c>
    </row>
    <row r="3051" spans="1:22">
      <c r="A3051">
        <v>4088200100</v>
      </c>
      <c r="B3051" s="1061">
        <v>2</v>
      </c>
      <c r="C3051" s="1061">
        <v>5</v>
      </c>
      <c r="D3051" s="1062">
        <v>2</v>
      </c>
      <c r="E3051" s="1061" t="s">
        <v>2394</v>
      </c>
      <c r="F3051" s="1061">
        <v>143</v>
      </c>
      <c r="G3051" s="1061" t="s">
        <v>711</v>
      </c>
      <c r="H3051" s="1063">
        <v>1</v>
      </c>
      <c r="I3051" s="1064">
        <v>35201</v>
      </c>
      <c r="J3051" s="1064">
        <v>1</v>
      </c>
      <c r="K3051">
        <v>2020</v>
      </c>
      <c r="L3051" s="1064">
        <v>1</v>
      </c>
      <c r="M3051" s="1064">
        <v>1</v>
      </c>
      <c r="N3051" s="1064" t="s">
        <v>2397</v>
      </c>
      <c r="O3051">
        <v>13</v>
      </c>
      <c r="P3051" s="1065">
        <v>0</v>
      </c>
      <c r="Q3051" s="1065">
        <v>0</v>
      </c>
      <c r="R3051" s="1066">
        <f t="shared" si="47"/>
        <v>0</v>
      </c>
      <c r="S3051" s="1065">
        <v>2627.4</v>
      </c>
      <c r="T3051" s="1065">
        <v>2627.4</v>
      </c>
      <c r="U3051" s="1065">
        <v>0</v>
      </c>
      <c r="V3051" s="1065">
        <v>0</v>
      </c>
    </row>
    <row r="3052" spans="1:22">
      <c r="A3052">
        <v>4088200100</v>
      </c>
      <c r="B3052" s="1061">
        <v>2</v>
      </c>
      <c r="C3052" s="1061">
        <v>5</v>
      </c>
      <c r="D3052" s="1062">
        <v>2</v>
      </c>
      <c r="E3052" s="1061" t="s">
        <v>2394</v>
      </c>
      <c r="F3052" s="1061">
        <v>143</v>
      </c>
      <c r="G3052" s="1061" t="s">
        <v>711</v>
      </c>
      <c r="H3052" s="1063">
        <v>1</v>
      </c>
      <c r="I3052" s="1064">
        <v>35201</v>
      </c>
      <c r="J3052" s="1064">
        <v>1</v>
      </c>
      <c r="K3052">
        <v>2020</v>
      </c>
      <c r="L3052" s="1064">
        <v>1</v>
      </c>
      <c r="M3052" s="1064">
        <v>1</v>
      </c>
      <c r="N3052" s="1064" t="s">
        <v>2397</v>
      </c>
      <c r="O3052">
        <v>13</v>
      </c>
      <c r="P3052" s="1065">
        <v>0</v>
      </c>
      <c r="Q3052" s="1065">
        <v>2627.4</v>
      </c>
      <c r="R3052" s="1066">
        <f t="shared" si="47"/>
        <v>2627.4</v>
      </c>
      <c r="S3052" s="1065">
        <v>0</v>
      </c>
      <c r="T3052" s="1065">
        <v>0</v>
      </c>
      <c r="U3052" s="1065">
        <v>0</v>
      </c>
      <c r="V3052" s="1065">
        <v>0</v>
      </c>
    </row>
    <row r="3053" spans="1:22">
      <c r="A3053">
        <v>4088200100</v>
      </c>
      <c r="B3053" s="1061">
        <v>2</v>
      </c>
      <c r="C3053" s="1061">
        <v>5</v>
      </c>
      <c r="D3053" s="1062">
        <v>2</v>
      </c>
      <c r="E3053" s="1061" t="s">
        <v>2394</v>
      </c>
      <c r="F3053" s="1061">
        <v>143</v>
      </c>
      <c r="G3053" s="1061" t="s">
        <v>711</v>
      </c>
      <c r="H3053" s="1063">
        <v>1</v>
      </c>
      <c r="I3053" s="1064">
        <v>35201</v>
      </c>
      <c r="J3053" s="1064">
        <v>1</v>
      </c>
      <c r="K3053">
        <v>2020</v>
      </c>
      <c r="L3053" s="1064">
        <v>1</v>
      </c>
      <c r="M3053" s="1064">
        <v>1</v>
      </c>
      <c r="N3053" s="1064" t="s">
        <v>2397</v>
      </c>
      <c r="O3053">
        <v>13</v>
      </c>
      <c r="P3053" s="1065">
        <v>0</v>
      </c>
      <c r="Q3053" s="1065">
        <v>0</v>
      </c>
      <c r="R3053" s="1066">
        <f t="shared" si="47"/>
        <v>0</v>
      </c>
      <c r="S3053" s="1065">
        <v>0</v>
      </c>
      <c r="T3053" s="1065">
        <v>0</v>
      </c>
      <c r="U3053" s="1065">
        <v>0</v>
      </c>
      <c r="V3053" s="1065">
        <v>0</v>
      </c>
    </row>
    <row r="3054" spans="1:22">
      <c r="A3054">
        <v>4088200100</v>
      </c>
      <c r="B3054" s="1061">
        <v>2</v>
      </c>
      <c r="C3054" s="1061">
        <v>5</v>
      </c>
      <c r="D3054" s="1062">
        <v>2</v>
      </c>
      <c r="E3054" s="1061" t="s">
        <v>2394</v>
      </c>
      <c r="F3054" s="1061">
        <v>143</v>
      </c>
      <c r="G3054" s="1061" t="s">
        <v>711</v>
      </c>
      <c r="H3054" s="1063">
        <v>1</v>
      </c>
      <c r="I3054" s="1064">
        <v>35201</v>
      </c>
      <c r="J3054" s="1064">
        <v>1</v>
      </c>
      <c r="K3054">
        <v>2020</v>
      </c>
      <c r="L3054" s="1064">
        <v>1</v>
      </c>
      <c r="M3054" s="1064">
        <v>1</v>
      </c>
      <c r="N3054" s="1064" t="s">
        <v>2397</v>
      </c>
      <c r="O3054">
        <v>13</v>
      </c>
      <c r="P3054" s="1065">
        <v>0</v>
      </c>
      <c r="Q3054" s="1065">
        <v>0</v>
      </c>
      <c r="R3054" s="1066">
        <f t="shared" si="47"/>
        <v>0</v>
      </c>
      <c r="S3054" s="1065">
        <v>0</v>
      </c>
      <c r="T3054" s="1065">
        <v>0</v>
      </c>
      <c r="U3054" s="1065">
        <v>875.8</v>
      </c>
      <c r="V3054" s="1065">
        <v>875.8</v>
      </c>
    </row>
    <row r="3055" spans="1:22">
      <c r="A3055">
        <v>4088200100</v>
      </c>
      <c r="B3055" s="1061">
        <v>2</v>
      </c>
      <c r="C3055" s="1061">
        <v>5</v>
      </c>
      <c r="D3055" s="1062">
        <v>2</v>
      </c>
      <c r="E3055" s="1061" t="s">
        <v>2394</v>
      </c>
      <c r="F3055" s="1061">
        <v>143</v>
      </c>
      <c r="G3055" s="1061" t="s">
        <v>711</v>
      </c>
      <c r="H3055" s="1063">
        <v>1</v>
      </c>
      <c r="I3055" s="1064">
        <v>35201</v>
      </c>
      <c r="J3055" s="1064">
        <v>1</v>
      </c>
      <c r="K3055">
        <v>2020</v>
      </c>
      <c r="L3055" s="1064">
        <v>1</v>
      </c>
      <c r="M3055" s="1064">
        <v>1</v>
      </c>
      <c r="N3055" s="1064" t="s">
        <v>2397</v>
      </c>
      <c r="O3055">
        <v>13</v>
      </c>
      <c r="P3055" s="1065">
        <v>0</v>
      </c>
      <c r="Q3055" s="1065">
        <v>0</v>
      </c>
      <c r="R3055" s="1066">
        <f t="shared" si="47"/>
        <v>0</v>
      </c>
      <c r="S3055" s="1065">
        <v>0</v>
      </c>
      <c r="T3055" s="1065">
        <v>0</v>
      </c>
      <c r="U3055" s="1065">
        <v>0</v>
      </c>
      <c r="V3055" s="1065">
        <v>0</v>
      </c>
    </row>
    <row r="3056" spans="1:22">
      <c r="A3056">
        <v>4088200100</v>
      </c>
      <c r="B3056" s="1061">
        <v>2</v>
      </c>
      <c r="C3056" s="1061">
        <v>5</v>
      </c>
      <c r="D3056" s="1062">
        <v>2</v>
      </c>
      <c r="E3056" s="1061" t="s">
        <v>2394</v>
      </c>
      <c r="F3056" s="1061">
        <v>143</v>
      </c>
      <c r="G3056" s="1061" t="s">
        <v>711</v>
      </c>
      <c r="H3056" s="1063">
        <v>1</v>
      </c>
      <c r="I3056" s="1064">
        <v>35201</v>
      </c>
      <c r="J3056" s="1064">
        <v>1</v>
      </c>
      <c r="K3056">
        <v>2020</v>
      </c>
      <c r="L3056" s="1064">
        <v>1</v>
      </c>
      <c r="M3056" s="1064">
        <v>1</v>
      </c>
      <c r="N3056" s="1064" t="s">
        <v>2397</v>
      </c>
      <c r="O3056">
        <v>13</v>
      </c>
      <c r="P3056" s="1065">
        <v>0</v>
      </c>
      <c r="Q3056" s="1065">
        <v>0</v>
      </c>
      <c r="R3056" s="1066">
        <f t="shared" si="47"/>
        <v>0</v>
      </c>
      <c r="S3056" s="1065">
        <v>0</v>
      </c>
      <c r="T3056" s="1065">
        <v>0</v>
      </c>
      <c r="U3056" s="1065">
        <v>0</v>
      </c>
      <c r="V3056" s="1065">
        <v>0</v>
      </c>
    </row>
    <row r="3057" spans="1:22">
      <c r="A3057">
        <v>4088200100</v>
      </c>
      <c r="B3057" s="1061">
        <v>2</v>
      </c>
      <c r="C3057" s="1061">
        <v>5</v>
      </c>
      <c r="D3057" s="1062">
        <v>2</v>
      </c>
      <c r="E3057" s="1061" t="s">
        <v>2394</v>
      </c>
      <c r="F3057" s="1061">
        <v>143</v>
      </c>
      <c r="G3057" s="1061" t="s">
        <v>711</v>
      </c>
      <c r="H3057" s="1063">
        <v>1</v>
      </c>
      <c r="I3057" s="1064">
        <v>35201</v>
      </c>
      <c r="J3057" s="1064">
        <v>1</v>
      </c>
      <c r="K3057">
        <v>2020</v>
      </c>
      <c r="L3057" s="1064">
        <v>1</v>
      </c>
      <c r="M3057" s="1064">
        <v>1</v>
      </c>
      <c r="N3057" s="1064" t="s">
        <v>2397</v>
      </c>
      <c r="O3057">
        <v>13</v>
      </c>
      <c r="P3057" s="1065">
        <v>0</v>
      </c>
      <c r="Q3057" s="1065">
        <v>0</v>
      </c>
      <c r="R3057" s="1066">
        <f t="shared" si="47"/>
        <v>0</v>
      </c>
      <c r="S3057" s="1065">
        <v>875.8</v>
      </c>
      <c r="T3057" s="1065">
        <v>875.8</v>
      </c>
      <c r="U3057" s="1065">
        <v>0</v>
      </c>
      <c r="V3057" s="1065">
        <v>0</v>
      </c>
    </row>
    <row r="3058" spans="1:22">
      <c r="A3058">
        <v>4088200100</v>
      </c>
      <c r="B3058" s="1061">
        <v>2</v>
      </c>
      <c r="C3058" s="1061">
        <v>5</v>
      </c>
      <c r="D3058" s="1062">
        <v>2</v>
      </c>
      <c r="E3058" s="1061" t="s">
        <v>2394</v>
      </c>
      <c r="F3058" s="1061">
        <v>143</v>
      </c>
      <c r="G3058" s="1061" t="s">
        <v>711</v>
      </c>
      <c r="H3058" s="1063">
        <v>1</v>
      </c>
      <c r="I3058" s="1064">
        <v>35201</v>
      </c>
      <c r="J3058" s="1064">
        <v>1</v>
      </c>
      <c r="K3058">
        <v>2020</v>
      </c>
      <c r="L3058" s="1064">
        <v>1</v>
      </c>
      <c r="M3058" s="1064">
        <v>1</v>
      </c>
      <c r="N3058" s="1064" t="s">
        <v>2397</v>
      </c>
      <c r="O3058">
        <v>13</v>
      </c>
      <c r="P3058" s="1065">
        <v>0</v>
      </c>
      <c r="Q3058" s="1065">
        <v>876</v>
      </c>
      <c r="R3058" s="1066">
        <f t="shared" si="47"/>
        <v>876</v>
      </c>
      <c r="S3058" s="1065">
        <v>0</v>
      </c>
      <c r="T3058" s="1065">
        <v>0</v>
      </c>
      <c r="U3058" s="1065">
        <v>0</v>
      </c>
      <c r="V3058" s="1065">
        <v>0</v>
      </c>
    </row>
    <row r="3059" spans="1:22">
      <c r="A3059">
        <v>4088200100</v>
      </c>
      <c r="B3059" s="1061">
        <v>2</v>
      </c>
      <c r="C3059" s="1061">
        <v>5</v>
      </c>
      <c r="D3059" s="1062">
        <v>2</v>
      </c>
      <c r="E3059" s="1061" t="s">
        <v>2394</v>
      </c>
      <c r="F3059" s="1061">
        <v>143</v>
      </c>
      <c r="G3059" s="1061" t="s">
        <v>711</v>
      </c>
      <c r="H3059" s="1063">
        <v>1</v>
      </c>
      <c r="I3059" s="1064">
        <v>35201</v>
      </c>
      <c r="J3059" s="1064">
        <v>1</v>
      </c>
      <c r="K3059">
        <v>2020</v>
      </c>
      <c r="L3059" s="1064">
        <v>2</v>
      </c>
      <c r="M3059" s="1064">
        <v>2</v>
      </c>
      <c r="N3059" s="1064" t="s">
        <v>2396</v>
      </c>
      <c r="O3059">
        <v>13</v>
      </c>
      <c r="P3059" s="1065">
        <v>0</v>
      </c>
      <c r="Q3059" s="1065">
        <v>0</v>
      </c>
      <c r="R3059" s="1066">
        <f t="shared" si="47"/>
        <v>0</v>
      </c>
      <c r="S3059" s="1065">
        <v>0</v>
      </c>
      <c r="T3059" s="1065">
        <v>0</v>
      </c>
      <c r="U3059" s="1065">
        <v>0</v>
      </c>
      <c r="V3059" s="1065">
        <v>0</v>
      </c>
    </row>
    <row r="3060" spans="1:22">
      <c r="A3060">
        <v>4088200100</v>
      </c>
      <c r="B3060" s="1061">
        <v>2</v>
      </c>
      <c r="C3060" s="1061">
        <v>5</v>
      </c>
      <c r="D3060" s="1062">
        <v>2</v>
      </c>
      <c r="E3060" s="1061" t="s">
        <v>2394</v>
      </c>
      <c r="F3060" s="1061">
        <v>143</v>
      </c>
      <c r="G3060" s="1061" t="s">
        <v>711</v>
      </c>
      <c r="H3060" s="1063">
        <v>1</v>
      </c>
      <c r="I3060" s="1064">
        <v>35201</v>
      </c>
      <c r="J3060" s="1064">
        <v>1</v>
      </c>
      <c r="K3060">
        <v>2020</v>
      </c>
      <c r="L3060" s="1064">
        <v>2</v>
      </c>
      <c r="M3060" s="1064">
        <v>2</v>
      </c>
      <c r="N3060" s="1064" t="s">
        <v>2396</v>
      </c>
      <c r="O3060">
        <v>13</v>
      </c>
      <c r="P3060" s="1065">
        <v>0</v>
      </c>
      <c r="Q3060" s="1065">
        <v>0</v>
      </c>
      <c r="R3060" s="1066">
        <f t="shared" si="47"/>
        <v>0</v>
      </c>
      <c r="S3060" s="1065">
        <v>0</v>
      </c>
      <c r="T3060" s="1065">
        <v>0</v>
      </c>
      <c r="U3060" s="1065">
        <v>40890</v>
      </c>
      <c r="V3060" s="1065">
        <v>40890</v>
      </c>
    </row>
    <row r="3061" spans="1:22">
      <c r="A3061">
        <v>4088200100</v>
      </c>
      <c r="B3061" s="1061">
        <v>2</v>
      </c>
      <c r="C3061" s="1061">
        <v>5</v>
      </c>
      <c r="D3061" s="1062">
        <v>2</v>
      </c>
      <c r="E3061" s="1061" t="s">
        <v>2394</v>
      </c>
      <c r="F3061" s="1061">
        <v>143</v>
      </c>
      <c r="G3061" s="1061" t="s">
        <v>711</v>
      </c>
      <c r="H3061" s="1063">
        <v>1</v>
      </c>
      <c r="I3061" s="1064">
        <v>35201</v>
      </c>
      <c r="J3061" s="1064">
        <v>1</v>
      </c>
      <c r="K3061">
        <v>2020</v>
      </c>
      <c r="L3061" s="1064">
        <v>2</v>
      </c>
      <c r="M3061" s="1064">
        <v>2</v>
      </c>
      <c r="N3061" s="1064" t="s">
        <v>2396</v>
      </c>
      <c r="O3061">
        <v>13</v>
      </c>
      <c r="P3061" s="1065">
        <v>0</v>
      </c>
      <c r="Q3061" s="1065">
        <v>0</v>
      </c>
      <c r="R3061" s="1066">
        <f t="shared" si="47"/>
        <v>0</v>
      </c>
      <c r="S3061" s="1065">
        <v>0</v>
      </c>
      <c r="T3061" s="1065">
        <v>0</v>
      </c>
      <c r="U3061" s="1065">
        <v>0</v>
      </c>
      <c r="V3061" s="1065">
        <v>0</v>
      </c>
    </row>
    <row r="3062" spans="1:22">
      <c r="A3062">
        <v>4088200100</v>
      </c>
      <c r="B3062" s="1061">
        <v>2</v>
      </c>
      <c r="C3062" s="1061">
        <v>5</v>
      </c>
      <c r="D3062" s="1062">
        <v>2</v>
      </c>
      <c r="E3062" s="1061" t="s">
        <v>2394</v>
      </c>
      <c r="F3062" s="1061">
        <v>143</v>
      </c>
      <c r="G3062" s="1061" t="s">
        <v>711</v>
      </c>
      <c r="H3062" s="1063">
        <v>1</v>
      </c>
      <c r="I3062" s="1064">
        <v>35201</v>
      </c>
      <c r="J3062" s="1064">
        <v>1</v>
      </c>
      <c r="K3062">
        <v>2020</v>
      </c>
      <c r="L3062" s="1064">
        <v>2</v>
      </c>
      <c r="M3062" s="1064">
        <v>2</v>
      </c>
      <c r="N3062" s="1064" t="s">
        <v>2396</v>
      </c>
      <c r="O3062">
        <v>13</v>
      </c>
      <c r="P3062" s="1065">
        <v>0</v>
      </c>
      <c r="Q3062" s="1065">
        <v>0</v>
      </c>
      <c r="R3062" s="1066">
        <f t="shared" si="47"/>
        <v>0</v>
      </c>
      <c r="S3062" s="1065">
        <v>0</v>
      </c>
      <c r="T3062" s="1065">
        <v>0</v>
      </c>
      <c r="U3062" s="1065">
        <v>0</v>
      </c>
      <c r="V3062" s="1065">
        <v>0</v>
      </c>
    </row>
    <row r="3063" spans="1:22">
      <c r="A3063">
        <v>4088200100</v>
      </c>
      <c r="B3063" s="1061">
        <v>2</v>
      </c>
      <c r="C3063" s="1061">
        <v>5</v>
      </c>
      <c r="D3063" s="1062">
        <v>2</v>
      </c>
      <c r="E3063" s="1061" t="s">
        <v>2394</v>
      </c>
      <c r="F3063" s="1061">
        <v>143</v>
      </c>
      <c r="G3063" s="1061" t="s">
        <v>711</v>
      </c>
      <c r="H3063" s="1063">
        <v>1</v>
      </c>
      <c r="I3063" s="1064">
        <v>35201</v>
      </c>
      <c r="J3063" s="1064">
        <v>1</v>
      </c>
      <c r="K3063">
        <v>2020</v>
      </c>
      <c r="L3063" s="1064">
        <v>2</v>
      </c>
      <c r="M3063" s="1064">
        <v>2</v>
      </c>
      <c r="N3063" s="1064" t="s">
        <v>2396</v>
      </c>
      <c r="O3063">
        <v>13</v>
      </c>
      <c r="P3063" s="1065">
        <v>0</v>
      </c>
      <c r="Q3063" s="1065">
        <v>0</v>
      </c>
      <c r="R3063" s="1066">
        <f t="shared" si="47"/>
        <v>0</v>
      </c>
      <c r="S3063" s="1065">
        <v>40890</v>
      </c>
      <c r="T3063" s="1065">
        <v>40890</v>
      </c>
      <c r="U3063" s="1065">
        <v>0</v>
      </c>
      <c r="V3063" s="1065">
        <v>0</v>
      </c>
    </row>
    <row r="3064" spans="1:22">
      <c r="A3064">
        <v>4088200100</v>
      </c>
      <c r="B3064" s="1061">
        <v>2</v>
      </c>
      <c r="C3064" s="1061">
        <v>5</v>
      </c>
      <c r="D3064" s="1062">
        <v>2</v>
      </c>
      <c r="E3064" s="1061" t="s">
        <v>2394</v>
      </c>
      <c r="F3064" s="1061">
        <v>143</v>
      </c>
      <c r="G3064" s="1061" t="s">
        <v>711</v>
      </c>
      <c r="H3064" s="1063">
        <v>1</v>
      </c>
      <c r="I3064" s="1064">
        <v>35201</v>
      </c>
      <c r="J3064" s="1064">
        <v>1</v>
      </c>
      <c r="K3064">
        <v>2020</v>
      </c>
      <c r="L3064" s="1064">
        <v>2</v>
      </c>
      <c r="M3064" s="1064">
        <v>2</v>
      </c>
      <c r="N3064" s="1064" t="s">
        <v>2396</v>
      </c>
      <c r="O3064">
        <v>13</v>
      </c>
      <c r="P3064" s="1065">
        <v>0</v>
      </c>
      <c r="Q3064" s="1065">
        <v>40890</v>
      </c>
      <c r="R3064" s="1066">
        <f t="shared" si="47"/>
        <v>40890</v>
      </c>
      <c r="S3064" s="1065">
        <v>0</v>
      </c>
      <c r="T3064" s="1065">
        <v>0</v>
      </c>
      <c r="U3064" s="1065">
        <v>0</v>
      </c>
      <c r="V3064" s="1065">
        <v>0</v>
      </c>
    </row>
    <row r="3065" spans="1:22">
      <c r="A3065">
        <v>4088200100</v>
      </c>
      <c r="B3065" s="1061">
        <v>2</v>
      </c>
      <c r="C3065" s="1061">
        <v>5</v>
      </c>
      <c r="D3065" s="1062">
        <v>2</v>
      </c>
      <c r="E3065" s="1061" t="s">
        <v>2394</v>
      </c>
      <c r="F3065" s="1061">
        <v>143</v>
      </c>
      <c r="G3065" s="1061" t="s">
        <v>711</v>
      </c>
      <c r="H3065" s="1063">
        <v>1</v>
      </c>
      <c r="I3065" s="1064">
        <v>35201</v>
      </c>
      <c r="J3065" s="1064">
        <v>1</v>
      </c>
      <c r="K3065">
        <v>2020</v>
      </c>
      <c r="L3065" s="1064">
        <v>1</v>
      </c>
      <c r="M3065" s="1064">
        <v>1</v>
      </c>
      <c r="N3065" s="1064" t="s">
        <v>2397</v>
      </c>
      <c r="O3065">
        <v>13</v>
      </c>
      <c r="P3065" s="1065">
        <v>6748.58</v>
      </c>
      <c r="Q3065" s="1065">
        <v>-6748.58</v>
      </c>
      <c r="R3065" s="1066">
        <f t="shared" si="47"/>
        <v>0</v>
      </c>
      <c r="S3065" s="1065">
        <v>0</v>
      </c>
      <c r="T3065" s="1065">
        <v>0</v>
      </c>
      <c r="U3065" s="1065">
        <v>0</v>
      </c>
      <c r="V3065" s="1065">
        <v>0</v>
      </c>
    </row>
    <row r="3066" spans="1:22">
      <c r="A3066">
        <v>4088200100</v>
      </c>
      <c r="B3066" s="1061">
        <v>2</v>
      </c>
      <c r="C3066" s="1061">
        <v>5</v>
      </c>
      <c r="D3066" s="1062">
        <v>2</v>
      </c>
      <c r="E3066" s="1061" t="s">
        <v>2394</v>
      </c>
      <c r="F3066" s="1061">
        <v>143</v>
      </c>
      <c r="G3066" s="1061" t="s">
        <v>711</v>
      </c>
      <c r="H3066" s="1063">
        <v>1</v>
      </c>
      <c r="I3066" s="1064">
        <v>35201</v>
      </c>
      <c r="J3066" s="1064">
        <v>1</v>
      </c>
      <c r="K3066">
        <v>2020</v>
      </c>
      <c r="L3066" s="1064">
        <v>1</v>
      </c>
      <c r="M3066" s="1064">
        <v>1</v>
      </c>
      <c r="N3066" s="1064" t="s">
        <v>2397</v>
      </c>
      <c r="O3066">
        <v>13</v>
      </c>
      <c r="P3066" s="1065">
        <v>0</v>
      </c>
      <c r="Q3066" s="1065">
        <v>0</v>
      </c>
      <c r="R3066" s="1066">
        <f t="shared" si="47"/>
        <v>0</v>
      </c>
      <c r="S3066" s="1065">
        <v>0</v>
      </c>
      <c r="T3066" s="1065">
        <v>0</v>
      </c>
      <c r="U3066" s="1065">
        <v>0</v>
      </c>
      <c r="V3066" s="1065">
        <v>0</v>
      </c>
    </row>
    <row r="3067" spans="1:22">
      <c r="A3067">
        <v>4088200100</v>
      </c>
      <c r="B3067" s="1061">
        <v>2</v>
      </c>
      <c r="C3067" s="1061">
        <v>5</v>
      </c>
      <c r="D3067" s="1062">
        <v>2</v>
      </c>
      <c r="E3067" s="1061" t="s">
        <v>2394</v>
      </c>
      <c r="F3067" s="1061">
        <v>143</v>
      </c>
      <c r="G3067" s="1061" t="s">
        <v>711</v>
      </c>
      <c r="H3067" s="1063">
        <v>1</v>
      </c>
      <c r="I3067" s="1064">
        <v>35201</v>
      </c>
      <c r="J3067" s="1064">
        <v>1</v>
      </c>
      <c r="K3067">
        <v>2020</v>
      </c>
      <c r="L3067" s="1064">
        <v>1</v>
      </c>
      <c r="M3067" s="1064">
        <v>1</v>
      </c>
      <c r="N3067" s="1064" t="s">
        <v>2397</v>
      </c>
      <c r="O3067">
        <v>13</v>
      </c>
      <c r="P3067" s="1065">
        <v>0</v>
      </c>
      <c r="Q3067" s="1065">
        <v>0</v>
      </c>
      <c r="R3067" s="1066">
        <f t="shared" si="47"/>
        <v>0</v>
      </c>
      <c r="S3067" s="1065">
        <v>0</v>
      </c>
      <c r="T3067" s="1065">
        <v>0</v>
      </c>
      <c r="U3067" s="1065">
        <v>254</v>
      </c>
      <c r="V3067" s="1065">
        <v>254</v>
      </c>
    </row>
    <row r="3068" spans="1:22">
      <c r="A3068">
        <v>4088200100</v>
      </c>
      <c r="B3068" s="1061">
        <v>2</v>
      </c>
      <c r="C3068" s="1061">
        <v>5</v>
      </c>
      <c r="D3068" s="1062">
        <v>2</v>
      </c>
      <c r="E3068" s="1061" t="s">
        <v>2394</v>
      </c>
      <c r="F3068" s="1061">
        <v>143</v>
      </c>
      <c r="G3068" s="1061" t="s">
        <v>711</v>
      </c>
      <c r="H3068" s="1063">
        <v>1</v>
      </c>
      <c r="I3068" s="1064">
        <v>35201</v>
      </c>
      <c r="J3068" s="1064">
        <v>1</v>
      </c>
      <c r="K3068">
        <v>2020</v>
      </c>
      <c r="L3068" s="1064">
        <v>1</v>
      </c>
      <c r="M3068" s="1064">
        <v>1</v>
      </c>
      <c r="N3068" s="1064" t="s">
        <v>2397</v>
      </c>
      <c r="O3068">
        <v>13</v>
      </c>
      <c r="P3068" s="1065">
        <v>0</v>
      </c>
      <c r="Q3068" s="1065">
        <v>0</v>
      </c>
      <c r="R3068" s="1066">
        <f t="shared" si="47"/>
        <v>0</v>
      </c>
      <c r="S3068" s="1065">
        <v>0</v>
      </c>
      <c r="T3068" s="1065">
        <v>0</v>
      </c>
      <c r="U3068" s="1065">
        <v>0</v>
      </c>
      <c r="V3068" s="1065">
        <v>0</v>
      </c>
    </row>
    <row r="3069" spans="1:22">
      <c r="A3069">
        <v>4088200100</v>
      </c>
      <c r="B3069" s="1061">
        <v>2</v>
      </c>
      <c r="C3069" s="1061">
        <v>5</v>
      </c>
      <c r="D3069" s="1062">
        <v>2</v>
      </c>
      <c r="E3069" s="1061" t="s">
        <v>2394</v>
      </c>
      <c r="F3069" s="1061">
        <v>143</v>
      </c>
      <c r="G3069" s="1061" t="s">
        <v>711</v>
      </c>
      <c r="H3069" s="1063">
        <v>1</v>
      </c>
      <c r="I3069" s="1064">
        <v>35201</v>
      </c>
      <c r="J3069" s="1064">
        <v>1</v>
      </c>
      <c r="K3069">
        <v>2020</v>
      </c>
      <c r="L3069" s="1064">
        <v>1</v>
      </c>
      <c r="M3069" s="1064">
        <v>1</v>
      </c>
      <c r="N3069" s="1064" t="s">
        <v>2397</v>
      </c>
      <c r="O3069">
        <v>13</v>
      </c>
      <c r="P3069" s="1065">
        <v>0</v>
      </c>
      <c r="Q3069" s="1065">
        <v>0</v>
      </c>
      <c r="R3069" s="1066">
        <f t="shared" si="47"/>
        <v>0</v>
      </c>
      <c r="S3069" s="1065">
        <v>254</v>
      </c>
      <c r="T3069" s="1065">
        <v>254</v>
      </c>
      <c r="U3069" s="1065">
        <v>0</v>
      </c>
      <c r="V3069" s="1065">
        <v>0</v>
      </c>
    </row>
    <row r="3070" spans="1:22">
      <c r="A3070">
        <v>4088200100</v>
      </c>
      <c r="B3070" s="1061">
        <v>2</v>
      </c>
      <c r="C3070" s="1061">
        <v>5</v>
      </c>
      <c r="D3070" s="1062">
        <v>2</v>
      </c>
      <c r="E3070" s="1061" t="s">
        <v>2394</v>
      </c>
      <c r="F3070" s="1061">
        <v>143</v>
      </c>
      <c r="G3070" s="1061" t="s">
        <v>711</v>
      </c>
      <c r="H3070" s="1063">
        <v>1</v>
      </c>
      <c r="I3070" s="1064">
        <v>35201</v>
      </c>
      <c r="J3070" s="1064">
        <v>1</v>
      </c>
      <c r="K3070">
        <v>2020</v>
      </c>
      <c r="L3070" s="1064">
        <v>1</v>
      </c>
      <c r="M3070" s="1064">
        <v>1</v>
      </c>
      <c r="N3070" s="1064" t="s">
        <v>2397</v>
      </c>
      <c r="O3070">
        <v>13</v>
      </c>
      <c r="P3070" s="1065">
        <v>0</v>
      </c>
      <c r="Q3070" s="1065">
        <v>254</v>
      </c>
      <c r="R3070" s="1066">
        <f t="shared" si="47"/>
        <v>254</v>
      </c>
      <c r="S3070" s="1065">
        <v>0</v>
      </c>
      <c r="T3070" s="1065">
        <v>0</v>
      </c>
      <c r="U3070" s="1065">
        <v>0</v>
      </c>
      <c r="V3070" s="1065">
        <v>0</v>
      </c>
    </row>
    <row r="3071" spans="1:22">
      <c r="A3071">
        <v>4088200100</v>
      </c>
      <c r="B3071" s="1061">
        <v>2</v>
      </c>
      <c r="C3071" s="1061">
        <v>5</v>
      </c>
      <c r="D3071" s="1062">
        <v>2</v>
      </c>
      <c r="E3071" s="1061" t="s">
        <v>2394</v>
      </c>
      <c r="F3071" s="1061">
        <v>143</v>
      </c>
      <c r="G3071" s="1061" t="s">
        <v>711</v>
      </c>
      <c r="H3071" s="1063">
        <v>1</v>
      </c>
      <c r="I3071" s="1064">
        <v>35201</v>
      </c>
      <c r="J3071" s="1064">
        <v>1</v>
      </c>
      <c r="K3071">
        <v>2020</v>
      </c>
      <c r="L3071" s="1064">
        <v>1</v>
      </c>
      <c r="M3071" s="1064">
        <v>1</v>
      </c>
      <c r="N3071" s="1064" t="s">
        <v>2397</v>
      </c>
      <c r="O3071">
        <v>13</v>
      </c>
      <c r="P3071" s="1065">
        <v>0</v>
      </c>
      <c r="Q3071" s="1065">
        <v>0</v>
      </c>
      <c r="R3071" s="1066">
        <f t="shared" si="47"/>
        <v>0</v>
      </c>
      <c r="S3071" s="1065">
        <v>0</v>
      </c>
      <c r="T3071" s="1065">
        <v>0</v>
      </c>
      <c r="U3071" s="1065">
        <v>0</v>
      </c>
      <c r="V3071" s="1065">
        <v>0</v>
      </c>
    </row>
    <row r="3072" spans="1:22">
      <c r="A3072">
        <v>4088200100</v>
      </c>
      <c r="B3072" s="1061">
        <v>2</v>
      </c>
      <c r="C3072" s="1061">
        <v>5</v>
      </c>
      <c r="D3072" s="1062">
        <v>2</v>
      </c>
      <c r="E3072" s="1061" t="s">
        <v>2394</v>
      </c>
      <c r="F3072" s="1061">
        <v>143</v>
      </c>
      <c r="G3072" s="1061" t="s">
        <v>711</v>
      </c>
      <c r="H3072" s="1063">
        <v>1</v>
      </c>
      <c r="I3072" s="1064">
        <v>35201</v>
      </c>
      <c r="J3072" s="1064">
        <v>1</v>
      </c>
      <c r="K3072">
        <v>2020</v>
      </c>
      <c r="L3072" s="1064">
        <v>1</v>
      </c>
      <c r="M3072" s="1064">
        <v>1</v>
      </c>
      <c r="N3072" s="1064" t="s">
        <v>2397</v>
      </c>
      <c r="O3072">
        <v>13</v>
      </c>
      <c r="P3072" s="1065">
        <v>230.15</v>
      </c>
      <c r="Q3072" s="1065">
        <v>3349.85</v>
      </c>
      <c r="R3072" s="1066">
        <f t="shared" si="47"/>
        <v>3580</v>
      </c>
      <c r="S3072" s="1065">
        <v>3578.6</v>
      </c>
      <c r="T3072" s="1065">
        <v>3578.6</v>
      </c>
      <c r="U3072" s="1065">
        <v>3578.6</v>
      </c>
      <c r="V3072" s="1065">
        <v>3578.6</v>
      </c>
    </row>
    <row r="3073" spans="1:22">
      <c r="A3073">
        <v>4088200100</v>
      </c>
      <c r="B3073" s="1061">
        <v>2</v>
      </c>
      <c r="C3073" s="1061">
        <v>5</v>
      </c>
      <c r="D3073" s="1062">
        <v>2</v>
      </c>
      <c r="E3073" s="1061" t="s">
        <v>2394</v>
      </c>
      <c r="F3073" s="1061">
        <v>143</v>
      </c>
      <c r="G3073" s="1061" t="s">
        <v>711</v>
      </c>
      <c r="H3073" s="1063">
        <v>1</v>
      </c>
      <c r="I3073" s="1064">
        <v>35201</v>
      </c>
      <c r="J3073" s="1064">
        <v>1</v>
      </c>
      <c r="K3073">
        <v>2020</v>
      </c>
      <c r="L3073" s="1064">
        <v>1</v>
      </c>
      <c r="M3073" s="1064">
        <v>1</v>
      </c>
      <c r="N3073" s="1064" t="s">
        <v>2397</v>
      </c>
      <c r="O3073">
        <v>13</v>
      </c>
      <c r="P3073" s="1065">
        <v>8569.6299999999992</v>
      </c>
      <c r="Q3073" s="1065">
        <v>12883.52</v>
      </c>
      <c r="R3073" s="1066">
        <f t="shared" si="47"/>
        <v>21453.15</v>
      </c>
      <c r="S3073" s="1065">
        <v>21347.8</v>
      </c>
      <c r="T3073" s="1065">
        <v>21347.8</v>
      </c>
      <c r="U3073" s="1065">
        <v>21347.8</v>
      </c>
      <c r="V3073" s="1065">
        <v>21347.8</v>
      </c>
    </row>
    <row r="3074" spans="1:22">
      <c r="A3074">
        <v>4088200100</v>
      </c>
      <c r="B3074" s="1061">
        <v>2</v>
      </c>
      <c r="C3074" s="1061">
        <v>5</v>
      </c>
      <c r="D3074" s="1062">
        <v>2</v>
      </c>
      <c r="E3074" s="1061" t="s">
        <v>2394</v>
      </c>
      <c r="F3074" s="1061">
        <v>143</v>
      </c>
      <c r="G3074" s="1061" t="s">
        <v>711</v>
      </c>
      <c r="H3074" s="1063">
        <v>1</v>
      </c>
      <c r="I3074" s="1064">
        <v>35201</v>
      </c>
      <c r="J3074" s="1064">
        <v>1</v>
      </c>
      <c r="K3074">
        <v>2020</v>
      </c>
      <c r="L3074" s="1064">
        <v>1</v>
      </c>
      <c r="M3074" s="1064">
        <v>1</v>
      </c>
      <c r="N3074" s="1064" t="s">
        <v>2397</v>
      </c>
      <c r="O3074">
        <v>13</v>
      </c>
      <c r="P3074" s="1065">
        <v>0</v>
      </c>
      <c r="Q3074" s="1065">
        <v>0</v>
      </c>
      <c r="R3074" s="1066">
        <f t="shared" si="47"/>
        <v>0</v>
      </c>
      <c r="S3074" s="1065">
        <v>0</v>
      </c>
      <c r="T3074" s="1065">
        <v>0</v>
      </c>
      <c r="U3074" s="1065">
        <v>0</v>
      </c>
      <c r="V3074" s="1065">
        <v>0</v>
      </c>
    </row>
    <row r="3075" spans="1:22">
      <c r="A3075">
        <v>4088200100</v>
      </c>
      <c r="B3075" s="1061">
        <v>2</v>
      </c>
      <c r="C3075" s="1061">
        <v>5</v>
      </c>
      <c r="D3075" s="1062">
        <v>2</v>
      </c>
      <c r="E3075" s="1061" t="s">
        <v>2394</v>
      </c>
      <c r="F3075" s="1061">
        <v>143</v>
      </c>
      <c r="G3075" s="1061" t="s">
        <v>711</v>
      </c>
      <c r="H3075" s="1063">
        <v>1</v>
      </c>
      <c r="I3075" s="1064">
        <v>35201</v>
      </c>
      <c r="J3075" s="1064">
        <v>1</v>
      </c>
      <c r="K3075">
        <v>2020</v>
      </c>
      <c r="L3075" s="1064">
        <v>1</v>
      </c>
      <c r="M3075" s="1064">
        <v>1</v>
      </c>
      <c r="N3075" s="1064" t="s">
        <v>2397</v>
      </c>
      <c r="O3075">
        <v>13</v>
      </c>
      <c r="P3075" s="1065">
        <v>0</v>
      </c>
      <c r="Q3075" s="1065">
        <v>0</v>
      </c>
      <c r="R3075" s="1066">
        <f t="shared" si="47"/>
        <v>0</v>
      </c>
      <c r="S3075" s="1065">
        <v>0</v>
      </c>
      <c r="T3075" s="1065">
        <v>0</v>
      </c>
      <c r="U3075" s="1065">
        <v>2853.6</v>
      </c>
      <c r="V3075" s="1065">
        <v>2853.6</v>
      </c>
    </row>
    <row r="3076" spans="1:22">
      <c r="A3076">
        <v>4088200100</v>
      </c>
      <c r="B3076" s="1061">
        <v>2</v>
      </c>
      <c r="C3076" s="1061">
        <v>5</v>
      </c>
      <c r="D3076" s="1062">
        <v>2</v>
      </c>
      <c r="E3076" s="1061" t="s">
        <v>2394</v>
      </c>
      <c r="F3076" s="1061">
        <v>143</v>
      </c>
      <c r="G3076" s="1061" t="s">
        <v>711</v>
      </c>
      <c r="H3076" s="1063">
        <v>1</v>
      </c>
      <c r="I3076" s="1064">
        <v>35201</v>
      </c>
      <c r="J3076" s="1064">
        <v>1</v>
      </c>
      <c r="K3076">
        <v>2020</v>
      </c>
      <c r="L3076" s="1064">
        <v>1</v>
      </c>
      <c r="M3076" s="1064">
        <v>1</v>
      </c>
      <c r="N3076" s="1064" t="s">
        <v>2397</v>
      </c>
      <c r="O3076">
        <v>13</v>
      </c>
      <c r="P3076" s="1065">
        <v>0</v>
      </c>
      <c r="Q3076" s="1065">
        <v>0</v>
      </c>
      <c r="R3076" s="1066">
        <f t="shared" si="47"/>
        <v>0</v>
      </c>
      <c r="S3076" s="1065">
        <v>0</v>
      </c>
      <c r="T3076" s="1065">
        <v>0</v>
      </c>
      <c r="U3076" s="1065">
        <v>0</v>
      </c>
      <c r="V3076" s="1065">
        <v>0</v>
      </c>
    </row>
    <row r="3077" spans="1:22">
      <c r="A3077">
        <v>4088200100</v>
      </c>
      <c r="B3077" s="1061">
        <v>2</v>
      </c>
      <c r="C3077" s="1061">
        <v>5</v>
      </c>
      <c r="D3077" s="1062">
        <v>2</v>
      </c>
      <c r="E3077" s="1061" t="s">
        <v>2394</v>
      </c>
      <c r="F3077" s="1061">
        <v>143</v>
      </c>
      <c r="G3077" s="1061" t="s">
        <v>711</v>
      </c>
      <c r="H3077" s="1063">
        <v>1</v>
      </c>
      <c r="I3077" s="1064">
        <v>35201</v>
      </c>
      <c r="J3077" s="1064">
        <v>1</v>
      </c>
      <c r="K3077">
        <v>2020</v>
      </c>
      <c r="L3077" s="1064">
        <v>1</v>
      </c>
      <c r="M3077" s="1064">
        <v>1</v>
      </c>
      <c r="N3077" s="1064" t="s">
        <v>2397</v>
      </c>
      <c r="O3077">
        <v>13</v>
      </c>
      <c r="P3077" s="1065">
        <v>0</v>
      </c>
      <c r="Q3077" s="1065">
        <v>0</v>
      </c>
      <c r="R3077" s="1066">
        <f t="shared" ref="R3077:R3140" si="48">P3077+Q3077</f>
        <v>0</v>
      </c>
      <c r="S3077" s="1065">
        <v>0</v>
      </c>
      <c r="T3077" s="1065">
        <v>0</v>
      </c>
      <c r="U3077" s="1065">
        <v>0</v>
      </c>
      <c r="V3077" s="1065">
        <v>0</v>
      </c>
    </row>
    <row r="3078" spans="1:22">
      <c r="A3078">
        <v>4088200100</v>
      </c>
      <c r="B3078" s="1061">
        <v>2</v>
      </c>
      <c r="C3078" s="1061">
        <v>5</v>
      </c>
      <c r="D3078" s="1062">
        <v>2</v>
      </c>
      <c r="E3078" s="1061" t="s">
        <v>2394</v>
      </c>
      <c r="F3078" s="1061">
        <v>143</v>
      </c>
      <c r="G3078" s="1061" t="s">
        <v>711</v>
      </c>
      <c r="H3078" s="1063">
        <v>1</v>
      </c>
      <c r="I3078" s="1064">
        <v>35201</v>
      </c>
      <c r="J3078" s="1064">
        <v>1</v>
      </c>
      <c r="K3078">
        <v>2020</v>
      </c>
      <c r="L3078" s="1064">
        <v>1</v>
      </c>
      <c r="M3078" s="1064">
        <v>1</v>
      </c>
      <c r="N3078" s="1064" t="s">
        <v>2397</v>
      </c>
      <c r="O3078">
        <v>13</v>
      </c>
      <c r="P3078" s="1065">
        <v>0</v>
      </c>
      <c r="Q3078" s="1065">
        <v>0</v>
      </c>
      <c r="R3078" s="1066">
        <f t="shared" si="48"/>
        <v>0</v>
      </c>
      <c r="S3078" s="1065">
        <v>2853.6</v>
      </c>
      <c r="T3078" s="1065">
        <v>2853.6</v>
      </c>
      <c r="U3078" s="1065">
        <v>0</v>
      </c>
      <c r="V3078" s="1065">
        <v>0</v>
      </c>
    </row>
    <row r="3079" spans="1:22">
      <c r="A3079">
        <v>4088200100</v>
      </c>
      <c r="B3079" s="1061">
        <v>2</v>
      </c>
      <c r="C3079" s="1061">
        <v>5</v>
      </c>
      <c r="D3079" s="1062">
        <v>2</v>
      </c>
      <c r="E3079" s="1061" t="s">
        <v>2394</v>
      </c>
      <c r="F3079" s="1061">
        <v>143</v>
      </c>
      <c r="G3079" s="1061" t="s">
        <v>711</v>
      </c>
      <c r="H3079" s="1063">
        <v>1</v>
      </c>
      <c r="I3079" s="1064">
        <v>35201</v>
      </c>
      <c r="J3079" s="1064">
        <v>1</v>
      </c>
      <c r="K3079">
        <v>2020</v>
      </c>
      <c r="L3079" s="1064">
        <v>1</v>
      </c>
      <c r="M3079" s="1064">
        <v>1</v>
      </c>
      <c r="N3079" s="1064" t="s">
        <v>2397</v>
      </c>
      <c r="O3079">
        <v>13</v>
      </c>
      <c r="P3079" s="1065">
        <v>0</v>
      </c>
      <c r="Q3079" s="1065">
        <v>2854</v>
      </c>
      <c r="R3079" s="1066">
        <f t="shared" si="48"/>
        <v>2854</v>
      </c>
      <c r="S3079" s="1065">
        <v>0</v>
      </c>
      <c r="T3079" s="1065">
        <v>0</v>
      </c>
      <c r="U3079" s="1065">
        <v>0</v>
      </c>
      <c r="V3079" s="1065">
        <v>0</v>
      </c>
    </row>
    <row r="3080" spans="1:22">
      <c r="A3080">
        <v>4088200100</v>
      </c>
      <c r="B3080" s="1061">
        <v>2</v>
      </c>
      <c r="C3080" s="1061">
        <v>5</v>
      </c>
      <c r="D3080" s="1062">
        <v>2</v>
      </c>
      <c r="E3080" s="1061" t="s">
        <v>2394</v>
      </c>
      <c r="F3080" s="1061">
        <v>143</v>
      </c>
      <c r="G3080" s="1061" t="s">
        <v>711</v>
      </c>
      <c r="H3080" s="1063">
        <v>1</v>
      </c>
      <c r="I3080" s="1064">
        <v>35501</v>
      </c>
      <c r="J3080" s="1064">
        <v>1</v>
      </c>
      <c r="K3080">
        <v>2020</v>
      </c>
      <c r="L3080" s="1064">
        <v>2</v>
      </c>
      <c r="M3080" s="1064">
        <v>2</v>
      </c>
      <c r="N3080" s="1064" t="s">
        <v>2396</v>
      </c>
      <c r="O3080">
        <v>13</v>
      </c>
      <c r="P3080" s="1065">
        <v>23344.28</v>
      </c>
      <c r="Q3080" s="1065">
        <v>-20583.48</v>
      </c>
      <c r="R3080" s="1066">
        <f t="shared" si="48"/>
        <v>2760.7999999999993</v>
      </c>
      <c r="S3080" s="1065">
        <v>2760.8</v>
      </c>
      <c r="T3080" s="1065">
        <v>2760.8</v>
      </c>
      <c r="U3080" s="1065">
        <v>2760.8</v>
      </c>
      <c r="V3080" s="1065">
        <v>2760.8</v>
      </c>
    </row>
    <row r="3081" spans="1:22">
      <c r="A3081">
        <v>4088200100</v>
      </c>
      <c r="B3081" s="1061">
        <v>2</v>
      </c>
      <c r="C3081" s="1061">
        <v>5</v>
      </c>
      <c r="D3081" s="1062">
        <v>2</v>
      </c>
      <c r="E3081" s="1061" t="s">
        <v>2394</v>
      </c>
      <c r="F3081" s="1061">
        <v>143</v>
      </c>
      <c r="G3081" s="1061" t="s">
        <v>711</v>
      </c>
      <c r="H3081" s="1063">
        <v>1</v>
      </c>
      <c r="I3081" s="1064">
        <v>35501</v>
      </c>
      <c r="J3081" s="1064">
        <v>1</v>
      </c>
      <c r="K3081">
        <v>2020</v>
      </c>
      <c r="L3081" s="1064">
        <v>2</v>
      </c>
      <c r="M3081" s="1064">
        <v>2</v>
      </c>
      <c r="N3081" s="1064" t="s">
        <v>2396</v>
      </c>
      <c r="O3081">
        <v>13</v>
      </c>
      <c r="P3081" s="1065">
        <v>117103.74</v>
      </c>
      <c r="Q3081" s="1065">
        <v>-70716.53</v>
      </c>
      <c r="R3081" s="1066">
        <f t="shared" si="48"/>
        <v>46387.210000000006</v>
      </c>
      <c r="S3081" s="1065">
        <v>46387.21</v>
      </c>
      <c r="T3081" s="1065">
        <v>46387.21</v>
      </c>
      <c r="U3081" s="1065">
        <v>46387.21</v>
      </c>
      <c r="V3081" s="1065">
        <v>46387.21</v>
      </c>
    </row>
    <row r="3082" spans="1:22">
      <c r="A3082">
        <v>4088200100</v>
      </c>
      <c r="B3082" s="1061">
        <v>2</v>
      </c>
      <c r="C3082" s="1061">
        <v>5</v>
      </c>
      <c r="D3082" s="1062">
        <v>2</v>
      </c>
      <c r="E3082" s="1061" t="s">
        <v>2394</v>
      </c>
      <c r="F3082" s="1061">
        <v>143</v>
      </c>
      <c r="G3082" s="1061" t="s">
        <v>711</v>
      </c>
      <c r="H3082" s="1063">
        <v>1</v>
      </c>
      <c r="I3082" s="1064">
        <v>35501</v>
      </c>
      <c r="J3082" s="1064">
        <v>1</v>
      </c>
      <c r="K3082">
        <v>2020</v>
      </c>
      <c r="L3082" s="1064">
        <v>1</v>
      </c>
      <c r="M3082" s="1064">
        <v>1</v>
      </c>
      <c r="N3082" s="1064" t="s">
        <v>2397</v>
      </c>
      <c r="O3082">
        <v>13</v>
      </c>
      <c r="P3082" s="1065">
        <v>112648.74</v>
      </c>
      <c r="Q3082" s="1065">
        <v>-90028.74</v>
      </c>
      <c r="R3082" s="1066">
        <f t="shared" si="48"/>
        <v>22620</v>
      </c>
      <c r="S3082" s="1065">
        <v>22620</v>
      </c>
      <c r="T3082" s="1065">
        <v>22620</v>
      </c>
      <c r="U3082" s="1065">
        <v>22620</v>
      </c>
      <c r="V3082" s="1065">
        <v>22620</v>
      </c>
    </row>
    <row r="3083" spans="1:22">
      <c r="A3083">
        <v>4088200100</v>
      </c>
      <c r="B3083" s="1061">
        <v>2</v>
      </c>
      <c r="C3083" s="1061">
        <v>5</v>
      </c>
      <c r="D3083" s="1062">
        <v>2</v>
      </c>
      <c r="E3083" s="1061" t="s">
        <v>2394</v>
      </c>
      <c r="F3083" s="1061">
        <v>143</v>
      </c>
      <c r="G3083" s="1061" t="s">
        <v>711</v>
      </c>
      <c r="H3083" s="1063">
        <v>1</v>
      </c>
      <c r="I3083" s="1064">
        <v>35501</v>
      </c>
      <c r="J3083" s="1064">
        <v>1</v>
      </c>
      <c r="K3083">
        <v>2020</v>
      </c>
      <c r="L3083" s="1064">
        <v>2</v>
      </c>
      <c r="M3083" s="1064">
        <v>2</v>
      </c>
      <c r="N3083" s="1064" t="s">
        <v>2396</v>
      </c>
      <c r="O3083">
        <v>13</v>
      </c>
      <c r="P3083" s="1065">
        <v>21716.33</v>
      </c>
      <c r="Q3083" s="1065">
        <v>-4695.79</v>
      </c>
      <c r="R3083" s="1066">
        <f t="shared" si="48"/>
        <v>17020.54</v>
      </c>
      <c r="S3083" s="1065">
        <v>17020.54</v>
      </c>
      <c r="T3083" s="1065">
        <v>17020.54</v>
      </c>
      <c r="U3083" s="1065">
        <v>17020.54</v>
      </c>
      <c r="V3083" s="1065">
        <v>17020.54</v>
      </c>
    </row>
    <row r="3084" spans="1:22">
      <c r="A3084">
        <v>4088200100</v>
      </c>
      <c r="B3084" s="1061">
        <v>2</v>
      </c>
      <c r="C3084" s="1061">
        <v>5</v>
      </c>
      <c r="D3084" s="1062">
        <v>2</v>
      </c>
      <c r="E3084" s="1061" t="s">
        <v>2394</v>
      </c>
      <c r="F3084" s="1061">
        <v>143</v>
      </c>
      <c r="G3084" s="1061" t="s">
        <v>711</v>
      </c>
      <c r="H3084" s="1063">
        <v>1</v>
      </c>
      <c r="I3084" s="1064">
        <v>35501</v>
      </c>
      <c r="J3084" s="1064">
        <v>1</v>
      </c>
      <c r="K3084">
        <v>2020</v>
      </c>
      <c r="L3084" s="1064">
        <v>2</v>
      </c>
      <c r="M3084" s="1064">
        <v>2</v>
      </c>
      <c r="N3084" s="1064" t="s">
        <v>2396</v>
      </c>
      <c r="O3084">
        <v>13</v>
      </c>
      <c r="P3084" s="1065">
        <v>12706.59</v>
      </c>
      <c r="Q3084" s="1065">
        <v>-7793.99</v>
      </c>
      <c r="R3084" s="1066">
        <f t="shared" si="48"/>
        <v>4912.6000000000004</v>
      </c>
      <c r="S3084" s="1065">
        <v>4912.6000000000004</v>
      </c>
      <c r="T3084" s="1065">
        <v>4912.6000000000004</v>
      </c>
      <c r="U3084" s="1065">
        <v>4912.6000000000004</v>
      </c>
      <c r="V3084" s="1065">
        <v>4912.6000000000004</v>
      </c>
    </row>
    <row r="3085" spans="1:22">
      <c r="A3085">
        <v>4088200100</v>
      </c>
      <c r="B3085" s="1061">
        <v>2</v>
      </c>
      <c r="C3085" s="1061">
        <v>5</v>
      </c>
      <c r="D3085" s="1062">
        <v>2</v>
      </c>
      <c r="E3085" s="1061" t="s">
        <v>2394</v>
      </c>
      <c r="F3085" s="1061">
        <v>143</v>
      </c>
      <c r="G3085" s="1061" t="s">
        <v>711</v>
      </c>
      <c r="H3085" s="1063">
        <v>1</v>
      </c>
      <c r="I3085" s="1064">
        <v>35501</v>
      </c>
      <c r="J3085" s="1064">
        <v>1</v>
      </c>
      <c r="K3085">
        <v>2020</v>
      </c>
      <c r="L3085" s="1064">
        <v>2</v>
      </c>
      <c r="M3085" s="1064">
        <v>2</v>
      </c>
      <c r="N3085" s="1064" t="s">
        <v>2396</v>
      </c>
      <c r="O3085">
        <v>13</v>
      </c>
      <c r="P3085" s="1065">
        <v>11584.14</v>
      </c>
      <c r="Q3085" s="1065">
        <v>-6248.14</v>
      </c>
      <c r="R3085" s="1066">
        <f t="shared" si="48"/>
        <v>5335.9999999999991</v>
      </c>
      <c r="S3085" s="1065">
        <v>5336</v>
      </c>
      <c r="T3085" s="1065">
        <v>5336</v>
      </c>
      <c r="U3085" s="1065">
        <v>5336</v>
      </c>
      <c r="V3085" s="1065">
        <v>5336</v>
      </c>
    </row>
    <row r="3086" spans="1:22">
      <c r="A3086">
        <v>4088200100</v>
      </c>
      <c r="B3086" s="1061">
        <v>2</v>
      </c>
      <c r="C3086" s="1061">
        <v>5</v>
      </c>
      <c r="D3086" s="1062">
        <v>2</v>
      </c>
      <c r="E3086" s="1061" t="s">
        <v>2394</v>
      </c>
      <c r="F3086" s="1061">
        <v>143</v>
      </c>
      <c r="G3086" s="1061" t="s">
        <v>711</v>
      </c>
      <c r="H3086" s="1063">
        <v>1</v>
      </c>
      <c r="I3086" s="1064">
        <v>35501</v>
      </c>
      <c r="J3086" s="1064">
        <v>1</v>
      </c>
      <c r="K3086">
        <v>2020</v>
      </c>
      <c r="L3086" s="1064">
        <v>2</v>
      </c>
      <c r="M3086" s="1064">
        <v>2</v>
      </c>
      <c r="N3086" s="1064" t="s">
        <v>2396</v>
      </c>
      <c r="O3086">
        <v>13</v>
      </c>
      <c r="P3086" s="1065">
        <v>0</v>
      </c>
      <c r="Q3086" s="1065">
        <v>0</v>
      </c>
      <c r="R3086" s="1066">
        <f t="shared" si="48"/>
        <v>0</v>
      </c>
      <c r="S3086" s="1065">
        <v>0</v>
      </c>
      <c r="T3086" s="1065">
        <v>0</v>
      </c>
      <c r="U3086" s="1065">
        <v>0</v>
      </c>
      <c r="V3086" s="1065">
        <v>0</v>
      </c>
    </row>
    <row r="3087" spans="1:22">
      <c r="A3087">
        <v>4088200100</v>
      </c>
      <c r="B3087" s="1061">
        <v>2</v>
      </c>
      <c r="C3087" s="1061">
        <v>5</v>
      </c>
      <c r="D3087" s="1062">
        <v>2</v>
      </c>
      <c r="E3087" s="1061" t="s">
        <v>2394</v>
      </c>
      <c r="F3087" s="1061">
        <v>143</v>
      </c>
      <c r="G3087" s="1061" t="s">
        <v>711</v>
      </c>
      <c r="H3087" s="1063">
        <v>1</v>
      </c>
      <c r="I3087" s="1064">
        <v>35501</v>
      </c>
      <c r="J3087" s="1064">
        <v>1</v>
      </c>
      <c r="K3087">
        <v>2020</v>
      </c>
      <c r="L3087" s="1064">
        <v>2</v>
      </c>
      <c r="M3087" s="1064">
        <v>2</v>
      </c>
      <c r="N3087" s="1064" t="s">
        <v>2396</v>
      </c>
      <c r="O3087">
        <v>13</v>
      </c>
      <c r="P3087" s="1065">
        <v>0</v>
      </c>
      <c r="Q3087" s="1065">
        <v>0</v>
      </c>
      <c r="R3087" s="1066">
        <f t="shared" si="48"/>
        <v>0</v>
      </c>
      <c r="S3087" s="1065">
        <v>0</v>
      </c>
      <c r="T3087" s="1065">
        <v>0</v>
      </c>
      <c r="U3087" s="1065">
        <v>41395.050000000003</v>
      </c>
      <c r="V3087" s="1065">
        <v>41395.050000000003</v>
      </c>
    </row>
    <row r="3088" spans="1:22">
      <c r="A3088">
        <v>4088200100</v>
      </c>
      <c r="B3088" s="1061">
        <v>2</v>
      </c>
      <c r="C3088" s="1061">
        <v>5</v>
      </c>
      <c r="D3088" s="1062">
        <v>2</v>
      </c>
      <c r="E3088" s="1061" t="s">
        <v>2394</v>
      </c>
      <c r="F3088" s="1061">
        <v>143</v>
      </c>
      <c r="G3088" s="1061" t="s">
        <v>711</v>
      </c>
      <c r="H3088" s="1063">
        <v>1</v>
      </c>
      <c r="I3088" s="1064">
        <v>35501</v>
      </c>
      <c r="J3088" s="1064">
        <v>1</v>
      </c>
      <c r="K3088">
        <v>2020</v>
      </c>
      <c r="L3088" s="1064">
        <v>2</v>
      </c>
      <c r="M3088" s="1064">
        <v>2</v>
      </c>
      <c r="N3088" s="1064" t="s">
        <v>2396</v>
      </c>
      <c r="O3088">
        <v>13</v>
      </c>
      <c r="P3088" s="1065">
        <v>0</v>
      </c>
      <c r="Q3088" s="1065">
        <v>0</v>
      </c>
      <c r="R3088" s="1066">
        <f t="shared" si="48"/>
        <v>0</v>
      </c>
      <c r="S3088" s="1065">
        <v>41395.050000000003</v>
      </c>
      <c r="T3088" s="1065">
        <v>41395.050000000003</v>
      </c>
      <c r="U3088" s="1065">
        <v>0</v>
      </c>
      <c r="V3088" s="1065">
        <v>0</v>
      </c>
    </row>
    <row r="3089" spans="1:22">
      <c r="A3089">
        <v>4088200100</v>
      </c>
      <c r="B3089" s="1061">
        <v>2</v>
      </c>
      <c r="C3089" s="1061">
        <v>5</v>
      </c>
      <c r="D3089" s="1062">
        <v>2</v>
      </c>
      <c r="E3089" s="1061" t="s">
        <v>2394</v>
      </c>
      <c r="F3089" s="1061">
        <v>143</v>
      </c>
      <c r="G3089" s="1061" t="s">
        <v>711</v>
      </c>
      <c r="H3089" s="1063">
        <v>1</v>
      </c>
      <c r="I3089" s="1064">
        <v>35501</v>
      </c>
      <c r="J3089" s="1064">
        <v>1</v>
      </c>
      <c r="K3089">
        <v>2020</v>
      </c>
      <c r="L3089" s="1064">
        <v>2</v>
      </c>
      <c r="M3089" s="1064">
        <v>2</v>
      </c>
      <c r="N3089" s="1064" t="s">
        <v>2396</v>
      </c>
      <c r="O3089">
        <v>13</v>
      </c>
      <c r="P3089" s="1065">
        <v>0</v>
      </c>
      <c r="Q3089" s="1065">
        <v>41395.050000000003</v>
      </c>
      <c r="R3089" s="1066">
        <f t="shared" si="48"/>
        <v>41395.050000000003</v>
      </c>
      <c r="S3089" s="1065">
        <v>0</v>
      </c>
      <c r="T3089" s="1065">
        <v>0</v>
      </c>
      <c r="U3089" s="1065">
        <v>0</v>
      </c>
      <c r="V3089" s="1065">
        <v>0</v>
      </c>
    </row>
    <row r="3090" spans="1:22">
      <c r="A3090">
        <v>4088200100</v>
      </c>
      <c r="B3090" s="1061">
        <v>2</v>
      </c>
      <c r="C3090" s="1061">
        <v>5</v>
      </c>
      <c r="D3090" s="1062">
        <v>2</v>
      </c>
      <c r="E3090" s="1061" t="s">
        <v>2394</v>
      </c>
      <c r="F3090" s="1061">
        <v>143</v>
      </c>
      <c r="G3090" s="1061" t="s">
        <v>711</v>
      </c>
      <c r="H3090" s="1063">
        <v>1</v>
      </c>
      <c r="I3090" s="1064">
        <v>35501</v>
      </c>
      <c r="J3090" s="1064">
        <v>1</v>
      </c>
      <c r="K3090">
        <v>2020</v>
      </c>
      <c r="L3090" s="1064">
        <v>2</v>
      </c>
      <c r="M3090" s="1064">
        <v>2</v>
      </c>
      <c r="N3090" s="1064" t="s">
        <v>2396</v>
      </c>
      <c r="O3090">
        <v>13</v>
      </c>
      <c r="P3090" s="1065">
        <v>0</v>
      </c>
      <c r="Q3090" s="1065">
        <v>0</v>
      </c>
      <c r="R3090" s="1066">
        <f t="shared" si="48"/>
        <v>0</v>
      </c>
      <c r="S3090" s="1065">
        <v>0</v>
      </c>
      <c r="T3090" s="1065">
        <v>0</v>
      </c>
      <c r="U3090" s="1065">
        <v>0</v>
      </c>
      <c r="V3090" s="1065">
        <v>0</v>
      </c>
    </row>
    <row r="3091" spans="1:22">
      <c r="A3091">
        <v>4088200100</v>
      </c>
      <c r="B3091" s="1061">
        <v>2</v>
      </c>
      <c r="C3091" s="1061">
        <v>5</v>
      </c>
      <c r="D3091" s="1062">
        <v>2</v>
      </c>
      <c r="E3091" s="1061" t="s">
        <v>2394</v>
      </c>
      <c r="F3091" s="1061">
        <v>143</v>
      </c>
      <c r="G3091" s="1061" t="s">
        <v>711</v>
      </c>
      <c r="H3091" s="1063">
        <v>1</v>
      </c>
      <c r="I3091" s="1064">
        <v>35501</v>
      </c>
      <c r="J3091" s="1064">
        <v>1</v>
      </c>
      <c r="K3091">
        <v>2020</v>
      </c>
      <c r="L3091" s="1064">
        <v>2</v>
      </c>
      <c r="M3091" s="1064">
        <v>2</v>
      </c>
      <c r="N3091" s="1064" t="s">
        <v>2396</v>
      </c>
      <c r="O3091">
        <v>13</v>
      </c>
      <c r="P3091" s="1065">
        <v>0</v>
      </c>
      <c r="Q3091" s="1065">
        <v>0</v>
      </c>
      <c r="R3091" s="1066">
        <f t="shared" si="48"/>
        <v>0</v>
      </c>
      <c r="S3091" s="1065">
        <v>0</v>
      </c>
      <c r="T3091" s="1065">
        <v>0</v>
      </c>
      <c r="U3091" s="1065">
        <v>0</v>
      </c>
      <c r="V3091" s="1065">
        <v>0</v>
      </c>
    </row>
    <row r="3092" spans="1:22">
      <c r="A3092">
        <v>4088200100</v>
      </c>
      <c r="B3092" s="1061">
        <v>2</v>
      </c>
      <c r="C3092" s="1061">
        <v>5</v>
      </c>
      <c r="D3092" s="1062">
        <v>2</v>
      </c>
      <c r="E3092" s="1061" t="s">
        <v>2394</v>
      </c>
      <c r="F3092" s="1061">
        <v>143</v>
      </c>
      <c r="G3092" s="1061" t="s">
        <v>711</v>
      </c>
      <c r="H3092" s="1063">
        <v>1</v>
      </c>
      <c r="I3092" s="1064">
        <v>35501</v>
      </c>
      <c r="J3092" s="1064">
        <v>1</v>
      </c>
      <c r="K3092">
        <v>2020</v>
      </c>
      <c r="L3092" s="1064">
        <v>2</v>
      </c>
      <c r="M3092" s="1064">
        <v>2</v>
      </c>
      <c r="N3092" s="1064" t="s">
        <v>2396</v>
      </c>
      <c r="O3092">
        <v>13</v>
      </c>
      <c r="P3092" s="1065">
        <v>0</v>
      </c>
      <c r="Q3092" s="1065">
        <v>0</v>
      </c>
      <c r="R3092" s="1066">
        <f t="shared" si="48"/>
        <v>0</v>
      </c>
      <c r="S3092" s="1065">
        <v>0</v>
      </c>
      <c r="T3092" s="1065">
        <v>0</v>
      </c>
      <c r="U3092" s="1065">
        <v>0</v>
      </c>
      <c r="V3092" s="1065">
        <v>0</v>
      </c>
    </row>
    <row r="3093" spans="1:22">
      <c r="A3093">
        <v>4088200100</v>
      </c>
      <c r="B3093" s="1061">
        <v>2</v>
      </c>
      <c r="C3093" s="1061">
        <v>5</v>
      </c>
      <c r="D3093" s="1062">
        <v>2</v>
      </c>
      <c r="E3093" s="1061" t="s">
        <v>2394</v>
      </c>
      <c r="F3093" s="1061">
        <v>143</v>
      </c>
      <c r="G3093" s="1061" t="s">
        <v>711</v>
      </c>
      <c r="H3093" s="1063">
        <v>1</v>
      </c>
      <c r="I3093" s="1064">
        <v>35501</v>
      </c>
      <c r="J3093" s="1064">
        <v>1</v>
      </c>
      <c r="K3093">
        <v>2020</v>
      </c>
      <c r="L3093" s="1064">
        <v>2</v>
      </c>
      <c r="M3093" s="1064">
        <v>2</v>
      </c>
      <c r="N3093" s="1064" t="s">
        <v>2396</v>
      </c>
      <c r="O3093">
        <v>13</v>
      </c>
      <c r="P3093" s="1065">
        <v>0</v>
      </c>
      <c r="Q3093" s="1065">
        <v>0</v>
      </c>
      <c r="R3093" s="1066">
        <f t="shared" si="48"/>
        <v>0</v>
      </c>
      <c r="S3093" s="1065">
        <v>0</v>
      </c>
      <c r="T3093" s="1065">
        <v>0</v>
      </c>
      <c r="U3093" s="1065">
        <v>8862.4</v>
      </c>
      <c r="V3093" s="1065">
        <v>8862.4</v>
      </c>
    </row>
    <row r="3094" spans="1:22">
      <c r="A3094">
        <v>4088200100</v>
      </c>
      <c r="B3094" s="1061">
        <v>2</v>
      </c>
      <c r="C3094" s="1061">
        <v>5</v>
      </c>
      <c r="D3094" s="1062">
        <v>2</v>
      </c>
      <c r="E3094" s="1061" t="s">
        <v>2394</v>
      </c>
      <c r="F3094" s="1061">
        <v>143</v>
      </c>
      <c r="G3094" s="1061" t="s">
        <v>711</v>
      </c>
      <c r="H3094" s="1063">
        <v>1</v>
      </c>
      <c r="I3094" s="1064">
        <v>35501</v>
      </c>
      <c r="J3094" s="1064">
        <v>1</v>
      </c>
      <c r="K3094">
        <v>2020</v>
      </c>
      <c r="L3094" s="1064">
        <v>2</v>
      </c>
      <c r="M3094" s="1064">
        <v>2</v>
      </c>
      <c r="N3094" s="1064" t="s">
        <v>2396</v>
      </c>
      <c r="O3094">
        <v>13</v>
      </c>
      <c r="P3094" s="1065">
        <v>0</v>
      </c>
      <c r="Q3094" s="1065">
        <v>0</v>
      </c>
      <c r="R3094" s="1066">
        <f t="shared" si="48"/>
        <v>0</v>
      </c>
      <c r="S3094" s="1065">
        <v>0</v>
      </c>
      <c r="T3094" s="1065">
        <v>0</v>
      </c>
      <c r="U3094" s="1065">
        <v>0</v>
      </c>
      <c r="V3094" s="1065">
        <v>0</v>
      </c>
    </row>
    <row r="3095" spans="1:22">
      <c r="A3095">
        <v>4088200100</v>
      </c>
      <c r="B3095" s="1061">
        <v>2</v>
      </c>
      <c r="C3095" s="1061">
        <v>5</v>
      </c>
      <c r="D3095" s="1062">
        <v>2</v>
      </c>
      <c r="E3095" s="1061" t="s">
        <v>2394</v>
      </c>
      <c r="F3095" s="1061">
        <v>143</v>
      </c>
      <c r="G3095" s="1061" t="s">
        <v>711</v>
      </c>
      <c r="H3095" s="1063">
        <v>1</v>
      </c>
      <c r="I3095" s="1064">
        <v>35501</v>
      </c>
      <c r="J3095" s="1064">
        <v>1</v>
      </c>
      <c r="K3095">
        <v>2020</v>
      </c>
      <c r="L3095" s="1064">
        <v>2</v>
      </c>
      <c r="M3095" s="1064">
        <v>2</v>
      </c>
      <c r="N3095" s="1064" t="s">
        <v>2396</v>
      </c>
      <c r="O3095">
        <v>13</v>
      </c>
      <c r="P3095" s="1065">
        <v>0</v>
      </c>
      <c r="Q3095" s="1065">
        <v>0</v>
      </c>
      <c r="R3095" s="1066">
        <f t="shared" si="48"/>
        <v>0</v>
      </c>
      <c r="S3095" s="1065">
        <v>0</v>
      </c>
      <c r="T3095" s="1065">
        <v>0</v>
      </c>
      <c r="U3095" s="1065">
        <v>0</v>
      </c>
      <c r="V3095" s="1065">
        <v>0</v>
      </c>
    </row>
    <row r="3096" spans="1:22">
      <c r="A3096">
        <v>4088200100</v>
      </c>
      <c r="B3096" s="1061">
        <v>2</v>
      </c>
      <c r="C3096" s="1061">
        <v>5</v>
      </c>
      <c r="D3096" s="1062">
        <v>2</v>
      </c>
      <c r="E3096" s="1061" t="s">
        <v>2394</v>
      </c>
      <c r="F3096" s="1061">
        <v>143</v>
      </c>
      <c r="G3096" s="1061" t="s">
        <v>711</v>
      </c>
      <c r="H3096" s="1063">
        <v>1</v>
      </c>
      <c r="I3096" s="1064">
        <v>35501</v>
      </c>
      <c r="J3096" s="1064">
        <v>1</v>
      </c>
      <c r="K3096">
        <v>2020</v>
      </c>
      <c r="L3096" s="1064">
        <v>2</v>
      </c>
      <c r="M3096" s="1064">
        <v>2</v>
      </c>
      <c r="N3096" s="1064" t="s">
        <v>2396</v>
      </c>
      <c r="O3096">
        <v>13</v>
      </c>
      <c r="P3096" s="1065">
        <v>0</v>
      </c>
      <c r="Q3096" s="1065">
        <v>0</v>
      </c>
      <c r="R3096" s="1066">
        <f t="shared" si="48"/>
        <v>0</v>
      </c>
      <c r="S3096" s="1065">
        <v>8862.4</v>
      </c>
      <c r="T3096" s="1065">
        <v>8862.4</v>
      </c>
      <c r="U3096" s="1065">
        <v>0</v>
      </c>
      <c r="V3096" s="1065">
        <v>0</v>
      </c>
    </row>
    <row r="3097" spans="1:22">
      <c r="A3097">
        <v>4088200100</v>
      </c>
      <c r="B3097" s="1061">
        <v>2</v>
      </c>
      <c r="C3097" s="1061">
        <v>5</v>
      </c>
      <c r="D3097" s="1062">
        <v>2</v>
      </c>
      <c r="E3097" s="1061" t="s">
        <v>2394</v>
      </c>
      <c r="F3097" s="1061">
        <v>143</v>
      </c>
      <c r="G3097" s="1061" t="s">
        <v>711</v>
      </c>
      <c r="H3097" s="1063">
        <v>1</v>
      </c>
      <c r="I3097" s="1064">
        <v>35501</v>
      </c>
      <c r="J3097" s="1064">
        <v>1</v>
      </c>
      <c r="K3097">
        <v>2020</v>
      </c>
      <c r="L3097" s="1064">
        <v>2</v>
      </c>
      <c r="M3097" s="1064">
        <v>2</v>
      </c>
      <c r="N3097" s="1064" t="s">
        <v>2396</v>
      </c>
      <c r="O3097">
        <v>13</v>
      </c>
      <c r="P3097" s="1065">
        <v>0</v>
      </c>
      <c r="Q3097" s="1065">
        <v>8862.4</v>
      </c>
      <c r="R3097" s="1066">
        <f t="shared" si="48"/>
        <v>8862.4</v>
      </c>
      <c r="S3097" s="1065">
        <v>0</v>
      </c>
      <c r="T3097" s="1065">
        <v>0</v>
      </c>
      <c r="U3097" s="1065">
        <v>0</v>
      </c>
      <c r="V3097" s="1065">
        <v>0</v>
      </c>
    </row>
    <row r="3098" spans="1:22">
      <c r="A3098">
        <v>4088200100</v>
      </c>
      <c r="B3098" s="1061">
        <v>2</v>
      </c>
      <c r="C3098" s="1061">
        <v>5</v>
      </c>
      <c r="D3098" s="1062">
        <v>2</v>
      </c>
      <c r="E3098" s="1061" t="s">
        <v>2394</v>
      </c>
      <c r="F3098" s="1061">
        <v>143</v>
      </c>
      <c r="G3098" s="1061" t="s">
        <v>711</v>
      </c>
      <c r="H3098" s="1063">
        <v>1</v>
      </c>
      <c r="I3098" s="1064">
        <v>35501</v>
      </c>
      <c r="J3098" s="1064">
        <v>1</v>
      </c>
      <c r="K3098">
        <v>2020</v>
      </c>
      <c r="L3098" s="1064">
        <v>2</v>
      </c>
      <c r="M3098" s="1064">
        <v>2</v>
      </c>
      <c r="N3098" s="1064" t="s">
        <v>2396</v>
      </c>
      <c r="O3098">
        <v>13</v>
      </c>
      <c r="P3098" s="1065">
        <v>23628.04</v>
      </c>
      <c r="Q3098" s="1065">
        <v>-20844.04</v>
      </c>
      <c r="R3098" s="1066">
        <f t="shared" si="48"/>
        <v>2784</v>
      </c>
      <c r="S3098" s="1065">
        <v>2784</v>
      </c>
      <c r="T3098" s="1065">
        <v>2784</v>
      </c>
      <c r="U3098" s="1065">
        <v>2784</v>
      </c>
      <c r="V3098" s="1065">
        <v>2784</v>
      </c>
    </row>
    <row r="3099" spans="1:22">
      <c r="A3099">
        <v>4088200100</v>
      </c>
      <c r="B3099" s="1061">
        <v>2</v>
      </c>
      <c r="C3099" s="1061">
        <v>5</v>
      </c>
      <c r="D3099" s="1062">
        <v>2</v>
      </c>
      <c r="E3099" s="1061" t="s">
        <v>2394</v>
      </c>
      <c r="F3099" s="1061">
        <v>143</v>
      </c>
      <c r="G3099" s="1061" t="s">
        <v>711</v>
      </c>
      <c r="H3099" s="1063">
        <v>1</v>
      </c>
      <c r="I3099" s="1064">
        <v>35501</v>
      </c>
      <c r="J3099" s="1064">
        <v>1</v>
      </c>
      <c r="K3099">
        <v>2020</v>
      </c>
      <c r="L3099" s="1064">
        <v>2</v>
      </c>
      <c r="M3099" s="1064">
        <v>2</v>
      </c>
      <c r="N3099" s="1064" t="s">
        <v>2396</v>
      </c>
      <c r="O3099">
        <v>13</v>
      </c>
      <c r="P3099" s="1065">
        <v>14946.7</v>
      </c>
      <c r="Q3099" s="1065">
        <v>-11985.39</v>
      </c>
      <c r="R3099" s="1066">
        <f t="shared" si="48"/>
        <v>2961.3100000000013</v>
      </c>
      <c r="S3099" s="1065">
        <v>2961.31</v>
      </c>
      <c r="T3099" s="1065">
        <v>2961.31</v>
      </c>
      <c r="U3099" s="1065">
        <v>2961.31</v>
      </c>
      <c r="V3099" s="1065">
        <v>2961.31</v>
      </c>
    </row>
    <row r="3100" spans="1:22">
      <c r="A3100">
        <v>4088200100</v>
      </c>
      <c r="B3100" s="1061">
        <v>2</v>
      </c>
      <c r="C3100" s="1061">
        <v>5</v>
      </c>
      <c r="D3100" s="1062">
        <v>2</v>
      </c>
      <c r="E3100" s="1061" t="s">
        <v>2394</v>
      </c>
      <c r="F3100" s="1061">
        <v>143</v>
      </c>
      <c r="G3100" s="1061" t="s">
        <v>711</v>
      </c>
      <c r="H3100" s="1063">
        <v>1</v>
      </c>
      <c r="I3100" s="1064">
        <v>35501</v>
      </c>
      <c r="J3100" s="1064">
        <v>1</v>
      </c>
      <c r="K3100">
        <v>2020</v>
      </c>
      <c r="L3100" s="1064">
        <v>1</v>
      </c>
      <c r="M3100" s="1064">
        <v>1</v>
      </c>
      <c r="N3100" s="1064" t="s">
        <v>2397</v>
      </c>
      <c r="O3100">
        <v>13</v>
      </c>
      <c r="P3100" s="1065">
        <v>0</v>
      </c>
      <c r="Q3100" s="1065">
        <v>0</v>
      </c>
      <c r="R3100" s="1066">
        <f t="shared" si="48"/>
        <v>0</v>
      </c>
      <c r="S3100" s="1065">
        <v>0</v>
      </c>
      <c r="T3100" s="1065">
        <v>0</v>
      </c>
      <c r="U3100" s="1065">
        <v>0</v>
      </c>
      <c r="V3100" s="1065">
        <v>0</v>
      </c>
    </row>
    <row r="3101" spans="1:22">
      <c r="A3101">
        <v>4088200100</v>
      </c>
      <c r="B3101" s="1061">
        <v>2</v>
      </c>
      <c r="C3101" s="1061">
        <v>5</v>
      </c>
      <c r="D3101" s="1062">
        <v>2</v>
      </c>
      <c r="E3101" s="1061" t="s">
        <v>2394</v>
      </c>
      <c r="F3101" s="1061">
        <v>143</v>
      </c>
      <c r="G3101" s="1061" t="s">
        <v>711</v>
      </c>
      <c r="H3101" s="1063">
        <v>1</v>
      </c>
      <c r="I3101" s="1064">
        <v>35501</v>
      </c>
      <c r="J3101" s="1064">
        <v>1</v>
      </c>
      <c r="K3101">
        <v>2020</v>
      </c>
      <c r="L3101" s="1064">
        <v>1</v>
      </c>
      <c r="M3101" s="1064">
        <v>1</v>
      </c>
      <c r="N3101" s="1064" t="s">
        <v>2397</v>
      </c>
      <c r="O3101">
        <v>13</v>
      </c>
      <c r="P3101" s="1065">
        <v>0</v>
      </c>
      <c r="Q3101" s="1065">
        <v>0</v>
      </c>
      <c r="R3101" s="1066">
        <f t="shared" si="48"/>
        <v>0</v>
      </c>
      <c r="S3101" s="1065">
        <v>0</v>
      </c>
      <c r="T3101" s="1065">
        <v>0</v>
      </c>
      <c r="U3101" s="1065">
        <v>8038.01</v>
      </c>
      <c r="V3101" s="1065">
        <v>8038.01</v>
      </c>
    </row>
    <row r="3102" spans="1:22">
      <c r="A3102">
        <v>4088200100</v>
      </c>
      <c r="B3102" s="1061">
        <v>2</v>
      </c>
      <c r="C3102" s="1061">
        <v>5</v>
      </c>
      <c r="D3102" s="1062">
        <v>2</v>
      </c>
      <c r="E3102" s="1061" t="s">
        <v>2394</v>
      </c>
      <c r="F3102" s="1061">
        <v>143</v>
      </c>
      <c r="G3102" s="1061" t="s">
        <v>711</v>
      </c>
      <c r="H3102" s="1063">
        <v>1</v>
      </c>
      <c r="I3102" s="1064">
        <v>35501</v>
      </c>
      <c r="J3102" s="1064">
        <v>1</v>
      </c>
      <c r="K3102">
        <v>2020</v>
      </c>
      <c r="L3102" s="1064">
        <v>1</v>
      </c>
      <c r="M3102" s="1064">
        <v>1</v>
      </c>
      <c r="N3102" s="1064" t="s">
        <v>2397</v>
      </c>
      <c r="O3102">
        <v>13</v>
      </c>
      <c r="P3102" s="1065">
        <v>0</v>
      </c>
      <c r="Q3102" s="1065">
        <v>0</v>
      </c>
      <c r="R3102" s="1066">
        <f t="shared" si="48"/>
        <v>0</v>
      </c>
      <c r="S3102" s="1065">
        <v>0</v>
      </c>
      <c r="T3102" s="1065">
        <v>0</v>
      </c>
      <c r="U3102" s="1065">
        <v>0</v>
      </c>
      <c r="V3102" s="1065">
        <v>0</v>
      </c>
    </row>
    <row r="3103" spans="1:22">
      <c r="A3103">
        <v>4088200100</v>
      </c>
      <c r="B3103" s="1061">
        <v>2</v>
      </c>
      <c r="C3103" s="1061">
        <v>5</v>
      </c>
      <c r="D3103" s="1062">
        <v>2</v>
      </c>
      <c r="E3103" s="1061" t="s">
        <v>2394</v>
      </c>
      <c r="F3103" s="1061">
        <v>143</v>
      </c>
      <c r="G3103" s="1061" t="s">
        <v>711</v>
      </c>
      <c r="H3103" s="1063">
        <v>1</v>
      </c>
      <c r="I3103" s="1064">
        <v>35501</v>
      </c>
      <c r="J3103" s="1064">
        <v>1</v>
      </c>
      <c r="K3103">
        <v>2020</v>
      </c>
      <c r="L3103" s="1064">
        <v>1</v>
      </c>
      <c r="M3103" s="1064">
        <v>1</v>
      </c>
      <c r="N3103" s="1064" t="s">
        <v>2397</v>
      </c>
      <c r="O3103">
        <v>13</v>
      </c>
      <c r="P3103" s="1065">
        <v>0</v>
      </c>
      <c r="Q3103" s="1065">
        <v>0</v>
      </c>
      <c r="R3103" s="1066">
        <f t="shared" si="48"/>
        <v>0</v>
      </c>
      <c r="S3103" s="1065">
        <v>0</v>
      </c>
      <c r="T3103" s="1065">
        <v>0</v>
      </c>
      <c r="U3103" s="1065">
        <v>0</v>
      </c>
      <c r="V3103" s="1065">
        <v>0</v>
      </c>
    </row>
    <row r="3104" spans="1:22">
      <c r="A3104">
        <v>4088200100</v>
      </c>
      <c r="B3104" s="1061">
        <v>2</v>
      </c>
      <c r="C3104" s="1061">
        <v>5</v>
      </c>
      <c r="D3104" s="1062">
        <v>2</v>
      </c>
      <c r="E3104" s="1061" t="s">
        <v>2394</v>
      </c>
      <c r="F3104" s="1061">
        <v>143</v>
      </c>
      <c r="G3104" s="1061" t="s">
        <v>711</v>
      </c>
      <c r="H3104" s="1063">
        <v>1</v>
      </c>
      <c r="I3104" s="1064">
        <v>35501</v>
      </c>
      <c r="J3104" s="1064">
        <v>1</v>
      </c>
      <c r="K3104">
        <v>2020</v>
      </c>
      <c r="L3104" s="1064">
        <v>1</v>
      </c>
      <c r="M3104" s="1064">
        <v>1</v>
      </c>
      <c r="N3104" s="1064" t="s">
        <v>2397</v>
      </c>
      <c r="O3104">
        <v>13</v>
      </c>
      <c r="P3104" s="1065">
        <v>0</v>
      </c>
      <c r="Q3104" s="1065">
        <v>0</v>
      </c>
      <c r="R3104" s="1066">
        <f t="shared" si="48"/>
        <v>0</v>
      </c>
      <c r="S3104" s="1065">
        <v>8038.01</v>
      </c>
      <c r="T3104" s="1065">
        <v>8038.01</v>
      </c>
      <c r="U3104" s="1065">
        <v>0</v>
      </c>
      <c r="V3104" s="1065">
        <v>0</v>
      </c>
    </row>
    <row r="3105" spans="1:22">
      <c r="A3105">
        <v>4088200100</v>
      </c>
      <c r="B3105" s="1061">
        <v>2</v>
      </c>
      <c r="C3105" s="1061">
        <v>5</v>
      </c>
      <c r="D3105" s="1062">
        <v>2</v>
      </c>
      <c r="E3105" s="1061" t="s">
        <v>2394</v>
      </c>
      <c r="F3105" s="1061">
        <v>143</v>
      </c>
      <c r="G3105" s="1061" t="s">
        <v>711</v>
      </c>
      <c r="H3105" s="1063">
        <v>1</v>
      </c>
      <c r="I3105" s="1064">
        <v>35501</v>
      </c>
      <c r="J3105" s="1064">
        <v>1</v>
      </c>
      <c r="K3105">
        <v>2020</v>
      </c>
      <c r="L3105" s="1064">
        <v>1</v>
      </c>
      <c r="M3105" s="1064">
        <v>1</v>
      </c>
      <c r="N3105" s="1064" t="s">
        <v>2397</v>
      </c>
      <c r="O3105">
        <v>13</v>
      </c>
      <c r="P3105" s="1065">
        <v>0</v>
      </c>
      <c r="Q3105" s="1065">
        <v>8038.01</v>
      </c>
      <c r="R3105" s="1066">
        <f t="shared" si="48"/>
        <v>8038.01</v>
      </c>
      <c r="S3105" s="1065">
        <v>0</v>
      </c>
      <c r="T3105" s="1065">
        <v>0</v>
      </c>
      <c r="U3105" s="1065">
        <v>0</v>
      </c>
      <c r="V3105" s="1065">
        <v>0</v>
      </c>
    </row>
    <row r="3106" spans="1:22">
      <c r="A3106">
        <v>4088200100</v>
      </c>
      <c r="B3106" s="1061">
        <v>2</v>
      </c>
      <c r="C3106" s="1061">
        <v>5</v>
      </c>
      <c r="D3106" s="1062">
        <v>2</v>
      </c>
      <c r="E3106" s="1061" t="s">
        <v>2394</v>
      </c>
      <c r="F3106" s="1061">
        <v>143</v>
      </c>
      <c r="G3106" s="1061" t="s">
        <v>711</v>
      </c>
      <c r="H3106" s="1063">
        <v>1</v>
      </c>
      <c r="I3106" s="1064">
        <v>35701</v>
      </c>
      <c r="J3106" s="1064">
        <v>1</v>
      </c>
      <c r="K3106">
        <v>2020</v>
      </c>
      <c r="L3106" s="1064">
        <v>1</v>
      </c>
      <c r="M3106" s="1064">
        <v>1</v>
      </c>
      <c r="N3106" s="1064" t="s">
        <v>2397</v>
      </c>
      <c r="O3106">
        <v>13</v>
      </c>
      <c r="P3106" s="1065">
        <v>0</v>
      </c>
      <c r="Q3106" s="1065">
        <v>0</v>
      </c>
      <c r="R3106" s="1066">
        <f t="shared" si="48"/>
        <v>0</v>
      </c>
      <c r="S3106" s="1065">
        <v>0</v>
      </c>
      <c r="T3106" s="1065">
        <v>0</v>
      </c>
      <c r="U3106" s="1065">
        <v>0</v>
      </c>
      <c r="V3106" s="1065">
        <v>0</v>
      </c>
    </row>
    <row r="3107" spans="1:22">
      <c r="A3107">
        <v>4088200100</v>
      </c>
      <c r="B3107" s="1061">
        <v>2</v>
      </c>
      <c r="C3107" s="1061">
        <v>5</v>
      </c>
      <c r="D3107" s="1062">
        <v>2</v>
      </c>
      <c r="E3107" s="1061" t="s">
        <v>2394</v>
      </c>
      <c r="F3107" s="1061">
        <v>143</v>
      </c>
      <c r="G3107" s="1061" t="s">
        <v>711</v>
      </c>
      <c r="H3107" s="1063">
        <v>1</v>
      </c>
      <c r="I3107" s="1064">
        <v>35701</v>
      </c>
      <c r="J3107" s="1064">
        <v>1</v>
      </c>
      <c r="K3107">
        <v>2020</v>
      </c>
      <c r="L3107" s="1064">
        <v>1</v>
      </c>
      <c r="M3107" s="1064">
        <v>1</v>
      </c>
      <c r="N3107" s="1064" t="s">
        <v>2397</v>
      </c>
      <c r="O3107">
        <v>13</v>
      </c>
      <c r="P3107" s="1065">
        <v>0</v>
      </c>
      <c r="Q3107" s="1065">
        <v>0</v>
      </c>
      <c r="R3107" s="1066">
        <f t="shared" si="48"/>
        <v>0</v>
      </c>
      <c r="S3107" s="1065">
        <v>0</v>
      </c>
      <c r="T3107" s="1065">
        <v>0</v>
      </c>
      <c r="U3107" s="1065">
        <v>0</v>
      </c>
      <c r="V3107" s="1065">
        <v>0</v>
      </c>
    </row>
    <row r="3108" spans="1:22">
      <c r="A3108">
        <v>4088200100</v>
      </c>
      <c r="B3108" s="1061">
        <v>2</v>
      </c>
      <c r="C3108" s="1061">
        <v>5</v>
      </c>
      <c r="D3108" s="1062">
        <v>2</v>
      </c>
      <c r="E3108" s="1061" t="s">
        <v>2394</v>
      </c>
      <c r="F3108" s="1061">
        <v>143</v>
      </c>
      <c r="G3108" s="1061" t="s">
        <v>711</v>
      </c>
      <c r="H3108" s="1063">
        <v>1</v>
      </c>
      <c r="I3108" s="1064">
        <v>35701</v>
      </c>
      <c r="J3108" s="1064">
        <v>1</v>
      </c>
      <c r="K3108">
        <v>2020</v>
      </c>
      <c r="L3108" s="1064">
        <v>1</v>
      </c>
      <c r="M3108" s="1064">
        <v>1</v>
      </c>
      <c r="N3108" s="1064" t="s">
        <v>2397</v>
      </c>
      <c r="O3108">
        <v>13</v>
      </c>
      <c r="P3108" s="1065">
        <v>0</v>
      </c>
      <c r="Q3108" s="1065">
        <v>0</v>
      </c>
      <c r="R3108" s="1066">
        <f t="shared" si="48"/>
        <v>0</v>
      </c>
      <c r="S3108" s="1065">
        <v>11832</v>
      </c>
      <c r="T3108" s="1065">
        <v>11832</v>
      </c>
      <c r="U3108" s="1065">
        <v>0</v>
      </c>
      <c r="V3108" s="1065">
        <v>0</v>
      </c>
    </row>
    <row r="3109" spans="1:22">
      <c r="A3109">
        <v>4088200100</v>
      </c>
      <c r="B3109" s="1061">
        <v>2</v>
      </c>
      <c r="C3109" s="1061">
        <v>5</v>
      </c>
      <c r="D3109" s="1062">
        <v>2</v>
      </c>
      <c r="E3109" s="1061" t="s">
        <v>2394</v>
      </c>
      <c r="F3109" s="1061">
        <v>143</v>
      </c>
      <c r="G3109" s="1061" t="s">
        <v>711</v>
      </c>
      <c r="H3109" s="1063">
        <v>1</v>
      </c>
      <c r="I3109" s="1064">
        <v>35701</v>
      </c>
      <c r="J3109" s="1064">
        <v>1</v>
      </c>
      <c r="K3109">
        <v>2020</v>
      </c>
      <c r="L3109" s="1064">
        <v>1</v>
      </c>
      <c r="M3109" s="1064">
        <v>1</v>
      </c>
      <c r="N3109" s="1064" t="s">
        <v>2397</v>
      </c>
      <c r="O3109">
        <v>13</v>
      </c>
      <c r="P3109" s="1065">
        <v>0</v>
      </c>
      <c r="Q3109" s="1065">
        <v>11832</v>
      </c>
      <c r="R3109" s="1066">
        <f t="shared" si="48"/>
        <v>11832</v>
      </c>
      <c r="S3109" s="1065">
        <v>0</v>
      </c>
      <c r="T3109" s="1065">
        <v>0</v>
      </c>
      <c r="U3109" s="1065">
        <v>0</v>
      </c>
      <c r="V3109" s="1065">
        <v>0</v>
      </c>
    </row>
    <row r="3110" spans="1:22">
      <c r="A3110">
        <v>4088200100</v>
      </c>
      <c r="B3110" s="1061">
        <v>2</v>
      </c>
      <c r="C3110" s="1061">
        <v>5</v>
      </c>
      <c r="D3110" s="1062">
        <v>2</v>
      </c>
      <c r="E3110" s="1061" t="s">
        <v>2394</v>
      </c>
      <c r="F3110" s="1061">
        <v>143</v>
      </c>
      <c r="G3110" s="1061" t="s">
        <v>711</v>
      </c>
      <c r="H3110" s="1063">
        <v>1</v>
      </c>
      <c r="I3110" s="1064">
        <v>35701</v>
      </c>
      <c r="J3110" s="1064">
        <v>1</v>
      </c>
      <c r="K3110">
        <v>2020</v>
      </c>
      <c r="L3110" s="1064">
        <v>2</v>
      </c>
      <c r="M3110" s="1064">
        <v>2</v>
      </c>
      <c r="N3110" s="1064" t="s">
        <v>2396</v>
      </c>
      <c r="O3110">
        <v>13</v>
      </c>
      <c r="P3110" s="1065">
        <v>7992.64</v>
      </c>
      <c r="Q3110" s="1065">
        <v>-7992.64</v>
      </c>
      <c r="R3110" s="1066">
        <f t="shared" si="48"/>
        <v>0</v>
      </c>
      <c r="S3110" s="1065">
        <v>0</v>
      </c>
      <c r="T3110" s="1065">
        <v>0</v>
      </c>
      <c r="U3110" s="1065">
        <v>0</v>
      </c>
      <c r="V3110" s="1065">
        <v>0</v>
      </c>
    </row>
    <row r="3111" spans="1:22">
      <c r="A3111">
        <v>4088200100</v>
      </c>
      <c r="B3111" s="1061">
        <v>2</v>
      </c>
      <c r="C3111" s="1061">
        <v>5</v>
      </c>
      <c r="D3111" s="1062">
        <v>2</v>
      </c>
      <c r="E3111" s="1061" t="s">
        <v>2394</v>
      </c>
      <c r="F3111" s="1061">
        <v>143</v>
      </c>
      <c r="G3111" s="1061" t="s">
        <v>711</v>
      </c>
      <c r="H3111" s="1063">
        <v>1</v>
      </c>
      <c r="I3111" s="1064">
        <v>35701</v>
      </c>
      <c r="J3111" s="1064">
        <v>1</v>
      </c>
      <c r="K3111">
        <v>2020</v>
      </c>
      <c r="L3111" s="1064">
        <v>2</v>
      </c>
      <c r="M3111" s="1064">
        <v>2</v>
      </c>
      <c r="N3111" s="1064" t="s">
        <v>2396</v>
      </c>
      <c r="O3111">
        <v>13</v>
      </c>
      <c r="P3111" s="1065">
        <v>8875.19</v>
      </c>
      <c r="Q3111" s="1065">
        <v>37002.81</v>
      </c>
      <c r="R3111" s="1066">
        <f t="shared" si="48"/>
        <v>45878</v>
      </c>
      <c r="S3111" s="1065">
        <v>45878</v>
      </c>
      <c r="T3111" s="1065">
        <v>45878</v>
      </c>
      <c r="U3111" s="1065">
        <v>45878</v>
      </c>
      <c r="V3111" s="1065">
        <v>45878</v>
      </c>
    </row>
    <row r="3112" spans="1:22">
      <c r="A3112">
        <v>4088200100</v>
      </c>
      <c r="B3112" s="1061">
        <v>2</v>
      </c>
      <c r="C3112" s="1061">
        <v>5</v>
      </c>
      <c r="D3112" s="1062">
        <v>2</v>
      </c>
      <c r="E3112" s="1061" t="s">
        <v>2394</v>
      </c>
      <c r="F3112" s="1061">
        <v>143</v>
      </c>
      <c r="G3112" s="1061" t="s">
        <v>711</v>
      </c>
      <c r="H3112" s="1063">
        <v>1</v>
      </c>
      <c r="I3112" s="1064">
        <v>35701</v>
      </c>
      <c r="J3112" s="1064">
        <v>1</v>
      </c>
      <c r="K3112">
        <v>2020</v>
      </c>
      <c r="L3112" s="1064">
        <v>2</v>
      </c>
      <c r="M3112" s="1064">
        <v>2</v>
      </c>
      <c r="N3112" s="1064" t="s">
        <v>2396</v>
      </c>
      <c r="O3112">
        <v>13</v>
      </c>
      <c r="P3112" s="1065">
        <v>22419.85</v>
      </c>
      <c r="Q3112" s="1065">
        <v>-2003.85</v>
      </c>
      <c r="R3112" s="1066">
        <f t="shared" si="48"/>
        <v>20416</v>
      </c>
      <c r="S3112" s="1065">
        <v>20416</v>
      </c>
      <c r="T3112" s="1065">
        <v>20416</v>
      </c>
      <c r="U3112" s="1065">
        <v>20416</v>
      </c>
      <c r="V3112" s="1065">
        <v>20416</v>
      </c>
    </row>
    <row r="3113" spans="1:22">
      <c r="A3113">
        <v>4088200100</v>
      </c>
      <c r="B3113" s="1061">
        <v>2</v>
      </c>
      <c r="C3113" s="1061">
        <v>5</v>
      </c>
      <c r="D3113" s="1062">
        <v>2</v>
      </c>
      <c r="E3113" s="1061" t="s">
        <v>2394</v>
      </c>
      <c r="F3113" s="1061">
        <v>143</v>
      </c>
      <c r="G3113" s="1061" t="s">
        <v>711</v>
      </c>
      <c r="H3113" s="1063">
        <v>1</v>
      </c>
      <c r="I3113" s="1064">
        <v>35701</v>
      </c>
      <c r="J3113" s="1064">
        <v>1</v>
      </c>
      <c r="K3113">
        <v>2020</v>
      </c>
      <c r="L3113" s="1064">
        <v>2</v>
      </c>
      <c r="M3113" s="1064">
        <v>2</v>
      </c>
      <c r="N3113" s="1064" t="s">
        <v>2396</v>
      </c>
      <c r="O3113">
        <v>13</v>
      </c>
      <c r="P3113" s="1065">
        <v>5311.14</v>
      </c>
      <c r="Q3113" s="1065">
        <v>-5311.14</v>
      </c>
      <c r="R3113" s="1066">
        <f t="shared" si="48"/>
        <v>0</v>
      </c>
      <c r="S3113" s="1065">
        <v>0</v>
      </c>
      <c r="T3113" s="1065">
        <v>0</v>
      </c>
      <c r="U3113" s="1065">
        <v>0</v>
      </c>
      <c r="V3113" s="1065">
        <v>0</v>
      </c>
    </row>
    <row r="3114" spans="1:22">
      <c r="A3114">
        <v>4088200100</v>
      </c>
      <c r="B3114" s="1061">
        <v>2</v>
      </c>
      <c r="C3114" s="1061">
        <v>5</v>
      </c>
      <c r="D3114" s="1062">
        <v>2</v>
      </c>
      <c r="E3114" s="1061" t="s">
        <v>2394</v>
      </c>
      <c r="F3114" s="1061">
        <v>143</v>
      </c>
      <c r="G3114" s="1061" t="s">
        <v>711</v>
      </c>
      <c r="H3114" s="1063">
        <v>1</v>
      </c>
      <c r="I3114" s="1064">
        <v>35701</v>
      </c>
      <c r="J3114" s="1064">
        <v>1</v>
      </c>
      <c r="K3114">
        <v>2020</v>
      </c>
      <c r="L3114" s="1064">
        <v>1</v>
      </c>
      <c r="M3114" s="1064">
        <v>1</v>
      </c>
      <c r="N3114" s="1064" t="s">
        <v>2397</v>
      </c>
      <c r="O3114">
        <v>13</v>
      </c>
      <c r="P3114" s="1065">
        <v>0</v>
      </c>
      <c r="Q3114" s="1065">
        <v>0</v>
      </c>
      <c r="R3114" s="1066">
        <f t="shared" si="48"/>
        <v>0</v>
      </c>
      <c r="S3114" s="1065">
        <v>0</v>
      </c>
      <c r="T3114" s="1065">
        <v>0</v>
      </c>
      <c r="U3114" s="1065">
        <v>0</v>
      </c>
      <c r="V3114" s="1065">
        <v>0</v>
      </c>
    </row>
    <row r="3115" spans="1:22">
      <c r="A3115">
        <v>4088200100</v>
      </c>
      <c r="B3115" s="1061">
        <v>2</v>
      </c>
      <c r="C3115" s="1061">
        <v>5</v>
      </c>
      <c r="D3115" s="1062">
        <v>2</v>
      </c>
      <c r="E3115" s="1061" t="s">
        <v>2394</v>
      </c>
      <c r="F3115" s="1061">
        <v>143</v>
      </c>
      <c r="G3115" s="1061" t="s">
        <v>711</v>
      </c>
      <c r="H3115" s="1063">
        <v>1</v>
      </c>
      <c r="I3115" s="1064">
        <v>35701</v>
      </c>
      <c r="J3115" s="1064">
        <v>1</v>
      </c>
      <c r="K3115">
        <v>2020</v>
      </c>
      <c r="L3115" s="1064">
        <v>1</v>
      </c>
      <c r="M3115" s="1064">
        <v>1</v>
      </c>
      <c r="N3115" s="1064" t="s">
        <v>2397</v>
      </c>
      <c r="O3115">
        <v>13</v>
      </c>
      <c r="P3115" s="1065">
        <v>0</v>
      </c>
      <c r="Q3115" s="1065">
        <v>17748</v>
      </c>
      <c r="R3115" s="1066">
        <f t="shared" si="48"/>
        <v>17748</v>
      </c>
      <c r="S3115" s="1065">
        <v>0</v>
      </c>
      <c r="T3115" s="1065">
        <v>0</v>
      </c>
      <c r="U3115" s="1065">
        <v>0</v>
      </c>
      <c r="V3115" s="1065">
        <v>0</v>
      </c>
    </row>
    <row r="3116" spans="1:22">
      <c r="A3116">
        <v>4088200100</v>
      </c>
      <c r="B3116" s="1061">
        <v>2</v>
      </c>
      <c r="C3116" s="1061">
        <v>5</v>
      </c>
      <c r="D3116" s="1062">
        <v>2</v>
      </c>
      <c r="E3116" s="1061" t="s">
        <v>2394</v>
      </c>
      <c r="F3116" s="1061">
        <v>143</v>
      </c>
      <c r="G3116" s="1061" t="s">
        <v>711</v>
      </c>
      <c r="H3116" s="1063">
        <v>1</v>
      </c>
      <c r="I3116" s="1064">
        <v>35701</v>
      </c>
      <c r="J3116" s="1064">
        <v>1</v>
      </c>
      <c r="K3116">
        <v>2020</v>
      </c>
      <c r="L3116" s="1064">
        <v>1</v>
      </c>
      <c r="M3116" s="1064">
        <v>1</v>
      </c>
      <c r="N3116" s="1064" t="s">
        <v>2397</v>
      </c>
      <c r="O3116">
        <v>13</v>
      </c>
      <c r="P3116" s="1065">
        <v>0</v>
      </c>
      <c r="Q3116" s="1065">
        <v>0</v>
      </c>
      <c r="R3116" s="1066">
        <f t="shared" si="48"/>
        <v>0</v>
      </c>
      <c r="S3116" s="1065">
        <v>0</v>
      </c>
      <c r="T3116" s="1065">
        <v>0</v>
      </c>
      <c r="U3116" s="1065">
        <v>0</v>
      </c>
      <c r="V3116" s="1065">
        <v>0</v>
      </c>
    </row>
    <row r="3117" spans="1:22">
      <c r="A3117">
        <v>4088200100</v>
      </c>
      <c r="B3117" s="1061">
        <v>2</v>
      </c>
      <c r="C3117" s="1061">
        <v>5</v>
      </c>
      <c r="D3117" s="1062">
        <v>2</v>
      </c>
      <c r="E3117" s="1061" t="s">
        <v>2394</v>
      </c>
      <c r="F3117" s="1061">
        <v>143</v>
      </c>
      <c r="G3117" s="1061" t="s">
        <v>711</v>
      </c>
      <c r="H3117" s="1063">
        <v>1</v>
      </c>
      <c r="I3117" s="1064">
        <v>35701</v>
      </c>
      <c r="J3117" s="1064">
        <v>1</v>
      </c>
      <c r="K3117">
        <v>2020</v>
      </c>
      <c r="L3117" s="1064">
        <v>1</v>
      </c>
      <c r="M3117" s="1064">
        <v>1</v>
      </c>
      <c r="N3117" s="1064" t="s">
        <v>2397</v>
      </c>
      <c r="O3117">
        <v>13</v>
      </c>
      <c r="P3117" s="1065">
        <v>0</v>
      </c>
      <c r="Q3117" s="1065">
        <v>0</v>
      </c>
      <c r="R3117" s="1066">
        <f t="shared" si="48"/>
        <v>0</v>
      </c>
      <c r="S3117" s="1065">
        <v>17748</v>
      </c>
      <c r="T3117" s="1065">
        <v>17748</v>
      </c>
      <c r="U3117" s="1065">
        <v>0</v>
      </c>
      <c r="V3117" s="1065">
        <v>0</v>
      </c>
    </row>
    <row r="3118" spans="1:22">
      <c r="A3118">
        <v>4088200100</v>
      </c>
      <c r="B3118" s="1061">
        <v>2</v>
      </c>
      <c r="C3118" s="1061">
        <v>5</v>
      </c>
      <c r="D3118" s="1062">
        <v>2</v>
      </c>
      <c r="E3118" s="1061" t="s">
        <v>2394</v>
      </c>
      <c r="F3118" s="1061">
        <v>143</v>
      </c>
      <c r="G3118" s="1061" t="s">
        <v>711</v>
      </c>
      <c r="H3118" s="1063">
        <v>1</v>
      </c>
      <c r="I3118" s="1064">
        <v>35701</v>
      </c>
      <c r="J3118" s="1064">
        <v>1</v>
      </c>
      <c r="K3118">
        <v>2020</v>
      </c>
      <c r="L3118" s="1064">
        <v>2</v>
      </c>
      <c r="M3118" s="1064">
        <v>2</v>
      </c>
      <c r="N3118" s="1064" t="s">
        <v>2396</v>
      </c>
      <c r="O3118">
        <v>13</v>
      </c>
      <c r="P3118" s="1065">
        <v>8683.5</v>
      </c>
      <c r="Q3118" s="1065">
        <v>-8683.5</v>
      </c>
      <c r="R3118" s="1066">
        <f t="shared" si="48"/>
        <v>0</v>
      </c>
      <c r="S3118" s="1065">
        <v>0</v>
      </c>
      <c r="T3118" s="1065">
        <v>0</v>
      </c>
      <c r="U3118" s="1065">
        <v>0</v>
      </c>
      <c r="V3118" s="1065">
        <v>0</v>
      </c>
    </row>
    <row r="3119" spans="1:22">
      <c r="A3119">
        <v>4088200100</v>
      </c>
      <c r="B3119" s="1061">
        <v>2</v>
      </c>
      <c r="C3119" s="1061">
        <v>5</v>
      </c>
      <c r="D3119" s="1062">
        <v>2</v>
      </c>
      <c r="E3119" s="1061" t="s">
        <v>2394</v>
      </c>
      <c r="F3119" s="1061">
        <v>143</v>
      </c>
      <c r="G3119" s="1061" t="s">
        <v>711</v>
      </c>
      <c r="H3119" s="1063">
        <v>1</v>
      </c>
      <c r="I3119" s="1064">
        <v>35701</v>
      </c>
      <c r="J3119" s="1064">
        <v>1</v>
      </c>
      <c r="K3119">
        <v>2020</v>
      </c>
      <c r="L3119" s="1064">
        <v>2</v>
      </c>
      <c r="M3119" s="1064">
        <v>2</v>
      </c>
      <c r="N3119" s="1064" t="s">
        <v>2396</v>
      </c>
      <c r="O3119">
        <v>13</v>
      </c>
      <c r="P3119" s="1065">
        <v>168329.49</v>
      </c>
      <c r="Q3119" s="1065">
        <v>-146637.49</v>
      </c>
      <c r="R3119" s="1066">
        <f t="shared" si="48"/>
        <v>21692</v>
      </c>
      <c r="S3119" s="1065">
        <v>21692</v>
      </c>
      <c r="T3119" s="1065">
        <v>21692</v>
      </c>
      <c r="U3119" s="1065">
        <v>21692</v>
      </c>
      <c r="V3119" s="1065">
        <v>21692</v>
      </c>
    </row>
    <row r="3120" spans="1:22">
      <c r="A3120">
        <v>4088200100</v>
      </c>
      <c r="B3120" s="1061">
        <v>2</v>
      </c>
      <c r="C3120" s="1061">
        <v>5</v>
      </c>
      <c r="D3120" s="1062">
        <v>2</v>
      </c>
      <c r="E3120" s="1061" t="s">
        <v>2394</v>
      </c>
      <c r="F3120" s="1061">
        <v>143</v>
      </c>
      <c r="G3120" s="1061" t="s">
        <v>711</v>
      </c>
      <c r="H3120" s="1063">
        <v>1</v>
      </c>
      <c r="I3120" s="1064">
        <v>35701</v>
      </c>
      <c r="J3120" s="1064">
        <v>1</v>
      </c>
      <c r="K3120">
        <v>2020</v>
      </c>
      <c r="L3120" s="1064">
        <v>1</v>
      </c>
      <c r="M3120" s="1064">
        <v>1</v>
      </c>
      <c r="N3120" s="1064" t="s">
        <v>2397</v>
      </c>
      <c r="O3120">
        <v>13</v>
      </c>
      <c r="P3120" s="1065">
        <v>0</v>
      </c>
      <c r="Q3120" s="1065">
        <v>0</v>
      </c>
      <c r="R3120" s="1066">
        <f t="shared" si="48"/>
        <v>0</v>
      </c>
      <c r="S3120" s="1065">
        <v>0</v>
      </c>
      <c r="T3120" s="1065">
        <v>0</v>
      </c>
      <c r="U3120" s="1065">
        <v>0</v>
      </c>
      <c r="V3120" s="1065">
        <v>0</v>
      </c>
    </row>
    <row r="3121" spans="1:22">
      <c r="A3121">
        <v>4088200100</v>
      </c>
      <c r="B3121" s="1061">
        <v>2</v>
      </c>
      <c r="C3121" s="1061">
        <v>5</v>
      </c>
      <c r="D3121" s="1062">
        <v>2</v>
      </c>
      <c r="E3121" s="1061" t="s">
        <v>2394</v>
      </c>
      <c r="F3121" s="1061">
        <v>143</v>
      </c>
      <c r="G3121" s="1061" t="s">
        <v>711</v>
      </c>
      <c r="H3121" s="1063">
        <v>1</v>
      </c>
      <c r="I3121" s="1064">
        <v>35701</v>
      </c>
      <c r="J3121" s="1064">
        <v>1</v>
      </c>
      <c r="K3121">
        <v>2020</v>
      </c>
      <c r="L3121" s="1064">
        <v>1</v>
      </c>
      <c r="M3121" s="1064">
        <v>1</v>
      </c>
      <c r="N3121" s="1064" t="s">
        <v>2397</v>
      </c>
      <c r="O3121">
        <v>13</v>
      </c>
      <c r="P3121" s="1065">
        <v>0</v>
      </c>
      <c r="Q3121" s="1065">
        <v>0</v>
      </c>
      <c r="R3121" s="1066">
        <f t="shared" si="48"/>
        <v>0</v>
      </c>
      <c r="S3121" s="1065">
        <v>0</v>
      </c>
      <c r="T3121" s="1065">
        <v>0</v>
      </c>
      <c r="U3121" s="1065">
        <v>0</v>
      </c>
      <c r="V3121" s="1065">
        <v>0</v>
      </c>
    </row>
    <row r="3122" spans="1:22">
      <c r="A3122">
        <v>4088200100</v>
      </c>
      <c r="B3122" s="1061">
        <v>2</v>
      </c>
      <c r="C3122" s="1061">
        <v>5</v>
      </c>
      <c r="D3122" s="1062">
        <v>2</v>
      </c>
      <c r="E3122" s="1061" t="s">
        <v>2394</v>
      </c>
      <c r="F3122" s="1061">
        <v>143</v>
      </c>
      <c r="G3122" s="1061" t="s">
        <v>711</v>
      </c>
      <c r="H3122" s="1063">
        <v>1</v>
      </c>
      <c r="I3122" s="1064">
        <v>35701</v>
      </c>
      <c r="J3122" s="1064">
        <v>1</v>
      </c>
      <c r="K3122">
        <v>2020</v>
      </c>
      <c r="L3122" s="1064">
        <v>1</v>
      </c>
      <c r="M3122" s="1064">
        <v>1</v>
      </c>
      <c r="N3122" s="1064" t="s">
        <v>2397</v>
      </c>
      <c r="O3122">
        <v>13</v>
      </c>
      <c r="P3122" s="1065">
        <v>0</v>
      </c>
      <c r="Q3122" s="1065">
        <v>0</v>
      </c>
      <c r="R3122" s="1066">
        <f t="shared" si="48"/>
        <v>0</v>
      </c>
      <c r="S3122" s="1065">
        <v>7888</v>
      </c>
      <c r="T3122" s="1065">
        <v>7888</v>
      </c>
      <c r="U3122" s="1065">
        <v>0</v>
      </c>
      <c r="V3122" s="1065">
        <v>0</v>
      </c>
    </row>
    <row r="3123" spans="1:22">
      <c r="A3123">
        <v>4088200100</v>
      </c>
      <c r="B3123" s="1061">
        <v>2</v>
      </c>
      <c r="C3123" s="1061">
        <v>5</v>
      </c>
      <c r="D3123" s="1062">
        <v>2</v>
      </c>
      <c r="E3123" s="1061" t="s">
        <v>2394</v>
      </c>
      <c r="F3123" s="1061">
        <v>143</v>
      </c>
      <c r="G3123" s="1061" t="s">
        <v>711</v>
      </c>
      <c r="H3123" s="1063">
        <v>1</v>
      </c>
      <c r="I3123" s="1064">
        <v>35701</v>
      </c>
      <c r="J3123" s="1064">
        <v>1</v>
      </c>
      <c r="K3123">
        <v>2020</v>
      </c>
      <c r="L3123" s="1064">
        <v>1</v>
      </c>
      <c r="M3123" s="1064">
        <v>1</v>
      </c>
      <c r="N3123" s="1064" t="s">
        <v>2397</v>
      </c>
      <c r="O3123">
        <v>13</v>
      </c>
      <c r="P3123" s="1065">
        <v>0</v>
      </c>
      <c r="Q3123" s="1065">
        <v>7888</v>
      </c>
      <c r="R3123" s="1066">
        <f t="shared" si="48"/>
        <v>7888</v>
      </c>
      <c r="S3123" s="1065">
        <v>0</v>
      </c>
      <c r="T3123" s="1065">
        <v>0</v>
      </c>
      <c r="U3123" s="1065">
        <v>0</v>
      </c>
      <c r="V3123" s="1065">
        <v>0</v>
      </c>
    </row>
    <row r="3124" spans="1:22">
      <c r="A3124">
        <v>4088200100</v>
      </c>
      <c r="B3124" s="1061">
        <v>2</v>
      </c>
      <c r="C3124" s="1061">
        <v>5</v>
      </c>
      <c r="D3124" s="1062">
        <v>2</v>
      </c>
      <c r="E3124" s="1061" t="s">
        <v>2394</v>
      </c>
      <c r="F3124" s="1061">
        <v>143</v>
      </c>
      <c r="G3124" s="1061" t="s">
        <v>711</v>
      </c>
      <c r="H3124" s="1063">
        <v>1</v>
      </c>
      <c r="I3124" s="1064">
        <v>35701</v>
      </c>
      <c r="J3124" s="1064">
        <v>1</v>
      </c>
      <c r="K3124">
        <v>2020</v>
      </c>
      <c r="L3124" s="1064">
        <v>2</v>
      </c>
      <c r="M3124" s="1064">
        <v>2</v>
      </c>
      <c r="N3124" s="1064" t="s">
        <v>2396</v>
      </c>
      <c r="O3124">
        <v>13</v>
      </c>
      <c r="P3124" s="1065">
        <v>13393.63</v>
      </c>
      <c r="Q3124" s="1065">
        <v>-2603.63</v>
      </c>
      <c r="R3124" s="1066">
        <f t="shared" si="48"/>
        <v>10790</v>
      </c>
      <c r="S3124" s="1065">
        <v>10790</v>
      </c>
      <c r="T3124" s="1065">
        <v>10790</v>
      </c>
      <c r="U3124" s="1065">
        <v>10790</v>
      </c>
      <c r="V3124" s="1065">
        <v>10790</v>
      </c>
    </row>
    <row r="3125" spans="1:22">
      <c r="A3125">
        <v>4088200100</v>
      </c>
      <c r="B3125" s="1061">
        <v>2</v>
      </c>
      <c r="C3125" s="1061">
        <v>5</v>
      </c>
      <c r="D3125" s="1062">
        <v>2</v>
      </c>
      <c r="E3125" s="1061" t="s">
        <v>2394</v>
      </c>
      <c r="F3125" s="1061">
        <v>143</v>
      </c>
      <c r="G3125" s="1061" t="s">
        <v>711</v>
      </c>
      <c r="H3125" s="1063">
        <v>1</v>
      </c>
      <c r="I3125" s="1064">
        <v>35701</v>
      </c>
      <c r="J3125" s="1064">
        <v>1</v>
      </c>
      <c r="K3125">
        <v>2020</v>
      </c>
      <c r="L3125" s="1064">
        <v>2</v>
      </c>
      <c r="M3125" s="1064">
        <v>2</v>
      </c>
      <c r="N3125" s="1064" t="s">
        <v>2396</v>
      </c>
      <c r="O3125">
        <v>13</v>
      </c>
      <c r="P3125" s="1065">
        <v>26523.99</v>
      </c>
      <c r="Q3125" s="1065">
        <v>-25537.99</v>
      </c>
      <c r="R3125" s="1066">
        <f t="shared" si="48"/>
        <v>986</v>
      </c>
      <c r="S3125" s="1065">
        <v>986</v>
      </c>
      <c r="T3125" s="1065">
        <v>986</v>
      </c>
      <c r="U3125" s="1065">
        <v>986</v>
      </c>
      <c r="V3125" s="1065">
        <v>986</v>
      </c>
    </row>
    <row r="3126" spans="1:22">
      <c r="A3126">
        <v>4088200100</v>
      </c>
      <c r="B3126" s="1061">
        <v>2</v>
      </c>
      <c r="C3126" s="1061">
        <v>5</v>
      </c>
      <c r="D3126" s="1062">
        <v>2</v>
      </c>
      <c r="E3126" s="1061" t="s">
        <v>2394</v>
      </c>
      <c r="F3126" s="1061">
        <v>143</v>
      </c>
      <c r="G3126" s="1061" t="s">
        <v>711</v>
      </c>
      <c r="H3126" s="1063">
        <v>1</v>
      </c>
      <c r="I3126" s="1064">
        <v>35701</v>
      </c>
      <c r="J3126" s="1064">
        <v>1</v>
      </c>
      <c r="K3126">
        <v>2020</v>
      </c>
      <c r="L3126" s="1064">
        <v>2</v>
      </c>
      <c r="M3126" s="1064">
        <v>2</v>
      </c>
      <c r="N3126" s="1064" t="s">
        <v>2396</v>
      </c>
      <c r="O3126">
        <v>13</v>
      </c>
      <c r="P3126" s="1065">
        <v>21178.05</v>
      </c>
      <c r="Q3126" s="1065">
        <v>-8360.0499999999993</v>
      </c>
      <c r="R3126" s="1066">
        <f t="shared" si="48"/>
        <v>12818</v>
      </c>
      <c r="S3126" s="1065">
        <v>12818</v>
      </c>
      <c r="T3126" s="1065">
        <v>12818</v>
      </c>
      <c r="U3126" s="1065">
        <v>12818</v>
      </c>
      <c r="V3126" s="1065">
        <v>12818</v>
      </c>
    </row>
    <row r="3127" spans="1:22">
      <c r="A3127">
        <v>4088200100</v>
      </c>
      <c r="B3127" s="1061">
        <v>2</v>
      </c>
      <c r="C3127" s="1061">
        <v>5</v>
      </c>
      <c r="D3127" s="1062">
        <v>2</v>
      </c>
      <c r="E3127" s="1061" t="s">
        <v>2394</v>
      </c>
      <c r="F3127" s="1061">
        <v>143</v>
      </c>
      <c r="G3127" s="1061" t="s">
        <v>711</v>
      </c>
      <c r="H3127" s="1063">
        <v>1</v>
      </c>
      <c r="I3127" s="1064">
        <v>35901</v>
      </c>
      <c r="J3127" s="1064">
        <v>1</v>
      </c>
      <c r="K3127">
        <v>2020</v>
      </c>
      <c r="L3127" s="1064">
        <v>1</v>
      </c>
      <c r="M3127" s="1064">
        <v>1</v>
      </c>
      <c r="N3127" s="1064" t="s">
        <v>2397</v>
      </c>
      <c r="O3127">
        <v>13</v>
      </c>
      <c r="P3127" s="1065">
        <v>14832.05</v>
      </c>
      <c r="Q3127" s="1065">
        <v>0</v>
      </c>
      <c r="R3127" s="1066">
        <f t="shared" si="48"/>
        <v>14832.05</v>
      </c>
      <c r="S3127" s="1065">
        <v>12615</v>
      </c>
      <c r="T3127" s="1065">
        <v>12615</v>
      </c>
      <c r="U3127" s="1065">
        <v>12615</v>
      </c>
      <c r="V3127" s="1065">
        <v>12615</v>
      </c>
    </row>
    <row r="3128" spans="1:22">
      <c r="A3128">
        <v>4088200100</v>
      </c>
      <c r="B3128" s="1061">
        <v>2</v>
      </c>
      <c r="C3128" s="1061">
        <v>5</v>
      </c>
      <c r="D3128" s="1062">
        <v>2</v>
      </c>
      <c r="E3128" s="1061" t="s">
        <v>2394</v>
      </c>
      <c r="F3128" s="1061">
        <v>143</v>
      </c>
      <c r="G3128" s="1061" t="s">
        <v>711</v>
      </c>
      <c r="H3128" s="1063">
        <v>1</v>
      </c>
      <c r="I3128" s="1064">
        <v>35901</v>
      </c>
      <c r="J3128" s="1064">
        <v>1</v>
      </c>
      <c r="K3128">
        <v>2020</v>
      </c>
      <c r="L3128" s="1064">
        <v>2</v>
      </c>
      <c r="M3128" s="1064">
        <v>2</v>
      </c>
      <c r="N3128" s="1064" t="s">
        <v>2396</v>
      </c>
      <c r="O3128">
        <v>13</v>
      </c>
      <c r="P3128" s="1065">
        <v>0</v>
      </c>
      <c r="Q3128" s="1065">
        <v>0</v>
      </c>
      <c r="R3128" s="1066">
        <f t="shared" si="48"/>
        <v>0</v>
      </c>
      <c r="S3128" s="1065">
        <v>0</v>
      </c>
      <c r="T3128" s="1065">
        <v>0</v>
      </c>
      <c r="U3128" s="1065">
        <v>0</v>
      </c>
      <c r="V3128" s="1065">
        <v>0</v>
      </c>
    </row>
    <row r="3129" spans="1:22">
      <c r="A3129">
        <v>4088200100</v>
      </c>
      <c r="B3129" s="1061">
        <v>2</v>
      </c>
      <c r="C3129" s="1061">
        <v>5</v>
      </c>
      <c r="D3129" s="1062">
        <v>2</v>
      </c>
      <c r="E3129" s="1061" t="s">
        <v>2394</v>
      </c>
      <c r="F3129" s="1061">
        <v>143</v>
      </c>
      <c r="G3129" s="1061" t="s">
        <v>711</v>
      </c>
      <c r="H3129" s="1063">
        <v>1</v>
      </c>
      <c r="I3129" s="1064">
        <v>35901</v>
      </c>
      <c r="J3129" s="1064">
        <v>1</v>
      </c>
      <c r="K3129">
        <v>2020</v>
      </c>
      <c r="L3129" s="1064">
        <v>2</v>
      </c>
      <c r="M3129" s="1064">
        <v>2</v>
      </c>
      <c r="N3129" s="1064" t="s">
        <v>2396</v>
      </c>
      <c r="O3129">
        <v>13</v>
      </c>
      <c r="P3129" s="1065">
        <v>0</v>
      </c>
      <c r="Q3129" s="1065">
        <v>0</v>
      </c>
      <c r="R3129" s="1066">
        <f t="shared" si="48"/>
        <v>0</v>
      </c>
      <c r="S3129" s="1065">
        <v>0</v>
      </c>
      <c r="T3129" s="1065">
        <v>0</v>
      </c>
      <c r="U3129" s="1065">
        <v>47307.7</v>
      </c>
      <c r="V3129" s="1065">
        <v>47307.7</v>
      </c>
    </row>
    <row r="3130" spans="1:22">
      <c r="A3130">
        <v>4088200100</v>
      </c>
      <c r="B3130" s="1061">
        <v>2</v>
      </c>
      <c r="C3130" s="1061">
        <v>5</v>
      </c>
      <c r="D3130" s="1062">
        <v>2</v>
      </c>
      <c r="E3130" s="1061" t="s">
        <v>2394</v>
      </c>
      <c r="F3130" s="1061">
        <v>143</v>
      </c>
      <c r="G3130" s="1061" t="s">
        <v>711</v>
      </c>
      <c r="H3130" s="1063">
        <v>1</v>
      </c>
      <c r="I3130" s="1064">
        <v>35901</v>
      </c>
      <c r="J3130" s="1064">
        <v>1</v>
      </c>
      <c r="K3130">
        <v>2020</v>
      </c>
      <c r="L3130" s="1064">
        <v>2</v>
      </c>
      <c r="M3130" s="1064">
        <v>2</v>
      </c>
      <c r="N3130" s="1064" t="s">
        <v>2396</v>
      </c>
      <c r="O3130">
        <v>13</v>
      </c>
      <c r="P3130" s="1065">
        <v>0</v>
      </c>
      <c r="Q3130" s="1065">
        <v>0</v>
      </c>
      <c r="R3130" s="1066">
        <f t="shared" si="48"/>
        <v>0</v>
      </c>
      <c r="S3130" s="1065">
        <v>0</v>
      </c>
      <c r="T3130" s="1065">
        <v>0</v>
      </c>
      <c r="U3130" s="1065">
        <v>0</v>
      </c>
      <c r="V3130" s="1065">
        <v>0</v>
      </c>
    </row>
    <row r="3131" spans="1:22">
      <c r="A3131">
        <v>4088200100</v>
      </c>
      <c r="B3131" s="1061">
        <v>2</v>
      </c>
      <c r="C3131" s="1061">
        <v>5</v>
      </c>
      <c r="D3131" s="1062">
        <v>2</v>
      </c>
      <c r="E3131" s="1061" t="s">
        <v>2394</v>
      </c>
      <c r="F3131" s="1061">
        <v>143</v>
      </c>
      <c r="G3131" s="1061" t="s">
        <v>711</v>
      </c>
      <c r="H3131" s="1063">
        <v>1</v>
      </c>
      <c r="I3131" s="1064">
        <v>35901</v>
      </c>
      <c r="J3131" s="1064">
        <v>1</v>
      </c>
      <c r="K3131">
        <v>2020</v>
      </c>
      <c r="L3131" s="1064">
        <v>2</v>
      </c>
      <c r="M3131" s="1064">
        <v>2</v>
      </c>
      <c r="N3131" s="1064" t="s">
        <v>2396</v>
      </c>
      <c r="O3131">
        <v>13</v>
      </c>
      <c r="P3131" s="1065">
        <v>0</v>
      </c>
      <c r="Q3131" s="1065">
        <v>0</v>
      </c>
      <c r="R3131" s="1066">
        <f t="shared" si="48"/>
        <v>0</v>
      </c>
      <c r="S3131" s="1065">
        <v>0</v>
      </c>
      <c r="T3131" s="1065">
        <v>0</v>
      </c>
      <c r="U3131" s="1065">
        <v>0</v>
      </c>
      <c r="V3131" s="1065">
        <v>0</v>
      </c>
    </row>
    <row r="3132" spans="1:22">
      <c r="A3132">
        <v>4088200100</v>
      </c>
      <c r="B3132" s="1061">
        <v>2</v>
      </c>
      <c r="C3132" s="1061">
        <v>5</v>
      </c>
      <c r="D3132" s="1062">
        <v>2</v>
      </c>
      <c r="E3132" s="1061" t="s">
        <v>2394</v>
      </c>
      <c r="F3132" s="1061">
        <v>143</v>
      </c>
      <c r="G3132" s="1061" t="s">
        <v>711</v>
      </c>
      <c r="H3132" s="1063">
        <v>1</v>
      </c>
      <c r="I3132" s="1064">
        <v>35901</v>
      </c>
      <c r="J3132" s="1064">
        <v>1</v>
      </c>
      <c r="K3132">
        <v>2020</v>
      </c>
      <c r="L3132" s="1064">
        <v>2</v>
      </c>
      <c r="M3132" s="1064">
        <v>2</v>
      </c>
      <c r="N3132" s="1064" t="s">
        <v>2396</v>
      </c>
      <c r="O3132">
        <v>13</v>
      </c>
      <c r="P3132" s="1065">
        <v>0</v>
      </c>
      <c r="Q3132" s="1065">
        <v>0</v>
      </c>
      <c r="R3132" s="1066">
        <f t="shared" si="48"/>
        <v>0</v>
      </c>
      <c r="S3132" s="1065">
        <v>47307.7</v>
      </c>
      <c r="T3132" s="1065">
        <v>47307.7</v>
      </c>
      <c r="U3132" s="1065">
        <v>0</v>
      </c>
      <c r="V3132" s="1065">
        <v>0</v>
      </c>
    </row>
    <row r="3133" spans="1:22">
      <c r="A3133">
        <v>4088200100</v>
      </c>
      <c r="B3133" s="1061">
        <v>2</v>
      </c>
      <c r="C3133" s="1061">
        <v>5</v>
      </c>
      <c r="D3133" s="1062">
        <v>2</v>
      </c>
      <c r="E3133" s="1061" t="s">
        <v>2394</v>
      </c>
      <c r="F3133" s="1061">
        <v>143</v>
      </c>
      <c r="G3133" s="1061" t="s">
        <v>711</v>
      </c>
      <c r="H3133" s="1063">
        <v>1</v>
      </c>
      <c r="I3133" s="1064">
        <v>35901</v>
      </c>
      <c r="J3133" s="1064">
        <v>1</v>
      </c>
      <c r="K3133">
        <v>2020</v>
      </c>
      <c r="L3133" s="1064">
        <v>2</v>
      </c>
      <c r="M3133" s="1064">
        <v>2</v>
      </c>
      <c r="N3133" s="1064" t="s">
        <v>2396</v>
      </c>
      <c r="O3133">
        <v>13</v>
      </c>
      <c r="P3133" s="1065">
        <v>0</v>
      </c>
      <c r="Q3133" s="1065">
        <v>47307.7</v>
      </c>
      <c r="R3133" s="1066">
        <f t="shared" si="48"/>
        <v>47307.7</v>
      </c>
      <c r="S3133" s="1065">
        <v>0</v>
      </c>
      <c r="T3133" s="1065">
        <v>0</v>
      </c>
      <c r="U3133" s="1065">
        <v>0</v>
      </c>
      <c r="V3133" s="1065">
        <v>0</v>
      </c>
    </row>
    <row r="3134" spans="1:22">
      <c r="A3134">
        <v>4088200100</v>
      </c>
      <c r="B3134" s="1061">
        <v>2</v>
      </c>
      <c r="C3134" s="1061">
        <v>5</v>
      </c>
      <c r="D3134" s="1062">
        <v>2</v>
      </c>
      <c r="E3134" s="1061" t="s">
        <v>2394</v>
      </c>
      <c r="F3134" s="1061">
        <v>143</v>
      </c>
      <c r="G3134" s="1061" t="s">
        <v>711</v>
      </c>
      <c r="H3134" s="1063">
        <v>1</v>
      </c>
      <c r="I3134" s="1064">
        <v>35901</v>
      </c>
      <c r="J3134" s="1064">
        <v>1</v>
      </c>
      <c r="K3134">
        <v>2020</v>
      </c>
      <c r="L3134" s="1064">
        <v>1</v>
      </c>
      <c r="M3134" s="1064">
        <v>1</v>
      </c>
      <c r="N3134" s="1064" t="s">
        <v>2397</v>
      </c>
      <c r="O3134">
        <v>13</v>
      </c>
      <c r="P3134" s="1065">
        <v>22248.080000000002</v>
      </c>
      <c r="Q3134" s="1065">
        <v>174626.4</v>
      </c>
      <c r="R3134" s="1066">
        <f t="shared" si="48"/>
        <v>196874.47999999998</v>
      </c>
      <c r="S3134" s="1065">
        <v>105973.84</v>
      </c>
      <c r="T3134" s="1065">
        <v>105973.84</v>
      </c>
      <c r="U3134" s="1065">
        <v>105973.84</v>
      </c>
      <c r="V3134" s="1065">
        <v>105973.84</v>
      </c>
    </row>
    <row r="3135" spans="1:22">
      <c r="A3135">
        <v>4088200100</v>
      </c>
      <c r="B3135" s="1061">
        <v>2</v>
      </c>
      <c r="C3135" s="1061">
        <v>5</v>
      </c>
      <c r="D3135" s="1062">
        <v>2</v>
      </c>
      <c r="E3135" s="1061" t="s">
        <v>2394</v>
      </c>
      <c r="F3135" s="1061">
        <v>143</v>
      </c>
      <c r="G3135" s="1061" t="s">
        <v>711</v>
      </c>
      <c r="H3135" s="1063">
        <v>1</v>
      </c>
      <c r="I3135" s="1064">
        <v>35901</v>
      </c>
      <c r="J3135" s="1064">
        <v>1</v>
      </c>
      <c r="K3135">
        <v>2020</v>
      </c>
      <c r="L3135" s="1064">
        <v>1</v>
      </c>
      <c r="M3135" s="1064">
        <v>1</v>
      </c>
      <c r="N3135" s="1064" t="s">
        <v>2397</v>
      </c>
      <c r="O3135">
        <v>13</v>
      </c>
      <c r="P3135" s="1065">
        <v>29664.11</v>
      </c>
      <c r="Q3135" s="1065">
        <v>0</v>
      </c>
      <c r="R3135" s="1066">
        <f t="shared" si="48"/>
        <v>29664.11</v>
      </c>
      <c r="S3135" s="1065">
        <v>20271</v>
      </c>
      <c r="T3135" s="1065">
        <v>20271</v>
      </c>
      <c r="U3135" s="1065">
        <v>20271</v>
      </c>
      <c r="V3135" s="1065">
        <v>20271</v>
      </c>
    </row>
    <row r="3136" spans="1:22">
      <c r="A3136">
        <v>4088200100</v>
      </c>
      <c r="B3136" s="1061">
        <v>2</v>
      </c>
      <c r="C3136" s="1061">
        <v>5</v>
      </c>
      <c r="D3136" s="1062">
        <v>2</v>
      </c>
      <c r="E3136" s="1061" t="s">
        <v>2394</v>
      </c>
      <c r="F3136" s="1061">
        <v>143</v>
      </c>
      <c r="G3136" s="1061" t="s">
        <v>711</v>
      </c>
      <c r="H3136" s="1063">
        <v>1</v>
      </c>
      <c r="I3136" s="1064">
        <v>35901</v>
      </c>
      <c r="J3136" s="1064">
        <v>1</v>
      </c>
      <c r="K3136">
        <v>2020</v>
      </c>
      <c r="L3136" s="1064">
        <v>1</v>
      </c>
      <c r="M3136" s="1064">
        <v>1</v>
      </c>
      <c r="N3136" s="1064" t="s">
        <v>2397</v>
      </c>
      <c r="O3136">
        <v>13</v>
      </c>
      <c r="P3136" s="1065">
        <v>14832.05</v>
      </c>
      <c r="Q3136" s="1065">
        <v>0</v>
      </c>
      <c r="R3136" s="1066">
        <f t="shared" si="48"/>
        <v>14832.05</v>
      </c>
      <c r="S3136" s="1065">
        <v>11919</v>
      </c>
      <c r="T3136" s="1065">
        <v>11919</v>
      </c>
      <c r="U3136" s="1065">
        <v>11919</v>
      </c>
      <c r="V3136" s="1065">
        <v>11919</v>
      </c>
    </row>
    <row r="3137" spans="1:22">
      <c r="A3137">
        <v>4088200100</v>
      </c>
      <c r="B3137" s="1061">
        <v>2</v>
      </c>
      <c r="C3137" s="1061">
        <v>5</v>
      </c>
      <c r="D3137" s="1062">
        <v>2</v>
      </c>
      <c r="E3137" s="1061" t="s">
        <v>2394</v>
      </c>
      <c r="F3137" s="1061">
        <v>143</v>
      </c>
      <c r="G3137" s="1061" t="s">
        <v>711</v>
      </c>
      <c r="H3137" s="1063">
        <v>1</v>
      </c>
      <c r="I3137" s="1064">
        <v>35901</v>
      </c>
      <c r="J3137" s="1064">
        <v>1</v>
      </c>
      <c r="K3137">
        <v>2020</v>
      </c>
      <c r="L3137" s="1064">
        <v>2</v>
      </c>
      <c r="M3137" s="1064">
        <v>2</v>
      </c>
      <c r="N3137" s="1064" t="s">
        <v>2396</v>
      </c>
      <c r="O3137">
        <v>13</v>
      </c>
      <c r="P3137" s="1065">
        <v>0</v>
      </c>
      <c r="Q3137" s="1065">
        <v>0</v>
      </c>
      <c r="R3137" s="1066">
        <f t="shared" si="48"/>
        <v>0</v>
      </c>
      <c r="S3137" s="1065">
        <v>0</v>
      </c>
      <c r="T3137" s="1065">
        <v>0</v>
      </c>
      <c r="U3137" s="1065">
        <v>0</v>
      </c>
      <c r="V3137" s="1065">
        <v>0</v>
      </c>
    </row>
    <row r="3138" spans="1:22">
      <c r="A3138">
        <v>4088200100</v>
      </c>
      <c r="B3138" s="1061">
        <v>2</v>
      </c>
      <c r="C3138" s="1061">
        <v>5</v>
      </c>
      <c r="D3138" s="1062">
        <v>2</v>
      </c>
      <c r="E3138" s="1061" t="s">
        <v>2394</v>
      </c>
      <c r="F3138" s="1061">
        <v>143</v>
      </c>
      <c r="G3138" s="1061" t="s">
        <v>711</v>
      </c>
      <c r="H3138" s="1063">
        <v>1</v>
      </c>
      <c r="I3138" s="1064">
        <v>35901</v>
      </c>
      <c r="J3138" s="1064">
        <v>1</v>
      </c>
      <c r="K3138">
        <v>2020</v>
      </c>
      <c r="L3138" s="1064">
        <v>2</v>
      </c>
      <c r="M3138" s="1064">
        <v>2</v>
      </c>
      <c r="N3138" s="1064" t="s">
        <v>2396</v>
      </c>
      <c r="O3138">
        <v>13</v>
      </c>
      <c r="P3138" s="1065">
        <v>0</v>
      </c>
      <c r="Q3138" s="1065">
        <v>0</v>
      </c>
      <c r="R3138" s="1066">
        <f t="shared" si="48"/>
        <v>0</v>
      </c>
      <c r="S3138" s="1065">
        <v>0</v>
      </c>
      <c r="T3138" s="1065">
        <v>0</v>
      </c>
      <c r="U3138" s="1065">
        <v>56657.3</v>
      </c>
      <c r="V3138" s="1065">
        <v>56657.3</v>
      </c>
    </row>
    <row r="3139" spans="1:22">
      <c r="A3139">
        <v>4088200100</v>
      </c>
      <c r="B3139" s="1061">
        <v>2</v>
      </c>
      <c r="C3139" s="1061">
        <v>5</v>
      </c>
      <c r="D3139" s="1062">
        <v>2</v>
      </c>
      <c r="E3139" s="1061" t="s">
        <v>2394</v>
      </c>
      <c r="F3139" s="1061">
        <v>143</v>
      </c>
      <c r="G3139" s="1061" t="s">
        <v>711</v>
      </c>
      <c r="H3139" s="1063">
        <v>1</v>
      </c>
      <c r="I3139" s="1064">
        <v>35901</v>
      </c>
      <c r="J3139" s="1064">
        <v>1</v>
      </c>
      <c r="K3139">
        <v>2020</v>
      </c>
      <c r="L3139" s="1064">
        <v>2</v>
      </c>
      <c r="M3139" s="1064">
        <v>2</v>
      </c>
      <c r="N3139" s="1064" t="s">
        <v>2396</v>
      </c>
      <c r="O3139">
        <v>13</v>
      </c>
      <c r="P3139" s="1065">
        <v>0</v>
      </c>
      <c r="Q3139" s="1065">
        <v>0</v>
      </c>
      <c r="R3139" s="1066">
        <f t="shared" si="48"/>
        <v>0</v>
      </c>
      <c r="S3139" s="1065">
        <v>0</v>
      </c>
      <c r="T3139" s="1065">
        <v>0</v>
      </c>
      <c r="U3139" s="1065">
        <v>0</v>
      </c>
      <c r="V3139" s="1065">
        <v>0</v>
      </c>
    </row>
    <row r="3140" spans="1:22">
      <c r="A3140">
        <v>4088200100</v>
      </c>
      <c r="B3140" s="1061">
        <v>2</v>
      </c>
      <c r="C3140" s="1061">
        <v>5</v>
      </c>
      <c r="D3140" s="1062">
        <v>2</v>
      </c>
      <c r="E3140" s="1061" t="s">
        <v>2394</v>
      </c>
      <c r="F3140" s="1061">
        <v>143</v>
      </c>
      <c r="G3140" s="1061" t="s">
        <v>711</v>
      </c>
      <c r="H3140" s="1063">
        <v>1</v>
      </c>
      <c r="I3140" s="1064">
        <v>35901</v>
      </c>
      <c r="J3140" s="1064">
        <v>1</v>
      </c>
      <c r="K3140">
        <v>2020</v>
      </c>
      <c r="L3140" s="1064">
        <v>2</v>
      </c>
      <c r="M3140" s="1064">
        <v>2</v>
      </c>
      <c r="N3140" s="1064" t="s">
        <v>2396</v>
      </c>
      <c r="O3140">
        <v>13</v>
      </c>
      <c r="P3140" s="1065">
        <v>0</v>
      </c>
      <c r="Q3140" s="1065">
        <v>0</v>
      </c>
      <c r="R3140" s="1066">
        <f t="shared" si="48"/>
        <v>0</v>
      </c>
      <c r="S3140" s="1065">
        <v>0</v>
      </c>
      <c r="T3140" s="1065">
        <v>0</v>
      </c>
      <c r="U3140" s="1065">
        <v>0</v>
      </c>
      <c r="V3140" s="1065">
        <v>0</v>
      </c>
    </row>
    <row r="3141" spans="1:22">
      <c r="A3141">
        <v>4088200100</v>
      </c>
      <c r="B3141" s="1061">
        <v>2</v>
      </c>
      <c r="C3141" s="1061">
        <v>5</v>
      </c>
      <c r="D3141" s="1062">
        <v>2</v>
      </c>
      <c r="E3141" s="1061" t="s">
        <v>2394</v>
      </c>
      <c r="F3141" s="1061">
        <v>143</v>
      </c>
      <c r="G3141" s="1061" t="s">
        <v>711</v>
      </c>
      <c r="H3141" s="1063">
        <v>1</v>
      </c>
      <c r="I3141" s="1064">
        <v>35901</v>
      </c>
      <c r="J3141" s="1064">
        <v>1</v>
      </c>
      <c r="K3141">
        <v>2020</v>
      </c>
      <c r="L3141" s="1064">
        <v>2</v>
      </c>
      <c r="M3141" s="1064">
        <v>2</v>
      </c>
      <c r="N3141" s="1064" t="s">
        <v>2396</v>
      </c>
      <c r="O3141">
        <v>13</v>
      </c>
      <c r="P3141" s="1065">
        <v>0</v>
      </c>
      <c r="Q3141" s="1065">
        <v>0</v>
      </c>
      <c r="R3141" s="1066">
        <f t="shared" ref="R3141:R3204" si="49">P3141+Q3141</f>
        <v>0</v>
      </c>
      <c r="S3141" s="1065">
        <v>56657.3</v>
      </c>
      <c r="T3141" s="1065">
        <v>56657.3</v>
      </c>
      <c r="U3141" s="1065">
        <v>0</v>
      </c>
      <c r="V3141" s="1065">
        <v>0</v>
      </c>
    </row>
    <row r="3142" spans="1:22">
      <c r="A3142">
        <v>4088200100</v>
      </c>
      <c r="B3142" s="1061">
        <v>2</v>
      </c>
      <c r="C3142" s="1061">
        <v>5</v>
      </c>
      <c r="D3142" s="1062">
        <v>2</v>
      </c>
      <c r="E3142" s="1061" t="s">
        <v>2394</v>
      </c>
      <c r="F3142" s="1061">
        <v>143</v>
      </c>
      <c r="G3142" s="1061" t="s">
        <v>711</v>
      </c>
      <c r="H3142" s="1063">
        <v>1</v>
      </c>
      <c r="I3142" s="1064">
        <v>35901</v>
      </c>
      <c r="J3142" s="1064">
        <v>1</v>
      </c>
      <c r="K3142">
        <v>2020</v>
      </c>
      <c r="L3142" s="1064">
        <v>2</v>
      </c>
      <c r="M3142" s="1064">
        <v>2</v>
      </c>
      <c r="N3142" s="1064" t="s">
        <v>2396</v>
      </c>
      <c r="O3142">
        <v>13</v>
      </c>
      <c r="P3142" s="1065">
        <v>0</v>
      </c>
      <c r="Q3142" s="1065">
        <v>56657.3</v>
      </c>
      <c r="R3142" s="1066">
        <f t="shared" si="49"/>
        <v>56657.3</v>
      </c>
      <c r="S3142" s="1065">
        <v>0</v>
      </c>
      <c r="T3142" s="1065">
        <v>0</v>
      </c>
      <c r="U3142" s="1065">
        <v>0</v>
      </c>
      <c r="V3142" s="1065">
        <v>0</v>
      </c>
    </row>
    <row r="3143" spans="1:22">
      <c r="A3143">
        <v>4088200100</v>
      </c>
      <c r="B3143" s="1061">
        <v>2</v>
      </c>
      <c r="C3143" s="1061">
        <v>5</v>
      </c>
      <c r="D3143" s="1062">
        <v>2</v>
      </c>
      <c r="E3143" s="1061" t="s">
        <v>2394</v>
      </c>
      <c r="F3143" s="1061">
        <v>143</v>
      </c>
      <c r="G3143" s="1061" t="s">
        <v>711</v>
      </c>
      <c r="H3143" s="1063">
        <v>1</v>
      </c>
      <c r="I3143" s="1064">
        <v>35901</v>
      </c>
      <c r="J3143" s="1064">
        <v>1</v>
      </c>
      <c r="K3143">
        <v>2020</v>
      </c>
      <c r="L3143" s="1064">
        <v>2</v>
      </c>
      <c r="M3143" s="1064">
        <v>2</v>
      </c>
      <c r="N3143" s="1064" t="s">
        <v>2396</v>
      </c>
      <c r="O3143">
        <v>13</v>
      </c>
      <c r="P3143" s="1065">
        <v>0</v>
      </c>
      <c r="Q3143" s="1065">
        <v>0</v>
      </c>
      <c r="R3143" s="1066">
        <f t="shared" si="49"/>
        <v>0</v>
      </c>
      <c r="S3143" s="1065">
        <v>0</v>
      </c>
      <c r="T3143" s="1065">
        <v>0</v>
      </c>
      <c r="U3143" s="1065">
        <v>0</v>
      </c>
      <c r="V3143" s="1065">
        <v>0</v>
      </c>
    </row>
    <row r="3144" spans="1:22">
      <c r="A3144">
        <v>4088200100</v>
      </c>
      <c r="B3144" s="1061">
        <v>2</v>
      </c>
      <c r="C3144" s="1061">
        <v>5</v>
      </c>
      <c r="D3144" s="1062">
        <v>2</v>
      </c>
      <c r="E3144" s="1061" t="s">
        <v>2394</v>
      </c>
      <c r="F3144" s="1061">
        <v>143</v>
      </c>
      <c r="G3144" s="1061" t="s">
        <v>711</v>
      </c>
      <c r="H3144" s="1063">
        <v>1</v>
      </c>
      <c r="I3144" s="1064">
        <v>35901</v>
      </c>
      <c r="J3144" s="1064">
        <v>1</v>
      </c>
      <c r="K3144">
        <v>2020</v>
      </c>
      <c r="L3144" s="1064">
        <v>2</v>
      </c>
      <c r="M3144" s="1064">
        <v>2</v>
      </c>
      <c r="N3144" s="1064" t="s">
        <v>2396</v>
      </c>
      <c r="O3144">
        <v>13</v>
      </c>
      <c r="P3144" s="1065">
        <v>0</v>
      </c>
      <c r="Q3144" s="1065">
        <v>0</v>
      </c>
      <c r="R3144" s="1066">
        <f t="shared" si="49"/>
        <v>0</v>
      </c>
      <c r="S3144" s="1065">
        <v>0</v>
      </c>
      <c r="T3144" s="1065">
        <v>0</v>
      </c>
      <c r="U3144" s="1065">
        <v>52736.5</v>
      </c>
      <c r="V3144" s="1065">
        <v>52736.5</v>
      </c>
    </row>
    <row r="3145" spans="1:22">
      <c r="A3145">
        <v>4088200100</v>
      </c>
      <c r="B3145" s="1061">
        <v>2</v>
      </c>
      <c r="C3145" s="1061">
        <v>5</v>
      </c>
      <c r="D3145" s="1062">
        <v>2</v>
      </c>
      <c r="E3145" s="1061" t="s">
        <v>2394</v>
      </c>
      <c r="F3145" s="1061">
        <v>143</v>
      </c>
      <c r="G3145" s="1061" t="s">
        <v>711</v>
      </c>
      <c r="H3145" s="1063">
        <v>1</v>
      </c>
      <c r="I3145" s="1064">
        <v>35901</v>
      </c>
      <c r="J3145" s="1064">
        <v>1</v>
      </c>
      <c r="K3145">
        <v>2020</v>
      </c>
      <c r="L3145" s="1064">
        <v>2</v>
      </c>
      <c r="M3145" s="1064">
        <v>2</v>
      </c>
      <c r="N3145" s="1064" t="s">
        <v>2396</v>
      </c>
      <c r="O3145">
        <v>13</v>
      </c>
      <c r="P3145" s="1065">
        <v>0</v>
      </c>
      <c r="Q3145" s="1065">
        <v>0</v>
      </c>
      <c r="R3145" s="1066">
        <f t="shared" si="49"/>
        <v>0</v>
      </c>
      <c r="S3145" s="1065">
        <v>0</v>
      </c>
      <c r="T3145" s="1065">
        <v>0</v>
      </c>
      <c r="U3145" s="1065">
        <v>0</v>
      </c>
      <c r="V3145" s="1065">
        <v>0</v>
      </c>
    </row>
    <row r="3146" spans="1:22">
      <c r="A3146">
        <v>4088200100</v>
      </c>
      <c r="B3146" s="1061">
        <v>2</v>
      </c>
      <c r="C3146" s="1061">
        <v>5</v>
      </c>
      <c r="D3146" s="1062">
        <v>2</v>
      </c>
      <c r="E3146" s="1061" t="s">
        <v>2394</v>
      </c>
      <c r="F3146" s="1061">
        <v>143</v>
      </c>
      <c r="G3146" s="1061" t="s">
        <v>711</v>
      </c>
      <c r="H3146" s="1063">
        <v>1</v>
      </c>
      <c r="I3146" s="1064">
        <v>35901</v>
      </c>
      <c r="J3146" s="1064">
        <v>1</v>
      </c>
      <c r="K3146">
        <v>2020</v>
      </c>
      <c r="L3146" s="1064">
        <v>2</v>
      </c>
      <c r="M3146" s="1064">
        <v>2</v>
      </c>
      <c r="N3146" s="1064" t="s">
        <v>2396</v>
      </c>
      <c r="O3146">
        <v>13</v>
      </c>
      <c r="P3146" s="1065">
        <v>0</v>
      </c>
      <c r="Q3146" s="1065">
        <v>0</v>
      </c>
      <c r="R3146" s="1066">
        <f t="shared" si="49"/>
        <v>0</v>
      </c>
      <c r="S3146" s="1065">
        <v>0</v>
      </c>
      <c r="T3146" s="1065">
        <v>0</v>
      </c>
      <c r="U3146" s="1065">
        <v>0</v>
      </c>
      <c r="V3146" s="1065">
        <v>0</v>
      </c>
    </row>
    <row r="3147" spans="1:22">
      <c r="A3147">
        <v>4088200100</v>
      </c>
      <c r="B3147" s="1061">
        <v>2</v>
      </c>
      <c r="C3147" s="1061">
        <v>5</v>
      </c>
      <c r="D3147" s="1062">
        <v>2</v>
      </c>
      <c r="E3147" s="1061" t="s">
        <v>2394</v>
      </c>
      <c r="F3147" s="1061">
        <v>143</v>
      </c>
      <c r="G3147" s="1061" t="s">
        <v>711</v>
      </c>
      <c r="H3147" s="1063">
        <v>1</v>
      </c>
      <c r="I3147" s="1064">
        <v>35901</v>
      </c>
      <c r="J3147" s="1064">
        <v>1</v>
      </c>
      <c r="K3147">
        <v>2020</v>
      </c>
      <c r="L3147" s="1064">
        <v>2</v>
      </c>
      <c r="M3147" s="1064">
        <v>2</v>
      </c>
      <c r="N3147" s="1064" t="s">
        <v>2396</v>
      </c>
      <c r="O3147">
        <v>13</v>
      </c>
      <c r="P3147" s="1065">
        <v>0</v>
      </c>
      <c r="Q3147" s="1065">
        <v>0</v>
      </c>
      <c r="R3147" s="1066">
        <f t="shared" si="49"/>
        <v>0</v>
      </c>
      <c r="S3147" s="1065">
        <v>52736.5</v>
      </c>
      <c r="T3147" s="1065">
        <v>52736.5</v>
      </c>
      <c r="U3147" s="1065">
        <v>0</v>
      </c>
      <c r="V3147" s="1065">
        <v>0</v>
      </c>
    </row>
    <row r="3148" spans="1:22">
      <c r="A3148">
        <v>4088200100</v>
      </c>
      <c r="B3148" s="1061">
        <v>2</v>
      </c>
      <c r="C3148" s="1061">
        <v>5</v>
      </c>
      <c r="D3148" s="1062">
        <v>2</v>
      </c>
      <c r="E3148" s="1061" t="s">
        <v>2394</v>
      </c>
      <c r="F3148" s="1061">
        <v>143</v>
      </c>
      <c r="G3148" s="1061" t="s">
        <v>711</v>
      </c>
      <c r="H3148" s="1063">
        <v>1</v>
      </c>
      <c r="I3148" s="1064">
        <v>35901</v>
      </c>
      <c r="J3148" s="1064">
        <v>1</v>
      </c>
      <c r="K3148">
        <v>2020</v>
      </c>
      <c r="L3148" s="1064">
        <v>2</v>
      </c>
      <c r="M3148" s="1064">
        <v>2</v>
      </c>
      <c r="N3148" s="1064" t="s">
        <v>2396</v>
      </c>
      <c r="O3148">
        <v>13</v>
      </c>
      <c r="P3148" s="1065">
        <v>0</v>
      </c>
      <c r="Q3148" s="1065">
        <v>52736.5</v>
      </c>
      <c r="R3148" s="1066">
        <f t="shared" si="49"/>
        <v>52736.5</v>
      </c>
      <c r="S3148" s="1065">
        <v>0</v>
      </c>
      <c r="T3148" s="1065">
        <v>0</v>
      </c>
      <c r="U3148" s="1065">
        <v>0</v>
      </c>
      <c r="V3148" s="1065">
        <v>0</v>
      </c>
    </row>
    <row r="3149" spans="1:22">
      <c r="A3149">
        <v>4088200100</v>
      </c>
      <c r="B3149" s="1061">
        <v>2</v>
      </c>
      <c r="C3149" s="1061">
        <v>5</v>
      </c>
      <c r="D3149" s="1062">
        <v>2</v>
      </c>
      <c r="E3149" s="1061" t="s">
        <v>2394</v>
      </c>
      <c r="F3149" s="1061">
        <v>143</v>
      </c>
      <c r="G3149" s="1061" t="s">
        <v>711</v>
      </c>
      <c r="H3149" s="1063">
        <v>1</v>
      </c>
      <c r="I3149" s="1064">
        <v>35901</v>
      </c>
      <c r="J3149" s="1064">
        <v>1</v>
      </c>
      <c r="K3149">
        <v>2020</v>
      </c>
      <c r="L3149" s="1064">
        <v>1</v>
      </c>
      <c r="M3149" s="1064">
        <v>1</v>
      </c>
      <c r="N3149" s="1064" t="s">
        <v>2397</v>
      </c>
      <c r="O3149">
        <v>13</v>
      </c>
      <c r="P3149" s="1065">
        <v>44496.160000000003</v>
      </c>
      <c r="Q3149" s="1065">
        <v>0</v>
      </c>
      <c r="R3149" s="1066">
        <f t="shared" si="49"/>
        <v>44496.160000000003</v>
      </c>
      <c r="S3149" s="1065">
        <v>28275</v>
      </c>
      <c r="T3149" s="1065">
        <v>28275</v>
      </c>
      <c r="U3149" s="1065">
        <v>28275</v>
      </c>
      <c r="V3149" s="1065">
        <v>28275</v>
      </c>
    </row>
    <row r="3150" spans="1:22">
      <c r="A3150">
        <v>4088200100</v>
      </c>
      <c r="B3150" s="1061">
        <v>2</v>
      </c>
      <c r="C3150" s="1061">
        <v>5</v>
      </c>
      <c r="D3150" s="1062">
        <v>2</v>
      </c>
      <c r="E3150" s="1061" t="s">
        <v>2394</v>
      </c>
      <c r="F3150" s="1061">
        <v>143</v>
      </c>
      <c r="G3150" s="1061" t="s">
        <v>711</v>
      </c>
      <c r="H3150" s="1063">
        <v>1</v>
      </c>
      <c r="I3150" s="1064">
        <v>35901</v>
      </c>
      <c r="J3150" s="1064">
        <v>1</v>
      </c>
      <c r="K3150">
        <v>2020</v>
      </c>
      <c r="L3150" s="1064">
        <v>2</v>
      </c>
      <c r="M3150" s="1064">
        <v>2</v>
      </c>
      <c r="N3150" s="1064" t="s">
        <v>2396</v>
      </c>
      <c r="O3150">
        <v>13</v>
      </c>
      <c r="P3150" s="1065">
        <v>0</v>
      </c>
      <c r="Q3150" s="1065">
        <v>0</v>
      </c>
      <c r="R3150" s="1066">
        <f t="shared" si="49"/>
        <v>0</v>
      </c>
      <c r="S3150" s="1065">
        <v>0</v>
      </c>
      <c r="T3150" s="1065">
        <v>0</v>
      </c>
      <c r="U3150" s="1065">
        <v>0</v>
      </c>
      <c r="V3150" s="1065">
        <v>0</v>
      </c>
    </row>
    <row r="3151" spans="1:22">
      <c r="A3151">
        <v>4088200100</v>
      </c>
      <c r="B3151" s="1061">
        <v>2</v>
      </c>
      <c r="C3151" s="1061">
        <v>5</v>
      </c>
      <c r="D3151" s="1062">
        <v>2</v>
      </c>
      <c r="E3151" s="1061" t="s">
        <v>2394</v>
      </c>
      <c r="F3151" s="1061">
        <v>143</v>
      </c>
      <c r="G3151" s="1061" t="s">
        <v>711</v>
      </c>
      <c r="H3151" s="1063">
        <v>1</v>
      </c>
      <c r="I3151" s="1064">
        <v>35901</v>
      </c>
      <c r="J3151" s="1064">
        <v>1</v>
      </c>
      <c r="K3151">
        <v>2020</v>
      </c>
      <c r="L3151" s="1064">
        <v>2</v>
      </c>
      <c r="M3151" s="1064">
        <v>2</v>
      </c>
      <c r="N3151" s="1064" t="s">
        <v>2396</v>
      </c>
      <c r="O3151">
        <v>13</v>
      </c>
      <c r="P3151" s="1065">
        <v>0</v>
      </c>
      <c r="Q3151" s="1065">
        <v>0</v>
      </c>
      <c r="R3151" s="1066">
        <f t="shared" si="49"/>
        <v>0</v>
      </c>
      <c r="S3151" s="1065">
        <v>0</v>
      </c>
      <c r="T3151" s="1065">
        <v>0</v>
      </c>
      <c r="U3151" s="1065">
        <v>70229.3</v>
      </c>
      <c r="V3151" s="1065">
        <v>70229.3</v>
      </c>
    </row>
    <row r="3152" spans="1:22">
      <c r="A3152">
        <v>4088200100</v>
      </c>
      <c r="B3152" s="1061">
        <v>2</v>
      </c>
      <c r="C3152" s="1061">
        <v>5</v>
      </c>
      <c r="D3152" s="1062">
        <v>2</v>
      </c>
      <c r="E3152" s="1061" t="s">
        <v>2394</v>
      </c>
      <c r="F3152" s="1061">
        <v>143</v>
      </c>
      <c r="G3152" s="1061" t="s">
        <v>711</v>
      </c>
      <c r="H3152" s="1063">
        <v>1</v>
      </c>
      <c r="I3152" s="1064">
        <v>35901</v>
      </c>
      <c r="J3152" s="1064">
        <v>1</v>
      </c>
      <c r="K3152">
        <v>2020</v>
      </c>
      <c r="L3152" s="1064">
        <v>2</v>
      </c>
      <c r="M3152" s="1064">
        <v>2</v>
      </c>
      <c r="N3152" s="1064" t="s">
        <v>2396</v>
      </c>
      <c r="O3152">
        <v>13</v>
      </c>
      <c r="P3152" s="1065">
        <v>0</v>
      </c>
      <c r="Q3152" s="1065">
        <v>0</v>
      </c>
      <c r="R3152" s="1066">
        <f t="shared" si="49"/>
        <v>0</v>
      </c>
      <c r="S3152" s="1065">
        <v>0</v>
      </c>
      <c r="T3152" s="1065">
        <v>0</v>
      </c>
      <c r="U3152" s="1065">
        <v>0</v>
      </c>
      <c r="V3152" s="1065">
        <v>0</v>
      </c>
    </row>
    <row r="3153" spans="1:22">
      <c r="A3153">
        <v>4088200100</v>
      </c>
      <c r="B3153" s="1061">
        <v>2</v>
      </c>
      <c r="C3153" s="1061">
        <v>5</v>
      </c>
      <c r="D3153" s="1062">
        <v>2</v>
      </c>
      <c r="E3153" s="1061" t="s">
        <v>2394</v>
      </c>
      <c r="F3153" s="1061">
        <v>143</v>
      </c>
      <c r="G3153" s="1061" t="s">
        <v>711</v>
      </c>
      <c r="H3153" s="1063">
        <v>1</v>
      </c>
      <c r="I3153" s="1064">
        <v>35901</v>
      </c>
      <c r="J3153" s="1064">
        <v>1</v>
      </c>
      <c r="K3153">
        <v>2020</v>
      </c>
      <c r="L3153" s="1064">
        <v>2</v>
      </c>
      <c r="M3153" s="1064">
        <v>2</v>
      </c>
      <c r="N3153" s="1064" t="s">
        <v>2396</v>
      </c>
      <c r="O3153">
        <v>13</v>
      </c>
      <c r="P3153" s="1065">
        <v>0</v>
      </c>
      <c r="Q3153" s="1065">
        <v>0</v>
      </c>
      <c r="R3153" s="1066">
        <f t="shared" si="49"/>
        <v>0</v>
      </c>
      <c r="S3153" s="1065">
        <v>0</v>
      </c>
      <c r="T3153" s="1065">
        <v>0</v>
      </c>
      <c r="U3153" s="1065">
        <v>0</v>
      </c>
      <c r="V3153" s="1065">
        <v>0</v>
      </c>
    </row>
    <row r="3154" spans="1:22">
      <c r="A3154">
        <v>4088200100</v>
      </c>
      <c r="B3154" s="1061">
        <v>2</v>
      </c>
      <c r="C3154" s="1061">
        <v>5</v>
      </c>
      <c r="D3154" s="1062">
        <v>2</v>
      </c>
      <c r="E3154" s="1061" t="s">
        <v>2394</v>
      </c>
      <c r="F3154" s="1061">
        <v>143</v>
      </c>
      <c r="G3154" s="1061" t="s">
        <v>711</v>
      </c>
      <c r="H3154" s="1063">
        <v>1</v>
      </c>
      <c r="I3154" s="1064">
        <v>35901</v>
      </c>
      <c r="J3154" s="1064">
        <v>1</v>
      </c>
      <c r="K3154">
        <v>2020</v>
      </c>
      <c r="L3154" s="1064">
        <v>2</v>
      </c>
      <c r="M3154" s="1064">
        <v>2</v>
      </c>
      <c r="N3154" s="1064" t="s">
        <v>2396</v>
      </c>
      <c r="O3154">
        <v>13</v>
      </c>
      <c r="P3154" s="1065">
        <v>0</v>
      </c>
      <c r="Q3154" s="1065">
        <v>0</v>
      </c>
      <c r="R3154" s="1066">
        <f t="shared" si="49"/>
        <v>0</v>
      </c>
      <c r="S3154" s="1065">
        <v>70229.3</v>
      </c>
      <c r="T3154" s="1065">
        <v>70229.3</v>
      </c>
      <c r="U3154" s="1065">
        <v>0</v>
      </c>
      <c r="V3154" s="1065">
        <v>0</v>
      </c>
    </row>
    <row r="3155" spans="1:22">
      <c r="A3155">
        <v>4088200100</v>
      </c>
      <c r="B3155" s="1061">
        <v>2</v>
      </c>
      <c r="C3155" s="1061">
        <v>5</v>
      </c>
      <c r="D3155" s="1062">
        <v>2</v>
      </c>
      <c r="E3155" s="1061" t="s">
        <v>2394</v>
      </c>
      <c r="F3155" s="1061">
        <v>143</v>
      </c>
      <c r="G3155" s="1061" t="s">
        <v>711</v>
      </c>
      <c r="H3155" s="1063">
        <v>1</v>
      </c>
      <c r="I3155" s="1064">
        <v>35901</v>
      </c>
      <c r="J3155" s="1064">
        <v>1</v>
      </c>
      <c r="K3155">
        <v>2020</v>
      </c>
      <c r="L3155" s="1064">
        <v>2</v>
      </c>
      <c r="M3155" s="1064">
        <v>2</v>
      </c>
      <c r="N3155" s="1064" t="s">
        <v>2396</v>
      </c>
      <c r="O3155">
        <v>13</v>
      </c>
      <c r="P3155" s="1065">
        <v>0</v>
      </c>
      <c r="Q3155" s="1065">
        <v>70229.3</v>
      </c>
      <c r="R3155" s="1066">
        <f t="shared" si="49"/>
        <v>70229.3</v>
      </c>
      <c r="S3155" s="1065">
        <v>0</v>
      </c>
      <c r="T3155" s="1065">
        <v>0</v>
      </c>
      <c r="U3155" s="1065">
        <v>0</v>
      </c>
      <c r="V3155" s="1065">
        <v>0</v>
      </c>
    </row>
    <row r="3156" spans="1:22">
      <c r="A3156">
        <v>4088200100</v>
      </c>
      <c r="B3156" s="1061">
        <v>2</v>
      </c>
      <c r="C3156" s="1061">
        <v>5</v>
      </c>
      <c r="D3156" s="1062">
        <v>2</v>
      </c>
      <c r="E3156" s="1061" t="s">
        <v>2394</v>
      </c>
      <c r="F3156" s="1061">
        <v>143</v>
      </c>
      <c r="G3156" s="1061" t="s">
        <v>711</v>
      </c>
      <c r="H3156" s="1063">
        <v>1</v>
      </c>
      <c r="I3156" s="1064">
        <v>35901</v>
      </c>
      <c r="J3156" s="1064">
        <v>1</v>
      </c>
      <c r="K3156">
        <v>2020</v>
      </c>
      <c r="L3156" s="1064">
        <v>2</v>
      </c>
      <c r="M3156" s="1064">
        <v>2</v>
      </c>
      <c r="N3156" s="1064" t="s">
        <v>2396</v>
      </c>
      <c r="O3156">
        <v>13</v>
      </c>
      <c r="P3156" s="1065">
        <v>0</v>
      </c>
      <c r="Q3156" s="1065">
        <v>0</v>
      </c>
      <c r="R3156" s="1066">
        <f t="shared" si="49"/>
        <v>0</v>
      </c>
      <c r="S3156" s="1065">
        <v>0</v>
      </c>
      <c r="T3156" s="1065">
        <v>0</v>
      </c>
      <c r="U3156" s="1065">
        <v>0</v>
      </c>
      <c r="V3156" s="1065">
        <v>0</v>
      </c>
    </row>
    <row r="3157" spans="1:22">
      <c r="A3157">
        <v>4088200100</v>
      </c>
      <c r="B3157" s="1061">
        <v>2</v>
      </c>
      <c r="C3157" s="1061">
        <v>5</v>
      </c>
      <c r="D3157" s="1062">
        <v>2</v>
      </c>
      <c r="E3157" s="1061" t="s">
        <v>2394</v>
      </c>
      <c r="F3157" s="1061">
        <v>143</v>
      </c>
      <c r="G3157" s="1061" t="s">
        <v>711</v>
      </c>
      <c r="H3157" s="1063">
        <v>1</v>
      </c>
      <c r="I3157" s="1064">
        <v>35901</v>
      </c>
      <c r="J3157" s="1064">
        <v>1</v>
      </c>
      <c r="K3157">
        <v>2020</v>
      </c>
      <c r="L3157" s="1064">
        <v>2</v>
      </c>
      <c r="M3157" s="1064">
        <v>2</v>
      </c>
      <c r="N3157" s="1064" t="s">
        <v>2396</v>
      </c>
      <c r="O3157">
        <v>13</v>
      </c>
      <c r="P3157" s="1065">
        <v>0</v>
      </c>
      <c r="Q3157" s="1065">
        <v>0</v>
      </c>
      <c r="R3157" s="1066">
        <f t="shared" si="49"/>
        <v>0</v>
      </c>
      <c r="S3157" s="1065">
        <v>0</v>
      </c>
      <c r="T3157" s="1065">
        <v>0</v>
      </c>
      <c r="U3157" s="1065">
        <v>123645.26</v>
      </c>
      <c r="V3157" s="1065">
        <v>123645.26</v>
      </c>
    </row>
    <row r="3158" spans="1:22">
      <c r="A3158">
        <v>4088200100</v>
      </c>
      <c r="B3158" s="1061">
        <v>2</v>
      </c>
      <c r="C3158" s="1061">
        <v>5</v>
      </c>
      <c r="D3158" s="1062">
        <v>2</v>
      </c>
      <c r="E3158" s="1061" t="s">
        <v>2394</v>
      </c>
      <c r="F3158" s="1061">
        <v>143</v>
      </c>
      <c r="G3158" s="1061" t="s">
        <v>711</v>
      </c>
      <c r="H3158" s="1063">
        <v>1</v>
      </c>
      <c r="I3158" s="1064">
        <v>35901</v>
      </c>
      <c r="J3158" s="1064">
        <v>1</v>
      </c>
      <c r="K3158">
        <v>2020</v>
      </c>
      <c r="L3158" s="1064">
        <v>2</v>
      </c>
      <c r="M3158" s="1064">
        <v>2</v>
      </c>
      <c r="N3158" s="1064" t="s">
        <v>2396</v>
      </c>
      <c r="O3158">
        <v>13</v>
      </c>
      <c r="P3158" s="1065">
        <v>0</v>
      </c>
      <c r="Q3158" s="1065">
        <v>0</v>
      </c>
      <c r="R3158" s="1066">
        <f t="shared" si="49"/>
        <v>0</v>
      </c>
      <c r="S3158" s="1065">
        <v>0</v>
      </c>
      <c r="T3158" s="1065">
        <v>0</v>
      </c>
      <c r="U3158" s="1065">
        <v>0</v>
      </c>
      <c r="V3158" s="1065">
        <v>0</v>
      </c>
    </row>
    <row r="3159" spans="1:22">
      <c r="A3159">
        <v>4088200100</v>
      </c>
      <c r="B3159" s="1061">
        <v>2</v>
      </c>
      <c r="C3159" s="1061">
        <v>5</v>
      </c>
      <c r="D3159" s="1062">
        <v>2</v>
      </c>
      <c r="E3159" s="1061" t="s">
        <v>2394</v>
      </c>
      <c r="F3159" s="1061">
        <v>143</v>
      </c>
      <c r="G3159" s="1061" t="s">
        <v>711</v>
      </c>
      <c r="H3159" s="1063">
        <v>1</v>
      </c>
      <c r="I3159" s="1064">
        <v>35901</v>
      </c>
      <c r="J3159" s="1064">
        <v>1</v>
      </c>
      <c r="K3159">
        <v>2020</v>
      </c>
      <c r="L3159" s="1064">
        <v>2</v>
      </c>
      <c r="M3159" s="1064">
        <v>2</v>
      </c>
      <c r="N3159" s="1064" t="s">
        <v>2396</v>
      </c>
      <c r="O3159">
        <v>13</v>
      </c>
      <c r="P3159" s="1065">
        <v>0</v>
      </c>
      <c r="Q3159" s="1065">
        <v>0</v>
      </c>
      <c r="R3159" s="1066">
        <f t="shared" si="49"/>
        <v>0</v>
      </c>
      <c r="S3159" s="1065">
        <v>0</v>
      </c>
      <c r="T3159" s="1065">
        <v>0</v>
      </c>
      <c r="U3159" s="1065">
        <v>0</v>
      </c>
      <c r="V3159" s="1065">
        <v>0</v>
      </c>
    </row>
    <row r="3160" spans="1:22">
      <c r="A3160">
        <v>4088200100</v>
      </c>
      <c r="B3160" s="1061">
        <v>2</v>
      </c>
      <c r="C3160" s="1061">
        <v>5</v>
      </c>
      <c r="D3160" s="1062">
        <v>2</v>
      </c>
      <c r="E3160" s="1061" t="s">
        <v>2394</v>
      </c>
      <c r="F3160" s="1061">
        <v>143</v>
      </c>
      <c r="G3160" s="1061" t="s">
        <v>711</v>
      </c>
      <c r="H3160" s="1063">
        <v>1</v>
      </c>
      <c r="I3160" s="1064">
        <v>35901</v>
      </c>
      <c r="J3160" s="1064">
        <v>1</v>
      </c>
      <c r="K3160">
        <v>2020</v>
      </c>
      <c r="L3160" s="1064">
        <v>2</v>
      </c>
      <c r="M3160" s="1064">
        <v>2</v>
      </c>
      <c r="N3160" s="1064" t="s">
        <v>2396</v>
      </c>
      <c r="O3160">
        <v>13</v>
      </c>
      <c r="P3160" s="1065">
        <v>0</v>
      </c>
      <c r="Q3160" s="1065">
        <v>0</v>
      </c>
      <c r="R3160" s="1066">
        <f t="shared" si="49"/>
        <v>0</v>
      </c>
      <c r="S3160" s="1065">
        <v>123645.26</v>
      </c>
      <c r="T3160" s="1065">
        <v>123645.26</v>
      </c>
      <c r="U3160" s="1065">
        <v>0</v>
      </c>
      <c r="V3160" s="1065">
        <v>0</v>
      </c>
    </row>
    <row r="3161" spans="1:22">
      <c r="A3161">
        <v>4088200100</v>
      </c>
      <c r="B3161" s="1061">
        <v>2</v>
      </c>
      <c r="C3161" s="1061">
        <v>5</v>
      </c>
      <c r="D3161" s="1062">
        <v>2</v>
      </c>
      <c r="E3161" s="1061" t="s">
        <v>2394</v>
      </c>
      <c r="F3161" s="1061">
        <v>143</v>
      </c>
      <c r="G3161" s="1061" t="s">
        <v>711</v>
      </c>
      <c r="H3161" s="1063">
        <v>1</v>
      </c>
      <c r="I3161" s="1064">
        <v>35901</v>
      </c>
      <c r="J3161" s="1064">
        <v>1</v>
      </c>
      <c r="K3161">
        <v>2020</v>
      </c>
      <c r="L3161" s="1064">
        <v>2</v>
      </c>
      <c r="M3161" s="1064">
        <v>2</v>
      </c>
      <c r="N3161" s="1064" t="s">
        <v>2396</v>
      </c>
      <c r="O3161">
        <v>13</v>
      </c>
      <c r="P3161" s="1065">
        <v>0</v>
      </c>
      <c r="Q3161" s="1065">
        <v>123645.26</v>
      </c>
      <c r="R3161" s="1066">
        <f t="shared" si="49"/>
        <v>123645.26</v>
      </c>
      <c r="S3161" s="1065">
        <v>0</v>
      </c>
      <c r="T3161" s="1065">
        <v>0</v>
      </c>
      <c r="U3161" s="1065">
        <v>0</v>
      </c>
      <c r="V3161" s="1065">
        <v>0</v>
      </c>
    </row>
    <row r="3162" spans="1:22">
      <c r="A3162">
        <v>4088200100</v>
      </c>
      <c r="B3162" s="1061">
        <v>2</v>
      </c>
      <c r="C3162" s="1061">
        <v>5</v>
      </c>
      <c r="D3162" s="1062">
        <v>2</v>
      </c>
      <c r="E3162" s="1061" t="s">
        <v>2394</v>
      </c>
      <c r="F3162" s="1061">
        <v>143</v>
      </c>
      <c r="G3162" s="1061" t="s">
        <v>711</v>
      </c>
      <c r="H3162" s="1063">
        <v>1</v>
      </c>
      <c r="I3162" s="1064">
        <v>35901</v>
      </c>
      <c r="J3162" s="1064">
        <v>1</v>
      </c>
      <c r="K3162">
        <v>2020</v>
      </c>
      <c r="L3162" s="1064">
        <v>2</v>
      </c>
      <c r="M3162" s="1064">
        <v>2</v>
      </c>
      <c r="N3162" s="1064" t="s">
        <v>2396</v>
      </c>
      <c r="O3162">
        <v>13</v>
      </c>
      <c r="P3162" s="1065">
        <v>0</v>
      </c>
      <c r="Q3162" s="1065">
        <v>0</v>
      </c>
      <c r="R3162" s="1066">
        <f t="shared" si="49"/>
        <v>0</v>
      </c>
      <c r="S3162" s="1065">
        <v>0</v>
      </c>
      <c r="T3162" s="1065">
        <v>0</v>
      </c>
      <c r="U3162" s="1065">
        <v>0</v>
      </c>
      <c r="V3162" s="1065">
        <v>0</v>
      </c>
    </row>
    <row r="3163" spans="1:22">
      <c r="A3163">
        <v>4088200100</v>
      </c>
      <c r="B3163" s="1061">
        <v>2</v>
      </c>
      <c r="C3163" s="1061">
        <v>5</v>
      </c>
      <c r="D3163" s="1062">
        <v>2</v>
      </c>
      <c r="E3163" s="1061" t="s">
        <v>2394</v>
      </c>
      <c r="F3163" s="1061">
        <v>143</v>
      </c>
      <c r="G3163" s="1061" t="s">
        <v>711</v>
      </c>
      <c r="H3163" s="1063">
        <v>1</v>
      </c>
      <c r="I3163" s="1064">
        <v>35901</v>
      </c>
      <c r="J3163" s="1064">
        <v>1</v>
      </c>
      <c r="K3163">
        <v>2020</v>
      </c>
      <c r="L3163" s="1064">
        <v>2</v>
      </c>
      <c r="M3163" s="1064">
        <v>2</v>
      </c>
      <c r="N3163" s="1064" t="s">
        <v>2396</v>
      </c>
      <c r="O3163">
        <v>13</v>
      </c>
      <c r="P3163" s="1065">
        <v>0</v>
      </c>
      <c r="Q3163" s="1065">
        <v>0</v>
      </c>
      <c r="R3163" s="1066">
        <f t="shared" si="49"/>
        <v>0</v>
      </c>
      <c r="S3163" s="1065">
        <v>0</v>
      </c>
      <c r="T3163" s="1065">
        <v>0</v>
      </c>
      <c r="U3163" s="1065">
        <v>34489.699999999997</v>
      </c>
      <c r="V3163" s="1065">
        <v>34489.699999999997</v>
      </c>
    </row>
    <row r="3164" spans="1:22">
      <c r="A3164">
        <v>4088200100</v>
      </c>
      <c r="B3164" s="1061">
        <v>2</v>
      </c>
      <c r="C3164" s="1061">
        <v>5</v>
      </c>
      <c r="D3164" s="1062">
        <v>2</v>
      </c>
      <c r="E3164" s="1061" t="s">
        <v>2394</v>
      </c>
      <c r="F3164" s="1061">
        <v>143</v>
      </c>
      <c r="G3164" s="1061" t="s">
        <v>711</v>
      </c>
      <c r="H3164" s="1063">
        <v>1</v>
      </c>
      <c r="I3164" s="1064">
        <v>35901</v>
      </c>
      <c r="J3164" s="1064">
        <v>1</v>
      </c>
      <c r="K3164">
        <v>2020</v>
      </c>
      <c r="L3164" s="1064">
        <v>2</v>
      </c>
      <c r="M3164" s="1064">
        <v>2</v>
      </c>
      <c r="N3164" s="1064" t="s">
        <v>2396</v>
      </c>
      <c r="O3164">
        <v>13</v>
      </c>
      <c r="P3164" s="1065">
        <v>0</v>
      </c>
      <c r="Q3164" s="1065">
        <v>0</v>
      </c>
      <c r="R3164" s="1066">
        <f t="shared" si="49"/>
        <v>0</v>
      </c>
      <c r="S3164" s="1065">
        <v>0</v>
      </c>
      <c r="T3164" s="1065">
        <v>0</v>
      </c>
      <c r="U3164" s="1065">
        <v>0</v>
      </c>
      <c r="V3164" s="1065">
        <v>0</v>
      </c>
    </row>
    <row r="3165" spans="1:22">
      <c r="A3165">
        <v>4088200100</v>
      </c>
      <c r="B3165" s="1061">
        <v>2</v>
      </c>
      <c r="C3165" s="1061">
        <v>5</v>
      </c>
      <c r="D3165" s="1062">
        <v>2</v>
      </c>
      <c r="E3165" s="1061" t="s">
        <v>2394</v>
      </c>
      <c r="F3165" s="1061">
        <v>143</v>
      </c>
      <c r="G3165" s="1061" t="s">
        <v>711</v>
      </c>
      <c r="H3165" s="1063">
        <v>1</v>
      </c>
      <c r="I3165" s="1064">
        <v>35901</v>
      </c>
      <c r="J3165" s="1064">
        <v>1</v>
      </c>
      <c r="K3165">
        <v>2020</v>
      </c>
      <c r="L3165" s="1064">
        <v>2</v>
      </c>
      <c r="M3165" s="1064">
        <v>2</v>
      </c>
      <c r="N3165" s="1064" t="s">
        <v>2396</v>
      </c>
      <c r="O3165">
        <v>13</v>
      </c>
      <c r="P3165" s="1065">
        <v>0</v>
      </c>
      <c r="Q3165" s="1065">
        <v>0</v>
      </c>
      <c r="R3165" s="1066">
        <f t="shared" si="49"/>
        <v>0</v>
      </c>
      <c r="S3165" s="1065">
        <v>0</v>
      </c>
      <c r="T3165" s="1065">
        <v>0</v>
      </c>
      <c r="U3165" s="1065">
        <v>0</v>
      </c>
      <c r="V3165" s="1065">
        <v>0</v>
      </c>
    </row>
    <row r="3166" spans="1:22">
      <c r="A3166">
        <v>4088200100</v>
      </c>
      <c r="B3166" s="1061">
        <v>2</v>
      </c>
      <c r="C3166" s="1061">
        <v>5</v>
      </c>
      <c r="D3166" s="1062">
        <v>2</v>
      </c>
      <c r="E3166" s="1061" t="s">
        <v>2394</v>
      </c>
      <c r="F3166" s="1061">
        <v>143</v>
      </c>
      <c r="G3166" s="1061" t="s">
        <v>711</v>
      </c>
      <c r="H3166" s="1063">
        <v>1</v>
      </c>
      <c r="I3166" s="1064">
        <v>35901</v>
      </c>
      <c r="J3166" s="1064">
        <v>1</v>
      </c>
      <c r="K3166">
        <v>2020</v>
      </c>
      <c r="L3166" s="1064">
        <v>2</v>
      </c>
      <c r="M3166" s="1064">
        <v>2</v>
      </c>
      <c r="N3166" s="1064" t="s">
        <v>2396</v>
      </c>
      <c r="O3166">
        <v>13</v>
      </c>
      <c r="P3166" s="1065">
        <v>0</v>
      </c>
      <c r="Q3166" s="1065">
        <v>0</v>
      </c>
      <c r="R3166" s="1066">
        <f t="shared" si="49"/>
        <v>0</v>
      </c>
      <c r="S3166" s="1065">
        <v>34489.699999999997</v>
      </c>
      <c r="T3166" s="1065">
        <v>34489.699999999997</v>
      </c>
      <c r="U3166" s="1065">
        <v>0</v>
      </c>
      <c r="V3166" s="1065">
        <v>0</v>
      </c>
    </row>
    <row r="3167" spans="1:22">
      <c r="A3167">
        <v>4088200100</v>
      </c>
      <c r="B3167" s="1061">
        <v>2</v>
      </c>
      <c r="C3167" s="1061">
        <v>5</v>
      </c>
      <c r="D3167" s="1062">
        <v>2</v>
      </c>
      <c r="E3167" s="1061" t="s">
        <v>2394</v>
      </c>
      <c r="F3167" s="1061">
        <v>143</v>
      </c>
      <c r="G3167" s="1061" t="s">
        <v>711</v>
      </c>
      <c r="H3167" s="1063">
        <v>1</v>
      </c>
      <c r="I3167" s="1064">
        <v>35901</v>
      </c>
      <c r="J3167" s="1064">
        <v>1</v>
      </c>
      <c r="K3167">
        <v>2020</v>
      </c>
      <c r="L3167" s="1064">
        <v>2</v>
      </c>
      <c r="M3167" s="1064">
        <v>2</v>
      </c>
      <c r="N3167" s="1064" t="s">
        <v>2396</v>
      </c>
      <c r="O3167">
        <v>13</v>
      </c>
      <c r="P3167" s="1065">
        <v>0</v>
      </c>
      <c r="Q3167" s="1065">
        <v>34489.699999999997</v>
      </c>
      <c r="R3167" s="1066">
        <f t="shared" si="49"/>
        <v>34489.699999999997</v>
      </c>
      <c r="S3167" s="1065">
        <v>0</v>
      </c>
      <c r="T3167" s="1065">
        <v>0</v>
      </c>
      <c r="U3167" s="1065">
        <v>0</v>
      </c>
      <c r="V3167" s="1065">
        <v>0</v>
      </c>
    </row>
    <row r="3168" spans="1:22">
      <c r="A3168">
        <v>4088200100</v>
      </c>
      <c r="B3168" s="1061">
        <v>2</v>
      </c>
      <c r="C3168" s="1061">
        <v>5</v>
      </c>
      <c r="D3168" s="1062">
        <v>2</v>
      </c>
      <c r="E3168" s="1061" t="s">
        <v>2394</v>
      </c>
      <c r="F3168" s="1061">
        <v>143</v>
      </c>
      <c r="G3168" s="1061" t="s">
        <v>711</v>
      </c>
      <c r="H3168" s="1063">
        <v>1</v>
      </c>
      <c r="I3168" s="1064">
        <v>35901</v>
      </c>
      <c r="J3168" s="1064">
        <v>1</v>
      </c>
      <c r="K3168">
        <v>2020</v>
      </c>
      <c r="L3168" s="1064">
        <v>1</v>
      </c>
      <c r="M3168" s="1064">
        <v>1</v>
      </c>
      <c r="N3168" s="1064" t="s">
        <v>2397</v>
      </c>
      <c r="O3168">
        <v>13</v>
      </c>
      <c r="P3168" s="1065">
        <v>14832.05</v>
      </c>
      <c r="Q3168" s="1065">
        <v>0</v>
      </c>
      <c r="R3168" s="1066">
        <f t="shared" si="49"/>
        <v>14832.05</v>
      </c>
      <c r="S3168" s="1065">
        <v>14007</v>
      </c>
      <c r="T3168" s="1065">
        <v>14007</v>
      </c>
      <c r="U3168" s="1065">
        <v>14007</v>
      </c>
      <c r="V3168" s="1065">
        <v>14007</v>
      </c>
    </row>
    <row r="3169" spans="1:22">
      <c r="A3169">
        <v>4088200100</v>
      </c>
      <c r="B3169" s="1061">
        <v>2</v>
      </c>
      <c r="C3169" s="1061">
        <v>5</v>
      </c>
      <c r="D3169" s="1062">
        <v>2</v>
      </c>
      <c r="E3169" s="1061" t="s">
        <v>2394</v>
      </c>
      <c r="F3169" s="1061">
        <v>143</v>
      </c>
      <c r="G3169" s="1061" t="s">
        <v>711</v>
      </c>
      <c r="H3169" s="1063">
        <v>1</v>
      </c>
      <c r="I3169" s="1064">
        <v>35901</v>
      </c>
      <c r="J3169" s="1064">
        <v>1</v>
      </c>
      <c r="K3169">
        <v>2020</v>
      </c>
      <c r="L3169" s="1064">
        <v>2</v>
      </c>
      <c r="M3169" s="1064">
        <v>2</v>
      </c>
      <c r="N3169" s="1064" t="s">
        <v>2396</v>
      </c>
      <c r="O3169">
        <v>13</v>
      </c>
      <c r="P3169" s="1065">
        <v>0</v>
      </c>
      <c r="Q3169" s="1065">
        <v>0</v>
      </c>
      <c r="R3169" s="1066">
        <f t="shared" si="49"/>
        <v>0</v>
      </c>
      <c r="S3169" s="1065">
        <v>0</v>
      </c>
      <c r="T3169" s="1065">
        <v>0</v>
      </c>
      <c r="U3169" s="1065">
        <v>0</v>
      </c>
      <c r="V3169" s="1065">
        <v>0</v>
      </c>
    </row>
    <row r="3170" spans="1:22">
      <c r="A3170">
        <v>4088200100</v>
      </c>
      <c r="B3170" s="1061">
        <v>2</v>
      </c>
      <c r="C3170" s="1061">
        <v>5</v>
      </c>
      <c r="D3170" s="1062">
        <v>2</v>
      </c>
      <c r="E3170" s="1061" t="s">
        <v>2394</v>
      </c>
      <c r="F3170" s="1061">
        <v>143</v>
      </c>
      <c r="G3170" s="1061" t="s">
        <v>711</v>
      </c>
      <c r="H3170" s="1063">
        <v>1</v>
      </c>
      <c r="I3170" s="1064">
        <v>35901</v>
      </c>
      <c r="J3170" s="1064">
        <v>1</v>
      </c>
      <c r="K3170">
        <v>2020</v>
      </c>
      <c r="L3170" s="1064">
        <v>2</v>
      </c>
      <c r="M3170" s="1064">
        <v>2</v>
      </c>
      <c r="N3170" s="1064" t="s">
        <v>2396</v>
      </c>
      <c r="O3170">
        <v>13</v>
      </c>
      <c r="P3170" s="1065">
        <v>0</v>
      </c>
      <c r="Q3170" s="1065">
        <v>0</v>
      </c>
      <c r="R3170" s="1066">
        <f t="shared" si="49"/>
        <v>0</v>
      </c>
      <c r="S3170" s="1065">
        <v>0</v>
      </c>
      <c r="T3170" s="1065">
        <v>0</v>
      </c>
      <c r="U3170" s="1065">
        <v>43839.3</v>
      </c>
      <c r="V3170" s="1065">
        <v>43839.3</v>
      </c>
    </row>
    <row r="3171" spans="1:22">
      <c r="A3171">
        <v>4088200100</v>
      </c>
      <c r="B3171" s="1061">
        <v>2</v>
      </c>
      <c r="C3171" s="1061">
        <v>5</v>
      </c>
      <c r="D3171" s="1062">
        <v>2</v>
      </c>
      <c r="E3171" s="1061" t="s">
        <v>2394</v>
      </c>
      <c r="F3171" s="1061">
        <v>143</v>
      </c>
      <c r="G3171" s="1061" t="s">
        <v>711</v>
      </c>
      <c r="H3171" s="1063">
        <v>1</v>
      </c>
      <c r="I3171" s="1064">
        <v>35901</v>
      </c>
      <c r="J3171" s="1064">
        <v>1</v>
      </c>
      <c r="K3171">
        <v>2020</v>
      </c>
      <c r="L3171" s="1064">
        <v>2</v>
      </c>
      <c r="M3171" s="1064">
        <v>2</v>
      </c>
      <c r="N3171" s="1064" t="s">
        <v>2396</v>
      </c>
      <c r="O3171">
        <v>13</v>
      </c>
      <c r="P3171" s="1065">
        <v>0</v>
      </c>
      <c r="Q3171" s="1065">
        <v>0</v>
      </c>
      <c r="R3171" s="1066">
        <f t="shared" si="49"/>
        <v>0</v>
      </c>
      <c r="S3171" s="1065">
        <v>0</v>
      </c>
      <c r="T3171" s="1065">
        <v>0</v>
      </c>
      <c r="U3171" s="1065">
        <v>0</v>
      </c>
      <c r="V3171" s="1065">
        <v>0</v>
      </c>
    </row>
    <row r="3172" spans="1:22">
      <c r="A3172">
        <v>4088200100</v>
      </c>
      <c r="B3172" s="1061">
        <v>2</v>
      </c>
      <c r="C3172" s="1061">
        <v>5</v>
      </c>
      <c r="D3172" s="1062">
        <v>2</v>
      </c>
      <c r="E3172" s="1061" t="s">
        <v>2394</v>
      </c>
      <c r="F3172" s="1061">
        <v>143</v>
      </c>
      <c r="G3172" s="1061" t="s">
        <v>711</v>
      </c>
      <c r="H3172" s="1063">
        <v>1</v>
      </c>
      <c r="I3172" s="1064">
        <v>35901</v>
      </c>
      <c r="J3172" s="1064">
        <v>1</v>
      </c>
      <c r="K3172">
        <v>2020</v>
      </c>
      <c r="L3172" s="1064">
        <v>2</v>
      </c>
      <c r="M3172" s="1064">
        <v>2</v>
      </c>
      <c r="N3172" s="1064" t="s">
        <v>2396</v>
      </c>
      <c r="O3172">
        <v>13</v>
      </c>
      <c r="P3172" s="1065">
        <v>0</v>
      </c>
      <c r="Q3172" s="1065">
        <v>0</v>
      </c>
      <c r="R3172" s="1066">
        <f t="shared" si="49"/>
        <v>0</v>
      </c>
      <c r="S3172" s="1065">
        <v>0</v>
      </c>
      <c r="T3172" s="1065">
        <v>0</v>
      </c>
      <c r="U3172" s="1065">
        <v>0</v>
      </c>
      <c r="V3172" s="1065">
        <v>0</v>
      </c>
    </row>
    <row r="3173" spans="1:22">
      <c r="A3173">
        <v>4088200100</v>
      </c>
      <c r="B3173" s="1061">
        <v>2</v>
      </c>
      <c r="C3173" s="1061">
        <v>5</v>
      </c>
      <c r="D3173" s="1062">
        <v>2</v>
      </c>
      <c r="E3173" s="1061" t="s">
        <v>2394</v>
      </c>
      <c r="F3173" s="1061">
        <v>143</v>
      </c>
      <c r="G3173" s="1061" t="s">
        <v>711</v>
      </c>
      <c r="H3173" s="1063">
        <v>1</v>
      </c>
      <c r="I3173" s="1064">
        <v>35901</v>
      </c>
      <c r="J3173" s="1064">
        <v>1</v>
      </c>
      <c r="K3173">
        <v>2020</v>
      </c>
      <c r="L3173" s="1064">
        <v>2</v>
      </c>
      <c r="M3173" s="1064">
        <v>2</v>
      </c>
      <c r="N3173" s="1064" t="s">
        <v>2396</v>
      </c>
      <c r="O3173">
        <v>13</v>
      </c>
      <c r="P3173" s="1065">
        <v>0</v>
      </c>
      <c r="Q3173" s="1065">
        <v>0</v>
      </c>
      <c r="R3173" s="1066">
        <f t="shared" si="49"/>
        <v>0</v>
      </c>
      <c r="S3173" s="1065">
        <v>43839.3</v>
      </c>
      <c r="T3173" s="1065">
        <v>43839.3</v>
      </c>
      <c r="U3173" s="1065">
        <v>0</v>
      </c>
      <c r="V3173" s="1065">
        <v>0</v>
      </c>
    </row>
    <row r="3174" spans="1:22">
      <c r="A3174">
        <v>4088200100</v>
      </c>
      <c r="B3174" s="1061">
        <v>2</v>
      </c>
      <c r="C3174" s="1061">
        <v>5</v>
      </c>
      <c r="D3174" s="1062">
        <v>2</v>
      </c>
      <c r="E3174" s="1061" t="s">
        <v>2394</v>
      </c>
      <c r="F3174" s="1061">
        <v>143</v>
      </c>
      <c r="G3174" s="1061" t="s">
        <v>711</v>
      </c>
      <c r="H3174" s="1063">
        <v>1</v>
      </c>
      <c r="I3174" s="1064">
        <v>35901</v>
      </c>
      <c r="J3174" s="1064">
        <v>1</v>
      </c>
      <c r="K3174">
        <v>2020</v>
      </c>
      <c r="L3174" s="1064">
        <v>2</v>
      </c>
      <c r="M3174" s="1064">
        <v>2</v>
      </c>
      <c r="N3174" s="1064" t="s">
        <v>2396</v>
      </c>
      <c r="O3174">
        <v>13</v>
      </c>
      <c r="P3174" s="1065">
        <v>0</v>
      </c>
      <c r="Q3174" s="1065">
        <v>43839.3</v>
      </c>
      <c r="R3174" s="1066">
        <f t="shared" si="49"/>
        <v>43839.3</v>
      </c>
      <c r="S3174" s="1065">
        <v>0</v>
      </c>
      <c r="T3174" s="1065">
        <v>0</v>
      </c>
      <c r="U3174" s="1065">
        <v>0</v>
      </c>
      <c r="V3174" s="1065">
        <v>0</v>
      </c>
    </row>
    <row r="3175" spans="1:22">
      <c r="A3175">
        <v>4088200100</v>
      </c>
      <c r="B3175" s="1061">
        <v>2</v>
      </c>
      <c r="C3175" s="1061">
        <v>5</v>
      </c>
      <c r="D3175" s="1062">
        <v>2</v>
      </c>
      <c r="E3175" s="1061" t="s">
        <v>2394</v>
      </c>
      <c r="F3175" s="1061">
        <v>143</v>
      </c>
      <c r="G3175" s="1061" t="s">
        <v>711</v>
      </c>
      <c r="H3175" s="1063">
        <v>1</v>
      </c>
      <c r="I3175" s="1064">
        <v>35901</v>
      </c>
      <c r="J3175" s="1064">
        <v>1</v>
      </c>
      <c r="K3175">
        <v>2020</v>
      </c>
      <c r="L3175" s="1064">
        <v>1</v>
      </c>
      <c r="M3175" s="1064">
        <v>1</v>
      </c>
      <c r="N3175" s="1064" t="s">
        <v>2397</v>
      </c>
      <c r="O3175">
        <v>13</v>
      </c>
      <c r="P3175" s="1065">
        <v>7416.03</v>
      </c>
      <c r="Q3175" s="1065">
        <v>0</v>
      </c>
      <c r="R3175" s="1066">
        <f t="shared" si="49"/>
        <v>7416.03</v>
      </c>
      <c r="S3175" s="1065">
        <v>0</v>
      </c>
      <c r="T3175" s="1065">
        <v>0</v>
      </c>
      <c r="U3175" s="1065">
        <v>0</v>
      </c>
      <c r="V3175" s="1065">
        <v>0</v>
      </c>
    </row>
    <row r="3176" spans="1:22">
      <c r="A3176">
        <v>4088200100</v>
      </c>
      <c r="B3176" s="1061">
        <v>2</v>
      </c>
      <c r="C3176" s="1061">
        <v>5</v>
      </c>
      <c r="D3176" s="1062">
        <v>2</v>
      </c>
      <c r="E3176" s="1061" t="s">
        <v>2394</v>
      </c>
      <c r="F3176" s="1061">
        <v>143</v>
      </c>
      <c r="G3176" s="1061" t="s">
        <v>711</v>
      </c>
      <c r="H3176" s="1063">
        <v>1</v>
      </c>
      <c r="I3176" s="1064">
        <v>35901</v>
      </c>
      <c r="J3176" s="1064">
        <v>1</v>
      </c>
      <c r="K3176">
        <v>2020</v>
      </c>
      <c r="L3176" s="1064">
        <v>1</v>
      </c>
      <c r="M3176" s="1064">
        <v>1</v>
      </c>
      <c r="N3176" s="1064" t="s">
        <v>2397</v>
      </c>
      <c r="O3176">
        <v>13</v>
      </c>
      <c r="P3176" s="1065">
        <v>14832.05</v>
      </c>
      <c r="Q3176" s="1065">
        <v>0</v>
      </c>
      <c r="R3176" s="1066">
        <f t="shared" si="49"/>
        <v>14832.05</v>
      </c>
      <c r="S3176" s="1065">
        <v>14007</v>
      </c>
      <c r="T3176" s="1065">
        <v>14007</v>
      </c>
      <c r="U3176" s="1065">
        <v>14007</v>
      </c>
      <c r="V3176" s="1065">
        <v>14007</v>
      </c>
    </row>
    <row r="3177" spans="1:22">
      <c r="A3177">
        <v>4088200100</v>
      </c>
      <c r="B3177" s="1061">
        <v>2</v>
      </c>
      <c r="C3177" s="1061">
        <v>5</v>
      </c>
      <c r="D3177" s="1062">
        <v>2</v>
      </c>
      <c r="E3177" s="1061" t="s">
        <v>2394</v>
      </c>
      <c r="F3177" s="1061">
        <v>143</v>
      </c>
      <c r="G3177" s="1061" t="s">
        <v>711</v>
      </c>
      <c r="H3177" s="1063">
        <v>1</v>
      </c>
      <c r="I3177" s="1064">
        <v>35901</v>
      </c>
      <c r="J3177" s="1064">
        <v>1</v>
      </c>
      <c r="K3177">
        <v>2020</v>
      </c>
      <c r="L3177" s="1064">
        <v>2</v>
      </c>
      <c r="M3177" s="1064">
        <v>2</v>
      </c>
      <c r="N3177" s="1064" t="s">
        <v>2396</v>
      </c>
      <c r="O3177">
        <v>13</v>
      </c>
      <c r="P3177" s="1065">
        <v>0</v>
      </c>
      <c r="Q3177" s="1065">
        <v>0</v>
      </c>
      <c r="R3177" s="1066">
        <f t="shared" si="49"/>
        <v>0</v>
      </c>
      <c r="S3177" s="1065">
        <v>0</v>
      </c>
      <c r="T3177" s="1065">
        <v>0</v>
      </c>
      <c r="U3177" s="1065">
        <v>0</v>
      </c>
      <c r="V3177" s="1065">
        <v>0</v>
      </c>
    </row>
    <row r="3178" spans="1:22">
      <c r="A3178">
        <v>4088200100</v>
      </c>
      <c r="B3178" s="1061">
        <v>2</v>
      </c>
      <c r="C3178" s="1061">
        <v>5</v>
      </c>
      <c r="D3178" s="1062">
        <v>2</v>
      </c>
      <c r="E3178" s="1061" t="s">
        <v>2394</v>
      </c>
      <c r="F3178" s="1061">
        <v>143</v>
      </c>
      <c r="G3178" s="1061" t="s">
        <v>711</v>
      </c>
      <c r="H3178" s="1063">
        <v>1</v>
      </c>
      <c r="I3178" s="1064">
        <v>35901</v>
      </c>
      <c r="J3178" s="1064">
        <v>1</v>
      </c>
      <c r="K3178">
        <v>2020</v>
      </c>
      <c r="L3178" s="1064">
        <v>2</v>
      </c>
      <c r="M3178" s="1064">
        <v>2</v>
      </c>
      <c r="N3178" s="1064" t="s">
        <v>2396</v>
      </c>
      <c r="O3178">
        <v>13</v>
      </c>
      <c r="P3178" s="1065">
        <v>0</v>
      </c>
      <c r="Q3178" s="1065">
        <v>0</v>
      </c>
      <c r="R3178" s="1066">
        <f t="shared" si="49"/>
        <v>0</v>
      </c>
      <c r="S3178" s="1065">
        <v>0</v>
      </c>
      <c r="T3178" s="1065">
        <v>0</v>
      </c>
      <c r="U3178" s="1065">
        <v>42331.3</v>
      </c>
      <c r="V3178" s="1065">
        <v>42331.3</v>
      </c>
    </row>
    <row r="3179" spans="1:22">
      <c r="A3179">
        <v>4088200100</v>
      </c>
      <c r="B3179" s="1061">
        <v>2</v>
      </c>
      <c r="C3179" s="1061">
        <v>5</v>
      </c>
      <c r="D3179" s="1062">
        <v>2</v>
      </c>
      <c r="E3179" s="1061" t="s">
        <v>2394</v>
      </c>
      <c r="F3179" s="1061">
        <v>143</v>
      </c>
      <c r="G3179" s="1061" t="s">
        <v>711</v>
      </c>
      <c r="H3179" s="1063">
        <v>1</v>
      </c>
      <c r="I3179" s="1064">
        <v>35901</v>
      </c>
      <c r="J3179" s="1064">
        <v>1</v>
      </c>
      <c r="K3179">
        <v>2020</v>
      </c>
      <c r="L3179" s="1064">
        <v>2</v>
      </c>
      <c r="M3179" s="1064">
        <v>2</v>
      </c>
      <c r="N3179" s="1064" t="s">
        <v>2396</v>
      </c>
      <c r="O3179">
        <v>13</v>
      </c>
      <c r="P3179" s="1065">
        <v>0</v>
      </c>
      <c r="Q3179" s="1065">
        <v>42331.3</v>
      </c>
      <c r="R3179" s="1066">
        <f t="shared" si="49"/>
        <v>42331.3</v>
      </c>
      <c r="S3179" s="1065">
        <v>0</v>
      </c>
      <c r="T3179" s="1065">
        <v>0</v>
      </c>
      <c r="U3179" s="1065">
        <v>0</v>
      </c>
      <c r="V3179" s="1065">
        <v>0</v>
      </c>
    </row>
    <row r="3180" spans="1:22">
      <c r="A3180">
        <v>4088200100</v>
      </c>
      <c r="B3180" s="1061">
        <v>2</v>
      </c>
      <c r="C3180" s="1061">
        <v>5</v>
      </c>
      <c r="D3180" s="1062">
        <v>2</v>
      </c>
      <c r="E3180" s="1061" t="s">
        <v>2394</v>
      </c>
      <c r="F3180" s="1061">
        <v>143</v>
      </c>
      <c r="G3180" s="1061" t="s">
        <v>711</v>
      </c>
      <c r="H3180" s="1063">
        <v>1</v>
      </c>
      <c r="I3180" s="1064">
        <v>35901</v>
      </c>
      <c r="J3180" s="1064">
        <v>1</v>
      </c>
      <c r="K3180">
        <v>2020</v>
      </c>
      <c r="L3180" s="1064">
        <v>2</v>
      </c>
      <c r="M3180" s="1064">
        <v>2</v>
      </c>
      <c r="N3180" s="1064" t="s">
        <v>2396</v>
      </c>
      <c r="O3180">
        <v>13</v>
      </c>
      <c r="P3180" s="1065">
        <v>0</v>
      </c>
      <c r="Q3180" s="1065">
        <v>0</v>
      </c>
      <c r="R3180" s="1066">
        <f t="shared" si="49"/>
        <v>0</v>
      </c>
      <c r="S3180" s="1065">
        <v>0</v>
      </c>
      <c r="T3180" s="1065">
        <v>0</v>
      </c>
      <c r="U3180" s="1065">
        <v>0</v>
      </c>
      <c r="V3180" s="1065">
        <v>0</v>
      </c>
    </row>
    <row r="3181" spans="1:22">
      <c r="A3181">
        <v>4088200100</v>
      </c>
      <c r="B3181" s="1061">
        <v>2</v>
      </c>
      <c r="C3181" s="1061">
        <v>5</v>
      </c>
      <c r="D3181" s="1062">
        <v>2</v>
      </c>
      <c r="E3181" s="1061" t="s">
        <v>2394</v>
      </c>
      <c r="F3181" s="1061">
        <v>143</v>
      </c>
      <c r="G3181" s="1061" t="s">
        <v>711</v>
      </c>
      <c r="H3181" s="1063">
        <v>1</v>
      </c>
      <c r="I3181" s="1064">
        <v>35901</v>
      </c>
      <c r="J3181" s="1064">
        <v>1</v>
      </c>
      <c r="K3181">
        <v>2020</v>
      </c>
      <c r="L3181" s="1064">
        <v>2</v>
      </c>
      <c r="M3181" s="1064">
        <v>2</v>
      </c>
      <c r="N3181" s="1064" t="s">
        <v>2396</v>
      </c>
      <c r="O3181">
        <v>13</v>
      </c>
      <c r="P3181" s="1065">
        <v>0</v>
      </c>
      <c r="Q3181" s="1065">
        <v>0</v>
      </c>
      <c r="R3181" s="1066">
        <f t="shared" si="49"/>
        <v>0</v>
      </c>
      <c r="S3181" s="1065">
        <v>42331.3</v>
      </c>
      <c r="T3181" s="1065">
        <v>42331.3</v>
      </c>
      <c r="U3181" s="1065">
        <v>0</v>
      </c>
      <c r="V3181" s="1065">
        <v>0</v>
      </c>
    </row>
    <row r="3182" spans="1:22">
      <c r="A3182">
        <v>4088200100</v>
      </c>
      <c r="B3182" s="1061">
        <v>2</v>
      </c>
      <c r="C3182" s="1061">
        <v>5</v>
      </c>
      <c r="D3182" s="1062">
        <v>2</v>
      </c>
      <c r="E3182" s="1061" t="s">
        <v>2394</v>
      </c>
      <c r="F3182" s="1061">
        <v>143</v>
      </c>
      <c r="G3182" s="1061" t="s">
        <v>711</v>
      </c>
      <c r="H3182" s="1063">
        <v>1</v>
      </c>
      <c r="I3182" s="1064">
        <v>35901</v>
      </c>
      <c r="J3182" s="1064">
        <v>1</v>
      </c>
      <c r="K3182">
        <v>2020</v>
      </c>
      <c r="L3182" s="1064">
        <v>2</v>
      </c>
      <c r="M3182" s="1064">
        <v>2</v>
      </c>
      <c r="N3182" s="1064" t="s">
        <v>2396</v>
      </c>
      <c r="O3182">
        <v>13</v>
      </c>
      <c r="P3182" s="1065">
        <v>0</v>
      </c>
      <c r="Q3182" s="1065">
        <v>0</v>
      </c>
      <c r="R3182" s="1066">
        <f t="shared" si="49"/>
        <v>0</v>
      </c>
      <c r="S3182" s="1065">
        <v>0</v>
      </c>
      <c r="T3182" s="1065">
        <v>0</v>
      </c>
      <c r="U3182" s="1065">
        <v>0</v>
      </c>
      <c r="V3182" s="1065">
        <v>0</v>
      </c>
    </row>
    <row r="3183" spans="1:22">
      <c r="A3183">
        <v>4088200100</v>
      </c>
      <c r="B3183" s="1061">
        <v>2</v>
      </c>
      <c r="C3183" s="1061">
        <v>5</v>
      </c>
      <c r="D3183" s="1062">
        <v>2</v>
      </c>
      <c r="E3183" s="1061" t="s">
        <v>2394</v>
      </c>
      <c r="F3183" s="1061">
        <v>143</v>
      </c>
      <c r="G3183" s="1061" t="s">
        <v>711</v>
      </c>
      <c r="H3183" s="1063">
        <v>1</v>
      </c>
      <c r="I3183" s="1064">
        <v>35901</v>
      </c>
      <c r="J3183" s="1064">
        <v>1</v>
      </c>
      <c r="K3183">
        <v>2020</v>
      </c>
      <c r="L3183" s="1064">
        <v>1</v>
      </c>
      <c r="M3183" s="1064">
        <v>1</v>
      </c>
      <c r="N3183" s="1064" t="s">
        <v>2397</v>
      </c>
      <c r="O3183">
        <v>13</v>
      </c>
      <c r="P3183" s="1065">
        <v>14832.05</v>
      </c>
      <c r="Q3183" s="1065">
        <v>0</v>
      </c>
      <c r="R3183" s="1066">
        <f t="shared" si="49"/>
        <v>14832.05</v>
      </c>
      <c r="S3183" s="1065">
        <v>12720</v>
      </c>
      <c r="T3183" s="1065">
        <v>12720</v>
      </c>
      <c r="U3183" s="1065">
        <v>12720</v>
      </c>
      <c r="V3183" s="1065">
        <v>12720</v>
      </c>
    </row>
    <row r="3184" spans="1:22">
      <c r="A3184">
        <v>4088200100</v>
      </c>
      <c r="B3184" s="1061">
        <v>2</v>
      </c>
      <c r="C3184" s="1061">
        <v>5</v>
      </c>
      <c r="D3184" s="1062">
        <v>2</v>
      </c>
      <c r="E3184" s="1061" t="s">
        <v>2394</v>
      </c>
      <c r="F3184" s="1061">
        <v>143</v>
      </c>
      <c r="G3184" s="1061" t="s">
        <v>711</v>
      </c>
      <c r="H3184" s="1063">
        <v>1</v>
      </c>
      <c r="I3184" s="1064">
        <v>36201</v>
      </c>
      <c r="J3184" s="1064">
        <v>1</v>
      </c>
      <c r="K3184">
        <v>2020</v>
      </c>
      <c r="L3184" s="1064">
        <v>2</v>
      </c>
      <c r="M3184" s="1064">
        <v>2</v>
      </c>
      <c r="N3184" s="1064" t="s">
        <v>2396</v>
      </c>
      <c r="O3184">
        <v>13</v>
      </c>
      <c r="P3184" s="1065">
        <v>0</v>
      </c>
      <c r="Q3184" s="1065">
        <v>0</v>
      </c>
      <c r="R3184" s="1066">
        <f t="shared" si="49"/>
        <v>0</v>
      </c>
      <c r="S3184" s="1065">
        <v>0</v>
      </c>
      <c r="T3184" s="1065">
        <v>0</v>
      </c>
      <c r="U3184" s="1065">
        <v>0</v>
      </c>
      <c r="V3184" s="1065">
        <v>0</v>
      </c>
    </row>
    <row r="3185" spans="1:22">
      <c r="A3185">
        <v>4088200100</v>
      </c>
      <c r="B3185" s="1061">
        <v>2</v>
      </c>
      <c r="C3185" s="1061">
        <v>5</v>
      </c>
      <c r="D3185" s="1062">
        <v>2</v>
      </c>
      <c r="E3185" s="1061" t="s">
        <v>2394</v>
      </c>
      <c r="F3185" s="1061">
        <v>143</v>
      </c>
      <c r="G3185" s="1061" t="s">
        <v>711</v>
      </c>
      <c r="H3185" s="1063">
        <v>1</v>
      </c>
      <c r="I3185" s="1064">
        <v>36201</v>
      </c>
      <c r="J3185" s="1064">
        <v>1</v>
      </c>
      <c r="K3185">
        <v>2020</v>
      </c>
      <c r="L3185" s="1064">
        <v>2</v>
      </c>
      <c r="M3185" s="1064">
        <v>2</v>
      </c>
      <c r="N3185" s="1064" t="s">
        <v>2396</v>
      </c>
      <c r="O3185">
        <v>13</v>
      </c>
      <c r="P3185" s="1065">
        <v>0</v>
      </c>
      <c r="Q3185" s="1065">
        <v>0</v>
      </c>
      <c r="R3185" s="1066">
        <f t="shared" si="49"/>
        <v>0</v>
      </c>
      <c r="S3185" s="1065">
        <v>0</v>
      </c>
      <c r="T3185" s="1065">
        <v>0</v>
      </c>
      <c r="U3185" s="1065">
        <v>40640</v>
      </c>
      <c r="V3185" s="1065">
        <v>40640</v>
      </c>
    </row>
    <row r="3186" spans="1:22">
      <c r="A3186">
        <v>4088200100</v>
      </c>
      <c r="B3186" s="1061">
        <v>2</v>
      </c>
      <c r="C3186" s="1061">
        <v>5</v>
      </c>
      <c r="D3186" s="1062">
        <v>2</v>
      </c>
      <c r="E3186" s="1061" t="s">
        <v>2394</v>
      </c>
      <c r="F3186" s="1061">
        <v>143</v>
      </c>
      <c r="G3186" s="1061" t="s">
        <v>711</v>
      </c>
      <c r="H3186" s="1063">
        <v>1</v>
      </c>
      <c r="I3186" s="1064">
        <v>36201</v>
      </c>
      <c r="J3186" s="1064">
        <v>1</v>
      </c>
      <c r="K3186">
        <v>2020</v>
      </c>
      <c r="L3186" s="1064">
        <v>2</v>
      </c>
      <c r="M3186" s="1064">
        <v>2</v>
      </c>
      <c r="N3186" s="1064" t="s">
        <v>2396</v>
      </c>
      <c r="O3186">
        <v>13</v>
      </c>
      <c r="P3186" s="1065">
        <v>0</v>
      </c>
      <c r="Q3186" s="1065">
        <v>0</v>
      </c>
      <c r="R3186" s="1066">
        <f t="shared" si="49"/>
        <v>0</v>
      </c>
      <c r="S3186" s="1065">
        <v>0</v>
      </c>
      <c r="T3186" s="1065">
        <v>0</v>
      </c>
      <c r="U3186" s="1065">
        <v>0</v>
      </c>
      <c r="V3186" s="1065">
        <v>0</v>
      </c>
    </row>
    <row r="3187" spans="1:22">
      <c r="A3187">
        <v>4088200100</v>
      </c>
      <c r="B3187" s="1061">
        <v>2</v>
      </c>
      <c r="C3187" s="1061">
        <v>5</v>
      </c>
      <c r="D3187" s="1062">
        <v>2</v>
      </c>
      <c r="E3187" s="1061" t="s">
        <v>2394</v>
      </c>
      <c r="F3187" s="1061">
        <v>143</v>
      </c>
      <c r="G3187" s="1061" t="s">
        <v>711</v>
      </c>
      <c r="H3187" s="1063">
        <v>1</v>
      </c>
      <c r="I3187" s="1064">
        <v>36201</v>
      </c>
      <c r="J3187" s="1064">
        <v>1</v>
      </c>
      <c r="K3187">
        <v>2020</v>
      </c>
      <c r="L3187" s="1064">
        <v>2</v>
      </c>
      <c r="M3187" s="1064">
        <v>2</v>
      </c>
      <c r="N3187" s="1064" t="s">
        <v>2396</v>
      </c>
      <c r="O3187">
        <v>13</v>
      </c>
      <c r="P3187" s="1065">
        <v>0</v>
      </c>
      <c r="Q3187" s="1065">
        <v>0</v>
      </c>
      <c r="R3187" s="1066">
        <f t="shared" si="49"/>
        <v>0</v>
      </c>
      <c r="S3187" s="1065">
        <v>0</v>
      </c>
      <c r="T3187" s="1065">
        <v>0</v>
      </c>
      <c r="U3187" s="1065">
        <v>0</v>
      </c>
      <c r="V3187" s="1065">
        <v>0</v>
      </c>
    </row>
    <row r="3188" spans="1:22">
      <c r="A3188">
        <v>4088200100</v>
      </c>
      <c r="B3188" s="1061">
        <v>2</v>
      </c>
      <c r="C3188" s="1061">
        <v>5</v>
      </c>
      <c r="D3188" s="1062">
        <v>2</v>
      </c>
      <c r="E3188" s="1061" t="s">
        <v>2394</v>
      </c>
      <c r="F3188" s="1061">
        <v>143</v>
      </c>
      <c r="G3188" s="1061" t="s">
        <v>711</v>
      </c>
      <c r="H3188" s="1063">
        <v>1</v>
      </c>
      <c r="I3188" s="1064">
        <v>36201</v>
      </c>
      <c r="J3188" s="1064">
        <v>1</v>
      </c>
      <c r="K3188">
        <v>2020</v>
      </c>
      <c r="L3188" s="1064">
        <v>2</v>
      </c>
      <c r="M3188" s="1064">
        <v>2</v>
      </c>
      <c r="N3188" s="1064" t="s">
        <v>2396</v>
      </c>
      <c r="O3188">
        <v>13</v>
      </c>
      <c r="P3188" s="1065">
        <v>0</v>
      </c>
      <c r="Q3188" s="1065">
        <v>0</v>
      </c>
      <c r="R3188" s="1066">
        <f t="shared" si="49"/>
        <v>0</v>
      </c>
      <c r="S3188" s="1065">
        <v>40640</v>
      </c>
      <c r="T3188" s="1065">
        <v>40640</v>
      </c>
      <c r="U3188" s="1065">
        <v>0</v>
      </c>
      <c r="V3188" s="1065">
        <v>0</v>
      </c>
    </row>
    <row r="3189" spans="1:22">
      <c r="A3189">
        <v>4088200100</v>
      </c>
      <c r="B3189" s="1061">
        <v>2</v>
      </c>
      <c r="C3189" s="1061">
        <v>5</v>
      </c>
      <c r="D3189" s="1062">
        <v>2</v>
      </c>
      <c r="E3189" s="1061" t="s">
        <v>2394</v>
      </c>
      <c r="F3189" s="1061">
        <v>143</v>
      </c>
      <c r="G3189" s="1061" t="s">
        <v>711</v>
      </c>
      <c r="H3189" s="1063">
        <v>1</v>
      </c>
      <c r="I3189" s="1064">
        <v>36201</v>
      </c>
      <c r="J3189" s="1064">
        <v>1</v>
      </c>
      <c r="K3189">
        <v>2020</v>
      </c>
      <c r="L3189" s="1064">
        <v>2</v>
      </c>
      <c r="M3189" s="1064">
        <v>2</v>
      </c>
      <c r="N3189" s="1064" t="s">
        <v>2396</v>
      </c>
      <c r="O3189">
        <v>13</v>
      </c>
      <c r="P3189" s="1065">
        <v>0</v>
      </c>
      <c r="Q3189" s="1065">
        <v>40640</v>
      </c>
      <c r="R3189" s="1066">
        <f t="shared" si="49"/>
        <v>40640</v>
      </c>
      <c r="S3189" s="1065">
        <v>0</v>
      </c>
      <c r="T3189" s="1065">
        <v>0</v>
      </c>
      <c r="U3189" s="1065">
        <v>0</v>
      </c>
      <c r="V3189" s="1065">
        <v>0</v>
      </c>
    </row>
    <row r="3190" spans="1:22">
      <c r="A3190">
        <v>4088200100</v>
      </c>
      <c r="B3190" s="1061">
        <v>2</v>
      </c>
      <c r="C3190" s="1061">
        <v>5</v>
      </c>
      <c r="D3190" s="1062">
        <v>2</v>
      </c>
      <c r="E3190" s="1061" t="s">
        <v>2394</v>
      </c>
      <c r="F3190" s="1061">
        <v>143</v>
      </c>
      <c r="G3190" s="1061" t="s">
        <v>711</v>
      </c>
      <c r="H3190" s="1063">
        <v>1</v>
      </c>
      <c r="I3190" s="1064">
        <v>36201</v>
      </c>
      <c r="J3190" s="1064">
        <v>1</v>
      </c>
      <c r="K3190">
        <v>2020</v>
      </c>
      <c r="L3190" s="1064">
        <v>2</v>
      </c>
      <c r="M3190" s="1064">
        <v>2</v>
      </c>
      <c r="N3190" s="1064" t="s">
        <v>2396</v>
      </c>
      <c r="O3190">
        <v>13</v>
      </c>
      <c r="P3190" s="1065">
        <v>0</v>
      </c>
      <c r="Q3190" s="1065">
        <v>0</v>
      </c>
      <c r="R3190" s="1066">
        <f t="shared" si="49"/>
        <v>0</v>
      </c>
      <c r="S3190" s="1065">
        <v>0</v>
      </c>
      <c r="T3190" s="1065">
        <v>0</v>
      </c>
      <c r="U3190" s="1065">
        <v>0</v>
      </c>
      <c r="V3190" s="1065">
        <v>0</v>
      </c>
    </row>
    <row r="3191" spans="1:22">
      <c r="A3191">
        <v>4088200100</v>
      </c>
      <c r="B3191" s="1061">
        <v>2</v>
      </c>
      <c r="C3191" s="1061">
        <v>5</v>
      </c>
      <c r="D3191" s="1062">
        <v>2</v>
      </c>
      <c r="E3191" s="1061" t="s">
        <v>2394</v>
      </c>
      <c r="F3191" s="1061">
        <v>143</v>
      </c>
      <c r="G3191" s="1061" t="s">
        <v>711</v>
      </c>
      <c r="H3191" s="1063">
        <v>1</v>
      </c>
      <c r="I3191" s="1064">
        <v>36201</v>
      </c>
      <c r="J3191" s="1064">
        <v>1</v>
      </c>
      <c r="K3191">
        <v>2020</v>
      </c>
      <c r="L3191" s="1064">
        <v>2</v>
      </c>
      <c r="M3191" s="1064">
        <v>2</v>
      </c>
      <c r="N3191" s="1064" t="s">
        <v>2396</v>
      </c>
      <c r="O3191">
        <v>13</v>
      </c>
      <c r="P3191" s="1065">
        <v>0</v>
      </c>
      <c r="Q3191" s="1065">
        <v>0</v>
      </c>
      <c r="R3191" s="1066">
        <f t="shared" si="49"/>
        <v>0</v>
      </c>
      <c r="S3191" s="1065">
        <v>0</v>
      </c>
      <c r="T3191" s="1065">
        <v>0</v>
      </c>
      <c r="U3191" s="1065">
        <v>93090</v>
      </c>
      <c r="V3191" s="1065">
        <v>93090</v>
      </c>
    </row>
    <row r="3192" spans="1:22">
      <c r="A3192">
        <v>4088200100</v>
      </c>
      <c r="B3192" s="1061">
        <v>2</v>
      </c>
      <c r="C3192" s="1061">
        <v>5</v>
      </c>
      <c r="D3192" s="1062">
        <v>2</v>
      </c>
      <c r="E3192" s="1061" t="s">
        <v>2394</v>
      </c>
      <c r="F3192" s="1061">
        <v>143</v>
      </c>
      <c r="G3192" s="1061" t="s">
        <v>711</v>
      </c>
      <c r="H3192" s="1063">
        <v>1</v>
      </c>
      <c r="I3192" s="1064">
        <v>36201</v>
      </c>
      <c r="J3192" s="1064">
        <v>1</v>
      </c>
      <c r="K3192">
        <v>2020</v>
      </c>
      <c r="L3192" s="1064">
        <v>2</v>
      </c>
      <c r="M3192" s="1064">
        <v>2</v>
      </c>
      <c r="N3192" s="1064" t="s">
        <v>2396</v>
      </c>
      <c r="O3192">
        <v>13</v>
      </c>
      <c r="P3192" s="1065">
        <v>0</v>
      </c>
      <c r="Q3192" s="1065">
        <v>0</v>
      </c>
      <c r="R3192" s="1066">
        <f t="shared" si="49"/>
        <v>0</v>
      </c>
      <c r="S3192" s="1065">
        <v>0</v>
      </c>
      <c r="T3192" s="1065">
        <v>0</v>
      </c>
      <c r="U3192" s="1065">
        <v>0</v>
      </c>
      <c r="V3192" s="1065">
        <v>0</v>
      </c>
    </row>
    <row r="3193" spans="1:22">
      <c r="A3193">
        <v>4088200100</v>
      </c>
      <c r="B3193" s="1061">
        <v>2</v>
      </c>
      <c r="C3193" s="1061">
        <v>5</v>
      </c>
      <c r="D3193" s="1062">
        <v>2</v>
      </c>
      <c r="E3193" s="1061" t="s">
        <v>2394</v>
      </c>
      <c r="F3193" s="1061">
        <v>143</v>
      </c>
      <c r="G3193" s="1061" t="s">
        <v>711</v>
      </c>
      <c r="H3193" s="1063">
        <v>1</v>
      </c>
      <c r="I3193" s="1064">
        <v>36201</v>
      </c>
      <c r="J3193" s="1064">
        <v>1</v>
      </c>
      <c r="K3193">
        <v>2020</v>
      </c>
      <c r="L3193" s="1064">
        <v>2</v>
      </c>
      <c r="M3193" s="1064">
        <v>2</v>
      </c>
      <c r="N3193" s="1064" t="s">
        <v>2396</v>
      </c>
      <c r="O3193">
        <v>13</v>
      </c>
      <c r="P3193" s="1065">
        <v>0</v>
      </c>
      <c r="Q3193" s="1065">
        <v>93090</v>
      </c>
      <c r="R3193" s="1066">
        <f t="shared" si="49"/>
        <v>93090</v>
      </c>
      <c r="S3193" s="1065">
        <v>0</v>
      </c>
      <c r="T3193" s="1065">
        <v>0</v>
      </c>
      <c r="U3193" s="1065">
        <v>0</v>
      </c>
      <c r="V3193" s="1065">
        <v>0</v>
      </c>
    </row>
    <row r="3194" spans="1:22">
      <c r="A3194">
        <v>4088200100</v>
      </c>
      <c r="B3194" s="1061">
        <v>2</v>
      </c>
      <c r="C3194" s="1061">
        <v>5</v>
      </c>
      <c r="D3194" s="1062">
        <v>2</v>
      </c>
      <c r="E3194" s="1061" t="s">
        <v>2394</v>
      </c>
      <c r="F3194" s="1061">
        <v>143</v>
      </c>
      <c r="G3194" s="1061" t="s">
        <v>711</v>
      </c>
      <c r="H3194" s="1063">
        <v>1</v>
      </c>
      <c r="I3194" s="1064">
        <v>36201</v>
      </c>
      <c r="J3194" s="1064">
        <v>1</v>
      </c>
      <c r="K3194">
        <v>2020</v>
      </c>
      <c r="L3194" s="1064">
        <v>2</v>
      </c>
      <c r="M3194" s="1064">
        <v>2</v>
      </c>
      <c r="N3194" s="1064" t="s">
        <v>2396</v>
      </c>
      <c r="O3194">
        <v>13</v>
      </c>
      <c r="P3194" s="1065">
        <v>0</v>
      </c>
      <c r="Q3194" s="1065">
        <v>0</v>
      </c>
      <c r="R3194" s="1066">
        <f t="shared" si="49"/>
        <v>0</v>
      </c>
      <c r="S3194" s="1065">
        <v>0</v>
      </c>
      <c r="T3194" s="1065">
        <v>0</v>
      </c>
      <c r="U3194" s="1065">
        <v>0</v>
      </c>
      <c r="V3194" s="1065">
        <v>0</v>
      </c>
    </row>
    <row r="3195" spans="1:22">
      <c r="A3195">
        <v>4088200100</v>
      </c>
      <c r="B3195" s="1061">
        <v>2</v>
      </c>
      <c r="C3195" s="1061">
        <v>5</v>
      </c>
      <c r="D3195" s="1062">
        <v>2</v>
      </c>
      <c r="E3195" s="1061" t="s">
        <v>2394</v>
      </c>
      <c r="F3195" s="1061">
        <v>143</v>
      </c>
      <c r="G3195" s="1061" t="s">
        <v>711</v>
      </c>
      <c r="H3195" s="1063">
        <v>1</v>
      </c>
      <c r="I3195" s="1064">
        <v>36201</v>
      </c>
      <c r="J3195" s="1064">
        <v>1</v>
      </c>
      <c r="K3195">
        <v>2020</v>
      </c>
      <c r="L3195" s="1064">
        <v>2</v>
      </c>
      <c r="M3195" s="1064">
        <v>2</v>
      </c>
      <c r="N3195" s="1064" t="s">
        <v>2396</v>
      </c>
      <c r="O3195">
        <v>13</v>
      </c>
      <c r="P3195" s="1065">
        <v>0</v>
      </c>
      <c r="Q3195" s="1065">
        <v>0</v>
      </c>
      <c r="R3195" s="1066">
        <f t="shared" si="49"/>
        <v>0</v>
      </c>
      <c r="S3195" s="1065">
        <v>93090</v>
      </c>
      <c r="T3195" s="1065">
        <v>93090</v>
      </c>
      <c r="U3195" s="1065">
        <v>0</v>
      </c>
      <c r="V3195" s="1065">
        <v>0</v>
      </c>
    </row>
    <row r="3196" spans="1:22">
      <c r="A3196">
        <v>4088200100</v>
      </c>
      <c r="B3196" s="1061">
        <v>2</v>
      </c>
      <c r="C3196" s="1061">
        <v>5</v>
      </c>
      <c r="D3196" s="1062">
        <v>2</v>
      </c>
      <c r="E3196" s="1061" t="s">
        <v>2394</v>
      </c>
      <c r="F3196" s="1061">
        <v>143</v>
      </c>
      <c r="G3196" s="1061" t="s">
        <v>711</v>
      </c>
      <c r="H3196" s="1063">
        <v>1</v>
      </c>
      <c r="I3196" s="1064">
        <v>36201</v>
      </c>
      <c r="J3196" s="1064">
        <v>1</v>
      </c>
      <c r="K3196">
        <v>2020</v>
      </c>
      <c r="L3196" s="1064">
        <v>1</v>
      </c>
      <c r="M3196" s="1064">
        <v>1</v>
      </c>
      <c r="N3196" s="1064" t="s">
        <v>2397</v>
      </c>
      <c r="O3196">
        <v>13</v>
      </c>
      <c r="P3196" s="1065">
        <v>112112.07</v>
      </c>
      <c r="Q3196" s="1065">
        <v>-81151.67</v>
      </c>
      <c r="R3196" s="1066">
        <f t="shared" si="49"/>
        <v>30960.400000000009</v>
      </c>
      <c r="S3196" s="1065">
        <v>29464</v>
      </c>
      <c r="T3196" s="1065">
        <v>29464</v>
      </c>
      <c r="U3196" s="1065">
        <v>17980</v>
      </c>
      <c r="V3196" s="1065">
        <v>17980</v>
      </c>
    </row>
    <row r="3197" spans="1:22">
      <c r="A3197">
        <v>4088200100</v>
      </c>
      <c r="B3197" s="1061">
        <v>2</v>
      </c>
      <c r="C3197" s="1061">
        <v>5</v>
      </c>
      <c r="D3197" s="1062">
        <v>2</v>
      </c>
      <c r="E3197" s="1061" t="s">
        <v>2394</v>
      </c>
      <c r="F3197" s="1061">
        <v>143</v>
      </c>
      <c r="G3197" s="1061" t="s">
        <v>711</v>
      </c>
      <c r="H3197" s="1063">
        <v>1</v>
      </c>
      <c r="I3197" s="1064">
        <v>36201</v>
      </c>
      <c r="J3197" s="1064">
        <v>1</v>
      </c>
      <c r="K3197">
        <v>2020</v>
      </c>
      <c r="L3197" s="1064">
        <v>2</v>
      </c>
      <c r="M3197" s="1064">
        <v>2</v>
      </c>
      <c r="N3197" s="1064" t="s">
        <v>2396</v>
      </c>
      <c r="O3197">
        <v>13</v>
      </c>
      <c r="P3197" s="1065">
        <v>0</v>
      </c>
      <c r="Q3197" s="1065">
        <v>0</v>
      </c>
      <c r="R3197" s="1066">
        <f t="shared" si="49"/>
        <v>0</v>
      </c>
      <c r="S3197" s="1065">
        <v>0</v>
      </c>
      <c r="T3197" s="1065">
        <v>0</v>
      </c>
      <c r="U3197" s="1065">
        <v>0</v>
      </c>
      <c r="V3197" s="1065">
        <v>0</v>
      </c>
    </row>
    <row r="3198" spans="1:22">
      <c r="A3198">
        <v>4088200100</v>
      </c>
      <c r="B3198" s="1061">
        <v>2</v>
      </c>
      <c r="C3198" s="1061">
        <v>5</v>
      </c>
      <c r="D3198" s="1062">
        <v>2</v>
      </c>
      <c r="E3198" s="1061" t="s">
        <v>2394</v>
      </c>
      <c r="F3198" s="1061">
        <v>143</v>
      </c>
      <c r="G3198" s="1061" t="s">
        <v>711</v>
      </c>
      <c r="H3198" s="1063">
        <v>1</v>
      </c>
      <c r="I3198" s="1064">
        <v>36201</v>
      </c>
      <c r="J3198" s="1064">
        <v>1</v>
      </c>
      <c r="K3198">
        <v>2020</v>
      </c>
      <c r="L3198" s="1064">
        <v>2</v>
      </c>
      <c r="M3198" s="1064">
        <v>2</v>
      </c>
      <c r="N3198" s="1064" t="s">
        <v>2396</v>
      </c>
      <c r="O3198">
        <v>13</v>
      </c>
      <c r="P3198" s="1065">
        <v>0</v>
      </c>
      <c r="Q3198" s="1065">
        <v>0</v>
      </c>
      <c r="R3198" s="1066">
        <f t="shared" si="49"/>
        <v>0</v>
      </c>
      <c r="S3198" s="1065">
        <v>0</v>
      </c>
      <c r="T3198" s="1065">
        <v>0</v>
      </c>
      <c r="U3198" s="1065">
        <v>2900</v>
      </c>
      <c r="V3198" s="1065">
        <v>2900</v>
      </c>
    </row>
    <row r="3199" spans="1:22">
      <c r="A3199">
        <v>4088200100</v>
      </c>
      <c r="B3199" s="1061">
        <v>2</v>
      </c>
      <c r="C3199" s="1061">
        <v>5</v>
      </c>
      <c r="D3199" s="1062">
        <v>2</v>
      </c>
      <c r="E3199" s="1061" t="s">
        <v>2394</v>
      </c>
      <c r="F3199" s="1061">
        <v>143</v>
      </c>
      <c r="G3199" s="1061" t="s">
        <v>711</v>
      </c>
      <c r="H3199" s="1063">
        <v>1</v>
      </c>
      <c r="I3199" s="1064">
        <v>36201</v>
      </c>
      <c r="J3199" s="1064">
        <v>1</v>
      </c>
      <c r="K3199">
        <v>2020</v>
      </c>
      <c r="L3199" s="1064">
        <v>2</v>
      </c>
      <c r="M3199" s="1064">
        <v>2</v>
      </c>
      <c r="N3199" s="1064" t="s">
        <v>2396</v>
      </c>
      <c r="O3199">
        <v>13</v>
      </c>
      <c r="P3199" s="1065">
        <v>0</v>
      </c>
      <c r="Q3199" s="1065">
        <v>0</v>
      </c>
      <c r="R3199" s="1066">
        <f t="shared" si="49"/>
        <v>0</v>
      </c>
      <c r="S3199" s="1065">
        <v>0</v>
      </c>
      <c r="T3199" s="1065">
        <v>0</v>
      </c>
      <c r="U3199" s="1065">
        <v>0</v>
      </c>
      <c r="V3199" s="1065">
        <v>0</v>
      </c>
    </row>
    <row r="3200" spans="1:22">
      <c r="A3200">
        <v>4088200100</v>
      </c>
      <c r="B3200" s="1061">
        <v>2</v>
      </c>
      <c r="C3200" s="1061">
        <v>5</v>
      </c>
      <c r="D3200" s="1062">
        <v>2</v>
      </c>
      <c r="E3200" s="1061" t="s">
        <v>2394</v>
      </c>
      <c r="F3200" s="1061">
        <v>143</v>
      </c>
      <c r="G3200" s="1061" t="s">
        <v>711</v>
      </c>
      <c r="H3200" s="1063">
        <v>1</v>
      </c>
      <c r="I3200" s="1064">
        <v>36201</v>
      </c>
      <c r="J3200" s="1064">
        <v>1</v>
      </c>
      <c r="K3200">
        <v>2020</v>
      </c>
      <c r="L3200" s="1064">
        <v>2</v>
      </c>
      <c r="M3200" s="1064">
        <v>2</v>
      </c>
      <c r="N3200" s="1064" t="s">
        <v>2396</v>
      </c>
      <c r="O3200">
        <v>13</v>
      </c>
      <c r="P3200" s="1065">
        <v>0</v>
      </c>
      <c r="Q3200" s="1065">
        <v>0</v>
      </c>
      <c r="R3200" s="1066">
        <f t="shared" si="49"/>
        <v>0</v>
      </c>
      <c r="S3200" s="1065">
        <v>0</v>
      </c>
      <c r="T3200" s="1065">
        <v>0</v>
      </c>
      <c r="U3200" s="1065">
        <v>0</v>
      </c>
      <c r="V3200" s="1065">
        <v>0</v>
      </c>
    </row>
    <row r="3201" spans="1:22">
      <c r="A3201">
        <v>4088200100</v>
      </c>
      <c r="B3201" s="1061">
        <v>2</v>
      </c>
      <c r="C3201" s="1061">
        <v>5</v>
      </c>
      <c r="D3201" s="1062">
        <v>2</v>
      </c>
      <c r="E3201" s="1061" t="s">
        <v>2394</v>
      </c>
      <c r="F3201" s="1061">
        <v>143</v>
      </c>
      <c r="G3201" s="1061" t="s">
        <v>711</v>
      </c>
      <c r="H3201" s="1063">
        <v>1</v>
      </c>
      <c r="I3201" s="1064">
        <v>36201</v>
      </c>
      <c r="J3201" s="1064">
        <v>1</v>
      </c>
      <c r="K3201">
        <v>2020</v>
      </c>
      <c r="L3201" s="1064">
        <v>2</v>
      </c>
      <c r="M3201" s="1064">
        <v>2</v>
      </c>
      <c r="N3201" s="1064" t="s">
        <v>2396</v>
      </c>
      <c r="O3201">
        <v>13</v>
      </c>
      <c r="P3201" s="1065">
        <v>0</v>
      </c>
      <c r="Q3201" s="1065">
        <v>0</v>
      </c>
      <c r="R3201" s="1066">
        <f t="shared" si="49"/>
        <v>0</v>
      </c>
      <c r="S3201" s="1065">
        <v>2900</v>
      </c>
      <c r="T3201" s="1065">
        <v>2900</v>
      </c>
      <c r="U3201" s="1065">
        <v>0</v>
      </c>
      <c r="V3201" s="1065">
        <v>0</v>
      </c>
    </row>
    <row r="3202" spans="1:22">
      <c r="A3202">
        <v>4088200100</v>
      </c>
      <c r="B3202" s="1061">
        <v>2</v>
      </c>
      <c r="C3202" s="1061">
        <v>5</v>
      </c>
      <c r="D3202" s="1062">
        <v>2</v>
      </c>
      <c r="E3202" s="1061" t="s">
        <v>2394</v>
      </c>
      <c r="F3202" s="1061">
        <v>143</v>
      </c>
      <c r="G3202" s="1061" t="s">
        <v>711</v>
      </c>
      <c r="H3202" s="1063">
        <v>1</v>
      </c>
      <c r="I3202" s="1064">
        <v>36201</v>
      </c>
      <c r="J3202" s="1064">
        <v>1</v>
      </c>
      <c r="K3202">
        <v>2020</v>
      </c>
      <c r="L3202" s="1064">
        <v>2</v>
      </c>
      <c r="M3202" s="1064">
        <v>2</v>
      </c>
      <c r="N3202" s="1064" t="s">
        <v>2396</v>
      </c>
      <c r="O3202">
        <v>13</v>
      </c>
      <c r="P3202" s="1065">
        <v>0</v>
      </c>
      <c r="Q3202" s="1065">
        <v>2900</v>
      </c>
      <c r="R3202" s="1066">
        <f t="shared" si="49"/>
        <v>2900</v>
      </c>
      <c r="S3202" s="1065">
        <v>0</v>
      </c>
      <c r="T3202" s="1065">
        <v>0</v>
      </c>
      <c r="U3202" s="1065">
        <v>0</v>
      </c>
      <c r="V3202" s="1065">
        <v>0</v>
      </c>
    </row>
    <row r="3203" spans="1:22">
      <c r="A3203">
        <v>4088200100</v>
      </c>
      <c r="B3203" s="1061">
        <v>2</v>
      </c>
      <c r="C3203" s="1061">
        <v>5</v>
      </c>
      <c r="D3203" s="1062">
        <v>2</v>
      </c>
      <c r="E3203" s="1061" t="s">
        <v>2394</v>
      </c>
      <c r="F3203" s="1061">
        <v>143</v>
      </c>
      <c r="G3203" s="1061" t="s">
        <v>711</v>
      </c>
      <c r="H3203" s="1063">
        <v>1</v>
      </c>
      <c r="I3203" s="1064">
        <v>37101</v>
      </c>
      <c r="J3203" s="1064">
        <v>1</v>
      </c>
      <c r="K3203">
        <v>2020</v>
      </c>
      <c r="L3203" s="1064">
        <v>2</v>
      </c>
      <c r="M3203" s="1064">
        <v>2</v>
      </c>
      <c r="N3203" s="1064" t="s">
        <v>2396</v>
      </c>
      <c r="O3203">
        <v>13</v>
      </c>
      <c r="P3203" s="1065">
        <v>0</v>
      </c>
      <c r="Q3203" s="1065">
        <v>0</v>
      </c>
      <c r="R3203" s="1066">
        <f t="shared" si="49"/>
        <v>0</v>
      </c>
      <c r="S3203" s="1065">
        <v>0</v>
      </c>
      <c r="T3203" s="1065">
        <v>0</v>
      </c>
      <c r="U3203" s="1065">
        <v>0</v>
      </c>
      <c r="V3203" s="1065">
        <v>0</v>
      </c>
    </row>
    <row r="3204" spans="1:22">
      <c r="A3204">
        <v>4088200100</v>
      </c>
      <c r="B3204" s="1061">
        <v>2</v>
      </c>
      <c r="C3204" s="1061">
        <v>5</v>
      </c>
      <c r="D3204" s="1062">
        <v>2</v>
      </c>
      <c r="E3204" s="1061" t="s">
        <v>2394</v>
      </c>
      <c r="F3204" s="1061">
        <v>143</v>
      </c>
      <c r="G3204" s="1061" t="s">
        <v>711</v>
      </c>
      <c r="H3204" s="1063">
        <v>1</v>
      </c>
      <c r="I3204" s="1064">
        <v>37101</v>
      </c>
      <c r="J3204" s="1064">
        <v>1</v>
      </c>
      <c r="K3204">
        <v>2020</v>
      </c>
      <c r="L3204" s="1064">
        <v>2</v>
      </c>
      <c r="M3204" s="1064">
        <v>2</v>
      </c>
      <c r="N3204" s="1064" t="s">
        <v>2396</v>
      </c>
      <c r="O3204">
        <v>13</v>
      </c>
      <c r="P3204" s="1065">
        <v>0</v>
      </c>
      <c r="Q3204" s="1065">
        <v>0</v>
      </c>
      <c r="R3204" s="1066">
        <f t="shared" si="49"/>
        <v>0</v>
      </c>
      <c r="S3204" s="1065">
        <v>0</v>
      </c>
      <c r="T3204" s="1065">
        <v>0</v>
      </c>
      <c r="U3204" s="1065">
        <v>10838</v>
      </c>
      <c r="V3204" s="1065">
        <v>10838</v>
      </c>
    </row>
    <row r="3205" spans="1:22">
      <c r="A3205">
        <v>4088200100</v>
      </c>
      <c r="B3205" s="1061">
        <v>2</v>
      </c>
      <c r="C3205" s="1061">
        <v>5</v>
      </c>
      <c r="D3205" s="1062">
        <v>2</v>
      </c>
      <c r="E3205" s="1061" t="s">
        <v>2394</v>
      </c>
      <c r="F3205" s="1061">
        <v>143</v>
      </c>
      <c r="G3205" s="1061" t="s">
        <v>711</v>
      </c>
      <c r="H3205" s="1063">
        <v>1</v>
      </c>
      <c r="I3205" s="1064">
        <v>37101</v>
      </c>
      <c r="J3205" s="1064">
        <v>1</v>
      </c>
      <c r="K3205">
        <v>2020</v>
      </c>
      <c r="L3205" s="1064">
        <v>2</v>
      </c>
      <c r="M3205" s="1064">
        <v>2</v>
      </c>
      <c r="N3205" s="1064" t="s">
        <v>2396</v>
      </c>
      <c r="O3205">
        <v>13</v>
      </c>
      <c r="P3205" s="1065">
        <v>0</v>
      </c>
      <c r="Q3205" s="1065">
        <v>0</v>
      </c>
      <c r="R3205" s="1066">
        <f t="shared" ref="R3205:R3268" si="50">P3205+Q3205</f>
        <v>0</v>
      </c>
      <c r="S3205" s="1065">
        <v>0</v>
      </c>
      <c r="T3205" s="1065">
        <v>0</v>
      </c>
      <c r="U3205" s="1065">
        <v>0</v>
      </c>
      <c r="V3205" s="1065">
        <v>0</v>
      </c>
    </row>
    <row r="3206" spans="1:22">
      <c r="A3206">
        <v>4088200100</v>
      </c>
      <c r="B3206" s="1061">
        <v>2</v>
      </c>
      <c r="C3206" s="1061">
        <v>5</v>
      </c>
      <c r="D3206" s="1062">
        <v>2</v>
      </c>
      <c r="E3206" s="1061" t="s">
        <v>2394</v>
      </c>
      <c r="F3206" s="1061">
        <v>143</v>
      </c>
      <c r="G3206" s="1061" t="s">
        <v>711</v>
      </c>
      <c r="H3206" s="1063">
        <v>1</v>
      </c>
      <c r="I3206" s="1064">
        <v>37101</v>
      </c>
      <c r="J3206" s="1064">
        <v>1</v>
      </c>
      <c r="K3206">
        <v>2020</v>
      </c>
      <c r="L3206" s="1064">
        <v>2</v>
      </c>
      <c r="M3206" s="1064">
        <v>2</v>
      </c>
      <c r="N3206" s="1064" t="s">
        <v>2396</v>
      </c>
      <c r="O3206">
        <v>13</v>
      </c>
      <c r="P3206" s="1065">
        <v>0</v>
      </c>
      <c r="Q3206" s="1065">
        <v>0</v>
      </c>
      <c r="R3206" s="1066">
        <f t="shared" si="50"/>
        <v>0</v>
      </c>
      <c r="S3206" s="1065">
        <v>0</v>
      </c>
      <c r="T3206" s="1065">
        <v>0</v>
      </c>
      <c r="U3206" s="1065">
        <v>0</v>
      </c>
      <c r="V3206" s="1065">
        <v>0</v>
      </c>
    </row>
    <row r="3207" spans="1:22">
      <c r="A3207">
        <v>4088200100</v>
      </c>
      <c r="B3207" s="1061">
        <v>2</v>
      </c>
      <c r="C3207" s="1061">
        <v>5</v>
      </c>
      <c r="D3207" s="1062">
        <v>2</v>
      </c>
      <c r="E3207" s="1061" t="s">
        <v>2394</v>
      </c>
      <c r="F3207" s="1061">
        <v>143</v>
      </c>
      <c r="G3207" s="1061" t="s">
        <v>711</v>
      </c>
      <c r="H3207" s="1063">
        <v>1</v>
      </c>
      <c r="I3207" s="1064">
        <v>37101</v>
      </c>
      <c r="J3207" s="1064">
        <v>1</v>
      </c>
      <c r="K3207">
        <v>2020</v>
      </c>
      <c r="L3207" s="1064">
        <v>2</v>
      </c>
      <c r="M3207" s="1064">
        <v>2</v>
      </c>
      <c r="N3207" s="1064" t="s">
        <v>2396</v>
      </c>
      <c r="O3207">
        <v>13</v>
      </c>
      <c r="P3207" s="1065">
        <v>0</v>
      </c>
      <c r="Q3207" s="1065">
        <v>0</v>
      </c>
      <c r="R3207" s="1066">
        <f t="shared" si="50"/>
        <v>0</v>
      </c>
      <c r="S3207" s="1065">
        <v>10838</v>
      </c>
      <c r="T3207" s="1065">
        <v>10838</v>
      </c>
      <c r="U3207" s="1065">
        <v>0</v>
      </c>
      <c r="V3207" s="1065">
        <v>0</v>
      </c>
    </row>
    <row r="3208" spans="1:22">
      <c r="A3208">
        <v>4088200100</v>
      </c>
      <c r="B3208" s="1061">
        <v>2</v>
      </c>
      <c r="C3208" s="1061">
        <v>5</v>
      </c>
      <c r="D3208" s="1062">
        <v>2</v>
      </c>
      <c r="E3208" s="1061" t="s">
        <v>2394</v>
      </c>
      <c r="F3208" s="1061">
        <v>143</v>
      </c>
      <c r="G3208" s="1061" t="s">
        <v>711</v>
      </c>
      <c r="H3208" s="1063">
        <v>1</v>
      </c>
      <c r="I3208" s="1064">
        <v>37101</v>
      </c>
      <c r="J3208" s="1064">
        <v>1</v>
      </c>
      <c r="K3208">
        <v>2020</v>
      </c>
      <c r="L3208" s="1064">
        <v>2</v>
      </c>
      <c r="M3208" s="1064">
        <v>2</v>
      </c>
      <c r="N3208" s="1064" t="s">
        <v>2396</v>
      </c>
      <c r="O3208">
        <v>13</v>
      </c>
      <c r="P3208" s="1065">
        <v>0</v>
      </c>
      <c r="Q3208" s="1065">
        <v>10838</v>
      </c>
      <c r="R3208" s="1066">
        <f t="shared" si="50"/>
        <v>10838</v>
      </c>
      <c r="S3208" s="1065">
        <v>0</v>
      </c>
      <c r="T3208" s="1065">
        <v>0</v>
      </c>
      <c r="U3208" s="1065">
        <v>0</v>
      </c>
      <c r="V3208" s="1065">
        <v>0</v>
      </c>
    </row>
    <row r="3209" spans="1:22">
      <c r="A3209">
        <v>4088200100</v>
      </c>
      <c r="B3209" s="1061">
        <v>2</v>
      </c>
      <c r="C3209" s="1061">
        <v>5</v>
      </c>
      <c r="D3209" s="1062">
        <v>2</v>
      </c>
      <c r="E3209" s="1061" t="s">
        <v>2394</v>
      </c>
      <c r="F3209" s="1061">
        <v>143</v>
      </c>
      <c r="G3209" s="1061" t="s">
        <v>711</v>
      </c>
      <c r="H3209" s="1063">
        <v>1</v>
      </c>
      <c r="I3209" s="1064">
        <v>37101</v>
      </c>
      <c r="J3209" s="1064">
        <v>1</v>
      </c>
      <c r="K3209">
        <v>2020</v>
      </c>
      <c r="L3209" s="1064">
        <v>2</v>
      </c>
      <c r="M3209" s="1064">
        <v>2</v>
      </c>
      <c r="N3209" s="1064" t="s">
        <v>2396</v>
      </c>
      <c r="O3209">
        <v>13</v>
      </c>
      <c r="P3209" s="1065">
        <v>0</v>
      </c>
      <c r="Q3209" s="1065">
        <v>0</v>
      </c>
      <c r="R3209" s="1066">
        <f t="shared" si="50"/>
        <v>0</v>
      </c>
      <c r="S3209" s="1065">
        <v>0</v>
      </c>
      <c r="T3209" s="1065">
        <v>0</v>
      </c>
      <c r="U3209" s="1065">
        <v>0</v>
      </c>
      <c r="V3209" s="1065">
        <v>0</v>
      </c>
    </row>
    <row r="3210" spans="1:22">
      <c r="A3210">
        <v>4088200100</v>
      </c>
      <c r="B3210" s="1061">
        <v>2</v>
      </c>
      <c r="C3210" s="1061">
        <v>5</v>
      </c>
      <c r="D3210" s="1062">
        <v>2</v>
      </c>
      <c r="E3210" s="1061" t="s">
        <v>2394</v>
      </c>
      <c r="F3210" s="1061">
        <v>143</v>
      </c>
      <c r="G3210" s="1061" t="s">
        <v>711</v>
      </c>
      <c r="H3210" s="1063">
        <v>1</v>
      </c>
      <c r="I3210" s="1064">
        <v>37101</v>
      </c>
      <c r="J3210" s="1064">
        <v>1</v>
      </c>
      <c r="K3210">
        <v>2020</v>
      </c>
      <c r="L3210" s="1064">
        <v>2</v>
      </c>
      <c r="M3210" s="1064">
        <v>2</v>
      </c>
      <c r="N3210" s="1064" t="s">
        <v>2396</v>
      </c>
      <c r="O3210">
        <v>13</v>
      </c>
      <c r="P3210" s="1065">
        <v>0</v>
      </c>
      <c r="Q3210" s="1065">
        <v>0</v>
      </c>
      <c r="R3210" s="1066">
        <f t="shared" si="50"/>
        <v>0</v>
      </c>
      <c r="S3210" s="1065">
        <v>18013.330000000002</v>
      </c>
      <c r="T3210" s="1065">
        <v>18013.330000000002</v>
      </c>
      <c r="U3210" s="1065">
        <v>0</v>
      </c>
      <c r="V3210" s="1065">
        <v>0</v>
      </c>
    </row>
    <row r="3211" spans="1:22">
      <c r="A3211">
        <v>4088200100</v>
      </c>
      <c r="B3211" s="1061">
        <v>2</v>
      </c>
      <c r="C3211" s="1061">
        <v>5</v>
      </c>
      <c r="D3211" s="1062">
        <v>2</v>
      </c>
      <c r="E3211" s="1061" t="s">
        <v>2394</v>
      </c>
      <c r="F3211" s="1061">
        <v>143</v>
      </c>
      <c r="G3211" s="1061" t="s">
        <v>711</v>
      </c>
      <c r="H3211" s="1063">
        <v>1</v>
      </c>
      <c r="I3211" s="1064">
        <v>37101</v>
      </c>
      <c r="J3211" s="1064">
        <v>1</v>
      </c>
      <c r="K3211">
        <v>2020</v>
      </c>
      <c r="L3211" s="1064">
        <v>2</v>
      </c>
      <c r="M3211" s="1064">
        <v>2</v>
      </c>
      <c r="N3211" s="1064" t="s">
        <v>2396</v>
      </c>
      <c r="O3211">
        <v>13</v>
      </c>
      <c r="P3211" s="1065">
        <v>0</v>
      </c>
      <c r="Q3211" s="1065">
        <v>18013.330000000002</v>
      </c>
      <c r="R3211" s="1066">
        <f t="shared" si="50"/>
        <v>18013.330000000002</v>
      </c>
      <c r="S3211" s="1065">
        <v>0</v>
      </c>
      <c r="T3211" s="1065">
        <v>0</v>
      </c>
      <c r="U3211" s="1065">
        <v>0</v>
      </c>
      <c r="V3211" s="1065">
        <v>0</v>
      </c>
    </row>
    <row r="3212" spans="1:22">
      <c r="A3212">
        <v>4088200100</v>
      </c>
      <c r="B3212" s="1061">
        <v>2</v>
      </c>
      <c r="C3212" s="1061">
        <v>5</v>
      </c>
      <c r="D3212" s="1062">
        <v>2</v>
      </c>
      <c r="E3212" s="1061" t="s">
        <v>2394</v>
      </c>
      <c r="F3212" s="1061">
        <v>143</v>
      </c>
      <c r="G3212" s="1061" t="s">
        <v>711</v>
      </c>
      <c r="H3212" s="1063">
        <v>1</v>
      </c>
      <c r="I3212" s="1064">
        <v>37101</v>
      </c>
      <c r="J3212" s="1064">
        <v>1</v>
      </c>
      <c r="K3212">
        <v>2020</v>
      </c>
      <c r="L3212" s="1064">
        <v>2</v>
      </c>
      <c r="M3212" s="1064">
        <v>2</v>
      </c>
      <c r="N3212" s="1064" t="s">
        <v>2396</v>
      </c>
      <c r="O3212">
        <v>13</v>
      </c>
      <c r="P3212" s="1065">
        <v>0</v>
      </c>
      <c r="Q3212" s="1065">
        <v>0</v>
      </c>
      <c r="R3212" s="1066">
        <f t="shared" si="50"/>
        <v>0</v>
      </c>
      <c r="S3212" s="1065">
        <v>0</v>
      </c>
      <c r="T3212" s="1065">
        <v>0</v>
      </c>
      <c r="U3212" s="1065">
        <v>0</v>
      </c>
      <c r="V3212" s="1065">
        <v>0</v>
      </c>
    </row>
    <row r="3213" spans="1:22">
      <c r="A3213">
        <v>4088200100</v>
      </c>
      <c r="B3213" s="1061">
        <v>2</v>
      </c>
      <c r="C3213" s="1061">
        <v>5</v>
      </c>
      <c r="D3213" s="1062">
        <v>2</v>
      </c>
      <c r="E3213" s="1061" t="s">
        <v>2394</v>
      </c>
      <c r="F3213" s="1061">
        <v>143</v>
      </c>
      <c r="G3213" s="1061" t="s">
        <v>711</v>
      </c>
      <c r="H3213" s="1063">
        <v>1</v>
      </c>
      <c r="I3213" s="1064">
        <v>37101</v>
      </c>
      <c r="J3213" s="1064">
        <v>1</v>
      </c>
      <c r="K3213">
        <v>2020</v>
      </c>
      <c r="L3213" s="1064">
        <v>2</v>
      </c>
      <c r="M3213" s="1064">
        <v>2</v>
      </c>
      <c r="N3213" s="1064" t="s">
        <v>2396</v>
      </c>
      <c r="O3213">
        <v>13</v>
      </c>
      <c r="P3213" s="1065">
        <v>0</v>
      </c>
      <c r="Q3213" s="1065">
        <v>0</v>
      </c>
      <c r="R3213" s="1066">
        <f t="shared" si="50"/>
        <v>0</v>
      </c>
      <c r="S3213" s="1065">
        <v>0</v>
      </c>
      <c r="T3213" s="1065">
        <v>0</v>
      </c>
      <c r="U3213" s="1065">
        <v>18013.330000000002</v>
      </c>
      <c r="V3213" s="1065">
        <v>18013.330000000002</v>
      </c>
    </row>
    <row r="3214" spans="1:22">
      <c r="A3214">
        <v>4088200100</v>
      </c>
      <c r="B3214" s="1061">
        <v>2</v>
      </c>
      <c r="C3214" s="1061">
        <v>5</v>
      </c>
      <c r="D3214" s="1062">
        <v>2</v>
      </c>
      <c r="E3214" s="1061" t="s">
        <v>2394</v>
      </c>
      <c r="F3214" s="1061">
        <v>143</v>
      </c>
      <c r="G3214" s="1061" t="s">
        <v>711</v>
      </c>
      <c r="H3214" s="1063">
        <v>1</v>
      </c>
      <c r="I3214" s="1064">
        <v>37101</v>
      </c>
      <c r="J3214" s="1064">
        <v>1</v>
      </c>
      <c r="K3214">
        <v>2020</v>
      </c>
      <c r="L3214" s="1064">
        <v>2</v>
      </c>
      <c r="M3214" s="1064">
        <v>2</v>
      </c>
      <c r="N3214" s="1064" t="s">
        <v>2396</v>
      </c>
      <c r="O3214">
        <v>13</v>
      </c>
      <c r="P3214" s="1065">
        <v>0</v>
      </c>
      <c r="Q3214" s="1065">
        <v>0</v>
      </c>
      <c r="R3214" s="1066">
        <f t="shared" si="50"/>
        <v>0</v>
      </c>
      <c r="S3214" s="1065">
        <v>0</v>
      </c>
      <c r="T3214" s="1065">
        <v>0</v>
      </c>
      <c r="U3214" s="1065">
        <v>0</v>
      </c>
      <c r="V3214" s="1065">
        <v>0</v>
      </c>
    </row>
    <row r="3215" spans="1:22">
      <c r="A3215">
        <v>4088200100</v>
      </c>
      <c r="B3215" s="1061">
        <v>2</v>
      </c>
      <c r="C3215" s="1061">
        <v>5</v>
      </c>
      <c r="D3215" s="1062">
        <v>2</v>
      </c>
      <c r="E3215" s="1061" t="s">
        <v>2394</v>
      </c>
      <c r="F3215" s="1061">
        <v>143</v>
      </c>
      <c r="G3215" s="1061" t="s">
        <v>711</v>
      </c>
      <c r="H3215" s="1063">
        <v>1</v>
      </c>
      <c r="I3215" s="1064">
        <v>37101</v>
      </c>
      <c r="J3215" s="1064">
        <v>1</v>
      </c>
      <c r="K3215">
        <v>2020</v>
      </c>
      <c r="L3215" s="1064">
        <v>2</v>
      </c>
      <c r="M3215" s="1064">
        <v>2</v>
      </c>
      <c r="N3215" s="1064" t="s">
        <v>2396</v>
      </c>
      <c r="O3215">
        <v>13</v>
      </c>
      <c r="P3215" s="1065">
        <v>173922.24</v>
      </c>
      <c r="Q3215" s="1065">
        <v>-138034.57</v>
      </c>
      <c r="R3215" s="1066">
        <f t="shared" si="50"/>
        <v>35887.669999999984</v>
      </c>
      <c r="S3215" s="1065">
        <v>35887.67</v>
      </c>
      <c r="T3215" s="1065">
        <v>35887.67</v>
      </c>
      <c r="U3215" s="1065">
        <v>35887.67</v>
      </c>
      <c r="V3215" s="1065">
        <v>35887.67</v>
      </c>
    </row>
    <row r="3216" spans="1:22">
      <c r="A3216">
        <v>4088200100</v>
      </c>
      <c r="B3216" s="1061">
        <v>2</v>
      </c>
      <c r="C3216" s="1061">
        <v>5</v>
      </c>
      <c r="D3216" s="1062">
        <v>2</v>
      </c>
      <c r="E3216" s="1061" t="s">
        <v>2394</v>
      </c>
      <c r="F3216" s="1061">
        <v>143</v>
      </c>
      <c r="G3216" s="1061" t="s">
        <v>711</v>
      </c>
      <c r="H3216" s="1063">
        <v>1</v>
      </c>
      <c r="I3216" s="1064">
        <v>37101</v>
      </c>
      <c r="J3216" s="1064">
        <v>1</v>
      </c>
      <c r="K3216">
        <v>2020</v>
      </c>
      <c r="L3216" s="1064">
        <v>1</v>
      </c>
      <c r="M3216" s="1064">
        <v>1</v>
      </c>
      <c r="N3216" s="1064" t="s">
        <v>2397</v>
      </c>
      <c r="O3216">
        <v>13</v>
      </c>
      <c r="P3216" s="1065">
        <v>365113.59999999998</v>
      </c>
      <c r="Q3216" s="1065">
        <v>-354313.6</v>
      </c>
      <c r="R3216" s="1066">
        <f t="shared" si="50"/>
        <v>10800</v>
      </c>
      <c r="S3216" s="1065">
        <v>10800</v>
      </c>
      <c r="T3216" s="1065">
        <v>10800</v>
      </c>
      <c r="U3216" s="1065">
        <v>10800</v>
      </c>
      <c r="V3216" s="1065">
        <v>10800</v>
      </c>
    </row>
    <row r="3217" spans="1:22">
      <c r="A3217">
        <v>4088200100</v>
      </c>
      <c r="B3217" s="1061">
        <v>2</v>
      </c>
      <c r="C3217" s="1061">
        <v>5</v>
      </c>
      <c r="D3217" s="1062">
        <v>2</v>
      </c>
      <c r="E3217" s="1061" t="s">
        <v>2394</v>
      </c>
      <c r="F3217" s="1061">
        <v>143</v>
      </c>
      <c r="G3217" s="1061" t="s">
        <v>711</v>
      </c>
      <c r="H3217" s="1063">
        <v>1</v>
      </c>
      <c r="I3217" s="1064">
        <v>37201</v>
      </c>
      <c r="J3217" s="1064">
        <v>1</v>
      </c>
      <c r="K3217">
        <v>2020</v>
      </c>
      <c r="L3217" s="1064">
        <v>2</v>
      </c>
      <c r="M3217" s="1064">
        <v>2</v>
      </c>
      <c r="N3217" s="1064" t="s">
        <v>2396</v>
      </c>
      <c r="O3217">
        <v>13</v>
      </c>
      <c r="P3217" s="1065">
        <v>0</v>
      </c>
      <c r="Q3217" s="1065">
        <v>0</v>
      </c>
      <c r="R3217" s="1066">
        <f t="shared" si="50"/>
        <v>0</v>
      </c>
      <c r="S3217" s="1065">
        <v>0</v>
      </c>
      <c r="T3217" s="1065">
        <v>0</v>
      </c>
      <c r="U3217" s="1065">
        <v>0</v>
      </c>
      <c r="V3217" s="1065">
        <v>0</v>
      </c>
    </row>
    <row r="3218" spans="1:22">
      <c r="A3218">
        <v>4088200100</v>
      </c>
      <c r="B3218" s="1061">
        <v>2</v>
      </c>
      <c r="C3218" s="1061">
        <v>5</v>
      </c>
      <c r="D3218" s="1062">
        <v>2</v>
      </c>
      <c r="E3218" s="1061" t="s">
        <v>2394</v>
      </c>
      <c r="F3218" s="1061">
        <v>143</v>
      </c>
      <c r="G3218" s="1061" t="s">
        <v>711</v>
      </c>
      <c r="H3218" s="1063">
        <v>1</v>
      </c>
      <c r="I3218" s="1064">
        <v>37201</v>
      </c>
      <c r="J3218" s="1064">
        <v>1</v>
      </c>
      <c r="K3218">
        <v>2020</v>
      </c>
      <c r="L3218" s="1064">
        <v>2</v>
      </c>
      <c r="M3218" s="1064">
        <v>2</v>
      </c>
      <c r="N3218" s="1064" t="s">
        <v>2396</v>
      </c>
      <c r="O3218">
        <v>13</v>
      </c>
      <c r="P3218" s="1065">
        <v>0</v>
      </c>
      <c r="Q3218" s="1065">
        <v>0</v>
      </c>
      <c r="R3218" s="1066">
        <f t="shared" si="50"/>
        <v>0</v>
      </c>
      <c r="S3218" s="1065">
        <v>0</v>
      </c>
      <c r="T3218" s="1065">
        <v>0</v>
      </c>
      <c r="U3218" s="1065">
        <v>550</v>
      </c>
      <c r="V3218" s="1065">
        <v>550</v>
      </c>
    </row>
    <row r="3219" spans="1:22">
      <c r="A3219">
        <v>4088200100</v>
      </c>
      <c r="B3219" s="1061">
        <v>2</v>
      </c>
      <c r="C3219" s="1061">
        <v>5</v>
      </c>
      <c r="D3219" s="1062">
        <v>2</v>
      </c>
      <c r="E3219" s="1061" t="s">
        <v>2394</v>
      </c>
      <c r="F3219" s="1061">
        <v>143</v>
      </c>
      <c r="G3219" s="1061" t="s">
        <v>711</v>
      </c>
      <c r="H3219" s="1063">
        <v>1</v>
      </c>
      <c r="I3219" s="1064">
        <v>37201</v>
      </c>
      <c r="J3219" s="1064">
        <v>1</v>
      </c>
      <c r="K3219">
        <v>2020</v>
      </c>
      <c r="L3219" s="1064">
        <v>2</v>
      </c>
      <c r="M3219" s="1064">
        <v>2</v>
      </c>
      <c r="N3219" s="1064" t="s">
        <v>2396</v>
      </c>
      <c r="O3219">
        <v>13</v>
      </c>
      <c r="P3219" s="1065">
        <v>0</v>
      </c>
      <c r="Q3219" s="1065">
        <v>0</v>
      </c>
      <c r="R3219" s="1066">
        <f t="shared" si="50"/>
        <v>0</v>
      </c>
      <c r="S3219" s="1065">
        <v>0</v>
      </c>
      <c r="T3219" s="1065">
        <v>0</v>
      </c>
      <c r="U3219" s="1065">
        <v>0</v>
      </c>
      <c r="V3219" s="1065">
        <v>0</v>
      </c>
    </row>
    <row r="3220" spans="1:22">
      <c r="A3220">
        <v>4088200100</v>
      </c>
      <c r="B3220" s="1061">
        <v>2</v>
      </c>
      <c r="C3220" s="1061">
        <v>5</v>
      </c>
      <c r="D3220" s="1062">
        <v>2</v>
      </c>
      <c r="E3220" s="1061" t="s">
        <v>2394</v>
      </c>
      <c r="F3220" s="1061">
        <v>143</v>
      </c>
      <c r="G3220" s="1061" t="s">
        <v>711</v>
      </c>
      <c r="H3220" s="1063">
        <v>1</v>
      </c>
      <c r="I3220" s="1064">
        <v>37201</v>
      </c>
      <c r="J3220" s="1064">
        <v>1</v>
      </c>
      <c r="K3220">
        <v>2020</v>
      </c>
      <c r="L3220" s="1064">
        <v>2</v>
      </c>
      <c r="M3220" s="1064">
        <v>2</v>
      </c>
      <c r="N3220" s="1064" t="s">
        <v>2396</v>
      </c>
      <c r="O3220">
        <v>13</v>
      </c>
      <c r="P3220" s="1065">
        <v>0</v>
      </c>
      <c r="Q3220" s="1065">
        <v>0</v>
      </c>
      <c r="R3220" s="1066">
        <f t="shared" si="50"/>
        <v>0</v>
      </c>
      <c r="S3220" s="1065">
        <v>0</v>
      </c>
      <c r="T3220" s="1065">
        <v>0</v>
      </c>
      <c r="U3220" s="1065">
        <v>0</v>
      </c>
      <c r="V3220" s="1065">
        <v>0</v>
      </c>
    </row>
    <row r="3221" spans="1:22">
      <c r="A3221">
        <v>4088200100</v>
      </c>
      <c r="B3221" s="1061">
        <v>2</v>
      </c>
      <c r="C3221" s="1061">
        <v>5</v>
      </c>
      <c r="D3221" s="1062">
        <v>2</v>
      </c>
      <c r="E3221" s="1061" t="s">
        <v>2394</v>
      </c>
      <c r="F3221" s="1061">
        <v>143</v>
      </c>
      <c r="G3221" s="1061" t="s">
        <v>711</v>
      </c>
      <c r="H3221" s="1063">
        <v>1</v>
      </c>
      <c r="I3221" s="1064">
        <v>37201</v>
      </c>
      <c r="J3221" s="1064">
        <v>1</v>
      </c>
      <c r="K3221">
        <v>2020</v>
      </c>
      <c r="L3221" s="1064">
        <v>2</v>
      </c>
      <c r="M3221" s="1064">
        <v>2</v>
      </c>
      <c r="N3221" s="1064" t="s">
        <v>2396</v>
      </c>
      <c r="O3221">
        <v>13</v>
      </c>
      <c r="P3221" s="1065">
        <v>0</v>
      </c>
      <c r="Q3221" s="1065">
        <v>0</v>
      </c>
      <c r="R3221" s="1066">
        <f t="shared" si="50"/>
        <v>0</v>
      </c>
      <c r="S3221" s="1065">
        <v>550</v>
      </c>
      <c r="T3221" s="1065">
        <v>550</v>
      </c>
      <c r="U3221" s="1065">
        <v>0</v>
      </c>
      <c r="V3221" s="1065">
        <v>0</v>
      </c>
    </row>
    <row r="3222" spans="1:22">
      <c r="A3222">
        <v>4088200100</v>
      </c>
      <c r="B3222" s="1061">
        <v>2</v>
      </c>
      <c r="C3222" s="1061">
        <v>5</v>
      </c>
      <c r="D3222" s="1062">
        <v>2</v>
      </c>
      <c r="E3222" s="1061" t="s">
        <v>2394</v>
      </c>
      <c r="F3222" s="1061">
        <v>143</v>
      </c>
      <c r="G3222" s="1061" t="s">
        <v>711</v>
      </c>
      <c r="H3222" s="1063">
        <v>1</v>
      </c>
      <c r="I3222" s="1064">
        <v>37201</v>
      </c>
      <c r="J3222" s="1064">
        <v>1</v>
      </c>
      <c r="K3222">
        <v>2020</v>
      </c>
      <c r="L3222" s="1064">
        <v>2</v>
      </c>
      <c r="M3222" s="1064">
        <v>2</v>
      </c>
      <c r="N3222" s="1064" t="s">
        <v>2396</v>
      </c>
      <c r="O3222">
        <v>13</v>
      </c>
      <c r="P3222" s="1065">
        <v>0</v>
      </c>
      <c r="Q3222" s="1065">
        <v>550</v>
      </c>
      <c r="R3222" s="1066">
        <f t="shared" si="50"/>
        <v>550</v>
      </c>
      <c r="S3222" s="1065">
        <v>0</v>
      </c>
      <c r="T3222" s="1065">
        <v>0</v>
      </c>
      <c r="U3222" s="1065">
        <v>0</v>
      </c>
      <c r="V3222" s="1065">
        <v>0</v>
      </c>
    </row>
    <row r="3223" spans="1:22">
      <c r="A3223">
        <v>4088200100</v>
      </c>
      <c r="B3223" s="1061">
        <v>2</v>
      </c>
      <c r="C3223" s="1061">
        <v>5</v>
      </c>
      <c r="D3223" s="1062">
        <v>2</v>
      </c>
      <c r="E3223" s="1061" t="s">
        <v>2394</v>
      </c>
      <c r="F3223" s="1061">
        <v>143</v>
      </c>
      <c r="G3223" s="1061" t="s">
        <v>711</v>
      </c>
      <c r="H3223" s="1063">
        <v>1</v>
      </c>
      <c r="I3223" s="1064">
        <v>37201</v>
      </c>
      <c r="J3223" s="1064">
        <v>1</v>
      </c>
      <c r="K3223">
        <v>2020</v>
      </c>
      <c r="L3223" s="1064">
        <v>1</v>
      </c>
      <c r="M3223" s="1064">
        <v>1</v>
      </c>
      <c r="N3223" s="1064" t="s">
        <v>2397</v>
      </c>
      <c r="O3223">
        <v>13</v>
      </c>
      <c r="P3223" s="1065">
        <v>9438.07</v>
      </c>
      <c r="Q3223" s="1065">
        <v>0</v>
      </c>
      <c r="R3223" s="1066">
        <f t="shared" si="50"/>
        <v>9438.07</v>
      </c>
      <c r="S3223" s="1065">
        <v>0</v>
      </c>
      <c r="T3223" s="1065">
        <v>0</v>
      </c>
      <c r="U3223" s="1065">
        <v>0</v>
      </c>
      <c r="V3223" s="1065">
        <v>0</v>
      </c>
    </row>
    <row r="3224" spans="1:22">
      <c r="A3224">
        <v>4088200100</v>
      </c>
      <c r="B3224" s="1061">
        <v>2</v>
      </c>
      <c r="C3224" s="1061">
        <v>5</v>
      </c>
      <c r="D3224" s="1062">
        <v>2</v>
      </c>
      <c r="E3224" s="1061" t="s">
        <v>2394</v>
      </c>
      <c r="F3224" s="1061">
        <v>143</v>
      </c>
      <c r="G3224" s="1061" t="s">
        <v>711</v>
      </c>
      <c r="H3224" s="1063">
        <v>1</v>
      </c>
      <c r="I3224" s="1064">
        <v>37501</v>
      </c>
      <c r="J3224" s="1064">
        <v>1</v>
      </c>
      <c r="K3224">
        <v>2020</v>
      </c>
      <c r="L3224" s="1064">
        <v>1</v>
      </c>
      <c r="M3224" s="1064">
        <v>1</v>
      </c>
      <c r="N3224" s="1064" t="s">
        <v>2397</v>
      </c>
      <c r="O3224">
        <v>13</v>
      </c>
      <c r="P3224" s="1065">
        <v>11463.87</v>
      </c>
      <c r="Q3224" s="1065">
        <v>-9263.8700000000008</v>
      </c>
      <c r="R3224" s="1066">
        <f t="shared" si="50"/>
        <v>2200</v>
      </c>
      <c r="S3224" s="1065">
        <v>2200</v>
      </c>
      <c r="T3224" s="1065">
        <v>2200</v>
      </c>
      <c r="U3224" s="1065">
        <v>2200</v>
      </c>
      <c r="V3224" s="1065">
        <v>2200</v>
      </c>
    </row>
    <row r="3225" spans="1:22">
      <c r="A3225">
        <v>4088200100</v>
      </c>
      <c r="B3225" s="1061">
        <v>2</v>
      </c>
      <c r="C3225" s="1061">
        <v>5</v>
      </c>
      <c r="D3225" s="1062">
        <v>2</v>
      </c>
      <c r="E3225" s="1061" t="s">
        <v>2394</v>
      </c>
      <c r="F3225" s="1061">
        <v>143</v>
      </c>
      <c r="G3225" s="1061" t="s">
        <v>711</v>
      </c>
      <c r="H3225" s="1063">
        <v>1</v>
      </c>
      <c r="I3225" s="1064">
        <v>37501</v>
      </c>
      <c r="J3225" s="1064">
        <v>1</v>
      </c>
      <c r="K3225">
        <v>2020</v>
      </c>
      <c r="L3225" s="1064">
        <v>1</v>
      </c>
      <c r="M3225" s="1064">
        <v>1</v>
      </c>
      <c r="N3225" s="1064" t="s">
        <v>2397</v>
      </c>
      <c r="O3225">
        <v>13</v>
      </c>
      <c r="P3225" s="1065">
        <v>17216.060000000001</v>
      </c>
      <c r="Q3225" s="1065">
        <v>-7016.06</v>
      </c>
      <c r="R3225" s="1066">
        <f t="shared" si="50"/>
        <v>10200</v>
      </c>
      <c r="S3225" s="1065">
        <v>10200</v>
      </c>
      <c r="T3225" s="1065">
        <v>10200</v>
      </c>
      <c r="U3225" s="1065">
        <v>10200</v>
      </c>
      <c r="V3225" s="1065">
        <v>10200</v>
      </c>
    </row>
    <row r="3226" spans="1:22">
      <c r="A3226">
        <v>4088200100</v>
      </c>
      <c r="B3226" s="1061">
        <v>2</v>
      </c>
      <c r="C3226" s="1061">
        <v>5</v>
      </c>
      <c r="D3226" s="1062">
        <v>2</v>
      </c>
      <c r="E3226" s="1061" t="s">
        <v>2394</v>
      </c>
      <c r="F3226" s="1061">
        <v>143</v>
      </c>
      <c r="G3226" s="1061" t="s">
        <v>711</v>
      </c>
      <c r="H3226" s="1063">
        <v>1</v>
      </c>
      <c r="I3226" s="1064">
        <v>37501</v>
      </c>
      <c r="J3226" s="1064">
        <v>1</v>
      </c>
      <c r="K3226">
        <v>2020</v>
      </c>
      <c r="L3226" s="1064">
        <v>1</v>
      </c>
      <c r="M3226" s="1064">
        <v>1</v>
      </c>
      <c r="N3226" s="1064" t="s">
        <v>2397</v>
      </c>
      <c r="O3226">
        <v>13</v>
      </c>
      <c r="P3226" s="1065">
        <v>22806.22</v>
      </c>
      <c r="Q3226" s="1065">
        <v>2143.7800000000002</v>
      </c>
      <c r="R3226" s="1066">
        <f t="shared" si="50"/>
        <v>24950</v>
      </c>
      <c r="S3226" s="1065">
        <v>24950</v>
      </c>
      <c r="T3226" s="1065">
        <v>24950</v>
      </c>
      <c r="U3226" s="1065">
        <v>24950</v>
      </c>
      <c r="V3226" s="1065">
        <v>24950</v>
      </c>
    </row>
    <row r="3227" spans="1:22">
      <c r="A3227">
        <v>4088200100</v>
      </c>
      <c r="B3227" s="1061">
        <v>2</v>
      </c>
      <c r="C3227" s="1061">
        <v>5</v>
      </c>
      <c r="D3227" s="1062">
        <v>2</v>
      </c>
      <c r="E3227" s="1061" t="s">
        <v>2394</v>
      </c>
      <c r="F3227" s="1061">
        <v>143</v>
      </c>
      <c r="G3227" s="1061" t="s">
        <v>711</v>
      </c>
      <c r="H3227" s="1063">
        <v>1</v>
      </c>
      <c r="I3227" s="1064">
        <v>37501</v>
      </c>
      <c r="J3227" s="1064">
        <v>1</v>
      </c>
      <c r="K3227">
        <v>2020</v>
      </c>
      <c r="L3227" s="1064">
        <v>1</v>
      </c>
      <c r="M3227" s="1064">
        <v>1</v>
      </c>
      <c r="N3227" s="1064" t="s">
        <v>2397</v>
      </c>
      <c r="O3227">
        <v>13</v>
      </c>
      <c r="P3227" s="1065">
        <v>3848.3</v>
      </c>
      <c r="Q3227" s="1065">
        <v>29651.7</v>
      </c>
      <c r="R3227" s="1066">
        <f t="shared" si="50"/>
        <v>33500</v>
      </c>
      <c r="S3227" s="1065">
        <v>33500</v>
      </c>
      <c r="T3227" s="1065">
        <v>33500</v>
      </c>
      <c r="U3227" s="1065">
        <v>33500</v>
      </c>
      <c r="V3227" s="1065">
        <v>33500</v>
      </c>
    </row>
    <row r="3228" spans="1:22">
      <c r="A3228">
        <v>4088200100</v>
      </c>
      <c r="B3228" s="1061">
        <v>2</v>
      </c>
      <c r="C3228" s="1061">
        <v>5</v>
      </c>
      <c r="D3228" s="1062">
        <v>2</v>
      </c>
      <c r="E3228" s="1061" t="s">
        <v>2394</v>
      </c>
      <c r="F3228" s="1061">
        <v>143</v>
      </c>
      <c r="G3228" s="1061" t="s">
        <v>711</v>
      </c>
      <c r="H3228" s="1063">
        <v>1</v>
      </c>
      <c r="I3228" s="1064">
        <v>37501</v>
      </c>
      <c r="J3228" s="1064">
        <v>1</v>
      </c>
      <c r="K3228">
        <v>2020</v>
      </c>
      <c r="L3228" s="1064">
        <v>1</v>
      </c>
      <c r="M3228" s="1064">
        <v>1</v>
      </c>
      <c r="N3228" s="1064" t="s">
        <v>2397</v>
      </c>
      <c r="O3228">
        <v>13</v>
      </c>
      <c r="P3228" s="1065">
        <v>1458.3</v>
      </c>
      <c r="Q3228" s="1065">
        <v>-358.3</v>
      </c>
      <c r="R3228" s="1066">
        <f t="shared" si="50"/>
        <v>1100</v>
      </c>
      <c r="S3228" s="1065">
        <v>1100</v>
      </c>
      <c r="T3228" s="1065">
        <v>1100</v>
      </c>
      <c r="U3228" s="1065">
        <v>1100</v>
      </c>
      <c r="V3228" s="1065">
        <v>1100</v>
      </c>
    </row>
    <row r="3229" spans="1:22">
      <c r="A3229">
        <v>4088200100</v>
      </c>
      <c r="B3229" s="1061">
        <v>2</v>
      </c>
      <c r="C3229" s="1061">
        <v>5</v>
      </c>
      <c r="D3229" s="1062">
        <v>2</v>
      </c>
      <c r="E3229" s="1061" t="s">
        <v>2394</v>
      </c>
      <c r="F3229" s="1061">
        <v>143</v>
      </c>
      <c r="G3229" s="1061" t="s">
        <v>711</v>
      </c>
      <c r="H3229" s="1063">
        <v>1</v>
      </c>
      <c r="I3229" s="1064">
        <v>37501</v>
      </c>
      <c r="J3229" s="1064">
        <v>1</v>
      </c>
      <c r="K3229">
        <v>2020</v>
      </c>
      <c r="L3229" s="1064">
        <v>1</v>
      </c>
      <c r="M3229" s="1064">
        <v>1</v>
      </c>
      <c r="N3229" s="1064" t="s">
        <v>2397</v>
      </c>
      <c r="O3229">
        <v>13</v>
      </c>
      <c r="P3229" s="1065">
        <v>13165.22</v>
      </c>
      <c r="Q3229" s="1065">
        <v>-13165.22</v>
      </c>
      <c r="R3229" s="1066">
        <f t="shared" si="50"/>
        <v>0</v>
      </c>
      <c r="S3229" s="1065">
        <v>0</v>
      </c>
      <c r="T3229" s="1065">
        <v>0</v>
      </c>
      <c r="U3229" s="1065">
        <v>0</v>
      </c>
      <c r="V3229" s="1065">
        <v>0</v>
      </c>
    </row>
    <row r="3230" spans="1:22">
      <c r="A3230">
        <v>4088200100</v>
      </c>
      <c r="B3230" s="1061">
        <v>2</v>
      </c>
      <c r="C3230" s="1061">
        <v>5</v>
      </c>
      <c r="D3230" s="1062">
        <v>2</v>
      </c>
      <c r="E3230" s="1061" t="s">
        <v>2394</v>
      </c>
      <c r="F3230" s="1061">
        <v>143</v>
      </c>
      <c r="G3230" s="1061" t="s">
        <v>711</v>
      </c>
      <c r="H3230" s="1063">
        <v>1</v>
      </c>
      <c r="I3230" s="1064">
        <v>37501</v>
      </c>
      <c r="J3230" s="1064">
        <v>1</v>
      </c>
      <c r="K3230">
        <v>2020</v>
      </c>
      <c r="L3230" s="1064">
        <v>1</v>
      </c>
      <c r="M3230" s="1064">
        <v>1</v>
      </c>
      <c r="N3230" s="1064" t="s">
        <v>2397</v>
      </c>
      <c r="O3230">
        <v>13</v>
      </c>
      <c r="P3230" s="1065">
        <v>9681.5</v>
      </c>
      <c r="Q3230" s="1065">
        <v>-7481.5</v>
      </c>
      <c r="R3230" s="1066">
        <f t="shared" si="50"/>
        <v>2200</v>
      </c>
      <c r="S3230" s="1065">
        <v>2200</v>
      </c>
      <c r="T3230" s="1065">
        <v>2200</v>
      </c>
      <c r="U3230" s="1065">
        <v>2200</v>
      </c>
      <c r="V3230" s="1065">
        <v>2200</v>
      </c>
    </row>
    <row r="3231" spans="1:22">
      <c r="A3231">
        <v>4088200100</v>
      </c>
      <c r="B3231" s="1061">
        <v>2</v>
      </c>
      <c r="C3231" s="1061">
        <v>5</v>
      </c>
      <c r="D3231" s="1062">
        <v>2</v>
      </c>
      <c r="E3231" s="1061" t="s">
        <v>2394</v>
      </c>
      <c r="F3231" s="1061">
        <v>143</v>
      </c>
      <c r="G3231" s="1061" t="s">
        <v>711</v>
      </c>
      <c r="H3231" s="1063">
        <v>1</v>
      </c>
      <c r="I3231" s="1064">
        <v>37501</v>
      </c>
      <c r="J3231" s="1064">
        <v>1</v>
      </c>
      <c r="K3231">
        <v>2020</v>
      </c>
      <c r="L3231" s="1064">
        <v>1</v>
      </c>
      <c r="M3231" s="1064">
        <v>1</v>
      </c>
      <c r="N3231" s="1064" t="s">
        <v>2397</v>
      </c>
      <c r="O3231">
        <v>13</v>
      </c>
      <c r="P3231" s="1065">
        <v>184596.71</v>
      </c>
      <c r="Q3231" s="1065">
        <v>963.29</v>
      </c>
      <c r="R3231" s="1066">
        <f t="shared" si="50"/>
        <v>185560</v>
      </c>
      <c r="S3231" s="1065">
        <v>185560</v>
      </c>
      <c r="T3231" s="1065">
        <v>185560</v>
      </c>
      <c r="U3231" s="1065">
        <v>185560</v>
      </c>
      <c r="V3231" s="1065">
        <v>185560</v>
      </c>
    </row>
    <row r="3232" spans="1:22">
      <c r="A3232">
        <v>4088200100</v>
      </c>
      <c r="B3232" s="1061">
        <v>2</v>
      </c>
      <c r="C3232" s="1061">
        <v>5</v>
      </c>
      <c r="D3232" s="1062">
        <v>2</v>
      </c>
      <c r="E3232" s="1061" t="s">
        <v>2394</v>
      </c>
      <c r="F3232" s="1061">
        <v>143</v>
      </c>
      <c r="G3232" s="1061" t="s">
        <v>711</v>
      </c>
      <c r="H3232" s="1063">
        <v>1</v>
      </c>
      <c r="I3232" s="1064">
        <v>37501</v>
      </c>
      <c r="J3232" s="1064">
        <v>1</v>
      </c>
      <c r="K3232">
        <v>2020</v>
      </c>
      <c r="L3232" s="1064">
        <v>1</v>
      </c>
      <c r="M3232" s="1064">
        <v>1</v>
      </c>
      <c r="N3232" s="1064" t="s">
        <v>2397</v>
      </c>
      <c r="O3232">
        <v>13</v>
      </c>
      <c r="P3232" s="1065">
        <v>0</v>
      </c>
      <c r="Q3232" s="1065">
        <v>0</v>
      </c>
      <c r="R3232" s="1066">
        <f t="shared" si="50"/>
        <v>0</v>
      </c>
      <c r="S3232" s="1065">
        <v>0</v>
      </c>
      <c r="T3232" s="1065">
        <v>0</v>
      </c>
      <c r="U3232" s="1065">
        <v>0</v>
      </c>
      <c r="V3232" s="1065">
        <v>0</v>
      </c>
    </row>
    <row r="3233" spans="1:22">
      <c r="A3233">
        <v>4088200100</v>
      </c>
      <c r="B3233" s="1061">
        <v>2</v>
      </c>
      <c r="C3233" s="1061">
        <v>5</v>
      </c>
      <c r="D3233" s="1062">
        <v>2</v>
      </c>
      <c r="E3233" s="1061" t="s">
        <v>2394</v>
      </c>
      <c r="F3233" s="1061">
        <v>143</v>
      </c>
      <c r="G3233" s="1061" t="s">
        <v>711</v>
      </c>
      <c r="H3233" s="1063">
        <v>1</v>
      </c>
      <c r="I3233" s="1064">
        <v>37501</v>
      </c>
      <c r="J3233" s="1064">
        <v>1</v>
      </c>
      <c r="K3233">
        <v>2020</v>
      </c>
      <c r="L3233" s="1064">
        <v>1</v>
      </c>
      <c r="M3233" s="1064">
        <v>1</v>
      </c>
      <c r="N3233" s="1064" t="s">
        <v>2397</v>
      </c>
      <c r="O3233">
        <v>13</v>
      </c>
      <c r="P3233" s="1065">
        <v>0</v>
      </c>
      <c r="Q3233" s="1065">
        <v>0</v>
      </c>
      <c r="R3233" s="1066">
        <f t="shared" si="50"/>
        <v>0</v>
      </c>
      <c r="S3233" s="1065">
        <v>0</v>
      </c>
      <c r="T3233" s="1065">
        <v>0</v>
      </c>
      <c r="U3233" s="1065">
        <v>5400</v>
      </c>
      <c r="V3233" s="1065">
        <v>5400</v>
      </c>
    </row>
    <row r="3234" spans="1:22">
      <c r="A3234">
        <v>4088200100</v>
      </c>
      <c r="B3234" s="1061">
        <v>2</v>
      </c>
      <c r="C3234" s="1061">
        <v>5</v>
      </c>
      <c r="D3234" s="1062">
        <v>2</v>
      </c>
      <c r="E3234" s="1061" t="s">
        <v>2394</v>
      </c>
      <c r="F3234" s="1061">
        <v>143</v>
      </c>
      <c r="G3234" s="1061" t="s">
        <v>711</v>
      </c>
      <c r="H3234" s="1063">
        <v>1</v>
      </c>
      <c r="I3234" s="1064">
        <v>37501</v>
      </c>
      <c r="J3234" s="1064">
        <v>1</v>
      </c>
      <c r="K3234">
        <v>2020</v>
      </c>
      <c r="L3234" s="1064">
        <v>1</v>
      </c>
      <c r="M3234" s="1064">
        <v>1</v>
      </c>
      <c r="N3234" s="1064" t="s">
        <v>2397</v>
      </c>
      <c r="O3234">
        <v>13</v>
      </c>
      <c r="P3234" s="1065">
        <v>0</v>
      </c>
      <c r="Q3234" s="1065">
        <v>0</v>
      </c>
      <c r="R3234" s="1066">
        <f t="shared" si="50"/>
        <v>0</v>
      </c>
      <c r="S3234" s="1065">
        <v>0</v>
      </c>
      <c r="T3234" s="1065">
        <v>0</v>
      </c>
      <c r="U3234" s="1065">
        <v>0</v>
      </c>
      <c r="V3234" s="1065">
        <v>0</v>
      </c>
    </row>
    <row r="3235" spans="1:22">
      <c r="A3235">
        <v>4088200100</v>
      </c>
      <c r="B3235" s="1061">
        <v>2</v>
      </c>
      <c r="C3235" s="1061">
        <v>5</v>
      </c>
      <c r="D3235" s="1062">
        <v>2</v>
      </c>
      <c r="E3235" s="1061" t="s">
        <v>2394</v>
      </c>
      <c r="F3235" s="1061">
        <v>143</v>
      </c>
      <c r="G3235" s="1061" t="s">
        <v>711</v>
      </c>
      <c r="H3235" s="1063">
        <v>1</v>
      </c>
      <c r="I3235" s="1064">
        <v>37501</v>
      </c>
      <c r="J3235" s="1064">
        <v>1</v>
      </c>
      <c r="K3235">
        <v>2020</v>
      </c>
      <c r="L3235" s="1064">
        <v>1</v>
      </c>
      <c r="M3235" s="1064">
        <v>1</v>
      </c>
      <c r="N3235" s="1064" t="s">
        <v>2397</v>
      </c>
      <c r="O3235">
        <v>13</v>
      </c>
      <c r="P3235" s="1065">
        <v>0</v>
      </c>
      <c r="Q3235" s="1065">
        <v>0</v>
      </c>
      <c r="R3235" s="1066">
        <f t="shared" si="50"/>
        <v>0</v>
      </c>
      <c r="S3235" s="1065">
        <v>0</v>
      </c>
      <c r="T3235" s="1065">
        <v>0</v>
      </c>
      <c r="U3235" s="1065">
        <v>0</v>
      </c>
      <c r="V3235" s="1065">
        <v>0</v>
      </c>
    </row>
    <row r="3236" spans="1:22">
      <c r="A3236">
        <v>4088200100</v>
      </c>
      <c r="B3236" s="1061">
        <v>2</v>
      </c>
      <c r="C3236" s="1061">
        <v>5</v>
      </c>
      <c r="D3236" s="1062">
        <v>2</v>
      </c>
      <c r="E3236" s="1061" t="s">
        <v>2394</v>
      </c>
      <c r="F3236" s="1061">
        <v>143</v>
      </c>
      <c r="G3236" s="1061" t="s">
        <v>711</v>
      </c>
      <c r="H3236" s="1063">
        <v>1</v>
      </c>
      <c r="I3236" s="1064">
        <v>37501</v>
      </c>
      <c r="J3236" s="1064">
        <v>1</v>
      </c>
      <c r="K3236">
        <v>2020</v>
      </c>
      <c r="L3236" s="1064">
        <v>1</v>
      </c>
      <c r="M3236" s="1064">
        <v>1</v>
      </c>
      <c r="N3236" s="1064" t="s">
        <v>2397</v>
      </c>
      <c r="O3236">
        <v>13</v>
      </c>
      <c r="P3236" s="1065">
        <v>0</v>
      </c>
      <c r="Q3236" s="1065">
        <v>0</v>
      </c>
      <c r="R3236" s="1066">
        <f t="shared" si="50"/>
        <v>0</v>
      </c>
      <c r="S3236" s="1065">
        <v>5400</v>
      </c>
      <c r="T3236" s="1065">
        <v>5400</v>
      </c>
      <c r="U3236" s="1065">
        <v>0</v>
      </c>
      <c r="V3236" s="1065">
        <v>0</v>
      </c>
    </row>
    <row r="3237" spans="1:22">
      <c r="A3237">
        <v>4088200100</v>
      </c>
      <c r="B3237" s="1061">
        <v>2</v>
      </c>
      <c r="C3237" s="1061">
        <v>5</v>
      </c>
      <c r="D3237" s="1062">
        <v>2</v>
      </c>
      <c r="E3237" s="1061" t="s">
        <v>2394</v>
      </c>
      <c r="F3237" s="1061">
        <v>143</v>
      </c>
      <c r="G3237" s="1061" t="s">
        <v>711</v>
      </c>
      <c r="H3237" s="1063">
        <v>1</v>
      </c>
      <c r="I3237" s="1064">
        <v>37501</v>
      </c>
      <c r="J3237" s="1064">
        <v>1</v>
      </c>
      <c r="K3237">
        <v>2020</v>
      </c>
      <c r="L3237" s="1064">
        <v>1</v>
      </c>
      <c r="M3237" s="1064">
        <v>1</v>
      </c>
      <c r="N3237" s="1064" t="s">
        <v>2397</v>
      </c>
      <c r="O3237">
        <v>13</v>
      </c>
      <c r="P3237" s="1065">
        <v>0</v>
      </c>
      <c r="Q3237" s="1065">
        <v>5400</v>
      </c>
      <c r="R3237" s="1066">
        <f t="shared" si="50"/>
        <v>5400</v>
      </c>
      <c r="S3237" s="1065">
        <v>0</v>
      </c>
      <c r="T3237" s="1065">
        <v>0</v>
      </c>
      <c r="U3237" s="1065">
        <v>0</v>
      </c>
      <c r="V3237" s="1065">
        <v>0</v>
      </c>
    </row>
    <row r="3238" spans="1:22">
      <c r="A3238">
        <v>4088200100</v>
      </c>
      <c r="B3238" s="1061">
        <v>2</v>
      </c>
      <c r="C3238" s="1061">
        <v>5</v>
      </c>
      <c r="D3238" s="1062">
        <v>2</v>
      </c>
      <c r="E3238" s="1061" t="s">
        <v>2394</v>
      </c>
      <c r="F3238" s="1061">
        <v>143</v>
      </c>
      <c r="G3238" s="1061" t="s">
        <v>711</v>
      </c>
      <c r="H3238" s="1063">
        <v>1</v>
      </c>
      <c r="I3238" s="1064">
        <v>37501</v>
      </c>
      <c r="J3238" s="1064">
        <v>1</v>
      </c>
      <c r="K3238">
        <v>2020</v>
      </c>
      <c r="L3238" s="1064">
        <v>1</v>
      </c>
      <c r="M3238" s="1064">
        <v>1</v>
      </c>
      <c r="N3238" s="1064" t="s">
        <v>2397</v>
      </c>
      <c r="O3238">
        <v>13</v>
      </c>
      <c r="P3238" s="1065">
        <v>33054.839999999997</v>
      </c>
      <c r="Q3238" s="1065">
        <v>175995.16</v>
      </c>
      <c r="R3238" s="1066">
        <f t="shared" si="50"/>
        <v>209050</v>
      </c>
      <c r="S3238" s="1065">
        <v>209050</v>
      </c>
      <c r="T3238" s="1065">
        <v>209050</v>
      </c>
      <c r="U3238" s="1065">
        <v>209050</v>
      </c>
      <c r="V3238" s="1065">
        <v>209050</v>
      </c>
    </row>
    <row r="3239" spans="1:22">
      <c r="A3239">
        <v>4088200100</v>
      </c>
      <c r="B3239" s="1061">
        <v>2</v>
      </c>
      <c r="C3239" s="1061">
        <v>5</v>
      </c>
      <c r="D3239" s="1062">
        <v>2</v>
      </c>
      <c r="E3239" s="1061" t="s">
        <v>2394</v>
      </c>
      <c r="F3239" s="1061">
        <v>143</v>
      </c>
      <c r="G3239" s="1061" t="s">
        <v>711</v>
      </c>
      <c r="H3239" s="1063">
        <v>1</v>
      </c>
      <c r="I3239" s="1064">
        <v>37501</v>
      </c>
      <c r="J3239" s="1064">
        <v>1</v>
      </c>
      <c r="K3239">
        <v>2020</v>
      </c>
      <c r="L3239" s="1064">
        <v>1</v>
      </c>
      <c r="M3239" s="1064">
        <v>1</v>
      </c>
      <c r="N3239" s="1064" t="s">
        <v>2397</v>
      </c>
      <c r="O3239">
        <v>13</v>
      </c>
      <c r="P3239" s="1065">
        <v>4942.0200000000004</v>
      </c>
      <c r="Q3239" s="1065">
        <v>-4942.0200000000004</v>
      </c>
      <c r="R3239" s="1066">
        <f t="shared" si="50"/>
        <v>0</v>
      </c>
      <c r="S3239" s="1065">
        <v>0</v>
      </c>
      <c r="T3239" s="1065">
        <v>0</v>
      </c>
      <c r="U3239" s="1065">
        <v>0</v>
      </c>
      <c r="V3239" s="1065">
        <v>0</v>
      </c>
    </row>
    <row r="3240" spans="1:22">
      <c r="A3240">
        <v>4088200100</v>
      </c>
      <c r="B3240" s="1061">
        <v>2</v>
      </c>
      <c r="C3240" s="1061">
        <v>5</v>
      </c>
      <c r="D3240" s="1062">
        <v>2</v>
      </c>
      <c r="E3240" s="1061" t="s">
        <v>2394</v>
      </c>
      <c r="F3240" s="1061">
        <v>143</v>
      </c>
      <c r="G3240" s="1061" t="s">
        <v>711</v>
      </c>
      <c r="H3240" s="1063">
        <v>1</v>
      </c>
      <c r="I3240" s="1064">
        <v>37501</v>
      </c>
      <c r="J3240" s="1064">
        <v>1</v>
      </c>
      <c r="K3240">
        <v>2020</v>
      </c>
      <c r="L3240" s="1064">
        <v>1</v>
      </c>
      <c r="M3240" s="1064">
        <v>1</v>
      </c>
      <c r="N3240" s="1064" t="s">
        <v>2397</v>
      </c>
      <c r="O3240">
        <v>13</v>
      </c>
      <c r="P3240" s="1065">
        <v>5671.17</v>
      </c>
      <c r="Q3240" s="1065">
        <v>-5671.17</v>
      </c>
      <c r="R3240" s="1066">
        <f t="shared" si="50"/>
        <v>0</v>
      </c>
      <c r="S3240" s="1065">
        <v>0</v>
      </c>
      <c r="T3240" s="1065">
        <v>0</v>
      </c>
      <c r="U3240" s="1065">
        <v>0</v>
      </c>
      <c r="V3240" s="1065">
        <v>0</v>
      </c>
    </row>
    <row r="3241" spans="1:22">
      <c r="A3241">
        <v>4088200100</v>
      </c>
      <c r="B3241" s="1061">
        <v>2</v>
      </c>
      <c r="C3241" s="1061">
        <v>5</v>
      </c>
      <c r="D3241" s="1062">
        <v>2</v>
      </c>
      <c r="E3241" s="1061" t="s">
        <v>2394</v>
      </c>
      <c r="F3241" s="1061">
        <v>143</v>
      </c>
      <c r="G3241" s="1061" t="s">
        <v>711</v>
      </c>
      <c r="H3241" s="1063">
        <v>1</v>
      </c>
      <c r="I3241" s="1064">
        <v>37501</v>
      </c>
      <c r="J3241" s="1064">
        <v>1</v>
      </c>
      <c r="K3241">
        <v>2020</v>
      </c>
      <c r="L3241" s="1064">
        <v>1</v>
      </c>
      <c r="M3241" s="1064">
        <v>1</v>
      </c>
      <c r="N3241" s="1064" t="s">
        <v>2397</v>
      </c>
      <c r="O3241">
        <v>13</v>
      </c>
      <c r="P3241" s="1065">
        <v>32528.23</v>
      </c>
      <c r="Q3241" s="1065">
        <v>9021.77</v>
      </c>
      <c r="R3241" s="1066">
        <f t="shared" si="50"/>
        <v>41550</v>
      </c>
      <c r="S3241" s="1065">
        <v>41550</v>
      </c>
      <c r="T3241" s="1065">
        <v>41550</v>
      </c>
      <c r="U3241" s="1065">
        <v>41550</v>
      </c>
      <c r="V3241" s="1065">
        <v>41550</v>
      </c>
    </row>
    <row r="3242" spans="1:22">
      <c r="A3242">
        <v>4088200100</v>
      </c>
      <c r="B3242" s="1061">
        <v>2</v>
      </c>
      <c r="C3242" s="1061">
        <v>5</v>
      </c>
      <c r="D3242" s="1062">
        <v>2</v>
      </c>
      <c r="E3242" s="1061" t="s">
        <v>2394</v>
      </c>
      <c r="F3242" s="1061">
        <v>143</v>
      </c>
      <c r="G3242" s="1061" t="s">
        <v>711</v>
      </c>
      <c r="H3242" s="1063">
        <v>1</v>
      </c>
      <c r="I3242" s="1064">
        <v>37501</v>
      </c>
      <c r="J3242" s="1064">
        <v>1</v>
      </c>
      <c r="K3242">
        <v>2020</v>
      </c>
      <c r="L3242" s="1064">
        <v>1</v>
      </c>
      <c r="M3242" s="1064">
        <v>1</v>
      </c>
      <c r="N3242" s="1064" t="s">
        <v>2397</v>
      </c>
      <c r="O3242">
        <v>13</v>
      </c>
      <c r="P3242" s="1065">
        <v>59506.82</v>
      </c>
      <c r="Q3242" s="1065">
        <v>-37206.82</v>
      </c>
      <c r="R3242" s="1066">
        <f t="shared" si="50"/>
        <v>22300</v>
      </c>
      <c r="S3242" s="1065">
        <v>22300</v>
      </c>
      <c r="T3242" s="1065">
        <v>22300</v>
      </c>
      <c r="U3242" s="1065">
        <v>22300</v>
      </c>
      <c r="V3242" s="1065">
        <v>22300</v>
      </c>
    </row>
    <row r="3243" spans="1:22">
      <c r="A3243">
        <v>4088200100</v>
      </c>
      <c r="B3243" s="1061">
        <v>2</v>
      </c>
      <c r="C3243" s="1061">
        <v>5</v>
      </c>
      <c r="D3243" s="1062">
        <v>2</v>
      </c>
      <c r="E3243" s="1061" t="s">
        <v>2394</v>
      </c>
      <c r="F3243" s="1061">
        <v>143</v>
      </c>
      <c r="G3243" s="1061" t="s">
        <v>711</v>
      </c>
      <c r="H3243" s="1063">
        <v>1</v>
      </c>
      <c r="I3243" s="1064">
        <v>37501</v>
      </c>
      <c r="J3243" s="1064">
        <v>1</v>
      </c>
      <c r="K3243">
        <v>2020</v>
      </c>
      <c r="L3243" s="1064">
        <v>1</v>
      </c>
      <c r="M3243" s="1064">
        <v>1</v>
      </c>
      <c r="N3243" s="1064" t="s">
        <v>2397</v>
      </c>
      <c r="O3243">
        <v>13</v>
      </c>
      <c r="P3243" s="1065">
        <v>5873.72</v>
      </c>
      <c r="Q3243" s="1065">
        <v>-5873.72</v>
      </c>
      <c r="R3243" s="1066">
        <f t="shared" si="50"/>
        <v>0</v>
      </c>
      <c r="S3243" s="1065">
        <v>0</v>
      </c>
      <c r="T3243" s="1065">
        <v>0</v>
      </c>
      <c r="U3243" s="1065">
        <v>0</v>
      </c>
      <c r="V3243" s="1065">
        <v>0</v>
      </c>
    </row>
    <row r="3244" spans="1:22">
      <c r="A3244">
        <v>4088200100</v>
      </c>
      <c r="B3244" s="1061">
        <v>2</v>
      </c>
      <c r="C3244" s="1061">
        <v>5</v>
      </c>
      <c r="D3244" s="1062">
        <v>2</v>
      </c>
      <c r="E3244" s="1061" t="s">
        <v>2394</v>
      </c>
      <c r="F3244" s="1061">
        <v>143</v>
      </c>
      <c r="G3244" s="1061" t="s">
        <v>711</v>
      </c>
      <c r="H3244" s="1063">
        <v>1</v>
      </c>
      <c r="I3244" s="1064">
        <v>37502</v>
      </c>
      <c r="J3244" s="1064">
        <v>1</v>
      </c>
      <c r="K3244">
        <v>2020</v>
      </c>
      <c r="L3244" s="1064">
        <v>1</v>
      </c>
      <c r="M3244" s="1064">
        <v>1</v>
      </c>
      <c r="N3244" s="1064" t="s">
        <v>2397</v>
      </c>
      <c r="O3244">
        <v>13</v>
      </c>
      <c r="P3244" s="1065">
        <v>16896.93</v>
      </c>
      <c r="Q3244" s="1065">
        <v>300</v>
      </c>
      <c r="R3244" s="1066">
        <f t="shared" si="50"/>
        <v>17196.93</v>
      </c>
      <c r="S3244" s="1065">
        <v>4900</v>
      </c>
      <c r="T3244" s="1065">
        <v>4900</v>
      </c>
      <c r="U3244" s="1065">
        <v>4900</v>
      </c>
      <c r="V3244" s="1065">
        <v>4900</v>
      </c>
    </row>
    <row r="3245" spans="1:22">
      <c r="A3245">
        <v>4088200100</v>
      </c>
      <c r="B3245" s="1061">
        <v>2</v>
      </c>
      <c r="C3245" s="1061">
        <v>5</v>
      </c>
      <c r="D3245" s="1062">
        <v>2</v>
      </c>
      <c r="E3245" s="1061" t="s">
        <v>2394</v>
      </c>
      <c r="F3245" s="1061">
        <v>143</v>
      </c>
      <c r="G3245" s="1061" t="s">
        <v>711</v>
      </c>
      <c r="H3245" s="1063">
        <v>1</v>
      </c>
      <c r="I3245" s="1064">
        <v>37502</v>
      </c>
      <c r="J3245" s="1064">
        <v>1</v>
      </c>
      <c r="K3245">
        <v>2020</v>
      </c>
      <c r="L3245" s="1064">
        <v>1</v>
      </c>
      <c r="M3245" s="1064">
        <v>1</v>
      </c>
      <c r="N3245" s="1064" t="s">
        <v>2397</v>
      </c>
      <c r="O3245">
        <v>13</v>
      </c>
      <c r="P3245" s="1065">
        <v>6935</v>
      </c>
      <c r="Q3245" s="1065">
        <v>400</v>
      </c>
      <c r="R3245" s="1066">
        <f t="shared" si="50"/>
        <v>7335</v>
      </c>
      <c r="S3245" s="1065">
        <v>4600</v>
      </c>
      <c r="T3245" s="1065">
        <v>4600</v>
      </c>
      <c r="U3245" s="1065">
        <v>4600</v>
      </c>
      <c r="V3245" s="1065">
        <v>4600</v>
      </c>
    </row>
    <row r="3246" spans="1:22">
      <c r="A3246">
        <v>4088200100</v>
      </c>
      <c r="B3246" s="1061">
        <v>2</v>
      </c>
      <c r="C3246" s="1061">
        <v>5</v>
      </c>
      <c r="D3246" s="1062">
        <v>2</v>
      </c>
      <c r="E3246" s="1061" t="s">
        <v>2394</v>
      </c>
      <c r="F3246" s="1061">
        <v>143</v>
      </c>
      <c r="G3246" s="1061" t="s">
        <v>711</v>
      </c>
      <c r="H3246" s="1063">
        <v>1</v>
      </c>
      <c r="I3246" s="1064">
        <v>37502</v>
      </c>
      <c r="J3246" s="1064">
        <v>1</v>
      </c>
      <c r="K3246">
        <v>2020</v>
      </c>
      <c r="L3246" s="1064">
        <v>1</v>
      </c>
      <c r="M3246" s="1064">
        <v>1</v>
      </c>
      <c r="N3246" s="1064" t="s">
        <v>2397</v>
      </c>
      <c r="O3246">
        <v>13</v>
      </c>
      <c r="P3246" s="1065">
        <v>1305.4100000000001</v>
      </c>
      <c r="Q3246" s="1065">
        <v>0</v>
      </c>
      <c r="R3246" s="1066">
        <f t="shared" si="50"/>
        <v>1305.4100000000001</v>
      </c>
      <c r="S3246" s="1065">
        <v>0</v>
      </c>
      <c r="T3246" s="1065">
        <v>0</v>
      </c>
      <c r="U3246" s="1065">
        <v>0</v>
      </c>
      <c r="V3246" s="1065">
        <v>0</v>
      </c>
    </row>
    <row r="3247" spans="1:22">
      <c r="A3247">
        <v>4088200100</v>
      </c>
      <c r="B3247" s="1061">
        <v>2</v>
      </c>
      <c r="C3247" s="1061">
        <v>5</v>
      </c>
      <c r="D3247" s="1062">
        <v>2</v>
      </c>
      <c r="E3247" s="1061" t="s">
        <v>2394</v>
      </c>
      <c r="F3247" s="1061">
        <v>143</v>
      </c>
      <c r="G3247" s="1061" t="s">
        <v>711</v>
      </c>
      <c r="H3247" s="1063">
        <v>1</v>
      </c>
      <c r="I3247" s="1064">
        <v>37502</v>
      </c>
      <c r="J3247" s="1064">
        <v>1</v>
      </c>
      <c r="K3247">
        <v>2020</v>
      </c>
      <c r="L3247" s="1064">
        <v>1</v>
      </c>
      <c r="M3247" s="1064">
        <v>1</v>
      </c>
      <c r="N3247" s="1064" t="s">
        <v>2397</v>
      </c>
      <c r="O3247">
        <v>13</v>
      </c>
      <c r="P3247" s="1065">
        <v>6690.24</v>
      </c>
      <c r="Q3247" s="1065">
        <v>0</v>
      </c>
      <c r="R3247" s="1066">
        <f t="shared" si="50"/>
        <v>6690.24</v>
      </c>
      <c r="S3247" s="1065">
        <v>5000</v>
      </c>
      <c r="T3247" s="1065">
        <v>5000</v>
      </c>
      <c r="U3247" s="1065">
        <v>5000</v>
      </c>
      <c r="V3247" s="1065">
        <v>5000</v>
      </c>
    </row>
    <row r="3248" spans="1:22">
      <c r="A3248">
        <v>4088200100</v>
      </c>
      <c r="B3248" s="1061">
        <v>2</v>
      </c>
      <c r="C3248" s="1061">
        <v>5</v>
      </c>
      <c r="D3248" s="1062">
        <v>2</v>
      </c>
      <c r="E3248" s="1061" t="s">
        <v>2394</v>
      </c>
      <c r="F3248" s="1061">
        <v>143</v>
      </c>
      <c r="G3248" s="1061" t="s">
        <v>711</v>
      </c>
      <c r="H3248" s="1063">
        <v>1</v>
      </c>
      <c r="I3248" s="1064">
        <v>37502</v>
      </c>
      <c r="J3248" s="1064">
        <v>1</v>
      </c>
      <c r="K3248">
        <v>2020</v>
      </c>
      <c r="L3248" s="1064">
        <v>1</v>
      </c>
      <c r="M3248" s="1064">
        <v>1</v>
      </c>
      <c r="N3248" s="1064" t="s">
        <v>2397</v>
      </c>
      <c r="O3248">
        <v>13</v>
      </c>
      <c r="P3248" s="1065">
        <v>2447.65</v>
      </c>
      <c r="Q3248" s="1065">
        <v>0</v>
      </c>
      <c r="R3248" s="1066">
        <f t="shared" si="50"/>
        <v>2447.65</v>
      </c>
      <c r="S3248" s="1065">
        <v>700</v>
      </c>
      <c r="T3248" s="1065">
        <v>700</v>
      </c>
      <c r="U3248" s="1065">
        <v>700</v>
      </c>
      <c r="V3248" s="1065">
        <v>700</v>
      </c>
    </row>
    <row r="3249" spans="1:22">
      <c r="A3249">
        <v>4088200100</v>
      </c>
      <c r="B3249" s="1061">
        <v>2</v>
      </c>
      <c r="C3249" s="1061">
        <v>5</v>
      </c>
      <c r="D3249" s="1062">
        <v>2</v>
      </c>
      <c r="E3249" s="1061" t="s">
        <v>2394</v>
      </c>
      <c r="F3249" s="1061">
        <v>143</v>
      </c>
      <c r="G3249" s="1061" t="s">
        <v>711</v>
      </c>
      <c r="H3249" s="1063">
        <v>1</v>
      </c>
      <c r="I3249" s="1064">
        <v>37502</v>
      </c>
      <c r="J3249" s="1064">
        <v>1</v>
      </c>
      <c r="K3249">
        <v>2020</v>
      </c>
      <c r="L3249" s="1064">
        <v>1</v>
      </c>
      <c r="M3249" s="1064">
        <v>1</v>
      </c>
      <c r="N3249" s="1064" t="s">
        <v>2397</v>
      </c>
      <c r="O3249">
        <v>13</v>
      </c>
      <c r="P3249" s="1065">
        <v>1550.18</v>
      </c>
      <c r="Q3249" s="1065">
        <v>0</v>
      </c>
      <c r="R3249" s="1066">
        <f t="shared" si="50"/>
        <v>1550.18</v>
      </c>
      <c r="S3249" s="1065">
        <v>0</v>
      </c>
      <c r="T3249" s="1065">
        <v>0</v>
      </c>
      <c r="U3249" s="1065">
        <v>0</v>
      </c>
      <c r="V3249" s="1065">
        <v>0</v>
      </c>
    </row>
    <row r="3250" spans="1:22">
      <c r="A3250">
        <v>4088200100</v>
      </c>
      <c r="B3250" s="1061">
        <v>2</v>
      </c>
      <c r="C3250" s="1061">
        <v>5</v>
      </c>
      <c r="D3250" s="1062">
        <v>2</v>
      </c>
      <c r="E3250" s="1061" t="s">
        <v>2394</v>
      </c>
      <c r="F3250" s="1061">
        <v>143</v>
      </c>
      <c r="G3250" s="1061" t="s">
        <v>711</v>
      </c>
      <c r="H3250" s="1063">
        <v>1</v>
      </c>
      <c r="I3250" s="1064">
        <v>37502</v>
      </c>
      <c r="J3250" s="1064">
        <v>1</v>
      </c>
      <c r="K3250">
        <v>2020</v>
      </c>
      <c r="L3250" s="1064">
        <v>1</v>
      </c>
      <c r="M3250" s="1064">
        <v>1</v>
      </c>
      <c r="N3250" s="1064" t="s">
        <v>2397</v>
      </c>
      <c r="O3250">
        <v>13</v>
      </c>
      <c r="P3250" s="1065">
        <v>897.47</v>
      </c>
      <c r="Q3250" s="1065">
        <v>400</v>
      </c>
      <c r="R3250" s="1066">
        <f t="shared" si="50"/>
        <v>1297.47</v>
      </c>
      <c r="S3250" s="1065">
        <v>1200</v>
      </c>
      <c r="T3250" s="1065">
        <v>1200</v>
      </c>
      <c r="U3250" s="1065">
        <v>1200</v>
      </c>
      <c r="V3250" s="1065">
        <v>1200</v>
      </c>
    </row>
    <row r="3251" spans="1:22">
      <c r="A3251">
        <v>4088200100</v>
      </c>
      <c r="B3251" s="1061">
        <v>2</v>
      </c>
      <c r="C3251" s="1061">
        <v>5</v>
      </c>
      <c r="D3251" s="1062">
        <v>2</v>
      </c>
      <c r="E3251" s="1061" t="s">
        <v>2394</v>
      </c>
      <c r="F3251" s="1061">
        <v>143</v>
      </c>
      <c r="G3251" s="1061" t="s">
        <v>711</v>
      </c>
      <c r="H3251" s="1063">
        <v>1</v>
      </c>
      <c r="I3251" s="1064">
        <v>37502</v>
      </c>
      <c r="J3251" s="1064">
        <v>1</v>
      </c>
      <c r="K3251">
        <v>2020</v>
      </c>
      <c r="L3251" s="1064">
        <v>1</v>
      </c>
      <c r="M3251" s="1064">
        <v>1</v>
      </c>
      <c r="N3251" s="1064" t="s">
        <v>2397</v>
      </c>
      <c r="O3251">
        <v>13</v>
      </c>
      <c r="P3251" s="1065">
        <v>20968.189999999999</v>
      </c>
      <c r="Q3251" s="1065">
        <v>-12400</v>
      </c>
      <c r="R3251" s="1066">
        <f t="shared" si="50"/>
        <v>8568.1899999999987</v>
      </c>
      <c r="S3251" s="1065">
        <v>5500</v>
      </c>
      <c r="T3251" s="1065">
        <v>5500</v>
      </c>
      <c r="U3251" s="1065">
        <v>5500</v>
      </c>
      <c r="V3251" s="1065">
        <v>5500</v>
      </c>
    </row>
    <row r="3252" spans="1:22">
      <c r="A3252">
        <v>4088200100</v>
      </c>
      <c r="B3252" s="1061">
        <v>2</v>
      </c>
      <c r="C3252" s="1061">
        <v>5</v>
      </c>
      <c r="D3252" s="1062">
        <v>2</v>
      </c>
      <c r="E3252" s="1061" t="s">
        <v>2394</v>
      </c>
      <c r="F3252" s="1061">
        <v>143</v>
      </c>
      <c r="G3252" s="1061" t="s">
        <v>711</v>
      </c>
      <c r="H3252" s="1063">
        <v>1</v>
      </c>
      <c r="I3252" s="1064">
        <v>37502</v>
      </c>
      <c r="J3252" s="1064">
        <v>1</v>
      </c>
      <c r="K3252">
        <v>2020</v>
      </c>
      <c r="L3252" s="1064">
        <v>1</v>
      </c>
      <c r="M3252" s="1064">
        <v>1</v>
      </c>
      <c r="N3252" s="1064" t="s">
        <v>2397</v>
      </c>
      <c r="O3252">
        <v>13</v>
      </c>
      <c r="P3252" s="1065">
        <v>25047.599999999999</v>
      </c>
      <c r="Q3252" s="1065">
        <v>11500</v>
      </c>
      <c r="R3252" s="1066">
        <f t="shared" si="50"/>
        <v>36547.599999999999</v>
      </c>
      <c r="S3252" s="1065">
        <v>36300</v>
      </c>
      <c r="T3252" s="1065">
        <v>36300</v>
      </c>
      <c r="U3252" s="1065">
        <v>36300</v>
      </c>
      <c r="V3252" s="1065">
        <v>36300</v>
      </c>
    </row>
    <row r="3253" spans="1:22">
      <c r="A3253">
        <v>4088200100</v>
      </c>
      <c r="B3253" s="1061">
        <v>2</v>
      </c>
      <c r="C3253" s="1061">
        <v>5</v>
      </c>
      <c r="D3253" s="1062">
        <v>2</v>
      </c>
      <c r="E3253" s="1061" t="s">
        <v>2394</v>
      </c>
      <c r="F3253" s="1061">
        <v>143</v>
      </c>
      <c r="G3253" s="1061" t="s">
        <v>711</v>
      </c>
      <c r="H3253" s="1063">
        <v>1</v>
      </c>
      <c r="I3253" s="1064">
        <v>37502</v>
      </c>
      <c r="J3253" s="1064">
        <v>1</v>
      </c>
      <c r="K3253">
        <v>2020</v>
      </c>
      <c r="L3253" s="1064">
        <v>1</v>
      </c>
      <c r="M3253" s="1064">
        <v>1</v>
      </c>
      <c r="N3253" s="1064" t="s">
        <v>2397</v>
      </c>
      <c r="O3253">
        <v>13</v>
      </c>
      <c r="P3253" s="1065">
        <v>16725.599999999999</v>
      </c>
      <c r="Q3253" s="1065">
        <v>-12400</v>
      </c>
      <c r="R3253" s="1066">
        <f t="shared" si="50"/>
        <v>4325.5999999999985</v>
      </c>
      <c r="S3253" s="1065">
        <v>3800</v>
      </c>
      <c r="T3253" s="1065">
        <v>3800</v>
      </c>
      <c r="U3253" s="1065">
        <v>3800</v>
      </c>
      <c r="V3253" s="1065">
        <v>3800</v>
      </c>
    </row>
    <row r="3254" spans="1:22">
      <c r="A3254">
        <v>4088200100</v>
      </c>
      <c r="B3254" s="1061">
        <v>2</v>
      </c>
      <c r="C3254" s="1061">
        <v>5</v>
      </c>
      <c r="D3254" s="1062">
        <v>2</v>
      </c>
      <c r="E3254" s="1061" t="s">
        <v>2394</v>
      </c>
      <c r="F3254" s="1061">
        <v>143</v>
      </c>
      <c r="G3254" s="1061" t="s">
        <v>711</v>
      </c>
      <c r="H3254" s="1063">
        <v>1</v>
      </c>
      <c r="I3254" s="1064">
        <v>37502</v>
      </c>
      <c r="J3254" s="1064">
        <v>1</v>
      </c>
      <c r="K3254">
        <v>2020</v>
      </c>
      <c r="L3254" s="1064">
        <v>1</v>
      </c>
      <c r="M3254" s="1064">
        <v>1</v>
      </c>
      <c r="N3254" s="1064" t="s">
        <v>2397</v>
      </c>
      <c r="O3254">
        <v>13</v>
      </c>
      <c r="P3254" s="1065">
        <v>7342.94</v>
      </c>
      <c r="Q3254" s="1065">
        <v>-4100</v>
      </c>
      <c r="R3254" s="1066">
        <f t="shared" si="50"/>
        <v>3242.9399999999996</v>
      </c>
      <c r="S3254" s="1065">
        <v>400</v>
      </c>
      <c r="T3254" s="1065">
        <v>400</v>
      </c>
      <c r="U3254" s="1065">
        <v>400</v>
      </c>
      <c r="V3254" s="1065">
        <v>400</v>
      </c>
    </row>
    <row r="3255" spans="1:22">
      <c r="A3255">
        <v>4088200100</v>
      </c>
      <c r="B3255" s="1061">
        <v>2</v>
      </c>
      <c r="C3255" s="1061">
        <v>5</v>
      </c>
      <c r="D3255" s="1062">
        <v>2</v>
      </c>
      <c r="E3255" s="1061" t="s">
        <v>2394</v>
      </c>
      <c r="F3255" s="1061">
        <v>143</v>
      </c>
      <c r="G3255" s="1061" t="s">
        <v>711</v>
      </c>
      <c r="H3255" s="1063">
        <v>1</v>
      </c>
      <c r="I3255" s="1064">
        <v>37502</v>
      </c>
      <c r="J3255" s="1064">
        <v>1</v>
      </c>
      <c r="K3255">
        <v>2020</v>
      </c>
      <c r="L3255" s="1064">
        <v>1</v>
      </c>
      <c r="M3255" s="1064">
        <v>1</v>
      </c>
      <c r="N3255" s="1064" t="s">
        <v>2397</v>
      </c>
      <c r="O3255">
        <v>13</v>
      </c>
      <c r="P3255" s="1065">
        <v>0</v>
      </c>
      <c r="Q3255" s="1065">
        <v>0</v>
      </c>
      <c r="R3255" s="1066">
        <f t="shared" si="50"/>
        <v>0</v>
      </c>
      <c r="S3255" s="1065">
        <v>0</v>
      </c>
      <c r="T3255" s="1065">
        <v>0</v>
      </c>
      <c r="U3255" s="1065">
        <v>0</v>
      </c>
      <c r="V3255" s="1065">
        <v>0</v>
      </c>
    </row>
    <row r="3256" spans="1:22">
      <c r="A3256">
        <v>4088200100</v>
      </c>
      <c r="B3256" s="1061">
        <v>2</v>
      </c>
      <c r="C3256" s="1061">
        <v>5</v>
      </c>
      <c r="D3256" s="1062">
        <v>2</v>
      </c>
      <c r="E3256" s="1061" t="s">
        <v>2394</v>
      </c>
      <c r="F3256" s="1061">
        <v>143</v>
      </c>
      <c r="G3256" s="1061" t="s">
        <v>711</v>
      </c>
      <c r="H3256" s="1063">
        <v>1</v>
      </c>
      <c r="I3256" s="1064">
        <v>37502</v>
      </c>
      <c r="J3256" s="1064">
        <v>1</v>
      </c>
      <c r="K3256">
        <v>2020</v>
      </c>
      <c r="L3256" s="1064">
        <v>1</v>
      </c>
      <c r="M3256" s="1064">
        <v>1</v>
      </c>
      <c r="N3256" s="1064" t="s">
        <v>2397</v>
      </c>
      <c r="O3256">
        <v>13</v>
      </c>
      <c r="P3256" s="1065">
        <v>0</v>
      </c>
      <c r="Q3256" s="1065">
        <v>0</v>
      </c>
      <c r="R3256" s="1066">
        <f t="shared" si="50"/>
        <v>0</v>
      </c>
      <c r="S3256" s="1065">
        <v>0</v>
      </c>
      <c r="T3256" s="1065">
        <v>0</v>
      </c>
      <c r="U3256" s="1065">
        <v>1000</v>
      </c>
      <c r="V3256" s="1065">
        <v>1000</v>
      </c>
    </row>
    <row r="3257" spans="1:22">
      <c r="A3257">
        <v>4088200100</v>
      </c>
      <c r="B3257" s="1061">
        <v>2</v>
      </c>
      <c r="C3257" s="1061">
        <v>5</v>
      </c>
      <c r="D3257" s="1062">
        <v>2</v>
      </c>
      <c r="E3257" s="1061" t="s">
        <v>2394</v>
      </c>
      <c r="F3257" s="1061">
        <v>143</v>
      </c>
      <c r="G3257" s="1061" t="s">
        <v>711</v>
      </c>
      <c r="H3257" s="1063">
        <v>1</v>
      </c>
      <c r="I3257" s="1064">
        <v>37502</v>
      </c>
      <c r="J3257" s="1064">
        <v>1</v>
      </c>
      <c r="K3257">
        <v>2020</v>
      </c>
      <c r="L3257" s="1064">
        <v>1</v>
      </c>
      <c r="M3257" s="1064">
        <v>1</v>
      </c>
      <c r="N3257" s="1064" t="s">
        <v>2397</v>
      </c>
      <c r="O3257">
        <v>13</v>
      </c>
      <c r="P3257" s="1065">
        <v>0</v>
      </c>
      <c r="Q3257" s="1065">
        <v>0</v>
      </c>
      <c r="R3257" s="1066">
        <f t="shared" si="50"/>
        <v>0</v>
      </c>
      <c r="S3257" s="1065">
        <v>0</v>
      </c>
      <c r="T3257" s="1065">
        <v>0</v>
      </c>
      <c r="U3257" s="1065">
        <v>0</v>
      </c>
      <c r="V3257" s="1065">
        <v>0</v>
      </c>
    </row>
    <row r="3258" spans="1:22">
      <c r="A3258">
        <v>4088200100</v>
      </c>
      <c r="B3258" s="1061">
        <v>2</v>
      </c>
      <c r="C3258" s="1061">
        <v>5</v>
      </c>
      <c r="D3258" s="1062">
        <v>2</v>
      </c>
      <c r="E3258" s="1061" t="s">
        <v>2394</v>
      </c>
      <c r="F3258" s="1061">
        <v>143</v>
      </c>
      <c r="G3258" s="1061" t="s">
        <v>711</v>
      </c>
      <c r="H3258" s="1063">
        <v>1</v>
      </c>
      <c r="I3258" s="1064">
        <v>37502</v>
      </c>
      <c r="J3258" s="1064">
        <v>1</v>
      </c>
      <c r="K3258">
        <v>2020</v>
      </c>
      <c r="L3258" s="1064">
        <v>1</v>
      </c>
      <c r="M3258" s="1064">
        <v>1</v>
      </c>
      <c r="N3258" s="1064" t="s">
        <v>2397</v>
      </c>
      <c r="O3258">
        <v>13</v>
      </c>
      <c r="P3258" s="1065">
        <v>0</v>
      </c>
      <c r="Q3258" s="1065">
        <v>0</v>
      </c>
      <c r="R3258" s="1066">
        <f t="shared" si="50"/>
        <v>0</v>
      </c>
      <c r="S3258" s="1065">
        <v>0</v>
      </c>
      <c r="T3258" s="1065">
        <v>0</v>
      </c>
      <c r="U3258" s="1065">
        <v>0</v>
      </c>
      <c r="V3258" s="1065">
        <v>0</v>
      </c>
    </row>
    <row r="3259" spans="1:22">
      <c r="A3259">
        <v>4088200100</v>
      </c>
      <c r="B3259" s="1061">
        <v>2</v>
      </c>
      <c r="C3259" s="1061">
        <v>5</v>
      </c>
      <c r="D3259" s="1062">
        <v>2</v>
      </c>
      <c r="E3259" s="1061" t="s">
        <v>2394</v>
      </c>
      <c r="F3259" s="1061">
        <v>143</v>
      </c>
      <c r="G3259" s="1061" t="s">
        <v>711</v>
      </c>
      <c r="H3259" s="1063">
        <v>1</v>
      </c>
      <c r="I3259" s="1064">
        <v>37502</v>
      </c>
      <c r="J3259" s="1064">
        <v>1</v>
      </c>
      <c r="K3259">
        <v>2020</v>
      </c>
      <c r="L3259" s="1064">
        <v>1</v>
      </c>
      <c r="M3259" s="1064">
        <v>1</v>
      </c>
      <c r="N3259" s="1064" t="s">
        <v>2397</v>
      </c>
      <c r="O3259">
        <v>13</v>
      </c>
      <c r="P3259" s="1065">
        <v>0</v>
      </c>
      <c r="Q3259" s="1065">
        <v>0</v>
      </c>
      <c r="R3259" s="1066">
        <f t="shared" si="50"/>
        <v>0</v>
      </c>
      <c r="S3259" s="1065">
        <v>1000</v>
      </c>
      <c r="T3259" s="1065">
        <v>1000</v>
      </c>
      <c r="U3259" s="1065">
        <v>0</v>
      </c>
      <c r="V3259" s="1065">
        <v>0</v>
      </c>
    </row>
    <row r="3260" spans="1:22">
      <c r="A3260">
        <v>4088200100</v>
      </c>
      <c r="B3260" s="1061">
        <v>2</v>
      </c>
      <c r="C3260" s="1061">
        <v>5</v>
      </c>
      <c r="D3260" s="1062">
        <v>2</v>
      </c>
      <c r="E3260" s="1061" t="s">
        <v>2394</v>
      </c>
      <c r="F3260" s="1061">
        <v>143</v>
      </c>
      <c r="G3260" s="1061" t="s">
        <v>711</v>
      </c>
      <c r="H3260" s="1063">
        <v>1</v>
      </c>
      <c r="I3260" s="1064">
        <v>37502</v>
      </c>
      <c r="J3260" s="1064">
        <v>1</v>
      </c>
      <c r="K3260">
        <v>2020</v>
      </c>
      <c r="L3260" s="1064">
        <v>1</v>
      </c>
      <c r="M3260" s="1064">
        <v>1</v>
      </c>
      <c r="N3260" s="1064" t="s">
        <v>2397</v>
      </c>
      <c r="O3260">
        <v>13</v>
      </c>
      <c r="P3260" s="1065">
        <v>0</v>
      </c>
      <c r="Q3260" s="1065">
        <v>1000</v>
      </c>
      <c r="R3260" s="1066">
        <f t="shared" si="50"/>
        <v>1000</v>
      </c>
      <c r="S3260" s="1065">
        <v>0</v>
      </c>
      <c r="T3260" s="1065">
        <v>0</v>
      </c>
      <c r="U3260" s="1065">
        <v>0</v>
      </c>
      <c r="V3260" s="1065">
        <v>0</v>
      </c>
    </row>
    <row r="3261" spans="1:22">
      <c r="A3261">
        <v>4088200100</v>
      </c>
      <c r="B3261" s="1061">
        <v>2</v>
      </c>
      <c r="C3261" s="1061">
        <v>5</v>
      </c>
      <c r="D3261" s="1062">
        <v>2</v>
      </c>
      <c r="E3261" s="1061" t="s">
        <v>2394</v>
      </c>
      <c r="F3261" s="1061">
        <v>143</v>
      </c>
      <c r="G3261" s="1061" t="s">
        <v>711</v>
      </c>
      <c r="H3261" s="1063">
        <v>1</v>
      </c>
      <c r="I3261" s="1064">
        <v>37502</v>
      </c>
      <c r="J3261" s="1064">
        <v>1</v>
      </c>
      <c r="K3261">
        <v>2020</v>
      </c>
      <c r="L3261" s="1064">
        <v>1</v>
      </c>
      <c r="M3261" s="1064">
        <v>1</v>
      </c>
      <c r="N3261" s="1064" t="s">
        <v>2397</v>
      </c>
      <c r="O3261">
        <v>13</v>
      </c>
      <c r="P3261" s="1065">
        <v>21784.07</v>
      </c>
      <c r="Q3261" s="1065">
        <v>24127</v>
      </c>
      <c r="R3261" s="1066">
        <f t="shared" si="50"/>
        <v>45911.07</v>
      </c>
      <c r="S3261" s="1065">
        <v>45480</v>
      </c>
      <c r="T3261" s="1065">
        <v>45480</v>
      </c>
      <c r="U3261" s="1065">
        <v>45480</v>
      </c>
      <c r="V3261" s="1065">
        <v>45480</v>
      </c>
    </row>
    <row r="3262" spans="1:22">
      <c r="A3262">
        <v>4088200100</v>
      </c>
      <c r="B3262" s="1061">
        <v>2</v>
      </c>
      <c r="C3262" s="1061">
        <v>5</v>
      </c>
      <c r="D3262" s="1062">
        <v>2</v>
      </c>
      <c r="E3262" s="1061" t="s">
        <v>2394</v>
      </c>
      <c r="F3262" s="1061">
        <v>143</v>
      </c>
      <c r="G3262" s="1061" t="s">
        <v>711</v>
      </c>
      <c r="H3262" s="1063">
        <v>1</v>
      </c>
      <c r="I3262" s="1064">
        <v>37502</v>
      </c>
      <c r="J3262" s="1064">
        <v>1</v>
      </c>
      <c r="K3262">
        <v>2020</v>
      </c>
      <c r="L3262" s="1064">
        <v>1</v>
      </c>
      <c r="M3262" s="1064">
        <v>1</v>
      </c>
      <c r="N3262" s="1064" t="s">
        <v>2397</v>
      </c>
      <c r="O3262">
        <v>13</v>
      </c>
      <c r="P3262" s="1065">
        <v>20968.189999999999</v>
      </c>
      <c r="Q3262" s="1065">
        <v>-6200</v>
      </c>
      <c r="R3262" s="1066">
        <f t="shared" si="50"/>
        <v>14768.189999999999</v>
      </c>
      <c r="S3262" s="1065">
        <v>13200</v>
      </c>
      <c r="T3262" s="1065">
        <v>13200</v>
      </c>
      <c r="U3262" s="1065">
        <v>13200</v>
      </c>
      <c r="V3262" s="1065">
        <v>13200</v>
      </c>
    </row>
    <row r="3263" spans="1:22">
      <c r="A3263">
        <v>4088200100</v>
      </c>
      <c r="B3263" s="1061">
        <v>2</v>
      </c>
      <c r="C3263" s="1061">
        <v>5</v>
      </c>
      <c r="D3263" s="1062">
        <v>2</v>
      </c>
      <c r="E3263" s="1061" t="s">
        <v>2394</v>
      </c>
      <c r="F3263" s="1061">
        <v>143</v>
      </c>
      <c r="G3263" s="1061" t="s">
        <v>711</v>
      </c>
      <c r="H3263" s="1063">
        <v>1</v>
      </c>
      <c r="I3263" s="1064">
        <v>37502</v>
      </c>
      <c r="J3263" s="1064">
        <v>1</v>
      </c>
      <c r="K3263">
        <v>2020</v>
      </c>
      <c r="L3263" s="1064">
        <v>1</v>
      </c>
      <c r="M3263" s="1064">
        <v>1</v>
      </c>
      <c r="N3263" s="1064" t="s">
        <v>2397</v>
      </c>
      <c r="O3263">
        <v>13</v>
      </c>
      <c r="P3263" s="1065">
        <v>5058.47</v>
      </c>
      <c r="Q3263" s="1065">
        <v>0</v>
      </c>
      <c r="R3263" s="1066">
        <f t="shared" si="50"/>
        <v>5058.47</v>
      </c>
      <c r="S3263" s="1065">
        <v>700</v>
      </c>
      <c r="T3263" s="1065">
        <v>700</v>
      </c>
      <c r="U3263" s="1065">
        <v>700</v>
      </c>
      <c r="V3263" s="1065">
        <v>700</v>
      </c>
    </row>
    <row r="3264" spans="1:22">
      <c r="A3264">
        <v>4088200100</v>
      </c>
      <c r="B3264" s="1061">
        <v>2</v>
      </c>
      <c r="C3264" s="1061">
        <v>5</v>
      </c>
      <c r="D3264" s="1062">
        <v>2</v>
      </c>
      <c r="E3264" s="1061" t="s">
        <v>2394</v>
      </c>
      <c r="F3264" s="1061">
        <v>143</v>
      </c>
      <c r="G3264" s="1061" t="s">
        <v>711</v>
      </c>
      <c r="H3264" s="1063">
        <v>1</v>
      </c>
      <c r="I3264" s="1064">
        <v>37901</v>
      </c>
      <c r="J3264" s="1064">
        <v>1</v>
      </c>
      <c r="K3264">
        <v>2020</v>
      </c>
      <c r="L3264" s="1064">
        <v>1</v>
      </c>
      <c r="M3264" s="1064">
        <v>1</v>
      </c>
      <c r="N3264" s="1064" t="s">
        <v>2397</v>
      </c>
      <c r="O3264">
        <v>13</v>
      </c>
      <c r="P3264" s="1065">
        <v>3981.87</v>
      </c>
      <c r="Q3264" s="1065">
        <v>-1740</v>
      </c>
      <c r="R3264" s="1066">
        <f t="shared" si="50"/>
        <v>2241.87</v>
      </c>
      <c r="S3264" s="1065">
        <v>1027</v>
      </c>
      <c r="T3264" s="1065">
        <v>1027</v>
      </c>
      <c r="U3264" s="1065">
        <v>1027</v>
      </c>
      <c r="V3264" s="1065">
        <v>1027</v>
      </c>
    </row>
    <row r="3265" spans="1:22">
      <c r="A3265">
        <v>4088200100</v>
      </c>
      <c r="B3265" s="1061">
        <v>2</v>
      </c>
      <c r="C3265" s="1061">
        <v>5</v>
      </c>
      <c r="D3265" s="1062">
        <v>2</v>
      </c>
      <c r="E3265" s="1061" t="s">
        <v>2394</v>
      </c>
      <c r="F3265" s="1061">
        <v>143</v>
      </c>
      <c r="G3265" s="1061" t="s">
        <v>711</v>
      </c>
      <c r="H3265" s="1063">
        <v>1</v>
      </c>
      <c r="I3265" s="1064">
        <v>37901</v>
      </c>
      <c r="J3265" s="1064">
        <v>1</v>
      </c>
      <c r="K3265">
        <v>2020</v>
      </c>
      <c r="L3265" s="1064">
        <v>1</v>
      </c>
      <c r="M3265" s="1064">
        <v>1</v>
      </c>
      <c r="N3265" s="1064" t="s">
        <v>2397</v>
      </c>
      <c r="O3265">
        <v>13</v>
      </c>
      <c r="P3265" s="1065">
        <v>0</v>
      </c>
      <c r="Q3265" s="1065">
        <v>38</v>
      </c>
      <c r="R3265" s="1066">
        <f t="shared" si="50"/>
        <v>38</v>
      </c>
      <c r="S3265" s="1065">
        <v>0</v>
      </c>
      <c r="T3265" s="1065">
        <v>0</v>
      </c>
      <c r="U3265" s="1065">
        <v>0</v>
      </c>
      <c r="V3265" s="1065">
        <v>0</v>
      </c>
    </row>
    <row r="3266" spans="1:22">
      <c r="A3266">
        <v>4088200100</v>
      </c>
      <c r="B3266" s="1061">
        <v>2</v>
      </c>
      <c r="C3266" s="1061">
        <v>5</v>
      </c>
      <c r="D3266" s="1062">
        <v>2</v>
      </c>
      <c r="E3266" s="1061" t="s">
        <v>2394</v>
      </c>
      <c r="F3266" s="1061">
        <v>143</v>
      </c>
      <c r="G3266" s="1061" t="s">
        <v>711</v>
      </c>
      <c r="H3266" s="1063">
        <v>1</v>
      </c>
      <c r="I3266" s="1064">
        <v>37901</v>
      </c>
      <c r="J3266" s="1064">
        <v>1</v>
      </c>
      <c r="K3266">
        <v>2020</v>
      </c>
      <c r="L3266" s="1064">
        <v>1</v>
      </c>
      <c r="M3266" s="1064">
        <v>1</v>
      </c>
      <c r="N3266" s="1064" t="s">
        <v>2397</v>
      </c>
      <c r="O3266">
        <v>13</v>
      </c>
      <c r="P3266" s="1065">
        <v>0</v>
      </c>
      <c r="Q3266" s="1065">
        <v>0</v>
      </c>
      <c r="R3266" s="1066">
        <f t="shared" si="50"/>
        <v>0</v>
      </c>
      <c r="S3266" s="1065">
        <v>0</v>
      </c>
      <c r="T3266" s="1065">
        <v>0</v>
      </c>
      <c r="U3266" s="1065">
        <v>0</v>
      </c>
      <c r="V3266" s="1065">
        <v>0</v>
      </c>
    </row>
    <row r="3267" spans="1:22">
      <c r="A3267">
        <v>4088200100</v>
      </c>
      <c r="B3267" s="1061">
        <v>2</v>
      </c>
      <c r="C3267" s="1061">
        <v>5</v>
      </c>
      <c r="D3267" s="1062">
        <v>2</v>
      </c>
      <c r="E3267" s="1061" t="s">
        <v>2394</v>
      </c>
      <c r="F3267" s="1061">
        <v>143</v>
      </c>
      <c r="G3267" s="1061" t="s">
        <v>711</v>
      </c>
      <c r="H3267" s="1063">
        <v>1</v>
      </c>
      <c r="I3267" s="1064">
        <v>37901</v>
      </c>
      <c r="J3267" s="1064">
        <v>1</v>
      </c>
      <c r="K3267">
        <v>2020</v>
      </c>
      <c r="L3267" s="1064">
        <v>2</v>
      </c>
      <c r="M3267" s="1064">
        <v>2</v>
      </c>
      <c r="N3267" s="1064" t="s">
        <v>2396</v>
      </c>
      <c r="O3267">
        <v>13</v>
      </c>
      <c r="P3267" s="1065">
        <v>0</v>
      </c>
      <c r="Q3267" s="1065">
        <v>0</v>
      </c>
      <c r="R3267" s="1066">
        <f t="shared" si="50"/>
        <v>0</v>
      </c>
      <c r="S3267" s="1065">
        <v>0</v>
      </c>
      <c r="T3267" s="1065">
        <v>0</v>
      </c>
      <c r="U3267" s="1065">
        <v>0</v>
      </c>
      <c r="V3267" s="1065">
        <v>0</v>
      </c>
    </row>
    <row r="3268" spans="1:22">
      <c r="A3268">
        <v>4088200100</v>
      </c>
      <c r="B3268" s="1061">
        <v>2</v>
      </c>
      <c r="C3268" s="1061">
        <v>5</v>
      </c>
      <c r="D3268" s="1062">
        <v>2</v>
      </c>
      <c r="E3268" s="1061" t="s">
        <v>2394</v>
      </c>
      <c r="F3268" s="1061">
        <v>143</v>
      </c>
      <c r="G3268" s="1061" t="s">
        <v>711</v>
      </c>
      <c r="H3268" s="1063">
        <v>1</v>
      </c>
      <c r="I3268" s="1064">
        <v>37901</v>
      </c>
      <c r="J3268" s="1064">
        <v>1</v>
      </c>
      <c r="K3268">
        <v>2020</v>
      </c>
      <c r="L3268" s="1064">
        <v>2</v>
      </c>
      <c r="M3268" s="1064">
        <v>2</v>
      </c>
      <c r="N3268" s="1064" t="s">
        <v>2396</v>
      </c>
      <c r="O3268">
        <v>13</v>
      </c>
      <c r="P3268" s="1065">
        <v>0</v>
      </c>
      <c r="Q3268" s="1065">
        <v>0</v>
      </c>
      <c r="R3268" s="1066">
        <f t="shared" si="50"/>
        <v>0</v>
      </c>
      <c r="S3268" s="1065">
        <v>0</v>
      </c>
      <c r="T3268" s="1065">
        <v>0</v>
      </c>
      <c r="U3268" s="1065">
        <v>940</v>
      </c>
      <c r="V3268" s="1065">
        <v>940</v>
      </c>
    </row>
    <row r="3269" spans="1:22">
      <c r="A3269">
        <v>4088200100</v>
      </c>
      <c r="B3269" s="1061">
        <v>2</v>
      </c>
      <c r="C3269" s="1061">
        <v>5</v>
      </c>
      <c r="D3269" s="1062">
        <v>2</v>
      </c>
      <c r="E3269" s="1061" t="s">
        <v>2394</v>
      </c>
      <c r="F3269" s="1061">
        <v>143</v>
      </c>
      <c r="G3269" s="1061" t="s">
        <v>711</v>
      </c>
      <c r="H3269" s="1063">
        <v>1</v>
      </c>
      <c r="I3269" s="1064">
        <v>37901</v>
      </c>
      <c r="J3269" s="1064">
        <v>1</v>
      </c>
      <c r="K3269">
        <v>2020</v>
      </c>
      <c r="L3269" s="1064">
        <v>2</v>
      </c>
      <c r="M3269" s="1064">
        <v>2</v>
      </c>
      <c r="N3269" s="1064" t="s">
        <v>2396</v>
      </c>
      <c r="O3269">
        <v>13</v>
      </c>
      <c r="P3269" s="1065">
        <v>0</v>
      </c>
      <c r="Q3269" s="1065">
        <v>0</v>
      </c>
      <c r="R3269" s="1066">
        <f t="shared" ref="R3269:R3332" si="51">P3269+Q3269</f>
        <v>0</v>
      </c>
      <c r="S3269" s="1065">
        <v>0</v>
      </c>
      <c r="T3269" s="1065">
        <v>0</v>
      </c>
      <c r="U3269" s="1065">
        <v>0</v>
      </c>
      <c r="V3269" s="1065">
        <v>0</v>
      </c>
    </row>
    <row r="3270" spans="1:22">
      <c r="A3270">
        <v>4088200100</v>
      </c>
      <c r="B3270" s="1061">
        <v>2</v>
      </c>
      <c r="C3270" s="1061">
        <v>5</v>
      </c>
      <c r="D3270" s="1062">
        <v>2</v>
      </c>
      <c r="E3270" s="1061" t="s">
        <v>2394</v>
      </c>
      <c r="F3270" s="1061">
        <v>143</v>
      </c>
      <c r="G3270" s="1061" t="s">
        <v>711</v>
      </c>
      <c r="H3270" s="1063">
        <v>1</v>
      </c>
      <c r="I3270" s="1064">
        <v>37901</v>
      </c>
      <c r="J3270" s="1064">
        <v>1</v>
      </c>
      <c r="K3270">
        <v>2020</v>
      </c>
      <c r="L3270" s="1064">
        <v>2</v>
      </c>
      <c r="M3270" s="1064">
        <v>2</v>
      </c>
      <c r="N3270" s="1064" t="s">
        <v>2396</v>
      </c>
      <c r="O3270">
        <v>13</v>
      </c>
      <c r="P3270" s="1065">
        <v>0</v>
      </c>
      <c r="Q3270" s="1065">
        <v>0</v>
      </c>
      <c r="R3270" s="1066">
        <f t="shared" si="51"/>
        <v>0</v>
      </c>
      <c r="S3270" s="1065">
        <v>0</v>
      </c>
      <c r="T3270" s="1065">
        <v>0</v>
      </c>
      <c r="U3270" s="1065">
        <v>0</v>
      </c>
      <c r="V3270" s="1065">
        <v>0</v>
      </c>
    </row>
    <row r="3271" spans="1:22">
      <c r="A3271">
        <v>4088200100</v>
      </c>
      <c r="B3271" s="1061">
        <v>2</v>
      </c>
      <c r="C3271" s="1061">
        <v>5</v>
      </c>
      <c r="D3271" s="1062">
        <v>2</v>
      </c>
      <c r="E3271" s="1061" t="s">
        <v>2394</v>
      </c>
      <c r="F3271" s="1061">
        <v>143</v>
      </c>
      <c r="G3271" s="1061" t="s">
        <v>711</v>
      </c>
      <c r="H3271" s="1063">
        <v>1</v>
      </c>
      <c r="I3271" s="1064">
        <v>37901</v>
      </c>
      <c r="J3271" s="1064">
        <v>1</v>
      </c>
      <c r="K3271">
        <v>2020</v>
      </c>
      <c r="L3271" s="1064">
        <v>2</v>
      </c>
      <c r="M3271" s="1064">
        <v>2</v>
      </c>
      <c r="N3271" s="1064" t="s">
        <v>2396</v>
      </c>
      <c r="O3271">
        <v>13</v>
      </c>
      <c r="P3271" s="1065">
        <v>0</v>
      </c>
      <c r="Q3271" s="1065">
        <v>0</v>
      </c>
      <c r="R3271" s="1066">
        <f t="shared" si="51"/>
        <v>0</v>
      </c>
      <c r="S3271" s="1065">
        <v>940</v>
      </c>
      <c r="T3271" s="1065">
        <v>940</v>
      </c>
      <c r="U3271" s="1065">
        <v>0</v>
      </c>
      <c r="V3271" s="1065">
        <v>0</v>
      </c>
    </row>
    <row r="3272" spans="1:22">
      <c r="A3272">
        <v>4088200100</v>
      </c>
      <c r="B3272" s="1061">
        <v>2</v>
      </c>
      <c r="C3272" s="1061">
        <v>5</v>
      </c>
      <c r="D3272" s="1062">
        <v>2</v>
      </c>
      <c r="E3272" s="1061" t="s">
        <v>2394</v>
      </c>
      <c r="F3272" s="1061">
        <v>143</v>
      </c>
      <c r="G3272" s="1061" t="s">
        <v>711</v>
      </c>
      <c r="H3272" s="1063">
        <v>1</v>
      </c>
      <c r="I3272" s="1064">
        <v>37901</v>
      </c>
      <c r="J3272" s="1064">
        <v>1</v>
      </c>
      <c r="K3272">
        <v>2020</v>
      </c>
      <c r="L3272" s="1064">
        <v>2</v>
      </c>
      <c r="M3272" s="1064">
        <v>2</v>
      </c>
      <c r="N3272" s="1064" t="s">
        <v>2396</v>
      </c>
      <c r="O3272">
        <v>13</v>
      </c>
      <c r="P3272" s="1065">
        <v>0</v>
      </c>
      <c r="Q3272" s="1065">
        <v>940</v>
      </c>
      <c r="R3272" s="1066">
        <f t="shared" si="51"/>
        <v>940</v>
      </c>
      <c r="S3272" s="1065">
        <v>0</v>
      </c>
      <c r="T3272" s="1065">
        <v>0</v>
      </c>
      <c r="U3272" s="1065">
        <v>0</v>
      </c>
      <c r="V3272" s="1065">
        <v>0</v>
      </c>
    </row>
    <row r="3273" spans="1:22">
      <c r="A3273">
        <v>4088200100</v>
      </c>
      <c r="B3273" s="1061">
        <v>2</v>
      </c>
      <c r="C3273" s="1061">
        <v>5</v>
      </c>
      <c r="D3273" s="1062">
        <v>2</v>
      </c>
      <c r="E3273" s="1061" t="s">
        <v>2394</v>
      </c>
      <c r="F3273" s="1061">
        <v>143</v>
      </c>
      <c r="G3273" s="1061" t="s">
        <v>711</v>
      </c>
      <c r="H3273" s="1063">
        <v>1</v>
      </c>
      <c r="I3273" s="1064">
        <v>37901</v>
      </c>
      <c r="J3273" s="1064">
        <v>1</v>
      </c>
      <c r="K3273">
        <v>2020</v>
      </c>
      <c r="L3273" s="1064">
        <v>1</v>
      </c>
      <c r="M3273" s="1064">
        <v>1</v>
      </c>
      <c r="N3273" s="1064" t="s">
        <v>2397</v>
      </c>
      <c r="O3273">
        <v>13</v>
      </c>
      <c r="P3273" s="1065">
        <v>0</v>
      </c>
      <c r="Q3273" s="1065">
        <v>0</v>
      </c>
      <c r="R3273" s="1066">
        <f t="shared" si="51"/>
        <v>0</v>
      </c>
      <c r="S3273" s="1065">
        <v>0</v>
      </c>
      <c r="T3273" s="1065">
        <v>0</v>
      </c>
      <c r="U3273" s="1065">
        <v>0</v>
      </c>
      <c r="V3273" s="1065">
        <v>0</v>
      </c>
    </row>
    <row r="3274" spans="1:22">
      <c r="A3274">
        <v>4088200100</v>
      </c>
      <c r="B3274" s="1061">
        <v>2</v>
      </c>
      <c r="C3274" s="1061">
        <v>5</v>
      </c>
      <c r="D3274" s="1062">
        <v>2</v>
      </c>
      <c r="E3274" s="1061" t="s">
        <v>2394</v>
      </c>
      <c r="F3274" s="1061">
        <v>143</v>
      </c>
      <c r="G3274" s="1061" t="s">
        <v>711</v>
      </c>
      <c r="H3274" s="1063">
        <v>1</v>
      </c>
      <c r="I3274" s="1064">
        <v>37901</v>
      </c>
      <c r="J3274" s="1064">
        <v>1</v>
      </c>
      <c r="K3274">
        <v>2020</v>
      </c>
      <c r="L3274" s="1064">
        <v>1</v>
      </c>
      <c r="M3274" s="1064">
        <v>1</v>
      </c>
      <c r="N3274" s="1064" t="s">
        <v>2397</v>
      </c>
      <c r="O3274">
        <v>13</v>
      </c>
      <c r="P3274" s="1065">
        <v>0</v>
      </c>
      <c r="Q3274" s="1065">
        <v>0</v>
      </c>
      <c r="R3274" s="1066">
        <f t="shared" si="51"/>
        <v>0</v>
      </c>
      <c r="S3274" s="1065">
        <v>0</v>
      </c>
      <c r="T3274" s="1065">
        <v>0</v>
      </c>
      <c r="U3274" s="1065">
        <v>240</v>
      </c>
      <c r="V3274" s="1065">
        <v>240</v>
      </c>
    </row>
    <row r="3275" spans="1:22">
      <c r="A3275">
        <v>4088200100</v>
      </c>
      <c r="B3275" s="1061">
        <v>2</v>
      </c>
      <c r="C3275" s="1061">
        <v>5</v>
      </c>
      <c r="D3275" s="1062">
        <v>2</v>
      </c>
      <c r="E3275" s="1061" t="s">
        <v>2394</v>
      </c>
      <c r="F3275" s="1061">
        <v>143</v>
      </c>
      <c r="G3275" s="1061" t="s">
        <v>711</v>
      </c>
      <c r="H3275" s="1063">
        <v>1</v>
      </c>
      <c r="I3275" s="1064">
        <v>37901</v>
      </c>
      <c r="J3275" s="1064">
        <v>1</v>
      </c>
      <c r="K3275">
        <v>2020</v>
      </c>
      <c r="L3275" s="1064">
        <v>1</v>
      </c>
      <c r="M3275" s="1064">
        <v>1</v>
      </c>
      <c r="N3275" s="1064" t="s">
        <v>2397</v>
      </c>
      <c r="O3275">
        <v>13</v>
      </c>
      <c r="P3275" s="1065">
        <v>0</v>
      </c>
      <c r="Q3275" s="1065">
        <v>0</v>
      </c>
      <c r="R3275" s="1066">
        <f t="shared" si="51"/>
        <v>0</v>
      </c>
      <c r="S3275" s="1065">
        <v>0</v>
      </c>
      <c r="T3275" s="1065">
        <v>0</v>
      </c>
      <c r="U3275" s="1065">
        <v>0</v>
      </c>
      <c r="V3275" s="1065">
        <v>0</v>
      </c>
    </row>
    <row r="3276" spans="1:22">
      <c r="A3276">
        <v>4088200100</v>
      </c>
      <c r="B3276" s="1061">
        <v>2</v>
      </c>
      <c r="C3276" s="1061">
        <v>5</v>
      </c>
      <c r="D3276" s="1062">
        <v>2</v>
      </c>
      <c r="E3276" s="1061" t="s">
        <v>2394</v>
      </c>
      <c r="F3276" s="1061">
        <v>143</v>
      </c>
      <c r="G3276" s="1061" t="s">
        <v>711</v>
      </c>
      <c r="H3276" s="1063">
        <v>1</v>
      </c>
      <c r="I3276" s="1064">
        <v>37901</v>
      </c>
      <c r="J3276" s="1064">
        <v>1</v>
      </c>
      <c r="K3276">
        <v>2020</v>
      </c>
      <c r="L3276" s="1064">
        <v>1</v>
      </c>
      <c r="M3276" s="1064">
        <v>1</v>
      </c>
      <c r="N3276" s="1064" t="s">
        <v>2397</v>
      </c>
      <c r="O3276">
        <v>13</v>
      </c>
      <c r="P3276" s="1065">
        <v>0</v>
      </c>
      <c r="Q3276" s="1065">
        <v>0</v>
      </c>
      <c r="R3276" s="1066">
        <f t="shared" si="51"/>
        <v>0</v>
      </c>
      <c r="S3276" s="1065">
        <v>0</v>
      </c>
      <c r="T3276" s="1065">
        <v>0</v>
      </c>
      <c r="U3276" s="1065">
        <v>0</v>
      </c>
      <c r="V3276" s="1065">
        <v>0</v>
      </c>
    </row>
    <row r="3277" spans="1:22">
      <c r="A3277">
        <v>4088200100</v>
      </c>
      <c r="B3277" s="1061">
        <v>2</v>
      </c>
      <c r="C3277" s="1061">
        <v>5</v>
      </c>
      <c r="D3277" s="1062">
        <v>2</v>
      </c>
      <c r="E3277" s="1061" t="s">
        <v>2394</v>
      </c>
      <c r="F3277" s="1061">
        <v>143</v>
      </c>
      <c r="G3277" s="1061" t="s">
        <v>711</v>
      </c>
      <c r="H3277" s="1063">
        <v>1</v>
      </c>
      <c r="I3277" s="1064">
        <v>37901</v>
      </c>
      <c r="J3277" s="1064">
        <v>1</v>
      </c>
      <c r="K3277">
        <v>2020</v>
      </c>
      <c r="L3277" s="1064">
        <v>1</v>
      </c>
      <c r="M3277" s="1064">
        <v>1</v>
      </c>
      <c r="N3277" s="1064" t="s">
        <v>2397</v>
      </c>
      <c r="O3277">
        <v>13</v>
      </c>
      <c r="P3277" s="1065">
        <v>0</v>
      </c>
      <c r="Q3277" s="1065">
        <v>0</v>
      </c>
      <c r="R3277" s="1066">
        <f t="shared" si="51"/>
        <v>0</v>
      </c>
      <c r="S3277" s="1065">
        <v>240</v>
      </c>
      <c r="T3277" s="1065">
        <v>240</v>
      </c>
      <c r="U3277" s="1065">
        <v>0</v>
      </c>
      <c r="V3277" s="1065">
        <v>0</v>
      </c>
    </row>
    <row r="3278" spans="1:22">
      <c r="A3278">
        <v>4088200100</v>
      </c>
      <c r="B3278" s="1061">
        <v>2</v>
      </c>
      <c r="C3278" s="1061">
        <v>5</v>
      </c>
      <c r="D3278" s="1062">
        <v>2</v>
      </c>
      <c r="E3278" s="1061" t="s">
        <v>2394</v>
      </c>
      <c r="F3278" s="1061">
        <v>143</v>
      </c>
      <c r="G3278" s="1061" t="s">
        <v>711</v>
      </c>
      <c r="H3278" s="1063">
        <v>1</v>
      </c>
      <c r="I3278" s="1064">
        <v>37901</v>
      </c>
      <c r="J3278" s="1064">
        <v>1</v>
      </c>
      <c r="K3278">
        <v>2020</v>
      </c>
      <c r="L3278" s="1064">
        <v>1</v>
      </c>
      <c r="M3278" s="1064">
        <v>1</v>
      </c>
      <c r="N3278" s="1064" t="s">
        <v>2397</v>
      </c>
      <c r="O3278">
        <v>13</v>
      </c>
      <c r="P3278" s="1065">
        <v>0</v>
      </c>
      <c r="Q3278" s="1065">
        <v>240</v>
      </c>
      <c r="R3278" s="1066">
        <f t="shared" si="51"/>
        <v>240</v>
      </c>
      <c r="S3278" s="1065">
        <v>0</v>
      </c>
      <c r="T3278" s="1065">
        <v>0</v>
      </c>
      <c r="U3278" s="1065">
        <v>0</v>
      </c>
      <c r="V3278" s="1065">
        <v>0</v>
      </c>
    </row>
    <row r="3279" spans="1:22">
      <c r="A3279">
        <v>4088200100</v>
      </c>
      <c r="B3279" s="1061">
        <v>2</v>
      </c>
      <c r="C3279" s="1061">
        <v>5</v>
      </c>
      <c r="D3279" s="1062">
        <v>2</v>
      </c>
      <c r="E3279" s="1061" t="s">
        <v>2394</v>
      </c>
      <c r="F3279" s="1061">
        <v>143</v>
      </c>
      <c r="G3279" s="1061" t="s">
        <v>711</v>
      </c>
      <c r="H3279" s="1063">
        <v>1</v>
      </c>
      <c r="I3279" s="1064">
        <v>37901</v>
      </c>
      <c r="J3279" s="1064">
        <v>1</v>
      </c>
      <c r="K3279">
        <v>2020</v>
      </c>
      <c r="L3279" s="1064">
        <v>2</v>
      </c>
      <c r="M3279" s="1064">
        <v>2</v>
      </c>
      <c r="N3279" s="1064" t="s">
        <v>2396</v>
      </c>
      <c r="O3279">
        <v>13</v>
      </c>
      <c r="P3279" s="1065">
        <v>0</v>
      </c>
      <c r="Q3279" s="1065">
        <v>0</v>
      </c>
      <c r="R3279" s="1066">
        <f t="shared" si="51"/>
        <v>0</v>
      </c>
      <c r="S3279" s="1065">
        <v>0</v>
      </c>
      <c r="T3279" s="1065">
        <v>0</v>
      </c>
      <c r="U3279" s="1065">
        <v>0</v>
      </c>
      <c r="V3279" s="1065">
        <v>0</v>
      </c>
    </row>
    <row r="3280" spans="1:22">
      <c r="A3280">
        <v>4088200100</v>
      </c>
      <c r="B3280" s="1061">
        <v>2</v>
      </c>
      <c r="C3280" s="1061">
        <v>5</v>
      </c>
      <c r="D3280" s="1062">
        <v>2</v>
      </c>
      <c r="E3280" s="1061" t="s">
        <v>2394</v>
      </c>
      <c r="F3280" s="1061">
        <v>143</v>
      </c>
      <c r="G3280" s="1061" t="s">
        <v>711</v>
      </c>
      <c r="H3280" s="1063">
        <v>1</v>
      </c>
      <c r="I3280" s="1064">
        <v>37901</v>
      </c>
      <c r="J3280" s="1064">
        <v>1</v>
      </c>
      <c r="K3280">
        <v>2020</v>
      </c>
      <c r="L3280" s="1064">
        <v>2</v>
      </c>
      <c r="M3280" s="1064">
        <v>2</v>
      </c>
      <c r="N3280" s="1064" t="s">
        <v>2396</v>
      </c>
      <c r="O3280">
        <v>13</v>
      </c>
      <c r="P3280" s="1065">
        <v>0</v>
      </c>
      <c r="Q3280" s="1065">
        <v>0</v>
      </c>
      <c r="R3280" s="1066">
        <f t="shared" si="51"/>
        <v>0</v>
      </c>
      <c r="S3280" s="1065">
        <v>0</v>
      </c>
      <c r="T3280" s="1065">
        <v>0</v>
      </c>
      <c r="U3280" s="1065">
        <v>560</v>
      </c>
      <c r="V3280" s="1065">
        <v>560</v>
      </c>
    </row>
    <row r="3281" spans="1:22">
      <c r="A3281">
        <v>4088200100</v>
      </c>
      <c r="B3281" s="1061">
        <v>2</v>
      </c>
      <c r="C3281" s="1061">
        <v>5</v>
      </c>
      <c r="D3281" s="1062">
        <v>2</v>
      </c>
      <c r="E3281" s="1061" t="s">
        <v>2394</v>
      </c>
      <c r="F3281" s="1061">
        <v>143</v>
      </c>
      <c r="G3281" s="1061" t="s">
        <v>711</v>
      </c>
      <c r="H3281" s="1063">
        <v>1</v>
      </c>
      <c r="I3281" s="1064">
        <v>37901</v>
      </c>
      <c r="J3281" s="1064">
        <v>1</v>
      </c>
      <c r="K3281">
        <v>2020</v>
      </c>
      <c r="L3281" s="1064">
        <v>2</v>
      </c>
      <c r="M3281" s="1064">
        <v>2</v>
      </c>
      <c r="N3281" s="1064" t="s">
        <v>2396</v>
      </c>
      <c r="O3281">
        <v>13</v>
      </c>
      <c r="P3281" s="1065">
        <v>0</v>
      </c>
      <c r="Q3281" s="1065">
        <v>0</v>
      </c>
      <c r="R3281" s="1066">
        <f t="shared" si="51"/>
        <v>0</v>
      </c>
      <c r="S3281" s="1065">
        <v>0</v>
      </c>
      <c r="T3281" s="1065">
        <v>0</v>
      </c>
      <c r="U3281" s="1065">
        <v>0</v>
      </c>
      <c r="V3281" s="1065">
        <v>0</v>
      </c>
    </row>
    <row r="3282" spans="1:22">
      <c r="A3282">
        <v>4088200100</v>
      </c>
      <c r="B3282" s="1061">
        <v>2</v>
      </c>
      <c r="C3282" s="1061">
        <v>5</v>
      </c>
      <c r="D3282" s="1062">
        <v>2</v>
      </c>
      <c r="E3282" s="1061" t="s">
        <v>2394</v>
      </c>
      <c r="F3282" s="1061">
        <v>143</v>
      </c>
      <c r="G3282" s="1061" t="s">
        <v>711</v>
      </c>
      <c r="H3282" s="1063">
        <v>1</v>
      </c>
      <c r="I3282" s="1064">
        <v>37901</v>
      </c>
      <c r="J3282" s="1064">
        <v>1</v>
      </c>
      <c r="K3282">
        <v>2020</v>
      </c>
      <c r="L3282" s="1064">
        <v>2</v>
      </c>
      <c r="M3282" s="1064">
        <v>2</v>
      </c>
      <c r="N3282" s="1064" t="s">
        <v>2396</v>
      </c>
      <c r="O3282">
        <v>13</v>
      </c>
      <c r="P3282" s="1065">
        <v>0</v>
      </c>
      <c r="Q3282" s="1065">
        <v>560</v>
      </c>
      <c r="R3282" s="1066">
        <f t="shared" si="51"/>
        <v>560</v>
      </c>
      <c r="S3282" s="1065">
        <v>0</v>
      </c>
      <c r="T3282" s="1065">
        <v>0</v>
      </c>
      <c r="U3282" s="1065">
        <v>0</v>
      </c>
      <c r="V3282" s="1065">
        <v>0</v>
      </c>
    </row>
    <row r="3283" spans="1:22">
      <c r="A3283">
        <v>4088200100</v>
      </c>
      <c r="B3283" s="1061">
        <v>2</v>
      </c>
      <c r="C3283" s="1061">
        <v>5</v>
      </c>
      <c r="D3283" s="1062">
        <v>2</v>
      </c>
      <c r="E3283" s="1061" t="s">
        <v>2394</v>
      </c>
      <c r="F3283" s="1061">
        <v>143</v>
      </c>
      <c r="G3283" s="1061" t="s">
        <v>711</v>
      </c>
      <c r="H3283" s="1063">
        <v>1</v>
      </c>
      <c r="I3283" s="1064">
        <v>37901</v>
      </c>
      <c r="J3283" s="1064">
        <v>1</v>
      </c>
      <c r="K3283">
        <v>2020</v>
      </c>
      <c r="L3283" s="1064">
        <v>2</v>
      </c>
      <c r="M3283" s="1064">
        <v>2</v>
      </c>
      <c r="N3283" s="1064" t="s">
        <v>2396</v>
      </c>
      <c r="O3283">
        <v>13</v>
      </c>
      <c r="P3283" s="1065">
        <v>0</v>
      </c>
      <c r="Q3283" s="1065">
        <v>0</v>
      </c>
      <c r="R3283" s="1066">
        <f t="shared" si="51"/>
        <v>0</v>
      </c>
      <c r="S3283" s="1065">
        <v>0</v>
      </c>
      <c r="T3283" s="1065">
        <v>0</v>
      </c>
      <c r="U3283" s="1065">
        <v>0</v>
      </c>
      <c r="V3283" s="1065">
        <v>0</v>
      </c>
    </row>
    <row r="3284" spans="1:22">
      <c r="A3284">
        <v>4088200100</v>
      </c>
      <c r="B3284" s="1061">
        <v>2</v>
      </c>
      <c r="C3284" s="1061">
        <v>5</v>
      </c>
      <c r="D3284" s="1062">
        <v>2</v>
      </c>
      <c r="E3284" s="1061" t="s">
        <v>2394</v>
      </c>
      <c r="F3284" s="1061">
        <v>143</v>
      </c>
      <c r="G3284" s="1061" t="s">
        <v>711</v>
      </c>
      <c r="H3284" s="1063">
        <v>1</v>
      </c>
      <c r="I3284" s="1064">
        <v>37901</v>
      </c>
      <c r="J3284" s="1064">
        <v>1</v>
      </c>
      <c r="K3284">
        <v>2020</v>
      </c>
      <c r="L3284" s="1064">
        <v>2</v>
      </c>
      <c r="M3284" s="1064">
        <v>2</v>
      </c>
      <c r="N3284" s="1064" t="s">
        <v>2396</v>
      </c>
      <c r="O3284">
        <v>13</v>
      </c>
      <c r="P3284" s="1065">
        <v>0</v>
      </c>
      <c r="Q3284" s="1065">
        <v>0</v>
      </c>
      <c r="R3284" s="1066">
        <f t="shared" si="51"/>
        <v>0</v>
      </c>
      <c r="S3284" s="1065">
        <v>560</v>
      </c>
      <c r="T3284" s="1065">
        <v>560</v>
      </c>
      <c r="U3284" s="1065">
        <v>0</v>
      </c>
      <c r="V3284" s="1065">
        <v>0</v>
      </c>
    </row>
    <row r="3285" spans="1:22">
      <c r="A3285">
        <v>4088200100</v>
      </c>
      <c r="B3285" s="1061">
        <v>2</v>
      </c>
      <c r="C3285" s="1061">
        <v>5</v>
      </c>
      <c r="D3285" s="1062">
        <v>2</v>
      </c>
      <c r="E3285" s="1061" t="s">
        <v>2394</v>
      </c>
      <c r="F3285" s="1061">
        <v>143</v>
      </c>
      <c r="G3285" s="1061" t="s">
        <v>711</v>
      </c>
      <c r="H3285" s="1063">
        <v>1</v>
      </c>
      <c r="I3285" s="1064">
        <v>37901</v>
      </c>
      <c r="J3285" s="1064">
        <v>1</v>
      </c>
      <c r="K3285">
        <v>2020</v>
      </c>
      <c r="L3285" s="1064">
        <v>1</v>
      </c>
      <c r="M3285" s="1064">
        <v>1</v>
      </c>
      <c r="N3285" s="1064" t="s">
        <v>2397</v>
      </c>
      <c r="O3285">
        <v>13</v>
      </c>
      <c r="P3285" s="1065">
        <v>0</v>
      </c>
      <c r="Q3285" s="1065">
        <v>0</v>
      </c>
      <c r="R3285" s="1066">
        <f t="shared" si="51"/>
        <v>0</v>
      </c>
      <c r="S3285" s="1065">
        <v>0</v>
      </c>
      <c r="T3285" s="1065">
        <v>0</v>
      </c>
      <c r="U3285" s="1065">
        <v>0</v>
      </c>
      <c r="V3285" s="1065">
        <v>0</v>
      </c>
    </row>
    <row r="3286" spans="1:22">
      <c r="A3286">
        <v>4088200100</v>
      </c>
      <c r="B3286" s="1061">
        <v>2</v>
      </c>
      <c r="C3286" s="1061">
        <v>5</v>
      </c>
      <c r="D3286" s="1062">
        <v>2</v>
      </c>
      <c r="E3286" s="1061" t="s">
        <v>2394</v>
      </c>
      <c r="F3286" s="1061">
        <v>143</v>
      </c>
      <c r="G3286" s="1061" t="s">
        <v>711</v>
      </c>
      <c r="H3286" s="1063">
        <v>1</v>
      </c>
      <c r="I3286" s="1064">
        <v>37901</v>
      </c>
      <c r="J3286" s="1064">
        <v>1</v>
      </c>
      <c r="K3286">
        <v>2020</v>
      </c>
      <c r="L3286" s="1064">
        <v>1</v>
      </c>
      <c r="M3286" s="1064">
        <v>1</v>
      </c>
      <c r="N3286" s="1064" t="s">
        <v>2397</v>
      </c>
      <c r="O3286">
        <v>13</v>
      </c>
      <c r="P3286" s="1065">
        <v>0</v>
      </c>
      <c r="Q3286" s="1065">
        <v>0</v>
      </c>
      <c r="R3286" s="1066">
        <f t="shared" si="51"/>
        <v>0</v>
      </c>
      <c r="S3286" s="1065">
        <v>0</v>
      </c>
      <c r="T3286" s="1065">
        <v>0</v>
      </c>
      <c r="U3286" s="1065">
        <v>651</v>
      </c>
      <c r="V3286" s="1065">
        <v>651</v>
      </c>
    </row>
    <row r="3287" spans="1:22">
      <c r="A3287">
        <v>4088200100</v>
      </c>
      <c r="B3287" s="1061">
        <v>2</v>
      </c>
      <c r="C3287" s="1061">
        <v>5</v>
      </c>
      <c r="D3287" s="1062">
        <v>2</v>
      </c>
      <c r="E3287" s="1061" t="s">
        <v>2394</v>
      </c>
      <c r="F3287" s="1061">
        <v>143</v>
      </c>
      <c r="G3287" s="1061" t="s">
        <v>711</v>
      </c>
      <c r="H3287" s="1063">
        <v>1</v>
      </c>
      <c r="I3287" s="1064">
        <v>37901</v>
      </c>
      <c r="J3287" s="1064">
        <v>1</v>
      </c>
      <c r="K3287">
        <v>2020</v>
      </c>
      <c r="L3287" s="1064">
        <v>1</v>
      </c>
      <c r="M3287" s="1064">
        <v>1</v>
      </c>
      <c r="N3287" s="1064" t="s">
        <v>2397</v>
      </c>
      <c r="O3287">
        <v>13</v>
      </c>
      <c r="P3287" s="1065">
        <v>0</v>
      </c>
      <c r="Q3287" s="1065">
        <v>0</v>
      </c>
      <c r="R3287" s="1066">
        <f t="shared" si="51"/>
        <v>0</v>
      </c>
      <c r="S3287" s="1065">
        <v>0</v>
      </c>
      <c r="T3287" s="1065">
        <v>0</v>
      </c>
      <c r="U3287" s="1065">
        <v>0</v>
      </c>
      <c r="V3287" s="1065">
        <v>0</v>
      </c>
    </row>
    <row r="3288" spans="1:22">
      <c r="A3288">
        <v>4088200100</v>
      </c>
      <c r="B3288" s="1061">
        <v>2</v>
      </c>
      <c r="C3288" s="1061">
        <v>5</v>
      </c>
      <c r="D3288" s="1062">
        <v>2</v>
      </c>
      <c r="E3288" s="1061" t="s">
        <v>2394</v>
      </c>
      <c r="F3288" s="1061">
        <v>143</v>
      </c>
      <c r="G3288" s="1061" t="s">
        <v>711</v>
      </c>
      <c r="H3288" s="1063">
        <v>1</v>
      </c>
      <c r="I3288" s="1064">
        <v>37901</v>
      </c>
      <c r="J3288" s="1064">
        <v>1</v>
      </c>
      <c r="K3288">
        <v>2020</v>
      </c>
      <c r="L3288" s="1064">
        <v>1</v>
      </c>
      <c r="M3288" s="1064">
        <v>1</v>
      </c>
      <c r="N3288" s="1064" t="s">
        <v>2397</v>
      </c>
      <c r="O3288">
        <v>13</v>
      </c>
      <c r="P3288" s="1065">
        <v>0</v>
      </c>
      <c r="Q3288" s="1065">
        <v>0</v>
      </c>
      <c r="R3288" s="1066">
        <f t="shared" si="51"/>
        <v>0</v>
      </c>
      <c r="S3288" s="1065">
        <v>0</v>
      </c>
      <c r="T3288" s="1065">
        <v>0</v>
      </c>
      <c r="U3288" s="1065">
        <v>0</v>
      </c>
      <c r="V3288" s="1065">
        <v>0</v>
      </c>
    </row>
    <row r="3289" spans="1:22">
      <c r="A3289">
        <v>4088200100</v>
      </c>
      <c r="B3289" s="1061">
        <v>2</v>
      </c>
      <c r="C3289" s="1061">
        <v>5</v>
      </c>
      <c r="D3289" s="1062">
        <v>2</v>
      </c>
      <c r="E3289" s="1061" t="s">
        <v>2394</v>
      </c>
      <c r="F3289" s="1061">
        <v>143</v>
      </c>
      <c r="G3289" s="1061" t="s">
        <v>711</v>
      </c>
      <c r="H3289" s="1063">
        <v>1</v>
      </c>
      <c r="I3289" s="1064">
        <v>37901</v>
      </c>
      <c r="J3289" s="1064">
        <v>1</v>
      </c>
      <c r="K3289">
        <v>2020</v>
      </c>
      <c r="L3289" s="1064">
        <v>1</v>
      </c>
      <c r="M3289" s="1064">
        <v>1</v>
      </c>
      <c r="N3289" s="1064" t="s">
        <v>2397</v>
      </c>
      <c r="O3289">
        <v>13</v>
      </c>
      <c r="P3289" s="1065">
        <v>0</v>
      </c>
      <c r="Q3289" s="1065">
        <v>0</v>
      </c>
      <c r="R3289" s="1066">
        <f t="shared" si="51"/>
        <v>0</v>
      </c>
      <c r="S3289" s="1065">
        <v>651</v>
      </c>
      <c r="T3289" s="1065">
        <v>651</v>
      </c>
      <c r="U3289" s="1065">
        <v>0</v>
      </c>
      <c r="V3289" s="1065">
        <v>0</v>
      </c>
    </row>
    <row r="3290" spans="1:22">
      <c r="A3290">
        <v>4088200100</v>
      </c>
      <c r="B3290" s="1061">
        <v>2</v>
      </c>
      <c r="C3290" s="1061">
        <v>5</v>
      </c>
      <c r="D3290" s="1062">
        <v>2</v>
      </c>
      <c r="E3290" s="1061" t="s">
        <v>2394</v>
      </c>
      <c r="F3290" s="1061">
        <v>143</v>
      </c>
      <c r="G3290" s="1061" t="s">
        <v>711</v>
      </c>
      <c r="H3290" s="1063">
        <v>1</v>
      </c>
      <c r="I3290" s="1064">
        <v>37901</v>
      </c>
      <c r="J3290" s="1064">
        <v>1</v>
      </c>
      <c r="K3290">
        <v>2020</v>
      </c>
      <c r="L3290" s="1064">
        <v>1</v>
      </c>
      <c r="M3290" s="1064">
        <v>1</v>
      </c>
      <c r="N3290" s="1064" t="s">
        <v>2397</v>
      </c>
      <c r="O3290">
        <v>13</v>
      </c>
      <c r="P3290" s="1065">
        <v>0</v>
      </c>
      <c r="Q3290" s="1065">
        <v>652</v>
      </c>
      <c r="R3290" s="1066">
        <f t="shared" si="51"/>
        <v>652</v>
      </c>
      <c r="S3290" s="1065">
        <v>0</v>
      </c>
      <c r="T3290" s="1065">
        <v>0</v>
      </c>
      <c r="U3290" s="1065">
        <v>0</v>
      </c>
      <c r="V3290" s="1065">
        <v>0</v>
      </c>
    </row>
    <row r="3291" spans="1:22">
      <c r="A3291">
        <v>4088200100</v>
      </c>
      <c r="B3291" s="1061">
        <v>2</v>
      </c>
      <c r="C3291" s="1061">
        <v>5</v>
      </c>
      <c r="D3291" s="1062">
        <v>2</v>
      </c>
      <c r="E3291" s="1061" t="s">
        <v>2394</v>
      </c>
      <c r="F3291" s="1061">
        <v>143</v>
      </c>
      <c r="G3291" s="1061" t="s">
        <v>711</v>
      </c>
      <c r="H3291" s="1063">
        <v>1</v>
      </c>
      <c r="I3291" s="1064">
        <v>37901</v>
      </c>
      <c r="J3291" s="1064">
        <v>1</v>
      </c>
      <c r="K3291">
        <v>2020</v>
      </c>
      <c r="L3291" s="1064">
        <v>1</v>
      </c>
      <c r="M3291" s="1064">
        <v>1</v>
      </c>
      <c r="N3291" s="1064" t="s">
        <v>2397</v>
      </c>
      <c r="O3291">
        <v>13</v>
      </c>
      <c r="P3291" s="1065">
        <v>0</v>
      </c>
      <c r="Q3291" s="1065">
        <v>0</v>
      </c>
      <c r="R3291" s="1066">
        <f t="shared" si="51"/>
        <v>0</v>
      </c>
      <c r="S3291" s="1065">
        <v>0</v>
      </c>
      <c r="T3291" s="1065">
        <v>0</v>
      </c>
      <c r="U3291" s="1065">
        <v>0</v>
      </c>
      <c r="V3291" s="1065">
        <v>0</v>
      </c>
    </row>
    <row r="3292" spans="1:22">
      <c r="A3292">
        <v>4088200100</v>
      </c>
      <c r="B3292" s="1061">
        <v>2</v>
      </c>
      <c r="C3292" s="1061">
        <v>5</v>
      </c>
      <c r="D3292" s="1062">
        <v>2</v>
      </c>
      <c r="E3292" s="1061" t="s">
        <v>2394</v>
      </c>
      <c r="F3292" s="1061">
        <v>143</v>
      </c>
      <c r="G3292" s="1061" t="s">
        <v>711</v>
      </c>
      <c r="H3292" s="1063">
        <v>1</v>
      </c>
      <c r="I3292" s="1064">
        <v>37901</v>
      </c>
      <c r="J3292" s="1064">
        <v>1</v>
      </c>
      <c r="K3292">
        <v>2020</v>
      </c>
      <c r="L3292" s="1064">
        <v>1</v>
      </c>
      <c r="M3292" s="1064">
        <v>1</v>
      </c>
      <c r="N3292" s="1064" t="s">
        <v>2397</v>
      </c>
      <c r="O3292">
        <v>13</v>
      </c>
      <c r="P3292" s="1065">
        <v>0</v>
      </c>
      <c r="Q3292" s="1065">
        <v>0</v>
      </c>
      <c r="R3292" s="1066">
        <f t="shared" si="51"/>
        <v>0</v>
      </c>
      <c r="S3292" s="1065">
        <v>0</v>
      </c>
      <c r="T3292" s="1065">
        <v>0</v>
      </c>
      <c r="U3292" s="1065">
        <v>590</v>
      </c>
      <c r="V3292" s="1065">
        <v>590</v>
      </c>
    </row>
    <row r="3293" spans="1:22">
      <c r="A3293">
        <v>4088200100</v>
      </c>
      <c r="B3293" s="1061">
        <v>2</v>
      </c>
      <c r="C3293" s="1061">
        <v>5</v>
      </c>
      <c r="D3293" s="1062">
        <v>2</v>
      </c>
      <c r="E3293" s="1061" t="s">
        <v>2394</v>
      </c>
      <c r="F3293" s="1061">
        <v>143</v>
      </c>
      <c r="G3293" s="1061" t="s">
        <v>711</v>
      </c>
      <c r="H3293" s="1063">
        <v>1</v>
      </c>
      <c r="I3293" s="1064">
        <v>37901</v>
      </c>
      <c r="J3293" s="1064">
        <v>1</v>
      </c>
      <c r="K3293">
        <v>2020</v>
      </c>
      <c r="L3293" s="1064">
        <v>1</v>
      </c>
      <c r="M3293" s="1064">
        <v>1</v>
      </c>
      <c r="N3293" s="1064" t="s">
        <v>2397</v>
      </c>
      <c r="O3293">
        <v>13</v>
      </c>
      <c r="P3293" s="1065">
        <v>0</v>
      </c>
      <c r="Q3293" s="1065">
        <v>0</v>
      </c>
      <c r="R3293" s="1066">
        <f t="shared" si="51"/>
        <v>0</v>
      </c>
      <c r="S3293" s="1065">
        <v>0</v>
      </c>
      <c r="T3293" s="1065">
        <v>0</v>
      </c>
      <c r="U3293" s="1065">
        <v>0</v>
      </c>
      <c r="V3293" s="1065">
        <v>0</v>
      </c>
    </row>
    <row r="3294" spans="1:22">
      <c r="A3294">
        <v>4088200100</v>
      </c>
      <c r="B3294" s="1061">
        <v>2</v>
      </c>
      <c r="C3294" s="1061">
        <v>5</v>
      </c>
      <c r="D3294" s="1062">
        <v>2</v>
      </c>
      <c r="E3294" s="1061" t="s">
        <v>2394</v>
      </c>
      <c r="F3294" s="1061">
        <v>143</v>
      </c>
      <c r="G3294" s="1061" t="s">
        <v>711</v>
      </c>
      <c r="H3294" s="1063">
        <v>1</v>
      </c>
      <c r="I3294" s="1064">
        <v>37901</v>
      </c>
      <c r="J3294" s="1064">
        <v>1</v>
      </c>
      <c r="K3294">
        <v>2020</v>
      </c>
      <c r="L3294" s="1064">
        <v>1</v>
      </c>
      <c r="M3294" s="1064">
        <v>1</v>
      </c>
      <c r="N3294" s="1064" t="s">
        <v>2397</v>
      </c>
      <c r="O3294">
        <v>13</v>
      </c>
      <c r="P3294" s="1065">
        <v>0</v>
      </c>
      <c r="Q3294" s="1065">
        <v>0</v>
      </c>
      <c r="R3294" s="1066">
        <f t="shared" si="51"/>
        <v>0</v>
      </c>
      <c r="S3294" s="1065">
        <v>0</v>
      </c>
      <c r="T3294" s="1065">
        <v>0</v>
      </c>
      <c r="U3294" s="1065">
        <v>0</v>
      </c>
      <c r="V3294" s="1065">
        <v>0</v>
      </c>
    </row>
    <row r="3295" spans="1:22">
      <c r="A3295">
        <v>4088200100</v>
      </c>
      <c r="B3295" s="1061">
        <v>2</v>
      </c>
      <c r="C3295" s="1061">
        <v>5</v>
      </c>
      <c r="D3295" s="1062">
        <v>2</v>
      </c>
      <c r="E3295" s="1061" t="s">
        <v>2394</v>
      </c>
      <c r="F3295" s="1061">
        <v>143</v>
      </c>
      <c r="G3295" s="1061" t="s">
        <v>711</v>
      </c>
      <c r="H3295" s="1063">
        <v>1</v>
      </c>
      <c r="I3295" s="1064">
        <v>37901</v>
      </c>
      <c r="J3295" s="1064">
        <v>1</v>
      </c>
      <c r="K3295">
        <v>2020</v>
      </c>
      <c r="L3295" s="1064">
        <v>1</v>
      </c>
      <c r="M3295" s="1064">
        <v>1</v>
      </c>
      <c r="N3295" s="1064" t="s">
        <v>2397</v>
      </c>
      <c r="O3295">
        <v>13</v>
      </c>
      <c r="P3295" s="1065">
        <v>0</v>
      </c>
      <c r="Q3295" s="1065">
        <v>0</v>
      </c>
      <c r="R3295" s="1066">
        <f t="shared" si="51"/>
        <v>0</v>
      </c>
      <c r="S3295" s="1065">
        <v>590</v>
      </c>
      <c r="T3295" s="1065">
        <v>590</v>
      </c>
      <c r="U3295" s="1065">
        <v>0</v>
      </c>
      <c r="V3295" s="1065">
        <v>0</v>
      </c>
    </row>
    <row r="3296" spans="1:22">
      <c r="A3296">
        <v>4088200100</v>
      </c>
      <c r="B3296" s="1061">
        <v>2</v>
      </c>
      <c r="C3296" s="1061">
        <v>5</v>
      </c>
      <c r="D3296" s="1062">
        <v>2</v>
      </c>
      <c r="E3296" s="1061" t="s">
        <v>2394</v>
      </c>
      <c r="F3296" s="1061">
        <v>143</v>
      </c>
      <c r="G3296" s="1061" t="s">
        <v>711</v>
      </c>
      <c r="H3296" s="1063">
        <v>1</v>
      </c>
      <c r="I3296" s="1064">
        <v>37901</v>
      </c>
      <c r="J3296" s="1064">
        <v>1</v>
      </c>
      <c r="K3296">
        <v>2020</v>
      </c>
      <c r="L3296" s="1064">
        <v>1</v>
      </c>
      <c r="M3296" s="1064">
        <v>1</v>
      </c>
      <c r="N3296" s="1064" t="s">
        <v>2397</v>
      </c>
      <c r="O3296">
        <v>13</v>
      </c>
      <c r="P3296" s="1065">
        <v>0</v>
      </c>
      <c r="Q3296" s="1065">
        <v>610</v>
      </c>
      <c r="R3296" s="1066">
        <f t="shared" si="51"/>
        <v>610</v>
      </c>
      <c r="S3296" s="1065">
        <v>0</v>
      </c>
      <c r="T3296" s="1065">
        <v>0</v>
      </c>
      <c r="U3296" s="1065">
        <v>0</v>
      </c>
      <c r="V3296" s="1065">
        <v>0</v>
      </c>
    </row>
    <row r="3297" spans="1:22">
      <c r="A3297">
        <v>4088200100</v>
      </c>
      <c r="B3297" s="1061">
        <v>2</v>
      </c>
      <c r="C3297" s="1061">
        <v>5</v>
      </c>
      <c r="D3297" s="1062">
        <v>2</v>
      </c>
      <c r="E3297" s="1061" t="s">
        <v>2394</v>
      </c>
      <c r="F3297" s="1061">
        <v>143</v>
      </c>
      <c r="G3297" s="1061" t="s">
        <v>711</v>
      </c>
      <c r="H3297" s="1063">
        <v>1</v>
      </c>
      <c r="I3297" s="1064">
        <v>37901</v>
      </c>
      <c r="J3297" s="1064">
        <v>1</v>
      </c>
      <c r="K3297">
        <v>2020</v>
      </c>
      <c r="L3297" s="1064">
        <v>1</v>
      </c>
      <c r="M3297" s="1064">
        <v>1</v>
      </c>
      <c r="N3297" s="1064" t="s">
        <v>2397</v>
      </c>
      <c r="O3297">
        <v>13</v>
      </c>
      <c r="P3297" s="1065">
        <v>0</v>
      </c>
      <c r="Q3297" s="1065">
        <v>0</v>
      </c>
      <c r="R3297" s="1066">
        <f t="shared" si="51"/>
        <v>0</v>
      </c>
      <c r="S3297" s="1065">
        <v>0</v>
      </c>
      <c r="T3297" s="1065">
        <v>0</v>
      </c>
      <c r="U3297" s="1065">
        <v>0</v>
      </c>
      <c r="V3297" s="1065">
        <v>0</v>
      </c>
    </row>
    <row r="3298" spans="1:22">
      <c r="A3298">
        <v>4088200100</v>
      </c>
      <c r="B3298" s="1061">
        <v>2</v>
      </c>
      <c r="C3298" s="1061">
        <v>5</v>
      </c>
      <c r="D3298" s="1062">
        <v>2</v>
      </c>
      <c r="E3298" s="1061" t="s">
        <v>2394</v>
      </c>
      <c r="F3298" s="1061">
        <v>143</v>
      </c>
      <c r="G3298" s="1061" t="s">
        <v>711</v>
      </c>
      <c r="H3298" s="1063">
        <v>1</v>
      </c>
      <c r="I3298" s="1064">
        <v>37901</v>
      </c>
      <c r="J3298" s="1064">
        <v>1</v>
      </c>
      <c r="K3298">
        <v>2020</v>
      </c>
      <c r="L3298" s="1064">
        <v>1</v>
      </c>
      <c r="M3298" s="1064">
        <v>1</v>
      </c>
      <c r="N3298" s="1064" t="s">
        <v>2397</v>
      </c>
      <c r="O3298">
        <v>13</v>
      </c>
      <c r="P3298" s="1065">
        <v>0</v>
      </c>
      <c r="Q3298" s="1065">
        <v>0</v>
      </c>
      <c r="R3298" s="1066">
        <f t="shared" si="51"/>
        <v>0</v>
      </c>
      <c r="S3298" s="1065">
        <v>0</v>
      </c>
      <c r="T3298" s="1065">
        <v>0</v>
      </c>
      <c r="U3298" s="1065">
        <v>161</v>
      </c>
      <c r="V3298" s="1065">
        <v>161</v>
      </c>
    </row>
    <row r="3299" spans="1:22">
      <c r="A3299">
        <v>4088200100</v>
      </c>
      <c r="B3299" s="1061">
        <v>2</v>
      </c>
      <c r="C3299" s="1061">
        <v>5</v>
      </c>
      <c r="D3299" s="1062">
        <v>2</v>
      </c>
      <c r="E3299" s="1061" t="s">
        <v>2394</v>
      </c>
      <c r="F3299" s="1061">
        <v>143</v>
      </c>
      <c r="G3299" s="1061" t="s">
        <v>711</v>
      </c>
      <c r="H3299" s="1063">
        <v>1</v>
      </c>
      <c r="I3299" s="1064">
        <v>37901</v>
      </c>
      <c r="J3299" s="1064">
        <v>1</v>
      </c>
      <c r="K3299">
        <v>2020</v>
      </c>
      <c r="L3299" s="1064">
        <v>1</v>
      </c>
      <c r="M3299" s="1064">
        <v>1</v>
      </c>
      <c r="N3299" s="1064" t="s">
        <v>2397</v>
      </c>
      <c r="O3299">
        <v>13</v>
      </c>
      <c r="P3299" s="1065">
        <v>0</v>
      </c>
      <c r="Q3299" s="1065">
        <v>0</v>
      </c>
      <c r="R3299" s="1066">
        <f t="shared" si="51"/>
        <v>0</v>
      </c>
      <c r="S3299" s="1065">
        <v>0</v>
      </c>
      <c r="T3299" s="1065">
        <v>0</v>
      </c>
      <c r="U3299" s="1065">
        <v>0</v>
      </c>
      <c r="V3299" s="1065">
        <v>0</v>
      </c>
    </row>
    <row r="3300" spans="1:22">
      <c r="A3300">
        <v>4088200100</v>
      </c>
      <c r="B3300" s="1061">
        <v>2</v>
      </c>
      <c r="C3300" s="1061">
        <v>5</v>
      </c>
      <c r="D3300" s="1062">
        <v>2</v>
      </c>
      <c r="E3300" s="1061" t="s">
        <v>2394</v>
      </c>
      <c r="F3300" s="1061">
        <v>143</v>
      </c>
      <c r="G3300" s="1061" t="s">
        <v>711</v>
      </c>
      <c r="H3300" s="1063">
        <v>1</v>
      </c>
      <c r="I3300" s="1064">
        <v>37901</v>
      </c>
      <c r="J3300" s="1064">
        <v>1</v>
      </c>
      <c r="K3300">
        <v>2020</v>
      </c>
      <c r="L3300" s="1064">
        <v>1</v>
      </c>
      <c r="M3300" s="1064">
        <v>1</v>
      </c>
      <c r="N3300" s="1064" t="s">
        <v>2397</v>
      </c>
      <c r="O3300">
        <v>13</v>
      </c>
      <c r="P3300" s="1065">
        <v>0</v>
      </c>
      <c r="Q3300" s="1065">
        <v>0</v>
      </c>
      <c r="R3300" s="1066">
        <f t="shared" si="51"/>
        <v>0</v>
      </c>
      <c r="S3300" s="1065">
        <v>0</v>
      </c>
      <c r="T3300" s="1065">
        <v>0</v>
      </c>
      <c r="U3300" s="1065">
        <v>0</v>
      </c>
      <c r="V3300" s="1065">
        <v>0</v>
      </c>
    </row>
    <row r="3301" spans="1:22">
      <c r="A3301">
        <v>4088200100</v>
      </c>
      <c r="B3301" s="1061">
        <v>2</v>
      </c>
      <c r="C3301" s="1061">
        <v>5</v>
      </c>
      <c r="D3301" s="1062">
        <v>2</v>
      </c>
      <c r="E3301" s="1061" t="s">
        <v>2394</v>
      </c>
      <c r="F3301" s="1061">
        <v>143</v>
      </c>
      <c r="G3301" s="1061" t="s">
        <v>711</v>
      </c>
      <c r="H3301" s="1063">
        <v>1</v>
      </c>
      <c r="I3301" s="1064">
        <v>37901</v>
      </c>
      <c r="J3301" s="1064">
        <v>1</v>
      </c>
      <c r="K3301">
        <v>2020</v>
      </c>
      <c r="L3301" s="1064">
        <v>1</v>
      </c>
      <c r="M3301" s="1064">
        <v>1</v>
      </c>
      <c r="N3301" s="1064" t="s">
        <v>2397</v>
      </c>
      <c r="O3301">
        <v>13</v>
      </c>
      <c r="P3301" s="1065">
        <v>0</v>
      </c>
      <c r="Q3301" s="1065">
        <v>0</v>
      </c>
      <c r="R3301" s="1066">
        <f t="shared" si="51"/>
        <v>0</v>
      </c>
      <c r="S3301" s="1065">
        <v>161</v>
      </c>
      <c r="T3301" s="1065">
        <v>161</v>
      </c>
      <c r="U3301" s="1065">
        <v>0</v>
      </c>
      <c r="V3301" s="1065">
        <v>0</v>
      </c>
    </row>
    <row r="3302" spans="1:22">
      <c r="A3302">
        <v>4088200100</v>
      </c>
      <c r="B3302" s="1061">
        <v>2</v>
      </c>
      <c r="C3302" s="1061">
        <v>5</v>
      </c>
      <c r="D3302" s="1062">
        <v>2</v>
      </c>
      <c r="E3302" s="1061" t="s">
        <v>2394</v>
      </c>
      <c r="F3302" s="1061">
        <v>143</v>
      </c>
      <c r="G3302" s="1061" t="s">
        <v>711</v>
      </c>
      <c r="H3302" s="1063">
        <v>1</v>
      </c>
      <c r="I3302" s="1064">
        <v>37901</v>
      </c>
      <c r="J3302" s="1064">
        <v>1</v>
      </c>
      <c r="K3302">
        <v>2020</v>
      </c>
      <c r="L3302" s="1064">
        <v>1</v>
      </c>
      <c r="M3302" s="1064">
        <v>1</v>
      </c>
      <c r="N3302" s="1064" t="s">
        <v>2397</v>
      </c>
      <c r="O3302">
        <v>13</v>
      </c>
      <c r="P3302" s="1065">
        <v>0</v>
      </c>
      <c r="Q3302" s="1065">
        <v>200</v>
      </c>
      <c r="R3302" s="1066">
        <f t="shared" si="51"/>
        <v>200</v>
      </c>
      <c r="S3302" s="1065">
        <v>0</v>
      </c>
      <c r="T3302" s="1065">
        <v>0</v>
      </c>
      <c r="U3302" s="1065">
        <v>0</v>
      </c>
      <c r="V3302" s="1065">
        <v>0</v>
      </c>
    </row>
    <row r="3303" spans="1:22">
      <c r="A3303">
        <v>4088200100</v>
      </c>
      <c r="B3303" s="1061">
        <v>2</v>
      </c>
      <c r="C3303" s="1061">
        <v>5</v>
      </c>
      <c r="D3303" s="1062">
        <v>2</v>
      </c>
      <c r="E3303" s="1061" t="s">
        <v>2394</v>
      </c>
      <c r="F3303" s="1061">
        <v>143</v>
      </c>
      <c r="G3303" s="1061" t="s">
        <v>711</v>
      </c>
      <c r="H3303" s="1063">
        <v>1</v>
      </c>
      <c r="I3303" s="1064">
        <v>38101</v>
      </c>
      <c r="J3303" s="1064">
        <v>1</v>
      </c>
      <c r="K3303">
        <v>2020</v>
      </c>
      <c r="L3303" s="1064">
        <v>1</v>
      </c>
      <c r="M3303" s="1064">
        <v>1</v>
      </c>
      <c r="N3303" s="1064" t="s">
        <v>2397</v>
      </c>
      <c r="O3303">
        <v>13</v>
      </c>
      <c r="P3303" s="1065">
        <v>32469.72</v>
      </c>
      <c r="Q3303" s="1065">
        <v>0</v>
      </c>
      <c r="R3303" s="1066">
        <f t="shared" si="51"/>
        <v>32469.72</v>
      </c>
      <c r="S3303" s="1065">
        <v>24132.799999999999</v>
      </c>
      <c r="T3303" s="1065">
        <v>24132.799999999999</v>
      </c>
      <c r="U3303" s="1065">
        <v>24132.799999999999</v>
      </c>
      <c r="V3303" s="1065">
        <v>24132.799999999999</v>
      </c>
    </row>
    <row r="3304" spans="1:22">
      <c r="A3304">
        <v>4088200100</v>
      </c>
      <c r="B3304" s="1061">
        <v>2</v>
      </c>
      <c r="C3304" s="1061">
        <v>5</v>
      </c>
      <c r="D3304" s="1062">
        <v>2</v>
      </c>
      <c r="E3304" s="1061" t="s">
        <v>2394</v>
      </c>
      <c r="F3304" s="1061">
        <v>143</v>
      </c>
      <c r="G3304" s="1061" t="s">
        <v>711</v>
      </c>
      <c r="H3304" s="1063">
        <v>1</v>
      </c>
      <c r="I3304" s="1064">
        <v>38101</v>
      </c>
      <c r="J3304" s="1064">
        <v>1</v>
      </c>
      <c r="K3304">
        <v>2020</v>
      </c>
      <c r="L3304" s="1064">
        <v>2</v>
      </c>
      <c r="M3304" s="1064">
        <v>2</v>
      </c>
      <c r="N3304" s="1064" t="s">
        <v>2396</v>
      </c>
      <c r="O3304">
        <v>13</v>
      </c>
      <c r="P3304" s="1065">
        <v>67552.350000000006</v>
      </c>
      <c r="Q3304" s="1065">
        <v>-50152.35</v>
      </c>
      <c r="R3304" s="1066">
        <f t="shared" si="51"/>
        <v>17400.000000000007</v>
      </c>
      <c r="S3304" s="1065">
        <v>17400</v>
      </c>
      <c r="T3304" s="1065">
        <v>17400</v>
      </c>
      <c r="U3304" s="1065">
        <v>17400</v>
      </c>
      <c r="V3304" s="1065">
        <v>17400</v>
      </c>
    </row>
    <row r="3305" spans="1:22">
      <c r="A3305">
        <v>4088200100</v>
      </c>
      <c r="B3305" s="1061">
        <v>2</v>
      </c>
      <c r="C3305" s="1061">
        <v>5</v>
      </c>
      <c r="D3305" s="1062">
        <v>2</v>
      </c>
      <c r="E3305" s="1061" t="s">
        <v>2394</v>
      </c>
      <c r="F3305" s="1061">
        <v>143</v>
      </c>
      <c r="G3305" s="1061" t="s">
        <v>711</v>
      </c>
      <c r="H3305" s="1063">
        <v>1</v>
      </c>
      <c r="I3305" s="1064">
        <v>38201</v>
      </c>
      <c r="J3305" s="1064">
        <v>1</v>
      </c>
      <c r="K3305">
        <v>2020</v>
      </c>
      <c r="L3305" s="1064">
        <v>1</v>
      </c>
      <c r="M3305" s="1064">
        <v>1</v>
      </c>
      <c r="N3305" s="1064" t="s">
        <v>2397</v>
      </c>
      <c r="O3305">
        <v>13</v>
      </c>
      <c r="P3305" s="1065">
        <v>44488.38</v>
      </c>
      <c r="Q3305" s="1065">
        <v>-30488.38</v>
      </c>
      <c r="R3305" s="1066">
        <f t="shared" si="51"/>
        <v>13999.999999999996</v>
      </c>
      <c r="S3305" s="1065">
        <v>14000</v>
      </c>
      <c r="T3305" s="1065">
        <v>14000</v>
      </c>
      <c r="U3305" s="1065">
        <v>14000</v>
      </c>
      <c r="V3305" s="1065">
        <v>14000</v>
      </c>
    </row>
    <row r="3306" spans="1:22">
      <c r="A3306">
        <v>4088200100</v>
      </c>
      <c r="B3306" s="1061">
        <v>2</v>
      </c>
      <c r="C3306" s="1061">
        <v>5</v>
      </c>
      <c r="D3306" s="1062">
        <v>2</v>
      </c>
      <c r="E3306" s="1061" t="s">
        <v>2394</v>
      </c>
      <c r="F3306" s="1061">
        <v>143</v>
      </c>
      <c r="G3306" s="1061" t="s">
        <v>711</v>
      </c>
      <c r="H3306" s="1063">
        <v>1</v>
      </c>
      <c r="I3306" s="1064">
        <v>38201</v>
      </c>
      <c r="J3306" s="1064">
        <v>1</v>
      </c>
      <c r="K3306">
        <v>2020</v>
      </c>
      <c r="L3306" s="1064">
        <v>1</v>
      </c>
      <c r="M3306" s="1064">
        <v>1</v>
      </c>
      <c r="N3306" s="1064" t="s">
        <v>2397</v>
      </c>
      <c r="O3306">
        <v>13</v>
      </c>
      <c r="P3306" s="1065">
        <v>15709.15</v>
      </c>
      <c r="Q3306" s="1065">
        <v>-15709.15</v>
      </c>
      <c r="R3306" s="1066">
        <f t="shared" si="51"/>
        <v>0</v>
      </c>
      <c r="S3306" s="1065">
        <v>0</v>
      </c>
      <c r="T3306" s="1065">
        <v>0</v>
      </c>
      <c r="U3306" s="1065">
        <v>0</v>
      </c>
      <c r="V3306" s="1065">
        <v>0</v>
      </c>
    </row>
    <row r="3307" spans="1:22">
      <c r="A3307">
        <v>4088200100</v>
      </c>
      <c r="B3307" s="1061">
        <v>2</v>
      </c>
      <c r="C3307" s="1061">
        <v>5</v>
      </c>
      <c r="D3307" s="1062">
        <v>2</v>
      </c>
      <c r="E3307" s="1061" t="s">
        <v>2394</v>
      </c>
      <c r="F3307" s="1061">
        <v>143</v>
      </c>
      <c r="G3307" s="1061" t="s">
        <v>711</v>
      </c>
      <c r="H3307" s="1063">
        <v>1</v>
      </c>
      <c r="I3307" s="1064">
        <v>38201</v>
      </c>
      <c r="J3307" s="1064">
        <v>1</v>
      </c>
      <c r="K3307">
        <v>2020</v>
      </c>
      <c r="L3307" s="1064">
        <v>2</v>
      </c>
      <c r="M3307" s="1064">
        <v>2</v>
      </c>
      <c r="N3307" s="1064" t="s">
        <v>2396</v>
      </c>
      <c r="O3307">
        <v>13</v>
      </c>
      <c r="P3307" s="1065">
        <v>109131.19</v>
      </c>
      <c r="Q3307" s="1065">
        <v>-23610.19</v>
      </c>
      <c r="R3307" s="1066">
        <f t="shared" si="51"/>
        <v>85521</v>
      </c>
      <c r="S3307" s="1065">
        <v>85521</v>
      </c>
      <c r="T3307" s="1065">
        <v>85521</v>
      </c>
      <c r="U3307" s="1065">
        <v>85521</v>
      </c>
      <c r="V3307" s="1065">
        <v>85521</v>
      </c>
    </row>
    <row r="3308" spans="1:22">
      <c r="A3308">
        <v>4088200100</v>
      </c>
      <c r="B3308" s="1061">
        <v>2</v>
      </c>
      <c r="C3308" s="1061">
        <v>5</v>
      </c>
      <c r="D3308" s="1062">
        <v>2</v>
      </c>
      <c r="E3308" s="1061" t="s">
        <v>2394</v>
      </c>
      <c r="F3308" s="1061">
        <v>143</v>
      </c>
      <c r="G3308" s="1061" t="s">
        <v>711</v>
      </c>
      <c r="H3308" s="1063">
        <v>1</v>
      </c>
      <c r="I3308" s="1064">
        <v>38201</v>
      </c>
      <c r="J3308" s="1064">
        <v>1</v>
      </c>
      <c r="K3308">
        <v>2020</v>
      </c>
      <c r="L3308" s="1064">
        <v>1</v>
      </c>
      <c r="M3308" s="1064">
        <v>1</v>
      </c>
      <c r="N3308" s="1064" t="s">
        <v>2397</v>
      </c>
      <c r="O3308">
        <v>13</v>
      </c>
      <c r="P3308" s="1065">
        <v>16884</v>
      </c>
      <c r="Q3308" s="1065">
        <v>-16884</v>
      </c>
      <c r="R3308" s="1066">
        <f t="shared" si="51"/>
        <v>0</v>
      </c>
      <c r="S3308" s="1065">
        <v>0</v>
      </c>
      <c r="T3308" s="1065">
        <v>0</v>
      </c>
      <c r="U3308" s="1065">
        <v>0</v>
      </c>
      <c r="V3308" s="1065">
        <v>0</v>
      </c>
    </row>
    <row r="3309" spans="1:22">
      <c r="A3309">
        <v>4088200100</v>
      </c>
      <c r="B3309" s="1061">
        <v>2</v>
      </c>
      <c r="C3309" s="1061">
        <v>5</v>
      </c>
      <c r="D3309" s="1062">
        <v>2</v>
      </c>
      <c r="E3309" s="1061" t="s">
        <v>2394</v>
      </c>
      <c r="F3309" s="1061">
        <v>143</v>
      </c>
      <c r="G3309" s="1061" t="s">
        <v>711</v>
      </c>
      <c r="H3309" s="1063">
        <v>1</v>
      </c>
      <c r="I3309" s="1064">
        <v>38201</v>
      </c>
      <c r="J3309" s="1064">
        <v>1</v>
      </c>
      <c r="K3309">
        <v>2020</v>
      </c>
      <c r="L3309" s="1064">
        <v>1</v>
      </c>
      <c r="M3309" s="1064">
        <v>1</v>
      </c>
      <c r="N3309" s="1064" t="s">
        <v>2397</v>
      </c>
      <c r="O3309">
        <v>13</v>
      </c>
      <c r="P3309" s="1065">
        <v>1597.54</v>
      </c>
      <c r="Q3309" s="1065">
        <v>-1597.54</v>
      </c>
      <c r="R3309" s="1066">
        <f t="shared" si="51"/>
        <v>0</v>
      </c>
      <c r="S3309" s="1065">
        <v>0</v>
      </c>
      <c r="T3309" s="1065">
        <v>0</v>
      </c>
      <c r="U3309" s="1065">
        <v>0</v>
      </c>
      <c r="V3309" s="1065">
        <v>0</v>
      </c>
    </row>
    <row r="3310" spans="1:22">
      <c r="A3310">
        <v>4088200100</v>
      </c>
      <c r="B3310" s="1061">
        <v>2</v>
      </c>
      <c r="C3310" s="1061">
        <v>5</v>
      </c>
      <c r="D3310" s="1062">
        <v>2</v>
      </c>
      <c r="E3310" s="1061" t="s">
        <v>2394</v>
      </c>
      <c r="F3310" s="1061">
        <v>143</v>
      </c>
      <c r="G3310" s="1061" t="s">
        <v>711</v>
      </c>
      <c r="H3310" s="1063">
        <v>1</v>
      </c>
      <c r="I3310" s="1064">
        <v>38201</v>
      </c>
      <c r="J3310" s="1064">
        <v>1</v>
      </c>
      <c r="K3310">
        <v>2020</v>
      </c>
      <c r="L3310" s="1064">
        <v>1</v>
      </c>
      <c r="M3310" s="1064">
        <v>1</v>
      </c>
      <c r="N3310" s="1064" t="s">
        <v>2397</v>
      </c>
      <c r="O3310">
        <v>13</v>
      </c>
      <c r="P3310" s="1065">
        <v>443768.18</v>
      </c>
      <c r="Q3310" s="1065">
        <v>-443768.18</v>
      </c>
      <c r="R3310" s="1066">
        <f t="shared" si="51"/>
        <v>0</v>
      </c>
      <c r="S3310" s="1065">
        <v>0</v>
      </c>
      <c r="T3310" s="1065">
        <v>0</v>
      </c>
      <c r="U3310" s="1065">
        <v>0</v>
      </c>
      <c r="V3310" s="1065">
        <v>0</v>
      </c>
    </row>
    <row r="3311" spans="1:22">
      <c r="A3311">
        <v>4088200100</v>
      </c>
      <c r="B3311" s="1061">
        <v>2</v>
      </c>
      <c r="C3311" s="1061">
        <v>5</v>
      </c>
      <c r="D3311" s="1062">
        <v>2</v>
      </c>
      <c r="E3311" s="1061" t="s">
        <v>2394</v>
      </c>
      <c r="F3311" s="1061">
        <v>143</v>
      </c>
      <c r="G3311" s="1061" t="s">
        <v>711</v>
      </c>
      <c r="H3311" s="1063">
        <v>1</v>
      </c>
      <c r="I3311" s="1064">
        <v>38201</v>
      </c>
      <c r="J3311" s="1064">
        <v>1</v>
      </c>
      <c r="K3311">
        <v>2020</v>
      </c>
      <c r="L3311" s="1064">
        <v>1</v>
      </c>
      <c r="M3311" s="1064">
        <v>1</v>
      </c>
      <c r="N3311" s="1064" t="s">
        <v>2397</v>
      </c>
      <c r="O3311">
        <v>13</v>
      </c>
      <c r="P3311" s="1065">
        <v>26896.32</v>
      </c>
      <c r="Q3311" s="1065">
        <v>101310.68</v>
      </c>
      <c r="R3311" s="1066">
        <f t="shared" si="51"/>
        <v>128207</v>
      </c>
      <c r="S3311" s="1065">
        <v>128207</v>
      </c>
      <c r="T3311" s="1065">
        <v>128207</v>
      </c>
      <c r="U3311" s="1065">
        <v>128207</v>
      </c>
      <c r="V3311" s="1065">
        <v>128207</v>
      </c>
    </row>
    <row r="3312" spans="1:22">
      <c r="A3312">
        <v>4088200100</v>
      </c>
      <c r="B3312" s="1061">
        <v>2</v>
      </c>
      <c r="C3312" s="1061">
        <v>5</v>
      </c>
      <c r="D3312" s="1062">
        <v>2</v>
      </c>
      <c r="E3312" s="1061" t="s">
        <v>2394</v>
      </c>
      <c r="F3312" s="1061">
        <v>143</v>
      </c>
      <c r="G3312" s="1061" t="s">
        <v>711</v>
      </c>
      <c r="H3312" s="1063">
        <v>1</v>
      </c>
      <c r="I3312" s="1064">
        <v>38201</v>
      </c>
      <c r="J3312" s="1064">
        <v>1</v>
      </c>
      <c r="K3312">
        <v>2020</v>
      </c>
      <c r="L3312" s="1064">
        <v>1</v>
      </c>
      <c r="M3312" s="1064">
        <v>1</v>
      </c>
      <c r="N3312" s="1064" t="s">
        <v>2397</v>
      </c>
      <c r="O3312">
        <v>13</v>
      </c>
      <c r="P3312" s="1065">
        <v>20634.89</v>
      </c>
      <c r="Q3312" s="1065">
        <v>-20634.89</v>
      </c>
      <c r="R3312" s="1066">
        <f t="shared" si="51"/>
        <v>0</v>
      </c>
      <c r="S3312" s="1065">
        <v>0</v>
      </c>
      <c r="T3312" s="1065">
        <v>0</v>
      </c>
      <c r="U3312" s="1065">
        <v>0</v>
      </c>
      <c r="V3312" s="1065">
        <v>0</v>
      </c>
    </row>
    <row r="3313" spans="1:22">
      <c r="A3313">
        <v>4088200100</v>
      </c>
      <c r="B3313" s="1061">
        <v>2</v>
      </c>
      <c r="C3313" s="1061">
        <v>5</v>
      </c>
      <c r="D3313" s="1062">
        <v>2</v>
      </c>
      <c r="E3313" s="1061" t="s">
        <v>2394</v>
      </c>
      <c r="F3313" s="1061">
        <v>143</v>
      </c>
      <c r="G3313" s="1061" t="s">
        <v>711</v>
      </c>
      <c r="H3313" s="1063">
        <v>1</v>
      </c>
      <c r="I3313" s="1064">
        <v>38201</v>
      </c>
      <c r="J3313" s="1064">
        <v>1</v>
      </c>
      <c r="K3313">
        <v>2020</v>
      </c>
      <c r="L3313" s="1064">
        <v>2</v>
      </c>
      <c r="M3313" s="1064">
        <v>2</v>
      </c>
      <c r="N3313" s="1064" t="s">
        <v>2396</v>
      </c>
      <c r="O3313">
        <v>13</v>
      </c>
      <c r="P3313" s="1065">
        <v>0</v>
      </c>
      <c r="Q3313" s="1065">
        <v>0</v>
      </c>
      <c r="R3313" s="1066">
        <f t="shared" si="51"/>
        <v>0</v>
      </c>
      <c r="S3313" s="1065">
        <v>0</v>
      </c>
      <c r="T3313" s="1065">
        <v>0</v>
      </c>
      <c r="U3313" s="1065">
        <v>0</v>
      </c>
      <c r="V3313" s="1065">
        <v>0</v>
      </c>
    </row>
    <row r="3314" spans="1:22">
      <c r="A3314">
        <v>4088200100</v>
      </c>
      <c r="B3314" s="1061">
        <v>2</v>
      </c>
      <c r="C3314" s="1061">
        <v>5</v>
      </c>
      <c r="D3314" s="1062">
        <v>2</v>
      </c>
      <c r="E3314" s="1061" t="s">
        <v>2394</v>
      </c>
      <c r="F3314" s="1061">
        <v>143</v>
      </c>
      <c r="G3314" s="1061" t="s">
        <v>711</v>
      </c>
      <c r="H3314" s="1063">
        <v>1</v>
      </c>
      <c r="I3314" s="1064">
        <v>38201</v>
      </c>
      <c r="J3314" s="1064">
        <v>1</v>
      </c>
      <c r="K3314">
        <v>2020</v>
      </c>
      <c r="L3314" s="1064">
        <v>2</v>
      </c>
      <c r="M3314" s="1064">
        <v>2</v>
      </c>
      <c r="N3314" s="1064" t="s">
        <v>2396</v>
      </c>
      <c r="O3314">
        <v>13</v>
      </c>
      <c r="P3314" s="1065">
        <v>0</v>
      </c>
      <c r="Q3314" s="1065">
        <v>0</v>
      </c>
      <c r="R3314" s="1066">
        <f t="shared" si="51"/>
        <v>0</v>
      </c>
      <c r="S3314" s="1065">
        <v>0</v>
      </c>
      <c r="T3314" s="1065">
        <v>0</v>
      </c>
      <c r="U3314" s="1065">
        <v>14940.8</v>
      </c>
      <c r="V3314" s="1065">
        <v>14940.8</v>
      </c>
    </row>
    <row r="3315" spans="1:22">
      <c r="A3315">
        <v>4088200100</v>
      </c>
      <c r="B3315" s="1061">
        <v>2</v>
      </c>
      <c r="C3315" s="1061">
        <v>5</v>
      </c>
      <c r="D3315" s="1062">
        <v>2</v>
      </c>
      <c r="E3315" s="1061" t="s">
        <v>2394</v>
      </c>
      <c r="F3315" s="1061">
        <v>143</v>
      </c>
      <c r="G3315" s="1061" t="s">
        <v>711</v>
      </c>
      <c r="H3315" s="1063">
        <v>1</v>
      </c>
      <c r="I3315" s="1064">
        <v>38201</v>
      </c>
      <c r="J3315" s="1064">
        <v>1</v>
      </c>
      <c r="K3315">
        <v>2020</v>
      </c>
      <c r="L3315" s="1064">
        <v>2</v>
      </c>
      <c r="M3315" s="1064">
        <v>2</v>
      </c>
      <c r="N3315" s="1064" t="s">
        <v>2396</v>
      </c>
      <c r="O3315">
        <v>13</v>
      </c>
      <c r="P3315" s="1065">
        <v>0</v>
      </c>
      <c r="Q3315" s="1065">
        <v>0</v>
      </c>
      <c r="R3315" s="1066">
        <f t="shared" si="51"/>
        <v>0</v>
      </c>
      <c r="S3315" s="1065">
        <v>14940.8</v>
      </c>
      <c r="T3315" s="1065">
        <v>14940.8</v>
      </c>
      <c r="U3315" s="1065">
        <v>0</v>
      </c>
      <c r="V3315" s="1065">
        <v>0</v>
      </c>
    </row>
    <row r="3316" spans="1:22">
      <c r="A3316">
        <v>4088200100</v>
      </c>
      <c r="B3316" s="1061">
        <v>2</v>
      </c>
      <c r="C3316" s="1061">
        <v>5</v>
      </c>
      <c r="D3316" s="1062">
        <v>2</v>
      </c>
      <c r="E3316" s="1061" t="s">
        <v>2394</v>
      </c>
      <c r="F3316" s="1061">
        <v>143</v>
      </c>
      <c r="G3316" s="1061" t="s">
        <v>711</v>
      </c>
      <c r="H3316" s="1063">
        <v>1</v>
      </c>
      <c r="I3316" s="1064">
        <v>38201</v>
      </c>
      <c r="J3316" s="1064">
        <v>1</v>
      </c>
      <c r="K3316">
        <v>2020</v>
      </c>
      <c r="L3316" s="1064">
        <v>2</v>
      </c>
      <c r="M3316" s="1064">
        <v>2</v>
      </c>
      <c r="N3316" s="1064" t="s">
        <v>2396</v>
      </c>
      <c r="O3316">
        <v>13</v>
      </c>
      <c r="P3316" s="1065">
        <v>0</v>
      </c>
      <c r="Q3316" s="1065">
        <v>14940.8</v>
      </c>
      <c r="R3316" s="1066">
        <f t="shared" si="51"/>
        <v>14940.8</v>
      </c>
      <c r="S3316" s="1065">
        <v>0</v>
      </c>
      <c r="T3316" s="1065">
        <v>0</v>
      </c>
      <c r="U3316" s="1065">
        <v>0</v>
      </c>
      <c r="V3316" s="1065">
        <v>0</v>
      </c>
    </row>
    <row r="3317" spans="1:22">
      <c r="A3317">
        <v>4088200100</v>
      </c>
      <c r="B3317" s="1061">
        <v>2</v>
      </c>
      <c r="C3317" s="1061">
        <v>5</v>
      </c>
      <c r="D3317" s="1062">
        <v>2</v>
      </c>
      <c r="E3317" s="1061" t="s">
        <v>2394</v>
      </c>
      <c r="F3317" s="1061">
        <v>143</v>
      </c>
      <c r="G3317" s="1061" t="s">
        <v>711</v>
      </c>
      <c r="H3317" s="1063">
        <v>1</v>
      </c>
      <c r="I3317" s="1064">
        <v>38201</v>
      </c>
      <c r="J3317" s="1064">
        <v>1</v>
      </c>
      <c r="K3317">
        <v>2020</v>
      </c>
      <c r="L3317" s="1064">
        <v>2</v>
      </c>
      <c r="M3317" s="1064">
        <v>2</v>
      </c>
      <c r="N3317" s="1064" t="s">
        <v>2396</v>
      </c>
      <c r="O3317">
        <v>13</v>
      </c>
      <c r="P3317" s="1065">
        <v>0</v>
      </c>
      <c r="Q3317" s="1065">
        <v>0</v>
      </c>
      <c r="R3317" s="1066">
        <f t="shared" si="51"/>
        <v>0</v>
      </c>
      <c r="S3317" s="1065">
        <v>0</v>
      </c>
      <c r="T3317" s="1065">
        <v>0</v>
      </c>
      <c r="U3317" s="1065">
        <v>0</v>
      </c>
      <c r="V3317" s="1065">
        <v>0</v>
      </c>
    </row>
    <row r="3318" spans="1:22">
      <c r="A3318">
        <v>4088200100</v>
      </c>
      <c r="B3318" s="1061">
        <v>2</v>
      </c>
      <c r="C3318" s="1061">
        <v>5</v>
      </c>
      <c r="D3318" s="1062">
        <v>2</v>
      </c>
      <c r="E3318" s="1061" t="s">
        <v>2394</v>
      </c>
      <c r="F3318" s="1061">
        <v>143</v>
      </c>
      <c r="G3318" s="1061" t="s">
        <v>711</v>
      </c>
      <c r="H3318" s="1063">
        <v>1</v>
      </c>
      <c r="I3318" s="1064">
        <v>38201</v>
      </c>
      <c r="J3318" s="1064">
        <v>1</v>
      </c>
      <c r="K3318">
        <v>2020</v>
      </c>
      <c r="L3318" s="1064">
        <v>2</v>
      </c>
      <c r="M3318" s="1064">
        <v>2</v>
      </c>
      <c r="N3318" s="1064" t="s">
        <v>2396</v>
      </c>
      <c r="O3318">
        <v>13</v>
      </c>
      <c r="P3318" s="1065">
        <v>0</v>
      </c>
      <c r="Q3318" s="1065">
        <v>0</v>
      </c>
      <c r="R3318" s="1066">
        <f t="shared" si="51"/>
        <v>0</v>
      </c>
      <c r="S3318" s="1065">
        <v>0</v>
      </c>
      <c r="T3318" s="1065">
        <v>0</v>
      </c>
      <c r="U3318" s="1065">
        <v>0</v>
      </c>
      <c r="V3318" s="1065">
        <v>0</v>
      </c>
    </row>
    <row r="3319" spans="1:22">
      <c r="A3319">
        <v>4088200100</v>
      </c>
      <c r="B3319" s="1061">
        <v>2</v>
      </c>
      <c r="C3319" s="1061">
        <v>5</v>
      </c>
      <c r="D3319" s="1062">
        <v>2</v>
      </c>
      <c r="E3319" s="1061" t="s">
        <v>2394</v>
      </c>
      <c r="F3319" s="1061">
        <v>143</v>
      </c>
      <c r="G3319" s="1061" t="s">
        <v>711</v>
      </c>
      <c r="H3319" s="1063">
        <v>1</v>
      </c>
      <c r="I3319" s="1064">
        <v>38201</v>
      </c>
      <c r="J3319" s="1064">
        <v>1</v>
      </c>
      <c r="K3319">
        <v>2020</v>
      </c>
      <c r="L3319" s="1064">
        <v>1</v>
      </c>
      <c r="M3319" s="1064">
        <v>1</v>
      </c>
      <c r="N3319" s="1064" t="s">
        <v>2397</v>
      </c>
      <c r="O3319">
        <v>13</v>
      </c>
      <c r="P3319" s="1065">
        <v>13104.32</v>
      </c>
      <c r="Q3319" s="1065">
        <v>-13104.32</v>
      </c>
      <c r="R3319" s="1066">
        <f t="shared" si="51"/>
        <v>0</v>
      </c>
      <c r="S3319" s="1065">
        <v>0</v>
      </c>
      <c r="T3319" s="1065">
        <v>0</v>
      </c>
      <c r="U3319" s="1065">
        <v>0</v>
      </c>
      <c r="V3319" s="1065">
        <v>0</v>
      </c>
    </row>
    <row r="3320" spans="1:22">
      <c r="A3320">
        <v>4088200100</v>
      </c>
      <c r="B3320" s="1061">
        <v>2</v>
      </c>
      <c r="C3320" s="1061">
        <v>5</v>
      </c>
      <c r="D3320" s="1062">
        <v>2</v>
      </c>
      <c r="E3320" s="1061" t="s">
        <v>2394</v>
      </c>
      <c r="F3320" s="1061">
        <v>143</v>
      </c>
      <c r="G3320" s="1061" t="s">
        <v>711</v>
      </c>
      <c r="H3320" s="1063">
        <v>1</v>
      </c>
      <c r="I3320" s="1064">
        <v>38201</v>
      </c>
      <c r="J3320" s="1064">
        <v>1</v>
      </c>
      <c r="K3320">
        <v>2020</v>
      </c>
      <c r="L3320" s="1064">
        <v>1</v>
      </c>
      <c r="M3320" s="1064">
        <v>1</v>
      </c>
      <c r="N3320" s="1064" t="s">
        <v>2397</v>
      </c>
      <c r="O3320">
        <v>13</v>
      </c>
      <c r="P3320" s="1065">
        <v>2529.44</v>
      </c>
      <c r="Q3320" s="1065">
        <v>-2529.44</v>
      </c>
      <c r="R3320" s="1066">
        <f t="shared" si="51"/>
        <v>0</v>
      </c>
      <c r="S3320" s="1065">
        <v>0</v>
      </c>
      <c r="T3320" s="1065">
        <v>0</v>
      </c>
      <c r="U3320" s="1065">
        <v>0</v>
      </c>
      <c r="V3320" s="1065">
        <v>0</v>
      </c>
    </row>
    <row r="3321" spans="1:22">
      <c r="A3321">
        <v>4088200100</v>
      </c>
      <c r="B3321" s="1061">
        <v>2</v>
      </c>
      <c r="C3321" s="1061">
        <v>5</v>
      </c>
      <c r="D3321" s="1062">
        <v>2</v>
      </c>
      <c r="E3321" s="1061" t="s">
        <v>2394</v>
      </c>
      <c r="F3321" s="1061">
        <v>143</v>
      </c>
      <c r="G3321" s="1061" t="s">
        <v>711</v>
      </c>
      <c r="H3321" s="1063">
        <v>1</v>
      </c>
      <c r="I3321" s="1064">
        <v>38201</v>
      </c>
      <c r="J3321" s="1064">
        <v>1</v>
      </c>
      <c r="K3321">
        <v>2020</v>
      </c>
      <c r="L3321" s="1064">
        <v>2</v>
      </c>
      <c r="M3321" s="1064">
        <v>2</v>
      </c>
      <c r="N3321" s="1064" t="s">
        <v>2396</v>
      </c>
      <c r="O3321">
        <v>13</v>
      </c>
      <c r="P3321" s="1065">
        <v>0</v>
      </c>
      <c r="Q3321" s="1065">
        <v>0</v>
      </c>
      <c r="R3321" s="1066">
        <f t="shared" si="51"/>
        <v>0</v>
      </c>
      <c r="S3321" s="1065">
        <v>0</v>
      </c>
      <c r="T3321" s="1065">
        <v>0</v>
      </c>
      <c r="U3321" s="1065">
        <v>0</v>
      </c>
      <c r="V3321" s="1065">
        <v>0</v>
      </c>
    </row>
    <row r="3322" spans="1:22">
      <c r="A3322">
        <v>4088200100</v>
      </c>
      <c r="B3322" s="1061">
        <v>2</v>
      </c>
      <c r="C3322" s="1061">
        <v>5</v>
      </c>
      <c r="D3322" s="1062">
        <v>2</v>
      </c>
      <c r="E3322" s="1061" t="s">
        <v>2394</v>
      </c>
      <c r="F3322" s="1061">
        <v>143</v>
      </c>
      <c r="G3322" s="1061" t="s">
        <v>711</v>
      </c>
      <c r="H3322" s="1063">
        <v>1</v>
      </c>
      <c r="I3322" s="1064">
        <v>38201</v>
      </c>
      <c r="J3322" s="1064">
        <v>1</v>
      </c>
      <c r="K3322">
        <v>2020</v>
      </c>
      <c r="L3322" s="1064">
        <v>2</v>
      </c>
      <c r="M3322" s="1064">
        <v>2</v>
      </c>
      <c r="N3322" s="1064" t="s">
        <v>2396</v>
      </c>
      <c r="O3322">
        <v>13</v>
      </c>
      <c r="P3322" s="1065">
        <v>0</v>
      </c>
      <c r="Q3322" s="1065">
        <v>0</v>
      </c>
      <c r="R3322" s="1066">
        <f t="shared" si="51"/>
        <v>0</v>
      </c>
      <c r="S3322" s="1065">
        <v>0</v>
      </c>
      <c r="T3322" s="1065">
        <v>0</v>
      </c>
      <c r="U3322" s="1065">
        <v>13340</v>
      </c>
      <c r="V3322" s="1065">
        <v>13340</v>
      </c>
    </row>
    <row r="3323" spans="1:22">
      <c r="A3323">
        <v>4088200100</v>
      </c>
      <c r="B3323" s="1061">
        <v>2</v>
      </c>
      <c r="C3323" s="1061">
        <v>5</v>
      </c>
      <c r="D3323" s="1062">
        <v>2</v>
      </c>
      <c r="E3323" s="1061" t="s">
        <v>2394</v>
      </c>
      <c r="F3323" s="1061">
        <v>143</v>
      </c>
      <c r="G3323" s="1061" t="s">
        <v>711</v>
      </c>
      <c r="H3323" s="1063">
        <v>1</v>
      </c>
      <c r="I3323" s="1064">
        <v>38201</v>
      </c>
      <c r="J3323" s="1064">
        <v>1</v>
      </c>
      <c r="K3323">
        <v>2020</v>
      </c>
      <c r="L3323" s="1064">
        <v>2</v>
      </c>
      <c r="M3323" s="1064">
        <v>2</v>
      </c>
      <c r="N3323" s="1064" t="s">
        <v>2396</v>
      </c>
      <c r="O3323">
        <v>13</v>
      </c>
      <c r="P3323" s="1065">
        <v>0</v>
      </c>
      <c r="Q3323" s="1065">
        <v>0</v>
      </c>
      <c r="R3323" s="1066">
        <f t="shared" si="51"/>
        <v>0</v>
      </c>
      <c r="S3323" s="1065">
        <v>0</v>
      </c>
      <c r="T3323" s="1065">
        <v>0</v>
      </c>
      <c r="U3323" s="1065">
        <v>0</v>
      </c>
      <c r="V3323" s="1065">
        <v>0</v>
      </c>
    </row>
    <row r="3324" spans="1:22">
      <c r="A3324">
        <v>4088200100</v>
      </c>
      <c r="B3324" s="1061">
        <v>2</v>
      </c>
      <c r="C3324" s="1061">
        <v>5</v>
      </c>
      <c r="D3324" s="1062">
        <v>2</v>
      </c>
      <c r="E3324" s="1061" t="s">
        <v>2394</v>
      </c>
      <c r="F3324" s="1061">
        <v>143</v>
      </c>
      <c r="G3324" s="1061" t="s">
        <v>711</v>
      </c>
      <c r="H3324" s="1063">
        <v>1</v>
      </c>
      <c r="I3324" s="1064">
        <v>38201</v>
      </c>
      <c r="J3324" s="1064">
        <v>1</v>
      </c>
      <c r="K3324">
        <v>2020</v>
      </c>
      <c r="L3324" s="1064">
        <v>2</v>
      </c>
      <c r="M3324" s="1064">
        <v>2</v>
      </c>
      <c r="N3324" s="1064" t="s">
        <v>2396</v>
      </c>
      <c r="O3324">
        <v>13</v>
      </c>
      <c r="P3324" s="1065">
        <v>0</v>
      </c>
      <c r="Q3324" s="1065">
        <v>0</v>
      </c>
      <c r="R3324" s="1066">
        <f t="shared" si="51"/>
        <v>0</v>
      </c>
      <c r="S3324" s="1065">
        <v>0</v>
      </c>
      <c r="T3324" s="1065">
        <v>0</v>
      </c>
      <c r="U3324" s="1065">
        <v>0</v>
      </c>
      <c r="V3324" s="1065">
        <v>0</v>
      </c>
    </row>
    <row r="3325" spans="1:22">
      <c r="A3325">
        <v>4088200100</v>
      </c>
      <c r="B3325" s="1061">
        <v>2</v>
      </c>
      <c r="C3325" s="1061">
        <v>5</v>
      </c>
      <c r="D3325" s="1062">
        <v>2</v>
      </c>
      <c r="E3325" s="1061" t="s">
        <v>2394</v>
      </c>
      <c r="F3325" s="1061">
        <v>143</v>
      </c>
      <c r="G3325" s="1061" t="s">
        <v>711</v>
      </c>
      <c r="H3325" s="1063">
        <v>1</v>
      </c>
      <c r="I3325" s="1064">
        <v>38201</v>
      </c>
      <c r="J3325" s="1064">
        <v>1</v>
      </c>
      <c r="K3325">
        <v>2020</v>
      </c>
      <c r="L3325" s="1064">
        <v>2</v>
      </c>
      <c r="M3325" s="1064">
        <v>2</v>
      </c>
      <c r="N3325" s="1064" t="s">
        <v>2396</v>
      </c>
      <c r="O3325">
        <v>13</v>
      </c>
      <c r="P3325" s="1065">
        <v>0</v>
      </c>
      <c r="Q3325" s="1065">
        <v>0</v>
      </c>
      <c r="R3325" s="1066">
        <f t="shared" si="51"/>
        <v>0</v>
      </c>
      <c r="S3325" s="1065">
        <v>13340</v>
      </c>
      <c r="T3325" s="1065">
        <v>13340</v>
      </c>
      <c r="U3325" s="1065">
        <v>0</v>
      </c>
      <c r="V3325" s="1065">
        <v>0</v>
      </c>
    </row>
    <row r="3326" spans="1:22">
      <c r="A3326">
        <v>4088200100</v>
      </c>
      <c r="B3326" s="1061">
        <v>2</v>
      </c>
      <c r="C3326" s="1061">
        <v>5</v>
      </c>
      <c r="D3326" s="1062">
        <v>2</v>
      </c>
      <c r="E3326" s="1061" t="s">
        <v>2394</v>
      </c>
      <c r="F3326" s="1061">
        <v>143</v>
      </c>
      <c r="G3326" s="1061" t="s">
        <v>711</v>
      </c>
      <c r="H3326" s="1063">
        <v>1</v>
      </c>
      <c r="I3326" s="1064">
        <v>38201</v>
      </c>
      <c r="J3326" s="1064">
        <v>1</v>
      </c>
      <c r="K3326">
        <v>2020</v>
      </c>
      <c r="L3326" s="1064">
        <v>2</v>
      </c>
      <c r="M3326" s="1064">
        <v>2</v>
      </c>
      <c r="N3326" s="1064" t="s">
        <v>2396</v>
      </c>
      <c r="O3326">
        <v>13</v>
      </c>
      <c r="P3326" s="1065">
        <v>0</v>
      </c>
      <c r="Q3326" s="1065">
        <v>13340</v>
      </c>
      <c r="R3326" s="1066">
        <f t="shared" si="51"/>
        <v>13340</v>
      </c>
      <c r="S3326" s="1065">
        <v>0</v>
      </c>
      <c r="T3326" s="1065">
        <v>0</v>
      </c>
      <c r="U3326" s="1065">
        <v>0</v>
      </c>
      <c r="V3326" s="1065">
        <v>0</v>
      </c>
    </row>
    <row r="3327" spans="1:22">
      <c r="A3327">
        <v>4088200100</v>
      </c>
      <c r="B3327" s="1061">
        <v>2</v>
      </c>
      <c r="C3327" s="1061">
        <v>5</v>
      </c>
      <c r="D3327" s="1062">
        <v>2</v>
      </c>
      <c r="E3327" s="1061" t="s">
        <v>2394</v>
      </c>
      <c r="F3327" s="1061">
        <v>143</v>
      </c>
      <c r="G3327" s="1061" t="s">
        <v>711</v>
      </c>
      <c r="H3327" s="1063">
        <v>1</v>
      </c>
      <c r="I3327" s="1064">
        <v>38501</v>
      </c>
      <c r="J3327" s="1064">
        <v>1</v>
      </c>
      <c r="K3327">
        <v>2020</v>
      </c>
      <c r="L3327" s="1064">
        <v>2</v>
      </c>
      <c r="M3327" s="1064">
        <v>2</v>
      </c>
      <c r="N3327" s="1064" t="s">
        <v>2396</v>
      </c>
      <c r="O3327">
        <v>13</v>
      </c>
      <c r="P3327" s="1065">
        <v>0</v>
      </c>
      <c r="Q3327" s="1065">
        <v>0</v>
      </c>
      <c r="R3327" s="1066">
        <f t="shared" si="51"/>
        <v>0</v>
      </c>
      <c r="S3327" s="1065">
        <v>0</v>
      </c>
      <c r="T3327" s="1065">
        <v>0</v>
      </c>
      <c r="U3327" s="1065">
        <v>0</v>
      </c>
      <c r="V3327" s="1065">
        <v>0</v>
      </c>
    </row>
    <row r="3328" spans="1:22">
      <c r="A3328">
        <v>4088200100</v>
      </c>
      <c r="B3328" s="1061">
        <v>2</v>
      </c>
      <c r="C3328" s="1061">
        <v>5</v>
      </c>
      <c r="D3328" s="1062">
        <v>2</v>
      </c>
      <c r="E3328" s="1061" t="s">
        <v>2394</v>
      </c>
      <c r="F3328" s="1061">
        <v>143</v>
      </c>
      <c r="G3328" s="1061" t="s">
        <v>711</v>
      </c>
      <c r="H3328" s="1063">
        <v>1</v>
      </c>
      <c r="I3328" s="1064">
        <v>38501</v>
      </c>
      <c r="J3328" s="1064">
        <v>1</v>
      </c>
      <c r="K3328">
        <v>2020</v>
      </c>
      <c r="L3328" s="1064">
        <v>2</v>
      </c>
      <c r="M3328" s="1064">
        <v>2</v>
      </c>
      <c r="N3328" s="1064" t="s">
        <v>2396</v>
      </c>
      <c r="O3328">
        <v>13</v>
      </c>
      <c r="P3328" s="1065">
        <v>0</v>
      </c>
      <c r="Q3328" s="1065">
        <v>0</v>
      </c>
      <c r="R3328" s="1066">
        <f t="shared" si="51"/>
        <v>0</v>
      </c>
      <c r="S3328" s="1065">
        <v>0</v>
      </c>
      <c r="T3328" s="1065">
        <v>0</v>
      </c>
      <c r="U3328" s="1065">
        <v>11929.85</v>
      </c>
      <c r="V3328" s="1065">
        <v>11929.85</v>
      </c>
    </row>
    <row r="3329" spans="1:22">
      <c r="A3329">
        <v>4088200100</v>
      </c>
      <c r="B3329" s="1061">
        <v>2</v>
      </c>
      <c r="C3329" s="1061">
        <v>5</v>
      </c>
      <c r="D3329" s="1062">
        <v>2</v>
      </c>
      <c r="E3329" s="1061" t="s">
        <v>2394</v>
      </c>
      <c r="F3329" s="1061">
        <v>143</v>
      </c>
      <c r="G3329" s="1061" t="s">
        <v>711</v>
      </c>
      <c r="H3329" s="1063">
        <v>1</v>
      </c>
      <c r="I3329" s="1064">
        <v>38501</v>
      </c>
      <c r="J3329" s="1064">
        <v>1</v>
      </c>
      <c r="K3329">
        <v>2020</v>
      </c>
      <c r="L3329" s="1064">
        <v>2</v>
      </c>
      <c r="M3329" s="1064">
        <v>2</v>
      </c>
      <c r="N3329" s="1064" t="s">
        <v>2396</v>
      </c>
      <c r="O3329">
        <v>13</v>
      </c>
      <c r="P3329" s="1065">
        <v>0</v>
      </c>
      <c r="Q3329" s="1065">
        <v>0</v>
      </c>
      <c r="R3329" s="1066">
        <f t="shared" si="51"/>
        <v>0</v>
      </c>
      <c r="S3329" s="1065">
        <v>0</v>
      </c>
      <c r="T3329" s="1065">
        <v>0</v>
      </c>
      <c r="U3329" s="1065">
        <v>0</v>
      </c>
      <c r="V3329" s="1065">
        <v>0</v>
      </c>
    </row>
    <row r="3330" spans="1:22">
      <c r="A3330">
        <v>4088200100</v>
      </c>
      <c r="B3330" s="1061">
        <v>2</v>
      </c>
      <c r="C3330" s="1061">
        <v>5</v>
      </c>
      <c r="D3330" s="1062">
        <v>2</v>
      </c>
      <c r="E3330" s="1061" t="s">
        <v>2394</v>
      </c>
      <c r="F3330" s="1061">
        <v>143</v>
      </c>
      <c r="G3330" s="1061" t="s">
        <v>711</v>
      </c>
      <c r="H3330" s="1063">
        <v>1</v>
      </c>
      <c r="I3330" s="1064">
        <v>38501</v>
      </c>
      <c r="J3330" s="1064">
        <v>1</v>
      </c>
      <c r="K3330">
        <v>2020</v>
      </c>
      <c r="L3330" s="1064">
        <v>2</v>
      </c>
      <c r="M3330" s="1064">
        <v>2</v>
      </c>
      <c r="N3330" s="1064" t="s">
        <v>2396</v>
      </c>
      <c r="O3330">
        <v>13</v>
      </c>
      <c r="P3330" s="1065">
        <v>0</v>
      </c>
      <c r="Q3330" s="1065">
        <v>0</v>
      </c>
      <c r="R3330" s="1066">
        <f t="shared" si="51"/>
        <v>0</v>
      </c>
      <c r="S3330" s="1065">
        <v>0</v>
      </c>
      <c r="T3330" s="1065">
        <v>0</v>
      </c>
      <c r="U3330" s="1065">
        <v>0</v>
      </c>
      <c r="V3330" s="1065">
        <v>0</v>
      </c>
    </row>
    <row r="3331" spans="1:22">
      <c r="A3331">
        <v>4088200100</v>
      </c>
      <c r="B3331" s="1061">
        <v>2</v>
      </c>
      <c r="C3331" s="1061">
        <v>5</v>
      </c>
      <c r="D3331" s="1062">
        <v>2</v>
      </c>
      <c r="E3331" s="1061" t="s">
        <v>2394</v>
      </c>
      <c r="F3331" s="1061">
        <v>143</v>
      </c>
      <c r="G3331" s="1061" t="s">
        <v>711</v>
      </c>
      <c r="H3331" s="1063">
        <v>1</v>
      </c>
      <c r="I3331" s="1064">
        <v>38501</v>
      </c>
      <c r="J3331" s="1064">
        <v>1</v>
      </c>
      <c r="K3331">
        <v>2020</v>
      </c>
      <c r="L3331" s="1064">
        <v>2</v>
      </c>
      <c r="M3331" s="1064">
        <v>2</v>
      </c>
      <c r="N3331" s="1064" t="s">
        <v>2396</v>
      </c>
      <c r="O3331">
        <v>13</v>
      </c>
      <c r="P3331" s="1065">
        <v>0</v>
      </c>
      <c r="Q3331" s="1065">
        <v>0</v>
      </c>
      <c r="R3331" s="1066">
        <f t="shared" si="51"/>
        <v>0</v>
      </c>
      <c r="S3331" s="1065">
        <v>11929.85</v>
      </c>
      <c r="T3331" s="1065">
        <v>11929.85</v>
      </c>
      <c r="U3331" s="1065">
        <v>0</v>
      </c>
      <c r="V3331" s="1065">
        <v>0</v>
      </c>
    </row>
    <row r="3332" spans="1:22">
      <c r="A3332">
        <v>4088200100</v>
      </c>
      <c r="B3332" s="1061">
        <v>2</v>
      </c>
      <c r="C3332" s="1061">
        <v>5</v>
      </c>
      <c r="D3332" s="1062">
        <v>2</v>
      </c>
      <c r="E3332" s="1061" t="s">
        <v>2394</v>
      </c>
      <c r="F3332" s="1061">
        <v>143</v>
      </c>
      <c r="G3332" s="1061" t="s">
        <v>711</v>
      </c>
      <c r="H3332" s="1063">
        <v>1</v>
      </c>
      <c r="I3332" s="1064">
        <v>38501</v>
      </c>
      <c r="J3332" s="1064">
        <v>1</v>
      </c>
      <c r="K3332">
        <v>2020</v>
      </c>
      <c r="L3332" s="1064">
        <v>2</v>
      </c>
      <c r="M3332" s="1064">
        <v>2</v>
      </c>
      <c r="N3332" s="1064" t="s">
        <v>2396</v>
      </c>
      <c r="O3332">
        <v>13</v>
      </c>
      <c r="P3332" s="1065">
        <v>0</v>
      </c>
      <c r="Q3332" s="1065">
        <v>11929.85</v>
      </c>
      <c r="R3332" s="1066">
        <f t="shared" si="51"/>
        <v>11929.85</v>
      </c>
      <c r="S3332" s="1065">
        <v>0</v>
      </c>
      <c r="T3332" s="1065">
        <v>0</v>
      </c>
      <c r="U3332" s="1065">
        <v>0</v>
      </c>
      <c r="V3332" s="1065">
        <v>0</v>
      </c>
    </row>
    <row r="3333" spans="1:22">
      <c r="A3333">
        <v>4088200100</v>
      </c>
      <c r="B3333" s="1061">
        <v>2</v>
      </c>
      <c r="C3333" s="1061">
        <v>5</v>
      </c>
      <c r="D3333" s="1062">
        <v>2</v>
      </c>
      <c r="E3333" s="1061" t="s">
        <v>2394</v>
      </c>
      <c r="F3333" s="1061">
        <v>143</v>
      </c>
      <c r="G3333" s="1061" t="s">
        <v>711</v>
      </c>
      <c r="H3333" s="1063">
        <v>1</v>
      </c>
      <c r="I3333" s="1064">
        <v>38501</v>
      </c>
      <c r="J3333" s="1064">
        <v>1</v>
      </c>
      <c r="K3333">
        <v>2020</v>
      </c>
      <c r="L3333" s="1064">
        <v>1</v>
      </c>
      <c r="M3333" s="1064">
        <v>1</v>
      </c>
      <c r="N3333" s="1064" t="s">
        <v>2397</v>
      </c>
      <c r="O3333">
        <v>13</v>
      </c>
      <c r="P3333" s="1065">
        <v>38438.17</v>
      </c>
      <c r="Q3333" s="1065">
        <v>0</v>
      </c>
      <c r="R3333" s="1066">
        <f t="shared" ref="R3333:R3396" si="52">P3333+Q3333</f>
        <v>38438.17</v>
      </c>
      <c r="S3333" s="1065">
        <v>32536.1</v>
      </c>
      <c r="T3333" s="1065">
        <v>32536.1</v>
      </c>
      <c r="U3333" s="1065">
        <v>32536.1</v>
      </c>
      <c r="V3333" s="1065">
        <v>32536.1</v>
      </c>
    </row>
    <row r="3334" spans="1:22">
      <c r="A3334">
        <v>4088200100</v>
      </c>
      <c r="B3334" s="1061">
        <v>2</v>
      </c>
      <c r="C3334" s="1061">
        <v>5</v>
      </c>
      <c r="D3334" s="1062">
        <v>2</v>
      </c>
      <c r="E3334" s="1061" t="s">
        <v>2394</v>
      </c>
      <c r="F3334" s="1061">
        <v>143</v>
      </c>
      <c r="G3334" s="1061" t="s">
        <v>711</v>
      </c>
      <c r="H3334" s="1063">
        <v>1</v>
      </c>
      <c r="I3334" s="1064">
        <v>39101</v>
      </c>
      <c r="J3334" s="1064">
        <v>1</v>
      </c>
      <c r="K3334">
        <v>2020</v>
      </c>
      <c r="L3334" s="1064">
        <v>1</v>
      </c>
      <c r="M3334" s="1064">
        <v>1</v>
      </c>
      <c r="N3334" s="1064" t="s">
        <v>2397</v>
      </c>
      <c r="O3334">
        <v>13</v>
      </c>
      <c r="P3334" s="1065">
        <v>0</v>
      </c>
      <c r="Q3334" s="1065">
        <v>0</v>
      </c>
      <c r="R3334" s="1066">
        <f t="shared" si="52"/>
        <v>0</v>
      </c>
      <c r="S3334" s="1065">
        <v>0</v>
      </c>
      <c r="T3334" s="1065">
        <v>0</v>
      </c>
      <c r="U3334" s="1065">
        <v>0</v>
      </c>
      <c r="V3334" s="1065">
        <v>0</v>
      </c>
    </row>
    <row r="3335" spans="1:22">
      <c r="A3335">
        <v>4088200100</v>
      </c>
      <c r="B3335" s="1061">
        <v>2</v>
      </c>
      <c r="C3335" s="1061">
        <v>5</v>
      </c>
      <c r="D3335" s="1062">
        <v>2</v>
      </c>
      <c r="E3335" s="1061" t="s">
        <v>2394</v>
      </c>
      <c r="F3335" s="1061">
        <v>143</v>
      </c>
      <c r="G3335" s="1061" t="s">
        <v>711</v>
      </c>
      <c r="H3335" s="1063">
        <v>1</v>
      </c>
      <c r="I3335" s="1064">
        <v>39101</v>
      </c>
      <c r="J3335" s="1064">
        <v>1</v>
      </c>
      <c r="K3335">
        <v>2020</v>
      </c>
      <c r="L3335" s="1064">
        <v>1</v>
      </c>
      <c r="M3335" s="1064">
        <v>1</v>
      </c>
      <c r="N3335" s="1064" t="s">
        <v>2397</v>
      </c>
      <c r="O3335">
        <v>13</v>
      </c>
      <c r="P3335" s="1065">
        <v>0</v>
      </c>
      <c r="Q3335" s="1065">
        <v>10000</v>
      </c>
      <c r="R3335" s="1066">
        <f t="shared" si="52"/>
        <v>10000</v>
      </c>
      <c r="S3335" s="1065">
        <v>0</v>
      </c>
      <c r="T3335" s="1065">
        <v>0</v>
      </c>
      <c r="U3335" s="1065">
        <v>0</v>
      </c>
      <c r="V3335" s="1065">
        <v>0</v>
      </c>
    </row>
    <row r="3336" spans="1:22">
      <c r="A3336">
        <v>4088200100</v>
      </c>
      <c r="B3336" s="1061">
        <v>2</v>
      </c>
      <c r="C3336" s="1061">
        <v>5</v>
      </c>
      <c r="D3336" s="1062">
        <v>2</v>
      </c>
      <c r="E3336" s="1061" t="s">
        <v>2394</v>
      </c>
      <c r="F3336" s="1061">
        <v>143</v>
      </c>
      <c r="G3336" s="1061" t="s">
        <v>711</v>
      </c>
      <c r="H3336" s="1063">
        <v>1</v>
      </c>
      <c r="I3336" s="1064">
        <v>39101</v>
      </c>
      <c r="J3336" s="1064">
        <v>1</v>
      </c>
      <c r="K3336">
        <v>2020</v>
      </c>
      <c r="L3336" s="1064">
        <v>1</v>
      </c>
      <c r="M3336" s="1064">
        <v>1</v>
      </c>
      <c r="N3336" s="1064" t="s">
        <v>2397</v>
      </c>
      <c r="O3336">
        <v>13</v>
      </c>
      <c r="P3336" s="1065">
        <v>56508.14</v>
      </c>
      <c r="Q3336" s="1065">
        <v>-50000</v>
      </c>
      <c r="R3336" s="1066">
        <f t="shared" si="52"/>
        <v>6508.1399999999994</v>
      </c>
      <c r="S3336" s="1065">
        <v>10000</v>
      </c>
      <c r="T3336" s="1065">
        <v>10000</v>
      </c>
      <c r="U3336" s="1065">
        <v>10000</v>
      </c>
      <c r="V3336" s="1065">
        <v>10000</v>
      </c>
    </row>
    <row r="3337" spans="1:22">
      <c r="A3337">
        <v>4088200100</v>
      </c>
      <c r="B3337" s="1061">
        <v>2</v>
      </c>
      <c r="C3337" s="1061">
        <v>5</v>
      </c>
      <c r="D3337" s="1062">
        <v>2</v>
      </c>
      <c r="E3337" s="1061" t="s">
        <v>2394</v>
      </c>
      <c r="F3337" s="1061">
        <v>143</v>
      </c>
      <c r="G3337" s="1061" t="s">
        <v>711</v>
      </c>
      <c r="H3337" s="1063">
        <v>1</v>
      </c>
      <c r="I3337" s="1064">
        <v>39101</v>
      </c>
      <c r="J3337" s="1064">
        <v>1</v>
      </c>
      <c r="K3337">
        <v>2020</v>
      </c>
      <c r="L3337" s="1064">
        <v>2</v>
      </c>
      <c r="M3337" s="1064">
        <v>2</v>
      </c>
      <c r="N3337" s="1064" t="s">
        <v>2396</v>
      </c>
      <c r="O3337">
        <v>13</v>
      </c>
      <c r="P3337" s="1065">
        <v>0</v>
      </c>
      <c r="Q3337" s="1065">
        <v>0</v>
      </c>
      <c r="R3337" s="1066">
        <f t="shared" si="52"/>
        <v>0</v>
      </c>
      <c r="S3337" s="1065">
        <v>0</v>
      </c>
      <c r="T3337" s="1065">
        <v>0</v>
      </c>
      <c r="U3337" s="1065">
        <v>0</v>
      </c>
      <c r="V3337" s="1065">
        <v>0</v>
      </c>
    </row>
    <row r="3338" spans="1:22">
      <c r="A3338">
        <v>4088200100</v>
      </c>
      <c r="B3338" s="1061">
        <v>2</v>
      </c>
      <c r="C3338" s="1061">
        <v>5</v>
      </c>
      <c r="D3338" s="1062">
        <v>2</v>
      </c>
      <c r="E3338" s="1061" t="s">
        <v>2394</v>
      </c>
      <c r="F3338" s="1061">
        <v>143</v>
      </c>
      <c r="G3338" s="1061" t="s">
        <v>711</v>
      </c>
      <c r="H3338" s="1063">
        <v>1</v>
      </c>
      <c r="I3338" s="1064">
        <v>39101</v>
      </c>
      <c r="J3338" s="1064">
        <v>1</v>
      </c>
      <c r="K3338">
        <v>2020</v>
      </c>
      <c r="L3338" s="1064">
        <v>2</v>
      </c>
      <c r="M3338" s="1064">
        <v>2</v>
      </c>
      <c r="N3338" s="1064" t="s">
        <v>2396</v>
      </c>
      <c r="O3338">
        <v>13</v>
      </c>
      <c r="P3338" s="1065">
        <v>0</v>
      </c>
      <c r="Q3338" s="1065">
        <v>0</v>
      </c>
      <c r="R3338" s="1066">
        <f t="shared" si="52"/>
        <v>0</v>
      </c>
      <c r="S3338" s="1065">
        <v>0</v>
      </c>
      <c r="T3338" s="1065">
        <v>0</v>
      </c>
      <c r="U3338" s="1065">
        <v>10000</v>
      </c>
      <c r="V3338" s="1065">
        <v>10000</v>
      </c>
    </row>
    <row r="3339" spans="1:22">
      <c r="A3339">
        <v>4088200100</v>
      </c>
      <c r="B3339" s="1061">
        <v>2</v>
      </c>
      <c r="C3339" s="1061">
        <v>5</v>
      </c>
      <c r="D3339" s="1062">
        <v>2</v>
      </c>
      <c r="E3339" s="1061" t="s">
        <v>2394</v>
      </c>
      <c r="F3339" s="1061">
        <v>143</v>
      </c>
      <c r="G3339" s="1061" t="s">
        <v>711</v>
      </c>
      <c r="H3339" s="1063">
        <v>1</v>
      </c>
      <c r="I3339" s="1064">
        <v>39101</v>
      </c>
      <c r="J3339" s="1064">
        <v>1</v>
      </c>
      <c r="K3339">
        <v>2020</v>
      </c>
      <c r="L3339" s="1064">
        <v>2</v>
      </c>
      <c r="M3339" s="1064">
        <v>2</v>
      </c>
      <c r="N3339" s="1064" t="s">
        <v>2396</v>
      </c>
      <c r="O3339">
        <v>13</v>
      </c>
      <c r="P3339" s="1065">
        <v>0</v>
      </c>
      <c r="Q3339" s="1065">
        <v>0</v>
      </c>
      <c r="R3339" s="1066">
        <f t="shared" si="52"/>
        <v>0</v>
      </c>
      <c r="S3339" s="1065">
        <v>0</v>
      </c>
      <c r="T3339" s="1065">
        <v>0</v>
      </c>
      <c r="U3339" s="1065">
        <v>0</v>
      </c>
      <c r="V3339" s="1065">
        <v>0</v>
      </c>
    </row>
    <row r="3340" spans="1:22">
      <c r="A3340">
        <v>4088200100</v>
      </c>
      <c r="B3340" s="1061">
        <v>2</v>
      </c>
      <c r="C3340" s="1061">
        <v>5</v>
      </c>
      <c r="D3340" s="1062">
        <v>2</v>
      </c>
      <c r="E3340" s="1061" t="s">
        <v>2394</v>
      </c>
      <c r="F3340" s="1061">
        <v>143</v>
      </c>
      <c r="G3340" s="1061" t="s">
        <v>711</v>
      </c>
      <c r="H3340" s="1063">
        <v>1</v>
      </c>
      <c r="I3340" s="1064">
        <v>39101</v>
      </c>
      <c r="J3340" s="1064">
        <v>1</v>
      </c>
      <c r="K3340">
        <v>2020</v>
      </c>
      <c r="L3340" s="1064">
        <v>2</v>
      </c>
      <c r="M3340" s="1064">
        <v>2</v>
      </c>
      <c r="N3340" s="1064" t="s">
        <v>2396</v>
      </c>
      <c r="O3340">
        <v>13</v>
      </c>
      <c r="P3340" s="1065">
        <v>0</v>
      </c>
      <c r="Q3340" s="1065">
        <v>0</v>
      </c>
      <c r="R3340" s="1066">
        <f t="shared" si="52"/>
        <v>0</v>
      </c>
      <c r="S3340" s="1065">
        <v>0</v>
      </c>
      <c r="T3340" s="1065">
        <v>0</v>
      </c>
      <c r="U3340" s="1065">
        <v>0</v>
      </c>
      <c r="V3340" s="1065">
        <v>0</v>
      </c>
    </row>
    <row r="3341" spans="1:22">
      <c r="A3341">
        <v>4088200100</v>
      </c>
      <c r="B3341" s="1061">
        <v>2</v>
      </c>
      <c r="C3341" s="1061">
        <v>5</v>
      </c>
      <c r="D3341" s="1062">
        <v>2</v>
      </c>
      <c r="E3341" s="1061" t="s">
        <v>2394</v>
      </c>
      <c r="F3341" s="1061">
        <v>143</v>
      </c>
      <c r="G3341" s="1061" t="s">
        <v>711</v>
      </c>
      <c r="H3341" s="1063">
        <v>1</v>
      </c>
      <c r="I3341" s="1064">
        <v>39101</v>
      </c>
      <c r="J3341" s="1064">
        <v>1</v>
      </c>
      <c r="K3341">
        <v>2020</v>
      </c>
      <c r="L3341" s="1064">
        <v>2</v>
      </c>
      <c r="M3341" s="1064">
        <v>2</v>
      </c>
      <c r="N3341" s="1064" t="s">
        <v>2396</v>
      </c>
      <c r="O3341">
        <v>13</v>
      </c>
      <c r="P3341" s="1065">
        <v>0</v>
      </c>
      <c r="Q3341" s="1065">
        <v>0</v>
      </c>
      <c r="R3341" s="1066">
        <f t="shared" si="52"/>
        <v>0</v>
      </c>
      <c r="S3341" s="1065">
        <v>10000</v>
      </c>
      <c r="T3341" s="1065">
        <v>10000</v>
      </c>
      <c r="U3341" s="1065">
        <v>0</v>
      </c>
      <c r="V3341" s="1065">
        <v>0</v>
      </c>
    </row>
    <row r="3342" spans="1:22">
      <c r="A3342">
        <v>4088200100</v>
      </c>
      <c r="B3342" s="1061">
        <v>2</v>
      </c>
      <c r="C3342" s="1061">
        <v>5</v>
      </c>
      <c r="D3342" s="1062">
        <v>2</v>
      </c>
      <c r="E3342" s="1061" t="s">
        <v>2394</v>
      </c>
      <c r="F3342" s="1061">
        <v>143</v>
      </c>
      <c r="G3342" s="1061" t="s">
        <v>711</v>
      </c>
      <c r="H3342" s="1063">
        <v>1</v>
      </c>
      <c r="I3342" s="1064">
        <v>39101</v>
      </c>
      <c r="J3342" s="1064">
        <v>1</v>
      </c>
      <c r="K3342">
        <v>2020</v>
      </c>
      <c r="L3342" s="1064">
        <v>2</v>
      </c>
      <c r="M3342" s="1064">
        <v>2</v>
      </c>
      <c r="N3342" s="1064" t="s">
        <v>2396</v>
      </c>
      <c r="O3342">
        <v>13</v>
      </c>
      <c r="P3342" s="1065">
        <v>0</v>
      </c>
      <c r="Q3342" s="1065">
        <v>10000</v>
      </c>
      <c r="R3342" s="1066">
        <f t="shared" si="52"/>
        <v>10000</v>
      </c>
      <c r="S3342" s="1065">
        <v>0</v>
      </c>
      <c r="T3342" s="1065">
        <v>0</v>
      </c>
      <c r="U3342" s="1065">
        <v>0</v>
      </c>
      <c r="V3342" s="1065">
        <v>0</v>
      </c>
    </row>
    <row r="3343" spans="1:22">
      <c r="A3343">
        <v>4088200100</v>
      </c>
      <c r="B3343" s="1061">
        <v>2</v>
      </c>
      <c r="C3343" s="1061">
        <v>5</v>
      </c>
      <c r="D3343" s="1062">
        <v>2</v>
      </c>
      <c r="E3343" s="1061" t="s">
        <v>2394</v>
      </c>
      <c r="F3343" s="1061">
        <v>143</v>
      </c>
      <c r="G3343" s="1061" t="s">
        <v>711</v>
      </c>
      <c r="H3343" s="1063">
        <v>1</v>
      </c>
      <c r="I3343" s="1064">
        <v>39101</v>
      </c>
      <c r="J3343" s="1064">
        <v>1</v>
      </c>
      <c r="K3343">
        <v>2020</v>
      </c>
      <c r="L3343" s="1064">
        <v>1</v>
      </c>
      <c r="M3343" s="1064">
        <v>1</v>
      </c>
      <c r="N3343" s="1064" t="s">
        <v>2397</v>
      </c>
      <c r="O3343">
        <v>13</v>
      </c>
      <c r="P3343" s="1065">
        <v>0</v>
      </c>
      <c r="Q3343" s="1065">
        <v>0</v>
      </c>
      <c r="R3343" s="1066">
        <f t="shared" si="52"/>
        <v>0</v>
      </c>
      <c r="S3343" s="1065">
        <v>0</v>
      </c>
      <c r="T3343" s="1065">
        <v>0</v>
      </c>
      <c r="U3343" s="1065">
        <v>0</v>
      </c>
      <c r="V3343" s="1065">
        <v>0</v>
      </c>
    </row>
    <row r="3344" spans="1:22">
      <c r="A3344">
        <v>4088200100</v>
      </c>
      <c r="B3344" s="1061">
        <v>2</v>
      </c>
      <c r="C3344" s="1061">
        <v>5</v>
      </c>
      <c r="D3344" s="1062">
        <v>2</v>
      </c>
      <c r="E3344" s="1061" t="s">
        <v>2394</v>
      </c>
      <c r="F3344" s="1061">
        <v>143</v>
      </c>
      <c r="G3344" s="1061" t="s">
        <v>711</v>
      </c>
      <c r="H3344" s="1063">
        <v>1</v>
      </c>
      <c r="I3344" s="1064">
        <v>39101</v>
      </c>
      <c r="J3344" s="1064">
        <v>1</v>
      </c>
      <c r="K3344">
        <v>2020</v>
      </c>
      <c r="L3344" s="1064">
        <v>1</v>
      </c>
      <c r="M3344" s="1064">
        <v>1</v>
      </c>
      <c r="N3344" s="1064" t="s">
        <v>2397</v>
      </c>
      <c r="O3344">
        <v>13</v>
      </c>
      <c r="P3344" s="1065">
        <v>0</v>
      </c>
      <c r="Q3344" s="1065">
        <v>0</v>
      </c>
      <c r="R3344" s="1066">
        <f t="shared" si="52"/>
        <v>0</v>
      </c>
      <c r="S3344" s="1065">
        <v>10000</v>
      </c>
      <c r="T3344" s="1065">
        <v>10000</v>
      </c>
      <c r="U3344" s="1065">
        <v>0</v>
      </c>
      <c r="V3344" s="1065">
        <v>0</v>
      </c>
    </row>
    <row r="3345" spans="1:22">
      <c r="A3345">
        <v>4088200100</v>
      </c>
      <c r="B3345" s="1061">
        <v>2</v>
      </c>
      <c r="C3345" s="1061">
        <v>5</v>
      </c>
      <c r="D3345" s="1062">
        <v>2</v>
      </c>
      <c r="E3345" s="1061" t="s">
        <v>2394</v>
      </c>
      <c r="F3345" s="1061">
        <v>143</v>
      </c>
      <c r="G3345" s="1061" t="s">
        <v>711</v>
      </c>
      <c r="H3345" s="1063">
        <v>1</v>
      </c>
      <c r="I3345" s="1064">
        <v>39101</v>
      </c>
      <c r="J3345" s="1064">
        <v>1</v>
      </c>
      <c r="K3345">
        <v>2020</v>
      </c>
      <c r="L3345" s="1064">
        <v>1</v>
      </c>
      <c r="M3345" s="1064">
        <v>1</v>
      </c>
      <c r="N3345" s="1064" t="s">
        <v>2397</v>
      </c>
      <c r="O3345">
        <v>13</v>
      </c>
      <c r="P3345" s="1065">
        <v>0</v>
      </c>
      <c r="Q3345" s="1065">
        <v>10000</v>
      </c>
      <c r="R3345" s="1066">
        <f t="shared" si="52"/>
        <v>10000</v>
      </c>
      <c r="S3345" s="1065">
        <v>0</v>
      </c>
      <c r="T3345" s="1065">
        <v>0</v>
      </c>
      <c r="U3345" s="1065">
        <v>0</v>
      </c>
      <c r="V3345" s="1065">
        <v>0</v>
      </c>
    </row>
    <row r="3346" spans="1:22">
      <c r="A3346">
        <v>4088200100</v>
      </c>
      <c r="B3346" s="1061">
        <v>2</v>
      </c>
      <c r="C3346" s="1061">
        <v>5</v>
      </c>
      <c r="D3346" s="1062">
        <v>2</v>
      </c>
      <c r="E3346" s="1061" t="s">
        <v>2394</v>
      </c>
      <c r="F3346" s="1061">
        <v>143</v>
      </c>
      <c r="G3346" s="1061" t="s">
        <v>711</v>
      </c>
      <c r="H3346" s="1063">
        <v>1</v>
      </c>
      <c r="I3346" s="1064">
        <v>39101</v>
      </c>
      <c r="J3346" s="1064">
        <v>1</v>
      </c>
      <c r="K3346">
        <v>2020</v>
      </c>
      <c r="L3346" s="1064">
        <v>1</v>
      </c>
      <c r="M3346" s="1064">
        <v>1</v>
      </c>
      <c r="N3346" s="1064" t="s">
        <v>2397</v>
      </c>
      <c r="O3346">
        <v>13</v>
      </c>
      <c r="P3346" s="1065">
        <v>0</v>
      </c>
      <c r="Q3346" s="1065">
        <v>0</v>
      </c>
      <c r="R3346" s="1066">
        <f t="shared" si="52"/>
        <v>0</v>
      </c>
      <c r="S3346" s="1065">
        <v>0</v>
      </c>
      <c r="T3346" s="1065">
        <v>0</v>
      </c>
      <c r="U3346" s="1065">
        <v>0</v>
      </c>
      <c r="V3346" s="1065">
        <v>0</v>
      </c>
    </row>
    <row r="3347" spans="1:22">
      <c r="A3347">
        <v>4088200100</v>
      </c>
      <c r="B3347" s="1061">
        <v>2</v>
      </c>
      <c r="C3347" s="1061">
        <v>5</v>
      </c>
      <c r="D3347" s="1062">
        <v>2</v>
      </c>
      <c r="E3347" s="1061" t="s">
        <v>2394</v>
      </c>
      <c r="F3347" s="1061">
        <v>143</v>
      </c>
      <c r="G3347" s="1061" t="s">
        <v>711</v>
      </c>
      <c r="H3347" s="1063">
        <v>1</v>
      </c>
      <c r="I3347" s="1064">
        <v>39101</v>
      </c>
      <c r="J3347" s="1064">
        <v>1</v>
      </c>
      <c r="K3347">
        <v>2020</v>
      </c>
      <c r="L3347" s="1064">
        <v>1</v>
      </c>
      <c r="M3347" s="1064">
        <v>1</v>
      </c>
      <c r="N3347" s="1064" t="s">
        <v>2397</v>
      </c>
      <c r="O3347">
        <v>13</v>
      </c>
      <c r="P3347" s="1065">
        <v>0</v>
      </c>
      <c r="Q3347" s="1065">
        <v>0</v>
      </c>
      <c r="R3347" s="1066">
        <f t="shared" si="52"/>
        <v>0</v>
      </c>
      <c r="S3347" s="1065">
        <v>0</v>
      </c>
      <c r="T3347" s="1065">
        <v>0</v>
      </c>
      <c r="U3347" s="1065">
        <v>10000</v>
      </c>
      <c r="V3347" s="1065">
        <v>10000</v>
      </c>
    </row>
    <row r="3348" spans="1:22">
      <c r="A3348">
        <v>4088200100</v>
      </c>
      <c r="B3348" s="1061">
        <v>2</v>
      </c>
      <c r="C3348" s="1061">
        <v>5</v>
      </c>
      <c r="D3348" s="1062">
        <v>2</v>
      </c>
      <c r="E3348" s="1061" t="s">
        <v>2394</v>
      </c>
      <c r="F3348" s="1061">
        <v>143</v>
      </c>
      <c r="G3348" s="1061" t="s">
        <v>711</v>
      </c>
      <c r="H3348" s="1063">
        <v>1</v>
      </c>
      <c r="I3348" s="1064">
        <v>39101</v>
      </c>
      <c r="J3348" s="1064">
        <v>1</v>
      </c>
      <c r="K3348">
        <v>2020</v>
      </c>
      <c r="L3348" s="1064">
        <v>1</v>
      </c>
      <c r="M3348" s="1064">
        <v>1</v>
      </c>
      <c r="N3348" s="1064" t="s">
        <v>2397</v>
      </c>
      <c r="O3348">
        <v>13</v>
      </c>
      <c r="P3348" s="1065">
        <v>0</v>
      </c>
      <c r="Q3348" s="1065">
        <v>0</v>
      </c>
      <c r="R3348" s="1066">
        <f t="shared" si="52"/>
        <v>0</v>
      </c>
      <c r="S3348" s="1065">
        <v>0</v>
      </c>
      <c r="T3348" s="1065">
        <v>0</v>
      </c>
      <c r="U3348" s="1065">
        <v>0</v>
      </c>
      <c r="V3348" s="1065">
        <v>0</v>
      </c>
    </row>
    <row r="3349" spans="1:22">
      <c r="A3349">
        <v>4088200100</v>
      </c>
      <c r="B3349" s="1061">
        <v>2</v>
      </c>
      <c r="C3349" s="1061">
        <v>5</v>
      </c>
      <c r="D3349" s="1062">
        <v>2</v>
      </c>
      <c r="E3349" s="1061" t="s">
        <v>2394</v>
      </c>
      <c r="F3349" s="1061">
        <v>143</v>
      </c>
      <c r="G3349" s="1061" t="s">
        <v>711</v>
      </c>
      <c r="H3349" s="1063">
        <v>1</v>
      </c>
      <c r="I3349" s="1064">
        <v>39101</v>
      </c>
      <c r="J3349" s="1064">
        <v>1</v>
      </c>
      <c r="K3349">
        <v>2020</v>
      </c>
      <c r="L3349" s="1064">
        <v>1</v>
      </c>
      <c r="M3349" s="1064">
        <v>1</v>
      </c>
      <c r="N3349" s="1064" t="s">
        <v>2397</v>
      </c>
      <c r="O3349">
        <v>13</v>
      </c>
      <c r="P3349" s="1065">
        <v>0</v>
      </c>
      <c r="Q3349" s="1065">
        <v>0</v>
      </c>
      <c r="R3349" s="1066">
        <f t="shared" si="52"/>
        <v>0</v>
      </c>
      <c r="S3349" s="1065">
        <v>0</v>
      </c>
      <c r="T3349" s="1065">
        <v>0</v>
      </c>
      <c r="U3349" s="1065">
        <v>0</v>
      </c>
      <c r="V3349" s="1065">
        <v>0</v>
      </c>
    </row>
    <row r="3350" spans="1:22">
      <c r="A3350">
        <v>4088200100</v>
      </c>
      <c r="B3350" s="1061">
        <v>2</v>
      </c>
      <c r="C3350" s="1061">
        <v>5</v>
      </c>
      <c r="D3350" s="1062">
        <v>2</v>
      </c>
      <c r="E3350" s="1061" t="s">
        <v>2394</v>
      </c>
      <c r="F3350" s="1061">
        <v>143</v>
      </c>
      <c r="G3350" s="1061" t="s">
        <v>711</v>
      </c>
      <c r="H3350" s="1063">
        <v>1</v>
      </c>
      <c r="I3350" s="1064">
        <v>39101</v>
      </c>
      <c r="J3350" s="1064">
        <v>1</v>
      </c>
      <c r="K3350">
        <v>2020</v>
      </c>
      <c r="L3350" s="1064">
        <v>1</v>
      </c>
      <c r="M3350" s="1064">
        <v>1</v>
      </c>
      <c r="N3350" s="1064" t="s">
        <v>2397</v>
      </c>
      <c r="O3350">
        <v>13</v>
      </c>
      <c r="P3350" s="1065">
        <v>0</v>
      </c>
      <c r="Q3350" s="1065">
        <v>0</v>
      </c>
      <c r="R3350" s="1066">
        <f t="shared" si="52"/>
        <v>0</v>
      </c>
      <c r="S3350" s="1065">
        <v>0</v>
      </c>
      <c r="T3350" s="1065">
        <v>0</v>
      </c>
      <c r="U3350" s="1065">
        <v>30000</v>
      </c>
      <c r="V3350" s="1065">
        <v>30000</v>
      </c>
    </row>
    <row r="3351" spans="1:22">
      <c r="A3351">
        <v>4088200100</v>
      </c>
      <c r="B3351" s="1061">
        <v>2</v>
      </c>
      <c r="C3351" s="1061">
        <v>5</v>
      </c>
      <c r="D3351" s="1062">
        <v>2</v>
      </c>
      <c r="E3351" s="1061" t="s">
        <v>2394</v>
      </c>
      <c r="F3351" s="1061">
        <v>143</v>
      </c>
      <c r="G3351" s="1061" t="s">
        <v>711</v>
      </c>
      <c r="H3351" s="1063">
        <v>1</v>
      </c>
      <c r="I3351" s="1064">
        <v>39101</v>
      </c>
      <c r="J3351" s="1064">
        <v>1</v>
      </c>
      <c r="K3351">
        <v>2020</v>
      </c>
      <c r="L3351" s="1064">
        <v>1</v>
      </c>
      <c r="M3351" s="1064">
        <v>1</v>
      </c>
      <c r="N3351" s="1064" t="s">
        <v>2397</v>
      </c>
      <c r="O3351">
        <v>13</v>
      </c>
      <c r="P3351" s="1065">
        <v>0</v>
      </c>
      <c r="Q3351" s="1065">
        <v>0</v>
      </c>
      <c r="R3351" s="1066">
        <f t="shared" si="52"/>
        <v>0</v>
      </c>
      <c r="S3351" s="1065">
        <v>0</v>
      </c>
      <c r="T3351" s="1065">
        <v>0</v>
      </c>
      <c r="U3351" s="1065">
        <v>0</v>
      </c>
      <c r="V3351" s="1065">
        <v>0</v>
      </c>
    </row>
    <row r="3352" spans="1:22">
      <c r="A3352">
        <v>4088200100</v>
      </c>
      <c r="B3352" s="1061">
        <v>2</v>
      </c>
      <c r="C3352" s="1061">
        <v>5</v>
      </c>
      <c r="D3352" s="1062">
        <v>2</v>
      </c>
      <c r="E3352" s="1061" t="s">
        <v>2394</v>
      </c>
      <c r="F3352" s="1061">
        <v>143</v>
      </c>
      <c r="G3352" s="1061" t="s">
        <v>711</v>
      </c>
      <c r="H3352" s="1063">
        <v>1</v>
      </c>
      <c r="I3352" s="1064">
        <v>39101</v>
      </c>
      <c r="J3352" s="1064">
        <v>1</v>
      </c>
      <c r="K3352">
        <v>2020</v>
      </c>
      <c r="L3352" s="1064">
        <v>1</v>
      </c>
      <c r="M3352" s="1064">
        <v>1</v>
      </c>
      <c r="N3352" s="1064" t="s">
        <v>2397</v>
      </c>
      <c r="O3352">
        <v>13</v>
      </c>
      <c r="P3352" s="1065">
        <v>0</v>
      </c>
      <c r="Q3352" s="1065">
        <v>30000</v>
      </c>
      <c r="R3352" s="1066">
        <f t="shared" si="52"/>
        <v>30000</v>
      </c>
      <c r="S3352" s="1065">
        <v>0</v>
      </c>
      <c r="T3352" s="1065">
        <v>0</v>
      </c>
      <c r="U3352" s="1065">
        <v>0</v>
      </c>
      <c r="V3352" s="1065">
        <v>0</v>
      </c>
    </row>
    <row r="3353" spans="1:22">
      <c r="A3353">
        <v>4088200100</v>
      </c>
      <c r="B3353" s="1061">
        <v>2</v>
      </c>
      <c r="C3353" s="1061">
        <v>5</v>
      </c>
      <c r="D3353" s="1062">
        <v>2</v>
      </c>
      <c r="E3353" s="1061" t="s">
        <v>2394</v>
      </c>
      <c r="F3353" s="1061">
        <v>143</v>
      </c>
      <c r="G3353" s="1061" t="s">
        <v>711</v>
      </c>
      <c r="H3353" s="1063">
        <v>1</v>
      </c>
      <c r="I3353" s="1064">
        <v>39101</v>
      </c>
      <c r="J3353" s="1064">
        <v>1</v>
      </c>
      <c r="K3353">
        <v>2020</v>
      </c>
      <c r="L3353" s="1064">
        <v>1</v>
      </c>
      <c r="M3353" s="1064">
        <v>1</v>
      </c>
      <c r="N3353" s="1064" t="s">
        <v>2397</v>
      </c>
      <c r="O3353">
        <v>13</v>
      </c>
      <c r="P3353" s="1065">
        <v>0</v>
      </c>
      <c r="Q3353" s="1065">
        <v>0</v>
      </c>
      <c r="R3353" s="1066">
        <f t="shared" si="52"/>
        <v>0</v>
      </c>
      <c r="S3353" s="1065">
        <v>0</v>
      </c>
      <c r="T3353" s="1065">
        <v>0</v>
      </c>
      <c r="U3353" s="1065">
        <v>0</v>
      </c>
      <c r="V3353" s="1065">
        <v>0</v>
      </c>
    </row>
    <row r="3354" spans="1:22">
      <c r="A3354">
        <v>4088200100</v>
      </c>
      <c r="B3354" s="1061">
        <v>2</v>
      </c>
      <c r="C3354" s="1061">
        <v>5</v>
      </c>
      <c r="D3354" s="1062">
        <v>2</v>
      </c>
      <c r="E3354" s="1061" t="s">
        <v>2394</v>
      </c>
      <c r="F3354" s="1061">
        <v>143</v>
      </c>
      <c r="G3354" s="1061" t="s">
        <v>711</v>
      </c>
      <c r="H3354" s="1063">
        <v>1</v>
      </c>
      <c r="I3354" s="1064">
        <v>39101</v>
      </c>
      <c r="J3354" s="1064">
        <v>1</v>
      </c>
      <c r="K3354">
        <v>2020</v>
      </c>
      <c r="L3354" s="1064">
        <v>1</v>
      </c>
      <c r="M3354" s="1064">
        <v>1</v>
      </c>
      <c r="N3354" s="1064" t="s">
        <v>2397</v>
      </c>
      <c r="O3354">
        <v>13</v>
      </c>
      <c r="P3354" s="1065">
        <v>0</v>
      </c>
      <c r="Q3354" s="1065">
        <v>0</v>
      </c>
      <c r="R3354" s="1066">
        <f t="shared" si="52"/>
        <v>0</v>
      </c>
      <c r="S3354" s="1065">
        <v>30000</v>
      </c>
      <c r="T3354" s="1065">
        <v>30000</v>
      </c>
      <c r="U3354" s="1065">
        <v>0</v>
      </c>
      <c r="V3354" s="1065">
        <v>0</v>
      </c>
    </row>
    <row r="3355" spans="1:22">
      <c r="A3355">
        <v>4088200100</v>
      </c>
      <c r="B3355" s="1061">
        <v>2</v>
      </c>
      <c r="C3355" s="1061">
        <v>5</v>
      </c>
      <c r="D3355" s="1062">
        <v>2</v>
      </c>
      <c r="E3355" s="1061" t="s">
        <v>2394</v>
      </c>
      <c r="F3355" s="1061">
        <v>143</v>
      </c>
      <c r="G3355" s="1061" t="s">
        <v>711</v>
      </c>
      <c r="H3355" s="1063">
        <v>1</v>
      </c>
      <c r="I3355" s="1064">
        <v>39101</v>
      </c>
      <c r="J3355" s="1064">
        <v>1</v>
      </c>
      <c r="K3355">
        <v>2020</v>
      </c>
      <c r="L3355" s="1064">
        <v>1</v>
      </c>
      <c r="M3355" s="1064">
        <v>1</v>
      </c>
      <c r="N3355" s="1064" t="s">
        <v>2397</v>
      </c>
      <c r="O3355">
        <v>13</v>
      </c>
      <c r="P3355" s="1065">
        <v>0</v>
      </c>
      <c r="Q3355" s="1065">
        <v>0</v>
      </c>
      <c r="R3355" s="1066">
        <f t="shared" si="52"/>
        <v>0</v>
      </c>
      <c r="S3355" s="1065">
        <v>0</v>
      </c>
      <c r="T3355" s="1065">
        <v>0</v>
      </c>
      <c r="U3355" s="1065">
        <v>0</v>
      </c>
      <c r="V3355" s="1065">
        <v>0</v>
      </c>
    </row>
    <row r="3356" spans="1:22">
      <c r="A3356">
        <v>4088200100</v>
      </c>
      <c r="B3356" s="1061">
        <v>2</v>
      </c>
      <c r="C3356" s="1061">
        <v>5</v>
      </c>
      <c r="D3356" s="1062">
        <v>2</v>
      </c>
      <c r="E3356" s="1061" t="s">
        <v>2394</v>
      </c>
      <c r="F3356" s="1061">
        <v>143</v>
      </c>
      <c r="G3356" s="1061" t="s">
        <v>711</v>
      </c>
      <c r="H3356" s="1063">
        <v>1</v>
      </c>
      <c r="I3356" s="1064">
        <v>39101</v>
      </c>
      <c r="J3356" s="1064">
        <v>1</v>
      </c>
      <c r="K3356">
        <v>2020</v>
      </c>
      <c r="L3356" s="1064">
        <v>1</v>
      </c>
      <c r="M3356" s="1064">
        <v>1</v>
      </c>
      <c r="N3356" s="1064" t="s">
        <v>2397</v>
      </c>
      <c r="O3356">
        <v>13</v>
      </c>
      <c r="P3356" s="1065">
        <v>0</v>
      </c>
      <c r="Q3356" s="1065">
        <v>0</v>
      </c>
      <c r="R3356" s="1066">
        <f t="shared" si="52"/>
        <v>0</v>
      </c>
      <c r="S3356" s="1065">
        <v>0</v>
      </c>
      <c r="T3356" s="1065">
        <v>0</v>
      </c>
      <c r="U3356" s="1065">
        <v>30000</v>
      </c>
      <c r="V3356" s="1065">
        <v>30000</v>
      </c>
    </row>
    <row r="3357" spans="1:22">
      <c r="A3357">
        <v>4088200100</v>
      </c>
      <c r="B3357" s="1061">
        <v>2</v>
      </c>
      <c r="C3357" s="1061">
        <v>5</v>
      </c>
      <c r="D3357" s="1062">
        <v>2</v>
      </c>
      <c r="E3357" s="1061" t="s">
        <v>2394</v>
      </c>
      <c r="F3357" s="1061">
        <v>143</v>
      </c>
      <c r="G3357" s="1061" t="s">
        <v>711</v>
      </c>
      <c r="H3357" s="1063">
        <v>1</v>
      </c>
      <c r="I3357" s="1064">
        <v>39101</v>
      </c>
      <c r="J3357" s="1064">
        <v>1</v>
      </c>
      <c r="K3357">
        <v>2020</v>
      </c>
      <c r="L3357" s="1064">
        <v>1</v>
      </c>
      <c r="M3357" s="1064">
        <v>1</v>
      </c>
      <c r="N3357" s="1064" t="s">
        <v>2397</v>
      </c>
      <c r="O3357">
        <v>13</v>
      </c>
      <c r="P3357" s="1065">
        <v>0</v>
      </c>
      <c r="Q3357" s="1065">
        <v>0</v>
      </c>
      <c r="R3357" s="1066">
        <f t="shared" si="52"/>
        <v>0</v>
      </c>
      <c r="S3357" s="1065">
        <v>0</v>
      </c>
      <c r="T3357" s="1065">
        <v>0</v>
      </c>
      <c r="U3357" s="1065">
        <v>0</v>
      </c>
      <c r="V3357" s="1065">
        <v>0</v>
      </c>
    </row>
    <row r="3358" spans="1:22">
      <c r="A3358">
        <v>4088200100</v>
      </c>
      <c r="B3358" s="1061">
        <v>2</v>
      </c>
      <c r="C3358" s="1061">
        <v>5</v>
      </c>
      <c r="D3358" s="1062">
        <v>2</v>
      </c>
      <c r="E3358" s="1061" t="s">
        <v>2394</v>
      </c>
      <c r="F3358" s="1061">
        <v>143</v>
      </c>
      <c r="G3358" s="1061" t="s">
        <v>711</v>
      </c>
      <c r="H3358" s="1063">
        <v>1</v>
      </c>
      <c r="I3358" s="1064">
        <v>39101</v>
      </c>
      <c r="J3358" s="1064">
        <v>1</v>
      </c>
      <c r="K3358">
        <v>2020</v>
      </c>
      <c r="L3358" s="1064">
        <v>1</v>
      </c>
      <c r="M3358" s="1064">
        <v>1</v>
      </c>
      <c r="N3358" s="1064" t="s">
        <v>2397</v>
      </c>
      <c r="O3358">
        <v>13</v>
      </c>
      <c r="P3358" s="1065">
        <v>0</v>
      </c>
      <c r="Q3358" s="1065">
        <v>0</v>
      </c>
      <c r="R3358" s="1066">
        <f t="shared" si="52"/>
        <v>0</v>
      </c>
      <c r="S3358" s="1065">
        <v>0</v>
      </c>
      <c r="T3358" s="1065">
        <v>0</v>
      </c>
      <c r="U3358" s="1065">
        <v>0</v>
      </c>
      <c r="V3358" s="1065">
        <v>0</v>
      </c>
    </row>
    <row r="3359" spans="1:22">
      <c r="A3359">
        <v>4088200100</v>
      </c>
      <c r="B3359" s="1061">
        <v>2</v>
      </c>
      <c r="C3359" s="1061">
        <v>5</v>
      </c>
      <c r="D3359" s="1062">
        <v>2</v>
      </c>
      <c r="E3359" s="1061" t="s">
        <v>2394</v>
      </c>
      <c r="F3359" s="1061">
        <v>143</v>
      </c>
      <c r="G3359" s="1061" t="s">
        <v>711</v>
      </c>
      <c r="H3359" s="1063">
        <v>1</v>
      </c>
      <c r="I3359" s="1064">
        <v>39101</v>
      </c>
      <c r="J3359" s="1064">
        <v>1</v>
      </c>
      <c r="K3359">
        <v>2020</v>
      </c>
      <c r="L3359" s="1064">
        <v>1</v>
      </c>
      <c r="M3359" s="1064">
        <v>1</v>
      </c>
      <c r="N3359" s="1064" t="s">
        <v>2397</v>
      </c>
      <c r="O3359">
        <v>13</v>
      </c>
      <c r="P3359" s="1065">
        <v>0</v>
      </c>
      <c r="Q3359" s="1065">
        <v>0</v>
      </c>
      <c r="R3359" s="1066">
        <f t="shared" si="52"/>
        <v>0</v>
      </c>
      <c r="S3359" s="1065">
        <v>30000</v>
      </c>
      <c r="T3359" s="1065">
        <v>30000</v>
      </c>
      <c r="U3359" s="1065">
        <v>0</v>
      </c>
      <c r="V3359" s="1065">
        <v>0</v>
      </c>
    </row>
    <row r="3360" spans="1:22">
      <c r="A3360">
        <v>4088200100</v>
      </c>
      <c r="B3360" s="1061">
        <v>2</v>
      </c>
      <c r="C3360" s="1061">
        <v>5</v>
      </c>
      <c r="D3360" s="1062">
        <v>2</v>
      </c>
      <c r="E3360" s="1061" t="s">
        <v>2394</v>
      </c>
      <c r="F3360" s="1061">
        <v>143</v>
      </c>
      <c r="G3360" s="1061" t="s">
        <v>711</v>
      </c>
      <c r="H3360" s="1063">
        <v>1</v>
      </c>
      <c r="I3360" s="1064">
        <v>39101</v>
      </c>
      <c r="J3360" s="1064">
        <v>1</v>
      </c>
      <c r="K3360">
        <v>2020</v>
      </c>
      <c r="L3360" s="1064">
        <v>1</v>
      </c>
      <c r="M3360" s="1064">
        <v>1</v>
      </c>
      <c r="N3360" s="1064" t="s">
        <v>2397</v>
      </c>
      <c r="O3360">
        <v>13</v>
      </c>
      <c r="P3360" s="1065">
        <v>0</v>
      </c>
      <c r="Q3360" s="1065">
        <v>20000</v>
      </c>
      <c r="R3360" s="1066">
        <f t="shared" si="52"/>
        <v>20000</v>
      </c>
      <c r="S3360" s="1065">
        <v>0</v>
      </c>
      <c r="T3360" s="1065">
        <v>0</v>
      </c>
      <c r="U3360" s="1065">
        <v>0</v>
      </c>
      <c r="V3360" s="1065">
        <v>0</v>
      </c>
    </row>
    <row r="3361" spans="1:22">
      <c r="A3361">
        <v>4088200100</v>
      </c>
      <c r="B3361" s="1061">
        <v>2</v>
      </c>
      <c r="C3361" s="1061">
        <v>5</v>
      </c>
      <c r="D3361" s="1062">
        <v>2</v>
      </c>
      <c r="E3361" s="1061" t="s">
        <v>2394</v>
      </c>
      <c r="F3361" s="1061">
        <v>143</v>
      </c>
      <c r="G3361" s="1061" t="s">
        <v>711</v>
      </c>
      <c r="H3361" s="1063">
        <v>1</v>
      </c>
      <c r="I3361" s="1064">
        <v>39101</v>
      </c>
      <c r="J3361" s="1064">
        <v>1</v>
      </c>
      <c r="K3361">
        <v>2020</v>
      </c>
      <c r="L3361" s="1064">
        <v>2</v>
      </c>
      <c r="M3361" s="1064">
        <v>2</v>
      </c>
      <c r="N3361" s="1064" t="s">
        <v>2396</v>
      </c>
      <c r="O3361">
        <v>13</v>
      </c>
      <c r="P3361" s="1065">
        <v>0</v>
      </c>
      <c r="Q3361" s="1065">
        <v>0</v>
      </c>
      <c r="R3361" s="1066">
        <f t="shared" si="52"/>
        <v>0</v>
      </c>
      <c r="S3361" s="1065">
        <v>0</v>
      </c>
      <c r="T3361" s="1065">
        <v>0</v>
      </c>
      <c r="U3361" s="1065">
        <v>0</v>
      </c>
      <c r="V3361" s="1065">
        <v>0</v>
      </c>
    </row>
    <row r="3362" spans="1:22">
      <c r="A3362">
        <v>4088200100</v>
      </c>
      <c r="B3362" s="1061">
        <v>2</v>
      </c>
      <c r="C3362" s="1061">
        <v>5</v>
      </c>
      <c r="D3362" s="1062">
        <v>2</v>
      </c>
      <c r="E3362" s="1061" t="s">
        <v>2394</v>
      </c>
      <c r="F3362" s="1061">
        <v>143</v>
      </c>
      <c r="G3362" s="1061" t="s">
        <v>711</v>
      </c>
      <c r="H3362" s="1063">
        <v>1</v>
      </c>
      <c r="I3362" s="1064">
        <v>39101</v>
      </c>
      <c r="J3362" s="1064">
        <v>1</v>
      </c>
      <c r="K3362">
        <v>2020</v>
      </c>
      <c r="L3362" s="1064">
        <v>2</v>
      </c>
      <c r="M3362" s="1064">
        <v>2</v>
      </c>
      <c r="N3362" s="1064" t="s">
        <v>2396</v>
      </c>
      <c r="O3362">
        <v>13</v>
      </c>
      <c r="P3362" s="1065">
        <v>0</v>
      </c>
      <c r="Q3362" s="1065">
        <v>0</v>
      </c>
      <c r="R3362" s="1066">
        <f t="shared" si="52"/>
        <v>0</v>
      </c>
      <c r="S3362" s="1065">
        <v>0</v>
      </c>
      <c r="T3362" s="1065">
        <v>0</v>
      </c>
      <c r="U3362" s="1065">
        <v>10000</v>
      </c>
      <c r="V3362" s="1065">
        <v>10000</v>
      </c>
    </row>
    <row r="3363" spans="1:22">
      <c r="A3363">
        <v>4088200100</v>
      </c>
      <c r="B3363" s="1061">
        <v>2</v>
      </c>
      <c r="C3363" s="1061">
        <v>5</v>
      </c>
      <c r="D3363" s="1062">
        <v>2</v>
      </c>
      <c r="E3363" s="1061" t="s">
        <v>2394</v>
      </c>
      <c r="F3363" s="1061">
        <v>143</v>
      </c>
      <c r="G3363" s="1061" t="s">
        <v>711</v>
      </c>
      <c r="H3363" s="1063">
        <v>1</v>
      </c>
      <c r="I3363" s="1064">
        <v>39101</v>
      </c>
      <c r="J3363" s="1064">
        <v>1</v>
      </c>
      <c r="K3363">
        <v>2020</v>
      </c>
      <c r="L3363" s="1064">
        <v>2</v>
      </c>
      <c r="M3363" s="1064">
        <v>2</v>
      </c>
      <c r="N3363" s="1064" t="s">
        <v>2396</v>
      </c>
      <c r="O3363">
        <v>13</v>
      </c>
      <c r="P3363" s="1065">
        <v>0</v>
      </c>
      <c r="Q3363" s="1065">
        <v>0</v>
      </c>
      <c r="R3363" s="1066">
        <f t="shared" si="52"/>
        <v>0</v>
      </c>
      <c r="S3363" s="1065">
        <v>0</v>
      </c>
      <c r="T3363" s="1065">
        <v>0</v>
      </c>
      <c r="U3363" s="1065">
        <v>0</v>
      </c>
      <c r="V3363" s="1065">
        <v>0</v>
      </c>
    </row>
    <row r="3364" spans="1:22">
      <c r="A3364">
        <v>4088200100</v>
      </c>
      <c r="B3364" s="1061">
        <v>2</v>
      </c>
      <c r="C3364" s="1061">
        <v>5</v>
      </c>
      <c r="D3364" s="1062">
        <v>2</v>
      </c>
      <c r="E3364" s="1061" t="s">
        <v>2394</v>
      </c>
      <c r="F3364" s="1061">
        <v>143</v>
      </c>
      <c r="G3364" s="1061" t="s">
        <v>711</v>
      </c>
      <c r="H3364" s="1063">
        <v>1</v>
      </c>
      <c r="I3364" s="1064">
        <v>39101</v>
      </c>
      <c r="J3364" s="1064">
        <v>1</v>
      </c>
      <c r="K3364">
        <v>2020</v>
      </c>
      <c r="L3364" s="1064">
        <v>2</v>
      </c>
      <c r="M3364" s="1064">
        <v>2</v>
      </c>
      <c r="N3364" s="1064" t="s">
        <v>2396</v>
      </c>
      <c r="O3364">
        <v>13</v>
      </c>
      <c r="P3364" s="1065">
        <v>0</v>
      </c>
      <c r="Q3364" s="1065">
        <v>0</v>
      </c>
      <c r="R3364" s="1066">
        <f t="shared" si="52"/>
        <v>0</v>
      </c>
      <c r="S3364" s="1065">
        <v>0</v>
      </c>
      <c r="T3364" s="1065">
        <v>0</v>
      </c>
      <c r="U3364" s="1065">
        <v>0</v>
      </c>
      <c r="V3364" s="1065">
        <v>0</v>
      </c>
    </row>
    <row r="3365" spans="1:22">
      <c r="A3365">
        <v>4088200100</v>
      </c>
      <c r="B3365" s="1061">
        <v>2</v>
      </c>
      <c r="C3365" s="1061">
        <v>5</v>
      </c>
      <c r="D3365" s="1062">
        <v>2</v>
      </c>
      <c r="E3365" s="1061" t="s">
        <v>2394</v>
      </c>
      <c r="F3365" s="1061">
        <v>143</v>
      </c>
      <c r="G3365" s="1061" t="s">
        <v>711</v>
      </c>
      <c r="H3365" s="1063">
        <v>1</v>
      </c>
      <c r="I3365" s="1064">
        <v>39101</v>
      </c>
      <c r="J3365" s="1064">
        <v>1</v>
      </c>
      <c r="K3365">
        <v>2020</v>
      </c>
      <c r="L3365" s="1064">
        <v>2</v>
      </c>
      <c r="M3365" s="1064">
        <v>2</v>
      </c>
      <c r="N3365" s="1064" t="s">
        <v>2396</v>
      </c>
      <c r="O3365">
        <v>13</v>
      </c>
      <c r="P3365" s="1065">
        <v>0</v>
      </c>
      <c r="Q3365" s="1065">
        <v>0</v>
      </c>
      <c r="R3365" s="1066">
        <f t="shared" si="52"/>
        <v>0</v>
      </c>
      <c r="S3365" s="1065">
        <v>10000</v>
      </c>
      <c r="T3365" s="1065">
        <v>10000</v>
      </c>
      <c r="U3365" s="1065">
        <v>0</v>
      </c>
      <c r="V3365" s="1065">
        <v>0</v>
      </c>
    </row>
    <row r="3366" spans="1:22">
      <c r="A3366">
        <v>4088200100</v>
      </c>
      <c r="B3366" s="1061">
        <v>2</v>
      </c>
      <c r="C3366" s="1061">
        <v>5</v>
      </c>
      <c r="D3366" s="1062">
        <v>2</v>
      </c>
      <c r="E3366" s="1061" t="s">
        <v>2394</v>
      </c>
      <c r="F3366" s="1061">
        <v>143</v>
      </c>
      <c r="G3366" s="1061" t="s">
        <v>711</v>
      </c>
      <c r="H3366" s="1063">
        <v>1</v>
      </c>
      <c r="I3366" s="1064">
        <v>39101</v>
      </c>
      <c r="J3366" s="1064">
        <v>1</v>
      </c>
      <c r="K3366">
        <v>2020</v>
      </c>
      <c r="L3366" s="1064">
        <v>2</v>
      </c>
      <c r="M3366" s="1064">
        <v>2</v>
      </c>
      <c r="N3366" s="1064" t="s">
        <v>2396</v>
      </c>
      <c r="O3366">
        <v>13</v>
      </c>
      <c r="P3366" s="1065">
        <v>0</v>
      </c>
      <c r="Q3366" s="1065">
        <v>10000</v>
      </c>
      <c r="R3366" s="1066">
        <f t="shared" si="52"/>
        <v>10000</v>
      </c>
      <c r="S3366" s="1065">
        <v>0</v>
      </c>
      <c r="T3366" s="1065">
        <v>0</v>
      </c>
      <c r="U3366" s="1065">
        <v>0</v>
      </c>
      <c r="V3366" s="1065">
        <v>0</v>
      </c>
    </row>
    <row r="3367" spans="1:22">
      <c r="A3367">
        <v>4088200100</v>
      </c>
      <c r="B3367" s="1061">
        <v>2</v>
      </c>
      <c r="C3367" s="1061">
        <v>5</v>
      </c>
      <c r="D3367" s="1062">
        <v>2</v>
      </c>
      <c r="E3367" s="1061" t="s">
        <v>2394</v>
      </c>
      <c r="F3367" s="1061">
        <v>143</v>
      </c>
      <c r="G3367" s="1061" t="s">
        <v>711</v>
      </c>
      <c r="H3367" s="1063">
        <v>1</v>
      </c>
      <c r="I3367" s="1064">
        <v>39101</v>
      </c>
      <c r="J3367" s="1064">
        <v>1</v>
      </c>
      <c r="K3367">
        <v>2020</v>
      </c>
      <c r="L3367" s="1064">
        <v>1</v>
      </c>
      <c r="M3367" s="1064">
        <v>1</v>
      </c>
      <c r="N3367" s="1064" t="s">
        <v>2397</v>
      </c>
      <c r="O3367">
        <v>13</v>
      </c>
      <c r="P3367" s="1065">
        <v>0</v>
      </c>
      <c r="Q3367" s="1065">
        <v>0</v>
      </c>
      <c r="R3367" s="1066">
        <f t="shared" si="52"/>
        <v>0</v>
      </c>
      <c r="S3367" s="1065">
        <v>0</v>
      </c>
      <c r="T3367" s="1065">
        <v>0</v>
      </c>
      <c r="U3367" s="1065">
        <v>0</v>
      </c>
      <c r="V3367" s="1065">
        <v>0</v>
      </c>
    </row>
    <row r="3368" spans="1:22">
      <c r="A3368">
        <v>4088200100</v>
      </c>
      <c r="B3368" s="1061">
        <v>2</v>
      </c>
      <c r="C3368" s="1061">
        <v>5</v>
      </c>
      <c r="D3368" s="1062">
        <v>2</v>
      </c>
      <c r="E3368" s="1061" t="s">
        <v>2394</v>
      </c>
      <c r="F3368" s="1061">
        <v>143</v>
      </c>
      <c r="G3368" s="1061" t="s">
        <v>711</v>
      </c>
      <c r="H3368" s="1063">
        <v>1</v>
      </c>
      <c r="I3368" s="1064">
        <v>39101</v>
      </c>
      <c r="J3368" s="1064">
        <v>1</v>
      </c>
      <c r="K3368">
        <v>2020</v>
      </c>
      <c r="L3368" s="1064">
        <v>1</v>
      </c>
      <c r="M3368" s="1064">
        <v>1</v>
      </c>
      <c r="N3368" s="1064" t="s">
        <v>2397</v>
      </c>
      <c r="O3368">
        <v>13</v>
      </c>
      <c r="P3368" s="1065">
        <v>0</v>
      </c>
      <c r="Q3368" s="1065">
        <v>10000</v>
      </c>
      <c r="R3368" s="1066">
        <f t="shared" si="52"/>
        <v>10000</v>
      </c>
      <c r="S3368" s="1065">
        <v>0</v>
      </c>
      <c r="T3368" s="1065">
        <v>0</v>
      </c>
      <c r="U3368" s="1065">
        <v>0</v>
      </c>
      <c r="V3368" s="1065">
        <v>0</v>
      </c>
    </row>
    <row r="3369" spans="1:22">
      <c r="A3369">
        <v>4088200100</v>
      </c>
      <c r="B3369" s="1061">
        <v>2</v>
      </c>
      <c r="C3369" s="1061">
        <v>5</v>
      </c>
      <c r="D3369" s="1062">
        <v>2</v>
      </c>
      <c r="E3369" s="1061" t="s">
        <v>2394</v>
      </c>
      <c r="F3369" s="1061">
        <v>143</v>
      </c>
      <c r="G3369" s="1061" t="s">
        <v>711</v>
      </c>
      <c r="H3369" s="1063">
        <v>1</v>
      </c>
      <c r="I3369" s="1064">
        <v>39101</v>
      </c>
      <c r="J3369" s="1064">
        <v>1</v>
      </c>
      <c r="K3369">
        <v>2020</v>
      </c>
      <c r="L3369" s="1064">
        <v>2</v>
      </c>
      <c r="M3369" s="1064">
        <v>2</v>
      </c>
      <c r="N3369" s="1064" t="s">
        <v>2396</v>
      </c>
      <c r="O3369">
        <v>13</v>
      </c>
      <c r="P3369" s="1065">
        <v>0</v>
      </c>
      <c r="Q3369" s="1065">
        <v>0</v>
      </c>
      <c r="R3369" s="1066">
        <f t="shared" si="52"/>
        <v>0</v>
      </c>
      <c r="S3369" s="1065">
        <v>0</v>
      </c>
      <c r="T3369" s="1065">
        <v>0</v>
      </c>
      <c r="U3369" s="1065">
        <v>0</v>
      </c>
      <c r="V3369" s="1065">
        <v>0</v>
      </c>
    </row>
    <row r="3370" spans="1:22">
      <c r="A3370">
        <v>4088200100</v>
      </c>
      <c r="B3370" s="1061">
        <v>2</v>
      </c>
      <c r="C3370" s="1061">
        <v>5</v>
      </c>
      <c r="D3370" s="1062">
        <v>2</v>
      </c>
      <c r="E3370" s="1061" t="s">
        <v>2394</v>
      </c>
      <c r="F3370" s="1061">
        <v>143</v>
      </c>
      <c r="G3370" s="1061" t="s">
        <v>711</v>
      </c>
      <c r="H3370" s="1063">
        <v>1</v>
      </c>
      <c r="I3370" s="1064">
        <v>39101</v>
      </c>
      <c r="J3370" s="1064">
        <v>1</v>
      </c>
      <c r="K3370">
        <v>2020</v>
      </c>
      <c r="L3370" s="1064">
        <v>2</v>
      </c>
      <c r="M3370" s="1064">
        <v>2</v>
      </c>
      <c r="N3370" s="1064" t="s">
        <v>2396</v>
      </c>
      <c r="O3370">
        <v>13</v>
      </c>
      <c r="P3370" s="1065">
        <v>0</v>
      </c>
      <c r="Q3370" s="1065">
        <v>0</v>
      </c>
      <c r="R3370" s="1066">
        <f t="shared" si="52"/>
        <v>0</v>
      </c>
      <c r="S3370" s="1065">
        <v>0</v>
      </c>
      <c r="T3370" s="1065">
        <v>0</v>
      </c>
      <c r="U3370" s="1065">
        <v>10000</v>
      </c>
      <c r="V3370" s="1065">
        <v>10000</v>
      </c>
    </row>
    <row r="3371" spans="1:22">
      <c r="A3371">
        <v>4088200100</v>
      </c>
      <c r="B3371" s="1061">
        <v>2</v>
      </c>
      <c r="C3371" s="1061">
        <v>5</v>
      </c>
      <c r="D3371" s="1062">
        <v>2</v>
      </c>
      <c r="E3371" s="1061" t="s">
        <v>2394</v>
      </c>
      <c r="F3371" s="1061">
        <v>143</v>
      </c>
      <c r="G3371" s="1061" t="s">
        <v>711</v>
      </c>
      <c r="H3371" s="1063">
        <v>1</v>
      </c>
      <c r="I3371" s="1064">
        <v>39101</v>
      </c>
      <c r="J3371" s="1064">
        <v>1</v>
      </c>
      <c r="K3371">
        <v>2020</v>
      </c>
      <c r="L3371" s="1064">
        <v>2</v>
      </c>
      <c r="M3371" s="1064">
        <v>2</v>
      </c>
      <c r="N3371" s="1064" t="s">
        <v>2396</v>
      </c>
      <c r="O3371">
        <v>13</v>
      </c>
      <c r="P3371" s="1065">
        <v>0</v>
      </c>
      <c r="Q3371" s="1065">
        <v>0</v>
      </c>
      <c r="R3371" s="1066">
        <f t="shared" si="52"/>
        <v>0</v>
      </c>
      <c r="S3371" s="1065">
        <v>0</v>
      </c>
      <c r="T3371" s="1065">
        <v>0</v>
      </c>
      <c r="U3371" s="1065">
        <v>0</v>
      </c>
      <c r="V3371" s="1065">
        <v>0</v>
      </c>
    </row>
    <row r="3372" spans="1:22">
      <c r="A3372">
        <v>4088200100</v>
      </c>
      <c r="B3372" s="1061">
        <v>2</v>
      </c>
      <c r="C3372" s="1061">
        <v>5</v>
      </c>
      <c r="D3372" s="1062">
        <v>2</v>
      </c>
      <c r="E3372" s="1061" t="s">
        <v>2394</v>
      </c>
      <c r="F3372" s="1061">
        <v>143</v>
      </c>
      <c r="G3372" s="1061" t="s">
        <v>711</v>
      </c>
      <c r="H3372" s="1063">
        <v>1</v>
      </c>
      <c r="I3372" s="1064">
        <v>39101</v>
      </c>
      <c r="J3372" s="1064">
        <v>1</v>
      </c>
      <c r="K3372">
        <v>2020</v>
      </c>
      <c r="L3372" s="1064">
        <v>2</v>
      </c>
      <c r="M3372" s="1064">
        <v>2</v>
      </c>
      <c r="N3372" s="1064" t="s">
        <v>2396</v>
      </c>
      <c r="O3372">
        <v>13</v>
      </c>
      <c r="P3372" s="1065">
        <v>0</v>
      </c>
      <c r="Q3372" s="1065">
        <v>0</v>
      </c>
      <c r="R3372" s="1066">
        <f t="shared" si="52"/>
        <v>0</v>
      </c>
      <c r="S3372" s="1065">
        <v>0</v>
      </c>
      <c r="T3372" s="1065">
        <v>0</v>
      </c>
      <c r="U3372" s="1065">
        <v>0</v>
      </c>
      <c r="V3372" s="1065">
        <v>0</v>
      </c>
    </row>
    <row r="3373" spans="1:22">
      <c r="A3373">
        <v>4088200100</v>
      </c>
      <c r="B3373" s="1061">
        <v>2</v>
      </c>
      <c r="C3373" s="1061">
        <v>5</v>
      </c>
      <c r="D3373" s="1062">
        <v>2</v>
      </c>
      <c r="E3373" s="1061" t="s">
        <v>2394</v>
      </c>
      <c r="F3373" s="1061">
        <v>143</v>
      </c>
      <c r="G3373" s="1061" t="s">
        <v>711</v>
      </c>
      <c r="H3373" s="1063">
        <v>1</v>
      </c>
      <c r="I3373" s="1064">
        <v>39101</v>
      </c>
      <c r="J3373" s="1064">
        <v>1</v>
      </c>
      <c r="K3373">
        <v>2020</v>
      </c>
      <c r="L3373" s="1064">
        <v>2</v>
      </c>
      <c r="M3373" s="1064">
        <v>2</v>
      </c>
      <c r="N3373" s="1064" t="s">
        <v>2396</v>
      </c>
      <c r="O3373">
        <v>13</v>
      </c>
      <c r="P3373" s="1065">
        <v>0</v>
      </c>
      <c r="Q3373" s="1065">
        <v>0</v>
      </c>
      <c r="R3373" s="1066">
        <f t="shared" si="52"/>
        <v>0</v>
      </c>
      <c r="S3373" s="1065">
        <v>10000</v>
      </c>
      <c r="T3373" s="1065">
        <v>10000</v>
      </c>
      <c r="U3373" s="1065">
        <v>0</v>
      </c>
      <c r="V3373" s="1065">
        <v>0</v>
      </c>
    </row>
    <row r="3374" spans="1:22">
      <c r="A3374">
        <v>4088200100</v>
      </c>
      <c r="B3374" s="1061">
        <v>2</v>
      </c>
      <c r="C3374" s="1061">
        <v>5</v>
      </c>
      <c r="D3374" s="1062">
        <v>2</v>
      </c>
      <c r="E3374" s="1061" t="s">
        <v>2394</v>
      </c>
      <c r="F3374" s="1061">
        <v>143</v>
      </c>
      <c r="G3374" s="1061" t="s">
        <v>711</v>
      </c>
      <c r="H3374" s="1063">
        <v>1</v>
      </c>
      <c r="I3374" s="1064">
        <v>39101</v>
      </c>
      <c r="J3374" s="1064">
        <v>1</v>
      </c>
      <c r="K3374">
        <v>2020</v>
      </c>
      <c r="L3374" s="1064">
        <v>2</v>
      </c>
      <c r="M3374" s="1064">
        <v>2</v>
      </c>
      <c r="N3374" s="1064" t="s">
        <v>2396</v>
      </c>
      <c r="O3374">
        <v>13</v>
      </c>
      <c r="P3374" s="1065">
        <v>0</v>
      </c>
      <c r="Q3374" s="1065">
        <v>10000</v>
      </c>
      <c r="R3374" s="1066">
        <f t="shared" si="52"/>
        <v>10000</v>
      </c>
      <c r="S3374" s="1065">
        <v>0</v>
      </c>
      <c r="T3374" s="1065">
        <v>0</v>
      </c>
      <c r="U3374" s="1065">
        <v>0</v>
      </c>
      <c r="V3374" s="1065">
        <v>0</v>
      </c>
    </row>
    <row r="3375" spans="1:22">
      <c r="A3375">
        <v>4088200100</v>
      </c>
      <c r="B3375" s="1061">
        <v>2</v>
      </c>
      <c r="C3375" s="1061">
        <v>5</v>
      </c>
      <c r="D3375" s="1062">
        <v>2</v>
      </c>
      <c r="E3375" s="1061" t="s">
        <v>2394</v>
      </c>
      <c r="F3375" s="1061">
        <v>143</v>
      </c>
      <c r="G3375" s="1061" t="s">
        <v>711</v>
      </c>
      <c r="H3375" s="1063">
        <v>1</v>
      </c>
      <c r="I3375" s="1064">
        <v>39101</v>
      </c>
      <c r="J3375" s="1064">
        <v>1</v>
      </c>
      <c r="K3375">
        <v>2020</v>
      </c>
      <c r="L3375" s="1064">
        <v>1</v>
      </c>
      <c r="M3375" s="1064">
        <v>1</v>
      </c>
      <c r="N3375" s="1064" t="s">
        <v>2397</v>
      </c>
      <c r="O3375">
        <v>13</v>
      </c>
      <c r="P3375" s="1065">
        <v>0</v>
      </c>
      <c r="Q3375" s="1065">
        <v>0</v>
      </c>
      <c r="R3375" s="1066">
        <f t="shared" si="52"/>
        <v>0</v>
      </c>
      <c r="S3375" s="1065">
        <v>0</v>
      </c>
      <c r="T3375" s="1065">
        <v>0</v>
      </c>
      <c r="U3375" s="1065">
        <v>0</v>
      </c>
      <c r="V3375" s="1065">
        <v>0</v>
      </c>
    </row>
    <row r="3376" spans="1:22">
      <c r="A3376">
        <v>4088200100</v>
      </c>
      <c r="B3376" s="1061">
        <v>2</v>
      </c>
      <c r="C3376" s="1061">
        <v>5</v>
      </c>
      <c r="D3376" s="1062">
        <v>2</v>
      </c>
      <c r="E3376" s="1061" t="s">
        <v>2394</v>
      </c>
      <c r="F3376" s="1061">
        <v>143</v>
      </c>
      <c r="G3376" s="1061" t="s">
        <v>711</v>
      </c>
      <c r="H3376" s="1063">
        <v>1</v>
      </c>
      <c r="I3376" s="1064">
        <v>39101</v>
      </c>
      <c r="J3376" s="1064">
        <v>1</v>
      </c>
      <c r="K3376">
        <v>2020</v>
      </c>
      <c r="L3376" s="1064">
        <v>1</v>
      </c>
      <c r="M3376" s="1064">
        <v>1</v>
      </c>
      <c r="N3376" s="1064" t="s">
        <v>2397</v>
      </c>
      <c r="O3376">
        <v>13</v>
      </c>
      <c r="P3376" s="1065">
        <v>0</v>
      </c>
      <c r="Q3376" s="1065">
        <v>0</v>
      </c>
      <c r="R3376" s="1066">
        <f t="shared" si="52"/>
        <v>0</v>
      </c>
      <c r="S3376" s="1065">
        <v>0</v>
      </c>
      <c r="T3376" s="1065">
        <v>0</v>
      </c>
      <c r="U3376" s="1065">
        <v>10000</v>
      </c>
      <c r="V3376" s="1065">
        <v>10000</v>
      </c>
    </row>
    <row r="3377" spans="1:22">
      <c r="A3377">
        <v>4088200100</v>
      </c>
      <c r="B3377" s="1061">
        <v>2</v>
      </c>
      <c r="C3377" s="1061">
        <v>5</v>
      </c>
      <c r="D3377" s="1062">
        <v>2</v>
      </c>
      <c r="E3377" s="1061" t="s">
        <v>2394</v>
      </c>
      <c r="F3377" s="1061">
        <v>143</v>
      </c>
      <c r="G3377" s="1061" t="s">
        <v>711</v>
      </c>
      <c r="H3377" s="1063">
        <v>1</v>
      </c>
      <c r="I3377" s="1064">
        <v>39101</v>
      </c>
      <c r="J3377" s="1064">
        <v>1</v>
      </c>
      <c r="K3377">
        <v>2020</v>
      </c>
      <c r="L3377" s="1064">
        <v>1</v>
      </c>
      <c r="M3377" s="1064">
        <v>1</v>
      </c>
      <c r="N3377" s="1064" t="s">
        <v>2397</v>
      </c>
      <c r="O3377">
        <v>13</v>
      </c>
      <c r="P3377" s="1065">
        <v>0</v>
      </c>
      <c r="Q3377" s="1065">
        <v>0</v>
      </c>
      <c r="R3377" s="1066">
        <f t="shared" si="52"/>
        <v>0</v>
      </c>
      <c r="S3377" s="1065">
        <v>0</v>
      </c>
      <c r="T3377" s="1065">
        <v>0</v>
      </c>
      <c r="U3377" s="1065">
        <v>0</v>
      </c>
      <c r="V3377" s="1065">
        <v>0</v>
      </c>
    </row>
    <row r="3378" spans="1:22">
      <c r="A3378">
        <v>4088200100</v>
      </c>
      <c r="B3378" s="1061">
        <v>2</v>
      </c>
      <c r="C3378" s="1061">
        <v>5</v>
      </c>
      <c r="D3378" s="1062">
        <v>2</v>
      </c>
      <c r="E3378" s="1061" t="s">
        <v>2394</v>
      </c>
      <c r="F3378" s="1061">
        <v>143</v>
      </c>
      <c r="G3378" s="1061" t="s">
        <v>711</v>
      </c>
      <c r="H3378" s="1063">
        <v>1</v>
      </c>
      <c r="I3378" s="1064">
        <v>39101</v>
      </c>
      <c r="J3378" s="1064">
        <v>1</v>
      </c>
      <c r="K3378">
        <v>2020</v>
      </c>
      <c r="L3378" s="1064">
        <v>1</v>
      </c>
      <c r="M3378" s="1064">
        <v>1</v>
      </c>
      <c r="N3378" s="1064" t="s">
        <v>2397</v>
      </c>
      <c r="O3378">
        <v>13</v>
      </c>
      <c r="P3378" s="1065">
        <v>0</v>
      </c>
      <c r="Q3378" s="1065">
        <v>0</v>
      </c>
      <c r="R3378" s="1066">
        <f t="shared" si="52"/>
        <v>0</v>
      </c>
      <c r="S3378" s="1065">
        <v>0</v>
      </c>
      <c r="T3378" s="1065">
        <v>0</v>
      </c>
      <c r="U3378" s="1065">
        <v>0</v>
      </c>
      <c r="V3378" s="1065">
        <v>0</v>
      </c>
    </row>
    <row r="3379" spans="1:22">
      <c r="A3379">
        <v>4088200100</v>
      </c>
      <c r="B3379" s="1061">
        <v>2</v>
      </c>
      <c r="C3379" s="1061">
        <v>5</v>
      </c>
      <c r="D3379" s="1062">
        <v>2</v>
      </c>
      <c r="E3379" s="1061" t="s">
        <v>2394</v>
      </c>
      <c r="F3379" s="1061">
        <v>143</v>
      </c>
      <c r="G3379" s="1061" t="s">
        <v>711</v>
      </c>
      <c r="H3379" s="1063">
        <v>1</v>
      </c>
      <c r="I3379" s="1064">
        <v>39101</v>
      </c>
      <c r="J3379" s="1064">
        <v>1</v>
      </c>
      <c r="K3379">
        <v>2020</v>
      </c>
      <c r="L3379" s="1064">
        <v>1</v>
      </c>
      <c r="M3379" s="1064">
        <v>1</v>
      </c>
      <c r="N3379" s="1064" t="s">
        <v>2397</v>
      </c>
      <c r="O3379">
        <v>13</v>
      </c>
      <c r="P3379" s="1065">
        <v>0</v>
      </c>
      <c r="Q3379" s="1065">
        <v>0</v>
      </c>
      <c r="R3379" s="1066">
        <f t="shared" si="52"/>
        <v>0</v>
      </c>
      <c r="S3379" s="1065">
        <v>10000</v>
      </c>
      <c r="T3379" s="1065">
        <v>10000</v>
      </c>
      <c r="U3379" s="1065">
        <v>0</v>
      </c>
      <c r="V3379" s="1065">
        <v>0</v>
      </c>
    </row>
    <row r="3380" spans="1:22">
      <c r="A3380">
        <v>4088200100</v>
      </c>
      <c r="B3380" s="1061">
        <v>2</v>
      </c>
      <c r="C3380" s="1061">
        <v>5</v>
      </c>
      <c r="D3380" s="1062">
        <v>2</v>
      </c>
      <c r="E3380" s="1061" t="s">
        <v>2394</v>
      </c>
      <c r="F3380" s="1061">
        <v>143</v>
      </c>
      <c r="G3380" s="1061" t="s">
        <v>711</v>
      </c>
      <c r="H3380" s="1063">
        <v>1</v>
      </c>
      <c r="I3380" s="1064">
        <v>39101</v>
      </c>
      <c r="J3380" s="1064">
        <v>1</v>
      </c>
      <c r="K3380">
        <v>2020</v>
      </c>
      <c r="L3380" s="1064">
        <v>1</v>
      </c>
      <c r="M3380" s="1064">
        <v>1</v>
      </c>
      <c r="N3380" s="1064" t="s">
        <v>2397</v>
      </c>
      <c r="O3380">
        <v>13</v>
      </c>
      <c r="P3380" s="1065">
        <v>0</v>
      </c>
      <c r="Q3380" s="1065">
        <v>10000</v>
      </c>
      <c r="R3380" s="1066">
        <f t="shared" si="52"/>
        <v>10000</v>
      </c>
      <c r="S3380" s="1065">
        <v>0</v>
      </c>
      <c r="T3380" s="1065">
        <v>0</v>
      </c>
      <c r="U3380" s="1065">
        <v>0</v>
      </c>
      <c r="V3380" s="1065">
        <v>0</v>
      </c>
    </row>
    <row r="3381" spans="1:22">
      <c r="A3381">
        <v>4088200100</v>
      </c>
      <c r="B3381" s="1061">
        <v>2</v>
      </c>
      <c r="C3381" s="1061">
        <v>5</v>
      </c>
      <c r="D3381" s="1062">
        <v>2</v>
      </c>
      <c r="E3381" s="1061" t="s">
        <v>2394</v>
      </c>
      <c r="F3381" s="1061">
        <v>143</v>
      </c>
      <c r="G3381" s="1061" t="s">
        <v>711</v>
      </c>
      <c r="H3381" s="1063">
        <v>1</v>
      </c>
      <c r="I3381" s="1064">
        <v>39202</v>
      </c>
      <c r="J3381" s="1064">
        <v>1</v>
      </c>
      <c r="K3381">
        <v>2020</v>
      </c>
      <c r="L3381" s="1064">
        <v>1</v>
      </c>
      <c r="M3381" s="1064">
        <v>1</v>
      </c>
      <c r="N3381" s="1064" t="s">
        <v>2397</v>
      </c>
      <c r="O3381">
        <v>13</v>
      </c>
      <c r="P3381" s="1065">
        <v>15731.36</v>
      </c>
      <c r="Q3381" s="1065">
        <v>-131</v>
      </c>
      <c r="R3381" s="1066">
        <f t="shared" si="52"/>
        <v>15600.36</v>
      </c>
      <c r="S3381" s="1065">
        <v>0</v>
      </c>
      <c r="T3381" s="1065">
        <v>0</v>
      </c>
      <c r="U3381" s="1065">
        <v>0</v>
      </c>
      <c r="V3381" s="1065">
        <v>0</v>
      </c>
    </row>
    <row r="3382" spans="1:22">
      <c r="A3382">
        <v>4088200100</v>
      </c>
      <c r="B3382" s="1061">
        <v>2</v>
      </c>
      <c r="C3382" s="1061">
        <v>5</v>
      </c>
      <c r="D3382" s="1062">
        <v>2</v>
      </c>
      <c r="E3382" s="1061" t="s">
        <v>2394</v>
      </c>
      <c r="F3382" s="1061">
        <v>143</v>
      </c>
      <c r="G3382" s="1061" t="s">
        <v>711</v>
      </c>
      <c r="H3382" s="1063">
        <v>1</v>
      </c>
      <c r="I3382" s="1064">
        <v>39202</v>
      </c>
      <c r="J3382" s="1064">
        <v>1</v>
      </c>
      <c r="K3382">
        <v>2020</v>
      </c>
      <c r="L3382" s="1064">
        <v>1</v>
      </c>
      <c r="M3382" s="1064">
        <v>1</v>
      </c>
      <c r="N3382" s="1064" t="s">
        <v>2397</v>
      </c>
      <c r="O3382">
        <v>13</v>
      </c>
      <c r="P3382" s="1065">
        <v>0</v>
      </c>
      <c r="Q3382" s="1065">
        <v>0</v>
      </c>
      <c r="R3382" s="1066">
        <f t="shared" si="52"/>
        <v>0</v>
      </c>
      <c r="S3382" s="1065">
        <v>0</v>
      </c>
      <c r="T3382" s="1065">
        <v>0</v>
      </c>
      <c r="U3382" s="1065">
        <v>0</v>
      </c>
      <c r="V3382" s="1065">
        <v>0</v>
      </c>
    </row>
    <row r="3383" spans="1:22">
      <c r="A3383">
        <v>4088200100</v>
      </c>
      <c r="B3383" s="1061">
        <v>2</v>
      </c>
      <c r="C3383" s="1061">
        <v>5</v>
      </c>
      <c r="D3383" s="1062">
        <v>2</v>
      </c>
      <c r="E3383" s="1061" t="s">
        <v>2394</v>
      </c>
      <c r="F3383" s="1061">
        <v>143</v>
      </c>
      <c r="G3383" s="1061" t="s">
        <v>711</v>
      </c>
      <c r="H3383" s="1063">
        <v>1</v>
      </c>
      <c r="I3383" s="1064">
        <v>39202</v>
      </c>
      <c r="J3383" s="1064">
        <v>1</v>
      </c>
      <c r="K3383">
        <v>2020</v>
      </c>
      <c r="L3383" s="1064">
        <v>1</v>
      </c>
      <c r="M3383" s="1064">
        <v>1</v>
      </c>
      <c r="N3383" s="1064" t="s">
        <v>2397</v>
      </c>
      <c r="O3383">
        <v>13</v>
      </c>
      <c r="P3383" s="1065">
        <v>0</v>
      </c>
      <c r="Q3383" s="1065">
        <v>0</v>
      </c>
      <c r="R3383" s="1066">
        <f t="shared" si="52"/>
        <v>0</v>
      </c>
      <c r="S3383" s="1065">
        <v>0</v>
      </c>
      <c r="T3383" s="1065">
        <v>0</v>
      </c>
      <c r="U3383" s="1065">
        <v>130</v>
      </c>
      <c r="V3383" s="1065">
        <v>130</v>
      </c>
    </row>
    <row r="3384" spans="1:22">
      <c r="A3384">
        <v>4088200100</v>
      </c>
      <c r="B3384" s="1061">
        <v>2</v>
      </c>
      <c r="C3384" s="1061">
        <v>5</v>
      </c>
      <c r="D3384" s="1062">
        <v>2</v>
      </c>
      <c r="E3384" s="1061" t="s">
        <v>2394</v>
      </c>
      <c r="F3384" s="1061">
        <v>143</v>
      </c>
      <c r="G3384" s="1061" t="s">
        <v>711</v>
      </c>
      <c r="H3384" s="1063">
        <v>1</v>
      </c>
      <c r="I3384" s="1064">
        <v>39202</v>
      </c>
      <c r="J3384" s="1064">
        <v>1</v>
      </c>
      <c r="K3384">
        <v>2020</v>
      </c>
      <c r="L3384" s="1064">
        <v>1</v>
      </c>
      <c r="M3384" s="1064">
        <v>1</v>
      </c>
      <c r="N3384" s="1064" t="s">
        <v>2397</v>
      </c>
      <c r="O3384">
        <v>13</v>
      </c>
      <c r="P3384" s="1065">
        <v>0</v>
      </c>
      <c r="Q3384" s="1065">
        <v>0</v>
      </c>
      <c r="R3384" s="1066">
        <f t="shared" si="52"/>
        <v>0</v>
      </c>
      <c r="S3384" s="1065">
        <v>0</v>
      </c>
      <c r="T3384" s="1065">
        <v>0</v>
      </c>
      <c r="U3384" s="1065">
        <v>0</v>
      </c>
      <c r="V3384" s="1065">
        <v>0</v>
      </c>
    </row>
    <row r="3385" spans="1:22">
      <c r="A3385">
        <v>4088200100</v>
      </c>
      <c r="B3385" s="1061">
        <v>2</v>
      </c>
      <c r="C3385" s="1061">
        <v>5</v>
      </c>
      <c r="D3385" s="1062">
        <v>2</v>
      </c>
      <c r="E3385" s="1061" t="s">
        <v>2394</v>
      </c>
      <c r="F3385" s="1061">
        <v>143</v>
      </c>
      <c r="G3385" s="1061" t="s">
        <v>711</v>
      </c>
      <c r="H3385" s="1063">
        <v>1</v>
      </c>
      <c r="I3385" s="1064">
        <v>39202</v>
      </c>
      <c r="J3385" s="1064">
        <v>1</v>
      </c>
      <c r="K3385">
        <v>2020</v>
      </c>
      <c r="L3385" s="1064">
        <v>1</v>
      </c>
      <c r="M3385" s="1064">
        <v>1</v>
      </c>
      <c r="N3385" s="1064" t="s">
        <v>2397</v>
      </c>
      <c r="O3385">
        <v>13</v>
      </c>
      <c r="P3385" s="1065">
        <v>0</v>
      </c>
      <c r="Q3385" s="1065">
        <v>0</v>
      </c>
      <c r="R3385" s="1066">
        <f t="shared" si="52"/>
        <v>0</v>
      </c>
      <c r="S3385" s="1065">
        <v>0</v>
      </c>
      <c r="T3385" s="1065">
        <v>0</v>
      </c>
      <c r="U3385" s="1065">
        <v>0</v>
      </c>
      <c r="V3385" s="1065">
        <v>0</v>
      </c>
    </row>
    <row r="3386" spans="1:22">
      <c r="A3386">
        <v>4088200100</v>
      </c>
      <c r="B3386" s="1061">
        <v>2</v>
      </c>
      <c r="C3386" s="1061">
        <v>5</v>
      </c>
      <c r="D3386" s="1062">
        <v>2</v>
      </c>
      <c r="E3386" s="1061" t="s">
        <v>2394</v>
      </c>
      <c r="F3386" s="1061">
        <v>143</v>
      </c>
      <c r="G3386" s="1061" t="s">
        <v>711</v>
      </c>
      <c r="H3386" s="1063">
        <v>1</v>
      </c>
      <c r="I3386" s="1064">
        <v>39202</v>
      </c>
      <c r="J3386" s="1064">
        <v>1</v>
      </c>
      <c r="K3386">
        <v>2020</v>
      </c>
      <c r="L3386" s="1064">
        <v>1</v>
      </c>
      <c r="M3386" s="1064">
        <v>1</v>
      </c>
      <c r="N3386" s="1064" t="s">
        <v>2397</v>
      </c>
      <c r="O3386">
        <v>13</v>
      </c>
      <c r="P3386" s="1065">
        <v>0</v>
      </c>
      <c r="Q3386" s="1065">
        <v>0</v>
      </c>
      <c r="R3386" s="1066">
        <f t="shared" si="52"/>
        <v>0</v>
      </c>
      <c r="S3386" s="1065">
        <v>130</v>
      </c>
      <c r="T3386" s="1065">
        <v>130</v>
      </c>
      <c r="U3386" s="1065">
        <v>0</v>
      </c>
      <c r="V3386" s="1065">
        <v>0</v>
      </c>
    </row>
    <row r="3387" spans="1:22">
      <c r="A3387">
        <v>4088200100</v>
      </c>
      <c r="B3387" s="1061">
        <v>2</v>
      </c>
      <c r="C3387" s="1061">
        <v>5</v>
      </c>
      <c r="D3387" s="1062">
        <v>2</v>
      </c>
      <c r="E3387" s="1061" t="s">
        <v>2394</v>
      </c>
      <c r="F3387" s="1061">
        <v>143</v>
      </c>
      <c r="G3387" s="1061" t="s">
        <v>711</v>
      </c>
      <c r="H3387" s="1063">
        <v>1</v>
      </c>
      <c r="I3387" s="1064">
        <v>39202</v>
      </c>
      <c r="J3387" s="1064">
        <v>1</v>
      </c>
      <c r="K3387">
        <v>2020</v>
      </c>
      <c r="L3387" s="1064">
        <v>1</v>
      </c>
      <c r="M3387" s="1064">
        <v>1</v>
      </c>
      <c r="N3387" s="1064" t="s">
        <v>2397</v>
      </c>
      <c r="O3387">
        <v>13</v>
      </c>
      <c r="P3387" s="1065">
        <v>0</v>
      </c>
      <c r="Q3387" s="1065">
        <v>131</v>
      </c>
      <c r="R3387" s="1066">
        <f t="shared" si="52"/>
        <v>131</v>
      </c>
      <c r="S3387" s="1065">
        <v>0</v>
      </c>
      <c r="T3387" s="1065">
        <v>0</v>
      </c>
      <c r="U3387" s="1065">
        <v>0</v>
      </c>
      <c r="V3387" s="1065">
        <v>0</v>
      </c>
    </row>
    <row r="3388" spans="1:22">
      <c r="A3388">
        <v>4088200100</v>
      </c>
      <c r="B3388" s="1061">
        <v>2</v>
      </c>
      <c r="C3388" s="1061">
        <v>5</v>
      </c>
      <c r="D3388" s="1062">
        <v>2</v>
      </c>
      <c r="E3388" s="1061" t="s">
        <v>2394</v>
      </c>
      <c r="F3388" s="1061">
        <v>143</v>
      </c>
      <c r="G3388" s="1061" t="s">
        <v>711</v>
      </c>
      <c r="H3388" s="1063">
        <v>1</v>
      </c>
      <c r="I3388" s="1064">
        <v>39801</v>
      </c>
      <c r="J3388" s="1064">
        <v>1</v>
      </c>
      <c r="K3388">
        <v>2020</v>
      </c>
      <c r="L3388" s="1064">
        <v>1</v>
      </c>
      <c r="M3388" s="1064">
        <v>3</v>
      </c>
      <c r="N3388" s="1064" t="s">
        <v>2395</v>
      </c>
      <c r="O3388">
        <v>13</v>
      </c>
      <c r="P3388" s="1065">
        <v>1487500</v>
      </c>
      <c r="Q3388" s="1065">
        <f>672569+156463</f>
        <v>829032</v>
      </c>
      <c r="R3388" s="1066">
        <f t="shared" si="52"/>
        <v>2316532</v>
      </c>
      <c r="S3388" s="1065">
        <v>2160069</v>
      </c>
      <c r="T3388" s="1065">
        <v>2160069</v>
      </c>
      <c r="U3388" s="1065">
        <v>2160069</v>
      </c>
      <c r="V3388" s="1065">
        <v>2160069</v>
      </c>
    </row>
    <row r="3389" spans="1:22">
      <c r="A3389">
        <v>4088200100</v>
      </c>
      <c r="B3389" s="1061">
        <v>2</v>
      </c>
      <c r="C3389" s="1061">
        <v>5</v>
      </c>
      <c r="D3389" s="1062">
        <v>2</v>
      </c>
      <c r="E3389" s="1061" t="s">
        <v>2394</v>
      </c>
      <c r="F3389" s="1061">
        <v>143</v>
      </c>
      <c r="G3389" s="1061" t="s">
        <v>711</v>
      </c>
      <c r="H3389" s="1063">
        <v>1</v>
      </c>
      <c r="I3389" s="1064">
        <v>25402</v>
      </c>
      <c r="J3389" s="1064">
        <v>1</v>
      </c>
      <c r="K3389">
        <v>2020</v>
      </c>
      <c r="L3389" s="1064">
        <v>2</v>
      </c>
      <c r="M3389" s="1064">
        <v>2</v>
      </c>
      <c r="N3389" s="1064" t="s">
        <v>2396</v>
      </c>
      <c r="O3389">
        <v>13</v>
      </c>
      <c r="P3389" s="1065">
        <v>0</v>
      </c>
      <c r="Q3389" s="1065">
        <v>0</v>
      </c>
      <c r="R3389" s="1066">
        <f t="shared" si="52"/>
        <v>0</v>
      </c>
      <c r="S3389" s="1065">
        <v>0</v>
      </c>
      <c r="T3389" s="1065">
        <v>0</v>
      </c>
      <c r="U3389" s="1065">
        <v>0</v>
      </c>
      <c r="V3389" s="1065">
        <v>0</v>
      </c>
    </row>
    <row r="3390" spans="1:22">
      <c r="A3390">
        <v>4088200100</v>
      </c>
      <c r="B3390" s="1061">
        <v>2</v>
      </c>
      <c r="C3390" s="1061">
        <v>5</v>
      </c>
      <c r="D3390" s="1062">
        <v>2</v>
      </c>
      <c r="E3390" s="1061" t="s">
        <v>2394</v>
      </c>
      <c r="F3390" s="1061">
        <v>143</v>
      </c>
      <c r="G3390" s="1061" t="s">
        <v>711</v>
      </c>
      <c r="H3390" s="1063">
        <v>1</v>
      </c>
      <c r="I3390" s="1064">
        <v>25402</v>
      </c>
      <c r="J3390" s="1064">
        <v>1</v>
      </c>
      <c r="K3390">
        <v>2020</v>
      </c>
      <c r="L3390" s="1064">
        <v>2</v>
      </c>
      <c r="M3390" s="1064">
        <v>2</v>
      </c>
      <c r="N3390" s="1064" t="s">
        <v>2396</v>
      </c>
      <c r="O3390">
        <v>13</v>
      </c>
      <c r="P3390" s="1065">
        <v>0</v>
      </c>
      <c r="Q3390" s="1065">
        <v>0</v>
      </c>
      <c r="R3390" s="1066">
        <f t="shared" si="52"/>
        <v>0</v>
      </c>
      <c r="S3390" s="1065">
        <v>0</v>
      </c>
      <c r="T3390" s="1065">
        <v>0</v>
      </c>
      <c r="U3390" s="1065">
        <v>928</v>
      </c>
      <c r="V3390" s="1065">
        <v>928</v>
      </c>
    </row>
    <row r="3391" spans="1:22">
      <c r="A3391">
        <v>4088200100</v>
      </c>
      <c r="B3391" s="1061">
        <v>2</v>
      </c>
      <c r="C3391" s="1061">
        <v>5</v>
      </c>
      <c r="D3391" s="1062">
        <v>2</v>
      </c>
      <c r="E3391" s="1061" t="s">
        <v>2394</v>
      </c>
      <c r="F3391" s="1061">
        <v>143</v>
      </c>
      <c r="G3391" s="1061" t="s">
        <v>711</v>
      </c>
      <c r="H3391" s="1063">
        <v>1</v>
      </c>
      <c r="I3391" s="1064">
        <v>25402</v>
      </c>
      <c r="J3391" s="1064">
        <v>1</v>
      </c>
      <c r="K3391">
        <v>2020</v>
      </c>
      <c r="L3391" s="1064">
        <v>2</v>
      </c>
      <c r="M3391" s="1064">
        <v>2</v>
      </c>
      <c r="N3391" s="1064" t="s">
        <v>2396</v>
      </c>
      <c r="O3391">
        <v>13</v>
      </c>
      <c r="P3391" s="1065">
        <v>0</v>
      </c>
      <c r="Q3391" s="1065">
        <v>0</v>
      </c>
      <c r="R3391" s="1066">
        <f t="shared" si="52"/>
        <v>0</v>
      </c>
      <c r="S3391" s="1065">
        <v>0</v>
      </c>
      <c r="T3391" s="1065">
        <v>0</v>
      </c>
      <c r="U3391" s="1065">
        <v>0</v>
      </c>
      <c r="V3391" s="1065">
        <v>0</v>
      </c>
    </row>
    <row r="3392" spans="1:22">
      <c r="A3392">
        <v>4088200100</v>
      </c>
      <c r="B3392" s="1061">
        <v>2</v>
      </c>
      <c r="C3392" s="1061">
        <v>5</v>
      </c>
      <c r="D3392" s="1062">
        <v>2</v>
      </c>
      <c r="E3392" s="1061" t="s">
        <v>2394</v>
      </c>
      <c r="F3392" s="1061">
        <v>143</v>
      </c>
      <c r="G3392" s="1061" t="s">
        <v>711</v>
      </c>
      <c r="H3392" s="1063">
        <v>1</v>
      </c>
      <c r="I3392" s="1064">
        <v>25402</v>
      </c>
      <c r="J3392" s="1064">
        <v>1</v>
      </c>
      <c r="K3392">
        <v>2020</v>
      </c>
      <c r="L3392" s="1064">
        <v>2</v>
      </c>
      <c r="M3392" s="1064">
        <v>2</v>
      </c>
      <c r="N3392" s="1064" t="s">
        <v>2396</v>
      </c>
      <c r="O3392">
        <v>13</v>
      </c>
      <c r="P3392" s="1065">
        <v>0</v>
      </c>
      <c r="Q3392" s="1065">
        <v>0</v>
      </c>
      <c r="R3392" s="1066">
        <f t="shared" si="52"/>
        <v>0</v>
      </c>
      <c r="S3392" s="1065">
        <v>0</v>
      </c>
      <c r="T3392" s="1065">
        <v>0</v>
      </c>
      <c r="U3392" s="1065">
        <v>0</v>
      </c>
      <c r="V3392" s="1065">
        <v>0</v>
      </c>
    </row>
    <row r="3393" spans="1:22">
      <c r="A3393">
        <v>4088200100</v>
      </c>
      <c r="B3393" s="1061">
        <v>2</v>
      </c>
      <c r="C3393" s="1061">
        <v>5</v>
      </c>
      <c r="D3393" s="1062">
        <v>2</v>
      </c>
      <c r="E3393" s="1061" t="s">
        <v>2394</v>
      </c>
      <c r="F3393" s="1061">
        <v>143</v>
      </c>
      <c r="G3393" s="1061" t="s">
        <v>711</v>
      </c>
      <c r="H3393" s="1063">
        <v>1</v>
      </c>
      <c r="I3393" s="1064">
        <v>25402</v>
      </c>
      <c r="J3393" s="1064">
        <v>1</v>
      </c>
      <c r="K3393">
        <v>2020</v>
      </c>
      <c r="L3393" s="1064">
        <v>2</v>
      </c>
      <c r="M3393" s="1064">
        <v>2</v>
      </c>
      <c r="N3393" s="1064" t="s">
        <v>2396</v>
      </c>
      <c r="O3393">
        <v>13</v>
      </c>
      <c r="P3393" s="1065">
        <v>0</v>
      </c>
      <c r="Q3393" s="1065">
        <v>0</v>
      </c>
      <c r="R3393" s="1066">
        <f t="shared" si="52"/>
        <v>0</v>
      </c>
      <c r="S3393" s="1065">
        <v>928</v>
      </c>
      <c r="T3393" s="1065">
        <v>928</v>
      </c>
      <c r="U3393" s="1065">
        <v>0</v>
      </c>
      <c r="V3393" s="1065">
        <v>0</v>
      </c>
    </row>
    <row r="3394" spans="1:22">
      <c r="A3394">
        <v>4088200100</v>
      </c>
      <c r="B3394" s="1061">
        <v>2</v>
      </c>
      <c r="C3394" s="1061">
        <v>5</v>
      </c>
      <c r="D3394" s="1062">
        <v>2</v>
      </c>
      <c r="E3394" s="1061" t="s">
        <v>2394</v>
      </c>
      <c r="F3394" s="1061">
        <v>143</v>
      </c>
      <c r="G3394" s="1061" t="s">
        <v>711</v>
      </c>
      <c r="H3394" s="1063">
        <v>1</v>
      </c>
      <c r="I3394" s="1064">
        <v>25402</v>
      </c>
      <c r="J3394" s="1064">
        <v>1</v>
      </c>
      <c r="K3394">
        <v>2020</v>
      </c>
      <c r="L3394" s="1064">
        <v>2</v>
      </c>
      <c r="M3394" s="1064">
        <v>2</v>
      </c>
      <c r="N3394" s="1064" t="s">
        <v>2396</v>
      </c>
      <c r="O3394">
        <v>13</v>
      </c>
      <c r="P3394" s="1065">
        <v>0</v>
      </c>
      <c r="Q3394" s="1065">
        <v>928</v>
      </c>
      <c r="R3394" s="1066">
        <f t="shared" si="52"/>
        <v>928</v>
      </c>
      <c r="S3394" s="1065">
        <v>0</v>
      </c>
      <c r="T3394" s="1065">
        <v>0</v>
      </c>
      <c r="U3394" s="1065">
        <v>0</v>
      </c>
      <c r="V3394" s="1065">
        <v>0</v>
      </c>
    </row>
    <row r="3395" spans="1:22">
      <c r="A3395">
        <v>4088200100</v>
      </c>
      <c r="B3395" s="1061">
        <v>2</v>
      </c>
      <c r="C3395" s="1061">
        <v>5</v>
      </c>
      <c r="D3395" s="1062">
        <v>2</v>
      </c>
      <c r="E3395" s="1061" t="s">
        <v>2394</v>
      </c>
      <c r="F3395" s="1061">
        <v>143</v>
      </c>
      <c r="G3395" s="1061" t="s">
        <v>711</v>
      </c>
      <c r="H3395" s="1063">
        <v>1</v>
      </c>
      <c r="I3395" s="1064">
        <v>25402</v>
      </c>
      <c r="J3395" s="1064">
        <v>1</v>
      </c>
      <c r="K3395">
        <v>2020</v>
      </c>
      <c r="L3395" s="1064">
        <v>2</v>
      </c>
      <c r="M3395" s="1064">
        <v>2</v>
      </c>
      <c r="N3395" s="1064" t="s">
        <v>2396</v>
      </c>
      <c r="O3395">
        <v>13</v>
      </c>
      <c r="P3395" s="1065">
        <v>0</v>
      </c>
      <c r="Q3395" s="1065">
        <v>0</v>
      </c>
      <c r="R3395" s="1066">
        <f t="shared" si="52"/>
        <v>0</v>
      </c>
      <c r="S3395" s="1065">
        <v>0</v>
      </c>
      <c r="T3395" s="1065">
        <v>0</v>
      </c>
      <c r="U3395" s="1065">
        <v>0</v>
      </c>
      <c r="V3395" s="1065">
        <v>0</v>
      </c>
    </row>
    <row r="3396" spans="1:22">
      <c r="A3396">
        <v>4088200100</v>
      </c>
      <c r="B3396" s="1061">
        <v>2</v>
      </c>
      <c r="C3396" s="1061">
        <v>5</v>
      </c>
      <c r="D3396" s="1062">
        <v>2</v>
      </c>
      <c r="E3396" s="1061" t="s">
        <v>2394</v>
      </c>
      <c r="F3396" s="1061">
        <v>143</v>
      </c>
      <c r="G3396" s="1061" t="s">
        <v>711</v>
      </c>
      <c r="H3396" s="1063">
        <v>1</v>
      </c>
      <c r="I3396" s="1064">
        <v>25402</v>
      </c>
      <c r="J3396" s="1064">
        <v>1</v>
      </c>
      <c r="K3396">
        <v>2020</v>
      </c>
      <c r="L3396" s="1064">
        <v>2</v>
      </c>
      <c r="M3396" s="1064">
        <v>2</v>
      </c>
      <c r="N3396" s="1064" t="s">
        <v>2396</v>
      </c>
      <c r="O3396">
        <v>13</v>
      </c>
      <c r="P3396" s="1065">
        <v>0</v>
      </c>
      <c r="Q3396" s="1065">
        <v>0</v>
      </c>
      <c r="R3396" s="1066">
        <f t="shared" si="52"/>
        <v>0</v>
      </c>
      <c r="S3396" s="1065">
        <v>0</v>
      </c>
      <c r="T3396" s="1065">
        <v>0</v>
      </c>
      <c r="U3396" s="1065">
        <v>151310.39999999999</v>
      </c>
      <c r="V3396" s="1065">
        <v>151310.39999999999</v>
      </c>
    </row>
    <row r="3397" spans="1:22">
      <c r="A3397">
        <v>4088200100</v>
      </c>
      <c r="B3397" s="1061">
        <v>2</v>
      </c>
      <c r="C3397" s="1061">
        <v>5</v>
      </c>
      <c r="D3397" s="1062">
        <v>2</v>
      </c>
      <c r="E3397" s="1061" t="s">
        <v>2394</v>
      </c>
      <c r="F3397" s="1061">
        <v>143</v>
      </c>
      <c r="G3397" s="1061" t="s">
        <v>711</v>
      </c>
      <c r="H3397" s="1063">
        <v>1</v>
      </c>
      <c r="I3397" s="1064">
        <v>25402</v>
      </c>
      <c r="J3397" s="1064">
        <v>1</v>
      </c>
      <c r="K3397">
        <v>2020</v>
      </c>
      <c r="L3397" s="1064">
        <v>2</v>
      </c>
      <c r="M3397" s="1064">
        <v>2</v>
      </c>
      <c r="N3397" s="1064" t="s">
        <v>2396</v>
      </c>
      <c r="O3397">
        <v>13</v>
      </c>
      <c r="P3397" s="1065">
        <v>0</v>
      </c>
      <c r="Q3397" s="1065">
        <v>0</v>
      </c>
      <c r="R3397" s="1066">
        <f t="shared" ref="R3397:R3460" si="53">P3397+Q3397</f>
        <v>0</v>
      </c>
      <c r="S3397" s="1065">
        <v>0</v>
      </c>
      <c r="T3397" s="1065">
        <v>0</v>
      </c>
      <c r="U3397" s="1065">
        <v>0</v>
      </c>
      <c r="V3397" s="1065">
        <v>0</v>
      </c>
    </row>
    <row r="3398" spans="1:22">
      <c r="A3398">
        <v>4088200100</v>
      </c>
      <c r="B3398" s="1061">
        <v>2</v>
      </c>
      <c r="C3398" s="1061">
        <v>5</v>
      </c>
      <c r="D3398" s="1062">
        <v>2</v>
      </c>
      <c r="E3398" s="1061" t="s">
        <v>2394</v>
      </c>
      <c r="F3398" s="1061">
        <v>143</v>
      </c>
      <c r="G3398" s="1061" t="s">
        <v>711</v>
      </c>
      <c r="H3398" s="1063">
        <v>1</v>
      </c>
      <c r="I3398" s="1064">
        <v>25402</v>
      </c>
      <c r="J3398" s="1064">
        <v>1</v>
      </c>
      <c r="K3398">
        <v>2020</v>
      </c>
      <c r="L3398" s="1064">
        <v>2</v>
      </c>
      <c r="M3398" s="1064">
        <v>2</v>
      </c>
      <c r="N3398" s="1064" t="s">
        <v>2396</v>
      </c>
      <c r="O3398">
        <v>13</v>
      </c>
      <c r="P3398" s="1065">
        <v>0</v>
      </c>
      <c r="Q3398" s="1065">
        <v>0</v>
      </c>
      <c r="R3398" s="1066">
        <f t="shared" si="53"/>
        <v>0</v>
      </c>
      <c r="S3398" s="1065">
        <v>0</v>
      </c>
      <c r="T3398" s="1065">
        <v>0</v>
      </c>
      <c r="U3398" s="1065">
        <v>0</v>
      </c>
      <c r="V3398" s="1065">
        <v>0</v>
      </c>
    </row>
    <row r="3399" spans="1:22">
      <c r="A3399">
        <v>4088200100</v>
      </c>
      <c r="B3399" s="1061">
        <v>2</v>
      </c>
      <c r="C3399" s="1061">
        <v>5</v>
      </c>
      <c r="D3399" s="1062">
        <v>2</v>
      </c>
      <c r="E3399" s="1061" t="s">
        <v>2394</v>
      </c>
      <c r="F3399" s="1061">
        <v>143</v>
      </c>
      <c r="G3399" s="1061" t="s">
        <v>711</v>
      </c>
      <c r="H3399" s="1063">
        <v>1</v>
      </c>
      <c r="I3399" s="1064">
        <v>25402</v>
      </c>
      <c r="J3399" s="1064">
        <v>1</v>
      </c>
      <c r="K3399">
        <v>2020</v>
      </c>
      <c r="L3399" s="1064">
        <v>2</v>
      </c>
      <c r="M3399" s="1064">
        <v>2</v>
      </c>
      <c r="N3399" s="1064" t="s">
        <v>2396</v>
      </c>
      <c r="O3399">
        <v>13</v>
      </c>
      <c r="P3399" s="1065">
        <v>0</v>
      </c>
      <c r="Q3399" s="1065">
        <v>0</v>
      </c>
      <c r="R3399" s="1066">
        <f t="shared" si="53"/>
        <v>0</v>
      </c>
      <c r="S3399" s="1065">
        <v>151310.39999999999</v>
      </c>
      <c r="T3399" s="1065">
        <v>151310.39999999999</v>
      </c>
      <c r="U3399" s="1065">
        <v>0</v>
      </c>
      <c r="V3399" s="1065">
        <v>0</v>
      </c>
    </row>
    <row r="3400" spans="1:22">
      <c r="A3400">
        <v>4088200100</v>
      </c>
      <c r="B3400" s="1061">
        <v>2</v>
      </c>
      <c r="C3400" s="1061">
        <v>5</v>
      </c>
      <c r="D3400" s="1062">
        <v>2</v>
      </c>
      <c r="E3400" s="1061" t="s">
        <v>2394</v>
      </c>
      <c r="F3400" s="1061">
        <v>143</v>
      </c>
      <c r="G3400" s="1061" t="s">
        <v>711</v>
      </c>
      <c r="H3400" s="1063">
        <v>1</v>
      </c>
      <c r="I3400" s="1064">
        <v>25402</v>
      </c>
      <c r="J3400" s="1064">
        <v>1</v>
      </c>
      <c r="K3400">
        <v>2020</v>
      </c>
      <c r="L3400" s="1064">
        <v>2</v>
      </c>
      <c r="M3400" s="1064">
        <v>2</v>
      </c>
      <c r="N3400" s="1064" t="s">
        <v>2396</v>
      </c>
      <c r="O3400">
        <v>13</v>
      </c>
      <c r="P3400" s="1065">
        <v>0</v>
      </c>
      <c r="Q3400" s="1065">
        <v>151310.39999999999</v>
      </c>
      <c r="R3400" s="1066">
        <f t="shared" si="53"/>
        <v>151310.39999999999</v>
      </c>
      <c r="S3400" s="1065">
        <v>0</v>
      </c>
      <c r="T3400" s="1065">
        <v>0</v>
      </c>
      <c r="U3400" s="1065">
        <v>0</v>
      </c>
      <c r="V3400" s="1065">
        <v>0</v>
      </c>
    </row>
    <row r="3401" spans="1:22">
      <c r="A3401">
        <v>4088200100</v>
      </c>
      <c r="B3401" s="1061">
        <v>2</v>
      </c>
      <c r="C3401" s="1061">
        <v>5</v>
      </c>
      <c r="D3401" s="1062">
        <v>2</v>
      </c>
      <c r="E3401" s="1061" t="s">
        <v>2394</v>
      </c>
      <c r="F3401" s="1061">
        <v>143</v>
      </c>
      <c r="G3401" s="1061" t="s">
        <v>711</v>
      </c>
      <c r="H3401" s="1063">
        <v>1</v>
      </c>
      <c r="I3401" s="1064">
        <v>25402</v>
      </c>
      <c r="J3401" s="1064">
        <v>1</v>
      </c>
      <c r="K3401">
        <v>2020</v>
      </c>
      <c r="L3401" s="1064">
        <v>2</v>
      </c>
      <c r="M3401" s="1064">
        <v>2</v>
      </c>
      <c r="N3401" s="1064" t="s">
        <v>2396</v>
      </c>
      <c r="O3401">
        <v>13</v>
      </c>
      <c r="P3401" s="1065">
        <v>0</v>
      </c>
      <c r="Q3401" s="1065">
        <v>0</v>
      </c>
      <c r="R3401" s="1066">
        <f t="shared" si="53"/>
        <v>0</v>
      </c>
      <c r="S3401" s="1065">
        <v>0</v>
      </c>
      <c r="T3401" s="1065">
        <v>0</v>
      </c>
      <c r="U3401" s="1065">
        <v>0</v>
      </c>
      <c r="V3401" s="1065">
        <v>0</v>
      </c>
    </row>
    <row r="3402" spans="1:22">
      <c r="A3402">
        <v>4088200100</v>
      </c>
      <c r="B3402" s="1061">
        <v>2</v>
      </c>
      <c r="C3402" s="1061">
        <v>5</v>
      </c>
      <c r="D3402" s="1062">
        <v>2</v>
      </c>
      <c r="E3402" s="1061" t="s">
        <v>2394</v>
      </c>
      <c r="F3402" s="1061">
        <v>143</v>
      </c>
      <c r="G3402" s="1061" t="s">
        <v>711</v>
      </c>
      <c r="H3402" s="1063">
        <v>1</v>
      </c>
      <c r="I3402" s="1064">
        <v>25402</v>
      </c>
      <c r="J3402" s="1064">
        <v>1</v>
      </c>
      <c r="K3402">
        <v>2020</v>
      </c>
      <c r="L3402" s="1064">
        <v>2</v>
      </c>
      <c r="M3402" s="1064">
        <v>2</v>
      </c>
      <c r="N3402" s="1064" t="s">
        <v>2396</v>
      </c>
      <c r="O3402">
        <v>13</v>
      </c>
      <c r="P3402" s="1065">
        <v>0</v>
      </c>
      <c r="Q3402" s="1065">
        <v>0</v>
      </c>
      <c r="R3402" s="1066">
        <f t="shared" si="53"/>
        <v>0</v>
      </c>
      <c r="S3402" s="1065">
        <v>0</v>
      </c>
      <c r="T3402" s="1065">
        <v>0</v>
      </c>
      <c r="U3402" s="1065">
        <v>1276</v>
      </c>
      <c r="V3402" s="1065">
        <v>1276</v>
      </c>
    </row>
    <row r="3403" spans="1:22">
      <c r="A3403">
        <v>4088200100</v>
      </c>
      <c r="B3403" s="1061">
        <v>2</v>
      </c>
      <c r="C3403" s="1061">
        <v>5</v>
      </c>
      <c r="D3403" s="1062">
        <v>2</v>
      </c>
      <c r="E3403" s="1061" t="s">
        <v>2394</v>
      </c>
      <c r="F3403" s="1061">
        <v>143</v>
      </c>
      <c r="G3403" s="1061" t="s">
        <v>711</v>
      </c>
      <c r="H3403" s="1063">
        <v>1</v>
      </c>
      <c r="I3403" s="1064">
        <v>25402</v>
      </c>
      <c r="J3403" s="1064">
        <v>1</v>
      </c>
      <c r="K3403">
        <v>2020</v>
      </c>
      <c r="L3403" s="1064">
        <v>2</v>
      </c>
      <c r="M3403" s="1064">
        <v>2</v>
      </c>
      <c r="N3403" s="1064" t="s">
        <v>2396</v>
      </c>
      <c r="O3403">
        <v>13</v>
      </c>
      <c r="P3403" s="1065">
        <v>0</v>
      </c>
      <c r="Q3403" s="1065">
        <v>0</v>
      </c>
      <c r="R3403" s="1066">
        <f t="shared" si="53"/>
        <v>0</v>
      </c>
      <c r="S3403" s="1065">
        <v>0</v>
      </c>
      <c r="T3403" s="1065">
        <v>0</v>
      </c>
      <c r="U3403" s="1065">
        <v>0</v>
      </c>
      <c r="V3403" s="1065">
        <v>0</v>
      </c>
    </row>
    <row r="3404" spans="1:22">
      <c r="A3404">
        <v>4088200100</v>
      </c>
      <c r="B3404" s="1061">
        <v>2</v>
      </c>
      <c r="C3404" s="1061">
        <v>5</v>
      </c>
      <c r="D3404" s="1062">
        <v>2</v>
      </c>
      <c r="E3404" s="1061" t="s">
        <v>2394</v>
      </c>
      <c r="F3404" s="1061">
        <v>143</v>
      </c>
      <c r="G3404" s="1061" t="s">
        <v>711</v>
      </c>
      <c r="H3404" s="1063">
        <v>1</v>
      </c>
      <c r="I3404" s="1064">
        <v>25402</v>
      </c>
      <c r="J3404" s="1064">
        <v>1</v>
      </c>
      <c r="K3404">
        <v>2020</v>
      </c>
      <c r="L3404" s="1064">
        <v>2</v>
      </c>
      <c r="M3404" s="1064">
        <v>2</v>
      </c>
      <c r="N3404" s="1064" t="s">
        <v>2396</v>
      </c>
      <c r="O3404">
        <v>13</v>
      </c>
      <c r="P3404" s="1065">
        <v>0</v>
      </c>
      <c r="Q3404" s="1065">
        <v>0</v>
      </c>
      <c r="R3404" s="1066">
        <f t="shared" si="53"/>
        <v>0</v>
      </c>
      <c r="S3404" s="1065">
        <v>0</v>
      </c>
      <c r="T3404" s="1065">
        <v>0</v>
      </c>
      <c r="U3404" s="1065">
        <v>0</v>
      </c>
      <c r="V3404" s="1065">
        <v>0</v>
      </c>
    </row>
    <row r="3405" spans="1:22">
      <c r="A3405">
        <v>4088200100</v>
      </c>
      <c r="B3405" s="1061">
        <v>2</v>
      </c>
      <c r="C3405" s="1061">
        <v>5</v>
      </c>
      <c r="D3405" s="1062">
        <v>2</v>
      </c>
      <c r="E3405" s="1061" t="s">
        <v>2394</v>
      </c>
      <c r="F3405" s="1061">
        <v>143</v>
      </c>
      <c r="G3405" s="1061" t="s">
        <v>711</v>
      </c>
      <c r="H3405" s="1063">
        <v>1</v>
      </c>
      <c r="I3405" s="1064">
        <v>25402</v>
      </c>
      <c r="J3405" s="1064">
        <v>1</v>
      </c>
      <c r="K3405">
        <v>2020</v>
      </c>
      <c r="L3405" s="1064">
        <v>2</v>
      </c>
      <c r="M3405" s="1064">
        <v>2</v>
      </c>
      <c r="N3405" s="1064" t="s">
        <v>2396</v>
      </c>
      <c r="O3405">
        <v>13</v>
      </c>
      <c r="P3405" s="1065">
        <v>0</v>
      </c>
      <c r="Q3405" s="1065">
        <v>0</v>
      </c>
      <c r="R3405" s="1066">
        <f t="shared" si="53"/>
        <v>0</v>
      </c>
      <c r="S3405" s="1065">
        <v>1276</v>
      </c>
      <c r="T3405" s="1065">
        <v>1276</v>
      </c>
      <c r="U3405" s="1065">
        <v>0</v>
      </c>
      <c r="V3405" s="1065">
        <v>0</v>
      </c>
    </row>
    <row r="3406" spans="1:22">
      <c r="A3406">
        <v>4088200100</v>
      </c>
      <c r="B3406" s="1061">
        <v>2</v>
      </c>
      <c r="C3406" s="1061">
        <v>5</v>
      </c>
      <c r="D3406" s="1062">
        <v>2</v>
      </c>
      <c r="E3406" s="1061" t="s">
        <v>2394</v>
      </c>
      <c r="F3406" s="1061">
        <v>143</v>
      </c>
      <c r="G3406" s="1061" t="s">
        <v>711</v>
      </c>
      <c r="H3406" s="1063">
        <v>1</v>
      </c>
      <c r="I3406" s="1064">
        <v>25402</v>
      </c>
      <c r="J3406" s="1064">
        <v>1</v>
      </c>
      <c r="K3406">
        <v>2020</v>
      </c>
      <c r="L3406" s="1064">
        <v>2</v>
      </c>
      <c r="M3406" s="1064">
        <v>2</v>
      </c>
      <c r="N3406" s="1064" t="s">
        <v>2396</v>
      </c>
      <c r="O3406">
        <v>13</v>
      </c>
      <c r="P3406" s="1065">
        <v>0</v>
      </c>
      <c r="Q3406" s="1065">
        <v>1276</v>
      </c>
      <c r="R3406" s="1066">
        <f t="shared" si="53"/>
        <v>1276</v>
      </c>
      <c r="S3406" s="1065">
        <v>0</v>
      </c>
      <c r="T3406" s="1065">
        <v>0</v>
      </c>
      <c r="U3406" s="1065">
        <v>0</v>
      </c>
      <c r="V3406" s="1065">
        <v>0</v>
      </c>
    </row>
    <row r="3407" spans="1:22">
      <c r="A3407">
        <v>4088200100</v>
      </c>
      <c r="B3407" s="1061">
        <v>2</v>
      </c>
      <c r="C3407" s="1061">
        <v>5</v>
      </c>
      <c r="D3407" s="1062">
        <v>2</v>
      </c>
      <c r="E3407" s="1061" t="s">
        <v>2394</v>
      </c>
      <c r="F3407" s="1061">
        <v>143</v>
      </c>
      <c r="G3407" s="1061" t="s">
        <v>711</v>
      </c>
      <c r="H3407" s="1063">
        <v>1</v>
      </c>
      <c r="I3407" s="1064">
        <v>25402</v>
      </c>
      <c r="J3407" s="1064">
        <v>1</v>
      </c>
      <c r="K3407">
        <v>2020</v>
      </c>
      <c r="L3407" s="1064">
        <v>2</v>
      </c>
      <c r="M3407" s="1064">
        <v>2</v>
      </c>
      <c r="N3407" s="1064" t="s">
        <v>2396</v>
      </c>
      <c r="O3407">
        <v>13</v>
      </c>
      <c r="P3407" s="1065">
        <v>0</v>
      </c>
      <c r="Q3407" s="1065">
        <v>0</v>
      </c>
      <c r="R3407" s="1066">
        <f t="shared" si="53"/>
        <v>0</v>
      </c>
      <c r="S3407" s="1065">
        <v>0</v>
      </c>
      <c r="T3407" s="1065">
        <v>0</v>
      </c>
      <c r="U3407" s="1065">
        <v>0</v>
      </c>
      <c r="V3407" s="1065">
        <v>0</v>
      </c>
    </row>
    <row r="3408" spans="1:22">
      <c r="A3408">
        <v>4088200100</v>
      </c>
      <c r="B3408" s="1061">
        <v>2</v>
      </c>
      <c r="C3408" s="1061">
        <v>5</v>
      </c>
      <c r="D3408" s="1062">
        <v>2</v>
      </c>
      <c r="E3408" s="1061" t="s">
        <v>2394</v>
      </c>
      <c r="F3408" s="1061">
        <v>143</v>
      </c>
      <c r="G3408" s="1061" t="s">
        <v>711</v>
      </c>
      <c r="H3408" s="1063">
        <v>1</v>
      </c>
      <c r="I3408" s="1064">
        <v>25402</v>
      </c>
      <c r="J3408" s="1064">
        <v>1</v>
      </c>
      <c r="K3408">
        <v>2020</v>
      </c>
      <c r="L3408" s="1064">
        <v>2</v>
      </c>
      <c r="M3408" s="1064">
        <v>2</v>
      </c>
      <c r="N3408" s="1064" t="s">
        <v>2396</v>
      </c>
      <c r="O3408">
        <v>13</v>
      </c>
      <c r="P3408" s="1065">
        <v>0</v>
      </c>
      <c r="Q3408" s="1065">
        <v>0</v>
      </c>
      <c r="R3408" s="1066">
        <f t="shared" si="53"/>
        <v>0</v>
      </c>
      <c r="S3408" s="1065">
        <v>0</v>
      </c>
      <c r="T3408" s="1065">
        <v>0</v>
      </c>
      <c r="U3408" s="1065">
        <v>1136.8</v>
      </c>
      <c r="V3408" s="1065">
        <v>1136.8</v>
      </c>
    </row>
    <row r="3409" spans="1:22">
      <c r="A3409">
        <v>4088200100</v>
      </c>
      <c r="B3409" s="1061">
        <v>2</v>
      </c>
      <c r="C3409" s="1061">
        <v>5</v>
      </c>
      <c r="D3409" s="1062">
        <v>2</v>
      </c>
      <c r="E3409" s="1061" t="s">
        <v>2394</v>
      </c>
      <c r="F3409" s="1061">
        <v>143</v>
      </c>
      <c r="G3409" s="1061" t="s">
        <v>711</v>
      </c>
      <c r="H3409" s="1063">
        <v>1</v>
      </c>
      <c r="I3409" s="1064">
        <v>25402</v>
      </c>
      <c r="J3409" s="1064">
        <v>1</v>
      </c>
      <c r="K3409">
        <v>2020</v>
      </c>
      <c r="L3409" s="1064">
        <v>2</v>
      </c>
      <c r="M3409" s="1064">
        <v>2</v>
      </c>
      <c r="N3409" s="1064" t="s">
        <v>2396</v>
      </c>
      <c r="O3409">
        <v>13</v>
      </c>
      <c r="P3409" s="1065">
        <v>0</v>
      </c>
      <c r="Q3409" s="1065">
        <v>0</v>
      </c>
      <c r="R3409" s="1066">
        <f t="shared" si="53"/>
        <v>0</v>
      </c>
      <c r="S3409" s="1065">
        <v>0</v>
      </c>
      <c r="T3409" s="1065">
        <v>0</v>
      </c>
      <c r="U3409" s="1065">
        <v>0</v>
      </c>
      <c r="V3409" s="1065">
        <v>0</v>
      </c>
    </row>
    <row r="3410" spans="1:22">
      <c r="A3410">
        <v>4088200100</v>
      </c>
      <c r="B3410" s="1061">
        <v>2</v>
      </c>
      <c r="C3410" s="1061">
        <v>5</v>
      </c>
      <c r="D3410" s="1062">
        <v>2</v>
      </c>
      <c r="E3410" s="1061" t="s">
        <v>2394</v>
      </c>
      <c r="F3410" s="1061">
        <v>143</v>
      </c>
      <c r="G3410" s="1061" t="s">
        <v>711</v>
      </c>
      <c r="H3410" s="1063">
        <v>1</v>
      </c>
      <c r="I3410" s="1064">
        <v>25402</v>
      </c>
      <c r="J3410" s="1064">
        <v>1</v>
      </c>
      <c r="K3410">
        <v>2020</v>
      </c>
      <c r="L3410" s="1064">
        <v>2</v>
      </c>
      <c r="M3410" s="1064">
        <v>2</v>
      </c>
      <c r="N3410" s="1064" t="s">
        <v>2396</v>
      </c>
      <c r="O3410">
        <v>13</v>
      </c>
      <c r="P3410" s="1065">
        <v>0</v>
      </c>
      <c r="Q3410" s="1065">
        <v>0</v>
      </c>
      <c r="R3410" s="1066">
        <f t="shared" si="53"/>
        <v>0</v>
      </c>
      <c r="S3410" s="1065">
        <v>0</v>
      </c>
      <c r="T3410" s="1065">
        <v>0</v>
      </c>
      <c r="U3410" s="1065">
        <v>0</v>
      </c>
      <c r="V3410" s="1065">
        <v>0</v>
      </c>
    </row>
    <row r="3411" spans="1:22">
      <c r="A3411">
        <v>4088200100</v>
      </c>
      <c r="B3411" s="1061">
        <v>2</v>
      </c>
      <c r="C3411" s="1061">
        <v>5</v>
      </c>
      <c r="D3411" s="1062">
        <v>2</v>
      </c>
      <c r="E3411" s="1061" t="s">
        <v>2394</v>
      </c>
      <c r="F3411" s="1061">
        <v>143</v>
      </c>
      <c r="G3411" s="1061" t="s">
        <v>711</v>
      </c>
      <c r="H3411" s="1063">
        <v>1</v>
      </c>
      <c r="I3411" s="1064">
        <v>25402</v>
      </c>
      <c r="J3411" s="1064">
        <v>1</v>
      </c>
      <c r="K3411">
        <v>2020</v>
      </c>
      <c r="L3411" s="1064">
        <v>2</v>
      </c>
      <c r="M3411" s="1064">
        <v>2</v>
      </c>
      <c r="N3411" s="1064" t="s">
        <v>2396</v>
      </c>
      <c r="O3411">
        <v>13</v>
      </c>
      <c r="P3411" s="1065">
        <v>0</v>
      </c>
      <c r="Q3411" s="1065">
        <v>0</v>
      </c>
      <c r="R3411" s="1066">
        <f t="shared" si="53"/>
        <v>0</v>
      </c>
      <c r="S3411" s="1065">
        <v>1136.8</v>
      </c>
      <c r="T3411" s="1065">
        <v>1136.8</v>
      </c>
      <c r="U3411" s="1065">
        <v>0</v>
      </c>
      <c r="V3411" s="1065">
        <v>0</v>
      </c>
    </row>
    <row r="3412" spans="1:22">
      <c r="A3412">
        <v>4088200100</v>
      </c>
      <c r="B3412" s="1061">
        <v>2</v>
      </c>
      <c r="C3412" s="1061">
        <v>5</v>
      </c>
      <c r="D3412" s="1062">
        <v>2</v>
      </c>
      <c r="E3412" s="1061" t="s">
        <v>2394</v>
      </c>
      <c r="F3412" s="1061">
        <v>143</v>
      </c>
      <c r="G3412" s="1061" t="s">
        <v>711</v>
      </c>
      <c r="H3412" s="1063">
        <v>1</v>
      </c>
      <c r="I3412" s="1064">
        <v>25402</v>
      </c>
      <c r="J3412" s="1064">
        <v>1</v>
      </c>
      <c r="K3412">
        <v>2020</v>
      </c>
      <c r="L3412" s="1064">
        <v>2</v>
      </c>
      <c r="M3412" s="1064">
        <v>2</v>
      </c>
      <c r="N3412" s="1064" t="s">
        <v>2396</v>
      </c>
      <c r="O3412">
        <v>13</v>
      </c>
      <c r="P3412" s="1065">
        <v>0</v>
      </c>
      <c r="Q3412" s="1065">
        <v>1136.8</v>
      </c>
      <c r="R3412" s="1066">
        <f t="shared" si="53"/>
        <v>1136.8</v>
      </c>
      <c r="S3412" s="1065">
        <v>0</v>
      </c>
      <c r="T3412" s="1065">
        <v>0</v>
      </c>
      <c r="U3412" s="1065">
        <v>0</v>
      </c>
      <c r="V3412" s="1065">
        <v>0</v>
      </c>
    </row>
    <row r="3413" spans="1:22">
      <c r="A3413">
        <v>4088200100</v>
      </c>
      <c r="B3413" s="1061">
        <v>2</v>
      </c>
      <c r="C3413" s="1061">
        <v>5</v>
      </c>
      <c r="D3413" s="1062">
        <v>2</v>
      </c>
      <c r="E3413" s="1061" t="s">
        <v>2394</v>
      </c>
      <c r="F3413" s="1061">
        <v>143</v>
      </c>
      <c r="G3413" s="1061" t="s">
        <v>711</v>
      </c>
      <c r="H3413" s="1063">
        <v>1</v>
      </c>
      <c r="I3413" s="1064">
        <v>25402</v>
      </c>
      <c r="J3413" s="1064">
        <v>1</v>
      </c>
      <c r="K3413">
        <v>2020</v>
      </c>
      <c r="L3413" s="1064">
        <v>2</v>
      </c>
      <c r="M3413" s="1064">
        <v>2</v>
      </c>
      <c r="N3413" s="1064" t="s">
        <v>2396</v>
      </c>
      <c r="O3413">
        <v>13</v>
      </c>
      <c r="P3413" s="1065">
        <v>0</v>
      </c>
      <c r="Q3413" s="1065">
        <v>0</v>
      </c>
      <c r="R3413" s="1066">
        <f t="shared" si="53"/>
        <v>0</v>
      </c>
      <c r="S3413" s="1065">
        <v>0</v>
      </c>
      <c r="T3413" s="1065">
        <v>0</v>
      </c>
      <c r="U3413" s="1065">
        <v>0</v>
      </c>
      <c r="V3413" s="1065">
        <v>0</v>
      </c>
    </row>
    <row r="3414" spans="1:22">
      <c r="A3414">
        <v>4088200100</v>
      </c>
      <c r="B3414" s="1061">
        <v>2</v>
      </c>
      <c r="C3414" s="1061">
        <v>5</v>
      </c>
      <c r="D3414" s="1062">
        <v>2</v>
      </c>
      <c r="E3414" s="1061" t="s">
        <v>2394</v>
      </c>
      <c r="F3414" s="1061">
        <v>143</v>
      </c>
      <c r="G3414" s="1061" t="s">
        <v>711</v>
      </c>
      <c r="H3414" s="1063">
        <v>1</v>
      </c>
      <c r="I3414" s="1064">
        <v>25402</v>
      </c>
      <c r="J3414" s="1064">
        <v>1</v>
      </c>
      <c r="K3414">
        <v>2020</v>
      </c>
      <c r="L3414" s="1064">
        <v>2</v>
      </c>
      <c r="M3414" s="1064">
        <v>2</v>
      </c>
      <c r="N3414" s="1064" t="s">
        <v>2396</v>
      </c>
      <c r="O3414">
        <v>13</v>
      </c>
      <c r="P3414" s="1065">
        <v>0</v>
      </c>
      <c r="Q3414" s="1065">
        <v>0</v>
      </c>
      <c r="R3414" s="1066">
        <f t="shared" si="53"/>
        <v>0</v>
      </c>
      <c r="S3414" s="1065">
        <v>0</v>
      </c>
      <c r="T3414" s="1065">
        <v>0</v>
      </c>
      <c r="U3414" s="1065">
        <v>1136.8</v>
      </c>
      <c r="V3414" s="1065">
        <v>1136.8</v>
      </c>
    </row>
    <row r="3415" spans="1:22">
      <c r="A3415">
        <v>4088200100</v>
      </c>
      <c r="B3415" s="1061">
        <v>2</v>
      </c>
      <c r="C3415" s="1061">
        <v>5</v>
      </c>
      <c r="D3415" s="1062">
        <v>2</v>
      </c>
      <c r="E3415" s="1061" t="s">
        <v>2394</v>
      </c>
      <c r="F3415" s="1061">
        <v>143</v>
      </c>
      <c r="G3415" s="1061" t="s">
        <v>711</v>
      </c>
      <c r="H3415" s="1063">
        <v>1</v>
      </c>
      <c r="I3415" s="1064">
        <v>25402</v>
      </c>
      <c r="J3415" s="1064">
        <v>1</v>
      </c>
      <c r="K3415">
        <v>2020</v>
      </c>
      <c r="L3415" s="1064">
        <v>2</v>
      </c>
      <c r="M3415" s="1064">
        <v>2</v>
      </c>
      <c r="N3415" s="1064" t="s">
        <v>2396</v>
      </c>
      <c r="O3415">
        <v>13</v>
      </c>
      <c r="P3415" s="1065">
        <v>0</v>
      </c>
      <c r="Q3415" s="1065">
        <v>0</v>
      </c>
      <c r="R3415" s="1066">
        <f t="shared" si="53"/>
        <v>0</v>
      </c>
      <c r="S3415" s="1065">
        <v>0</v>
      </c>
      <c r="T3415" s="1065">
        <v>0</v>
      </c>
      <c r="U3415" s="1065">
        <v>0</v>
      </c>
      <c r="V3415" s="1065">
        <v>0</v>
      </c>
    </row>
    <row r="3416" spans="1:22">
      <c r="A3416">
        <v>4088200100</v>
      </c>
      <c r="B3416" s="1061">
        <v>2</v>
      </c>
      <c r="C3416" s="1061">
        <v>5</v>
      </c>
      <c r="D3416" s="1062">
        <v>2</v>
      </c>
      <c r="E3416" s="1061" t="s">
        <v>2394</v>
      </c>
      <c r="F3416" s="1061">
        <v>143</v>
      </c>
      <c r="G3416" s="1061" t="s">
        <v>711</v>
      </c>
      <c r="H3416" s="1063">
        <v>1</v>
      </c>
      <c r="I3416" s="1064">
        <v>25402</v>
      </c>
      <c r="J3416" s="1064">
        <v>1</v>
      </c>
      <c r="K3416">
        <v>2020</v>
      </c>
      <c r="L3416" s="1064">
        <v>2</v>
      </c>
      <c r="M3416" s="1064">
        <v>2</v>
      </c>
      <c r="N3416" s="1064" t="s">
        <v>2396</v>
      </c>
      <c r="O3416">
        <v>13</v>
      </c>
      <c r="P3416" s="1065">
        <v>0</v>
      </c>
      <c r="Q3416" s="1065">
        <v>0</v>
      </c>
      <c r="R3416" s="1066">
        <f t="shared" si="53"/>
        <v>0</v>
      </c>
      <c r="S3416" s="1065">
        <v>0</v>
      </c>
      <c r="T3416" s="1065">
        <v>0</v>
      </c>
      <c r="U3416" s="1065">
        <v>0</v>
      </c>
      <c r="V3416" s="1065">
        <v>0</v>
      </c>
    </row>
    <row r="3417" spans="1:22">
      <c r="A3417">
        <v>4088200100</v>
      </c>
      <c r="B3417" s="1061">
        <v>2</v>
      </c>
      <c r="C3417" s="1061">
        <v>5</v>
      </c>
      <c r="D3417" s="1062">
        <v>2</v>
      </c>
      <c r="E3417" s="1061" t="s">
        <v>2394</v>
      </c>
      <c r="F3417" s="1061">
        <v>143</v>
      </c>
      <c r="G3417" s="1061" t="s">
        <v>711</v>
      </c>
      <c r="H3417" s="1063">
        <v>1</v>
      </c>
      <c r="I3417" s="1064">
        <v>25402</v>
      </c>
      <c r="J3417" s="1064">
        <v>1</v>
      </c>
      <c r="K3417">
        <v>2020</v>
      </c>
      <c r="L3417" s="1064">
        <v>2</v>
      </c>
      <c r="M3417" s="1064">
        <v>2</v>
      </c>
      <c r="N3417" s="1064" t="s">
        <v>2396</v>
      </c>
      <c r="O3417">
        <v>13</v>
      </c>
      <c r="P3417" s="1065">
        <v>0</v>
      </c>
      <c r="Q3417" s="1065">
        <v>0</v>
      </c>
      <c r="R3417" s="1066">
        <f t="shared" si="53"/>
        <v>0</v>
      </c>
      <c r="S3417" s="1065">
        <v>1136.8</v>
      </c>
      <c r="T3417" s="1065">
        <v>1136.8</v>
      </c>
      <c r="U3417" s="1065">
        <v>0</v>
      </c>
      <c r="V3417" s="1065">
        <v>0</v>
      </c>
    </row>
    <row r="3418" spans="1:22">
      <c r="A3418">
        <v>4088200100</v>
      </c>
      <c r="B3418" s="1061">
        <v>2</v>
      </c>
      <c r="C3418" s="1061">
        <v>5</v>
      </c>
      <c r="D3418" s="1062">
        <v>2</v>
      </c>
      <c r="E3418" s="1061" t="s">
        <v>2394</v>
      </c>
      <c r="F3418" s="1061">
        <v>143</v>
      </c>
      <c r="G3418" s="1061" t="s">
        <v>711</v>
      </c>
      <c r="H3418" s="1063">
        <v>1</v>
      </c>
      <c r="I3418" s="1064">
        <v>25402</v>
      </c>
      <c r="J3418" s="1064">
        <v>1</v>
      </c>
      <c r="K3418">
        <v>2020</v>
      </c>
      <c r="L3418" s="1064">
        <v>2</v>
      </c>
      <c r="M3418" s="1064">
        <v>2</v>
      </c>
      <c r="N3418" s="1064" t="s">
        <v>2396</v>
      </c>
      <c r="O3418">
        <v>13</v>
      </c>
      <c r="P3418" s="1065">
        <v>0</v>
      </c>
      <c r="Q3418" s="1065">
        <v>1136.8</v>
      </c>
      <c r="R3418" s="1066">
        <f t="shared" si="53"/>
        <v>1136.8</v>
      </c>
      <c r="S3418" s="1065">
        <v>0</v>
      </c>
      <c r="T3418" s="1065">
        <v>0</v>
      </c>
      <c r="U3418" s="1065">
        <v>0</v>
      </c>
      <c r="V3418" s="1065">
        <v>0</v>
      </c>
    </row>
    <row r="3419" spans="1:22">
      <c r="A3419">
        <v>4088200100</v>
      </c>
      <c r="B3419" s="1061">
        <v>2</v>
      </c>
      <c r="C3419" s="1061">
        <v>5</v>
      </c>
      <c r="D3419" s="1062">
        <v>2</v>
      </c>
      <c r="E3419" s="1061" t="s">
        <v>2394</v>
      </c>
      <c r="F3419" s="1061">
        <v>143</v>
      </c>
      <c r="G3419" s="1061" t="s">
        <v>711</v>
      </c>
      <c r="H3419" s="1063">
        <v>1</v>
      </c>
      <c r="I3419" s="1064">
        <v>25402</v>
      </c>
      <c r="J3419" s="1064">
        <v>1</v>
      </c>
      <c r="K3419">
        <v>2020</v>
      </c>
      <c r="L3419" s="1064">
        <v>1</v>
      </c>
      <c r="M3419" s="1064">
        <v>1</v>
      </c>
      <c r="N3419" s="1064" t="s">
        <v>2397</v>
      </c>
      <c r="O3419">
        <v>13</v>
      </c>
      <c r="P3419" s="1065">
        <v>0</v>
      </c>
      <c r="Q3419" s="1065">
        <v>0</v>
      </c>
      <c r="R3419" s="1066">
        <f t="shared" si="53"/>
        <v>0</v>
      </c>
      <c r="S3419" s="1065">
        <v>0</v>
      </c>
      <c r="T3419" s="1065">
        <v>0</v>
      </c>
      <c r="U3419" s="1065">
        <v>0</v>
      </c>
      <c r="V3419" s="1065">
        <v>0</v>
      </c>
    </row>
    <row r="3420" spans="1:22">
      <c r="A3420">
        <v>4088200100</v>
      </c>
      <c r="B3420" s="1061">
        <v>2</v>
      </c>
      <c r="C3420" s="1061">
        <v>5</v>
      </c>
      <c r="D3420" s="1062">
        <v>2</v>
      </c>
      <c r="E3420" s="1061" t="s">
        <v>2394</v>
      </c>
      <c r="F3420" s="1061">
        <v>143</v>
      </c>
      <c r="G3420" s="1061" t="s">
        <v>711</v>
      </c>
      <c r="H3420" s="1063">
        <v>1</v>
      </c>
      <c r="I3420" s="1064">
        <v>25402</v>
      </c>
      <c r="J3420" s="1064">
        <v>1</v>
      </c>
      <c r="K3420">
        <v>2020</v>
      </c>
      <c r="L3420" s="1064">
        <v>1</v>
      </c>
      <c r="M3420" s="1064">
        <v>1</v>
      </c>
      <c r="N3420" s="1064" t="s">
        <v>2397</v>
      </c>
      <c r="O3420">
        <v>13</v>
      </c>
      <c r="P3420" s="1065">
        <v>0</v>
      </c>
      <c r="Q3420" s="1065">
        <v>0</v>
      </c>
      <c r="R3420" s="1066">
        <f t="shared" si="53"/>
        <v>0</v>
      </c>
      <c r="S3420" s="1065">
        <v>0</v>
      </c>
      <c r="T3420" s="1065">
        <v>0</v>
      </c>
      <c r="U3420" s="1065">
        <v>32480</v>
      </c>
      <c r="V3420" s="1065">
        <v>32480</v>
      </c>
    </row>
    <row r="3421" spans="1:22">
      <c r="A3421">
        <v>4088200100</v>
      </c>
      <c r="B3421" s="1061">
        <v>2</v>
      </c>
      <c r="C3421" s="1061">
        <v>5</v>
      </c>
      <c r="D3421" s="1062">
        <v>2</v>
      </c>
      <c r="E3421" s="1061" t="s">
        <v>2394</v>
      </c>
      <c r="F3421" s="1061">
        <v>143</v>
      </c>
      <c r="G3421" s="1061" t="s">
        <v>711</v>
      </c>
      <c r="H3421" s="1063">
        <v>1</v>
      </c>
      <c r="I3421" s="1064">
        <v>25402</v>
      </c>
      <c r="J3421" s="1064">
        <v>1</v>
      </c>
      <c r="K3421">
        <v>2020</v>
      </c>
      <c r="L3421" s="1064">
        <v>1</v>
      </c>
      <c r="M3421" s="1064">
        <v>1</v>
      </c>
      <c r="N3421" s="1064" t="s">
        <v>2397</v>
      </c>
      <c r="O3421">
        <v>13</v>
      </c>
      <c r="P3421" s="1065">
        <v>0</v>
      </c>
      <c r="Q3421" s="1065">
        <v>0</v>
      </c>
      <c r="R3421" s="1066">
        <f t="shared" si="53"/>
        <v>0</v>
      </c>
      <c r="S3421" s="1065">
        <v>0</v>
      </c>
      <c r="T3421" s="1065">
        <v>0</v>
      </c>
      <c r="U3421" s="1065">
        <v>0</v>
      </c>
      <c r="V3421" s="1065">
        <v>0</v>
      </c>
    </row>
    <row r="3422" spans="1:22">
      <c r="A3422">
        <v>4088200100</v>
      </c>
      <c r="B3422" s="1061">
        <v>2</v>
      </c>
      <c r="C3422" s="1061">
        <v>5</v>
      </c>
      <c r="D3422" s="1062">
        <v>2</v>
      </c>
      <c r="E3422" s="1061" t="s">
        <v>2394</v>
      </c>
      <c r="F3422" s="1061">
        <v>143</v>
      </c>
      <c r="G3422" s="1061" t="s">
        <v>711</v>
      </c>
      <c r="H3422" s="1063">
        <v>1</v>
      </c>
      <c r="I3422" s="1064">
        <v>25402</v>
      </c>
      <c r="J3422" s="1064">
        <v>1</v>
      </c>
      <c r="K3422">
        <v>2020</v>
      </c>
      <c r="L3422" s="1064">
        <v>1</v>
      </c>
      <c r="M3422" s="1064">
        <v>1</v>
      </c>
      <c r="N3422" s="1064" t="s">
        <v>2397</v>
      </c>
      <c r="O3422">
        <v>13</v>
      </c>
      <c r="P3422" s="1065">
        <v>0</v>
      </c>
      <c r="Q3422" s="1065">
        <v>0</v>
      </c>
      <c r="R3422" s="1066">
        <f t="shared" si="53"/>
        <v>0</v>
      </c>
      <c r="S3422" s="1065">
        <v>0</v>
      </c>
      <c r="T3422" s="1065">
        <v>0</v>
      </c>
      <c r="U3422" s="1065">
        <v>0</v>
      </c>
      <c r="V3422" s="1065">
        <v>0</v>
      </c>
    </row>
    <row r="3423" spans="1:22">
      <c r="A3423">
        <v>4088200100</v>
      </c>
      <c r="B3423" s="1061">
        <v>2</v>
      </c>
      <c r="C3423" s="1061">
        <v>5</v>
      </c>
      <c r="D3423" s="1062">
        <v>2</v>
      </c>
      <c r="E3423" s="1061" t="s">
        <v>2394</v>
      </c>
      <c r="F3423" s="1061">
        <v>143</v>
      </c>
      <c r="G3423" s="1061" t="s">
        <v>711</v>
      </c>
      <c r="H3423" s="1063">
        <v>1</v>
      </c>
      <c r="I3423" s="1064">
        <v>25402</v>
      </c>
      <c r="J3423" s="1064">
        <v>1</v>
      </c>
      <c r="K3423">
        <v>2020</v>
      </c>
      <c r="L3423" s="1064">
        <v>1</v>
      </c>
      <c r="M3423" s="1064">
        <v>1</v>
      </c>
      <c r="N3423" s="1064" t="s">
        <v>2397</v>
      </c>
      <c r="O3423">
        <v>13</v>
      </c>
      <c r="P3423" s="1065">
        <v>0</v>
      </c>
      <c r="Q3423" s="1065">
        <v>0</v>
      </c>
      <c r="R3423" s="1066">
        <f t="shared" si="53"/>
        <v>0</v>
      </c>
      <c r="S3423" s="1065">
        <v>32480</v>
      </c>
      <c r="T3423" s="1065">
        <v>32480</v>
      </c>
      <c r="U3423" s="1065">
        <v>0</v>
      </c>
      <c r="V3423" s="1065">
        <v>0</v>
      </c>
    </row>
    <row r="3424" spans="1:22">
      <c r="A3424">
        <v>4088200100</v>
      </c>
      <c r="B3424" s="1061">
        <v>2</v>
      </c>
      <c r="C3424" s="1061">
        <v>5</v>
      </c>
      <c r="D3424" s="1062">
        <v>2</v>
      </c>
      <c r="E3424" s="1061" t="s">
        <v>2394</v>
      </c>
      <c r="F3424" s="1061">
        <v>143</v>
      </c>
      <c r="G3424" s="1061" t="s">
        <v>711</v>
      </c>
      <c r="H3424" s="1063">
        <v>1</v>
      </c>
      <c r="I3424" s="1064">
        <v>25402</v>
      </c>
      <c r="J3424" s="1064">
        <v>1</v>
      </c>
      <c r="K3424">
        <v>2020</v>
      </c>
      <c r="L3424" s="1064">
        <v>1</v>
      </c>
      <c r="M3424" s="1064">
        <v>1</v>
      </c>
      <c r="N3424" s="1064" t="s">
        <v>2397</v>
      </c>
      <c r="O3424">
        <v>13</v>
      </c>
      <c r="P3424" s="1065">
        <v>0</v>
      </c>
      <c r="Q3424" s="1065">
        <v>32480</v>
      </c>
      <c r="R3424" s="1066">
        <f t="shared" si="53"/>
        <v>32480</v>
      </c>
      <c r="S3424" s="1065">
        <v>0</v>
      </c>
      <c r="T3424" s="1065">
        <v>0</v>
      </c>
      <c r="U3424" s="1065">
        <v>0</v>
      </c>
      <c r="V3424" s="1065">
        <v>0</v>
      </c>
    </row>
    <row r="3425" spans="1:22">
      <c r="A3425">
        <v>4088200100</v>
      </c>
      <c r="B3425" s="1061">
        <v>2</v>
      </c>
      <c r="C3425" s="1061">
        <v>5</v>
      </c>
      <c r="D3425" s="1062">
        <v>2</v>
      </c>
      <c r="E3425" s="1061" t="s">
        <v>2394</v>
      </c>
      <c r="F3425" s="1061">
        <v>143</v>
      </c>
      <c r="G3425" s="1061" t="s">
        <v>711</v>
      </c>
      <c r="H3425" s="1063">
        <v>1</v>
      </c>
      <c r="I3425" s="1064">
        <v>25402</v>
      </c>
      <c r="J3425" s="1064">
        <v>1</v>
      </c>
      <c r="K3425">
        <v>2020</v>
      </c>
      <c r="L3425" s="1064">
        <v>2</v>
      </c>
      <c r="M3425" s="1064">
        <v>2</v>
      </c>
      <c r="N3425" s="1064" t="s">
        <v>2396</v>
      </c>
      <c r="O3425">
        <v>13</v>
      </c>
      <c r="P3425" s="1065">
        <v>0</v>
      </c>
      <c r="Q3425" s="1065">
        <v>0</v>
      </c>
      <c r="R3425" s="1066">
        <f t="shared" si="53"/>
        <v>0</v>
      </c>
      <c r="S3425" s="1065">
        <v>0</v>
      </c>
      <c r="T3425" s="1065">
        <v>0</v>
      </c>
      <c r="U3425" s="1065">
        <v>0</v>
      </c>
      <c r="V3425" s="1065">
        <v>0</v>
      </c>
    </row>
    <row r="3426" spans="1:22">
      <c r="A3426">
        <v>4088200100</v>
      </c>
      <c r="B3426" s="1061">
        <v>2</v>
      </c>
      <c r="C3426" s="1061">
        <v>5</v>
      </c>
      <c r="D3426" s="1062">
        <v>2</v>
      </c>
      <c r="E3426" s="1061" t="s">
        <v>2394</v>
      </c>
      <c r="F3426" s="1061">
        <v>143</v>
      </c>
      <c r="G3426" s="1061" t="s">
        <v>711</v>
      </c>
      <c r="H3426" s="1063">
        <v>1</v>
      </c>
      <c r="I3426" s="1064">
        <v>25402</v>
      </c>
      <c r="J3426" s="1064">
        <v>1</v>
      </c>
      <c r="K3426">
        <v>2020</v>
      </c>
      <c r="L3426" s="1064">
        <v>2</v>
      </c>
      <c r="M3426" s="1064">
        <v>2</v>
      </c>
      <c r="N3426" s="1064" t="s">
        <v>2396</v>
      </c>
      <c r="O3426">
        <v>13</v>
      </c>
      <c r="P3426" s="1065">
        <v>0</v>
      </c>
      <c r="Q3426" s="1065">
        <v>0</v>
      </c>
      <c r="R3426" s="1066">
        <f t="shared" si="53"/>
        <v>0</v>
      </c>
      <c r="S3426" s="1065">
        <v>0</v>
      </c>
      <c r="T3426" s="1065">
        <v>0</v>
      </c>
      <c r="U3426" s="1065">
        <v>1345.6</v>
      </c>
      <c r="V3426" s="1065">
        <v>1345.6</v>
      </c>
    </row>
    <row r="3427" spans="1:22">
      <c r="A3427">
        <v>4088200100</v>
      </c>
      <c r="B3427" s="1061">
        <v>2</v>
      </c>
      <c r="C3427" s="1061">
        <v>5</v>
      </c>
      <c r="D3427" s="1062">
        <v>2</v>
      </c>
      <c r="E3427" s="1061" t="s">
        <v>2394</v>
      </c>
      <c r="F3427" s="1061">
        <v>143</v>
      </c>
      <c r="G3427" s="1061" t="s">
        <v>711</v>
      </c>
      <c r="H3427" s="1063">
        <v>1</v>
      </c>
      <c r="I3427" s="1064">
        <v>25402</v>
      </c>
      <c r="J3427" s="1064">
        <v>1</v>
      </c>
      <c r="K3427">
        <v>2020</v>
      </c>
      <c r="L3427" s="1064">
        <v>2</v>
      </c>
      <c r="M3427" s="1064">
        <v>2</v>
      </c>
      <c r="N3427" s="1064" t="s">
        <v>2396</v>
      </c>
      <c r="O3427">
        <v>13</v>
      </c>
      <c r="P3427" s="1065">
        <v>0</v>
      </c>
      <c r="Q3427" s="1065">
        <v>0</v>
      </c>
      <c r="R3427" s="1066">
        <f t="shared" si="53"/>
        <v>0</v>
      </c>
      <c r="S3427" s="1065">
        <v>0</v>
      </c>
      <c r="T3427" s="1065">
        <v>0</v>
      </c>
      <c r="U3427" s="1065">
        <v>0</v>
      </c>
      <c r="V3427" s="1065">
        <v>0</v>
      </c>
    </row>
    <row r="3428" spans="1:22">
      <c r="A3428">
        <v>4088200100</v>
      </c>
      <c r="B3428" s="1061">
        <v>2</v>
      </c>
      <c r="C3428" s="1061">
        <v>5</v>
      </c>
      <c r="D3428" s="1062">
        <v>2</v>
      </c>
      <c r="E3428" s="1061" t="s">
        <v>2394</v>
      </c>
      <c r="F3428" s="1061">
        <v>143</v>
      </c>
      <c r="G3428" s="1061" t="s">
        <v>711</v>
      </c>
      <c r="H3428" s="1063">
        <v>1</v>
      </c>
      <c r="I3428" s="1064">
        <v>25402</v>
      </c>
      <c r="J3428" s="1064">
        <v>1</v>
      </c>
      <c r="K3428">
        <v>2020</v>
      </c>
      <c r="L3428" s="1064">
        <v>2</v>
      </c>
      <c r="M3428" s="1064">
        <v>2</v>
      </c>
      <c r="N3428" s="1064" t="s">
        <v>2396</v>
      </c>
      <c r="O3428">
        <v>13</v>
      </c>
      <c r="P3428" s="1065">
        <v>0</v>
      </c>
      <c r="Q3428" s="1065">
        <v>0</v>
      </c>
      <c r="R3428" s="1066">
        <f t="shared" si="53"/>
        <v>0</v>
      </c>
      <c r="S3428" s="1065">
        <v>0</v>
      </c>
      <c r="T3428" s="1065">
        <v>0</v>
      </c>
      <c r="U3428" s="1065">
        <v>0</v>
      </c>
      <c r="V3428" s="1065">
        <v>0</v>
      </c>
    </row>
    <row r="3429" spans="1:22">
      <c r="A3429">
        <v>4088200100</v>
      </c>
      <c r="B3429" s="1061">
        <v>2</v>
      </c>
      <c r="C3429" s="1061">
        <v>5</v>
      </c>
      <c r="D3429" s="1062">
        <v>2</v>
      </c>
      <c r="E3429" s="1061" t="s">
        <v>2394</v>
      </c>
      <c r="F3429" s="1061">
        <v>143</v>
      </c>
      <c r="G3429" s="1061" t="s">
        <v>711</v>
      </c>
      <c r="H3429" s="1063">
        <v>1</v>
      </c>
      <c r="I3429" s="1064">
        <v>25402</v>
      </c>
      <c r="J3429" s="1064">
        <v>1</v>
      </c>
      <c r="K3429">
        <v>2020</v>
      </c>
      <c r="L3429" s="1064">
        <v>2</v>
      </c>
      <c r="M3429" s="1064">
        <v>2</v>
      </c>
      <c r="N3429" s="1064" t="s">
        <v>2396</v>
      </c>
      <c r="O3429">
        <v>13</v>
      </c>
      <c r="P3429" s="1065">
        <v>0</v>
      </c>
      <c r="Q3429" s="1065">
        <v>0</v>
      </c>
      <c r="R3429" s="1066">
        <f t="shared" si="53"/>
        <v>0</v>
      </c>
      <c r="S3429" s="1065">
        <v>1345.6</v>
      </c>
      <c r="T3429" s="1065">
        <v>1345.6</v>
      </c>
      <c r="U3429" s="1065">
        <v>0</v>
      </c>
      <c r="V3429" s="1065">
        <v>0</v>
      </c>
    </row>
    <row r="3430" spans="1:22">
      <c r="A3430">
        <v>4088200100</v>
      </c>
      <c r="B3430" s="1061">
        <v>2</v>
      </c>
      <c r="C3430" s="1061">
        <v>5</v>
      </c>
      <c r="D3430" s="1062">
        <v>2</v>
      </c>
      <c r="E3430" s="1061" t="s">
        <v>2394</v>
      </c>
      <c r="F3430" s="1061">
        <v>143</v>
      </c>
      <c r="G3430" s="1061" t="s">
        <v>711</v>
      </c>
      <c r="H3430" s="1063">
        <v>1</v>
      </c>
      <c r="I3430" s="1064">
        <v>25402</v>
      </c>
      <c r="J3430" s="1064">
        <v>1</v>
      </c>
      <c r="K3430">
        <v>2020</v>
      </c>
      <c r="L3430" s="1064">
        <v>2</v>
      </c>
      <c r="M3430" s="1064">
        <v>2</v>
      </c>
      <c r="N3430" s="1064" t="s">
        <v>2396</v>
      </c>
      <c r="O3430">
        <v>13</v>
      </c>
      <c r="P3430" s="1065">
        <v>0</v>
      </c>
      <c r="Q3430" s="1065">
        <v>1345.6</v>
      </c>
      <c r="R3430" s="1066">
        <f t="shared" si="53"/>
        <v>1345.6</v>
      </c>
      <c r="S3430" s="1065">
        <v>0</v>
      </c>
      <c r="T3430" s="1065">
        <v>0</v>
      </c>
      <c r="U3430" s="1065">
        <v>0</v>
      </c>
      <c r="V3430" s="1065">
        <v>0</v>
      </c>
    </row>
    <row r="3431" spans="1:22">
      <c r="A3431">
        <v>4088200100</v>
      </c>
      <c r="B3431" s="1061">
        <v>2</v>
      </c>
      <c r="C3431" s="1061">
        <v>5</v>
      </c>
      <c r="D3431" s="1062">
        <v>2</v>
      </c>
      <c r="E3431" s="1061" t="s">
        <v>2394</v>
      </c>
      <c r="F3431" s="1061">
        <v>143</v>
      </c>
      <c r="G3431" s="1061" t="s">
        <v>711</v>
      </c>
      <c r="H3431" s="1063">
        <v>1</v>
      </c>
      <c r="I3431" s="1064">
        <v>25402</v>
      </c>
      <c r="J3431" s="1064">
        <v>1</v>
      </c>
      <c r="K3431">
        <v>2020</v>
      </c>
      <c r="L3431" s="1064">
        <v>2</v>
      </c>
      <c r="M3431" s="1064">
        <v>2</v>
      </c>
      <c r="N3431" s="1064" t="s">
        <v>2396</v>
      </c>
      <c r="O3431">
        <v>13</v>
      </c>
      <c r="P3431" s="1065">
        <v>0</v>
      </c>
      <c r="Q3431" s="1065">
        <v>0</v>
      </c>
      <c r="R3431" s="1066">
        <f t="shared" si="53"/>
        <v>0</v>
      </c>
      <c r="S3431" s="1065">
        <v>0</v>
      </c>
      <c r="T3431" s="1065">
        <v>0</v>
      </c>
      <c r="U3431" s="1065">
        <v>0</v>
      </c>
      <c r="V3431" s="1065">
        <v>0</v>
      </c>
    </row>
    <row r="3432" spans="1:22">
      <c r="A3432">
        <v>4088200100</v>
      </c>
      <c r="B3432" s="1061">
        <v>2</v>
      </c>
      <c r="C3432" s="1061">
        <v>5</v>
      </c>
      <c r="D3432" s="1062">
        <v>2</v>
      </c>
      <c r="E3432" s="1061" t="s">
        <v>2394</v>
      </c>
      <c r="F3432" s="1061">
        <v>143</v>
      </c>
      <c r="G3432" s="1061" t="s">
        <v>711</v>
      </c>
      <c r="H3432" s="1063">
        <v>1</v>
      </c>
      <c r="I3432" s="1064">
        <v>25402</v>
      </c>
      <c r="J3432" s="1064">
        <v>1</v>
      </c>
      <c r="K3432">
        <v>2020</v>
      </c>
      <c r="L3432" s="1064">
        <v>2</v>
      </c>
      <c r="M3432" s="1064">
        <v>2</v>
      </c>
      <c r="N3432" s="1064" t="s">
        <v>2396</v>
      </c>
      <c r="O3432">
        <v>13</v>
      </c>
      <c r="P3432" s="1065">
        <v>0</v>
      </c>
      <c r="Q3432" s="1065">
        <v>0</v>
      </c>
      <c r="R3432" s="1066">
        <f t="shared" si="53"/>
        <v>0</v>
      </c>
      <c r="S3432" s="1065">
        <v>0</v>
      </c>
      <c r="T3432" s="1065">
        <v>0</v>
      </c>
      <c r="U3432" s="1065">
        <v>1136.8</v>
      </c>
      <c r="V3432" s="1065">
        <v>1136.8</v>
      </c>
    </row>
    <row r="3433" spans="1:22">
      <c r="A3433">
        <v>4088200100</v>
      </c>
      <c r="B3433" s="1061">
        <v>2</v>
      </c>
      <c r="C3433" s="1061">
        <v>5</v>
      </c>
      <c r="D3433" s="1062">
        <v>2</v>
      </c>
      <c r="E3433" s="1061" t="s">
        <v>2394</v>
      </c>
      <c r="F3433" s="1061">
        <v>143</v>
      </c>
      <c r="G3433" s="1061" t="s">
        <v>711</v>
      </c>
      <c r="H3433" s="1063">
        <v>1</v>
      </c>
      <c r="I3433" s="1064">
        <v>25402</v>
      </c>
      <c r="J3433" s="1064">
        <v>1</v>
      </c>
      <c r="K3433">
        <v>2020</v>
      </c>
      <c r="L3433" s="1064">
        <v>2</v>
      </c>
      <c r="M3433" s="1064">
        <v>2</v>
      </c>
      <c r="N3433" s="1064" t="s">
        <v>2396</v>
      </c>
      <c r="O3433">
        <v>13</v>
      </c>
      <c r="P3433" s="1065">
        <v>0</v>
      </c>
      <c r="Q3433" s="1065">
        <v>0</v>
      </c>
      <c r="R3433" s="1066">
        <f t="shared" si="53"/>
        <v>0</v>
      </c>
      <c r="S3433" s="1065">
        <v>1136.8</v>
      </c>
      <c r="T3433" s="1065">
        <v>1136.8</v>
      </c>
      <c r="U3433" s="1065">
        <v>0</v>
      </c>
      <c r="V3433" s="1065">
        <v>0</v>
      </c>
    </row>
    <row r="3434" spans="1:22">
      <c r="A3434">
        <v>4088200100</v>
      </c>
      <c r="B3434" s="1061">
        <v>2</v>
      </c>
      <c r="C3434" s="1061">
        <v>5</v>
      </c>
      <c r="D3434" s="1062">
        <v>2</v>
      </c>
      <c r="E3434" s="1061" t="s">
        <v>2394</v>
      </c>
      <c r="F3434" s="1061">
        <v>143</v>
      </c>
      <c r="G3434" s="1061" t="s">
        <v>711</v>
      </c>
      <c r="H3434" s="1063">
        <v>1</v>
      </c>
      <c r="I3434" s="1064">
        <v>25402</v>
      </c>
      <c r="J3434" s="1064">
        <v>1</v>
      </c>
      <c r="K3434">
        <v>2020</v>
      </c>
      <c r="L3434" s="1064">
        <v>2</v>
      </c>
      <c r="M3434" s="1064">
        <v>2</v>
      </c>
      <c r="N3434" s="1064" t="s">
        <v>2396</v>
      </c>
      <c r="O3434">
        <v>13</v>
      </c>
      <c r="P3434" s="1065">
        <v>0</v>
      </c>
      <c r="Q3434" s="1065">
        <v>1136.8</v>
      </c>
      <c r="R3434" s="1066">
        <f t="shared" si="53"/>
        <v>1136.8</v>
      </c>
      <c r="S3434" s="1065">
        <v>0</v>
      </c>
      <c r="T3434" s="1065">
        <v>0</v>
      </c>
      <c r="U3434" s="1065">
        <v>0</v>
      </c>
      <c r="V3434" s="1065">
        <v>0</v>
      </c>
    </row>
    <row r="3435" spans="1:22">
      <c r="A3435">
        <v>4088200100</v>
      </c>
      <c r="B3435" s="1061">
        <v>2</v>
      </c>
      <c r="C3435" s="1061">
        <v>5</v>
      </c>
      <c r="D3435" s="1062">
        <v>2</v>
      </c>
      <c r="E3435" s="1061" t="s">
        <v>2394</v>
      </c>
      <c r="F3435" s="1061">
        <v>143</v>
      </c>
      <c r="G3435" s="1061" t="s">
        <v>711</v>
      </c>
      <c r="H3435" s="1063">
        <v>1</v>
      </c>
      <c r="I3435" s="1064">
        <v>25402</v>
      </c>
      <c r="J3435" s="1064">
        <v>1</v>
      </c>
      <c r="K3435">
        <v>2020</v>
      </c>
      <c r="L3435" s="1064">
        <v>2</v>
      </c>
      <c r="M3435" s="1064">
        <v>2</v>
      </c>
      <c r="N3435" s="1064" t="s">
        <v>2396</v>
      </c>
      <c r="O3435">
        <v>13</v>
      </c>
      <c r="P3435" s="1065">
        <v>0</v>
      </c>
      <c r="Q3435" s="1065">
        <v>0</v>
      </c>
      <c r="R3435" s="1066">
        <f t="shared" si="53"/>
        <v>0</v>
      </c>
      <c r="S3435" s="1065">
        <v>0</v>
      </c>
      <c r="T3435" s="1065">
        <v>0</v>
      </c>
      <c r="U3435" s="1065">
        <v>0</v>
      </c>
      <c r="V3435" s="1065">
        <v>0</v>
      </c>
    </row>
    <row r="3436" spans="1:22">
      <c r="A3436">
        <v>4088200100</v>
      </c>
      <c r="B3436" s="1061">
        <v>2</v>
      </c>
      <c r="C3436" s="1061">
        <v>5</v>
      </c>
      <c r="D3436" s="1062">
        <v>2</v>
      </c>
      <c r="E3436" s="1061" t="s">
        <v>2394</v>
      </c>
      <c r="F3436" s="1061">
        <v>143</v>
      </c>
      <c r="G3436" s="1061" t="s">
        <v>711</v>
      </c>
      <c r="H3436" s="1063">
        <v>1</v>
      </c>
      <c r="I3436" s="1064">
        <v>25402</v>
      </c>
      <c r="J3436" s="1064">
        <v>1</v>
      </c>
      <c r="K3436">
        <v>2020</v>
      </c>
      <c r="L3436" s="1064">
        <v>2</v>
      </c>
      <c r="M3436" s="1064">
        <v>2</v>
      </c>
      <c r="N3436" s="1064" t="s">
        <v>2396</v>
      </c>
      <c r="O3436">
        <v>13</v>
      </c>
      <c r="P3436" s="1065">
        <v>0</v>
      </c>
      <c r="Q3436" s="1065">
        <v>0</v>
      </c>
      <c r="R3436" s="1066">
        <f t="shared" si="53"/>
        <v>0</v>
      </c>
      <c r="S3436" s="1065">
        <v>0</v>
      </c>
      <c r="T3436" s="1065">
        <v>0</v>
      </c>
      <c r="U3436" s="1065">
        <v>0</v>
      </c>
      <c r="V3436" s="1065">
        <v>0</v>
      </c>
    </row>
    <row r="3437" spans="1:22">
      <c r="A3437">
        <v>4088200100</v>
      </c>
      <c r="B3437" s="1061">
        <v>2</v>
      </c>
      <c r="C3437" s="1061">
        <v>5</v>
      </c>
      <c r="D3437" s="1062">
        <v>2</v>
      </c>
      <c r="E3437" s="1061" t="s">
        <v>2394</v>
      </c>
      <c r="F3437" s="1061">
        <v>143</v>
      </c>
      <c r="G3437" s="1061" t="s">
        <v>711</v>
      </c>
      <c r="H3437" s="1063">
        <v>1</v>
      </c>
      <c r="I3437" s="1064">
        <v>25402</v>
      </c>
      <c r="J3437" s="1064">
        <v>1</v>
      </c>
      <c r="K3437">
        <v>2020</v>
      </c>
      <c r="L3437" s="1064">
        <v>2</v>
      </c>
      <c r="M3437" s="1064">
        <v>2</v>
      </c>
      <c r="N3437" s="1064" t="s">
        <v>2396</v>
      </c>
      <c r="O3437">
        <v>13</v>
      </c>
      <c r="P3437" s="1065">
        <v>0</v>
      </c>
      <c r="Q3437" s="1065">
        <v>0</v>
      </c>
      <c r="R3437" s="1066">
        <f t="shared" si="53"/>
        <v>0</v>
      </c>
      <c r="S3437" s="1065">
        <v>0</v>
      </c>
      <c r="T3437" s="1065">
        <v>0</v>
      </c>
      <c r="U3437" s="1065">
        <v>0</v>
      </c>
      <c r="V3437" s="1065">
        <v>0</v>
      </c>
    </row>
    <row r="3438" spans="1:22">
      <c r="A3438">
        <v>4088200100</v>
      </c>
      <c r="B3438" s="1061">
        <v>2</v>
      </c>
      <c r="C3438" s="1061">
        <v>5</v>
      </c>
      <c r="D3438" s="1062">
        <v>2</v>
      </c>
      <c r="E3438" s="1061" t="s">
        <v>2394</v>
      </c>
      <c r="F3438" s="1061">
        <v>143</v>
      </c>
      <c r="G3438" s="1061" t="s">
        <v>711</v>
      </c>
      <c r="H3438" s="1063">
        <v>1</v>
      </c>
      <c r="I3438" s="1064">
        <v>25402</v>
      </c>
      <c r="J3438" s="1064">
        <v>1</v>
      </c>
      <c r="K3438">
        <v>2020</v>
      </c>
      <c r="L3438" s="1064">
        <v>2</v>
      </c>
      <c r="M3438" s="1064">
        <v>2</v>
      </c>
      <c r="N3438" s="1064" t="s">
        <v>2396</v>
      </c>
      <c r="O3438">
        <v>13</v>
      </c>
      <c r="P3438" s="1065">
        <v>0</v>
      </c>
      <c r="Q3438" s="1065">
        <v>0</v>
      </c>
      <c r="R3438" s="1066">
        <f t="shared" si="53"/>
        <v>0</v>
      </c>
      <c r="S3438" s="1065">
        <v>0</v>
      </c>
      <c r="T3438" s="1065">
        <v>0</v>
      </c>
      <c r="U3438" s="1065">
        <v>997.6</v>
      </c>
      <c r="V3438" s="1065">
        <v>997.6</v>
      </c>
    </row>
    <row r="3439" spans="1:22">
      <c r="A3439">
        <v>4088200100</v>
      </c>
      <c r="B3439" s="1061">
        <v>2</v>
      </c>
      <c r="C3439" s="1061">
        <v>5</v>
      </c>
      <c r="D3439" s="1062">
        <v>2</v>
      </c>
      <c r="E3439" s="1061" t="s">
        <v>2394</v>
      </c>
      <c r="F3439" s="1061">
        <v>143</v>
      </c>
      <c r="G3439" s="1061" t="s">
        <v>711</v>
      </c>
      <c r="H3439" s="1063">
        <v>1</v>
      </c>
      <c r="I3439" s="1064">
        <v>25402</v>
      </c>
      <c r="J3439" s="1064">
        <v>1</v>
      </c>
      <c r="K3439">
        <v>2020</v>
      </c>
      <c r="L3439" s="1064">
        <v>2</v>
      </c>
      <c r="M3439" s="1064">
        <v>2</v>
      </c>
      <c r="N3439" s="1064" t="s">
        <v>2396</v>
      </c>
      <c r="O3439">
        <v>13</v>
      </c>
      <c r="P3439" s="1065">
        <v>0</v>
      </c>
      <c r="Q3439" s="1065">
        <v>0</v>
      </c>
      <c r="R3439" s="1066">
        <f t="shared" si="53"/>
        <v>0</v>
      </c>
      <c r="S3439" s="1065">
        <v>0</v>
      </c>
      <c r="T3439" s="1065">
        <v>0</v>
      </c>
      <c r="U3439" s="1065">
        <v>0</v>
      </c>
      <c r="V3439" s="1065">
        <v>0</v>
      </c>
    </row>
    <row r="3440" spans="1:22">
      <c r="A3440">
        <v>4088200100</v>
      </c>
      <c r="B3440" s="1061">
        <v>2</v>
      </c>
      <c r="C3440" s="1061">
        <v>5</v>
      </c>
      <c r="D3440" s="1062">
        <v>2</v>
      </c>
      <c r="E3440" s="1061" t="s">
        <v>2394</v>
      </c>
      <c r="F3440" s="1061">
        <v>143</v>
      </c>
      <c r="G3440" s="1061" t="s">
        <v>711</v>
      </c>
      <c r="H3440" s="1063">
        <v>1</v>
      </c>
      <c r="I3440" s="1064">
        <v>25402</v>
      </c>
      <c r="J3440" s="1064">
        <v>1</v>
      </c>
      <c r="K3440">
        <v>2020</v>
      </c>
      <c r="L3440" s="1064">
        <v>2</v>
      </c>
      <c r="M3440" s="1064">
        <v>2</v>
      </c>
      <c r="N3440" s="1064" t="s">
        <v>2396</v>
      </c>
      <c r="O3440">
        <v>13</v>
      </c>
      <c r="P3440" s="1065">
        <v>0</v>
      </c>
      <c r="Q3440" s="1065">
        <v>0</v>
      </c>
      <c r="R3440" s="1066">
        <f t="shared" si="53"/>
        <v>0</v>
      </c>
      <c r="S3440" s="1065">
        <v>0</v>
      </c>
      <c r="T3440" s="1065">
        <v>0</v>
      </c>
      <c r="U3440" s="1065">
        <v>0</v>
      </c>
      <c r="V3440" s="1065">
        <v>0</v>
      </c>
    </row>
    <row r="3441" spans="1:22">
      <c r="A3441">
        <v>4088200100</v>
      </c>
      <c r="B3441" s="1061">
        <v>2</v>
      </c>
      <c r="C3441" s="1061">
        <v>5</v>
      </c>
      <c r="D3441" s="1062">
        <v>2</v>
      </c>
      <c r="E3441" s="1061" t="s">
        <v>2394</v>
      </c>
      <c r="F3441" s="1061">
        <v>143</v>
      </c>
      <c r="G3441" s="1061" t="s">
        <v>711</v>
      </c>
      <c r="H3441" s="1063">
        <v>1</v>
      </c>
      <c r="I3441" s="1064">
        <v>25402</v>
      </c>
      <c r="J3441" s="1064">
        <v>1</v>
      </c>
      <c r="K3441">
        <v>2020</v>
      </c>
      <c r="L3441" s="1064">
        <v>2</v>
      </c>
      <c r="M3441" s="1064">
        <v>2</v>
      </c>
      <c r="N3441" s="1064" t="s">
        <v>2396</v>
      </c>
      <c r="O3441">
        <v>13</v>
      </c>
      <c r="P3441" s="1065">
        <v>0</v>
      </c>
      <c r="Q3441" s="1065">
        <v>0</v>
      </c>
      <c r="R3441" s="1066">
        <f t="shared" si="53"/>
        <v>0</v>
      </c>
      <c r="S3441" s="1065">
        <v>997.6</v>
      </c>
      <c r="T3441" s="1065">
        <v>997.6</v>
      </c>
      <c r="U3441" s="1065">
        <v>0</v>
      </c>
      <c r="V3441" s="1065">
        <v>0</v>
      </c>
    </row>
    <row r="3442" spans="1:22">
      <c r="A3442">
        <v>4088200100</v>
      </c>
      <c r="B3442" s="1061">
        <v>2</v>
      </c>
      <c r="C3442" s="1061">
        <v>5</v>
      </c>
      <c r="D3442" s="1062">
        <v>2</v>
      </c>
      <c r="E3442" s="1061" t="s">
        <v>2394</v>
      </c>
      <c r="F3442" s="1061">
        <v>143</v>
      </c>
      <c r="G3442" s="1061" t="s">
        <v>711</v>
      </c>
      <c r="H3442" s="1063">
        <v>1</v>
      </c>
      <c r="I3442" s="1064">
        <v>25402</v>
      </c>
      <c r="J3442" s="1064">
        <v>1</v>
      </c>
      <c r="K3442">
        <v>2020</v>
      </c>
      <c r="L3442" s="1064">
        <v>2</v>
      </c>
      <c r="M3442" s="1064">
        <v>2</v>
      </c>
      <c r="N3442" s="1064" t="s">
        <v>2396</v>
      </c>
      <c r="O3442">
        <v>13</v>
      </c>
      <c r="P3442" s="1065">
        <v>0</v>
      </c>
      <c r="Q3442" s="1065">
        <v>997.6</v>
      </c>
      <c r="R3442" s="1066">
        <f t="shared" si="53"/>
        <v>997.6</v>
      </c>
      <c r="S3442" s="1065">
        <v>0</v>
      </c>
      <c r="T3442" s="1065">
        <v>0</v>
      </c>
      <c r="U3442" s="1065">
        <v>0</v>
      </c>
      <c r="V3442" s="1065">
        <v>0</v>
      </c>
    </row>
    <row r="3443" spans="1:22">
      <c r="A3443">
        <v>4088200100</v>
      </c>
      <c r="B3443" s="1061">
        <v>2</v>
      </c>
      <c r="C3443" s="1061">
        <v>5</v>
      </c>
      <c r="D3443" s="1062">
        <v>2</v>
      </c>
      <c r="E3443" s="1061" t="s">
        <v>2394</v>
      </c>
      <c r="F3443" s="1061">
        <v>143</v>
      </c>
      <c r="G3443" s="1061" t="s">
        <v>711</v>
      </c>
      <c r="H3443" s="1063">
        <v>1</v>
      </c>
      <c r="I3443" s="1064">
        <v>11303</v>
      </c>
      <c r="J3443" s="1064">
        <v>1</v>
      </c>
      <c r="K3443">
        <v>2020</v>
      </c>
      <c r="L3443" s="1064">
        <v>1</v>
      </c>
      <c r="M3443" s="1064">
        <v>4</v>
      </c>
      <c r="N3443" s="1064" t="s">
        <v>2395</v>
      </c>
      <c r="O3443">
        <v>13</v>
      </c>
      <c r="P3443" s="1065">
        <v>0</v>
      </c>
      <c r="Q3443" s="1065">
        <v>0</v>
      </c>
      <c r="R3443" s="1066">
        <f t="shared" si="53"/>
        <v>0</v>
      </c>
      <c r="S3443" s="1065">
        <v>0</v>
      </c>
      <c r="T3443" s="1065">
        <v>0</v>
      </c>
      <c r="U3443" s="1065">
        <v>0</v>
      </c>
      <c r="V3443" s="1065">
        <v>0</v>
      </c>
    </row>
    <row r="3444" spans="1:22">
      <c r="A3444">
        <v>4088200100</v>
      </c>
      <c r="B3444" s="1061">
        <v>2</v>
      </c>
      <c r="C3444" s="1061">
        <v>5</v>
      </c>
      <c r="D3444" s="1062">
        <v>2</v>
      </c>
      <c r="E3444" s="1061" t="s">
        <v>2394</v>
      </c>
      <c r="F3444" s="1061">
        <v>143</v>
      </c>
      <c r="G3444" s="1061" t="s">
        <v>711</v>
      </c>
      <c r="H3444" s="1063">
        <v>1</v>
      </c>
      <c r="I3444" s="1064">
        <v>11303</v>
      </c>
      <c r="J3444" s="1064">
        <v>1</v>
      </c>
      <c r="K3444">
        <v>2020</v>
      </c>
      <c r="L3444" s="1064">
        <v>1</v>
      </c>
      <c r="M3444" s="1064">
        <v>4</v>
      </c>
      <c r="N3444" s="1064" t="s">
        <v>2395</v>
      </c>
      <c r="O3444">
        <v>13</v>
      </c>
      <c r="P3444" s="1065">
        <v>0</v>
      </c>
      <c r="Q3444" s="1065">
        <v>0</v>
      </c>
      <c r="R3444" s="1066">
        <f t="shared" si="53"/>
        <v>0</v>
      </c>
      <c r="S3444" s="1065">
        <v>0</v>
      </c>
      <c r="T3444" s="1065">
        <v>0</v>
      </c>
      <c r="U3444" s="1065">
        <v>579.69000000000005</v>
      </c>
      <c r="V3444" s="1065">
        <v>579.69000000000005</v>
      </c>
    </row>
    <row r="3445" spans="1:22">
      <c r="A3445">
        <v>4088200100</v>
      </c>
      <c r="B3445" s="1061">
        <v>2</v>
      </c>
      <c r="C3445" s="1061">
        <v>5</v>
      </c>
      <c r="D3445" s="1062">
        <v>2</v>
      </c>
      <c r="E3445" s="1061" t="s">
        <v>2394</v>
      </c>
      <c r="F3445" s="1061">
        <v>143</v>
      </c>
      <c r="G3445" s="1061" t="s">
        <v>711</v>
      </c>
      <c r="H3445" s="1063">
        <v>1</v>
      </c>
      <c r="I3445" s="1064">
        <v>11303</v>
      </c>
      <c r="J3445" s="1064">
        <v>1</v>
      </c>
      <c r="K3445">
        <v>2020</v>
      </c>
      <c r="L3445" s="1064">
        <v>1</v>
      </c>
      <c r="M3445" s="1064">
        <v>4</v>
      </c>
      <c r="N3445" s="1064" t="s">
        <v>2395</v>
      </c>
      <c r="O3445">
        <v>13</v>
      </c>
      <c r="P3445" s="1065">
        <v>0</v>
      </c>
      <c r="Q3445" s="1065">
        <v>0</v>
      </c>
      <c r="R3445" s="1066">
        <f t="shared" si="53"/>
        <v>0</v>
      </c>
      <c r="S3445" s="1065">
        <v>0</v>
      </c>
      <c r="T3445" s="1065">
        <v>0</v>
      </c>
      <c r="U3445" s="1065">
        <v>0</v>
      </c>
      <c r="V3445" s="1065">
        <v>0</v>
      </c>
    </row>
    <row r="3446" spans="1:22">
      <c r="A3446">
        <v>4088200100</v>
      </c>
      <c r="B3446" s="1061">
        <v>2</v>
      </c>
      <c r="C3446" s="1061">
        <v>5</v>
      </c>
      <c r="D3446" s="1062">
        <v>2</v>
      </c>
      <c r="E3446" s="1061" t="s">
        <v>2394</v>
      </c>
      <c r="F3446" s="1061">
        <v>143</v>
      </c>
      <c r="G3446" s="1061" t="s">
        <v>711</v>
      </c>
      <c r="H3446" s="1063">
        <v>1</v>
      </c>
      <c r="I3446" s="1064">
        <v>11303</v>
      </c>
      <c r="J3446" s="1064">
        <v>1</v>
      </c>
      <c r="K3446">
        <v>2020</v>
      </c>
      <c r="L3446" s="1064">
        <v>1</v>
      </c>
      <c r="M3446" s="1064">
        <v>4</v>
      </c>
      <c r="N3446" s="1064" t="s">
        <v>2395</v>
      </c>
      <c r="O3446">
        <v>13</v>
      </c>
      <c r="P3446" s="1065">
        <v>0</v>
      </c>
      <c r="Q3446" s="1065">
        <v>0</v>
      </c>
      <c r="R3446" s="1066">
        <f t="shared" si="53"/>
        <v>0</v>
      </c>
      <c r="S3446" s="1065">
        <v>0</v>
      </c>
      <c r="T3446" s="1065">
        <v>0</v>
      </c>
      <c r="U3446" s="1065">
        <v>0</v>
      </c>
      <c r="V3446" s="1065">
        <v>0</v>
      </c>
    </row>
    <row r="3447" spans="1:22">
      <c r="A3447">
        <v>4088200100</v>
      </c>
      <c r="B3447" s="1061">
        <v>2</v>
      </c>
      <c r="C3447" s="1061">
        <v>5</v>
      </c>
      <c r="D3447" s="1062">
        <v>2</v>
      </c>
      <c r="E3447" s="1061" t="s">
        <v>2394</v>
      </c>
      <c r="F3447" s="1061">
        <v>143</v>
      </c>
      <c r="G3447" s="1061" t="s">
        <v>711</v>
      </c>
      <c r="H3447" s="1063">
        <v>1</v>
      </c>
      <c r="I3447" s="1064">
        <v>11303</v>
      </c>
      <c r="J3447" s="1064">
        <v>1</v>
      </c>
      <c r="K3447">
        <v>2020</v>
      </c>
      <c r="L3447" s="1064">
        <v>1</v>
      </c>
      <c r="M3447" s="1064">
        <v>4</v>
      </c>
      <c r="N3447" s="1064" t="s">
        <v>2395</v>
      </c>
      <c r="O3447">
        <v>13</v>
      </c>
      <c r="P3447" s="1065">
        <v>0</v>
      </c>
      <c r="Q3447" s="1065">
        <v>0</v>
      </c>
      <c r="R3447" s="1066">
        <f t="shared" si="53"/>
        <v>0</v>
      </c>
      <c r="S3447" s="1065">
        <v>579.69000000000005</v>
      </c>
      <c r="T3447" s="1065">
        <v>579.69000000000005</v>
      </c>
      <c r="U3447" s="1065">
        <v>0</v>
      </c>
      <c r="V3447" s="1065">
        <v>0</v>
      </c>
    </row>
    <row r="3448" spans="1:22">
      <c r="A3448">
        <v>4088200100</v>
      </c>
      <c r="B3448" s="1061">
        <v>2</v>
      </c>
      <c r="C3448" s="1061">
        <v>5</v>
      </c>
      <c r="D3448" s="1062">
        <v>2</v>
      </c>
      <c r="E3448" s="1061" t="s">
        <v>2394</v>
      </c>
      <c r="F3448" s="1061">
        <v>143</v>
      </c>
      <c r="G3448" s="1061" t="s">
        <v>711</v>
      </c>
      <c r="H3448" s="1063">
        <v>1</v>
      </c>
      <c r="I3448" s="1064">
        <v>11303</v>
      </c>
      <c r="J3448" s="1064">
        <v>1</v>
      </c>
      <c r="K3448">
        <v>2020</v>
      </c>
      <c r="L3448" s="1064">
        <v>1</v>
      </c>
      <c r="M3448" s="1064">
        <v>4</v>
      </c>
      <c r="N3448" s="1064" t="s">
        <v>2395</v>
      </c>
      <c r="O3448">
        <v>13</v>
      </c>
      <c r="P3448" s="1065">
        <v>0</v>
      </c>
      <c r="Q3448" s="1065">
        <v>579.69000000000005</v>
      </c>
      <c r="R3448" s="1066">
        <f t="shared" si="53"/>
        <v>579.69000000000005</v>
      </c>
      <c r="S3448" s="1065">
        <v>0</v>
      </c>
      <c r="T3448" s="1065">
        <v>0</v>
      </c>
      <c r="U3448" s="1065">
        <v>0</v>
      </c>
      <c r="V3448" s="1065">
        <v>0</v>
      </c>
    </row>
    <row r="3449" spans="1:22">
      <c r="A3449">
        <v>4088200100</v>
      </c>
      <c r="B3449" s="1061">
        <v>2</v>
      </c>
      <c r="C3449" s="1061">
        <v>5</v>
      </c>
      <c r="D3449" s="1062">
        <v>2</v>
      </c>
      <c r="E3449" s="1061" t="s">
        <v>2394</v>
      </c>
      <c r="F3449" s="1061">
        <v>143</v>
      </c>
      <c r="G3449" s="1061" t="s">
        <v>711</v>
      </c>
      <c r="H3449" s="1063">
        <v>1</v>
      </c>
      <c r="I3449" s="1064">
        <v>11303</v>
      </c>
      <c r="J3449" s="1064">
        <v>1</v>
      </c>
      <c r="K3449">
        <v>2020</v>
      </c>
      <c r="L3449" s="1064">
        <v>1</v>
      </c>
      <c r="M3449" s="1064">
        <v>4</v>
      </c>
      <c r="N3449" s="1064" t="s">
        <v>2395</v>
      </c>
      <c r="O3449">
        <v>13</v>
      </c>
      <c r="P3449" s="1065">
        <v>0</v>
      </c>
      <c r="Q3449" s="1065">
        <v>0</v>
      </c>
      <c r="R3449" s="1066">
        <f t="shared" si="53"/>
        <v>0</v>
      </c>
      <c r="S3449" s="1065">
        <v>0</v>
      </c>
      <c r="T3449" s="1065">
        <v>0</v>
      </c>
      <c r="U3449" s="1065">
        <v>0</v>
      </c>
      <c r="V3449" s="1065">
        <v>0</v>
      </c>
    </row>
    <row r="3450" spans="1:22">
      <c r="A3450">
        <v>4088200100</v>
      </c>
      <c r="B3450" s="1061">
        <v>2</v>
      </c>
      <c r="C3450" s="1061">
        <v>5</v>
      </c>
      <c r="D3450" s="1062">
        <v>2</v>
      </c>
      <c r="E3450" s="1061" t="s">
        <v>2394</v>
      </c>
      <c r="F3450" s="1061">
        <v>143</v>
      </c>
      <c r="G3450" s="1061" t="s">
        <v>711</v>
      </c>
      <c r="H3450" s="1063">
        <v>1</v>
      </c>
      <c r="I3450" s="1064">
        <v>11303</v>
      </c>
      <c r="J3450" s="1064">
        <v>1</v>
      </c>
      <c r="K3450">
        <v>2020</v>
      </c>
      <c r="L3450" s="1064">
        <v>1</v>
      </c>
      <c r="M3450" s="1064">
        <v>4</v>
      </c>
      <c r="N3450" s="1064" t="s">
        <v>2395</v>
      </c>
      <c r="O3450">
        <v>13</v>
      </c>
      <c r="P3450" s="1065">
        <v>0</v>
      </c>
      <c r="Q3450" s="1065">
        <v>0</v>
      </c>
      <c r="R3450" s="1066">
        <f t="shared" si="53"/>
        <v>0</v>
      </c>
      <c r="S3450" s="1065">
        <v>0</v>
      </c>
      <c r="T3450" s="1065">
        <v>0</v>
      </c>
      <c r="U3450" s="1065">
        <v>2916.42</v>
      </c>
      <c r="V3450" s="1065">
        <v>2916.42</v>
      </c>
    </row>
    <row r="3451" spans="1:22">
      <c r="A3451">
        <v>4088200100</v>
      </c>
      <c r="B3451" s="1061">
        <v>2</v>
      </c>
      <c r="C3451" s="1061">
        <v>5</v>
      </c>
      <c r="D3451" s="1062">
        <v>2</v>
      </c>
      <c r="E3451" s="1061" t="s">
        <v>2394</v>
      </c>
      <c r="F3451" s="1061">
        <v>143</v>
      </c>
      <c r="G3451" s="1061" t="s">
        <v>711</v>
      </c>
      <c r="H3451" s="1063">
        <v>1</v>
      </c>
      <c r="I3451" s="1064">
        <v>11303</v>
      </c>
      <c r="J3451" s="1064">
        <v>1</v>
      </c>
      <c r="K3451">
        <v>2020</v>
      </c>
      <c r="L3451" s="1064">
        <v>1</v>
      </c>
      <c r="M3451" s="1064">
        <v>4</v>
      </c>
      <c r="N3451" s="1064" t="s">
        <v>2395</v>
      </c>
      <c r="O3451">
        <v>13</v>
      </c>
      <c r="P3451" s="1065">
        <v>0</v>
      </c>
      <c r="Q3451" s="1065">
        <v>0</v>
      </c>
      <c r="R3451" s="1066">
        <f t="shared" si="53"/>
        <v>0</v>
      </c>
      <c r="S3451" s="1065">
        <v>0</v>
      </c>
      <c r="T3451" s="1065">
        <v>0</v>
      </c>
      <c r="U3451" s="1065">
        <v>0</v>
      </c>
      <c r="V3451" s="1065">
        <v>0</v>
      </c>
    </row>
    <row r="3452" spans="1:22">
      <c r="A3452">
        <v>4088200100</v>
      </c>
      <c r="B3452" s="1061">
        <v>2</v>
      </c>
      <c r="C3452" s="1061">
        <v>5</v>
      </c>
      <c r="D3452" s="1062">
        <v>2</v>
      </c>
      <c r="E3452" s="1061" t="s">
        <v>2394</v>
      </c>
      <c r="F3452" s="1061">
        <v>143</v>
      </c>
      <c r="G3452" s="1061" t="s">
        <v>711</v>
      </c>
      <c r="H3452" s="1063">
        <v>1</v>
      </c>
      <c r="I3452" s="1064">
        <v>11303</v>
      </c>
      <c r="J3452" s="1064">
        <v>1</v>
      </c>
      <c r="K3452">
        <v>2020</v>
      </c>
      <c r="L3452" s="1064">
        <v>1</v>
      </c>
      <c r="M3452" s="1064">
        <v>4</v>
      </c>
      <c r="N3452" s="1064" t="s">
        <v>2395</v>
      </c>
      <c r="O3452">
        <v>13</v>
      </c>
      <c r="P3452" s="1065">
        <v>0</v>
      </c>
      <c r="Q3452" s="1065">
        <v>0</v>
      </c>
      <c r="R3452" s="1066">
        <f t="shared" si="53"/>
        <v>0</v>
      </c>
      <c r="S3452" s="1065">
        <v>0</v>
      </c>
      <c r="T3452" s="1065">
        <v>0</v>
      </c>
      <c r="U3452" s="1065">
        <v>0</v>
      </c>
      <c r="V3452" s="1065">
        <v>0</v>
      </c>
    </row>
    <row r="3453" spans="1:22">
      <c r="A3453">
        <v>4088200100</v>
      </c>
      <c r="B3453" s="1061">
        <v>2</v>
      </c>
      <c r="C3453" s="1061">
        <v>5</v>
      </c>
      <c r="D3453" s="1062">
        <v>2</v>
      </c>
      <c r="E3453" s="1061" t="s">
        <v>2394</v>
      </c>
      <c r="F3453" s="1061">
        <v>143</v>
      </c>
      <c r="G3453" s="1061" t="s">
        <v>711</v>
      </c>
      <c r="H3453" s="1063">
        <v>1</v>
      </c>
      <c r="I3453" s="1064">
        <v>11303</v>
      </c>
      <c r="J3453" s="1064">
        <v>1</v>
      </c>
      <c r="K3453">
        <v>2020</v>
      </c>
      <c r="L3453" s="1064">
        <v>1</v>
      </c>
      <c r="M3453" s="1064">
        <v>4</v>
      </c>
      <c r="N3453" s="1064" t="s">
        <v>2395</v>
      </c>
      <c r="O3453">
        <v>13</v>
      </c>
      <c r="P3453" s="1065">
        <v>0</v>
      </c>
      <c r="Q3453" s="1065">
        <v>0</v>
      </c>
      <c r="R3453" s="1066">
        <f t="shared" si="53"/>
        <v>0</v>
      </c>
      <c r="S3453" s="1065">
        <v>2916.42</v>
      </c>
      <c r="T3453" s="1065">
        <v>2916.42</v>
      </c>
      <c r="U3453" s="1065">
        <v>0</v>
      </c>
      <c r="V3453" s="1065">
        <v>0</v>
      </c>
    </row>
    <row r="3454" spans="1:22">
      <c r="A3454">
        <v>4088200100</v>
      </c>
      <c r="B3454" s="1061">
        <v>2</v>
      </c>
      <c r="C3454" s="1061">
        <v>5</v>
      </c>
      <c r="D3454" s="1062">
        <v>2</v>
      </c>
      <c r="E3454" s="1061" t="s">
        <v>2394</v>
      </c>
      <c r="F3454" s="1061">
        <v>143</v>
      </c>
      <c r="G3454" s="1061" t="s">
        <v>711</v>
      </c>
      <c r="H3454" s="1063">
        <v>1</v>
      </c>
      <c r="I3454" s="1064">
        <v>11303</v>
      </c>
      <c r="J3454" s="1064">
        <v>1</v>
      </c>
      <c r="K3454">
        <v>2020</v>
      </c>
      <c r="L3454" s="1064">
        <v>1</v>
      </c>
      <c r="M3454" s="1064">
        <v>4</v>
      </c>
      <c r="N3454" s="1064" t="s">
        <v>2395</v>
      </c>
      <c r="O3454">
        <v>13</v>
      </c>
      <c r="P3454" s="1065">
        <v>0</v>
      </c>
      <c r="Q3454" s="1065">
        <v>2916.42</v>
      </c>
      <c r="R3454" s="1066">
        <f t="shared" si="53"/>
        <v>2916.42</v>
      </c>
      <c r="S3454" s="1065">
        <v>0</v>
      </c>
      <c r="T3454" s="1065">
        <v>0</v>
      </c>
      <c r="U3454" s="1065">
        <v>0</v>
      </c>
      <c r="V3454" s="1065">
        <v>0</v>
      </c>
    </row>
    <row r="3455" spans="1:22">
      <c r="A3455">
        <v>4088200100</v>
      </c>
      <c r="B3455" s="1061">
        <v>2</v>
      </c>
      <c r="C3455" s="1061">
        <v>5</v>
      </c>
      <c r="D3455" s="1062">
        <v>2</v>
      </c>
      <c r="E3455" s="1061" t="s">
        <v>2394</v>
      </c>
      <c r="F3455" s="1061">
        <v>143</v>
      </c>
      <c r="G3455" s="1061" t="s">
        <v>711</v>
      </c>
      <c r="H3455" s="1063">
        <v>1</v>
      </c>
      <c r="I3455" s="1064">
        <v>11303</v>
      </c>
      <c r="J3455" s="1064">
        <v>1</v>
      </c>
      <c r="K3455">
        <v>2020</v>
      </c>
      <c r="L3455" s="1064">
        <v>1</v>
      </c>
      <c r="M3455" s="1064">
        <v>4</v>
      </c>
      <c r="N3455" s="1064" t="s">
        <v>2395</v>
      </c>
      <c r="O3455">
        <v>13</v>
      </c>
      <c r="P3455" s="1065">
        <v>0</v>
      </c>
      <c r="Q3455" s="1065">
        <v>0</v>
      </c>
      <c r="R3455" s="1066">
        <f t="shared" si="53"/>
        <v>0</v>
      </c>
      <c r="S3455" s="1065">
        <v>0</v>
      </c>
      <c r="T3455" s="1065">
        <v>0</v>
      </c>
      <c r="U3455" s="1065">
        <v>0</v>
      </c>
      <c r="V3455" s="1065">
        <v>0</v>
      </c>
    </row>
    <row r="3456" spans="1:22">
      <c r="A3456">
        <v>4088200100</v>
      </c>
      <c r="B3456" s="1061">
        <v>2</v>
      </c>
      <c r="C3456" s="1061">
        <v>5</v>
      </c>
      <c r="D3456" s="1062">
        <v>2</v>
      </c>
      <c r="E3456" s="1061" t="s">
        <v>2394</v>
      </c>
      <c r="F3456" s="1061">
        <v>143</v>
      </c>
      <c r="G3456" s="1061" t="s">
        <v>711</v>
      </c>
      <c r="H3456" s="1063">
        <v>1</v>
      </c>
      <c r="I3456" s="1064">
        <v>11303</v>
      </c>
      <c r="J3456" s="1064">
        <v>1</v>
      </c>
      <c r="K3456">
        <v>2020</v>
      </c>
      <c r="L3456" s="1064">
        <v>1</v>
      </c>
      <c r="M3456" s="1064">
        <v>4</v>
      </c>
      <c r="N3456" s="1064" t="s">
        <v>2395</v>
      </c>
      <c r="O3456">
        <v>13</v>
      </c>
      <c r="P3456" s="1065">
        <v>0</v>
      </c>
      <c r="Q3456" s="1065">
        <v>0</v>
      </c>
      <c r="R3456" s="1066">
        <f t="shared" si="53"/>
        <v>0</v>
      </c>
      <c r="S3456" s="1065">
        <v>0</v>
      </c>
      <c r="T3456" s="1065">
        <v>0</v>
      </c>
      <c r="U3456" s="1065">
        <v>1422.79</v>
      </c>
      <c r="V3456" s="1065">
        <v>1422.79</v>
      </c>
    </row>
    <row r="3457" spans="1:22">
      <c r="A3457">
        <v>4088200100</v>
      </c>
      <c r="B3457" s="1061">
        <v>2</v>
      </c>
      <c r="C3457" s="1061">
        <v>5</v>
      </c>
      <c r="D3457" s="1062">
        <v>2</v>
      </c>
      <c r="E3457" s="1061" t="s">
        <v>2394</v>
      </c>
      <c r="F3457" s="1061">
        <v>143</v>
      </c>
      <c r="G3457" s="1061" t="s">
        <v>711</v>
      </c>
      <c r="H3457" s="1063">
        <v>1</v>
      </c>
      <c r="I3457" s="1064">
        <v>11303</v>
      </c>
      <c r="J3457" s="1064">
        <v>1</v>
      </c>
      <c r="K3457">
        <v>2020</v>
      </c>
      <c r="L3457" s="1064">
        <v>1</v>
      </c>
      <c r="M3457" s="1064">
        <v>4</v>
      </c>
      <c r="N3457" s="1064" t="s">
        <v>2395</v>
      </c>
      <c r="O3457">
        <v>13</v>
      </c>
      <c r="P3457" s="1065">
        <v>0</v>
      </c>
      <c r="Q3457" s="1065">
        <v>0</v>
      </c>
      <c r="R3457" s="1066">
        <f t="shared" si="53"/>
        <v>0</v>
      </c>
      <c r="S3457" s="1065">
        <v>0</v>
      </c>
      <c r="T3457" s="1065">
        <v>0</v>
      </c>
      <c r="U3457" s="1065">
        <v>0</v>
      </c>
      <c r="V3457" s="1065">
        <v>0</v>
      </c>
    </row>
    <row r="3458" spans="1:22">
      <c r="A3458">
        <v>4088200100</v>
      </c>
      <c r="B3458" s="1061">
        <v>2</v>
      </c>
      <c r="C3458" s="1061">
        <v>5</v>
      </c>
      <c r="D3458" s="1062">
        <v>2</v>
      </c>
      <c r="E3458" s="1061" t="s">
        <v>2394</v>
      </c>
      <c r="F3458" s="1061">
        <v>143</v>
      </c>
      <c r="G3458" s="1061" t="s">
        <v>711</v>
      </c>
      <c r="H3458" s="1063">
        <v>1</v>
      </c>
      <c r="I3458" s="1064">
        <v>11303</v>
      </c>
      <c r="J3458" s="1064">
        <v>1</v>
      </c>
      <c r="K3458">
        <v>2020</v>
      </c>
      <c r="L3458" s="1064">
        <v>1</v>
      </c>
      <c r="M3458" s="1064">
        <v>4</v>
      </c>
      <c r="N3458" s="1064" t="s">
        <v>2395</v>
      </c>
      <c r="O3458">
        <v>13</v>
      </c>
      <c r="P3458" s="1065">
        <v>0</v>
      </c>
      <c r="Q3458" s="1065">
        <v>0</v>
      </c>
      <c r="R3458" s="1066">
        <f t="shared" si="53"/>
        <v>0</v>
      </c>
      <c r="S3458" s="1065">
        <v>0</v>
      </c>
      <c r="T3458" s="1065">
        <v>0</v>
      </c>
      <c r="U3458" s="1065">
        <v>0</v>
      </c>
      <c r="V3458" s="1065">
        <v>0</v>
      </c>
    </row>
    <row r="3459" spans="1:22">
      <c r="A3459">
        <v>4088200100</v>
      </c>
      <c r="B3459" s="1061">
        <v>2</v>
      </c>
      <c r="C3459" s="1061">
        <v>5</v>
      </c>
      <c r="D3459" s="1062">
        <v>2</v>
      </c>
      <c r="E3459" s="1061" t="s">
        <v>2394</v>
      </c>
      <c r="F3459" s="1061">
        <v>143</v>
      </c>
      <c r="G3459" s="1061" t="s">
        <v>711</v>
      </c>
      <c r="H3459" s="1063">
        <v>1</v>
      </c>
      <c r="I3459" s="1064">
        <v>11303</v>
      </c>
      <c r="J3459" s="1064">
        <v>1</v>
      </c>
      <c r="K3459">
        <v>2020</v>
      </c>
      <c r="L3459" s="1064">
        <v>1</v>
      </c>
      <c r="M3459" s="1064">
        <v>4</v>
      </c>
      <c r="N3459" s="1064" t="s">
        <v>2395</v>
      </c>
      <c r="O3459">
        <v>13</v>
      </c>
      <c r="P3459" s="1065">
        <v>0</v>
      </c>
      <c r="Q3459" s="1065">
        <v>0</v>
      </c>
      <c r="R3459" s="1066">
        <f t="shared" si="53"/>
        <v>0</v>
      </c>
      <c r="S3459" s="1065">
        <v>1422.79</v>
      </c>
      <c r="T3459" s="1065">
        <v>1422.79</v>
      </c>
      <c r="U3459" s="1065">
        <v>0</v>
      </c>
      <c r="V3459" s="1065">
        <v>0</v>
      </c>
    </row>
    <row r="3460" spans="1:22">
      <c r="A3460">
        <v>4088200100</v>
      </c>
      <c r="B3460" s="1061">
        <v>2</v>
      </c>
      <c r="C3460" s="1061">
        <v>5</v>
      </c>
      <c r="D3460" s="1062">
        <v>2</v>
      </c>
      <c r="E3460" s="1061" t="s">
        <v>2394</v>
      </c>
      <c r="F3460" s="1061">
        <v>143</v>
      </c>
      <c r="G3460" s="1061" t="s">
        <v>711</v>
      </c>
      <c r="H3460" s="1063">
        <v>1</v>
      </c>
      <c r="I3460" s="1064">
        <v>11303</v>
      </c>
      <c r="J3460" s="1064">
        <v>1</v>
      </c>
      <c r="K3460">
        <v>2020</v>
      </c>
      <c r="L3460" s="1064">
        <v>1</v>
      </c>
      <c r="M3460" s="1064">
        <v>4</v>
      </c>
      <c r="N3460" s="1064" t="s">
        <v>2395</v>
      </c>
      <c r="O3460">
        <v>13</v>
      </c>
      <c r="P3460" s="1065">
        <v>0</v>
      </c>
      <c r="Q3460" s="1065">
        <v>1422.79</v>
      </c>
      <c r="R3460" s="1066">
        <f t="shared" si="53"/>
        <v>1422.79</v>
      </c>
      <c r="S3460" s="1065">
        <v>0</v>
      </c>
      <c r="T3460" s="1065">
        <v>0</v>
      </c>
      <c r="U3460" s="1065">
        <v>0</v>
      </c>
      <c r="V3460" s="1065">
        <v>0</v>
      </c>
    </row>
    <row r="3461" spans="1:22">
      <c r="A3461">
        <v>4088200100</v>
      </c>
      <c r="B3461" s="1061">
        <v>2</v>
      </c>
      <c r="C3461" s="1061">
        <v>5</v>
      </c>
      <c r="D3461" s="1062">
        <v>2</v>
      </c>
      <c r="E3461" s="1061" t="s">
        <v>2394</v>
      </c>
      <c r="F3461" s="1061">
        <v>143</v>
      </c>
      <c r="G3461" s="1061" t="s">
        <v>711</v>
      </c>
      <c r="H3461" s="1063">
        <v>1</v>
      </c>
      <c r="I3461" s="1064">
        <v>11303</v>
      </c>
      <c r="J3461" s="1064">
        <v>1</v>
      </c>
      <c r="K3461">
        <v>2020</v>
      </c>
      <c r="L3461" s="1064">
        <v>1</v>
      </c>
      <c r="M3461" s="1064">
        <v>4</v>
      </c>
      <c r="N3461" s="1064" t="s">
        <v>2395</v>
      </c>
      <c r="O3461">
        <v>13</v>
      </c>
      <c r="P3461" s="1065">
        <v>0</v>
      </c>
      <c r="Q3461" s="1065">
        <v>0</v>
      </c>
      <c r="R3461" s="1066">
        <f t="shared" ref="R3461:R3524" si="54">P3461+Q3461</f>
        <v>0</v>
      </c>
      <c r="S3461" s="1065">
        <v>0</v>
      </c>
      <c r="T3461" s="1065">
        <v>0</v>
      </c>
      <c r="U3461" s="1065">
        <v>0</v>
      </c>
      <c r="V3461" s="1065">
        <v>0</v>
      </c>
    </row>
    <row r="3462" spans="1:22">
      <c r="A3462">
        <v>4088200100</v>
      </c>
      <c r="B3462" s="1061">
        <v>2</v>
      </c>
      <c r="C3462" s="1061">
        <v>5</v>
      </c>
      <c r="D3462" s="1062">
        <v>2</v>
      </c>
      <c r="E3462" s="1061" t="s">
        <v>2394</v>
      </c>
      <c r="F3462" s="1061">
        <v>143</v>
      </c>
      <c r="G3462" s="1061" t="s">
        <v>711</v>
      </c>
      <c r="H3462" s="1063">
        <v>1</v>
      </c>
      <c r="I3462" s="1064">
        <v>11303</v>
      </c>
      <c r="J3462" s="1064">
        <v>1</v>
      </c>
      <c r="K3462">
        <v>2020</v>
      </c>
      <c r="L3462" s="1064">
        <v>1</v>
      </c>
      <c r="M3462" s="1064">
        <v>4</v>
      </c>
      <c r="N3462" s="1064" t="s">
        <v>2395</v>
      </c>
      <c r="O3462">
        <v>13</v>
      </c>
      <c r="P3462" s="1065">
        <v>0</v>
      </c>
      <c r="Q3462" s="1065">
        <v>0</v>
      </c>
      <c r="R3462" s="1066">
        <f t="shared" si="54"/>
        <v>0</v>
      </c>
      <c r="S3462" s="1065">
        <v>0</v>
      </c>
      <c r="T3462" s="1065">
        <v>0</v>
      </c>
      <c r="U3462" s="1065">
        <v>14930.57</v>
      </c>
      <c r="V3462" s="1065">
        <v>14930.57</v>
      </c>
    </row>
    <row r="3463" spans="1:22">
      <c r="A3463">
        <v>4088200100</v>
      </c>
      <c r="B3463" s="1061">
        <v>2</v>
      </c>
      <c r="C3463" s="1061">
        <v>5</v>
      </c>
      <c r="D3463" s="1062">
        <v>2</v>
      </c>
      <c r="E3463" s="1061" t="s">
        <v>2394</v>
      </c>
      <c r="F3463" s="1061">
        <v>143</v>
      </c>
      <c r="G3463" s="1061" t="s">
        <v>711</v>
      </c>
      <c r="H3463" s="1063">
        <v>1</v>
      </c>
      <c r="I3463" s="1064">
        <v>11303</v>
      </c>
      <c r="J3463" s="1064">
        <v>1</v>
      </c>
      <c r="K3463">
        <v>2020</v>
      </c>
      <c r="L3463" s="1064">
        <v>1</v>
      </c>
      <c r="M3463" s="1064">
        <v>4</v>
      </c>
      <c r="N3463" s="1064" t="s">
        <v>2395</v>
      </c>
      <c r="O3463">
        <v>13</v>
      </c>
      <c r="P3463" s="1065">
        <v>0</v>
      </c>
      <c r="Q3463" s="1065">
        <v>0</v>
      </c>
      <c r="R3463" s="1066">
        <f t="shared" si="54"/>
        <v>0</v>
      </c>
      <c r="S3463" s="1065">
        <v>0</v>
      </c>
      <c r="T3463" s="1065">
        <v>0</v>
      </c>
      <c r="U3463" s="1065">
        <v>0</v>
      </c>
      <c r="V3463" s="1065">
        <v>0</v>
      </c>
    </row>
    <row r="3464" spans="1:22">
      <c r="A3464">
        <v>4088200100</v>
      </c>
      <c r="B3464" s="1061">
        <v>2</v>
      </c>
      <c r="C3464" s="1061">
        <v>5</v>
      </c>
      <c r="D3464" s="1062">
        <v>2</v>
      </c>
      <c r="E3464" s="1061" t="s">
        <v>2394</v>
      </c>
      <c r="F3464" s="1061">
        <v>143</v>
      </c>
      <c r="G3464" s="1061" t="s">
        <v>711</v>
      </c>
      <c r="H3464" s="1063">
        <v>1</v>
      </c>
      <c r="I3464" s="1064">
        <v>11303</v>
      </c>
      <c r="J3464" s="1064">
        <v>1</v>
      </c>
      <c r="K3464">
        <v>2020</v>
      </c>
      <c r="L3464" s="1064">
        <v>1</v>
      </c>
      <c r="M3464" s="1064">
        <v>4</v>
      </c>
      <c r="N3464" s="1064" t="s">
        <v>2395</v>
      </c>
      <c r="O3464">
        <v>13</v>
      </c>
      <c r="P3464" s="1065">
        <v>0</v>
      </c>
      <c r="Q3464" s="1065">
        <v>0</v>
      </c>
      <c r="R3464" s="1066">
        <f t="shared" si="54"/>
        <v>0</v>
      </c>
      <c r="S3464" s="1065">
        <v>0</v>
      </c>
      <c r="T3464" s="1065">
        <v>0</v>
      </c>
      <c r="U3464" s="1065">
        <v>0</v>
      </c>
      <c r="V3464" s="1065">
        <v>0</v>
      </c>
    </row>
    <row r="3465" spans="1:22">
      <c r="A3465">
        <v>4088200100</v>
      </c>
      <c r="B3465" s="1061">
        <v>2</v>
      </c>
      <c r="C3465" s="1061">
        <v>5</v>
      </c>
      <c r="D3465" s="1062">
        <v>2</v>
      </c>
      <c r="E3465" s="1061" t="s">
        <v>2394</v>
      </c>
      <c r="F3465" s="1061">
        <v>143</v>
      </c>
      <c r="G3465" s="1061" t="s">
        <v>711</v>
      </c>
      <c r="H3465" s="1063">
        <v>1</v>
      </c>
      <c r="I3465" s="1064">
        <v>11303</v>
      </c>
      <c r="J3465" s="1064">
        <v>1</v>
      </c>
      <c r="K3465">
        <v>2020</v>
      </c>
      <c r="L3465" s="1064">
        <v>1</v>
      </c>
      <c r="M3465" s="1064">
        <v>4</v>
      </c>
      <c r="N3465" s="1064" t="s">
        <v>2395</v>
      </c>
      <c r="O3465">
        <v>13</v>
      </c>
      <c r="P3465" s="1065">
        <v>0</v>
      </c>
      <c r="Q3465" s="1065">
        <v>0</v>
      </c>
      <c r="R3465" s="1066">
        <f t="shared" si="54"/>
        <v>0</v>
      </c>
      <c r="S3465" s="1065">
        <v>14930.57</v>
      </c>
      <c r="T3465" s="1065">
        <v>14930.57</v>
      </c>
      <c r="U3465" s="1065">
        <v>0</v>
      </c>
      <c r="V3465" s="1065">
        <v>0</v>
      </c>
    </row>
    <row r="3466" spans="1:22">
      <c r="A3466">
        <v>4088200100</v>
      </c>
      <c r="B3466" s="1061">
        <v>2</v>
      </c>
      <c r="C3466" s="1061">
        <v>5</v>
      </c>
      <c r="D3466" s="1062">
        <v>2</v>
      </c>
      <c r="E3466" s="1061" t="s">
        <v>2394</v>
      </c>
      <c r="F3466" s="1061">
        <v>143</v>
      </c>
      <c r="G3466" s="1061" t="s">
        <v>711</v>
      </c>
      <c r="H3466" s="1063">
        <v>1</v>
      </c>
      <c r="I3466" s="1064">
        <v>11303</v>
      </c>
      <c r="J3466" s="1064">
        <v>1</v>
      </c>
      <c r="K3466">
        <v>2020</v>
      </c>
      <c r="L3466" s="1064">
        <v>1</v>
      </c>
      <c r="M3466" s="1064">
        <v>4</v>
      </c>
      <c r="N3466" s="1064" t="s">
        <v>2395</v>
      </c>
      <c r="O3466">
        <v>13</v>
      </c>
      <c r="P3466" s="1065">
        <v>0</v>
      </c>
      <c r="Q3466" s="1065">
        <v>14930.57</v>
      </c>
      <c r="R3466" s="1066">
        <f t="shared" si="54"/>
        <v>14930.57</v>
      </c>
      <c r="S3466" s="1065">
        <v>0</v>
      </c>
      <c r="T3466" s="1065">
        <v>0</v>
      </c>
      <c r="U3466" s="1065">
        <v>0</v>
      </c>
      <c r="V3466" s="1065">
        <v>0</v>
      </c>
    </row>
    <row r="3467" spans="1:22">
      <c r="A3467">
        <v>4088200100</v>
      </c>
      <c r="B3467" s="1061">
        <v>2</v>
      </c>
      <c r="C3467" s="1061">
        <v>5</v>
      </c>
      <c r="D3467" s="1062">
        <v>2</v>
      </c>
      <c r="E3467" s="1061" t="s">
        <v>2394</v>
      </c>
      <c r="F3467" s="1061">
        <v>143</v>
      </c>
      <c r="G3467" s="1061" t="s">
        <v>711</v>
      </c>
      <c r="H3467" s="1063">
        <v>1</v>
      </c>
      <c r="I3467" s="1064">
        <v>11303</v>
      </c>
      <c r="J3467" s="1064">
        <v>1</v>
      </c>
      <c r="K3467">
        <v>2020</v>
      </c>
      <c r="L3467" s="1064">
        <v>1</v>
      </c>
      <c r="M3467" s="1064">
        <v>4</v>
      </c>
      <c r="N3467" s="1064" t="s">
        <v>2395</v>
      </c>
      <c r="O3467">
        <v>13</v>
      </c>
      <c r="P3467" s="1065">
        <v>0</v>
      </c>
      <c r="Q3467" s="1065">
        <v>0</v>
      </c>
      <c r="R3467" s="1066">
        <f t="shared" si="54"/>
        <v>0</v>
      </c>
      <c r="S3467" s="1065">
        <v>0</v>
      </c>
      <c r="T3467" s="1065">
        <v>0</v>
      </c>
      <c r="U3467" s="1065">
        <v>0</v>
      </c>
      <c r="V3467" s="1065">
        <v>0</v>
      </c>
    </row>
    <row r="3468" spans="1:22">
      <c r="A3468">
        <v>4088200100</v>
      </c>
      <c r="B3468" s="1061">
        <v>2</v>
      </c>
      <c r="C3468" s="1061">
        <v>5</v>
      </c>
      <c r="D3468" s="1062">
        <v>2</v>
      </c>
      <c r="E3468" s="1061" t="s">
        <v>2394</v>
      </c>
      <c r="F3468" s="1061">
        <v>143</v>
      </c>
      <c r="G3468" s="1061" t="s">
        <v>711</v>
      </c>
      <c r="H3468" s="1063">
        <v>1</v>
      </c>
      <c r="I3468" s="1064">
        <v>11303</v>
      </c>
      <c r="J3468" s="1064">
        <v>1</v>
      </c>
      <c r="K3468">
        <v>2020</v>
      </c>
      <c r="L3468" s="1064">
        <v>1</v>
      </c>
      <c r="M3468" s="1064">
        <v>4</v>
      </c>
      <c r="N3468" s="1064" t="s">
        <v>2395</v>
      </c>
      <c r="O3468">
        <v>13</v>
      </c>
      <c r="P3468" s="1065">
        <v>0</v>
      </c>
      <c r="Q3468" s="1065">
        <v>0</v>
      </c>
      <c r="R3468" s="1066">
        <f t="shared" si="54"/>
        <v>0</v>
      </c>
      <c r="S3468" s="1065">
        <v>0</v>
      </c>
      <c r="T3468" s="1065">
        <v>0</v>
      </c>
      <c r="U3468" s="1065">
        <v>7358.28</v>
      </c>
      <c r="V3468" s="1065">
        <v>7358.28</v>
      </c>
    </row>
    <row r="3469" spans="1:22">
      <c r="A3469">
        <v>4088200100</v>
      </c>
      <c r="B3469" s="1061">
        <v>2</v>
      </c>
      <c r="C3469" s="1061">
        <v>5</v>
      </c>
      <c r="D3469" s="1062">
        <v>2</v>
      </c>
      <c r="E3469" s="1061" t="s">
        <v>2394</v>
      </c>
      <c r="F3469" s="1061">
        <v>143</v>
      </c>
      <c r="G3469" s="1061" t="s">
        <v>711</v>
      </c>
      <c r="H3469" s="1063">
        <v>1</v>
      </c>
      <c r="I3469" s="1064">
        <v>11303</v>
      </c>
      <c r="J3469" s="1064">
        <v>1</v>
      </c>
      <c r="K3469">
        <v>2020</v>
      </c>
      <c r="L3469" s="1064">
        <v>1</v>
      </c>
      <c r="M3469" s="1064">
        <v>4</v>
      </c>
      <c r="N3469" s="1064" t="s">
        <v>2395</v>
      </c>
      <c r="O3469">
        <v>13</v>
      </c>
      <c r="P3469" s="1065">
        <v>0</v>
      </c>
      <c r="Q3469" s="1065">
        <v>0</v>
      </c>
      <c r="R3469" s="1066">
        <f t="shared" si="54"/>
        <v>0</v>
      </c>
      <c r="S3469" s="1065">
        <v>0</v>
      </c>
      <c r="T3469" s="1065">
        <v>0</v>
      </c>
      <c r="U3469" s="1065">
        <v>0</v>
      </c>
      <c r="V3469" s="1065">
        <v>0</v>
      </c>
    </row>
    <row r="3470" spans="1:22">
      <c r="A3470">
        <v>4088200100</v>
      </c>
      <c r="B3470" s="1061">
        <v>2</v>
      </c>
      <c r="C3470" s="1061">
        <v>5</v>
      </c>
      <c r="D3470" s="1062">
        <v>2</v>
      </c>
      <c r="E3470" s="1061" t="s">
        <v>2394</v>
      </c>
      <c r="F3470" s="1061">
        <v>143</v>
      </c>
      <c r="G3470" s="1061" t="s">
        <v>711</v>
      </c>
      <c r="H3470" s="1063">
        <v>1</v>
      </c>
      <c r="I3470" s="1064">
        <v>11303</v>
      </c>
      <c r="J3470" s="1064">
        <v>1</v>
      </c>
      <c r="K3470">
        <v>2020</v>
      </c>
      <c r="L3470" s="1064">
        <v>1</v>
      </c>
      <c r="M3470" s="1064">
        <v>4</v>
      </c>
      <c r="N3470" s="1064" t="s">
        <v>2395</v>
      </c>
      <c r="O3470">
        <v>13</v>
      </c>
      <c r="P3470" s="1065">
        <v>0</v>
      </c>
      <c r="Q3470" s="1065">
        <v>0</v>
      </c>
      <c r="R3470" s="1066">
        <f t="shared" si="54"/>
        <v>0</v>
      </c>
      <c r="S3470" s="1065">
        <v>0</v>
      </c>
      <c r="T3470" s="1065">
        <v>0</v>
      </c>
      <c r="U3470" s="1065">
        <v>0</v>
      </c>
      <c r="V3470" s="1065">
        <v>0</v>
      </c>
    </row>
    <row r="3471" spans="1:22">
      <c r="A3471">
        <v>4088200100</v>
      </c>
      <c r="B3471" s="1061">
        <v>2</v>
      </c>
      <c r="C3471" s="1061">
        <v>5</v>
      </c>
      <c r="D3471" s="1062">
        <v>2</v>
      </c>
      <c r="E3471" s="1061" t="s">
        <v>2394</v>
      </c>
      <c r="F3471" s="1061">
        <v>143</v>
      </c>
      <c r="G3471" s="1061" t="s">
        <v>711</v>
      </c>
      <c r="H3471" s="1063">
        <v>1</v>
      </c>
      <c r="I3471" s="1064">
        <v>11303</v>
      </c>
      <c r="J3471" s="1064">
        <v>1</v>
      </c>
      <c r="K3471">
        <v>2020</v>
      </c>
      <c r="L3471" s="1064">
        <v>1</v>
      </c>
      <c r="M3471" s="1064">
        <v>4</v>
      </c>
      <c r="N3471" s="1064" t="s">
        <v>2395</v>
      </c>
      <c r="O3471">
        <v>13</v>
      </c>
      <c r="P3471" s="1065">
        <v>0</v>
      </c>
      <c r="Q3471" s="1065">
        <v>0</v>
      </c>
      <c r="R3471" s="1066">
        <f t="shared" si="54"/>
        <v>0</v>
      </c>
      <c r="S3471" s="1065">
        <v>7358.28</v>
      </c>
      <c r="T3471" s="1065">
        <v>7358.28</v>
      </c>
      <c r="U3471" s="1065">
        <v>0</v>
      </c>
      <c r="V3471" s="1065">
        <v>0</v>
      </c>
    </row>
    <row r="3472" spans="1:22">
      <c r="A3472">
        <v>4088200100</v>
      </c>
      <c r="B3472" s="1061">
        <v>2</v>
      </c>
      <c r="C3472" s="1061">
        <v>5</v>
      </c>
      <c r="D3472" s="1062">
        <v>2</v>
      </c>
      <c r="E3472" s="1061" t="s">
        <v>2394</v>
      </c>
      <c r="F3472" s="1061">
        <v>143</v>
      </c>
      <c r="G3472" s="1061" t="s">
        <v>711</v>
      </c>
      <c r="H3472" s="1063">
        <v>1</v>
      </c>
      <c r="I3472" s="1064">
        <v>11303</v>
      </c>
      <c r="J3472" s="1064">
        <v>1</v>
      </c>
      <c r="K3472">
        <v>2020</v>
      </c>
      <c r="L3472" s="1064">
        <v>1</v>
      </c>
      <c r="M3472" s="1064">
        <v>4</v>
      </c>
      <c r="N3472" s="1064" t="s">
        <v>2395</v>
      </c>
      <c r="O3472">
        <v>13</v>
      </c>
      <c r="P3472" s="1065">
        <v>0</v>
      </c>
      <c r="Q3472" s="1065">
        <v>7358.28</v>
      </c>
      <c r="R3472" s="1066">
        <f t="shared" si="54"/>
        <v>7358.28</v>
      </c>
      <c r="S3472" s="1065">
        <v>0</v>
      </c>
      <c r="T3472" s="1065">
        <v>0</v>
      </c>
      <c r="U3472" s="1065">
        <v>0</v>
      </c>
      <c r="V3472" s="1065">
        <v>0</v>
      </c>
    </row>
    <row r="3473" spans="1:22">
      <c r="A3473">
        <v>4088200100</v>
      </c>
      <c r="B3473" s="1061">
        <v>2</v>
      </c>
      <c r="C3473" s="1061">
        <v>5</v>
      </c>
      <c r="D3473" s="1062">
        <v>2</v>
      </c>
      <c r="E3473" s="1061" t="s">
        <v>2394</v>
      </c>
      <c r="F3473" s="1061">
        <v>143</v>
      </c>
      <c r="G3473" s="1061" t="s">
        <v>711</v>
      </c>
      <c r="H3473" s="1063">
        <v>1</v>
      </c>
      <c r="I3473" s="1064">
        <v>11303</v>
      </c>
      <c r="J3473" s="1064">
        <v>1</v>
      </c>
      <c r="K3473">
        <v>2020</v>
      </c>
      <c r="L3473" s="1064">
        <v>1</v>
      </c>
      <c r="M3473" s="1064">
        <v>4</v>
      </c>
      <c r="N3473" s="1064" t="s">
        <v>2395</v>
      </c>
      <c r="O3473">
        <v>13</v>
      </c>
      <c r="P3473" s="1065">
        <v>0</v>
      </c>
      <c r="Q3473" s="1065">
        <v>0</v>
      </c>
      <c r="R3473" s="1066">
        <f t="shared" si="54"/>
        <v>0</v>
      </c>
      <c r="S3473" s="1065">
        <v>0</v>
      </c>
      <c r="T3473" s="1065">
        <v>0</v>
      </c>
      <c r="U3473" s="1065">
        <v>0</v>
      </c>
      <c r="V3473" s="1065">
        <v>0</v>
      </c>
    </row>
    <row r="3474" spans="1:22">
      <c r="A3474">
        <v>4088200100</v>
      </c>
      <c r="B3474" s="1061">
        <v>2</v>
      </c>
      <c r="C3474" s="1061">
        <v>5</v>
      </c>
      <c r="D3474" s="1062">
        <v>2</v>
      </c>
      <c r="E3474" s="1061" t="s">
        <v>2394</v>
      </c>
      <c r="F3474" s="1061">
        <v>143</v>
      </c>
      <c r="G3474" s="1061" t="s">
        <v>711</v>
      </c>
      <c r="H3474" s="1063">
        <v>1</v>
      </c>
      <c r="I3474" s="1064">
        <v>11303</v>
      </c>
      <c r="J3474" s="1064">
        <v>1</v>
      </c>
      <c r="K3474">
        <v>2020</v>
      </c>
      <c r="L3474" s="1064">
        <v>1</v>
      </c>
      <c r="M3474" s="1064">
        <v>4</v>
      </c>
      <c r="N3474" s="1064" t="s">
        <v>2395</v>
      </c>
      <c r="O3474">
        <v>13</v>
      </c>
      <c r="P3474" s="1065">
        <v>0</v>
      </c>
      <c r="Q3474" s="1065">
        <v>0</v>
      </c>
      <c r="R3474" s="1066">
        <f t="shared" si="54"/>
        <v>0</v>
      </c>
      <c r="S3474" s="1065">
        <v>0</v>
      </c>
      <c r="T3474" s="1065">
        <v>0</v>
      </c>
      <c r="U3474" s="1065">
        <v>7514.35</v>
      </c>
      <c r="V3474" s="1065">
        <v>7514.35</v>
      </c>
    </row>
    <row r="3475" spans="1:22">
      <c r="A3475">
        <v>4088200100</v>
      </c>
      <c r="B3475" s="1061">
        <v>2</v>
      </c>
      <c r="C3475" s="1061">
        <v>5</v>
      </c>
      <c r="D3475" s="1062">
        <v>2</v>
      </c>
      <c r="E3475" s="1061" t="s">
        <v>2394</v>
      </c>
      <c r="F3475" s="1061">
        <v>143</v>
      </c>
      <c r="G3475" s="1061" t="s">
        <v>711</v>
      </c>
      <c r="H3475" s="1063">
        <v>1</v>
      </c>
      <c r="I3475" s="1064">
        <v>11303</v>
      </c>
      <c r="J3475" s="1064">
        <v>1</v>
      </c>
      <c r="K3475">
        <v>2020</v>
      </c>
      <c r="L3475" s="1064">
        <v>1</v>
      </c>
      <c r="M3475" s="1064">
        <v>4</v>
      </c>
      <c r="N3475" s="1064" t="s">
        <v>2395</v>
      </c>
      <c r="O3475">
        <v>13</v>
      </c>
      <c r="P3475" s="1065">
        <v>0</v>
      </c>
      <c r="Q3475" s="1065">
        <v>0</v>
      </c>
      <c r="R3475" s="1066">
        <f t="shared" si="54"/>
        <v>0</v>
      </c>
      <c r="S3475" s="1065">
        <v>0</v>
      </c>
      <c r="T3475" s="1065">
        <v>0</v>
      </c>
      <c r="U3475" s="1065">
        <v>0</v>
      </c>
      <c r="V3475" s="1065">
        <v>0</v>
      </c>
    </row>
    <row r="3476" spans="1:22">
      <c r="A3476">
        <v>4088200100</v>
      </c>
      <c r="B3476" s="1061">
        <v>2</v>
      </c>
      <c r="C3476" s="1061">
        <v>5</v>
      </c>
      <c r="D3476" s="1062">
        <v>2</v>
      </c>
      <c r="E3476" s="1061" t="s">
        <v>2394</v>
      </c>
      <c r="F3476" s="1061">
        <v>143</v>
      </c>
      <c r="G3476" s="1061" t="s">
        <v>711</v>
      </c>
      <c r="H3476" s="1063">
        <v>1</v>
      </c>
      <c r="I3476" s="1064">
        <v>11303</v>
      </c>
      <c r="J3476" s="1064">
        <v>1</v>
      </c>
      <c r="K3476">
        <v>2020</v>
      </c>
      <c r="L3476" s="1064">
        <v>1</v>
      </c>
      <c r="M3476" s="1064">
        <v>4</v>
      </c>
      <c r="N3476" s="1064" t="s">
        <v>2395</v>
      </c>
      <c r="O3476">
        <v>13</v>
      </c>
      <c r="P3476" s="1065">
        <v>0</v>
      </c>
      <c r="Q3476" s="1065">
        <v>0</v>
      </c>
      <c r="R3476" s="1066">
        <f t="shared" si="54"/>
        <v>0</v>
      </c>
      <c r="S3476" s="1065">
        <v>0</v>
      </c>
      <c r="T3476" s="1065">
        <v>0</v>
      </c>
      <c r="U3476" s="1065">
        <v>0</v>
      </c>
      <c r="V3476" s="1065">
        <v>0</v>
      </c>
    </row>
    <row r="3477" spans="1:22">
      <c r="A3477">
        <v>4088200100</v>
      </c>
      <c r="B3477" s="1061">
        <v>2</v>
      </c>
      <c r="C3477" s="1061">
        <v>5</v>
      </c>
      <c r="D3477" s="1062">
        <v>2</v>
      </c>
      <c r="E3477" s="1061" t="s">
        <v>2394</v>
      </c>
      <c r="F3477" s="1061">
        <v>143</v>
      </c>
      <c r="G3477" s="1061" t="s">
        <v>711</v>
      </c>
      <c r="H3477" s="1063">
        <v>1</v>
      </c>
      <c r="I3477" s="1064">
        <v>11303</v>
      </c>
      <c r="J3477" s="1064">
        <v>1</v>
      </c>
      <c r="K3477">
        <v>2020</v>
      </c>
      <c r="L3477" s="1064">
        <v>1</v>
      </c>
      <c r="M3477" s="1064">
        <v>4</v>
      </c>
      <c r="N3477" s="1064" t="s">
        <v>2395</v>
      </c>
      <c r="O3477">
        <v>13</v>
      </c>
      <c r="P3477" s="1065">
        <v>0</v>
      </c>
      <c r="Q3477" s="1065">
        <v>0</v>
      </c>
      <c r="R3477" s="1066">
        <f t="shared" si="54"/>
        <v>0</v>
      </c>
      <c r="S3477" s="1065">
        <v>7514.35</v>
      </c>
      <c r="T3477" s="1065">
        <v>7514.35</v>
      </c>
      <c r="U3477" s="1065">
        <v>0</v>
      </c>
      <c r="V3477" s="1065">
        <v>0</v>
      </c>
    </row>
    <row r="3478" spans="1:22">
      <c r="A3478">
        <v>4088200100</v>
      </c>
      <c r="B3478" s="1061">
        <v>2</v>
      </c>
      <c r="C3478" s="1061">
        <v>5</v>
      </c>
      <c r="D3478" s="1062">
        <v>2</v>
      </c>
      <c r="E3478" s="1061" t="s">
        <v>2394</v>
      </c>
      <c r="F3478" s="1061">
        <v>143</v>
      </c>
      <c r="G3478" s="1061" t="s">
        <v>711</v>
      </c>
      <c r="H3478" s="1063">
        <v>1</v>
      </c>
      <c r="I3478" s="1064">
        <v>11303</v>
      </c>
      <c r="J3478" s="1064">
        <v>1</v>
      </c>
      <c r="K3478">
        <v>2020</v>
      </c>
      <c r="L3478" s="1064">
        <v>1</v>
      </c>
      <c r="M3478" s="1064">
        <v>4</v>
      </c>
      <c r="N3478" s="1064" t="s">
        <v>2395</v>
      </c>
      <c r="O3478">
        <v>13</v>
      </c>
      <c r="P3478" s="1065">
        <v>0</v>
      </c>
      <c r="Q3478" s="1065">
        <v>7514.35</v>
      </c>
      <c r="R3478" s="1066">
        <f t="shared" si="54"/>
        <v>7514.35</v>
      </c>
      <c r="S3478" s="1065">
        <v>0</v>
      </c>
      <c r="T3478" s="1065">
        <v>0</v>
      </c>
      <c r="U3478" s="1065">
        <v>0</v>
      </c>
      <c r="V3478" s="1065">
        <v>0</v>
      </c>
    </row>
    <row r="3479" spans="1:22">
      <c r="A3479">
        <v>4088200100</v>
      </c>
      <c r="B3479" s="1061">
        <v>2</v>
      </c>
      <c r="C3479" s="1061">
        <v>5</v>
      </c>
      <c r="D3479" s="1062">
        <v>2</v>
      </c>
      <c r="E3479" s="1061" t="s">
        <v>2394</v>
      </c>
      <c r="F3479" s="1061">
        <v>143</v>
      </c>
      <c r="G3479" s="1061" t="s">
        <v>711</v>
      </c>
      <c r="H3479" s="1063">
        <v>1</v>
      </c>
      <c r="I3479" s="1064">
        <v>11303</v>
      </c>
      <c r="J3479" s="1064">
        <v>1</v>
      </c>
      <c r="K3479">
        <v>2020</v>
      </c>
      <c r="L3479" s="1064">
        <v>1</v>
      </c>
      <c r="M3479" s="1064">
        <v>4</v>
      </c>
      <c r="N3479" s="1064" t="s">
        <v>2395</v>
      </c>
      <c r="O3479">
        <v>13</v>
      </c>
      <c r="P3479" s="1065">
        <v>0</v>
      </c>
      <c r="Q3479" s="1065">
        <v>0</v>
      </c>
      <c r="R3479" s="1066">
        <f t="shared" si="54"/>
        <v>0</v>
      </c>
      <c r="S3479" s="1065">
        <v>0</v>
      </c>
      <c r="T3479" s="1065">
        <v>0</v>
      </c>
      <c r="U3479" s="1065">
        <v>0</v>
      </c>
      <c r="V3479" s="1065">
        <v>0</v>
      </c>
    </row>
    <row r="3480" spans="1:22">
      <c r="A3480">
        <v>4088200100</v>
      </c>
      <c r="B3480" s="1061">
        <v>2</v>
      </c>
      <c r="C3480" s="1061">
        <v>5</v>
      </c>
      <c r="D3480" s="1062">
        <v>2</v>
      </c>
      <c r="E3480" s="1061" t="s">
        <v>2394</v>
      </c>
      <c r="F3480" s="1061">
        <v>143</v>
      </c>
      <c r="G3480" s="1061" t="s">
        <v>711</v>
      </c>
      <c r="H3480" s="1063">
        <v>1</v>
      </c>
      <c r="I3480" s="1064">
        <v>11303</v>
      </c>
      <c r="J3480" s="1064">
        <v>1</v>
      </c>
      <c r="K3480">
        <v>2020</v>
      </c>
      <c r="L3480" s="1064">
        <v>1</v>
      </c>
      <c r="M3480" s="1064">
        <v>4</v>
      </c>
      <c r="N3480" s="1064" t="s">
        <v>2395</v>
      </c>
      <c r="O3480">
        <v>13</v>
      </c>
      <c r="P3480" s="1065">
        <v>0</v>
      </c>
      <c r="Q3480" s="1065">
        <v>0</v>
      </c>
      <c r="R3480" s="1066">
        <f t="shared" si="54"/>
        <v>0</v>
      </c>
      <c r="S3480" s="1065">
        <v>0</v>
      </c>
      <c r="T3480" s="1065">
        <v>0</v>
      </c>
      <c r="U3480" s="1065">
        <v>7846.39</v>
      </c>
      <c r="V3480" s="1065">
        <v>7846.39</v>
      </c>
    </row>
    <row r="3481" spans="1:22">
      <c r="A3481">
        <v>4088200100</v>
      </c>
      <c r="B3481" s="1061">
        <v>2</v>
      </c>
      <c r="C3481" s="1061">
        <v>5</v>
      </c>
      <c r="D3481" s="1062">
        <v>2</v>
      </c>
      <c r="E3481" s="1061" t="s">
        <v>2394</v>
      </c>
      <c r="F3481" s="1061">
        <v>143</v>
      </c>
      <c r="G3481" s="1061" t="s">
        <v>711</v>
      </c>
      <c r="H3481" s="1063">
        <v>1</v>
      </c>
      <c r="I3481" s="1064">
        <v>11303</v>
      </c>
      <c r="J3481" s="1064">
        <v>1</v>
      </c>
      <c r="K3481">
        <v>2020</v>
      </c>
      <c r="L3481" s="1064">
        <v>1</v>
      </c>
      <c r="M3481" s="1064">
        <v>4</v>
      </c>
      <c r="N3481" s="1064" t="s">
        <v>2395</v>
      </c>
      <c r="O3481">
        <v>13</v>
      </c>
      <c r="P3481" s="1065">
        <v>0</v>
      </c>
      <c r="Q3481" s="1065">
        <v>0</v>
      </c>
      <c r="R3481" s="1066">
        <f t="shared" si="54"/>
        <v>0</v>
      </c>
      <c r="S3481" s="1065">
        <v>0</v>
      </c>
      <c r="T3481" s="1065">
        <v>0</v>
      </c>
      <c r="U3481" s="1065">
        <v>0</v>
      </c>
      <c r="V3481" s="1065">
        <v>0</v>
      </c>
    </row>
    <row r="3482" spans="1:22">
      <c r="A3482">
        <v>4088200100</v>
      </c>
      <c r="B3482" s="1061">
        <v>2</v>
      </c>
      <c r="C3482" s="1061">
        <v>5</v>
      </c>
      <c r="D3482" s="1062">
        <v>2</v>
      </c>
      <c r="E3482" s="1061" t="s">
        <v>2394</v>
      </c>
      <c r="F3482" s="1061">
        <v>143</v>
      </c>
      <c r="G3482" s="1061" t="s">
        <v>711</v>
      </c>
      <c r="H3482" s="1063">
        <v>1</v>
      </c>
      <c r="I3482" s="1064">
        <v>11303</v>
      </c>
      <c r="J3482" s="1064">
        <v>1</v>
      </c>
      <c r="K3482">
        <v>2020</v>
      </c>
      <c r="L3482" s="1064">
        <v>1</v>
      </c>
      <c r="M3482" s="1064">
        <v>4</v>
      </c>
      <c r="N3482" s="1064" t="s">
        <v>2395</v>
      </c>
      <c r="O3482">
        <v>13</v>
      </c>
      <c r="P3482" s="1065">
        <v>0</v>
      </c>
      <c r="Q3482" s="1065">
        <v>0</v>
      </c>
      <c r="R3482" s="1066">
        <f t="shared" si="54"/>
        <v>0</v>
      </c>
      <c r="S3482" s="1065">
        <v>0</v>
      </c>
      <c r="T3482" s="1065">
        <v>0</v>
      </c>
      <c r="U3482" s="1065">
        <v>0</v>
      </c>
      <c r="V3482" s="1065">
        <v>0</v>
      </c>
    </row>
    <row r="3483" spans="1:22">
      <c r="A3483">
        <v>4088200100</v>
      </c>
      <c r="B3483" s="1061">
        <v>2</v>
      </c>
      <c r="C3483" s="1061">
        <v>5</v>
      </c>
      <c r="D3483" s="1062">
        <v>2</v>
      </c>
      <c r="E3483" s="1061" t="s">
        <v>2394</v>
      </c>
      <c r="F3483" s="1061">
        <v>143</v>
      </c>
      <c r="G3483" s="1061" t="s">
        <v>711</v>
      </c>
      <c r="H3483" s="1063">
        <v>1</v>
      </c>
      <c r="I3483" s="1064">
        <v>11303</v>
      </c>
      <c r="J3483" s="1064">
        <v>1</v>
      </c>
      <c r="K3483">
        <v>2020</v>
      </c>
      <c r="L3483" s="1064">
        <v>1</v>
      </c>
      <c r="M3483" s="1064">
        <v>4</v>
      </c>
      <c r="N3483" s="1064" t="s">
        <v>2395</v>
      </c>
      <c r="O3483">
        <v>13</v>
      </c>
      <c r="P3483" s="1065">
        <v>0</v>
      </c>
      <c r="Q3483" s="1065">
        <v>0</v>
      </c>
      <c r="R3483" s="1066">
        <f t="shared" si="54"/>
        <v>0</v>
      </c>
      <c r="S3483" s="1065">
        <v>7846.39</v>
      </c>
      <c r="T3483" s="1065">
        <v>7846.39</v>
      </c>
      <c r="U3483" s="1065">
        <v>0</v>
      </c>
      <c r="V3483" s="1065">
        <v>0</v>
      </c>
    </row>
    <row r="3484" spans="1:22">
      <c r="A3484">
        <v>4088200100</v>
      </c>
      <c r="B3484" s="1061">
        <v>2</v>
      </c>
      <c r="C3484" s="1061">
        <v>5</v>
      </c>
      <c r="D3484" s="1062">
        <v>2</v>
      </c>
      <c r="E3484" s="1061" t="s">
        <v>2394</v>
      </c>
      <c r="F3484" s="1061">
        <v>143</v>
      </c>
      <c r="G3484" s="1061" t="s">
        <v>711</v>
      </c>
      <c r="H3484" s="1063">
        <v>1</v>
      </c>
      <c r="I3484" s="1064">
        <v>11303</v>
      </c>
      <c r="J3484" s="1064">
        <v>1</v>
      </c>
      <c r="K3484">
        <v>2020</v>
      </c>
      <c r="L3484" s="1064">
        <v>1</v>
      </c>
      <c r="M3484" s="1064">
        <v>4</v>
      </c>
      <c r="N3484" s="1064" t="s">
        <v>2395</v>
      </c>
      <c r="O3484">
        <v>13</v>
      </c>
      <c r="P3484" s="1065">
        <v>0</v>
      </c>
      <c r="Q3484" s="1065">
        <v>7846.39</v>
      </c>
      <c r="R3484" s="1066">
        <f t="shared" si="54"/>
        <v>7846.39</v>
      </c>
      <c r="S3484" s="1065">
        <v>0</v>
      </c>
      <c r="T3484" s="1065">
        <v>0</v>
      </c>
      <c r="U3484" s="1065">
        <v>0</v>
      </c>
      <c r="V3484" s="1065">
        <v>0</v>
      </c>
    </row>
    <row r="3485" spans="1:22">
      <c r="A3485">
        <v>4088200100</v>
      </c>
      <c r="B3485" s="1061">
        <v>2</v>
      </c>
      <c r="C3485" s="1061">
        <v>5</v>
      </c>
      <c r="D3485" s="1062">
        <v>2</v>
      </c>
      <c r="E3485" s="1061" t="s">
        <v>2394</v>
      </c>
      <c r="F3485" s="1061">
        <v>143</v>
      </c>
      <c r="G3485" s="1061" t="s">
        <v>711</v>
      </c>
      <c r="H3485" s="1063">
        <v>1</v>
      </c>
      <c r="I3485" s="1064">
        <v>11303</v>
      </c>
      <c r="J3485" s="1064">
        <v>1</v>
      </c>
      <c r="K3485">
        <v>2020</v>
      </c>
      <c r="L3485" s="1064">
        <v>1</v>
      </c>
      <c r="M3485" s="1064">
        <v>4</v>
      </c>
      <c r="N3485" s="1064" t="s">
        <v>2395</v>
      </c>
      <c r="O3485">
        <v>13</v>
      </c>
      <c r="P3485" s="1065">
        <v>0</v>
      </c>
      <c r="Q3485" s="1065">
        <v>0</v>
      </c>
      <c r="R3485" s="1066">
        <f t="shared" si="54"/>
        <v>0</v>
      </c>
      <c r="S3485" s="1065">
        <v>0</v>
      </c>
      <c r="T3485" s="1065">
        <v>0</v>
      </c>
      <c r="U3485" s="1065">
        <v>0</v>
      </c>
      <c r="V3485" s="1065">
        <v>0</v>
      </c>
    </row>
    <row r="3486" spans="1:22">
      <c r="A3486">
        <v>4088200100</v>
      </c>
      <c r="B3486" s="1061">
        <v>2</v>
      </c>
      <c r="C3486" s="1061">
        <v>5</v>
      </c>
      <c r="D3486" s="1062">
        <v>2</v>
      </c>
      <c r="E3486" s="1061" t="s">
        <v>2394</v>
      </c>
      <c r="F3486" s="1061">
        <v>143</v>
      </c>
      <c r="G3486" s="1061" t="s">
        <v>711</v>
      </c>
      <c r="H3486" s="1063">
        <v>1</v>
      </c>
      <c r="I3486" s="1064">
        <v>11303</v>
      </c>
      <c r="J3486" s="1064">
        <v>1</v>
      </c>
      <c r="K3486">
        <v>2020</v>
      </c>
      <c r="L3486" s="1064">
        <v>1</v>
      </c>
      <c r="M3486" s="1064">
        <v>4</v>
      </c>
      <c r="N3486" s="1064" t="s">
        <v>2395</v>
      </c>
      <c r="O3486">
        <v>13</v>
      </c>
      <c r="P3486" s="1065">
        <v>0</v>
      </c>
      <c r="Q3486" s="1065">
        <v>0</v>
      </c>
      <c r="R3486" s="1066">
        <f t="shared" si="54"/>
        <v>0</v>
      </c>
      <c r="S3486" s="1065">
        <v>0</v>
      </c>
      <c r="T3486" s="1065">
        <v>0</v>
      </c>
      <c r="U3486" s="1065">
        <v>19955.240000000002</v>
      </c>
      <c r="V3486" s="1065">
        <v>19955.240000000002</v>
      </c>
    </row>
    <row r="3487" spans="1:22">
      <c r="A3487">
        <v>4088200100</v>
      </c>
      <c r="B3487" s="1061">
        <v>2</v>
      </c>
      <c r="C3487" s="1061">
        <v>5</v>
      </c>
      <c r="D3487" s="1062">
        <v>2</v>
      </c>
      <c r="E3487" s="1061" t="s">
        <v>2394</v>
      </c>
      <c r="F3487" s="1061">
        <v>143</v>
      </c>
      <c r="G3487" s="1061" t="s">
        <v>711</v>
      </c>
      <c r="H3487" s="1063">
        <v>1</v>
      </c>
      <c r="I3487" s="1064">
        <v>11303</v>
      </c>
      <c r="J3487" s="1064">
        <v>1</v>
      </c>
      <c r="K3487">
        <v>2020</v>
      </c>
      <c r="L3487" s="1064">
        <v>1</v>
      </c>
      <c r="M3487" s="1064">
        <v>4</v>
      </c>
      <c r="N3487" s="1064" t="s">
        <v>2395</v>
      </c>
      <c r="O3487">
        <v>13</v>
      </c>
      <c r="P3487" s="1065">
        <v>0</v>
      </c>
      <c r="Q3487" s="1065">
        <v>0</v>
      </c>
      <c r="R3487" s="1066">
        <f t="shared" si="54"/>
        <v>0</v>
      </c>
      <c r="S3487" s="1065">
        <v>0</v>
      </c>
      <c r="T3487" s="1065">
        <v>0</v>
      </c>
      <c r="U3487" s="1065">
        <v>0</v>
      </c>
      <c r="V3487" s="1065">
        <v>0</v>
      </c>
    </row>
    <row r="3488" spans="1:22">
      <c r="A3488">
        <v>4088200100</v>
      </c>
      <c r="B3488" s="1061">
        <v>2</v>
      </c>
      <c r="C3488" s="1061">
        <v>5</v>
      </c>
      <c r="D3488" s="1062">
        <v>2</v>
      </c>
      <c r="E3488" s="1061" t="s">
        <v>2394</v>
      </c>
      <c r="F3488" s="1061">
        <v>143</v>
      </c>
      <c r="G3488" s="1061" t="s">
        <v>711</v>
      </c>
      <c r="H3488" s="1063">
        <v>1</v>
      </c>
      <c r="I3488" s="1064">
        <v>11303</v>
      </c>
      <c r="J3488" s="1064">
        <v>1</v>
      </c>
      <c r="K3488">
        <v>2020</v>
      </c>
      <c r="L3488" s="1064">
        <v>1</v>
      </c>
      <c r="M3488" s="1064">
        <v>4</v>
      </c>
      <c r="N3488" s="1064" t="s">
        <v>2395</v>
      </c>
      <c r="O3488">
        <v>13</v>
      </c>
      <c r="P3488" s="1065">
        <v>0</v>
      </c>
      <c r="Q3488" s="1065">
        <v>0</v>
      </c>
      <c r="R3488" s="1066">
        <f t="shared" si="54"/>
        <v>0</v>
      </c>
      <c r="S3488" s="1065">
        <v>0</v>
      </c>
      <c r="T3488" s="1065">
        <v>0</v>
      </c>
      <c r="U3488" s="1065">
        <v>0</v>
      </c>
      <c r="V3488" s="1065">
        <v>0</v>
      </c>
    </row>
    <row r="3489" spans="1:22">
      <c r="A3489">
        <v>4088200100</v>
      </c>
      <c r="B3489" s="1061">
        <v>2</v>
      </c>
      <c r="C3489" s="1061">
        <v>5</v>
      </c>
      <c r="D3489" s="1062">
        <v>2</v>
      </c>
      <c r="E3489" s="1061" t="s">
        <v>2394</v>
      </c>
      <c r="F3489" s="1061">
        <v>143</v>
      </c>
      <c r="G3489" s="1061" t="s">
        <v>711</v>
      </c>
      <c r="H3489" s="1063">
        <v>1</v>
      </c>
      <c r="I3489" s="1064">
        <v>11303</v>
      </c>
      <c r="J3489" s="1064">
        <v>1</v>
      </c>
      <c r="K3489">
        <v>2020</v>
      </c>
      <c r="L3489" s="1064">
        <v>1</v>
      </c>
      <c r="M3489" s="1064">
        <v>4</v>
      </c>
      <c r="N3489" s="1064" t="s">
        <v>2395</v>
      </c>
      <c r="O3489">
        <v>13</v>
      </c>
      <c r="P3489" s="1065">
        <v>0</v>
      </c>
      <c r="Q3489" s="1065">
        <v>0</v>
      </c>
      <c r="R3489" s="1066">
        <f t="shared" si="54"/>
        <v>0</v>
      </c>
      <c r="S3489" s="1065">
        <v>19955.240000000002</v>
      </c>
      <c r="T3489" s="1065">
        <v>19955.240000000002</v>
      </c>
      <c r="U3489" s="1065">
        <v>0</v>
      </c>
      <c r="V3489" s="1065">
        <v>0</v>
      </c>
    </row>
    <row r="3490" spans="1:22">
      <c r="A3490">
        <v>4088200100</v>
      </c>
      <c r="B3490" s="1061">
        <v>2</v>
      </c>
      <c r="C3490" s="1061">
        <v>5</v>
      </c>
      <c r="D3490" s="1062">
        <v>2</v>
      </c>
      <c r="E3490" s="1061" t="s">
        <v>2394</v>
      </c>
      <c r="F3490" s="1061">
        <v>143</v>
      </c>
      <c r="G3490" s="1061" t="s">
        <v>711</v>
      </c>
      <c r="H3490" s="1063">
        <v>1</v>
      </c>
      <c r="I3490" s="1064">
        <v>11303</v>
      </c>
      <c r="J3490" s="1064">
        <v>1</v>
      </c>
      <c r="K3490">
        <v>2020</v>
      </c>
      <c r="L3490" s="1064">
        <v>1</v>
      </c>
      <c r="M3490" s="1064">
        <v>4</v>
      </c>
      <c r="N3490" s="1064" t="s">
        <v>2395</v>
      </c>
      <c r="O3490">
        <v>13</v>
      </c>
      <c r="P3490" s="1065">
        <v>0</v>
      </c>
      <c r="Q3490" s="1065">
        <v>19955.240000000002</v>
      </c>
      <c r="R3490" s="1066">
        <f t="shared" si="54"/>
        <v>19955.240000000002</v>
      </c>
      <c r="S3490" s="1065">
        <v>0</v>
      </c>
      <c r="T3490" s="1065">
        <v>0</v>
      </c>
      <c r="U3490" s="1065">
        <v>0</v>
      </c>
      <c r="V3490" s="1065">
        <v>0</v>
      </c>
    </row>
    <row r="3491" spans="1:22">
      <c r="A3491">
        <v>4088200100</v>
      </c>
      <c r="B3491" s="1061">
        <v>2</v>
      </c>
      <c r="C3491" s="1061">
        <v>5</v>
      </c>
      <c r="D3491" s="1062">
        <v>2</v>
      </c>
      <c r="E3491" s="1061" t="s">
        <v>2394</v>
      </c>
      <c r="F3491" s="1061">
        <v>143</v>
      </c>
      <c r="G3491" s="1061" t="s">
        <v>711</v>
      </c>
      <c r="H3491" s="1063">
        <v>1</v>
      </c>
      <c r="I3491" s="1064">
        <v>11303</v>
      </c>
      <c r="J3491" s="1064">
        <v>1</v>
      </c>
      <c r="K3491">
        <v>2020</v>
      </c>
      <c r="L3491" s="1064">
        <v>1</v>
      </c>
      <c r="M3491" s="1064">
        <v>4</v>
      </c>
      <c r="N3491" s="1064" t="s">
        <v>2395</v>
      </c>
      <c r="O3491">
        <v>13</v>
      </c>
      <c r="P3491" s="1065">
        <v>0</v>
      </c>
      <c r="Q3491" s="1065">
        <v>0</v>
      </c>
      <c r="R3491" s="1066">
        <f t="shared" si="54"/>
        <v>0</v>
      </c>
      <c r="S3491" s="1065">
        <v>0</v>
      </c>
      <c r="T3491" s="1065">
        <v>0</v>
      </c>
      <c r="U3491" s="1065">
        <v>0</v>
      </c>
      <c r="V3491" s="1065">
        <v>0</v>
      </c>
    </row>
    <row r="3492" spans="1:22">
      <c r="A3492">
        <v>4088200100</v>
      </c>
      <c r="B3492" s="1061">
        <v>2</v>
      </c>
      <c r="C3492" s="1061">
        <v>5</v>
      </c>
      <c r="D3492" s="1062">
        <v>2</v>
      </c>
      <c r="E3492" s="1061" t="s">
        <v>2394</v>
      </c>
      <c r="F3492" s="1061">
        <v>143</v>
      </c>
      <c r="G3492" s="1061" t="s">
        <v>711</v>
      </c>
      <c r="H3492" s="1063">
        <v>1</v>
      </c>
      <c r="I3492" s="1064">
        <v>11303</v>
      </c>
      <c r="J3492" s="1064">
        <v>1</v>
      </c>
      <c r="K3492">
        <v>2020</v>
      </c>
      <c r="L3492" s="1064">
        <v>1</v>
      </c>
      <c r="M3492" s="1064">
        <v>4</v>
      </c>
      <c r="N3492" s="1064" t="s">
        <v>2395</v>
      </c>
      <c r="O3492">
        <v>13</v>
      </c>
      <c r="P3492" s="1065">
        <v>0</v>
      </c>
      <c r="Q3492" s="1065">
        <v>0</v>
      </c>
      <c r="R3492" s="1066">
        <f t="shared" si="54"/>
        <v>0</v>
      </c>
      <c r="S3492" s="1065">
        <v>0</v>
      </c>
      <c r="T3492" s="1065">
        <v>0</v>
      </c>
      <c r="U3492" s="1065">
        <v>310.18</v>
      </c>
      <c r="V3492" s="1065">
        <v>310.18</v>
      </c>
    </row>
    <row r="3493" spans="1:22">
      <c r="A3493">
        <v>4088200100</v>
      </c>
      <c r="B3493" s="1061">
        <v>2</v>
      </c>
      <c r="C3493" s="1061">
        <v>5</v>
      </c>
      <c r="D3493" s="1062">
        <v>2</v>
      </c>
      <c r="E3493" s="1061" t="s">
        <v>2394</v>
      </c>
      <c r="F3493" s="1061">
        <v>143</v>
      </c>
      <c r="G3493" s="1061" t="s">
        <v>711</v>
      </c>
      <c r="H3493" s="1063">
        <v>1</v>
      </c>
      <c r="I3493" s="1064">
        <v>11303</v>
      </c>
      <c r="J3493" s="1064">
        <v>1</v>
      </c>
      <c r="K3493">
        <v>2020</v>
      </c>
      <c r="L3493" s="1064">
        <v>1</v>
      </c>
      <c r="M3493" s="1064">
        <v>4</v>
      </c>
      <c r="N3493" s="1064" t="s">
        <v>2395</v>
      </c>
      <c r="O3493">
        <v>13</v>
      </c>
      <c r="P3493" s="1065">
        <v>0</v>
      </c>
      <c r="Q3493" s="1065">
        <v>0</v>
      </c>
      <c r="R3493" s="1066">
        <f t="shared" si="54"/>
        <v>0</v>
      </c>
      <c r="S3493" s="1065">
        <v>0</v>
      </c>
      <c r="T3493" s="1065">
        <v>0</v>
      </c>
      <c r="U3493" s="1065">
        <v>0</v>
      </c>
      <c r="V3493" s="1065">
        <v>0</v>
      </c>
    </row>
    <row r="3494" spans="1:22">
      <c r="A3494">
        <v>4088200100</v>
      </c>
      <c r="B3494" s="1061">
        <v>2</v>
      </c>
      <c r="C3494" s="1061">
        <v>5</v>
      </c>
      <c r="D3494" s="1062">
        <v>2</v>
      </c>
      <c r="E3494" s="1061" t="s">
        <v>2394</v>
      </c>
      <c r="F3494" s="1061">
        <v>143</v>
      </c>
      <c r="G3494" s="1061" t="s">
        <v>711</v>
      </c>
      <c r="H3494" s="1063">
        <v>1</v>
      </c>
      <c r="I3494" s="1064">
        <v>11303</v>
      </c>
      <c r="J3494" s="1064">
        <v>1</v>
      </c>
      <c r="K3494">
        <v>2020</v>
      </c>
      <c r="L3494" s="1064">
        <v>1</v>
      </c>
      <c r="M3494" s="1064">
        <v>4</v>
      </c>
      <c r="N3494" s="1064" t="s">
        <v>2395</v>
      </c>
      <c r="O3494">
        <v>13</v>
      </c>
      <c r="P3494" s="1065">
        <v>0</v>
      </c>
      <c r="Q3494" s="1065">
        <v>0</v>
      </c>
      <c r="R3494" s="1066">
        <f t="shared" si="54"/>
        <v>0</v>
      </c>
      <c r="S3494" s="1065">
        <v>0</v>
      </c>
      <c r="T3494" s="1065">
        <v>0</v>
      </c>
      <c r="U3494" s="1065">
        <v>0</v>
      </c>
      <c r="V3494" s="1065">
        <v>0</v>
      </c>
    </row>
    <row r="3495" spans="1:22">
      <c r="A3495">
        <v>4088200100</v>
      </c>
      <c r="B3495" s="1061">
        <v>2</v>
      </c>
      <c r="C3495" s="1061">
        <v>5</v>
      </c>
      <c r="D3495" s="1062">
        <v>2</v>
      </c>
      <c r="E3495" s="1061" t="s">
        <v>2394</v>
      </c>
      <c r="F3495" s="1061">
        <v>143</v>
      </c>
      <c r="G3495" s="1061" t="s">
        <v>711</v>
      </c>
      <c r="H3495" s="1063">
        <v>1</v>
      </c>
      <c r="I3495" s="1064">
        <v>11303</v>
      </c>
      <c r="J3495" s="1064">
        <v>1</v>
      </c>
      <c r="K3495">
        <v>2020</v>
      </c>
      <c r="L3495" s="1064">
        <v>1</v>
      </c>
      <c r="M3495" s="1064">
        <v>4</v>
      </c>
      <c r="N3495" s="1064" t="s">
        <v>2395</v>
      </c>
      <c r="O3495">
        <v>13</v>
      </c>
      <c r="P3495" s="1065">
        <v>0</v>
      </c>
      <c r="Q3495" s="1065">
        <v>0</v>
      </c>
      <c r="R3495" s="1066">
        <f t="shared" si="54"/>
        <v>0</v>
      </c>
      <c r="S3495" s="1065">
        <v>310.18</v>
      </c>
      <c r="T3495" s="1065">
        <v>310.18</v>
      </c>
      <c r="U3495" s="1065">
        <v>0</v>
      </c>
      <c r="V3495" s="1065">
        <v>0</v>
      </c>
    </row>
    <row r="3496" spans="1:22">
      <c r="A3496">
        <v>4088200100</v>
      </c>
      <c r="B3496" s="1061">
        <v>2</v>
      </c>
      <c r="C3496" s="1061">
        <v>5</v>
      </c>
      <c r="D3496" s="1062">
        <v>2</v>
      </c>
      <c r="E3496" s="1061" t="s">
        <v>2394</v>
      </c>
      <c r="F3496" s="1061">
        <v>143</v>
      </c>
      <c r="G3496" s="1061" t="s">
        <v>711</v>
      </c>
      <c r="H3496" s="1063">
        <v>1</v>
      </c>
      <c r="I3496" s="1064">
        <v>11303</v>
      </c>
      <c r="J3496" s="1064">
        <v>1</v>
      </c>
      <c r="K3496">
        <v>2020</v>
      </c>
      <c r="L3496" s="1064">
        <v>1</v>
      </c>
      <c r="M3496" s="1064">
        <v>4</v>
      </c>
      <c r="N3496" s="1064" t="s">
        <v>2395</v>
      </c>
      <c r="O3496">
        <v>13</v>
      </c>
      <c r="P3496" s="1065">
        <v>0</v>
      </c>
      <c r="Q3496" s="1065">
        <v>310.18</v>
      </c>
      <c r="R3496" s="1066">
        <f t="shared" si="54"/>
        <v>310.18</v>
      </c>
      <c r="S3496" s="1065">
        <v>0</v>
      </c>
      <c r="T3496" s="1065">
        <v>0</v>
      </c>
      <c r="U3496" s="1065">
        <v>0</v>
      </c>
      <c r="V3496" s="1065">
        <v>0</v>
      </c>
    </row>
    <row r="3497" spans="1:22">
      <c r="A3497">
        <v>4088200100</v>
      </c>
      <c r="B3497" s="1061">
        <v>2</v>
      </c>
      <c r="C3497" s="1061">
        <v>5</v>
      </c>
      <c r="D3497" s="1062">
        <v>2</v>
      </c>
      <c r="E3497" s="1061" t="s">
        <v>2394</v>
      </c>
      <c r="F3497" s="1061">
        <v>143</v>
      </c>
      <c r="G3497" s="1061" t="s">
        <v>711</v>
      </c>
      <c r="H3497" s="1063">
        <v>1</v>
      </c>
      <c r="I3497" s="1064">
        <v>11303</v>
      </c>
      <c r="J3497" s="1064">
        <v>1</v>
      </c>
      <c r="K3497">
        <v>2020</v>
      </c>
      <c r="L3497" s="1064">
        <v>1</v>
      </c>
      <c r="M3497" s="1064">
        <v>4</v>
      </c>
      <c r="N3497" s="1064" t="s">
        <v>2395</v>
      </c>
      <c r="O3497">
        <v>13</v>
      </c>
      <c r="P3497" s="1065">
        <v>0</v>
      </c>
      <c r="Q3497" s="1065">
        <v>0</v>
      </c>
      <c r="R3497" s="1066">
        <f t="shared" si="54"/>
        <v>0</v>
      </c>
      <c r="S3497" s="1065">
        <v>0</v>
      </c>
      <c r="T3497" s="1065">
        <v>0</v>
      </c>
      <c r="U3497" s="1065">
        <v>0</v>
      </c>
      <c r="V3497" s="1065">
        <v>0</v>
      </c>
    </row>
    <row r="3498" spans="1:22">
      <c r="A3498">
        <v>4088200100</v>
      </c>
      <c r="B3498" s="1061">
        <v>2</v>
      </c>
      <c r="C3498" s="1061">
        <v>5</v>
      </c>
      <c r="D3498" s="1062">
        <v>2</v>
      </c>
      <c r="E3498" s="1061" t="s">
        <v>2394</v>
      </c>
      <c r="F3498" s="1061">
        <v>143</v>
      </c>
      <c r="G3498" s="1061" t="s">
        <v>711</v>
      </c>
      <c r="H3498" s="1063">
        <v>1</v>
      </c>
      <c r="I3498" s="1064">
        <v>11303</v>
      </c>
      <c r="J3498" s="1064">
        <v>1</v>
      </c>
      <c r="K3498">
        <v>2020</v>
      </c>
      <c r="L3498" s="1064">
        <v>1</v>
      </c>
      <c r="M3498" s="1064">
        <v>4</v>
      </c>
      <c r="N3498" s="1064" t="s">
        <v>2395</v>
      </c>
      <c r="O3498">
        <v>13</v>
      </c>
      <c r="P3498" s="1065">
        <v>0</v>
      </c>
      <c r="Q3498" s="1065">
        <v>0</v>
      </c>
      <c r="R3498" s="1066">
        <f t="shared" si="54"/>
        <v>0</v>
      </c>
      <c r="S3498" s="1065">
        <v>0</v>
      </c>
      <c r="T3498" s="1065">
        <v>0</v>
      </c>
      <c r="U3498" s="1065">
        <v>11103.89</v>
      </c>
      <c r="V3498" s="1065">
        <v>11103.89</v>
      </c>
    </row>
    <row r="3499" spans="1:22">
      <c r="A3499">
        <v>4088200100</v>
      </c>
      <c r="B3499" s="1061">
        <v>2</v>
      </c>
      <c r="C3499" s="1061">
        <v>5</v>
      </c>
      <c r="D3499" s="1062">
        <v>2</v>
      </c>
      <c r="E3499" s="1061" t="s">
        <v>2394</v>
      </c>
      <c r="F3499" s="1061">
        <v>143</v>
      </c>
      <c r="G3499" s="1061" t="s">
        <v>711</v>
      </c>
      <c r="H3499" s="1063">
        <v>1</v>
      </c>
      <c r="I3499" s="1064">
        <v>11303</v>
      </c>
      <c r="J3499" s="1064">
        <v>1</v>
      </c>
      <c r="K3499">
        <v>2020</v>
      </c>
      <c r="L3499" s="1064">
        <v>1</v>
      </c>
      <c r="M3499" s="1064">
        <v>4</v>
      </c>
      <c r="N3499" s="1064" t="s">
        <v>2395</v>
      </c>
      <c r="O3499">
        <v>13</v>
      </c>
      <c r="P3499" s="1065">
        <v>0</v>
      </c>
      <c r="Q3499" s="1065">
        <v>0</v>
      </c>
      <c r="R3499" s="1066">
        <f t="shared" si="54"/>
        <v>0</v>
      </c>
      <c r="S3499" s="1065">
        <v>0</v>
      </c>
      <c r="T3499" s="1065">
        <v>0</v>
      </c>
      <c r="U3499" s="1065">
        <v>0</v>
      </c>
      <c r="V3499" s="1065">
        <v>0</v>
      </c>
    </row>
    <row r="3500" spans="1:22">
      <c r="A3500">
        <v>4088200100</v>
      </c>
      <c r="B3500" s="1061">
        <v>2</v>
      </c>
      <c r="C3500" s="1061">
        <v>5</v>
      </c>
      <c r="D3500" s="1062">
        <v>2</v>
      </c>
      <c r="E3500" s="1061" t="s">
        <v>2394</v>
      </c>
      <c r="F3500" s="1061">
        <v>143</v>
      </c>
      <c r="G3500" s="1061" t="s">
        <v>711</v>
      </c>
      <c r="H3500" s="1063">
        <v>1</v>
      </c>
      <c r="I3500" s="1064">
        <v>11303</v>
      </c>
      <c r="J3500" s="1064">
        <v>1</v>
      </c>
      <c r="K3500">
        <v>2020</v>
      </c>
      <c r="L3500" s="1064">
        <v>1</v>
      </c>
      <c r="M3500" s="1064">
        <v>4</v>
      </c>
      <c r="N3500" s="1064" t="s">
        <v>2395</v>
      </c>
      <c r="O3500">
        <v>13</v>
      </c>
      <c r="P3500" s="1065">
        <v>0</v>
      </c>
      <c r="Q3500" s="1065">
        <v>0</v>
      </c>
      <c r="R3500" s="1066">
        <f t="shared" si="54"/>
        <v>0</v>
      </c>
      <c r="S3500" s="1065">
        <v>0</v>
      </c>
      <c r="T3500" s="1065">
        <v>0</v>
      </c>
      <c r="U3500" s="1065">
        <v>0</v>
      </c>
      <c r="V3500" s="1065">
        <v>0</v>
      </c>
    </row>
    <row r="3501" spans="1:22">
      <c r="A3501">
        <v>4088200100</v>
      </c>
      <c r="B3501" s="1061">
        <v>2</v>
      </c>
      <c r="C3501" s="1061">
        <v>5</v>
      </c>
      <c r="D3501" s="1062">
        <v>2</v>
      </c>
      <c r="E3501" s="1061" t="s">
        <v>2394</v>
      </c>
      <c r="F3501" s="1061">
        <v>143</v>
      </c>
      <c r="G3501" s="1061" t="s">
        <v>711</v>
      </c>
      <c r="H3501" s="1063">
        <v>1</v>
      </c>
      <c r="I3501" s="1064">
        <v>11303</v>
      </c>
      <c r="J3501" s="1064">
        <v>1</v>
      </c>
      <c r="K3501">
        <v>2020</v>
      </c>
      <c r="L3501" s="1064">
        <v>1</v>
      </c>
      <c r="M3501" s="1064">
        <v>4</v>
      </c>
      <c r="N3501" s="1064" t="s">
        <v>2395</v>
      </c>
      <c r="O3501">
        <v>13</v>
      </c>
      <c r="P3501" s="1065">
        <v>0</v>
      </c>
      <c r="Q3501" s="1065">
        <v>0</v>
      </c>
      <c r="R3501" s="1066">
        <f t="shared" si="54"/>
        <v>0</v>
      </c>
      <c r="S3501" s="1065">
        <v>11103.89</v>
      </c>
      <c r="T3501" s="1065">
        <v>11103.89</v>
      </c>
      <c r="U3501" s="1065">
        <v>0</v>
      </c>
      <c r="V3501" s="1065">
        <v>0</v>
      </c>
    </row>
    <row r="3502" spans="1:22">
      <c r="A3502">
        <v>4088200100</v>
      </c>
      <c r="B3502" s="1061">
        <v>2</v>
      </c>
      <c r="C3502" s="1061">
        <v>5</v>
      </c>
      <c r="D3502" s="1062">
        <v>2</v>
      </c>
      <c r="E3502" s="1061" t="s">
        <v>2394</v>
      </c>
      <c r="F3502" s="1061">
        <v>143</v>
      </c>
      <c r="G3502" s="1061" t="s">
        <v>711</v>
      </c>
      <c r="H3502" s="1063">
        <v>1</v>
      </c>
      <c r="I3502" s="1064">
        <v>11303</v>
      </c>
      <c r="J3502" s="1064">
        <v>1</v>
      </c>
      <c r="K3502">
        <v>2020</v>
      </c>
      <c r="L3502" s="1064">
        <v>1</v>
      </c>
      <c r="M3502" s="1064">
        <v>4</v>
      </c>
      <c r="N3502" s="1064" t="s">
        <v>2395</v>
      </c>
      <c r="O3502">
        <v>13</v>
      </c>
      <c r="P3502" s="1065">
        <v>0</v>
      </c>
      <c r="Q3502" s="1065">
        <v>11103.89</v>
      </c>
      <c r="R3502" s="1066">
        <f t="shared" si="54"/>
        <v>11103.89</v>
      </c>
      <c r="S3502" s="1065">
        <v>0</v>
      </c>
      <c r="T3502" s="1065">
        <v>0</v>
      </c>
      <c r="U3502" s="1065">
        <v>0</v>
      </c>
      <c r="V3502" s="1065">
        <v>0</v>
      </c>
    </row>
    <row r="3503" spans="1:22">
      <c r="A3503">
        <v>4088200100</v>
      </c>
      <c r="B3503" s="1061">
        <v>2</v>
      </c>
      <c r="C3503" s="1061">
        <v>5</v>
      </c>
      <c r="D3503" s="1062">
        <v>2</v>
      </c>
      <c r="E3503" s="1061" t="s">
        <v>2394</v>
      </c>
      <c r="F3503" s="1061">
        <v>143</v>
      </c>
      <c r="G3503" s="1061" t="s">
        <v>711</v>
      </c>
      <c r="H3503" s="1063">
        <v>1</v>
      </c>
      <c r="I3503" s="1064">
        <v>11303</v>
      </c>
      <c r="J3503" s="1064">
        <v>1</v>
      </c>
      <c r="K3503">
        <v>2020</v>
      </c>
      <c r="L3503" s="1064">
        <v>1</v>
      </c>
      <c r="M3503" s="1064">
        <v>4</v>
      </c>
      <c r="N3503" s="1064" t="s">
        <v>2395</v>
      </c>
      <c r="O3503">
        <v>13</v>
      </c>
      <c r="P3503" s="1065">
        <v>0</v>
      </c>
      <c r="Q3503" s="1065">
        <v>0</v>
      </c>
      <c r="R3503" s="1066">
        <f t="shared" si="54"/>
        <v>0</v>
      </c>
      <c r="S3503" s="1065">
        <v>0</v>
      </c>
      <c r="T3503" s="1065">
        <v>0</v>
      </c>
      <c r="U3503" s="1065">
        <v>0</v>
      </c>
      <c r="V3503" s="1065">
        <v>0</v>
      </c>
    </row>
    <row r="3504" spans="1:22">
      <c r="A3504">
        <v>4088200100</v>
      </c>
      <c r="B3504" s="1061">
        <v>2</v>
      </c>
      <c r="C3504" s="1061">
        <v>5</v>
      </c>
      <c r="D3504" s="1062">
        <v>2</v>
      </c>
      <c r="E3504" s="1061" t="s">
        <v>2394</v>
      </c>
      <c r="F3504" s="1061">
        <v>143</v>
      </c>
      <c r="G3504" s="1061" t="s">
        <v>711</v>
      </c>
      <c r="H3504" s="1063">
        <v>1</v>
      </c>
      <c r="I3504" s="1064">
        <v>11303</v>
      </c>
      <c r="J3504" s="1064">
        <v>1</v>
      </c>
      <c r="K3504">
        <v>2020</v>
      </c>
      <c r="L3504" s="1064">
        <v>1</v>
      </c>
      <c r="M3504" s="1064">
        <v>4</v>
      </c>
      <c r="N3504" s="1064" t="s">
        <v>2395</v>
      </c>
      <c r="O3504">
        <v>13</v>
      </c>
      <c r="P3504" s="1065">
        <v>0</v>
      </c>
      <c r="Q3504" s="1065">
        <v>0</v>
      </c>
      <c r="R3504" s="1066">
        <f t="shared" si="54"/>
        <v>0</v>
      </c>
      <c r="S3504" s="1065">
        <v>0</v>
      </c>
      <c r="T3504" s="1065">
        <v>0</v>
      </c>
      <c r="U3504" s="1065">
        <v>280.52999999999997</v>
      </c>
      <c r="V3504" s="1065">
        <v>280.52999999999997</v>
      </c>
    </row>
    <row r="3505" spans="1:22">
      <c r="A3505">
        <v>4088200100</v>
      </c>
      <c r="B3505" s="1061">
        <v>2</v>
      </c>
      <c r="C3505" s="1061">
        <v>5</v>
      </c>
      <c r="D3505" s="1062">
        <v>2</v>
      </c>
      <c r="E3505" s="1061" t="s">
        <v>2394</v>
      </c>
      <c r="F3505" s="1061">
        <v>143</v>
      </c>
      <c r="G3505" s="1061" t="s">
        <v>711</v>
      </c>
      <c r="H3505" s="1063">
        <v>1</v>
      </c>
      <c r="I3505" s="1064">
        <v>11303</v>
      </c>
      <c r="J3505" s="1064">
        <v>1</v>
      </c>
      <c r="K3505">
        <v>2020</v>
      </c>
      <c r="L3505" s="1064">
        <v>1</v>
      </c>
      <c r="M3505" s="1064">
        <v>4</v>
      </c>
      <c r="N3505" s="1064" t="s">
        <v>2395</v>
      </c>
      <c r="O3505">
        <v>13</v>
      </c>
      <c r="P3505" s="1065">
        <v>0</v>
      </c>
      <c r="Q3505" s="1065">
        <v>0</v>
      </c>
      <c r="R3505" s="1066">
        <f t="shared" si="54"/>
        <v>0</v>
      </c>
      <c r="S3505" s="1065">
        <v>0</v>
      </c>
      <c r="T3505" s="1065">
        <v>0</v>
      </c>
      <c r="U3505" s="1065">
        <v>0</v>
      </c>
      <c r="V3505" s="1065">
        <v>0</v>
      </c>
    </row>
    <row r="3506" spans="1:22">
      <c r="A3506">
        <v>4088200100</v>
      </c>
      <c r="B3506" s="1061">
        <v>2</v>
      </c>
      <c r="C3506" s="1061">
        <v>5</v>
      </c>
      <c r="D3506" s="1062">
        <v>2</v>
      </c>
      <c r="E3506" s="1061" t="s">
        <v>2394</v>
      </c>
      <c r="F3506" s="1061">
        <v>143</v>
      </c>
      <c r="G3506" s="1061" t="s">
        <v>711</v>
      </c>
      <c r="H3506" s="1063">
        <v>1</v>
      </c>
      <c r="I3506" s="1064">
        <v>11303</v>
      </c>
      <c r="J3506" s="1064">
        <v>1</v>
      </c>
      <c r="K3506">
        <v>2020</v>
      </c>
      <c r="L3506" s="1064">
        <v>1</v>
      </c>
      <c r="M3506" s="1064">
        <v>4</v>
      </c>
      <c r="N3506" s="1064" t="s">
        <v>2395</v>
      </c>
      <c r="O3506">
        <v>13</v>
      </c>
      <c r="P3506" s="1065">
        <v>0</v>
      </c>
      <c r="Q3506" s="1065">
        <v>0</v>
      </c>
      <c r="R3506" s="1066">
        <f t="shared" si="54"/>
        <v>0</v>
      </c>
      <c r="S3506" s="1065">
        <v>0</v>
      </c>
      <c r="T3506" s="1065">
        <v>0</v>
      </c>
      <c r="U3506" s="1065">
        <v>0</v>
      </c>
      <c r="V3506" s="1065">
        <v>0</v>
      </c>
    </row>
    <row r="3507" spans="1:22">
      <c r="A3507">
        <v>4088200100</v>
      </c>
      <c r="B3507" s="1061">
        <v>2</v>
      </c>
      <c r="C3507" s="1061">
        <v>5</v>
      </c>
      <c r="D3507" s="1062">
        <v>2</v>
      </c>
      <c r="E3507" s="1061" t="s">
        <v>2394</v>
      </c>
      <c r="F3507" s="1061">
        <v>143</v>
      </c>
      <c r="G3507" s="1061" t="s">
        <v>711</v>
      </c>
      <c r="H3507" s="1063">
        <v>1</v>
      </c>
      <c r="I3507" s="1064">
        <v>11303</v>
      </c>
      <c r="J3507" s="1064">
        <v>1</v>
      </c>
      <c r="K3507">
        <v>2020</v>
      </c>
      <c r="L3507" s="1064">
        <v>1</v>
      </c>
      <c r="M3507" s="1064">
        <v>4</v>
      </c>
      <c r="N3507" s="1064" t="s">
        <v>2395</v>
      </c>
      <c r="O3507">
        <v>13</v>
      </c>
      <c r="P3507" s="1065">
        <v>0</v>
      </c>
      <c r="Q3507" s="1065">
        <v>0</v>
      </c>
      <c r="R3507" s="1066">
        <f t="shared" si="54"/>
        <v>0</v>
      </c>
      <c r="S3507" s="1065">
        <v>280.52999999999997</v>
      </c>
      <c r="T3507" s="1065">
        <v>280.52999999999997</v>
      </c>
      <c r="U3507" s="1065">
        <v>0</v>
      </c>
      <c r="V3507" s="1065">
        <v>0</v>
      </c>
    </row>
    <row r="3508" spans="1:22">
      <c r="A3508">
        <v>4088200100</v>
      </c>
      <c r="B3508" s="1061">
        <v>2</v>
      </c>
      <c r="C3508" s="1061">
        <v>5</v>
      </c>
      <c r="D3508" s="1062">
        <v>2</v>
      </c>
      <c r="E3508" s="1061" t="s">
        <v>2394</v>
      </c>
      <c r="F3508" s="1061">
        <v>143</v>
      </c>
      <c r="G3508" s="1061" t="s">
        <v>711</v>
      </c>
      <c r="H3508" s="1063">
        <v>1</v>
      </c>
      <c r="I3508" s="1064">
        <v>11303</v>
      </c>
      <c r="J3508" s="1064">
        <v>1</v>
      </c>
      <c r="K3508">
        <v>2020</v>
      </c>
      <c r="L3508" s="1064">
        <v>1</v>
      </c>
      <c r="M3508" s="1064">
        <v>4</v>
      </c>
      <c r="N3508" s="1064" t="s">
        <v>2395</v>
      </c>
      <c r="O3508">
        <v>13</v>
      </c>
      <c r="P3508" s="1065">
        <v>0</v>
      </c>
      <c r="Q3508" s="1065">
        <v>280.52999999999997</v>
      </c>
      <c r="R3508" s="1066">
        <f t="shared" si="54"/>
        <v>280.52999999999997</v>
      </c>
      <c r="S3508" s="1065">
        <v>0</v>
      </c>
      <c r="T3508" s="1065">
        <v>0</v>
      </c>
      <c r="U3508" s="1065">
        <v>0</v>
      </c>
      <c r="V3508" s="1065">
        <v>0</v>
      </c>
    </row>
    <row r="3509" spans="1:22">
      <c r="A3509">
        <v>4088200100</v>
      </c>
      <c r="B3509" s="1061">
        <v>2</v>
      </c>
      <c r="C3509" s="1061">
        <v>5</v>
      </c>
      <c r="D3509" s="1062">
        <v>2</v>
      </c>
      <c r="E3509" s="1061" t="s">
        <v>2394</v>
      </c>
      <c r="F3509" s="1061">
        <v>143</v>
      </c>
      <c r="G3509" s="1061" t="s">
        <v>711</v>
      </c>
      <c r="H3509" s="1063">
        <v>1</v>
      </c>
      <c r="I3509" s="1064">
        <v>11303</v>
      </c>
      <c r="J3509" s="1064">
        <v>1</v>
      </c>
      <c r="K3509">
        <v>2020</v>
      </c>
      <c r="L3509" s="1064">
        <v>1</v>
      </c>
      <c r="M3509" s="1064">
        <v>4</v>
      </c>
      <c r="N3509" s="1064" t="s">
        <v>2395</v>
      </c>
      <c r="O3509">
        <v>13</v>
      </c>
      <c r="P3509" s="1065">
        <v>0</v>
      </c>
      <c r="Q3509" s="1065">
        <v>0</v>
      </c>
      <c r="R3509" s="1066">
        <f t="shared" si="54"/>
        <v>0</v>
      </c>
      <c r="S3509" s="1065">
        <v>0</v>
      </c>
      <c r="T3509" s="1065">
        <v>0</v>
      </c>
      <c r="U3509" s="1065">
        <v>0</v>
      </c>
      <c r="V3509" s="1065">
        <v>0</v>
      </c>
    </row>
    <row r="3510" spans="1:22">
      <c r="A3510">
        <v>4088200100</v>
      </c>
      <c r="B3510" s="1061">
        <v>2</v>
      </c>
      <c r="C3510" s="1061">
        <v>5</v>
      </c>
      <c r="D3510" s="1062">
        <v>2</v>
      </c>
      <c r="E3510" s="1061" t="s">
        <v>2394</v>
      </c>
      <c r="F3510" s="1061">
        <v>143</v>
      </c>
      <c r="G3510" s="1061" t="s">
        <v>711</v>
      </c>
      <c r="H3510" s="1063">
        <v>1</v>
      </c>
      <c r="I3510" s="1064">
        <v>11303</v>
      </c>
      <c r="J3510" s="1064">
        <v>1</v>
      </c>
      <c r="K3510">
        <v>2020</v>
      </c>
      <c r="L3510" s="1064">
        <v>1</v>
      </c>
      <c r="M3510" s="1064">
        <v>4</v>
      </c>
      <c r="N3510" s="1064" t="s">
        <v>2395</v>
      </c>
      <c r="O3510">
        <v>13</v>
      </c>
      <c r="P3510" s="1065">
        <v>0</v>
      </c>
      <c r="Q3510" s="1065">
        <v>0</v>
      </c>
      <c r="R3510" s="1066">
        <f t="shared" si="54"/>
        <v>0</v>
      </c>
      <c r="S3510" s="1065">
        <v>0</v>
      </c>
      <c r="T3510" s="1065">
        <v>0</v>
      </c>
      <c r="U3510" s="1065">
        <v>6810.8</v>
      </c>
      <c r="V3510" s="1065">
        <v>6810.8</v>
      </c>
    </row>
    <row r="3511" spans="1:22">
      <c r="A3511">
        <v>4088200100</v>
      </c>
      <c r="B3511" s="1061">
        <v>2</v>
      </c>
      <c r="C3511" s="1061">
        <v>5</v>
      </c>
      <c r="D3511" s="1062">
        <v>2</v>
      </c>
      <c r="E3511" s="1061" t="s">
        <v>2394</v>
      </c>
      <c r="F3511" s="1061">
        <v>143</v>
      </c>
      <c r="G3511" s="1061" t="s">
        <v>711</v>
      </c>
      <c r="H3511" s="1063">
        <v>1</v>
      </c>
      <c r="I3511" s="1064">
        <v>11303</v>
      </c>
      <c r="J3511" s="1064">
        <v>1</v>
      </c>
      <c r="K3511">
        <v>2020</v>
      </c>
      <c r="L3511" s="1064">
        <v>1</v>
      </c>
      <c r="M3511" s="1064">
        <v>4</v>
      </c>
      <c r="N3511" s="1064" t="s">
        <v>2395</v>
      </c>
      <c r="O3511">
        <v>13</v>
      </c>
      <c r="P3511" s="1065">
        <v>0</v>
      </c>
      <c r="Q3511" s="1065">
        <v>0</v>
      </c>
      <c r="R3511" s="1066">
        <f t="shared" si="54"/>
        <v>0</v>
      </c>
      <c r="S3511" s="1065">
        <v>0</v>
      </c>
      <c r="T3511" s="1065">
        <v>0</v>
      </c>
      <c r="U3511" s="1065">
        <v>0</v>
      </c>
      <c r="V3511" s="1065">
        <v>0</v>
      </c>
    </row>
    <row r="3512" spans="1:22">
      <c r="A3512">
        <v>4088200100</v>
      </c>
      <c r="B3512" s="1061">
        <v>2</v>
      </c>
      <c r="C3512" s="1061">
        <v>5</v>
      </c>
      <c r="D3512" s="1062">
        <v>2</v>
      </c>
      <c r="E3512" s="1061" t="s">
        <v>2394</v>
      </c>
      <c r="F3512" s="1061">
        <v>143</v>
      </c>
      <c r="G3512" s="1061" t="s">
        <v>711</v>
      </c>
      <c r="H3512" s="1063">
        <v>1</v>
      </c>
      <c r="I3512" s="1064">
        <v>11303</v>
      </c>
      <c r="J3512" s="1064">
        <v>1</v>
      </c>
      <c r="K3512">
        <v>2020</v>
      </c>
      <c r="L3512" s="1064">
        <v>1</v>
      </c>
      <c r="M3512" s="1064">
        <v>4</v>
      </c>
      <c r="N3512" s="1064" t="s">
        <v>2395</v>
      </c>
      <c r="O3512">
        <v>13</v>
      </c>
      <c r="P3512" s="1065">
        <v>0</v>
      </c>
      <c r="Q3512" s="1065">
        <v>0</v>
      </c>
      <c r="R3512" s="1066">
        <f t="shared" si="54"/>
        <v>0</v>
      </c>
      <c r="S3512" s="1065">
        <v>0</v>
      </c>
      <c r="T3512" s="1065">
        <v>0</v>
      </c>
      <c r="U3512" s="1065">
        <v>0</v>
      </c>
      <c r="V3512" s="1065">
        <v>0</v>
      </c>
    </row>
    <row r="3513" spans="1:22">
      <c r="A3513">
        <v>4088200100</v>
      </c>
      <c r="B3513" s="1061">
        <v>2</v>
      </c>
      <c r="C3513" s="1061">
        <v>5</v>
      </c>
      <c r="D3513" s="1062">
        <v>2</v>
      </c>
      <c r="E3513" s="1061" t="s">
        <v>2394</v>
      </c>
      <c r="F3513" s="1061">
        <v>143</v>
      </c>
      <c r="G3513" s="1061" t="s">
        <v>711</v>
      </c>
      <c r="H3513" s="1063">
        <v>1</v>
      </c>
      <c r="I3513" s="1064">
        <v>11303</v>
      </c>
      <c r="J3513" s="1064">
        <v>1</v>
      </c>
      <c r="K3513">
        <v>2020</v>
      </c>
      <c r="L3513" s="1064">
        <v>1</v>
      </c>
      <c r="M3513" s="1064">
        <v>4</v>
      </c>
      <c r="N3513" s="1064" t="s">
        <v>2395</v>
      </c>
      <c r="O3513">
        <v>13</v>
      </c>
      <c r="P3513" s="1065">
        <v>0</v>
      </c>
      <c r="Q3513" s="1065">
        <v>0</v>
      </c>
      <c r="R3513" s="1066">
        <f t="shared" si="54"/>
        <v>0</v>
      </c>
      <c r="S3513" s="1065">
        <v>6810.8</v>
      </c>
      <c r="T3513" s="1065">
        <v>6810.8</v>
      </c>
      <c r="U3513" s="1065">
        <v>0</v>
      </c>
      <c r="V3513" s="1065">
        <v>0</v>
      </c>
    </row>
    <row r="3514" spans="1:22">
      <c r="A3514">
        <v>4088200100</v>
      </c>
      <c r="B3514" s="1061">
        <v>2</v>
      </c>
      <c r="C3514" s="1061">
        <v>5</v>
      </c>
      <c r="D3514" s="1062">
        <v>2</v>
      </c>
      <c r="E3514" s="1061" t="s">
        <v>2394</v>
      </c>
      <c r="F3514" s="1061">
        <v>143</v>
      </c>
      <c r="G3514" s="1061" t="s">
        <v>711</v>
      </c>
      <c r="H3514" s="1063">
        <v>1</v>
      </c>
      <c r="I3514" s="1064">
        <v>11303</v>
      </c>
      <c r="J3514" s="1064">
        <v>1</v>
      </c>
      <c r="K3514">
        <v>2020</v>
      </c>
      <c r="L3514" s="1064">
        <v>1</v>
      </c>
      <c r="M3514" s="1064">
        <v>4</v>
      </c>
      <c r="N3514" s="1064" t="s">
        <v>2395</v>
      </c>
      <c r="O3514">
        <v>13</v>
      </c>
      <c r="P3514" s="1065">
        <v>0</v>
      </c>
      <c r="Q3514" s="1065">
        <v>6810.8</v>
      </c>
      <c r="R3514" s="1066">
        <f t="shared" si="54"/>
        <v>6810.8</v>
      </c>
      <c r="S3514" s="1065">
        <v>0</v>
      </c>
      <c r="T3514" s="1065">
        <v>0</v>
      </c>
      <c r="U3514" s="1065">
        <v>0</v>
      </c>
      <c r="V3514" s="1065">
        <v>0</v>
      </c>
    </row>
    <row r="3515" spans="1:22">
      <c r="A3515">
        <v>4088200100</v>
      </c>
      <c r="B3515" s="1061">
        <v>2</v>
      </c>
      <c r="C3515" s="1061">
        <v>5</v>
      </c>
      <c r="D3515" s="1062">
        <v>2</v>
      </c>
      <c r="E3515" s="1061" t="s">
        <v>2394</v>
      </c>
      <c r="F3515" s="1061">
        <v>143</v>
      </c>
      <c r="G3515" s="1061" t="s">
        <v>711</v>
      </c>
      <c r="H3515" s="1063">
        <v>1</v>
      </c>
      <c r="I3515" s="1064">
        <v>11303</v>
      </c>
      <c r="J3515" s="1064">
        <v>1</v>
      </c>
      <c r="K3515">
        <v>2020</v>
      </c>
      <c r="L3515" s="1064">
        <v>1</v>
      </c>
      <c r="M3515" s="1064">
        <v>4</v>
      </c>
      <c r="N3515" s="1064" t="s">
        <v>2395</v>
      </c>
      <c r="O3515">
        <v>13</v>
      </c>
      <c r="P3515" s="1065">
        <v>0</v>
      </c>
      <c r="Q3515" s="1065">
        <v>0</v>
      </c>
      <c r="R3515" s="1066">
        <f t="shared" si="54"/>
        <v>0</v>
      </c>
      <c r="S3515" s="1065">
        <v>0</v>
      </c>
      <c r="T3515" s="1065">
        <v>0</v>
      </c>
      <c r="U3515" s="1065">
        <v>0</v>
      </c>
      <c r="V3515" s="1065">
        <v>0</v>
      </c>
    </row>
    <row r="3516" spans="1:22">
      <c r="A3516">
        <v>4088200100</v>
      </c>
      <c r="B3516" s="1061">
        <v>2</v>
      </c>
      <c r="C3516" s="1061">
        <v>5</v>
      </c>
      <c r="D3516" s="1062">
        <v>2</v>
      </c>
      <c r="E3516" s="1061" t="s">
        <v>2394</v>
      </c>
      <c r="F3516" s="1061">
        <v>143</v>
      </c>
      <c r="G3516" s="1061" t="s">
        <v>711</v>
      </c>
      <c r="H3516" s="1063">
        <v>1</v>
      </c>
      <c r="I3516" s="1064">
        <v>11303</v>
      </c>
      <c r="J3516" s="1064">
        <v>1</v>
      </c>
      <c r="K3516">
        <v>2020</v>
      </c>
      <c r="L3516" s="1064">
        <v>1</v>
      </c>
      <c r="M3516" s="1064">
        <v>4</v>
      </c>
      <c r="N3516" s="1064" t="s">
        <v>2395</v>
      </c>
      <c r="O3516">
        <v>13</v>
      </c>
      <c r="P3516" s="1065">
        <v>0</v>
      </c>
      <c r="Q3516" s="1065">
        <v>0</v>
      </c>
      <c r="R3516" s="1066">
        <f t="shared" si="54"/>
        <v>0</v>
      </c>
      <c r="S3516" s="1065">
        <v>0</v>
      </c>
      <c r="T3516" s="1065">
        <v>0</v>
      </c>
      <c r="U3516" s="1065">
        <v>6810.8</v>
      </c>
      <c r="V3516" s="1065">
        <v>6810.8</v>
      </c>
    </row>
    <row r="3517" spans="1:22">
      <c r="A3517">
        <v>4088200100</v>
      </c>
      <c r="B3517" s="1061">
        <v>2</v>
      </c>
      <c r="C3517" s="1061">
        <v>5</v>
      </c>
      <c r="D3517" s="1062">
        <v>2</v>
      </c>
      <c r="E3517" s="1061" t="s">
        <v>2394</v>
      </c>
      <c r="F3517" s="1061">
        <v>143</v>
      </c>
      <c r="G3517" s="1061" t="s">
        <v>711</v>
      </c>
      <c r="H3517" s="1063">
        <v>1</v>
      </c>
      <c r="I3517" s="1064">
        <v>11303</v>
      </c>
      <c r="J3517" s="1064">
        <v>1</v>
      </c>
      <c r="K3517">
        <v>2020</v>
      </c>
      <c r="L3517" s="1064">
        <v>1</v>
      </c>
      <c r="M3517" s="1064">
        <v>4</v>
      </c>
      <c r="N3517" s="1064" t="s">
        <v>2395</v>
      </c>
      <c r="O3517">
        <v>13</v>
      </c>
      <c r="P3517" s="1065">
        <v>0</v>
      </c>
      <c r="Q3517" s="1065">
        <v>0</v>
      </c>
      <c r="R3517" s="1066">
        <f t="shared" si="54"/>
        <v>0</v>
      </c>
      <c r="S3517" s="1065">
        <v>0</v>
      </c>
      <c r="T3517" s="1065">
        <v>0</v>
      </c>
      <c r="U3517" s="1065">
        <v>0</v>
      </c>
      <c r="V3517" s="1065">
        <v>0</v>
      </c>
    </row>
    <row r="3518" spans="1:22">
      <c r="A3518">
        <v>4088200100</v>
      </c>
      <c r="B3518" s="1061">
        <v>2</v>
      </c>
      <c r="C3518" s="1061">
        <v>5</v>
      </c>
      <c r="D3518" s="1062">
        <v>2</v>
      </c>
      <c r="E3518" s="1061" t="s">
        <v>2394</v>
      </c>
      <c r="F3518" s="1061">
        <v>143</v>
      </c>
      <c r="G3518" s="1061" t="s">
        <v>711</v>
      </c>
      <c r="H3518" s="1063">
        <v>1</v>
      </c>
      <c r="I3518" s="1064">
        <v>11303</v>
      </c>
      <c r="J3518" s="1064">
        <v>1</v>
      </c>
      <c r="K3518">
        <v>2020</v>
      </c>
      <c r="L3518" s="1064">
        <v>1</v>
      </c>
      <c r="M3518" s="1064">
        <v>4</v>
      </c>
      <c r="N3518" s="1064" t="s">
        <v>2395</v>
      </c>
      <c r="O3518">
        <v>13</v>
      </c>
      <c r="P3518" s="1065">
        <v>0</v>
      </c>
      <c r="Q3518" s="1065">
        <v>0</v>
      </c>
      <c r="R3518" s="1066">
        <f t="shared" si="54"/>
        <v>0</v>
      </c>
      <c r="S3518" s="1065">
        <v>0</v>
      </c>
      <c r="T3518" s="1065">
        <v>0</v>
      </c>
      <c r="U3518" s="1065">
        <v>0</v>
      </c>
      <c r="V3518" s="1065">
        <v>0</v>
      </c>
    </row>
    <row r="3519" spans="1:22">
      <c r="A3519">
        <v>4088200100</v>
      </c>
      <c r="B3519" s="1061">
        <v>2</v>
      </c>
      <c r="C3519" s="1061">
        <v>5</v>
      </c>
      <c r="D3519" s="1062">
        <v>2</v>
      </c>
      <c r="E3519" s="1061" t="s">
        <v>2394</v>
      </c>
      <c r="F3519" s="1061">
        <v>143</v>
      </c>
      <c r="G3519" s="1061" t="s">
        <v>711</v>
      </c>
      <c r="H3519" s="1063">
        <v>1</v>
      </c>
      <c r="I3519" s="1064">
        <v>11303</v>
      </c>
      <c r="J3519" s="1064">
        <v>1</v>
      </c>
      <c r="K3519">
        <v>2020</v>
      </c>
      <c r="L3519" s="1064">
        <v>1</v>
      </c>
      <c r="M3519" s="1064">
        <v>4</v>
      </c>
      <c r="N3519" s="1064" t="s">
        <v>2395</v>
      </c>
      <c r="O3519">
        <v>13</v>
      </c>
      <c r="P3519" s="1065">
        <v>0</v>
      </c>
      <c r="Q3519" s="1065">
        <v>0</v>
      </c>
      <c r="R3519" s="1066">
        <f t="shared" si="54"/>
        <v>0</v>
      </c>
      <c r="S3519" s="1065">
        <v>6810.8</v>
      </c>
      <c r="T3519" s="1065">
        <v>6810.8</v>
      </c>
      <c r="U3519" s="1065">
        <v>0</v>
      </c>
      <c r="V3519" s="1065">
        <v>0</v>
      </c>
    </row>
    <row r="3520" spans="1:22">
      <c r="A3520">
        <v>4088200100</v>
      </c>
      <c r="B3520" s="1061">
        <v>2</v>
      </c>
      <c r="C3520" s="1061">
        <v>5</v>
      </c>
      <c r="D3520" s="1062">
        <v>2</v>
      </c>
      <c r="E3520" s="1061" t="s">
        <v>2394</v>
      </c>
      <c r="F3520" s="1061">
        <v>143</v>
      </c>
      <c r="G3520" s="1061" t="s">
        <v>711</v>
      </c>
      <c r="H3520" s="1063">
        <v>1</v>
      </c>
      <c r="I3520" s="1064">
        <v>11303</v>
      </c>
      <c r="J3520" s="1064">
        <v>1</v>
      </c>
      <c r="K3520">
        <v>2020</v>
      </c>
      <c r="L3520" s="1064">
        <v>1</v>
      </c>
      <c r="M3520" s="1064">
        <v>4</v>
      </c>
      <c r="N3520" s="1064" t="s">
        <v>2395</v>
      </c>
      <c r="O3520">
        <v>13</v>
      </c>
      <c r="P3520" s="1065">
        <v>0</v>
      </c>
      <c r="Q3520" s="1065">
        <v>6810.8</v>
      </c>
      <c r="R3520" s="1066">
        <f t="shared" si="54"/>
        <v>6810.8</v>
      </c>
      <c r="S3520" s="1065">
        <v>0</v>
      </c>
      <c r="T3520" s="1065">
        <v>0</v>
      </c>
      <c r="U3520" s="1065">
        <v>0</v>
      </c>
      <c r="V3520" s="1065">
        <v>0</v>
      </c>
    </row>
    <row r="3521" spans="1:22">
      <c r="A3521">
        <v>4088200100</v>
      </c>
      <c r="B3521" s="1061">
        <v>2</v>
      </c>
      <c r="C3521" s="1061">
        <v>5</v>
      </c>
      <c r="D3521" s="1062">
        <v>2</v>
      </c>
      <c r="E3521" s="1061" t="s">
        <v>2394</v>
      </c>
      <c r="F3521" s="1061">
        <v>143</v>
      </c>
      <c r="G3521" s="1061" t="s">
        <v>711</v>
      </c>
      <c r="H3521" s="1063">
        <v>1</v>
      </c>
      <c r="I3521" s="1064">
        <v>11303</v>
      </c>
      <c r="J3521" s="1064">
        <v>1</v>
      </c>
      <c r="K3521">
        <v>2020</v>
      </c>
      <c r="L3521" s="1064">
        <v>1</v>
      </c>
      <c r="M3521" s="1064">
        <v>4</v>
      </c>
      <c r="N3521" s="1064" t="s">
        <v>2395</v>
      </c>
      <c r="O3521">
        <v>13</v>
      </c>
      <c r="P3521" s="1065">
        <v>0</v>
      </c>
      <c r="Q3521" s="1065">
        <v>0</v>
      </c>
      <c r="R3521" s="1066">
        <f t="shared" si="54"/>
        <v>0</v>
      </c>
      <c r="S3521" s="1065">
        <v>0</v>
      </c>
      <c r="T3521" s="1065">
        <v>0</v>
      </c>
      <c r="U3521" s="1065">
        <v>0</v>
      </c>
      <c r="V3521" s="1065">
        <v>0</v>
      </c>
    </row>
    <row r="3522" spans="1:22">
      <c r="A3522">
        <v>4088200100</v>
      </c>
      <c r="B3522" s="1061">
        <v>2</v>
      </c>
      <c r="C3522" s="1061">
        <v>5</v>
      </c>
      <c r="D3522" s="1062">
        <v>2</v>
      </c>
      <c r="E3522" s="1061" t="s">
        <v>2394</v>
      </c>
      <c r="F3522" s="1061">
        <v>143</v>
      </c>
      <c r="G3522" s="1061" t="s">
        <v>711</v>
      </c>
      <c r="H3522" s="1063">
        <v>1</v>
      </c>
      <c r="I3522" s="1064">
        <v>11303</v>
      </c>
      <c r="J3522" s="1064">
        <v>1</v>
      </c>
      <c r="K3522">
        <v>2020</v>
      </c>
      <c r="L3522" s="1064">
        <v>1</v>
      </c>
      <c r="M3522" s="1064">
        <v>4</v>
      </c>
      <c r="N3522" s="1064" t="s">
        <v>2395</v>
      </c>
      <c r="O3522">
        <v>13</v>
      </c>
      <c r="P3522" s="1065">
        <v>0</v>
      </c>
      <c r="Q3522" s="1065">
        <v>0</v>
      </c>
      <c r="R3522" s="1066">
        <f t="shared" si="54"/>
        <v>0</v>
      </c>
      <c r="S3522" s="1065">
        <v>0</v>
      </c>
      <c r="T3522" s="1065">
        <v>0</v>
      </c>
      <c r="U3522" s="1065">
        <v>410.58</v>
      </c>
      <c r="V3522" s="1065">
        <v>410.58</v>
      </c>
    </row>
    <row r="3523" spans="1:22">
      <c r="A3523">
        <v>4088200100</v>
      </c>
      <c r="B3523" s="1061">
        <v>2</v>
      </c>
      <c r="C3523" s="1061">
        <v>5</v>
      </c>
      <c r="D3523" s="1062">
        <v>2</v>
      </c>
      <c r="E3523" s="1061" t="s">
        <v>2394</v>
      </c>
      <c r="F3523" s="1061">
        <v>143</v>
      </c>
      <c r="G3523" s="1061" t="s">
        <v>711</v>
      </c>
      <c r="H3523" s="1063">
        <v>1</v>
      </c>
      <c r="I3523" s="1064">
        <v>11303</v>
      </c>
      <c r="J3523" s="1064">
        <v>1</v>
      </c>
      <c r="K3523">
        <v>2020</v>
      </c>
      <c r="L3523" s="1064">
        <v>1</v>
      </c>
      <c r="M3523" s="1064">
        <v>4</v>
      </c>
      <c r="N3523" s="1064" t="s">
        <v>2395</v>
      </c>
      <c r="O3523">
        <v>13</v>
      </c>
      <c r="P3523" s="1065">
        <v>0</v>
      </c>
      <c r="Q3523" s="1065">
        <v>0</v>
      </c>
      <c r="R3523" s="1066">
        <f t="shared" si="54"/>
        <v>0</v>
      </c>
      <c r="S3523" s="1065">
        <v>410.58</v>
      </c>
      <c r="T3523" s="1065">
        <v>410.58</v>
      </c>
      <c r="U3523" s="1065">
        <v>0</v>
      </c>
      <c r="V3523" s="1065">
        <v>0</v>
      </c>
    </row>
    <row r="3524" spans="1:22">
      <c r="A3524">
        <v>4088200100</v>
      </c>
      <c r="B3524" s="1061">
        <v>2</v>
      </c>
      <c r="C3524" s="1061">
        <v>5</v>
      </c>
      <c r="D3524" s="1062">
        <v>2</v>
      </c>
      <c r="E3524" s="1061" t="s">
        <v>2394</v>
      </c>
      <c r="F3524" s="1061">
        <v>143</v>
      </c>
      <c r="G3524" s="1061" t="s">
        <v>711</v>
      </c>
      <c r="H3524" s="1063">
        <v>1</v>
      </c>
      <c r="I3524" s="1064">
        <v>11303</v>
      </c>
      <c r="J3524" s="1064">
        <v>1</v>
      </c>
      <c r="K3524">
        <v>2020</v>
      </c>
      <c r="L3524" s="1064">
        <v>1</v>
      </c>
      <c r="M3524" s="1064">
        <v>4</v>
      </c>
      <c r="N3524" s="1064" t="s">
        <v>2395</v>
      </c>
      <c r="O3524">
        <v>13</v>
      </c>
      <c r="P3524" s="1065">
        <v>0</v>
      </c>
      <c r="Q3524" s="1065">
        <v>410.58</v>
      </c>
      <c r="R3524" s="1066">
        <f t="shared" si="54"/>
        <v>410.58</v>
      </c>
      <c r="S3524" s="1065">
        <v>0</v>
      </c>
      <c r="T3524" s="1065">
        <v>0</v>
      </c>
      <c r="U3524" s="1065">
        <v>0</v>
      </c>
      <c r="V3524" s="1065">
        <v>0</v>
      </c>
    </row>
    <row r="3525" spans="1:22">
      <c r="A3525">
        <v>4088200100</v>
      </c>
      <c r="B3525" s="1061">
        <v>2</v>
      </c>
      <c r="C3525" s="1061">
        <v>5</v>
      </c>
      <c r="D3525" s="1062">
        <v>2</v>
      </c>
      <c r="E3525" s="1061" t="s">
        <v>2394</v>
      </c>
      <c r="F3525" s="1061">
        <v>143</v>
      </c>
      <c r="G3525" s="1061" t="s">
        <v>711</v>
      </c>
      <c r="H3525" s="1063">
        <v>1</v>
      </c>
      <c r="I3525" s="1064">
        <v>11303</v>
      </c>
      <c r="J3525" s="1064">
        <v>1</v>
      </c>
      <c r="K3525">
        <v>2020</v>
      </c>
      <c r="L3525" s="1064">
        <v>1</v>
      </c>
      <c r="M3525" s="1064">
        <v>4</v>
      </c>
      <c r="N3525" s="1064" t="s">
        <v>2395</v>
      </c>
      <c r="O3525">
        <v>13</v>
      </c>
      <c r="P3525" s="1065">
        <v>0</v>
      </c>
      <c r="Q3525" s="1065">
        <v>0</v>
      </c>
      <c r="R3525" s="1066">
        <f t="shared" ref="R3525:R3588" si="55">P3525+Q3525</f>
        <v>0</v>
      </c>
      <c r="S3525" s="1065">
        <v>0</v>
      </c>
      <c r="T3525" s="1065">
        <v>0</v>
      </c>
      <c r="U3525" s="1065">
        <v>0</v>
      </c>
      <c r="V3525" s="1065">
        <v>0</v>
      </c>
    </row>
    <row r="3526" spans="1:22">
      <c r="A3526">
        <v>4088200100</v>
      </c>
      <c r="B3526" s="1061">
        <v>2</v>
      </c>
      <c r="C3526" s="1061">
        <v>5</v>
      </c>
      <c r="D3526" s="1062">
        <v>2</v>
      </c>
      <c r="E3526" s="1061" t="s">
        <v>2394</v>
      </c>
      <c r="F3526" s="1061">
        <v>143</v>
      </c>
      <c r="G3526" s="1061" t="s">
        <v>711</v>
      </c>
      <c r="H3526" s="1063">
        <v>1</v>
      </c>
      <c r="I3526" s="1064">
        <v>11303</v>
      </c>
      <c r="J3526" s="1064">
        <v>1</v>
      </c>
      <c r="K3526">
        <v>2020</v>
      </c>
      <c r="L3526" s="1064">
        <v>1</v>
      </c>
      <c r="M3526" s="1064">
        <v>4</v>
      </c>
      <c r="N3526" s="1064" t="s">
        <v>2395</v>
      </c>
      <c r="O3526">
        <v>13</v>
      </c>
      <c r="P3526" s="1065">
        <v>0</v>
      </c>
      <c r="Q3526" s="1065">
        <v>0</v>
      </c>
      <c r="R3526" s="1066">
        <f t="shared" si="55"/>
        <v>0</v>
      </c>
      <c r="S3526" s="1065">
        <v>0</v>
      </c>
      <c r="T3526" s="1065">
        <v>0</v>
      </c>
      <c r="U3526" s="1065">
        <v>0</v>
      </c>
      <c r="V3526" s="1065">
        <v>0</v>
      </c>
    </row>
    <row r="3527" spans="1:22">
      <c r="A3527">
        <v>4088200100</v>
      </c>
      <c r="B3527" s="1061">
        <v>2</v>
      </c>
      <c r="C3527" s="1061">
        <v>5</v>
      </c>
      <c r="D3527" s="1062">
        <v>2</v>
      </c>
      <c r="E3527" s="1061" t="s">
        <v>2394</v>
      </c>
      <c r="F3527" s="1061">
        <v>143</v>
      </c>
      <c r="G3527" s="1061" t="s">
        <v>711</v>
      </c>
      <c r="H3527" s="1063">
        <v>1</v>
      </c>
      <c r="I3527" s="1064">
        <v>11303</v>
      </c>
      <c r="J3527" s="1064">
        <v>1</v>
      </c>
      <c r="K3527">
        <v>2020</v>
      </c>
      <c r="L3527" s="1064">
        <v>1</v>
      </c>
      <c r="M3527" s="1064">
        <v>4</v>
      </c>
      <c r="N3527" s="1064" t="s">
        <v>2395</v>
      </c>
      <c r="O3527">
        <v>13</v>
      </c>
      <c r="P3527" s="1065">
        <v>0</v>
      </c>
      <c r="Q3527" s="1065">
        <v>0</v>
      </c>
      <c r="R3527" s="1066">
        <f t="shared" si="55"/>
        <v>0</v>
      </c>
      <c r="S3527" s="1065">
        <v>0</v>
      </c>
      <c r="T3527" s="1065">
        <v>0</v>
      </c>
      <c r="U3527" s="1065">
        <v>0</v>
      </c>
      <c r="V3527" s="1065">
        <v>0</v>
      </c>
    </row>
    <row r="3528" spans="1:22">
      <c r="A3528">
        <v>4088200100</v>
      </c>
      <c r="B3528" s="1061">
        <v>2</v>
      </c>
      <c r="C3528" s="1061">
        <v>5</v>
      </c>
      <c r="D3528" s="1062">
        <v>2</v>
      </c>
      <c r="E3528" s="1061" t="s">
        <v>2394</v>
      </c>
      <c r="F3528" s="1061">
        <v>143</v>
      </c>
      <c r="G3528" s="1061" t="s">
        <v>711</v>
      </c>
      <c r="H3528" s="1063">
        <v>1</v>
      </c>
      <c r="I3528" s="1064">
        <v>11303</v>
      </c>
      <c r="J3528" s="1064">
        <v>1</v>
      </c>
      <c r="K3528">
        <v>2020</v>
      </c>
      <c r="L3528" s="1064">
        <v>1</v>
      </c>
      <c r="M3528" s="1064">
        <v>4</v>
      </c>
      <c r="N3528" s="1064" t="s">
        <v>2395</v>
      </c>
      <c r="O3528">
        <v>13</v>
      </c>
      <c r="P3528" s="1065">
        <v>0</v>
      </c>
      <c r="Q3528" s="1065">
        <v>0</v>
      </c>
      <c r="R3528" s="1066">
        <f t="shared" si="55"/>
        <v>0</v>
      </c>
      <c r="S3528" s="1065">
        <v>0</v>
      </c>
      <c r="T3528" s="1065">
        <v>0</v>
      </c>
      <c r="U3528" s="1065">
        <v>1056.1300000000001</v>
      </c>
      <c r="V3528" s="1065">
        <v>1056.1300000000001</v>
      </c>
    </row>
    <row r="3529" spans="1:22">
      <c r="A3529">
        <v>4088200100</v>
      </c>
      <c r="B3529" s="1061">
        <v>2</v>
      </c>
      <c r="C3529" s="1061">
        <v>5</v>
      </c>
      <c r="D3529" s="1062">
        <v>2</v>
      </c>
      <c r="E3529" s="1061" t="s">
        <v>2394</v>
      </c>
      <c r="F3529" s="1061">
        <v>143</v>
      </c>
      <c r="G3529" s="1061" t="s">
        <v>711</v>
      </c>
      <c r="H3529" s="1063">
        <v>1</v>
      </c>
      <c r="I3529" s="1064">
        <v>11303</v>
      </c>
      <c r="J3529" s="1064">
        <v>1</v>
      </c>
      <c r="K3529">
        <v>2020</v>
      </c>
      <c r="L3529" s="1064">
        <v>1</v>
      </c>
      <c r="M3529" s="1064">
        <v>4</v>
      </c>
      <c r="N3529" s="1064" t="s">
        <v>2395</v>
      </c>
      <c r="O3529">
        <v>13</v>
      </c>
      <c r="P3529" s="1065">
        <v>0</v>
      </c>
      <c r="Q3529" s="1065">
        <v>0</v>
      </c>
      <c r="R3529" s="1066">
        <f t="shared" si="55"/>
        <v>0</v>
      </c>
      <c r="S3529" s="1065">
        <v>0</v>
      </c>
      <c r="T3529" s="1065">
        <v>0</v>
      </c>
      <c r="U3529" s="1065">
        <v>0</v>
      </c>
      <c r="V3529" s="1065">
        <v>0</v>
      </c>
    </row>
    <row r="3530" spans="1:22">
      <c r="A3530">
        <v>4088200100</v>
      </c>
      <c r="B3530" s="1061">
        <v>2</v>
      </c>
      <c r="C3530" s="1061">
        <v>5</v>
      </c>
      <c r="D3530" s="1062">
        <v>2</v>
      </c>
      <c r="E3530" s="1061" t="s">
        <v>2394</v>
      </c>
      <c r="F3530" s="1061">
        <v>143</v>
      </c>
      <c r="G3530" s="1061" t="s">
        <v>711</v>
      </c>
      <c r="H3530" s="1063">
        <v>1</v>
      </c>
      <c r="I3530" s="1064">
        <v>11303</v>
      </c>
      <c r="J3530" s="1064">
        <v>1</v>
      </c>
      <c r="K3530">
        <v>2020</v>
      </c>
      <c r="L3530" s="1064">
        <v>1</v>
      </c>
      <c r="M3530" s="1064">
        <v>4</v>
      </c>
      <c r="N3530" s="1064" t="s">
        <v>2395</v>
      </c>
      <c r="O3530">
        <v>13</v>
      </c>
      <c r="P3530" s="1065">
        <v>0</v>
      </c>
      <c r="Q3530" s="1065">
        <v>0</v>
      </c>
      <c r="R3530" s="1066">
        <f t="shared" si="55"/>
        <v>0</v>
      </c>
      <c r="S3530" s="1065">
        <v>0</v>
      </c>
      <c r="T3530" s="1065">
        <v>0</v>
      </c>
      <c r="U3530" s="1065">
        <v>0</v>
      </c>
      <c r="V3530" s="1065">
        <v>0</v>
      </c>
    </row>
    <row r="3531" spans="1:22">
      <c r="A3531">
        <v>4088200100</v>
      </c>
      <c r="B3531" s="1061">
        <v>2</v>
      </c>
      <c r="C3531" s="1061">
        <v>5</v>
      </c>
      <c r="D3531" s="1062">
        <v>2</v>
      </c>
      <c r="E3531" s="1061" t="s">
        <v>2394</v>
      </c>
      <c r="F3531" s="1061">
        <v>143</v>
      </c>
      <c r="G3531" s="1061" t="s">
        <v>711</v>
      </c>
      <c r="H3531" s="1063">
        <v>1</v>
      </c>
      <c r="I3531" s="1064">
        <v>11303</v>
      </c>
      <c r="J3531" s="1064">
        <v>1</v>
      </c>
      <c r="K3531">
        <v>2020</v>
      </c>
      <c r="L3531" s="1064">
        <v>1</v>
      </c>
      <c r="M3531" s="1064">
        <v>4</v>
      </c>
      <c r="N3531" s="1064" t="s">
        <v>2395</v>
      </c>
      <c r="O3531">
        <v>13</v>
      </c>
      <c r="P3531" s="1065">
        <v>0</v>
      </c>
      <c r="Q3531" s="1065">
        <v>0</v>
      </c>
      <c r="R3531" s="1066">
        <f t="shared" si="55"/>
        <v>0</v>
      </c>
      <c r="S3531" s="1065">
        <v>1056.1300000000001</v>
      </c>
      <c r="T3531" s="1065">
        <v>1056.1300000000001</v>
      </c>
      <c r="U3531" s="1065">
        <v>0</v>
      </c>
      <c r="V3531" s="1065">
        <v>0</v>
      </c>
    </row>
    <row r="3532" spans="1:22">
      <c r="A3532">
        <v>4088200100</v>
      </c>
      <c r="B3532" s="1061">
        <v>2</v>
      </c>
      <c r="C3532" s="1061">
        <v>5</v>
      </c>
      <c r="D3532" s="1062">
        <v>2</v>
      </c>
      <c r="E3532" s="1061" t="s">
        <v>2394</v>
      </c>
      <c r="F3532" s="1061">
        <v>143</v>
      </c>
      <c r="G3532" s="1061" t="s">
        <v>711</v>
      </c>
      <c r="H3532" s="1063">
        <v>1</v>
      </c>
      <c r="I3532" s="1064">
        <v>11303</v>
      </c>
      <c r="J3532" s="1064">
        <v>1</v>
      </c>
      <c r="K3532">
        <v>2020</v>
      </c>
      <c r="L3532" s="1064">
        <v>1</v>
      </c>
      <c r="M3532" s="1064">
        <v>4</v>
      </c>
      <c r="N3532" s="1064" t="s">
        <v>2395</v>
      </c>
      <c r="O3532">
        <v>13</v>
      </c>
      <c r="P3532" s="1065">
        <v>0</v>
      </c>
      <c r="Q3532" s="1065">
        <v>1056.1300000000001</v>
      </c>
      <c r="R3532" s="1066">
        <f t="shared" si="55"/>
        <v>1056.1300000000001</v>
      </c>
      <c r="S3532" s="1065">
        <v>0</v>
      </c>
      <c r="T3532" s="1065">
        <v>0</v>
      </c>
      <c r="U3532" s="1065">
        <v>0</v>
      </c>
      <c r="V3532" s="1065">
        <v>0</v>
      </c>
    </row>
    <row r="3533" spans="1:22">
      <c r="A3533">
        <v>4088200100</v>
      </c>
      <c r="B3533" s="1061">
        <v>2</v>
      </c>
      <c r="C3533" s="1061">
        <v>5</v>
      </c>
      <c r="D3533" s="1062">
        <v>2</v>
      </c>
      <c r="E3533" s="1061" t="s">
        <v>2394</v>
      </c>
      <c r="F3533" s="1061">
        <v>143</v>
      </c>
      <c r="G3533" s="1061" t="s">
        <v>711</v>
      </c>
      <c r="H3533" s="1063">
        <v>1</v>
      </c>
      <c r="I3533" s="1064">
        <v>11303</v>
      </c>
      <c r="J3533" s="1064">
        <v>1</v>
      </c>
      <c r="K3533">
        <v>2020</v>
      </c>
      <c r="L3533" s="1064">
        <v>1</v>
      </c>
      <c r="M3533" s="1064">
        <v>4</v>
      </c>
      <c r="N3533" s="1064" t="s">
        <v>2395</v>
      </c>
      <c r="O3533">
        <v>13</v>
      </c>
      <c r="P3533" s="1065">
        <v>0</v>
      </c>
      <c r="Q3533" s="1065">
        <v>0</v>
      </c>
      <c r="R3533" s="1066">
        <f t="shared" si="55"/>
        <v>0</v>
      </c>
      <c r="S3533" s="1065">
        <v>0</v>
      </c>
      <c r="T3533" s="1065">
        <v>0</v>
      </c>
      <c r="U3533" s="1065">
        <v>0</v>
      </c>
      <c r="V3533" s="1065">
        <v>0</v>
      </c>
    </row>
    <row r="3534" spans="1:22">
      <c r="A3534">
        <v>4088200100</v>
      </c>
      <c r="B3534" s="1061">
        <v>2</v>
      </c>
      <c r="C3534" s="1061">
        <v>5</v>
      </c>
      <c r="D3534" s="1062">
        <v>2</v>
      </c>
      <c r="E3534" s="1061" t="s">
        <v>2394</v>
      </c>
      <c r="F3534" s="1061">
        <v>143</v>
      </c>
      <c r="G3534" s="1061" t="s">
        <v>711</v>
      </c>
      <c r="H3534" s="1063">
        <v>1</v>
      </c>
      <c r="I3534" s="1064">
        <v>11303</v>
      </c>
      <c r="J3534" s="1064">
        <v>1</v>
      </c>
      <c r="K3534">
        <v>2020</v>
      </c>
      <c r="L3534" s="1064">
        <v>1</v>
      </c>
      <c r="M3534" s="1064">
        <v>4</v>
      </c>
      <c r="N3534" s="1064" t="s">
        <v>2395</v>
      </c>
      <c r="O3534">
        <v>13</v>
      </c>
      <c r="P3534" s="1065">
        <v>0</v>
      </c>
      <c r="Q3534" s="1065">
        <v>0</v>
      </c>
      <c r="R3534" s="1066">
        <f t="shared" si="55"/>
        <v>0</v>
      </c>
      <c r="S3534" s="1065">
        <v>0</v>
      </c>
      <c r="T3534" s="1065">
        <v>0</v>
      </c>
      <c r="U3534" s="1065">
        <v>2474.7800000000002</v>
      </c>
      <c r="V3534" s="1065">
        <v>2474.7800000000002</v>
      </c>
    </row>
    <row r="3535" spans="1:22">
      <c r="A3535">
        <v>4088200100</v>
      </c>
      <c r="B3535" s="1061">
        <v>2</v>
      </c>
      <c r="C3535" s="1061">
        <v>5</v>
      </c>
      <c r="D3535" s="1062">
        <v>2</v>
      </c>
      <c r="E3535" s="1061" t="s">
        <v>2394</v>
      </c>
      <c r="F3535" s="1061">
        <v>143</v>
      </c>
      <c r="G3535" s="1061" t="s">
        <v>711</v>
      </c>
      <c r="H3535" s="1063">
        <v>1</v>
      </c>
      <c r="I3535" s="1064">
        <v>11303</v>
      </c>
      <c r="J3535" s="1064">
        <v>1</v>
      </c>
      <c r="K3535">
        <v>2020</v>
      </c>
      <c r="L3535" s="1064">
        <v>1</v>
      </c>
      <c r="M3535" s="1064">
        <v>4</v>
      </c>
      <c r="N3535" s="1064" t="s">
        <v>2395</v>
      </c>
      <c r="O3535">
        <v>13</v>
      </c>
      <c r="P3535" s="1065">
        <v>0</v>
      </c>
      <c r="Q3535" s="1065">
        <v>0</v>
      </c>
      <c r="R3535" s="1066">
        <f t="shared" si="55"/>
        <v>0</v>
      </c>
      <c r="S3535" s="1065">
        <v>0</v>
      </c>
      <c r="T3535" s="1065">
        <v>0</v>
      </c>
      <c r="U3535" s="1065">
        <v>0</v>
      </c>
      <c r="V3535" s="1065">
        <v>0</v>
      </c>
    </row>
    <row r="3536" spans="1:22">
      <c r="A3536">
        <v>4088200100</v>
      </c>
      <c r="B3536" s="1061">
        <v>2</v>
      </c>
      <c r="C3536" s="1061">
        <v>5</v>
      </c>
      <c r="D3536" s="1062">
        <v>2</v>
      </c>
      <c r="E3536" s="1061" t="s">
        <v>2394</v>
      </c>
      <c r="F3536" s="1061">
        <v>143</v>
      </c>
      <c r="G3536" s="1061" t="s">
        <v>711</v>
      </c>
      <c r="H3536" s="1063">
        <v>1</v>
      </c>
      <c r="I3536" s="1064">
        <v>11303</v>
      </c>
      <c r="J3536" s="1064">
        <v>1</v>
      </c>
      <c r="K3536">
        <v>2020</v>
      </c>
      <c r="L3536" s="1064">
        <v>1</v>
      </c>
      <c r="M3536" s="1064">
        <v>4</v>
      </c>
      <c r="N3536" s="1064" t="s">
        <v>2395</v>
      </c>
      <c r="O3536">
        <v>13</v>
      </c>
      <c r="P3536" s="1065">
        <v>0</v>
      </c>
      <c r="Q3536" s="1065">
        <v>0</v>
      </c>
      <c r="R3536" s="1066">
        <f t="shared" si="55"/>
        <v>0</v>
      </c>
      <c r="S3536" s="1065">
        <v>0</v>
      </c>
      <c r="T3536" s="1065">
        <v>0</v>
      </c>
      <c r="U3536" s="1065">
        <v>0</v>
      </c>
      <c r="V3536" s="1065">
        <v>0</v>
      </c>
    </row>
    <row r="3537" spans="1:22">
      <c r="A3537">
        <v>4088200100</v>
      </c>
      <c r="B3537" s="1061">
        <v>2</v>
      </c>
      <c r="C3537" s="1061">
        <v>5</v>
      </c>
      <c r="D3537" s="1062">
        <v>2</v>
      </c>
      <c r="E3537" s="1061" t="s">
        <v>2394</v>
      </c>
      <c r="F3537" s="1061">
        <v>143</v>
      </c>
      <c r="G3537" s="1061" t="s">
        <v>711</v>
      </c>
      <c r="H3537" s="1063">
        <v>1</v>
      </c>
      <c r="I3537" s="1064">
        <v>11303</v>
      </c>
      <c r="J3537" s="1064">
        <v>1</v>
      </c>
      <c r="K3537">
        <v>2020</v>
      </c>
      <c r="L3537" s="1064">
        <v>1</v>
      </c>
      <c r="M3537" s="1064">
        <v>4</v>
      </c>
      <c r="N3537" s="1064" t="s">
        <v>2395</v>
      </c>
      <c r="O3537">
        <v>13</v>
      </c>
      <c r="P3537" s="1065">
        <v>0</v>
      </c>
      <c r="Q3537" s="1065">
        <v>0</v>
      </c>
      <c r="R3537" s="1066">
        <f t="shared" si="55"/>
        <v>0</v>
      </c>
      <c r="S3537" s="1065">
        <v>2474.7800000000002</v>
      </c>
      <c r="T3537" s="1065">
        <v>2474.7800000000002</v>
      </c>
      <c r="U3537" s="1065">
        <v>0</v>
      </c>
      <c r="V3537" s="1065">
        <v>0</v>
      </c>
    </row>
    <row r="3538" spans="1:22">
      <c r="A3538">
        <v>4088200100</v>
      </c>
      <c r="B3538" s="1061">
        <v>2</v>
      </c>
      <c r="C3538" s="1061">
        <v>5</v>
      </c>
      <c r="D3538" s="1062">
        <v>2</v>
      </c>
      <c r="E3538" s="1061" t="s">
        <v>2394</v>
      </c>
      <c r="F3538" s="1061">
        <v>143</v>
      </c>
      <c r="G3538" s="1061" t="s">
        <v>711</v>
      </c>
      <c r="H3538" s="1063">
        <v>1</v>
      </c>
      <c r="I3538" s="1064">
        <v>11303</v>
      </c>
      <c r="J3538" s="1064">
        <v>1</v>
      </c>
      <c r="K3538">
        <v>2020</v>
      </c>
      <c r="L3538" s="1064">
        <v>1</v>
      </c>
      <c r="M3538" s="1064">
        <v>4</v>
      </c>
      <c r="N3538" s="1064" t="s">
        <v>2395</v>
      </c>
      <c r="O3538">
        <v>13</v>
      </c>
      <c r="P3538" s="1065">
        <v>0</v>
      </c>
      <c r="Q3538" s="1065">
        <v>2474.7800000000002</v>
      </c>
      <c r="R3538" s="1066">
        <f t="shared" si="55"/>
        <v>2474.7800000000002</v>
      </c>
      <c r="S3538" s="1065">
        <v>0</v>
      </c>
      <c r="T3538" s="1065">
        <v>0</v>
      </c>
      <c r="U3538" s="1065">
        <v>0</v>
      </c>
      <c r="V3538" s="1065">
        <v>0</v>
      </c>
    </row>
    <row r="3539" spans="1:22">
      <c r="A3539">
        <v>4088200100</v>
      </c>
      <c r="B3539" s="1061">
        <v>2</v>
      </c>
      <c r="C3539" s="1061">
        <v>5</v>
      </c>
      <c r="D3539" s="1062">
        <v>2</v>
      </c>
      <c r="E3539" s="1061" t="s">
        <v>2394</v>
      </c>
      <c r="F3539" s="1061">
        <v>143</v>
      </c>
      <c r="G3539" s="1061" t="s">
        <v>711</v>
      </c>
      <c r="H3539" s="1063">
        <v>1</v>
      </c>
      <c r="I3539" s="1064">
        <v>11303</v>
      </c>
      <c r="J3539" s="1064">
        <v>1</v>
      </c>
      <c r="K3539">
        <v>2020</v>
      </c>
      <c r="L3539" s="1064">
        <v>1</v>
      </c>
      <c r="M3539" s="1064">
        <v>4</v>
      </c>
      <c r="N3539" s="1064" t="s">
        <v>2395</v>
      </c>
      <c r="O3539">
        <v>13</v>
      </c>
      <c r="P3539" s="1065">
        <v>0</v>
      </c>
      <c r="Q3539" s="1065">
        <v>0</v>
      </c>
      <c r="R3539" s="1066">
        <f t="shared" si="55"/>
        <v>0</v>
      </c>
      <c r="S3539" s="1065">
        <v>0</v>
      </c>
      <c r="T3539" s="1065">
        <v>0</v>
      </c>
      <c r="U3539" s="1065">
        <v>0</v>
      </c>
      <c r="V3539" s="1065">
        <v>0</v>
      </c>
    </row>
    <row r="3540" spans="1:22">
      <c r="A3540">
        <v>4088200100</v>
      </c>
      <c r="B3540" s="1061">
        <v>2</v>
      </c>
      <c r="C3540" s="1061">
        <v>5</v>
      </c>
      <c r="D3540" s="1062">
        <v>2</v>
      </c>
      <c r="E3540" s="1061" t="s">
        <v>2394</v>
      </c>
      <c r="F3540" s="1061">
        <v>143</v>
      </c>
      <c r="G3540" s="1061" t="s">
        <v>711</v>
      </c>
      <c r="H3540" s="1063">
        <v>1</v>
      </c>
      <c r="I3540" s="1064">
        <v>11303</v>
      </c>
      <c r="J3540" s="1064">
        <v>1</v>
      </c>
      <c r="K3540">
        <v>2020</v>
      </c>
      <c r="L3540" s="1064">
        <v>1</v>
      </c>
      <c r="M3540" s="1064">
        <v>4</v>
      </c>
      <c r="N3540" s="1064" t="s">
        <v>2395</v>
      </c>
      <c r="O3540">
        <v>13</v>
      </c>
      <c r="P3540" s="1065">
        <v>0</v>
      </c>
      <c r="Q3540" s="1065">
        <v>0</v>
      </c>
      <c r="R3540" s="1066">
        <f t="shared" si="55"/>
        <v>0</v>
      </c>
      <c r="S3540" s="1065">
        <v>0</v>
      </c>
      <c r="T3540" s="1065">
        <v>0</v>
      </c>
      <c r="U3540" s="1065">
        <v>1298.45</v>
      </c>
      <c r="V3540" s="1065">
        <v>1298.45</v>
      </c>
    </row>
    <row r="3541" spans="1:22">
      <c r="A3541">
        <v>4088200100</v>
      </c>
      <c r="B3541" s="1061">
        <v>2</v>
      </c>
      <c r="C3541" s="1061">
        <v>5</v>
      </c>
      <c r="D3541" s="1062">
        <v>2</v>
      </c>
      <c r="E3541" s="1061" t="s">
        <v>2394</v>
      </c>
      <c r="F3541" s="1061">
        <v>143</v>
      </c>
      <c r="G3541" s="1061" t="s">
        <v>711</v>
      </c>
      <c r="H3541" s="1063">
        <v>1</v>
      </c>
      <c r="I3541" s="1064">
        <v>11303</v>
      </c>
      <c r="J3541" s="1064">
        <v>1</v>
      </c>
      <c r="K3541">
        <v>2020</v>
      </c>
      <c r="L3541" s="1064">
        <v>1</v>
      </c>
      <c r="M3541" s="1064">
        <v>4</v>
      </c>
      <c r="N3541" s="1064" t="s">
        <v>2395</v>
      </c>
      <c r="O3541">
        <v>13</v>
      </c>
      <c r="P3541" s="1065">
        <v>0</v>
      </c>
      <c r="Q3541" s="1065">
        <v>0</v>
      </c>
      <c r="R3541" s="1066">
        <f t="shared" si="55"/>
        <v>0</v>
      </c>
      <c r="S3541" s="1065">
        <v>1298.45</v>
      </c>
      <c r="T3541" s="1065">
        <v>1298.45</v>
      </c>
      <c r="U3541" s="1065">
        <v>0</v>
      </c>
      <c r="V3541" s="1065">
        <v>0</v>
      </c>
    </row>
    <row r="3542" spans="1:22">
      <c r="A3542">
        <v>4088200100</v>
      </c>
      <c r="B3542" s="1061">
        <v>2</v>
      </c>
      <c r="C3542" s="1061">
        <v>5</v>
      </c>
      <c r="D3542" s="1062">
        <v>2</v>
      </c>
      <c r="E3542" s="1061" t="s">
        <v>2394</v>
      </c>
      <c r="F3542" s="1061">
        <v>143</v>
      </c>
      <c r="G3542" s="1061" t="s">
        <v>711</v>
      </c>
      <c r="H3542" s="1063">
        <v>1</v>
      </c>
      <c r="I3542" s="1064">
        <v>11303</v>
      </c>
      <c r="J3542" s="1064">
        <v>1</v>
      </c>
      <c r="K3542">
        <v>2020</v>
      </c>
      <c r="L3542" s="1064">
        <v>1</v>
      </c>
      <c r="M3542" s="1064">
        <v>4</v>
      </c>
      <c r="N3542" s="1064" t="s">
        <v>2395</v>
      </c>
      <c r="O3542">
        <v>13</v>
      </c>
      <c r="P3542" s="1065">
        <v>0</v>
      </c>
      <c r="Q3542" s="1065">
        <v>1298.45</v>
      </c>
      <c r="R3542" s="1066">
        <f t="shared" si="55"/>
        <v>1298.45</v>
      </c>
      <c r="S3542" s="1065">
        <v>0</v>
      </c>
      <c r="T3542" s="1065">
        <v>0</v>
      </c>
      <c r="U3542" s="1065">
        <v>0</v>
      </c>
      <c r="V3542" s="1065">
        <v>0</v>
      </c>
    </row>
    <row r="3543" spans="1:22">
      <c r="A3543">
        <v>4088200100</v>
      </c>
      <c r="B3543" s="1061">
        <v>2</v>
      </c>
      <c r="C3543" s="1061">
        <v>5</v>
      </c>
      <c r="D3543" s="1062">
        <v>2</v>
      </c>
      <c r="E3543" s="1061" t="s">
        <v>2394</v>
      </c>
      <c r="F3543" s="1061">
        <v>143</v>
      </c>
      <c r="G3543" s="1061" t="s">
        <v>711</v>
      </c>
      <c r="H3543" s="1063">
        <v>1</v>
      </c>
      <c r="I3543" s="1064">
        <v>11303</v>
      </c>
      <c r="J3543" s="1064">
        <v>1</v>
      </c>
      <c r="K3543">
        <v>2020</v>
      </c>
      <c r="L3543" s="1064">
        <v>1</v>
      </c>
      <c r="M3543" s="1064">
        <v>4</v>
      </c>
      <c r="N3543" s="1064" t="s">
        <v>2395</v>
      </c>
      <c r="O3543">
        <v>13</v>
      </c>
      <c r="P3543" s="1065">
        <v>0</v>
      </c>
      <c r="Q3543" s="1065">
        <v>0</v>
      </c>
      <c r="R3543" s="1066">
        <f t="shared" si="55"/>
        <v>0</v>
      </c>
      <c r="S3543" s="1065">
        <v>0</v>
      </c>
      <c r="T3543" s="1065">
        <v>0</v>
      </c>
      <c r="U3543" s="1065">
        <v>0</v>
      </c>
      <c r="V3543" s="1065">
        <v>0</v>
      </c>
    </row>
    <row r="3544" spans="1:22">
      <c r="A3544">
        <v>4088200100</v>
      </c>
      <c r="B3544" s="1061">
        <v>2</v>
      </c>
      <c r="C3544" s="1061">
        <v>5</v>
      </c>
      <c r="D3544" s="1062">
        <v>2</v>
      </c>
      <c r="E3544" s="1061" t="s">
        <v>2394</v>
      </c>
      <c r="F3544" s="1061">
        <v>143</v>
      </c>
      <c r="G3544" s="1061" t="s">
        <v>711</v>
      </c>
      <c r="H3544" s="1063">
        <v>1</v>
      </c>
      <c r="I3544" s="1064">
        <v>11303</v>
      </c>
      <c r="J3544" s="1064">
        <v>1</v>
      </c>
      <c r="K3544">
        <v>2020</v>
      </c>
      <c r="L3544" s="1064">
        <v>1</v>
      </c>
      <c r="M3544" s="1064">
        <v>4</v>
      </c>
      <c r="N3544" s="1064" t="s">
        <v>2395</v>
      </c>
      <c r="O3544">
        <v>13</v>
      </c>
      <c r="P3544" s="1065">
        <v>0</v>
      </c>
      <c r="Q3544" s="1065">
        <v>0</v>
      </c>
      <c r="R3544" s="1066">
        <f t="shared" si="55"/>
        <v>0</v>
      </c>
      <c r="S3544" s="1065">
        <v>0</v>
      </c>
      <c r="T3544" s="1065">
        <v>0</v>
      </c>
      <c r="U3544" s="1065">
        <v>0</v>
      </c>
      <c r="V3544" s="1065">
        <v>0</v>
      </c>
    </row>
    <row r="3545" spans="1:22">
      <c r="A3545">
        <v>4088200100</v>
      </c>
      <c r="B3545" s="1061">
        <v>2</v>
      </c>
      <c r="C3545" s="1061">
        <v>5</v>
      </c>
      <c r="D3545" s="1062">
        <v>2</v>
      </c>
      <c r="E3545" s="1061" t="s">
        <v>2394</v>
      </c>
      <c r="F3545" s="1061">
        <v>143</v>
      </c>
      <c r="G3545" s="1061" t="s">
        <v>711</v>
      </c>
      <c r="H3545" s="1063">
        <v>1</v>
      </c>
      <c r="I3545" s="1064">
        <v>11303</v>
      </c>
      <c r="J3545" s="1064">
        <v>1</v>
      </c>
      <c r="K3545">
        <v>2020</v>
      </c>
      <c r="L3545" s="1064">
        <v>1</v>
      </c>
      <c r="M3545" s="1064">
        <v>4</v>
      </c>
      <c r="N3545" s="1064" t="s">
        <v>2395</v>
      </c>
      <c r="O3545">
        <v>13</v>
      </c>
      <c r="P3545" s="1065">
        <v>0</v>
      </c>
      <c r="Q3545" s="1065">
        <v>0</v>
      </c>
      <c r="R3545" s="1066">
        <f t="shared" si="55"/>
        <v>0</v>
      </c>
      <c r="S3545" s="1065">
        <v>0</v>
      </c>
      <c r="T3545" s="1065">
        <v>0</v>
      </c>
      <c r="U3545" s="1065">
        <v>0</v>
      </c>
      <c r="V3545" s="1065">
        <v>0</v>
      </c>
    </row>
    <row r="3546" spans="1:22">
      <c r="A3546">
        <v>4088200100</v>
      </c>
      <c r="B3546" s="1061">
        <v>2</v>
      </c>
      <c r="C3546" s="1061">
        <v>5</v>
      </c>
      <c r="D3546" s="1062">
        <v>2</v>
      </c>
      <c r="E3546" s="1061" t="s">
        <v>2394</v>
      </c>
      <c r="F3546" s="1061">
        <v>143</v>
      </c>
      <c r="G3546" s="1061" t="s">
        <v>711</v>
      </c>
      <c r="H3546" s="1063">
        <v>1</v>
      </c>
      <c r="I3546" s="1064">
        <v>11303</v>
      </c>
      <c r="J3546" s="1064">
        <v>1</v>
      </c>
      <c r="K3546">
        <v>2020</v>
      </c>
      <c r="L3546" s="1064">
        <v>1</v>
      </c>
      <c r="M3546" s="1064">
        <v>4</v>
      </c>
      <c r="N3546" s="1064" t="s">
        <v>2395</v>
      </c>
      <c r="O3546">
        <v>13</v>
      </c>
      <c r="P3546" s="1065">
        <v>0</v>
      </c>
      <c r="Q3546" s="1065">
        <v>0</v>
      </c>
      <c r="R3546" s="1066">
        <f t="shared" si="55"/>
        <v>0</v>
      </c>
      <c r="S3546" s="1065">
        <v>0</v>
      </c>
      <c r="T3546" s="1065">
        <v>0</v>
      </c>
      <c r="U3546" s="1065">
        <v>10969.57</v>
      </c>
      <c r="V3546" s="1065">
        <v>10969.57</v>
      </c>
    </row>
    <row r="3547" spans="1:22">
      <c r="A3547">
        <v>4088200100</v>
      </c>
      <c r="B3547" s="1061">
        <v>2</v>
      </c>
      <c r="C3547" s="1061">
        <v>5</v>
      </c>
      <c r="D3547" s="1062">
        <v>2</v>
      </c>
      <c r="E3547" s="1061" t="s">
        <v>2394</v>
      </c>
      <c r="F3547" s="1061">
        <v>143</v>
      </c>
      <c r="G3547" s="1061" t="s">
        <v>711</v>
      </c>
      <c r="H3547" s="1063">
        <v>1</v>
      </c>
      <c r="I3547" s="1064">
        <v>11303</v>
      </c>
      <c r="J3547" s="1064">
        <v>1</v>
      </c>
      <c r="K3547">
        <v>2020</v>
      </c>
      <c r="L3547" s="1064">
        <v>1</v>
      </c>
      <c r="M3547" s="1064">
        <v>4</v>
      </c>
      <c r="N3547" s="1064" t="s">
        <v>2395</v>
      </c>
      <c r="O3547">
        <v>13</v>
      </c>
      <c r="P3547" s="1065">
        <v>0</v>
      </c>
      <c r="Q3547" s="1065">
        <v>0</v>
      </c>
      <c r="R3547" s="1066">
        <f t="shared" si="55"/>
        <v>0</v>
      </c>
      <c r="S3547" s="1065">
        <v>0</v>
      </c>
      <c r="T3547" s="1065">
        <v>0</v>
      </c>
      <c r="U3547" s="1065">
        <v>0</v>
      </c>
      <c r="V3547" s="1065">
        <v>0</v>
      </c>
    </row>
    <row r="3548" spans="1:22">
      <c r="A3548">
        <v>4088200100</v>
      </c>
      <c r="B3548" s="1061">
        <v>2</v>
      </c>
      <c r="C3548" s="1061">
        <v>5</v>
      </c>
      <c r="D3548" s="1062">
        <v>2</v>
      </c>
      <c r="E3548" s="1061" t="s">
        <v>2394</v>
      </c>
      <c r="F3548" s="1061">
        <v>143</v>
      </c>
      <c r="G3548" s="1061" t="s">
        <v>711</v>
      </c>
      <c r="H3548" s="1063">
        <v>1</v>
      </c>
      <c r="I3548" s="1064">
        <v>11303</v>
      </c>
      <c r="J3548" s="1064">
        <v>1</v>
      </c>
      <c r="K3548">
        <v>2020</v>
      </c>
      <c r="L3548" s="1064">
        <v>1</v>
      </c>
      <c r="M3548" s="1064">
        <v>4</v>
      </c>
      <c r="N3548" s="1064" t="s">
        <v>2395</v>
      </c>
      <c r="O3548">
        <v>13</v>
      </c>
      <c r="P3548" s="1065">
        <v>0</v>
      </c>
      <c r="Q3548" s="1065">
        <v>0</v>
      </c>
      <c r="R3548" s="1066">
        <f t="shared" si="55"/>
        <v>0</v>
      </c>
      <c r="S3548" s="1065">
        <v>0</v>
      </c>
      <c r="T3548" s="1065">
        <v>0</v>
      </c>
      <c r="U3548" s="1065">
        <v>0</v>
      </c>
      <c r="V3548" s="1065">
        <v>0</v>
      </c>
    </row>
    <row r="3549" spans="1:22">
      <c r="A3549">
        <v>4088200100</v>
      </c>
      <c r="B3549" s="1061">
        <v>2</v>
      </c>
      <c r="C3549" s="1061">
        <v>5</v>
      </c>
      <c r="D3549" s="1062">
        <v>2</v>
      </c>
      <c r="E3549" s="1061" t="s">
        <v>2394</v>
      </c>
      <c r="F3549" s="1061">
        <v>143</v>
      </c>
      <c r="G3549" s="1061" t="s">
        <v>711</v>
      </c>
      <c r="H3549" s="1063">
        <v>1</v>
      </c>
      <c r="I3549" s="1064">
        <v>11303</v>
      </c>
      <c r="J3549" s="1064">
        <v>1</v>
      </c>
      <c r="K3549">
        <v>2020</v>
      </c>
      <c r="L3549" s="1064">
        <v>1</v>
      </c>
      <c r="M3549" s="1064">
        <v>4</v>
      </c>
      <c r="N3549" s="1064" t="s">
        <v>2395</v>
      </c>
      <c r="O3549">
        <v>13</v>
      </c>
      <c r="P3549" s="1065">
        <v>0</v>
      </c>
      <c r="Q3549" s="1065">
        <v>0</v>
      </c>
      <c r="R3549" s="1066">
        <f t="shared" si="55"/>
        <v>0</v>
      </c>
      <c r="S3549" s="1065">
        <v>10969.57</v>
      </c>
      <c r="T3549" s="1065">
        <v>10969.57</v>
      </c>
      <c r="U3549" s="1065">
        <v>0</v>
      </c>
      <c r="V3549" s="1065">
        <v>0</v>
      </c>
    </row>
    <row r="3550" spans="1:22">
      <c r="A3550">
        <v>4088200100</v>
      </c>
      <c r="B3550" s="1061">
        <v>2</v>
      </c>
      <c r="C3550" s="1061">
        <v>5</v>
      </c>
      <c r="D3550" s="1062">
        <v>2</v>
      </c>
      <c r="E3550" s="1061" t="s">
        <v>2394</v>
      </c>
      <c r="F3550" s="1061">
        <v>143</v>
      </c>
      <c r="G3550" s="1061" t="s">
        <v>711</v>
      </c>
      <c r="H3550" s="1063">
        <v>1</v>
      </c>
      <c r="I3550" s="1064">
        <v>11303</v>
      </c>
      <c r="J3550" s="1064">
        <v>1</v>
      </c>
      <c r="K3550">
        <v>2020</v>
      </c>
      <c r="L3550" s="1064">
        <v>1</v>
      </c>
      <c r="M3550" s="1064">
        <v>4</v>
      </c>
      <c r="N3550" s="1064" t="s">
        <v>2395</v>
      </c>
      <c r="O3550">
        <v>13</v>
      </c>
      <c r="P3550" s="1065">
        <v>0</v>
      </c>
      <c r="Q3550" s="1065">
        <v>10969.57</v>
      </c>
      <c r="R3550" s="1066">
        <f t="shared" si="55"/>
        <v>10969.57</v>
      </c>
      <c r="S3550" s="1065">
        <v>0</v>
      </c>
      <c r="T3550" s="1065">
        <v>0</v>
      </c>
      <c r="U3550" s="1065">
        <v>0</v>
      </c>
      <c r="V3550" s="1065">
        <v>0</v>
      </c>
    </row>
    <row r="3551" spans="1:22">
      <c r="A3551">
        <v>4088200100</v>
      </c>
      <c r="B3551" s="1061">
        <v>2</v>
      </c>
      <c r="C3551" s="1061">
        <v>5</v>
      </c>
      <c r="D3551" s="1062">
        <v>2</v>
      </c>
      <c r="E3551" s="1061" t="s">
        <v>2394</v>
      </c>
      <c r="F3551" s="1061">
        <v>143</v>
      </c>
      <c r="G3551" s="1061" t="s">
        <v>711</v>
      </c>
      <c r="H3551" s="1063">
        <v>1</v>
      </c>
      <c r="I3551" s="1064">
        <v>11303</v>
      </c>
      <c r="J3551" s="1064">
        <v>1</v>
      </c>
      <c r="K3551">
        <v>2020</v>
      </c>
      <c r="L3551" s="1064">
        <v>1</v>
      </c>
      <c r="M3551" s="1064">
        <v>4</v>
      </c>
      <c r="N3551" s="1064" t="s">
        <v>2395</v>
      </c>
      <c r="O3551">
        <v>13</v>
      </c>
      <c r="P3551" s="1065">
        <v>0</v>
      </c>
      <c r="Q3551" s="1065">
        <v>0</v>
      </c>
      <c r="R3551" s="1066">
        <f t="shared" si="55"/>
        <v>0</v>
      </c>
      <c r="S3551" s="1065">
        <v>0</v>
      </c>
      <c r="T3551" s="1065">
        <v>0</v>
      </c>
      <c r="U3551" s="1065">
        <v>0</v>
      </c>
      <c r="V3551" s="1065">
        <v>0</v>
      </c>
    </row>
    <row r="3552" spans="1:22">
      <c r="A3552">
        <v>4088200100</v>
      </c>
      <c r="B3552" s="1061">
        <v>2</v>
      </c>
      <c r="C3552" s="1061">
        <v>5</v>
      </c>
      <c r="D3552" s="1062">
        <v>2</v>
      </c>
      <c r="E3552" s="1061" t="s">
        <v>2394</v>
      </c>
      <c r="F3552" s="1061">
        <v>143</v>
      </c>
      <c r="G3552" s="1061" t="s">
        <v>711</v>
      </c>
      <c r="H3552" s="1063">
        <v>1</v>
      </c>
      <c r="I3552" s="1064">
        <v>11303</v>
      </c>
      <c r="J3552" s="1064">
        <v>1</v>
      </c>
      <c r="K3552">
        <v>2020</v>
      </c>
      <c r="L3552" s="1064">
        <v>1</v>
      </c>
      <c r="M3552" s="1064">
        <v>4</v>
      </c>
      <c r="N3552" s="1064" t="s">
        <v>2395</v>
      </c>
      <c r="O3552">
        <v>13</v>
      </c>
      <c r="P3552" s="1065">
        <v>0</v>
      </c>
      <c r="Q3552" s="1065">
        <v>0</v>
      </c>
      <c r="R3552" s="1066">
        <f t="shared" si="55"/>
        <v>0</v>
      </c>
      <c r="S3552" s="1065">
        <v>0</v>
      </c>
      <c r="T3552" s="1065">
        <v>0</v>
      </c>
      <c r="U3552" s="1065">
        <v>10766.85</v>
      </c>
      <c r="V3552" s="1065">
        <v>10766.85</v>
      </c>
    </row>
    <row r="3553" spans="1:22">
      <c r="A3553">
        <v>4088200100</v>
      </c>
      <c r="B3553" s="1061">
        <v>2</v>
      </c>
      <c r="C3553" s="1061">
        <v>5</v>
      </c>
      <c r="D3553" s="1062">
        <v>2</v>
      </c>
      <c r="E3553" s="1061" t="s">
        <v>2394</v>
      </c>
      <c r="F3553" s="1061">
        <v>143</v>
      </c>
      <c r="G3553" s="1061" t="s">
        <v>711</v>
      </c>
      <c r="H3553" s="1063">
        <v>1</v>
      </c>
      <c r="I3553" s="1064">
        <v>11303</v>
      </c>
      <c r="J3553" s="1064">
        <v>1</v>
      </c>
      <c r="K3553">
        <v>2020</v>
      </c>
      <c r="L3553" s="1064">
        <v>1</v>
      </c>
      <c r="M3553" s="1064">
        <v>4</v>
      </c>
      <c r="N3553" s="1064" t="s">
        <v>2395</v>
      </c>
      <c r="O3553">
        <v>13</v>
      </c>
      <c r="P3553" s="1065">
        <v>0</v>
      </c>
      <c r="Q3553" s="1065">
        <v>0</v>
      </c>
      <c r="R3553" s="1066">
        <f t="shared" si="55"/>
        <v>0</v>
      </c>
      <c r="S3553" s="1065">
        <v>0</v>
      </c>
      <c r="T3553" s="1065">
        <v>0</v>
      </c>
      <c r="U3553" s="1065">
        <v>0</v>
      </c>
      <c r="V3553" s="1065">
        <v>0</v>
      </c>
    </row>
    <row r="3554" spans="1:22">
      <c r="A3554">
        <v>4088200100</v>
      </c>
      <c r="B3554" s="1061">
        <v>2</v>
      </c>
      <c r="C3554" s="1061">
        <v>5</v>
      </c>
      <c r="D3554" s="1062">
        <v>2</v>
      </c>
      <c r="E3554" s="1061" t="s">
        <v>2394</v>
      </c>
      <c r="F3554" s="1061">
        <v>143</v>
      </c>
      <c r="G3554" s="1061" t="s">
        <v>711</v>
      </c>
      <c r="H3554" s="1063">
        <v>1</v>
      </c>
      <c r="I3554" s="1064">
        <v>11303</v>
      </c>
      <c r="J3554" s="1064">
        <v>1</v>
      </c>
      <c r="K3554">
        <v>2020</v>
      </c>
      <c r="L3554" s="1064">
        <v>1</v>
      </c>
      <c r="M3554" s="1064">
        <v>4</v>
      </c>
      <c r="N3554" s="1064" t="s">
        <v>2395</v>
      </c>
      <c r="O3554">
        <v>13</v>
      </c>
      <c r="P3554" s="1065">
        <v>0</v>
      </c>
      <c r="Q3554" s="1065">
        <v>0</v>
      </c>
      <c r="R3554" s="1066">
        <f t="shared" si="55"/>
        <v>0</v>
      </c>
      <c r="S3554" s="1065">
        <v>0</v>
      </c>
      <c r="T3554" s="1065">
        <v>0</v>
      </c>
      <c r="U3554" s="1065">
        <v>0</v>
      </c>
      <c r="V3554" s="1065">
        <v>0</v>
      </c>
    </row>
    <row r="3555" spans="1:22">
      <c r="A3555">
        <v>4088200100</v>
      </c>
      <c r="B3555" s="1061">
        <v>2</v>
      </c>
      <c r="C3555" s="1061">
        <v>5</v>
      </c>
      <c r="D3555" s="1062">
        <v>2</v>
      </c>
      <c r="E3555" s="1061" t="s">
        <v>2394</v>
      </c>
      <c r="F3555" s="1061">
        <v>143</v>
      </c>
      <c r="G3555" s="1061" t="s">
        <v>711</v>
      </c>
      <c r="H3555" s="1063">
        <v>1</v>
      </c>
      <c r="I3555" s="1064">
        <v>11303</v>
      </c>
      <c r="J3555" s="1064">
        <v>1</v>
      </c>
      <c r="K3555">
        <v>2020</v>
      </c>
      <c r="L3555" s="1064">
        <v>1</v>
      </c>
      <c r="M3555" s="1064">
        <v>4</v>
      </c>
      <c r="N3555" s="1064" t="s">
        <v>2395</v>
      </c>
      <c r="O3555">
        <v>13</v>
      </c>
      <c r="P3555" s="1065">
        <v>0</v>
      </c>
      <c r="Q3555" s="1065">
        <v>0</v>
      </c>
      <c r="R3555" s="1066">
        <f t="shared" si="55"/>
        <v>0</v>
      </c>
      <c r="S3555" s="1065">
        <v>10766.85</v>
      </c>
      <c r="T3555" s="1065">
        <v>10766.85</v>
      </c>
      <c r="U3555" s="1065">
        <v>0</v>
      </c>
      <c r="V3555" s="1065">
        <v>0</v>
      </c>
    </row>
    <row r="3556" spans="1:22">
      <c r="A3556">
        <v>4088200100</v>
      </c>
      <c r="B3556" s="1061">
        <v>2</v>
      </c>
      <c r="C3556" s="1061">
        <v>5</v>
      </c>
      <c r="D3556" s="1062">
        <v>2</v>
      </c>
      <c r="E3556" s="1061" t="s">
        <v>2394</v>
      </c>
      <c r="F3556" s="1061">
        <v>143</v>
      </c>
      <c r="G3556" s="1061" t="s">
        <v>711</v>
      </c>
      <c r="H3556" s="1063">
        <v>1</v>
      </c>
      <c r="I3556" s="1064">
        <v>11303</v>
      </c>
      <c r="J3556" s="1064">
        <v>1</v>
      </c>
      <c r="K3556">
        <v>2020</v>
      </c>
      <c r="L3556" s="1064">
        <v>1</v>
      </c>
      <c r="M3556" s="1064">
        <v>4</v>
      </c>
      <c r="N3556" s="1064" t="s">
        <v>2395</v>
      </c>
      <c r="O3556">
        <v>13</v>
      </c>
      <c r="P3556" s="1065">
        <v>0</v>
      </c>
      <c r="Q3556" s="1065">
        <v>10766.85</v>
      </c>
      <c r="R3556" s="1066">
        <f t="shared" si="55"/>
        <v>10766.85</v>
      </c>
      <c r="S3556" s="1065">
        <v>0</v>
      </c>
      <c r="T3556" s="1065">
        <v>0</v>
      </c>
      <c r="U3556" s="1065">
        <v>0</v>
      </c>
      <c r="V3556" s="1065">
        <v>0</v>
      </c>
    </row>
    <row r="3557" spans="1:22">
      <c r="A3557">
        <v>4088200100</v>
      </c>
      <c r="B3557" s="1061">
        <v>2</v>
      </c>
      <c r="C3557" s="1061">
        <v>5</v>
      </c>
      <c r="D3557" s="1062">
        <v>2</v>
      </c>
      <c r="E3557" s="1061" t="s">
        <v>2394</v>
      </c>
      <c r="F3557" s="1061">
        <v>143</v>
      </c>
      <c r="G3557" s="1061" t="s">
        <v>711</v>
      </c>
      <c r="H3557" s="1063">
        <v>1</v>
      </c>
      <c r="I3557" s="1064">
        <v>11303</v>
      </c>
      <c r="J3557" s="1064">
        <v>1</v>
      </c>
      <c r="K3557">
        <v>2020</v>
      </c>
      <c r="L3557" s="1064">
        <v>1</v>
      </c>
      <c r="M3557" s="1064">
        <v>4</v>
      </c>
      <c r="N3557" s="1064" t="s">
        <v>2395</v>
      </c>
      <c r="O3557">
        <v>13</v>
      </c>
      <c r="P3557" s="1065">
        <v>0</v>
      </c>
      <c r="Q3557" s="1065">
        <v>0</v>
      </c>
      <c r="R3557" s="1066">
        <f t="shared" si="55"/>
        <v>0</v>
      </c>
      <c r="S3557" s="1065">
        <v>0</v>
      </c>
      <c r="T3557" s="1065">
        <v>0</v>
      </c>
      <c r="U3557" s="1065">
        <v>0</v>
      </c>
      <c r="V3557" s="1065">
        <v>0</v>
      </c>
    </row>
    <row r="3558" spans="1:22">
      <c r="A3558">
        <v>4088200100</v>
      </c>
      <c r="B3558" s="1061">
        <v>2</v>
      </c>
      <c r="C3558" s="1061">
        <v>5</v>
      </c>
      <c r="D3558" s="1062">
        <v>2</v>
      </c>
      <c r="E3558" s="1061" t="s">
        <v>2394</v>
      </c>
      <c r="F3558" s="1061">
        <v>143</v>
      </c>
      <c r="G3558" s="1061" t="s">
        <v>711</v>
      </c>
      <c r="H3558" s="1063">
        <v>1</v>
      </c>
      <c r="I3558" s="1064">
        <v>11303</v>
      </c>
      <c r="J3558" s="1064">
        <v>1</v>
      </c>
      <c r="K3558">
        <v>2020</v>
      </c>
      <c r="L3558" s="1064">
        <v>1</v>
      </c>
      <c r="M3558" s="1064">
        <v>4</v>
      </c>
      <c r="N3558" s="1064" t="s">
        <v>2395</v>
      </c>
      <c r="O3558">
        <v>13</v>
      </c>
      <c r="P3558" s="1065">
        <v>0</v>
      </c>
      <c r="Q3558" s="1065">
        <v>0</v>
      </c>
      <c r="R3558" s="1066">
        <f t="shared" si="55"/>
        <v>0</v>
      </c>
      <c r="S3558" s="1065">
        <v>0</v>
      </c>
      <c r="T3558" s="1065">
        <v>0</v>
      </c>
      <c r="U3558" s="1065">
        <v>868.43</v>
      </c>
      <c r="V3558" s="1065">
        <v>868.43</v>
      </c>
    </row>
    <row r="3559" spans="1:22">
      <c r="A3559">
        <v>4088200100</v>
      </c>
      <c r="B3559" s="1061">
        <v>2</v>
      </c>
      <c r="C3559" s="1061">
        <v>5</v>
      </c>
      <c r="D3559" s="1062">
        <v>2</v>
      </c>
      <c r="E3559" s="1061" t="s">
        <v>2394</v>
      </c>
      <c r="F3559" s="1061">
        <v>143</v>
      </c>
      <c r="G3559" s="1061" t="s">
        <v>711</v>
      </c>
      <c r="H3559" s="1063">
        <v>1</v>
      </c>
      <c r="I3559" s="1064">
        <v>11303</v>
      </c>
      <c r="J3559" s="1064">
        <v>1</v>
      </c>
      <c r="K3559">
        <v>2020</v>
      </c>
      <c r="L3559" s="1064">
        <v>1</v>
      </c>
      <c r="M3559" s="1064">
        <v>4</v>
      </c>
      <c r="N3559" s="1064" t="s">
        <v>2395</v>
      </c>
      <c r="O3559">
        <v>13</v>
      </c>
      <c r="P3559" s="1065">
        <v>0</v>
      </c>
      <c r="Q3559" s="1065">
        <v>0</v>
      </c>
      <c r="R3559" s="1066">
        <f t="shared" si="55"/>
        <v>0</v>
      </c>
      <c r="S3559" s="1065">
        <v>0</v>
      </c>
      <c r="T3559" s="1065">
        <v>0</v>
      </c>
      <c r="U3559" s="1065">
        <v>0</v>
      </c>
      <c r="V3559" s="1065">
        <v>0</v>
      </c>
    </row>
    <row r="3560" spans="1:22">
      <c r="A3560">
        <v>4088200100</v>
      </c>
      <c r="B3560" s="1061">
        <v>2</v>
      </c>
      <c r="C3560" s="1061">
        <v>5</v>
      </c>
      <c r="D3560" s="1062">
        <v>2</v>
      </c>
      <c r="E3560" s="1061" t="s">
        <v>2394</v>
      </c>
      <c r="F3560" s="1061">
        <v>143</v>
      </c>
      <c r="G3560" s="1061" t="s">
        <v>711</v>
      </c>
      <c r="H3560" s="1063">
        <v>1</v>
      </c>
      <c r="I3560" s="1064">
        <v>11303</v>
      </c>
      <c r="J3560" s="1064">
        <v>1</v>
      </c>
      <c r="K3560">
        <v>2020</v>
      </c>
      <c r="L3560" s="1064">
        <v>1</v>
      </c>
      <c r="M3560" s="1064">
        <v>4</v>
      </c>
      <c r="N3560" s="1064" t="s">
        <v>2395</v>
      </c>
      <c r="O3560">
        <v>13</v>
      </c>
      <c r="P3560" s="1065">
        <v>0</v>
      </c>
      <c r="Q3560" s="1065">
        <v>0</v>
      </c>
      <c r="R3560" s="1066">
        <f t="shared" si="55"/>
        <v>0</v>
      </c>
      <c r="S3560" s="1065">
        <v>0</v>
      </c>
      <c r="T3560" s="1065">
        <v>0</v>
      </c>
      <c r="U3560" s="1065">
        <v>0</v>
      </c>
      <c r="V3560" s="1065">
        <v>0</v>
      </c>
    </row>
    <row r="3561" spans="1:22">
      <c r="A3561">
        <v>4088200100</v>
      </c>
      <c r="B3561" s="1061">
        <v>2</v>
      </c>
      <c r="C3561" s="1061">
        <v>5</v>
      </c>
      <c r="D3561" s="1062">
        <v>2</v>
      </c>
      <c r="E3561" s="1061" t="s">
        <v>2394</v>
      </c>
      <c r="F3561" s="1061">
        <v>143</v>
      </c>
      <c r="G3561" s="1061" t="s">
        <v>711</v>
      </c>
      <c r="H3561" s="1063">
        <v>1</v>
      </c>
      <c r="I3561" s="1064">
        <v>11303</v>
      </c>
      <c r="J3561" s="1064">
        <v>1</v>
      </c>
      <c r="K3561">
        <v>2020</v>
      </c>
      <c r="L3561" s="1064">
        <v>1</v>
      </c>
      <c r="M3561" s="1064">
        <v>4</v>
      </c>
      <c r="N3561" s="1064" t="s">
        <v>2395</v>
      </c>
      <c r="O3561">
        <v>13</v>
      </c>
      <c r="P3561" s="1065">
        <v>0</v>
      </c>
      <c r="Q3561" s="1065">
        <v>0</v>
      </c>
      <c r="R3561" s="1066">
        <f t="shared" si="55"/>
        <v>0</v>
      </c>
      <c r="S3561" s="1065">
        <v>868.43</v>
      </c>
      <c r="T3561" s="1065">
        <v>868.43</v>
      </c>
      <c r="U3561" s="1065">
        <v>0</v>
      </c>
      <c r="V3561" s="1065">
        <v>0</v>
      </c>
    </row>
    <row r="3562" spans="1:22">
      <c r="A3562">
        <v>4088200100</v>
      </c>
      <c r="B3562" s="1061">
        <v>2</v>
      </c>
      <c r="C3562" s="1061">
        <v>5</v>
      </c>
      <c r="D3562" s="1062">
        <v>2</v>
      </c>
      <c r="E3562" s="1061" t="s">
        <v>2394</v>
      </c>
      <c r="F3562" s="1061">
        <v>143</v>
      </c>
      <c r="G3562" s="1061" t="s">
        <v>711</v>
      </c>
      <c r="H3562" s="1063">
        <v>1</v>
      </c>
      <c r="I3562" s="1064">
        <v>11303</v>
      </c>
      <c r="J3562" s="1064">
        <v>1</v>
      </c>
      <c r="K3562">
        <v>2020</v>
      </c>
      <c r="L3562" s="1064">
        <v>1</v>
      </c>
      <c r="M3562" s="1064">
        <v>4</v>
      </c>
      <c r="N3562" s="1064" t="s">
        <v>2395</v>
      </c>
      <c r="O3562">
        <v>13</v>
      </c>
      <c r="P3562" s="1065">
        <v>0</v>
      </c>
      <c r="Q3562" s="1065">
        <v>868.43</v>
      </c>
      <c r="R3562" s="1066">
        <f t="shared" si="55"/>
        <v>868.43</v>
      </c>
      <c r="S3562" s="1065">
        <v>0</v>
      </c>
      <c r="T3562" s="1065">
        <v>0</v>
      </c>
      <c r="U3562" s="1065">
        <v>0</v>
      </c>
      <c r="V3562" s="1065">
        <v>0</v>
      </c>
    </row>
    <row r="3563" spans="1:22">
      <c r="A3563">
        <v>4088200100</v>
      </c>
      <c r="B3563" s="1061">
        <v>2</v>
      </c>
      <c r="C3563" s="1061">
        <v>5</v>
      </c>
      <c r="D3563" s="1062">
        <v>2</v>
      </c>
      <c r="E3563" s="1061" t="s">
        <v>2394</v>
      </c>
      <c r="F3563" s="1061">
        <v>143</v>
      </c>
      <c r="G3563" s="1061" t="s">
        <v>711</v>
      </c>
      <c r="H3563" s="1063">
        <v>1</v>
      </c>
      <c r="I3563" s="1064">
        <v>11303</v>
      </c>
      <c r="J3563" s="1064">
        <v>1</v>
      </c>
      <c r="K3563">
        <v>2020</v>
      </c>
      <c r="L3563" s="1064">
        <v>1</v>
      </c>
      <c r="M3563" s="1064">
        <v>4</v>
      </c>
      <c r="N3563" s="1064" t="s">
        <v>2395</v>
      </c>
      <c r="O3563">
        <v>13</v>
      </c>
      <c r="P3563" s="1065">
        <v>0</v>
      </c>
      <c r="Q3563" s="1065">
        <v>0</v>
      </c>
      <c r="R3563" s="1066">
        <f t="shared" si="55"/>
        <v>0</v>
      </c>
      <c r="S3563" s="1065">
        <v>0</v>
      </c>
      <c r="T3563" s="1065">
        <v>0</v>
      </c>
      <c r="U3563" s="1065">
        <v>0</v>
      </c>
      <c r="V3563" s="1065">
        <v>0</v>
      </c>
    </row>
    <row r="3564" spans="1:22">
      <c r="A3564">
        <v>4088200100</v>
      </c>
      <c r="B3564" s="1061">
        <v>2</v>
      </c>
      <c r="C3564" s="1061">
        <v>5</v>
      </c>
      <c r="D3564" s="1062">
        <v>2</v>
      </c>
      <c r="E3564" s="1061" t="s">
        <v>2394</v>
      </c>
      <c r="F3564" s="1061">
        <v>143</v>
      </c>
      <c r="G3564" s="1061" t="s">
        <v>711</v>
      </c>
      <c r="H3564" s="1063">
        <v>1</v>
      </c>
      <c r="I3564" s="1064">
        <v>11303</v>
      </c>
      <c r="J3564" s="1064">
        <v>1</v>
      </c>
      <c r="K3564">
        <v>2020</v>
      </c>
      <c r="L3564" s="1064">
        <v>1</v>
      </c>
      <c r="M3564" s="1064">
        <v>4</v>
      </c>
      <c r="N3564" s="1064" t="s">
        <v>2395</v>
      </c>
      <c r="O3564">
        <v>13</v>
      </c>
      <c r="P3564" s="1065">
        <v>0</v>
      </c>
      <c r="Q3564" s="1065">
        <v>0</v>
      </c>
      <c r="R3564" s="1066">
        <f t="shared" si="55"/>
        <v>0</v>
      </c>
      <c r="S3564" s="1065">
        <v>0</v>
      </c>
      <c r="T3564" s="1065">
        <v>0</v>
      </c>
      <c r="U3564" s="1065">
        <v>6810.8</v>
      </c>
      <c r="V3564" s="1065">
        <v>6810.8</v>
      </c>
    </row>
    <row r="3565" spans="1:22">
      <c r="A3565">
        <v>4088200100</v>
      </c>
      <c r="B3565" s="1061">
        <v>2</v>
      </c>
      <c r="C3565" s="1061">
        <v>5</v>
      </c>
      <c r="D3565" s="1062">
        <v>2</v>
      </c>
      <c r="E3565" s="1061" t="s">
        <v>2394</v>
      </c>
      <c r="F3565" s="1061">
        <v>143</v>
      </c>
      <c r="G3565" s="1061" t="s">
        <v>711</v>
      </c>
      <c r="H3565" s="1063">
        <v>1</v>
      </c>
      <c r="I3565" s="1064">
        <v>11303</v>
      </c>
      <c r="J3565" s="1064">
        <v>1</v>
      </c>
      <c r="K3565">
        <v>2020</v>
      </c>
      <c r="L3565" s="1064">
        <v>1</v>
      </c>
      <c r="M3565" s="1064">
        <v>4</v>
      </c>
      <c r="N3565" s="1064" t="s">
        <v>2395</v>
      </c>
      <c r="O3565">
        <v>13</v>
      </c>
      <c r="P3565" s="1065">
        <v>0</v>
      </c>
      <c r="Q3565" s="1065">
        <v>0</v>
      </c>
      <c r="R3565" s="1066">
        <f t="shared" si="55"/>
        <v>0</v>
      </c>
      <c r="S3565" s="1065">
        <v>0</v>
      </c>
      <c r="T3565" s="1065">
        <v>0</v>
      </c>
      <c r="U3565" s="1065">
        <v>0</v>
      </c>
      <c r="V3565" s="1065">
        <v>0</v>
      </c>
    </row>
    <row r="3566" spans="1:22">
      <c r="A3566">
        <v>4088200100</v>
      </c>
      <c r="B3566" s="1061">
        <v>2</v>
      </c>
      <c r="C3566" s="1061">
        <v>5</v>
      </c>
      <c r="D3566" s="1062">
        <v>2</v>
      </c>
      <c r="E3566" s="1061" t="s">
        <v>2394</v>
      </c>
      <c r="F3566" s="1061">
        <v>143</v>
      </c>
      <c r="G3566" s="1061" t="s">
        <v>711</v>
      </c>
      <c r="H3566" s="1063">
        <v>1</v>
      </c>
      <c r="I3566" s="1064">
        <v>11303</v>
      </c>
      <c r="J3566" s="1064">
        <v>1</v>
      </c>
      <c r="K3566">
        <v>2020</v>
      </c>
      <c r="L3566" s="1064">
        <v>1</v>
      </c>
      <c r="M3566" s="1064">
        <v>4</v>
      </c>
      <c r="N3566" s="1064" t="s">
        <v>2395</v>
      </c>
      <c r="O3566">
        <v>13</v>
      </c>
      <c r="P3566" s="1065">
        <v>0</v>
      </c>
      <c r="Q3566" s="1065">
        <v>0</v>
      </c>
      <c r="R3566" s="1066">
        <f t="shared" si="55"/>
        <v>0</v>
      </c>
      <c r="S3566" s="1065">
        <v>0</v>
      </c>
      <c r="T3566" s="1065">
        <v>0</v>
      </c>
      <c r="U3566" s="1065">
        <v>0</v>
      </c>
      <c r="V3566" s="1065">
        <v>0</v>
      </c>
    </row>
    <row r="3567" spans="1:22">
      <c r="A3567">
        <v>4088200100</v>
      </c>
      <c r="B3567" s="1061">
        <v>2</v>
      </c>
      <c r="C3567" s="1061">
        <v>5</v>
      </c>
      <c r="D3567" s="1062">
        <v>2</v>
      </c>
      <c r="E3567" s="1061" t="s">
        <v>2394</v>
      </c>
      <c r="F3567" s="1061">
        <v>143</v>
      </c>
      <c r="G3567" s="1061" t="s">
        <v>711</v>
      </c>
      <c r="H3567" s="1063">
        <v>1</v>
      </c>
      <c r="I3567" s="1064">
        <v>11303</v>
      </c>
      <c r="J3567" s="1064">
        <v>1</v>
      </c>
      <c r="K3567">
        <v>2020</v>
      </c>
      <c r="L3567" s="1064">
        <v>1</v>
      </c>
      <c r="M3567" s="1064">
        <v>4</v>
      </c>
      <c r="N3567" s="1064" t="s">
        <v>2395</v>
      </c>
      <c r="O3567">
        <v>13</v>
      </c>
      <c r="P3567" s="1065">
        <v>0</v>
      </c>
      <c r="Q3567" s="1065">
        <v>0</v>
      </c>
      <c r="R3567" s="1066">
        <f t="shared" si="55"/>
        <v>0</v>
      </c>
      <c r="S3567" s="1065">
        <v>6810.8</v>
      </c>
      <c r="T3567" s="1065">
        <v>6810.8</v>
      </c>
      <c r="U3567" s="1065">
        <v>0</v>
      </c>
      <c r="V3567" s="1065">
        <v>0</v>
      </c>
    </row>
    <row r="3568" spans="1:22">
      <c r="A3568">
        <v>4088200100</v>
      </c>
      <c r="B3568" s="1061">
        <v>2</v>
      </c>
      <c r="C3568" s="1061">
        <v>5</v>
      </c>
      <c r="D3568" s="1062">
        <v>2</v>
      </c>
      <c r="E3568" s="1061" t="s">
        <v>2394</v>
      </c>
      <c r="F3568" s="1061">
        <v>143</v>
      </c>
      <c r="G3568" s="1061" t="s">
        <v>711</v>
      </c>
      <c r="H3568" s="1063">
        <v>1</v>
      </c>
      <c r="I3568" s="1064">
        <v>11303</v>
      </c>
      <c r="J3568" s="1064">
        <v>1</v>
      </c>
      <c r="K3568">
        <v>2020</v>
      </c>
      <c r="L3568" s="1064">
        <v>1</v>
      </c>
      <c r="M3568" s="1064">
        <v>4</v>
      </c>
      <c r="N3568" s="1064" t="s">
        <v>2395</v>
      </c>
      <c r="O3568">
        <v>13</v>
      </c>
      <c r="P3568" s="1065">
        <v>0</v>
      </c>
      <c r="Q3568" s="1065">
        <v>6810.8</v>
      </c>
      <c r="R3568" s="1066">
        <f t="shared" si="55"/>
        <v>6810.8</v>
      </c>
      <c r="S3568" s="1065">
        <v>0</v>
      </c>
      <c r="T3568" s="1065">
        <v>0</v>
      </c>
      <c r="U3568" s="1065">
        <v>0</v>
      </c>
      <c r="V3568" s="1065">
        <v>0</v>
      </c>
    </row>
    <row r="3569" spans="1:22">
      <c r="A3569">
        <v>4088200100</v>
      </c>
      <c r="B3569" s="1061">
        <v>2</v>
      </c>
      <c r="C3569" s="1061">
        <v>5</v>
      </c>
      <c r="D3569" s="1062">
        <v>2</v>
      </c>
      <c r="E3569" s="1061" t="s">
        <v>2394</v>
      </c>
      <c r="F3569" s="1061">
        <v>143</v>
      </c>
      <c r="G3569" s="1061" t="s">
        <v>711</v>
      </c>
      <c r="H3569" s="1063">
        <v>1</v>
      </c>
      <c r="I3569" s="1064">
        <v>11307</v>
      </c>
      <c r="J3569" s="1064">
        <v>1</v>
      </c>
      <c r="K3569">
        <v>2020</v>
      </c>
      <c r="L3569" s="1064">
        <v>1</v>
      </c>
      <c r="M3569" s="1064">
        <v>4</v>
      </c>
      <c r="N3569" s="1064" t="s">
        <v>2395</v>
      </c>
      <c r="O3569">
        <v>13</v>
      </c>
      <c r="P3569" s="1065">
        <v>0</v>
      </c>
      <c r="Q3569" s="1065">
        <v>0</v>
      </c>
      <c r="R3569" s="1066">
        <f t="shared" si="55"/>
        <v>0</v>
      </c>
      <c r="S3569" s="1065">
        <v>0</v>
      </c>
      <c r="T3569" s="1065">
        <v>0</v>
      </c>
      <c r="U3569" s="1065">
        <v>0</v>
      </c>
      <c r="V3569" s="1065">
        <v>0</v>
      </c>
    </row>
    <row r="3570" spans="1:22">
      <c r="A3570">
        <v>4088200100</v>
      </c>
      <c r="B3570" s="1061">
        <v>2</v>
      </c>
      <c r="C3570" s="1061">
        <v>5</v>
      </c>
      <c r="D3570" s="1062">
        <v>2</v>
      </c>
      <c r="E3570" s="1061" t="s">
        <v>2394</v>
      </c>
      <c r="F3570" s="1061">
        <v>143</v>
      </c>
      <c r="G3570" s="1061" t="s">
        <v>711</v>
      </c>
      <c r="H3570" s="1063">
        <v>1</v>
      </c>
      <c r="I3570" s="1064">
        <v>11307</v>
      </c>
      <c r="J3570" s="1064">
        <v>1</v>
      </c>
      <c r="K3570">
        <v>2020</v>
      </c>
      <c r="L3570" s="1064">
        <v>1</v>
      </c>
      <c r="M3570" s="1064">
        <v>4</v>
      </c>
      <c r="N3570" s="1064" t="s">
        <v>2395</v>
      </c>
      <c r="O3570">
        <v>13</v>
      </c>
      <c r="P3570" s="1065">
        <v>0</v>
      </c>
      <c r="Q3570" s="1065">
        <v>0</v>
      </c>
      <c r="R3570" s="1066">
        <f t="shared" si="55"/>
        <v>0</v>
      </c>
      <c r="S3570" s="1065">
        <v>0</v>
      </c>
      <c r="T3570" s="1065">
        <v>0</v>
      </c>
      <c r="U3570" s="1065">
        <v>11323.82</v>
      </c>
      <c r="V3570" s="1065">
        <v>11323.82</v>
      </c>
    </row>
    <row r="3571" spans="1:22">
      <c r="A3571">
        <v>4088200100</v>
      </c>
      <c r="B3571" s="1061">
        <v>2</v>
      </c>
      <c r="C3571" s="1061">
        <v>5</v>
      </c>
      <c r="D3571" s="1062">
        <v>2</v>
      </c>
      <c r="E3571" s="1061" t="s">
        <v>2394</v>
      </c>
      <c r="F3571" s="1061">
        <v>143</v>
      </c>
      <c r="G3571" s="1061" t="s">
        <v>711</v>
      </c>
      <c r="H3571" s="1063">
        <v>1</v>
      </c>
      <c r="I3571" s="1064">
        <v>11307</v>
      </c>
      <c r="J3571" s="1064">
        <v>1</v>
      </c>
      <c r="K3571">
        <v>2020</v>
      </c>
      <c r="L3571" s="1064">
        <v>1</v>
      </c>
      <c r="M3571" s="1064">
        <v>4</v>
      </c>
      <c r="N3571" s="1064" t="s">
        <v>2395</v>
      </c>
      <c r="O3571">
        <v>13</v>
      </c>
      <c r="P3571" s="1065">
        <v>0</v>
      </c>
      <c r="Q3571" s="1065">
        <v>0</v>
      </c>
      <c r="R3571" s="1066">
        <f t="shared" si="55"/>
        <v>0</v>
      </c>
      <c r="S3571" s="1065">
        <v>11323.82</v>
      </c>
      <c r="T3571" s="1065">
        <v>11323.82</v>
      </c>
      <c r="U3571" s="1065">
        <v>0</v>
      </c>
      <c r="V3571" s="1065">
        <v>0</v>
      </c>
    </row>
    <row r="3572" spans="1:22">
      <c r="A3572">
        <v>4088200100</v>
      </c>
      <c r="B3572" s="1061">
        <v>2</v>
      </c>
      <c r="C3572" s="1061">
        <v>5</v>
      </c>
      <c r="D3572" s="1062">
        <v>2</v>
      </c>
      <c r="E3572" s="1061" t="s">
        <v>2394</v>
      </c>
      <c r="F3572" s="1061">
        <v>143</v>
      </c>
      <c r="G3572" s="1061" t="s">
        <v>711</v>
      </c>
      <c r="H3572" s="1063">
        <v>1</v>
      </c>
      <c r="I3572" s="1064">
        <v>11307</v>
      </c>
      <c r="J3572" s="1064">
        <v>1</v>
      </c>
      <c r="K3572">
        <v>2020</v>
      </c>
      <c r="L3572" s="1064">
        <v>1</v>
      </c>
      <c r="M3572" s="1064">
        <v>4</v>
      </c>
      <c r="N3572" s="1064" t="s">
        <v>2395</v>
      </c>
      <c r="O3572">
        <v>13</v>
      </c>
      <c r="P3572" s="1065">
        <v>0</v>
      </c>
      <c r="Q3572" s="1065">
        <v>11323.82</v>
      </c>
      <c r="R3572" s="1066">
        <f t="shared" si="55"/>
        <v>11323.82</v>
      </c>
      <c r="S3572" s="1065">
        <v>0</v>
      </c>
      <c r="T3572" s="1065">
        <v>0</v>
      </c>
      <c r="U3572" s="1065">
        <v>0</v>
      </c>
      <c r="V3572" s="1065">
        <v>0</v>
      </c>
    </row>
    <row r="3573" spans="1:22">
      <c r="A3573">
        <v>4088200100</v>
      </c>
      <c r="B3573" s="1061">
        <v>2</v>
      </c>
      <c r="C3573" s="1061">
        <v>5</v>
      </c>
      <c r="D3573" s="1062">
        <v>2</v>
      </c>
      <c r="E3573" s="1061" t="s">
        <v>2394</v>
      </c>
      <c r="F3573" s="1061">
        <v>143</v>
      </c>
      <c r="G3573" s="1061" t="s">
        <v>711</v>
      </c>
      <c r="H3573" s="1063">
        <v>1</v>
      </c>
      <c r="I3573" s="1064">
        <v>11307</v>
      </c>
      <c r="J3573" s="1064">
        <v>1</v>
      </c>
      <c r="K3573">
        <v>2020</v>
      </c>
      <c r="L3573" s="1064">
        <v>1</v>
      </c>
      <c r="M3573" s="1064">
        <v>4</v>
      </c>
      <c r="N3573" s="1064" t="s">
        <v>2395</v>
      </c>
      <c r="O3573">
        <v>13</v>
      </c>
      <c r="P3573" s="1065">
        <v>0</v>
      </c>
      <c r="Q3573" s="1065">
        <v>0</v>
      </c>
      <c r="R3573" s="1066">
        <f t="shared" si="55"/>
        <v>0</v>
      </c>
      <c r="S3573" s="1065">
        <v>0</v>
      </c>
      <c r="T3573" s="1065">
        <v>0</v>
      </c>
      <c r="U3573" s="1065">
        <v>0</v>
      </c>
      <c r="V3573" s="1065">
        <v>0</v>
      </c>
    </row>
    <row r="3574" spans="1:22">
      <c r="A3574">
        <v>4088200100</v>
      </c>
      <c r="B3574" s="1061">
        <v>2</v>
      </c>
      <c r="C3574" s="1061">
        <v>5</v>
      </c>
      <c r="D3574" s="1062">
        <v>2</v>
      </c>
      <c r="E3574" s="1061" t="s">
        <v>2394</v>
      </c>
      <c r="F3574" s="1061">
        <v>143</v>
      </c>
      <c r="G3574" s="1061" t="s">
        <v>711</v>
      </c>
      <c r="H3574" s="1063">
        <v>1</v>
      </c>
      <c r="I3574" s="1064">
        <v>11307</v>
      </c>
      <c r="J3574" s="1064">
        <v>1</v>
      </c>
      <c r="K3574">
        <v>2020</v>
      </c>
      <c r="L3574" s="1064">
        <v>1</v>
      </c>
      <c r="M3574" s="1064">
        <v>4</v>
      </c>
      <c r="N3574" s="1064" t="s">
        <v>2395</v>
      </c>
      <c r="O3574">
        <v>13</v>
      </c>
      <c r="P3574" s="1065">
        <v>0</v>
      </c>
      <c r="Q3574" s="1065">
        <v>0</v>
      </c>
      <c r="R3574" s="1066">
        <f t="shared" si="55"/>
        <v>0</v>
      </c>
      <c r="S3574" s="1065">
        <v>0</v>
      </c>
      <c r="T3574" s="1065">
        <v>0</v>
      </c>
      <c r="U3574" s="1065">
        <v>0</v>
      </c>
      <c r="V3574" s="1065">
        <v>0</v>
      </c>
    </row>
    <row r="3575" spans="1:22">
      <c r="A3575">
        <v>4088200100</v>
      </c>
      <c r="B3575" s="1061">
        <v>2</v>
      </c>
      <c r="C3575" s="1061">
        <v>5</v>
      </c>
      <c r="D3575" s="1062">
        <v>2</v>
      </c>
      <c r="E3575" s="1061" t="s">
        <v>2394</v>
      </c>
      <c r="F3575" s="1061">
        <v>143</v>
      </c>
      <c r="G3575" s="1061" t="s">
        <v>711</v>
      </c>
      <c r="H3575" s="1063">
        <v>1</v>
      </c>
      <c r="I3575" s="1064">
        <v>11307</v>
      </c>
      <c r="J3575" s="1064">
        <v>1</v>
      </c>
      <c r="K3575">
        <v>2020</v>
      </c>
      <c r="L3575" s="1064">
        <v>1</v>
      </c>
      <c r="M3575" s="1064">
        <v>4</v>
      </c>
      <c r="N3575" s="1064" t="s">
        <v>2395</v>
      </c>
      <c r="O3575">
        <v>13</v>
      </c>
      <c r="P3575" s="1065">
        <v>0</v>
      </c>
      <c r="Q3575" s="1065">
        <v>0</v>
      </c>
      <c r="R3575" s="1066">
        <f t="shared" si="55"/>
        <v>0</v>
      </c>
      <c r="S3575" s="1065">
        <v>0</v>
      </c>
      <c r="T3575" s="1065">
        <v>0</v>
      </c>
      <c r="U3575" s="1065">
        <v>0</v>
      </c>
      <c r="V3575" s="1065">
        <v>0</v>
      </c>
    </row>
    <row r="3576" spans="1:22">
      <c r="A3576">
        <v>4088200100</v>
      </c>
      <c r="B3576" s="1061">
        <v>2</v>
      </c>
      <c r="C3576" s="1061">
        <v>5</v>
      </c>
      <c r="D3576" s="1062">
        <v>2</v>
      </c>
      <c r="E3576" s="1061" t="s">
        <v>2394</v>
      </c>
      <c r="F3576" s="1061">
        <v>143</v>
      </c>
      <c r="G3576" s="1061" t="s">
        <v>711</v>
      </c>
      <c r="H3576" s="1063">
        <v>1</v>
      </c>
      <c r="I3576" s="1064">
        <v>11307</v>
      </c>
      <c r="J3576" s="1064">
        <v>1</v>
      </c>
      <c r="K3576">
        <v>2020</v>
      </c>
      <c r="L3576" s="1064">
        <v>1</v>
      </c>
      <c r="M3576" s="1064">
        <v>4</v>
      </c>
      <c r="N3576" s="1064" t="s">
        <v>2395</v>
      </c>
      <c r="O3576">
        <v>13</v>
      </c>
      <c r="P3576" s="1065">
        <v>0</v>
      </c>
      <c r="Q3576" s="1065">
        <v>0</v>
      </c>
      <c r="R3576" s="1066">
        <f t="shared" si="55"/>
        <v>0</v>
      </c>
      <c r="S3576" s="1065">
        <v>0</v>
      </c>
      <c r="T3576" s="1065">
        <v>0</v>
      </c>
      <c r="U3576" s="1065">
        <v>29264.23</v>
      </c>
      <c r="V3576" s="1065">
        <v>29264.23</v>
      </c>
    </row>
    <row r="3577" spans="1:22">
      <c r="A3577">
        <v>4088200100</v>
      </c>
      <c r="B3577" s="1061">
        <v>2</v>
      </c>
      <c r="C3577" s="1061">
        <v>5</v>
      </c>
      <c r="D3577" s="1062">
        <v>2</v>
      </c>
      <c r="E3577" s="1061" t="s">
        <v>2394</v>
      </c>
      <c r="F3577" s="1061">
        <v>143</v>
      </c>
      <c r="G3577" s="1061" t="s">
        <v>711</v>
      </c>
      <c r="H3577" s="1063">
        <v>1</v>
      </c>
      <c r="I3577" s="1064">
        <v>11307</v>
      </c>
      <c r="J3577" s="1064">
        <v>1</v>
      </c>
      <c r="K3577">
        <v>2020</v>
      </c>
      <c r="L3577" s="1064">
        <v>1</v>
      </c>
      <c r="M3577" s="1064">
        <v>4</v>
      </c>
      <c r="N3577" s="1064" t="s">
        <v>2395</v>
      </c>
      <c r="O3577">
        <v>13</v>
      </c>
      <c r="P3577" s="1065">
        <v>0</v>
      </c>
      <c r="Q3577" s="1065">
        <v>0</v>
      </c>
      <c r="R3577" s="1066">
        <f t="shared" si="55"/>
        <v>0</v>
      </c>
      <c r="S3577" s="1065">
        <v>0</v>
      </c>
      <c r="T3577" s="1065">
        <v>0</v>
      </c>
      <c r="U3577" s="1065">
        <v>0</v>
      </c>
      <c r="V3577" s="1065">
        <v>0</v>
      </c>
    </row>
    <row r="3578" spans="1:22">
      <c r="A3578">
        <v>4088200100</v>
      </c>
      <c r="B3578" s="1061">
        <v>2</v>
      </c>
      <c r="C3578" s="1061">
        <v>5</v>
      </c>
      <c r="D3578" s="1062">
        <v>2</v>
      </c>
      <c r="E3578" s="1061" t="s">
        <v>2394</v>
      </c>
      <c r="F3578" s="1061">
        <v>143</v>
      </c>
      <c r="G3578" s="1061" t="s">
        <v>711</v>
      </c>
      <c r="H3578" s="1063">
        <v>1</v>
      </c>
      <c r="I3578" s="1064">
        <v>11307</v>
      </c>
      <c r="J3578" s="1064">
        <v>1</v>
      </c>
      <c r="K3578">
        <v>2020</v>
      </c>
      <c r="L3578" s="1064">
        <v>1</v>
      </c>
      <c r="M3578" s="1064">
        <v>4</v>
      </c>
      <c r="N3578" s="1064" t="s">
        <v>2395</v>
      </c>
      <c r="O3578">
        <v>13</v>
      </c>
      <c r="P3578" s="1065">
        <v>0</v>
      </c>
      <c r="Q3578" s="1065">
        <v>0</v>
      </c>
      <c r="R3578" s="1066">
        <f t="shared" si="55"/>
        <v>0</v>
      </c>
      <c r="S3578" s="1065">
        <v>0</v>
      </c>
      <c r="T3578" s="1065">
        <v>0</v>
      </c>
      <c r="U3578" s="1065">
        <v>0</v>
      </c>
      <c r="V3578" s="1065">
        <v>0</v>
      </c>
    </row>
    <row r="3579" spans="1:22">
      <c r="A3579">
        <v>4088200100</v>
      </c>
      <c r="B3579" s="1061">
        <v>2</v>
      </c>
      <c r="C3579" s="1061">
        <v>5</v>
      </c>
      <c r="D3579" s="1062">
        <v>2</v>
      </c>
      <c r="E3579" s="1061" t="s">
        <v>2394</v>
      </c>
      <c r="F3579" s="1061">
        <v>143</v>
      </c>
      <c r="G3579" s="1061" t="s">
        <v>711</v>
      </c>
      <c r="H3579" s="1063">
        <v>1</v>
      </c>
      <c r="I3579" s="1064">
        <v>11307</v>
      </c>
      <c r="J3579" s="1064">
        <v>1</v>
      </c>
      <c r="K3579">
        <v>2020</v>
      </c>
      <c r="L3579" s="1064">
        <v>1</v>
      </c>
      <c r="M3579" s="1064">
        <v>4</v>
      </c>
      <c r="N3579" s="1064" t="s">
        <v>2395</v>
      </c>
      <c r="O3579">
        <v>13</v>
      </c>
      <c r="P3579" s="1065">
        <v>0</v>
      </c>
      <c r="Q3579" s="1065">
        <v>0</v>
      </c>
      <c r="R3579" s="1066">
        <f t="shared" si="55"/>
        <v>0</v>
      </c>
      <c r="S3579" s="1065">
        <v>29264.23</v>
      </c>
      <c r="T3579" s="1065">
        <v>29264.23</v>
      </c>
      <c r="U3579" s="1065">
        <v>0</v>
      </c>
      <c r="V3579" s="1065">
        <v>0</v>
      </c>
    </row>
    <row r="3580" spans="1:22">
      <c r="A3580">
        <v>4088200100</v>
      </c>
      <c r="B3580" s="1061">
        <v>2</v>
      </c>
      <c r="C3580" s="1061">
        <v>5</v>
      </c>
      <c r="D3580" s="1062">
        <v>2</v>
      </c>
      <c r="E3580" s="1061" t="s">
        <v>2394</v>
      </c>
      <c r="F3580" s="1061">
        <v>143</v>
      </c>
      <c r="G3580" s="1061" t="s">
        <v>711</v>
      </c>
      <c r="H3580" s="1063">
        <v>1</v>
      </c>
      <c r="I3580" s="1064">
        <v>11307</v>
      </c>
      <c r="J3580" s="1064">
        <v>1</v>
      </c>
      <c r="K3580">
        <v>2020</v>
      </c>
      <c r="L3580" s="1064">
        <v>1</v>
      </c>
      <c r="M3580" s="1064">
        <v>4</v>
      </c>
      <c r="N3580" s="1064" t="s">
        <v>2395</v>
      </c>
      <c r="O3580">
        <v>13</v>
      </c>
      <c r="P3580" s="1065">
        <v>0</v>
      </c>
      <c r="Q3580" s="1065">
        <v>29264.23</v>
      </c>
      <c r="R3580" s="1066">
        <f t="shared" si="55"/>
        <v>29264.23</v>
      </c>
      <c r="S3580" s="1065">
        <v>0</v>
      </c>
      <c r="T3580" s="1065">
        <v>0</v>
      </c>
      <c r="U3580" s="1065">
        <v>0</v>
      </c>
      <c r="V3580" s="1065">
        <v>0</v>
      </c>
    </row>
    <row r="3581" spans="1:22">
      <c r="A3581">
        <v>4088200100</v>
      </c>
      <c r="B3581" s="1061">
        <v>2</v>
      </c>
      <c r="C3581" s="1061">
        <v>5</v>
      </c>
      <c r="D3581" s="1062">
        <v>2</v>
      </c>
      <c r="E3581" s="1061" t="s">
        <v>2394</v>
      </c>
      <c r="F3581" s="1061">
        <v>143</v>
      </c>
      <c r="G3581" s="1061" t="s">
        <v>711</v>
      </c>
      <c r="H3581" s="1063">
        <v>1</v>
      </c>
      <c r="I3581" s="1064">
        <v>11307</v>
      </c>
      <c r="J3581" s="1064">
        <v>1</v>
      </c>
      <c r="K3581">
        <v>2020</v>
      </c>
      <c r="L3581" s="1064">
        <v>1</v>
      </c>
      <c r="M3581" s="1064">
        <v>4</v>
      </c>
      <c r="N3581" s="1064" t="s">
        <v>2395</v>
      </c>
      <c r="O3581">
        <v>13</v>
      </c>
      <c r="P3581" s="1065">
        <v>0</v>
      </c>
      <c r="Q3581" s="1065">
        <v>0</v>
      </c>
      <c r="R3581" s="1066">
        <f t="shared" si="55"/>
        <v>0</v>
      </c>
      <c r="S3581" s="1065">
        <v>0</v>
      </c>
      <c r="T3581" s="1065">
        <v>0</v>
      </c>
      <c r="U3581" s="1065">
        <v>0</v>
      </c>
      <c r="V3581" s="1065">
        <v>0</v>
      </c>
    </row>
    <row r="3582" spans="1:22">
      <c r="A3582">
        <v>4088200100</v>
      </c>
      <c r="B3582" s="1061">
        <v>2</v>
      </c>
      <c r="C3582" s="1061">
        <v>5</v>
      </c>
      <c r="D3582" s="1062">
        <v>2</v>
      </c>
      <c r="E3582" s="1061" t="s">
        <v>2394</v>
      </c>
      <c r="F3582" s="1061">
        <v>143</v>
      </c>
      <c r="G3582" s="1061" t="s">
        <v>711</v>
      </c>
      <c r="H3582" s="1063">
        <v>1</v>
      </c>
      <c r="I3582" s="1064">
        <v>11307</v>
      </c>
      <c r="J3582" s="1064">
        <v>1</v>
      </c>
      <c r="K3582">
        <v>2020</v>
      </c>
      <c r="L3582" s="1064">
        <v>1</v>
      </c>
      <c r="M3582" s="1064">
        <v>4</v>
      </c>
      <c r="N3582" s="1064" t="s">
        <v>2395</v>
      </c>
      <c r="O3582">
        <v>13</v>
      </c>
      <c r="P3582" s="1065">
        <v>0</v>
      </c>
      <c r="Q3582" s="1065">
        <v>0</v>
      </c>
      <c r="R3582" s="1066">
        <f t="shared" si="55"/>
        <v>0</v>
      </c>
      <c r="S3582" s="1065">
        <v>34227.64</v>
      </c>
      <c r="T3582" s="1065">
        <v>34227.64</v>
      </c>
      <c r="U3582" s="1065">
        <v>0</v>
      </c>
      <c r="V3582" s="1065">
        <v>0</v>
      </c>
    </row>
    <row r="3583" spans="1:22">
      <c r="A3583">
        <v>4088200100</v>
      </c>
      <c r="B3583" s="1061">
        <v>2</v>
      </c>
      <c r="C3583" s="1061">
        <v>5</v>
      </c>
      <c r="D3583" s="1062">
        <v>2</v>
      </c>
      <c r="E3583" s="1061" t="s">
        <v>2394</v>
      </c>
      <c r="F3583" s="1061">
        <v>143</v>
      </c>
      <c r="G3583" s="1061" t="s">
        <v>711</v>
      </c>
      <c r="H3583" s="1063">
        <v>1</v>
      </c>
      <c r="I3583" s="1064">
        <v>11307</v>
      </c>
      <c r="J3583" s="1064">
        <v>1</v>
      </c>
      <c r="K3583">
        <v>2020</v>
      </c>
      <c r="L3583" s="1064">
        <v>1</v>
      </c>
      <c r="M3583" s="1064">
        <v>4</v>
      </c>
      <c r="N3583" s="1064" t="s">
        <v>2395</v>
      </c>
      <c r="O3583">
        <v>13</v>
      </c>
      <c r="P3583" s="1065">
        <v>0</v>
      </c>
      <c r="Q3583" s="1065">
        <v>34227.64</v>
      </c>
      <c r="R3583" s="1066">
        <f t="shared" si="55"/>
        <v>34227.64</v>
      </c>
      <c r="S3583" s="1065">
        <v>0</v>
      </c>
      <c r="T3583" s="1065">
        <v>0</v>
      </c>
      <c r="U3583" s="1065">
        <v>0</v>
      </c>
      <c r="V3583" s="1065">
        <v>0</v>
      </c>
    </row>
    <row r="3584" spans="1:22">
      <c r="A3584">
        <v>4088200100</v>
      </c>
      <c r="B3584" s="1061">
        <v>2</v>
      </c>
      <c r="C3584" s="1061">
        <v>5</v>
      </c>
      <c r="D3584" s="1062">
        <v>2</v>
      </c>
      <c r="E3584" s="1061" t="s">
        <v>2394</v>
      </c>
      <c r="F3584" s="1061">
        <v>143</v>
      </c>
      <c r="G3584" s="1061" t="s">
        <v>711</v>
      </c>
      <c r="H3584" s="1063">
        <v>1</v>
      </c>
      <c r="I3584" s="1064">
        <v>11307</v>
      </c>
      <c r="J3584" s="1064">
        <v>1</v>
      </c>
      <c r="K3584">
        <v>2020</v>
      </c>
      <c r="L3584" s="1064">
        <v>1</v>
      </c>
      <c r="M3584" s="1064">
        <v>4</v>
      </c>
      <c r="N3584" s="1064" t="s">
        <v>2395</v>
      </c>
      <c r="O3584">
        <v>13</v>
      </c>
      <c r="P3584" s="1065">
        <v>0</v>
      </c>
      <c r="Q3584" s="1065">
        <v>0</v>
      </c>
      <c r="R3584" s="1066">
        <f t="shared" si="55"/>
        <v>0</v>
      </c>
      <c r="S3584" s="1065">
        <v>0</v>
      </c>
      <c r="T3584" s="1065">
        <v>0</v>
      </c>
      <c r="U3584" s="1065">
        <v>0</v>
      </c>
      <c r="V3584" s="1065">
        <v>0</v>
      </c>
    </row>
    <row r="3585" spans="1:22">
      <c r="A3585">
        <v>4088200100</v>
      </c>
      <c r="B3585" s="1061">
        <v>2</v>
      </c>
      <c r="C3585" s="1061">
        <v>5</v>
      </c>
      <c r="D3585" s="1062">
        <v>2</v>
      </c>
      <c r="E3585" s="1061" t="s">
        <v>2394</v>
      </c>
      <c r="F3585" s="1061">
        <v>143</v>
      </c>
      <c r="G3585" s="1061" t="s">
        <v>711</v>
      </c>
      <c r="H3585" s="1063">
        <v>1</v>
      </c>
      <c r="I3585" s="1064">
        <v>11307</v>
      </c>
      <c r="J3585" s="1064">
        <v>1</v>
      </c>
      <c r="K3585">
        <v>2020</v>
      </c>
      <c r="L3585" s="1064">
        <v>1</v>
      </c>
      <c r="M3585" s="1064">
        <v>4</v>
      </c>
      <c r="N3585" s="1064" t="s">
        <v>2395</v>
      </c>
      <c r="O3585">
        <v>13</v>
      </c>
      <c r="P3585" s="1065">
        <v>0</v>
      </c>
      <c r="Q3585" s="1065">
        <v>0</v>
      </c>
      <c r="R3585" s="1066">
        <f t="shared" si="55"/>
        <v>0</v>
      </c>
      <c r="S3585" s="1065">
        <v>0</v>
      </c>
      <c r="T3585" s="1065">
        <v>0</v>
      </c>
      <c r="U3585" s="1065">
        <v>34227.64</v>
      </c>
      <c r="V3585" s="1065">
        <v>34227.64</v>
      </c>
    </row>
    <row r="3586" spans="1:22">
      <c r="A3586">
        <v>4088200100</v>
      </c>
      <c r="B3586" s="1061">
        <v>2</v>
      </c>
      <c r="C3586" s="1061">
        <v>5</v>
      </c>
      <c r="D3586" s="1062">
        <v>2</v>
      </c>
      <c r="E3586" s="1061" t="s">
        <v>2394</v>
      </c>
      <c r="F3586" s="1061">
        <v>143</v>
      </c>
      <c r="G3586" s="1061" t="s">
        <v>711</v>
      </c>
      <c r="H3586" s="1063">
        <v>1</v>
      </c>
      <c r="I3586" s="1064">
        <v>11307</v>
      </c>
      <c r="J3586" s="1064">
        <v>1</v>
      </c>
      <c r="K3586">
        <v>2020</v>
      </c>
      <c r="L3586" s="1064">
        <v>1</v>
      </c>
      <c r="M3586" s="1064">
        <v>4</v>
      </c>
      <c r="N3586" s="1064" t="s">
        <v>2395</v>
      </c>
      <c r="O3586">
        <v>13</v>
      </c>
      <c r="P3586" s="1065">
        <v>0</v>
      </c>
      <c r="Q3586" s="1065">
        <v>0</v>
      </c>
      <c r="R3586" s="1066">
        <f t="shared" si="55"/>
        <v>0</v>
      </c>
      <c r="S3586" s="1065">
        <v>0</v>
      </c>
      <c r="T3586" s="1065">
        <v>0</v>
      </c>
      <c r="U3586" s="1065">
        <v>0</v>
      </c>
      <c r="V3586" s="1065">
        <v>0</v>
      </c>
    </row>
    <row r="3587" spans="1:22">
      <c r="A3587">
        <v>4088200100</v>
      </c>
      <c r="B3587" s="1061">
        <v>2</v>
      </c>
      <c r="C3587" s="1061">
        <v>5</v>
      </c>
      <c r="D3587" s="1062">
        <v>2</v>
      </c>
      <c r="E3587" s="1061" t="s">
        <v>2394</v>
      </c>
      <c r="F3587" s="1061">
        <v>143</v>
      </c>
      <c r="G3587" s="1061" t="s">
        <v>711</v>
      </c>
      <c r="H3587" s="1063">
        <v>1</v>
      </c>
      <c r="I3587" s="1064">
        <v>11307</v>
      </c>
      <c r="J3587" s="1064">
        <v>1</v>
      </c>
      <c r="K3587">
        <v>2020</v>
      </c>
      <c r="L3587" s="1064">
        <v>1</v>
      </c>
      <c r="M3587" s="1064">
        <v>4</v>
      </c>
      <c r="N3587" s="1064" t="s">
        <v>2395</v>
      </c>
      <c r="O3587">
        <v>13</v>
      </c>
      <c r="P3587" s="1065">
        <v>0</v>
      </c>
      <c r="Q3587" s="1065">
        <v>0</v>
      </c>
      <c r="R3587" s="1066">
        <f t="shared" si="55"/>
        <v>0</v>
      </c>
      <c r="S3587" s="1065">
        <v>0</v>
      </c>
      <c r="T3587" s="1065">
        <v>0</v>
      </c>
      <c r="U3587" s="1065">
        <v>0</v>
      </c>
      <c r="V3587" s="1065">
        <v>0</v>
      </c>
    </row>
    <row r="3588" spans="1:22">
      <c r="A3588">
        <v>4088200100</v>
      </c>
      <c r="B3588" s="1061">
        <v>2</v>
      </c>
      <c r="C3588" s="1061">
        <v>5</v>
      </c>
      <c r="D3588" s="1062">
        <v>2</v>
      </c>
      <c r="E3588" s="1061" t="s">
        <v>2394</v>
      </c>
      <c r="F3588" s="1061">
        <v>143</v>
      </c>
      <c r="G3588" s="1061" t="s">
        <v>711</v>
      </c>
      <c r="H3588" s="1063">
        <v>1</v>
      </c>
      <c r="I3588" s="1064">
        <v>11307</v>
      </c>
      <c r="J3588" s="1064">
        <v>1</v>
      </c>
      <c r="K3588">
        <v>2020</v>
      </c>
      <c r="L3588" s="1064">
        <v>1</v>
      </c>
      <c r="M3588" s="1064">
        <v>4</v>
      </c>
      <c r="N3588" s="1064" t="s">
        <v>2395</v>
      </c>
      <c r="O3588">
        <v>13</v>
      </c>
      <c r="P3588" s="1065">
        <v>0</v>
      </c>
      <c r="Q3588" s="1065">
        <v>0</v>
      </c>
      <c r="R3588" s="1066">
        <f t="shared" si="55"/>
        <v>0</v>
      </c>
      <c r="S3588" s="1065">
        <v>0</v>
      </c>
      <c r="T3588" s="1065">
        <v>0</v>
      </c>
      <c r="U3588" s="1065">
        <v>12977.41</v>
      </c>
      <c r="V3588" s="1065">
        <v>12977.41</v>
      </c>
    </row>
    <row r="3589" spans="1:22">
      <c r="A3589">
        <v>4088200100</v>
      </c>
      <c r="B3589" s="1061">
        <v>2</v>
      </c>
      <c r="C3589" s="1061">
        <v>5</v>
      </c>
      <c r="D3589" s="1062">
        <v>2</v>
      </c>
      <c r="E3589" s="1061" t="s">
        <v>2394</v>
      </c>
      <c r="F3589" s="1061">
        <v>143</v>
      </c>
      <c r="G3589" s="1061" t="s">
        <v>711</v>
      </c>
      <c r="H3589" s="1063">
        <v>1</v>
      </c>
      <c r="I3589" s="1064">
        <v>11307</v>
      </c>
      <c r="J3589" s="1064">
        <v>1</v>
      </c>
      <c r="K3589">
        <v>2020</v>
      </c>
      <c r="L3589" s="1064">
        <v>1</v>
      </c>
      <c r="M3589" s="1064">
        <v>4</v>
      </c>
      <c r="N3589" s="1064" t="s">
        <v>2395</v>
      </c>
      <c r="O3589">
        <v>13</v>
      </c>
      <c r="P3589" s="1065">
        <v>0</v>
      </c>
      <c r="Q3589" s="1065">
        <v>0</v>
      </c>
      <c r="R3589" s="1066">
        <f t="shared" ref="R3589:R3652" si="56">P3589+Q3589</f>
        <v>0</v>
      </c>
      <c r="S3589" s="1065">
        <v>0</v>
      </c>
      <c r="T3589" s="1065">
        <v>0</v>
      </c>
      <c r="U3589" s="1065">
        <v>0</v>
      </c>
      <c r="V3589" s="1065">
        <v>0</v>
      </c>
    </row>
    <row r="3590" spans="1:22">
      <c r="A3590">
        <v>4088200100</v>
      </c>
      <c r="B3590" s="1061">
        <v>2</v>
      </c>
      <c r="C3590" s="1061">
        <v>5</v>
      </c>
      <c r="D3590" s="1062">
        <v>2</v>
      </c>
      <c r="E3590" s="1061" t="s">
        <v>2394</v>
      </c>
      <c r="F3590" s="1061">
        <v>143</v>
      </c>
      <c r="G3590" s="1061" t="s">
        <v>711</v>
      </c>
      <c r="H3590" s="1063">
        <v>1</v>
      </c>
      <c r="I3590" s="1064">
        <v>11307</v>
      </c>
      <c r="J3590" s="1064">
        <v>1</v>
      </c>
      <c r="K3590">
        <v>2020</v>
      </c>
      <c r="L3590" s="1064">
        <v>1</v>
      </c>
      <c r="M3590" s="1064">
        <v>4</v>
      </c>
      <c r="N3590" s="1064" t="s">
        <v>2395</v>
      </c>
      <c r="O3590">
        <v>13</v>
      </c>
      <c r="P3590" s="1065">
        <v>0</v>
      </c>
      <c r="Q3590" s="1065">
        <v>0</v>
      </c>
      <c r="R3590" s="1066">
        <f t="shared" si="56"/>
        <v>0</v>
      </c>
      <c r="S3590" s="1065">
        <v>0</v>
      </c>
      <c r="T3590" s="1065">
        <v>0</v>
      </c>
      <c r="U3590" s="1065">
        <v>0</v>
      </c>
      <c r="V3590" s="1065">
        <v>0</v>
      </c>
    </row>
    <row r="3591" spans="1:22">
      <c r="A3591">
        <v>4088200100</v>
      </c>
      <c r="B3591" s="1061">
        <v>2</v>
      </c>
      <c r="C3591" s="1061">
        <v>5</v>
      </c>
      <c r="D3591" s="1062">
        <v>2</v>
      </c>
      <c r="E3591" s="1061" t="s">
        <v>2394</v>
      </c>
      <c r="F3591" s="1061">
        <v>143</v>
      </c>
      <c r="G3591" s="1061" t="s">
        <v>711</v>
      </c>
      <c r="H3591" s="1063">
        <v>1</v>
      </c>
      <c r="I3591" s="1064">
        <v>11307</v>
      </c>
      <c r="J3591" s="1064">
        <v>1</v>
      </c>
      <c r="K3591">
        <v>2020</v>
      </c>
      <c r="L3591" s="1064">
        <v>1</v>
      </c>
      <c r="M3591" s="1064">
        <v>4</v>
      </c>
      <c r="N3591" s="1064" t="s">
        <v>2395</v>
      </c>
      <c r="O3591">
        <v>13</v>
      </c>
      <c r="P3591" s="1065">
        <v>0</v>
      </c>
      <c r="Q3591" s="1065">
        <v>0</v>
      </c>
      <c r="R3591" s="1066">
        <f t="shared" si="56"/>
        <v>0</v>
      </c>
      <c r="S3591" s="1065">
        <v>12977.41</v>
      </c>
      <c r="T3591" s="1065">
        <v>12977.41</v>
      </c>
      <c r="U3591" s="1065">
        <v>0</v>
      </c>
      <c r="V3591" s="1065">
        <v>0</v>
      </c>
    </row>
    <row r="3592" spans="1:22">
      <c r="A3592">
        <v>4088200100</v>
      </c>
      <c r="B3592" s="1061">
        <v>2</v>
      </c>
      <c r="C3592" s="1061">
        <v>5</v>
      </c>
      <c r="D3592" s="1062">
        <v>2</v>
      </c>
      <c r="E3592" s="1061" t="s">
        <v>2394</v>
      </c>
      <c r="F3592" s="1061">
        <v>143</v>
      </c>
      <c r="G3592" s="1061" t="s">
        <v>711</v>
      </c>
      <c r="H3592" s="1063">
        <v>1</v>
      </c>
      <c r="I3592" s="1064">
        <v>11307</v>
      </c>
      <c r="J3592" s="1064">
        <v>1</v>
      </c>
      <c r="K3592">
        <v>2020</v>
      </c>
      <c r="L3592" s="1064">
        <v>1</v>
      </c>
      <c r="M3592" s="1064">
        <v>4</v>
      </c>
      <c r="N3592" s="1064" t="s">
        <v>2395</v>
      </c>
      <c r="O3592">
        <v>13</v>
      </c>
      <c r="P3592" s="1065">
        <v>0</v>
      </c>
      <c r="Q3592" s="1065">
        <v>12977.41</v>
      </c>
      <c r="R3592" s="1066">
        <f t="shared" si="56"/>
        <v>12977.41</v>
      </c>
      <c r="S3592" s="1065">
        <v>0</v>
      </c>
      <c r="T3592" s="1065">
        <v>0</v>
      </c>
      <c r="U3592" s="1065">
        <v>0</v>
      </c>
      <c r="V3592" s="1065">
        <v>0</v>
      </c>
    </row>
    <row r="3593" spans="1:22">
      <c r="A3593">
        <v>4088200100</v>
      </c>
      <c r="B3593" s="1061">
        <v>2</v>
      </c>
      <c r="C3593" s="1061">
        <v>5</v>
      </c>
      <c r="D3593" s="1062">
        <v>2</v>
      </c>
      <c r="E3593" s="1061" t="s">
        <v>2394</v>
      </c>
      <c r="F3593" s="1061">
        <v>143</v>
      </c>
      <c r="G3593" s="1061" t="s">
        <v>711</v>
      </c>
      <c r="H3593" s="1063">
        <v>1</v>
      </c>
      <c r="I3593" s="1064">
        <v>11307</v>
      </c>
      <c r="J3593" s="1064">
        <v>1</v>
      </c>
      <c r="K3593">
        <v>2020</v>
      </c>
      <c r="L3593" s="1064">
        <v>1</v>
      </c>
      <c r="M3593" s="1064">
        <v>4</v>
      </c>
      <c r="N3593" s="1064" t="s">
        <v>2395</v>
      </c>
      <c r="O3593">
        <v>13</v>
      </c>
      <c r="P3593" s="1065">
        <v>0</v>
      </c>
      <c r="Q3593" s="1065">
        <v>0</v>
      </c>
      <c r="R3593" s="1066">
        <f t="shared" si="56"/>
        <v>0</v>
      </c>
      <c r="S3593" s="1065">
        <v>0</v>
      </c>
      <c r="T3593" s="1065">
        <v>0</v>
      </c>
      <c r="U3593" s="1065">
        <v>0</v>
      </c>
      <c r="V3593" s="1065">
        <v>0</v>
      </c>
    </row>
    <row r="3594" spans="1:22">
      <c r="A3594">
        <v>4088200100</v>
      </c>
      <c r="B3594" s="1061">
        <v>2</v>
      </c>
      <c r="C3594" s="1061">
        <v>5</v>
      </c>
      <c r="D3594" s="1062">
        <v>2</v>
      </c>
      <c r="E3594" s="1061" t="s">
        <v>2394</v>
      </c>
      <c r="F3594" s="1061">
        <v>143</v>
      </c>
      <c r="G3594" s="1061" t="s">
        <v>711</v>
      </c>
      <c r="H3594" s="1063">
        <v>1</v>
      </c>
      <c r="I3594" s="1064">
        <v>11307</v>
      </c>
      <c r="J3594" s="1064">
        <v>1</v>
      </c>
      <c r="K3594">
        <v>2020</v>
      </c>
      <c r="L3594" s="1064">
        <v>1</v>
      </c>
      <c r="M3594" s="1064">
        <v>4</v>
      </c>
      <c r="N3594" s="1064" t="s">
        <v>2395</v>
      </c>
      <c r="O3594">
        <v>13</v>
      </c>
      <c r="P3594" s="1065">
        <v>0</v>
      </c>
      <c r="Q3594" s="1065">
        <v>0</v>
      </c>
      <c r="R3594" s="1066">
        <f t="shared" si="56"/>
        <v>0</v>
      </c>
      <c r="S3594" s="1065">
        <v>0</v>
      </c>
      <c r="T3594" s="1065">
        <v>0</v>
      </c>
      <c r="U3594" s="1065">
        <v>141589.07</v>
      </c>
      <c r="V3594" s="1065">
        <v>141589.07</v>
      </c>
    </row>
    <row r="3595" spans="1:22">
      <c r="A3595">
        <v>4088200100</v>
      </c>
      <c r="B3595" s="1061">
        <v>2</v>
      </c>
      <c r="C3595" s="1061">
        <v>5</v>
      </c>
      <c r="D3595" s="1062">
        <v>2</v>
      </c>
      <c r="E3595" s="1061" t="s">
        <v>2394</v>
      </c>
      <c r="F3595" s="1061">
        <v>143</v>
      </c>
      <c r="G3595" s="1061" t="s">
        <v>711</v>
      </c>
      <c r="H3595" s="1063">
        <v>1</v>
      </c>
      <c r="I3595" s="1064">
        <v>11307</v>
      </c>
      <c r="J3595" s="1064">
        <v>1</v>
      </c>
      <c r="K3595">
        <v>2020</v>
      </c>
      <c r="L3595" s="1064">
        <v>1</v>
      </c>
      <c r="M3595" s="1064">
        <v>4</v>
      </c>
      <c r="N3595" s="1064" t="s">
        <v>2395</v>
      </c>
      <c r="O3595">
        <v>13</v>
      </c>
      <c r="P3595" s="1065">
        <v>0</v>
      </c>
      <c r="Q3595" s="1065">
        <v>0</v>
      </c>
      <c r="R3595" s="1066">
        <f t="shared" si="56"/>
        <v>0</v>
      </c>
      <c r="S3595" s="1065">
        <v>0</v>
      </c>
      <c r="T3595" s="1065">
        <v>0</v>
      </c>
      <c r="U3595" s="1065">
        <v>0</v>
      </c>
      <c r="V3595" s="1065">
        <v>0</v>
      </c>
    </row>
    <row r="3596" spans="1:22">
      <c r="A3596">
        <v>4088200100</v>
      </c>
      <c r="B3596" s="1061">
        <v>2</v>
      </c>
      <c r="C3596" s="1061">
        <v>5</v>
      </c>
      <c r="D3596" s="1062">
        <v>2</v>
      </c>
      <c r="E3596" s="1061" t="s">
        <v>2394</v>
      </c>
      <c r="F3596" s="1061">
        <v>143</v>
      </c>
      <c r="G3596" s="1061" t="s">
        <v>711</v>
      </c>
      <c r="H3596" s="1063">
        <v>1</v>
      </c>
      <c r="I3596" s="1064">
        <v>11307</v>
      </c>
      <c r="J3596" s="1064">
        <v>1</v>
      </c>
      <c r="K3596">
        <v>2020</v>
      </c>
      <c r="L3596" s="1064">
        <v>1</v>
      </c>
      <c r="M3596" s="1064">
        <v>4</v>
      </c>
      <c r="N3596" s="1064" t="s">
        <v>2395</v>
      </c>
      <c r="O3596">
        <v>13</v>
      </c>
      <c r="P3596" s="1065">
        <v>0</v>
      </c>
      <c r="Q3596" s="1065">
        <v>0</v>
      </c>
      <c r="R3596" s="1066">
        <f t="shared" si="56"/>
        <v>0</v>
      </c>
      <c r="S3596" s="1065">
        <v>0</v>
      </c>
      <c r="T3596" s="1065">
        <v>0</v>
      </c>
      <c r="U3596" s="1065">
        <v>0</v>
      </c>
      <c r="V3596" s="1065">
        <v>0</v>
      </c>
    </row>
    <row r="3597" spans="1:22">
      <c r="A3597">
        <v>4088200100</v>
      </c>
      <c r="B3597" s="1061">
        <v>2</v>
      </c>
      <c r="C3597" s="1061">
        <v>5</v>
      </c>
      <c r="D3597" s="1062">
        <v>2</v>
      </c>
      <c r="E3597" s="1061" t="s">
        <v>2394</v>
      </c>
      <c r="F3597" s="1061">
        <v>143</v>
      </c>
      <c r="G3597" s="1061" t="s">
        <v>711</v>
      </c>
      <c r="H3597" s="1063">
        <v>1</v>
      </c>
      <c r="I3597" s="1064">
        <v>11307</v>
      </c>
      <c r="J3597" s="1064">
        <v>1</v>
      </c>
      <c r="K3597">
        <v>2020</v>
      </c>
      <c r="L3597" s="1064">
        <v>1</v>
      </c>
      <c r="M3597" s="1064">
        <v>4</v>
      </c>
      <c r="N3597" s="1064" t="s">
        <v>2395</v>
      </c>
      <c r="O3597">
        <v>13</v>
      </c>
      <c r="P3597" s="1065">
        <v>0</v>
      </c>
      <c r="Q3597" s="1065">
        <v>0</v>
      </c>
      <c r="R3597" s="1066">
        <f t="shared" si="56"/>
        <v>0</v>
      </c>
      <c r="S3597" s="1065">
        <v>141589.07</v>
      </c>
      <c r="T3597" s="1065">
        <v>141589.07</v>
      </c>
      <c r="U3597" s="1065">
        <v>0</v>
      </c>
      <c r="V3597" s="1065">
        <v>0</v>
      </c>
    </row>
    <row r="3598" spans="1:22">
      <c r="A3598">
        <v>4088200100</v>
      </c>
      <c r="B3598" s="1061">
        <v>2</v>
      </c>
      <c r="C3598" s="1061">
        <v>5</v>
      </c>
      <c r="D3598" s="1062">
        <v>2</v>
      </c>
      <c r="E3598" s="1061" t="s">
        <v>2394</v>
      </c>
      <c r="F3598" s="1061">
        <v>143</v>
      </c>
      <c r="G3598" s="1061" t="s">
        <v>711</v>
      </c>
      <c r="H3598" s="1063">
        <v>1</v>
      </c>
      <c r="I3598" s="1064">
        <v>11307</v>
      </c>
      <c r="J3598" s="1064">
        <v>1</v>
      </c>
      <c r="K3598">
        <v>2020</v>
      </c>
      <c r="L3598" s="1064">
        <v>1</v>
      </c>
      <c r="M3598" s="1064">
        <v>4</v>
      </c>
      <c r="N3598" s="1064" t="s">
        <v>2395</v>
      </c>
      <c r="O3598">
        <v>13</v>
      </c>
      <c r="P3598" s="1065">
        <v>0</v>
      </c>
      <c r="Q3598" s="1065">
        <v>141589.07</v>
      </c>
      <c r="R3598" s="1066">
        <f t="shared" si="56"/>
        <v>141589.07</v>
      </c>
      <c r="S3598" s="1065">
        <v>0</v>
      </c>
      <c r="T3598" s="1065">
        <v>0</v>
      </c>
      <c r="U3598" s="1065">
        <v>0</v>
      </c>
      <c r="V3598" s="1065">
        <v>0</v>
      </c>
    </row>
    <row r="3599" spans="1:22">
      <c r="A3599">
        <v>4088200100</v>
      </c>
      <c r="B3599" s="1061">
        <v>2</v>
      </c>
      <c r="C3599" s="1061">
        <v>5</v>
      </c>
      <c r="D3599" s="1062">
        <v>2</v>
      </c>
      <c r="E3599" s="1061" t="s">
        <v>2394</v>
      </c>
      <c r="F3599" s="1061">
        <v>143</v>
      </c>
      <c r="G3599" s="1061" t="s">
        <v>711</v>
      </c>
      <c r="H3599" s="1063">
        <v>1</v>
      </c>
      <c r="I3599" s="1064">
        <v>11307</v>
      </c>
      <c r="J3599" s="1064">
        <v>1</v>
      </c>
      <c r="K3599">
        <v>2020</v>
      </c>
      <c r="L3599" s="1064">
        <v>1</v>
      </c>
      <c r="M3599" s="1064">
        <v>4</v>
      </c>
      <c r="N3599" s="1064" t="s">
        <v>2395</v>
      </c>
      <c r="O3599">
        <v>13</v>
      </c>
      <c r="P3599" s="1065">
        <v>0</v>
      </c>
      <c r="Q3599" s="1065">
        <v>0</v>
      </c>
      <c r="R3599" s="1066">
        <f t="shared" si="56"/>
        <v>0</v>
      </c>
      <c r="S3599" s="1065">
        <v>0</v>
      </c>
      <c r="T3599" s="1065">
        <v>0</v>
      </c>
      <c r="U3599" s="1065">
        <v>0</v>
      </c>
      <c r="V3599" s="1065">
        <v>0</v>
      </c>
    </row>
    <row r="3600" spans="1:22">
      <c r="A3600">
        <v>4088200100</v>
      </c>
      <c r="B3600" s="1061">
        <v>2</v>
      </c>
      <c r="C3600" s="1061">
        <v>5</v>
      </c>
      <c r="D3600" s="1062">
        <v>2</v>
      </c>
      <c r="E3600" s="1061" t="s">
        <v>2394</v>
      </c>
      <c r="F3600" s="1061">
        <v>143</v>
      </c>
      <c r="G3600" s="1061" t="s">
        <v>711</v>
      </c>
      <c r="H3600" s="1063">
        <v>1</v>
      </c>
      <c r="I3600" s="1064">
        <v>11307</v>
      </c>
      <c r="J3600" s="1064">
        <v>1</v>
      </c>
      <c r="K3600">
        <v>2020</v>
      </c>
      <c r="L3600" s="1064">
        <v>1</v>
      </c>
      <c r="M3600" s="1064">
        <v>4</v>
      </c>
      <c r="N3600" s="1064" t="s">
        <v>2395</v>
      </c>
      <c r="O3600">
        <v>13</v>
      </c>
      <c r="P3600" s="1065">
        <v>0</v>
      </c>
      <c r="Q3600" s="1065">
        <v>0</v>
      </c>
      <c r="R3600" s="1066">
        <f t="shared" si="56"/>
        <v>0</v>
      </c>
      <c r="S3600" s="1065">
        <v>0</v>
      </c>
      <c r="T3600" s="1065">
        <v>0</v>
      </c>
      <c r="U3600" s="1065">
        <v>10489.16</v>
      </c>
      <c r="V3600" s="1065">
        <v>10489.16</v>
      </c>
    </row>
    <row r="3601" spans="1:22">
      <c r="A3601">
        <v>4088200100</v>
      </c>
      <c r="B3601" s="1061">
        <v>2</v>
      </c>
      <c r="C3601" s="1061">
        <v>5</v>
      </c>
      <c r="D3601" s="1062">
        <v>2</v>
      </c>
      <c r="E3601" s="1061" t="s">
        <v>2394</v>
      </c>
      <c r="F3601" s="1061">
        <v>143</v>
      </c>
      <c r="G3601" s="1061" t="s">
        <v>711</v>
      </c>
      <c r="H3601" s="1063">
        <v>1</v>
      </c>
      <c r="I3601" s="1064">
        <v>11307</v>
      </c>
      <c r="J3601" s="1064">
        <v>1</v>
      </c>
      <c r="K3601">
        <v>2020</v>
      </c>
      <c r="L3601" s="1064">
        <v>1</v>
      </c>
      <c r="M3601" s="1064">
        <v>4</v>
      </c>
      <c r="N3601" s="1064" t="s">
        <v>2395</v>
      </c>
      <c r="O3601">
        <v>13</v>
      </c>
      <c r="P3601" s="1065">
        <v>0</v>
      </c>
      <c r="Q3601" s="1065">
        <v>0</v>
      </c>
      <c r="R3601" s="1066">
        <f t="shared" si="56"/>
        <v>0</v>
      </c>
      <c r="S3601" s="1065">
        <v>0</v>
      </c>
      <c r="T3601" s="1065">
        <v>0</v>
      </c>
      <c r="U3601" s="1065">
        <v>0</v>
      </c>
      <c r="V3601" s="1065">
        <v>0</v>
      </c>
    </row>
    <row r="3602" spans="1:22">
      <c r="A3602">
        <v>4088200100</v>
      </c>
      <c r="B3602" s="1061">
        <v>2</v>
      </c>
      <c r="C3602" s="1061">
        <v>5</v>
      </c>
      <c r="D3602" s="1062">
        <v>2</v>
      </c>
      <c r="E3602" s="1061" t="s">
        <v>2394</v>
      </c>
      <c r="F3602" s="1061">
        <v>143</v>
      </c>
      <c r="G3602" s="1061" t="s">
        <v>711</v>
      </c>
      <c r="H3602" s="1063">
        <v>1</v>
      </c>
      <c r="I3602" s="1064">
        <v>11307</v>
      </c>
      <c r="J3602" s="1064">
        <v>1</v>
      </c>
      <c r="K3602">
        <v>2020</v>
      </c>
      <c r="L3602" s="1064">
        <v>1</v>
      </c>
      <c r="M3602" s="1064">
        <v>4</v>
      </c>
      <c r="N3602" s="1064" t="s">
        <v>2395</v>
      </c>
      <c r="O3602">
        <v>13</v>
      </c>
      <c r="P3602" s="1065">
        <v>0</v>
      </c>
      <c r="Q3602" s="1065">
        <v>0</v>
      </c>
      <c r="R3602" s="1066">
        <f t="shared" si="56"/>
        <v>0</v>
      </c>
      <c r="S3602" s="1065">
        <v>0</v>
      </c>
      <c r="T3602" s="1065">
        <v>0</v>
      </c>
      <c r="U3602" s="1065">
        <v>0</v>
      </c>
      <c r="V3602" s="1065">
        <v>0</v>
      </c>
    </row>
    <row r="3603" spans="1:22">
      <c r="A3603">
        <v>4088200100</v>
      </c>
      <c r="B3603" s="1061">
        <v>2</v>
      </c>
      <c r="C3603" s="1061">
        <v>5</v>
      </c>
      <c r="D3603" s="1062">
        <v>2</v>
      </c>
      <c r="E3603" s="1061" t="s">
        <v>2394</v>
      </c>
      <c r="F3603" s="1061">
        <v>143</v>
      </c>
      <c r="G3603" s="1061" t="s">
        <v>711</v>
      </c>
      <c r="H3603" s="1063">
        <v>1</v>
      </c>
      <c r="I3603" s="1064">
        <v>11307</v>
      </c>
      <c r="J3603" s="1064">
        <v>1</v>
      </c>
      <c r="K3603">
        <v>2020</v>
      </c>
      <c r="L3603" s="1064">
        <v>1</v>
      </c>
      <c r="M3603" s="1064">
        <v>4</v>
      </c>
      <c r="N3603" s="1064" t="s">
        <v>2395</v>
      </c>
      <c r="O3603">
        <v>13</v>
      </c>
      <c r="P3603" s="1065">
        <v>0</v>
      </c>
      <c r="Q3603" s="1065">
        <v>0</v>
      </c>
      <c r="R3603" s="1066">
        <f t="shared" si="56"/>
        <v>0</v>
      </c>
      <c r="S3603" s="1065">
        <v>10489.16</v>
      </c>
      <c r="T3603" s="1065">
        <v>10489.16</v>
      </c>
      <c r="U3603" s="1065">
        <v>0</v>
      </c>
      <c r="V3603" s="1065">
        <v>0</v>
      </c>
    </row>
    <row r="3604" spans="1:22">
      <c r="A3604">
        <v>4088200100</v>
      </c>
      <c r="B3604" s="1061">
        <v>2</v>
      </c>
      <c r="C3604" s="1061">
        <v>5</v>
      </c>
      <c r="D3604" s="1062">
        <v>2</v>
      </c>
      <c r="E3604" s="1061" t="s">
        <v>2394</v>
      </c>
      <c r="F3604" s="1061">
        <v>143</v>
      </c>
      <c r="G3604" s="1061" t="s">
        <v>711</v>
      </c>
      <c r="H3604" s="1063">
        <v>1</v>
      </c>
      <c r="I3604" s="1064">
        <v>11307</v>
      </c>
      <c r="J3604" s="1064">
        <v>1</v>
      </c>
      <c r="K3604">
        <v>2020</v>
      </c>
      <c r="L3604" s="1064">
        <v>1</v>
      </c>
      <c r="M3604" s="1064">
        <v>4</v>
      </c>
      <c r="N3604" s="1064" t="s">
        <v>2395</v>
      </c>
      <c r="O3604">
        <v>13</v>
      </c>
      <c r="P3604" s="1065">
        <v>0</v>
      </c>
      <c r="Q3604" s="1065">
        <v>10489.16</v>
      </c>
      <c r="R3604" s="1066">
        <f t="shared" si="56"/>
        <v>10489.16</v>
      </c>
      <c r="S3604" s="1065">
        <v>0</v>
      </c>
      <c r="T3604" s="1065">
        <v>0</v>
      </c>
      <c r="U3604" s="1065">
        <v>0</v>
      </c>
      <c r="V3604" s="1065">
        <v>0</v>
      </c>
    </row>
    <row r="3605" spans="1:22">
      <c r="A3605">
        <v>4088200100</v>
      </c>
      <c r="B3605" s="1061">
        <v>2</v>
      </c>
      <c r="C3605" s="1061">
        <v>5</v>
      </c>
      <c r="D3605" s="1062">
        <v>2</v>
      </c>
      <c r="E3605" s="1061" t="s">
        <v>2394</v>
      </c>
      <c r="F3605" s="1061">
        <v>143</v>
      </c>
      <c r="G3605" s="1061" t="s">
        <v>711</v>
      </c>
      <c r="H3605" s="1063">
        <v>1</v>
      </c>
      <c r="I3605" s="1064">
        <v>11307</v>
      </c>
      <c r="J3605" s="1064">
        <v>1</v>
      </c>
      <c r="K3605">
        <v>2020</v>
      </c>
      <c r="L3605" s="1064">
        <v>1</v>
      </c>
      <c r="M3605" s="1064">
        <v>4</v>
      </c>
      <c r="N3605" s="1064" t="s">
        <v>2395</v>
      </c>
      <c r="O3605">
        <v>13</v>
      </c>
      <c r="P3605" s="1065">
        <v>0</v>
      </c>
      <c r="Q3605" s="1065">
        <v>0</v>
      </c>
      <c r="R3605" s="1066">
        <f t="shared" si="56"/>
        <v>0</v>
      </c>
      <c r="S3605" s="1065">
        <v>0</v>
      </c>
      <c r="T3605" s="1065">
        <v>0</v>
      </c>
      <c r="U3605" s="1065">
        <v>0</v>
      </c>
      <c r="V3605" s="1065">
        <v>0</v>
      </c>
    </row>
    <row r="3606" spans="1:22">
      <c r="A3606">
        <v>4088200100</v>
      </c>
      <c r="B3606" s="1061">
        <v>2</v>
      </c>
      <c r="C3606" s="1061">
        <v>5</v>
      </c>
      <c r="D3606" s="1062">
        <v>2</v>
      </c>
      <c r="E3606" s="1061" t="s">
        <v>2394</v>
      </c>
      <c r="F3606" s="1061">
        <v>143</v>
      </c>
      <c r="G3606" s="1061" t="s">
        <v>711</v>
      </c>
      <c r="H3606" s="1063">
        <v>1</v>
      </c>
      <c r="I3606" s="1064">
        <v>11307</v>
      </c>
      <c r="J3606" s="1064">
        <v>1</v>
      </c>
      <c r="K3606">
        <v>2020</v>
      </c>
      <c r="L3606" s="1064">
        <v>1</v>
      </c>
      <c r="M3606" s="1064">
        <v>4</v>
      </c>
      <c r="N3606" s="1064" t="s">
        <v>2395</v>
      </c>
      <c r="O3606">
        <v>13</v>
      </c>
      <c r="P3606" s="1065">
        <v>0</v>
      </c>
      <c r="Q3606" s="1065">
        <v>0</v>
      </c>
      <c r="R3606" s="1066">
        <f t="shared" si="56"/>
        <v>0</v>
      </c>
      <c r="S3606" s="1065">
        <v>0</v>
      </c>
      <c r="T3606" s="1065">
        <v>0</v>
      </c>
      <c r="U3606" s="1065">
        <v>14786.82</v>
      </c>
      <c r="V3606" s="1065">
        <v>14786.82</v>
      </c>
    </row>
    <row r="3607" spans="1:22">
      <c r="A3607">
        <v>4088200100</v>
      </c>
      <c r="B3607" s="1061">
        <v>2</v>
      </c>
      <c r="C3607" s="1061">
        <v>5</v>
      </c>
      <c r="D3607" s="1062">
        <v>2</v>
      </c>
      <c r="E3607" s="1061" t="s">
        <v>2394</v>
      </c>
      <c r="F3607" s="1061">
        <v>143</v>
      </c>
      <c r="G3607" s="1061" t="s">
        <v>711</v>
      </c>
      <c r="H3607" s="1063">
        <v>1</v>
      </c>
      <c r="I3607" s="1064">
        <v>11307</v>
      </c>
      <c r="J3607" s="1064">
        <v>1</v>
      </c>
      <c r="K3607">
        <v>2020</v>
      </c>
      <c r="L3607" s="1064">
        <v>1</v>
      </c>
      <c r="M3607" s="1064">
        <v>4</v>
      </c>
      <c r="N3607" s="1064" t="s">
        <v>2395</v>
      </c>
      <c r="O3607">
        <v>13</v>
      </c>
      <c r="P3607" s="1065">
        <v>0</v>
      </c>
      <c r="Q3607" s="1065">
        <v>0</v>
      </c>
      <c r="R3607" s="1066">
        <f t="shared" si="56"/>
        <v>0</v>
      </c>
      <c r="S3607" s="1065">
        <v>14786.82</v>
      </c>
      <c r="T3607" s="1065">
        <v>14786.82</v>
      </c>
      <c r="U3607" s="1065">
        <v>0</v>
      </c>
      <c r="V3607" s="1065">
        <v>0</v>
      </c>
    </row>
    <row r="3608" spans="1:22">
      <c r="A3608">
        <v>4088200100</v>
      </c>
      <c r="B3608" s="1061">
        <v>2</v>
      </c>
      <c r="C3608" s="1061">
        <v>5</v>
      </c>
      <c r="D3608" s="1062">
        <v>2</v>
      </c>
      <c r="E3608" s="1061" t="s">
        <v>2394</v>
      </c>
      <c r="F3608" s="1061">
        <v>143</v>
      </c>
      <c r="G3608" s="1061" t="s">
        <v>711</v>
      </c>
      <c r="H3608" s="1063">
        <v>1</v>
      </c>
      <c r="I3608" s="1064">
        <v>11307</v>
      </c>
      <c r="J3608" s="1064">
        <v>1</v>
      </c>
      <c r="K3608">
        <v>2020</v>
      </c>
      <c r="L3608" s="1064">
        <v>1</v>
      </c>
      <c r="M3608" s="1064">
        <v>4</v>
      </c>
      <c r="N3608" s="1064" t="s">
        <v>2395</v>
      </c>
      <c r="O3608">
        <v>13</v>
      </c>
      <c r="P3608" s="1065">
        <v>0</v>
      </c>
      <c r="Q3608" s="1065">
        <v>14786.82</v>
      </c>
      <c r="R3608" s="1066">
        <f t="shared" si="56"/>
        <v>14786.82</v>
      </c>
      <c r="S3608" s="1065">
        <v>0</v>
      </c>
      <c r="T3608" s="1065">
        <v>0</v>
      </c>
      <c r="U3608" s="1065">
        <v>0</v>
      </c>
      <c r="V3608" s="1065">
        <v>0</v>
      </c>
    </row>
    <row r="3609" spans="1:22">
      <c r="A3609">
        <v>4088200100</v>
      </c>
      <c r="B3609" s="1061">
        <v>2</v>
      </c>
      <c r="C3609" s="1061">
        <v>5</v>
      </c>
      <c r="D3609" s="1062">
        <v>2</v>
      </c>
      <c r="E3609" s="1061" t="s">
        <v>2394</v>
      </c>
      <c r="F3609" s="1061">
        <v>143</v>
      </c>
      <c r="G3609" s="1061" t="s">
        <v>711</v>
      </c>
      <c r="H3609" s="1063">
        <v>1</v>
      </c>
      <c r="I3609" s="1064">
        <v>11307</v>
      </c>
      <c r="J3609" s="1064">
        <v>1</v>
      </c>
      <c r="K3609">
        <v>2020</v>
      </c>
      <c r="L3609" s="1064">
        <v>1</v>
      </c>
      <c r="M3609" s="1064">
        <v>4</v>
      </c>
      <c r="N3609" s="1064" t="s">
        <v>2395</v>
      </c>
      <c r="O3609">
        <v>13</v>
      </c>
      <c r="P3609" s="1065">
        <v>0</v>
      </c>
      <c r="Q3609" s="1065">
        <v>0</v>
      </c>
      <c r="R3609" s="1066">
        <f t="shared" si="56"/>
        <v>0</v>
      </c>
      <c r="S3609" s="1065">
        <v>0</v>
      </c>
      <c r="T3609" s="1065">
        <v>0</v>
      </c>
      <c r="U3609" s="1065">
        <v>0</v>
      </c>
      <c r="V3609" s="1065">
        <v>0</v>
      </c>
    </row>
    <row r="3610" spans="1:22">
      <c r="A3610">
        <v>4088200100</v>
      </c>
      <c r="B3610" s="1061">
        <v>2</v>
      </c>
      <c r="C3610" s="1061">
        <v>5</v>
      </c>
      <c r="D3610" s="1062">
        <v>2</v>
      </c>
      <c r="E3610" s="1061" t="s">
        <v>2394</v>
      </c>
      <c r="F3610" s="1061">
        <v>143</v>
      </c>
      <c r="G3610" s="1061" t="s">
        <v>711</v>
      </c>
      <c r="H3610" s="1063">
        <v>1</v>
      </c>
      <c r="I3610" s="1064">
        <v>11307</v>
      </c>
      <c r="J3610" s="1064">
        <v>1</v>
      </c>
      <c r="K3610">
        <v>2020</v>
      </c>
      <c r="L3610" s="1064">
        <v>1</v>
      </c>
      <c r="M3610" s="1064">
        <v>4</v>
      </c>
      <c r="N3610" s="1064" t="s">
        <v>2395</v>
      </c>
      <c r="O3610">
        <v>13</v>
      </c>
      <c r="P3610" s="1065">
        <v>0</v>
      </c>
      <c r="Q3610" s="1065">
        <v>0</v>
      </c>
      <c r="R3610" s="1066">
        <f t="shared" si="56"/>
        <v>0</v>
      </c>
      <c r="S3610" s="1065">
        <v>0</v>
      </c>
      <c r="T3610" s="1065">
        <v>0</v>
      </c>
      <c r="U3610" s="1065">
        <v>0</v>
      </c>
      <c r="V3610" s="1065">
        <v>0</v>
      </c>
    </row>
    <row r="3611" spans="1:22">
      <c r="A3611">
        <v>4088200100</v>
      </c>
      <c r="B3611" s="1061">
        <v>2</v>
      </c>
      <c r="C3611" s="1061">
        <v>5</v>
      </c>
      <c r="D3611" s="1062">
        <v>2</v>
      </c>
      <c r="E3611" s="1061" t="s">
        <v>2394</v>
      </c>
      <c r="F3611" s="1061">
        <v>143</v>
      </c>
      <c r="G3611" s="1061" t="s">
        <v>711</v>
      </c>
      <c r="H3611" s="1063">
        <v>1</v>
      </c>
      <c r="I3611" s="1064">
        <v>11307</v>
      </c>
      <c r="J3611" s="1064">
        <v>1</v>
      </c>
      <c r="K3611">
        <v>2020</v>
      </c>
      <c r="L3611" s="1064">
        <v>1</v>
      </c>
      <c r="M3611" s="1064">
        <v>4</v>
      </c>
      <c r="N3611" s="1064" t="s">
        <v>2395</v>
      </c>
      <c r="O3611">
        <v>13</v>
      </c>
      <c r="P3611" s="1065">
        <v>0</v>
      </c>
      <c r="Q3611" s="1065">
        <v>0</v>
      </c>
      <c r="R3611" s="1066">
        <f t="shared" si="56"/>
        <v>0</v>
      </c>
      <c r="S3611" s="1065">
        <v>0</v>
      </c>
      <c r="T3611" s="1065">
        <v>0</v>
      </c>
      <c r="U3611" s="1065">
        <v>0</v>
      </c>
      <c r="V3611" s="1065">
        <v>0</v>
      </c>
    </row>
    <row r="3612" spans="1:22">
      <c r="A3612">
        <v>4088200100</v>
      </c>
      <c r="B3612" s="1061">
        <v>2</v>
      </c>
      <c r="C3612" s="1061">
        <v>5</v>
      </c>
      <c r="D3612" s="1062">
        <v>2</v>
      </c>
      <c r="E3612" s="1061" t="s">
        <v>2394</v>
      </c>
      <c r="F3612" s="1061">
        <v>143</v>
      </c>
      <c r="G3612" s="1061" t="s">
        <v>711</v>
      </c>
      <c r="H3612" s="1063">
        <v>1</v>
      </c>
      <c r="I3612" s="1064">
        <v>11307</v>
      </c>
      <c r="J3612" s="1064">
        <v>1</v>
      </c>
      <c r="K3612">
        <v>2020</v>
      </c>
      <c r="L3612" s="1064">
        <v>1</v>
      </c>
      <c r="M3612" s="1064">
        <v>4</v>
      </c>
      <c r="N3612" s="1064" t="s">
        <v>2395</v>
      </c>
      <c r="O3612">
        <v>13</v>
      </c>
      <c r="P3612" s="1065">
        <v>0</v>
      </c>
      <c r="Q3612" s="1065">
        <v>0</v>
      </c>
      <c r="R3612" s="1066">
        <f t="shared" si="56"/>
        <v>0</v>
      </c>
      <c r="S3612" s="1065">
        <v>0</v>
      </c>
      <c r="T3612" s="1065">
        <v>0</v>
      </c>
      <c r="U3612" s="1065">
        <v>65943.64</v>
      </c>
      <c r="V3612" s="1065">
        <v>65943.64</v>
      </c>
    </row>
    <row r="3613" spans="1:22">
      <c r="A3613">
        <v>4088200100</v>
      </c>
      <c r="B3613" s="1061">
        <v>2</v>
      </c>
      <c r="C3613" s="1061">
        <v>5</v>
      </c>
      <c r="D3613" s="1062">
        <v>2</v>
      </c>
      <c r="E3613" s="1061" t="s">
        <v>2394</v>
      </c>
      <c r="F3613" s="1061">
        <v>143</v>
      </c>
      <c r="G3613" s="1061" t="s">
        <v>711</v>
      </c>
      <c r="H3613" s="1063">
        <v>1</v>
      </c>
      <c r="I3613" s="1064">
        <v>11307</v>
      </c>
      <c r="J3613" s="1064">
        <v>1</v>
      </c>
      <c r="K3613">
        <v>2020</v>
      </c>
      <c r="L3613" s="1064">
        <v>1</v>
      </c>
      <c r="M3613" s="1064">
        <v>4</v>
      </c>
      <c r="N3613" s="1064" t="s">
        <v>2395</v>
      </c>
      <c r="O3613">
        <v>13</v>
      </c>
      <c r="P3613" s="1065">
        <v>0</v>
      </c>
      <c r="Q3613" s="1065">
        <v>0</v>
      </c>
      <c r="R3613" s="1066">
        <f t="shared" si="56"/>
        <v>0</v>
      </c>
      <c r="S3613" s="1065">
        <v>0</v>
      </c>
      <c r="T3613" s="1065">
        <v>0</v>
      </c>
      <c r="U3613" s="1065">
        <v>0</v>
      </c>
      <c r="V3613" s="1065">
        <v>0</v>
      </c>
    </row>
    <row r="3614" spans="1:22">
      <c r="A3614">
        <v>4088200100</v>
      </c>
      <c r="B3614" s="1061">
        <v>2</v>
      </c>
      <c r="C3614" s="1061">
        <v>5</v>
      </c>
      <c r="D3614" s="1062">
        <v>2</v>
      </c>
      <c r="E3614" s="1061" t="s">
        <v>2394</v>
      </c>
      <c r="F3614" s="1061">
        <v>143</v>
      </c>
      <c r="G3614" s="1061" t="s">
        <v>711</v>
      </c>
      <c r="H3614" s="1063">
        <v>1</v>
      </c>
      <c r="I3614" s="1064">
        <v>11307</v>
      </c>
      <c r="J3614" s="1064">
        <v>1</v>
      </c>
      <c r="K3614">
        <v>2020</v>
      </c>
      <c r="L3614" s="1064">
        <v>1</v>
      </c>
      <c r="M3614" s="1064">
        <v>4</v>
      </c>
      <c r="N3614" s="1064" t="s">
        <v>2395</v>
      </c>
      <c r="O3614">
        <v>13</v>
      </c>
      <c r="P3614" s="1065">
        <v>0</v>
      </c>
      <c r="Q3614" s="1065">
        <v>0</v>
      </c>
      <c r="R3614" s="1066">
        <f t="shared" si="56"/>
        <v>0</v>
      </c>
      <c r="S3614" s="1065">
        <v>0</v>
      </c>
      <c r="T3614" s="1065">
        <v>0</v>
      </c>
      <c r="U3614" s="1065">
        <v>0</v>
      </c>
      <c r="V3614" s="1065">
        <v>0</v>
      </c>
    </row>
    <row r="3615" spans="1:22">
      <c r="A3615">
        <v>4088200100</v>
      </c>
      <c r="B3615" s="1061">
        <v>2</v>
      </c>
      <c r="C3615" s="1061">
        <v>5</v>
      </c>
      <c r="D3615" s="1062">
        <v>2</v>
      </c>
      <c r="E3615" s="1061" t="s">
        <v>2394</v>
      </c>
      <c r="F3615" s="1061">
        <v>143</v>
      </c>
      <c r="G3615" s="1061" t="s">
        <v>711</v>
      </c>
      <c r="H3615" s="1063">
        <v>1</v>
      </c>
      <c r="I3615" s="1064">
        <v>11307</v>
      </c>
      <c r="J3615" s="1064">
        <v>1</v>
      </c>
      <c r="K3615">
        <v>2020</v>
      </c>
      <c r="L3615" s="1064">
        <v>1</v>
      </c>
      <c r="M3615" s="1064">
        <v>4</v>
      </c>
      <c r="N3615" s="1064" t="s">
        <v>2395</v>
      </c>
      <c r="O3615">
        <v>13</v>
      </c>
      <c r="P3615" s="1065">
        <v>0</v>
      </c>
      <c r="Q3615" s="1065">
        <v>0</v>
      </c>
      <c r="R3615" s="1066">
        <f t="shared" si="56"/>
        <v>0</v>
      </c>
      <c r="S3615" s="1065">
        <v>65943.64</v>
      </c>
      <c r="T3615" s="1065">
        <v>65943.64</v>
      </c>
      <c r="U3615" s="1065">
        <v>0</v>
      </c>
      <c r="V3615" s="1065">
        <v>0</v>
      </c>
    </row>
    <row r="3616" spans="1:22">
      <c r="A3616">
        <v>4088200100</v>
      </c>
      <c r="B3616" s="1061">
        <v>2</v>
      </c>
      <c r="C3616" s="1061">
        <v>5</v>
      </c>
      <c r="D3616" s="1062">
        <v>2</v>
      </c>
      <c r="E3616" s="1061" t="s">
        <v>2394</v>
      </c>
      <c r="F3616" s="1061">
        <v>143</v>
      </c>
      <c r="G3616" s="1061" t="s">
        <v>711</v>
      </c>
      <c r="H3616" s="1063">
        <v>1</v>
      </c>
      <c r="I3616" s="1064">
        <v>11307</v>
      </c>
      <c r="J3616" s="1064">
        <v>1</v>
      </c>
      <c r="K3616">
        <v>2020</v>
      </c>
      <c r="L3616" s="1064">
        <v>1</v>
      </c>
      <c r="M3616" s="1064">
        <v>4</v>
      </c>
      <c r="N3616" s="1064" t="s">
        <v>2395</v>
      </c>
      <c r="O3616">
        <v>13</v>
      </c>
      <c r="P3616" s="1065">
        <v>0</v>
      </c>
      <c r="Q3616" s="1065">
        <v>65943.64</v>
      </c>
      <c r="R3616" s="1066">
        <f t="shared" si="56"/>
        <v>65943.64</v>
      </c>
      <c r="S3616" s="1065">
        <v>0</v>
      </c>
      <c r="T3616" s="1065">
        <v>0</v>
      </c>
      <c r="U3616" s="1065">
        <v>0</v>
      </c>
      <c r="V3616" s="1065">
        <v>0</v>
      </c>
    </row>
    <row r="3617" spans="1:22">
      <c r="A3617">
        <v>4088200100</v>
      </c>
      <c r="B3617" s="1061">
        <v>2</v>
      </c>
      <c r="C3617" s="1061">
        <v>5</v>
      </c>
      <c r="D3617" s="1062">
        <v>2</v>
      </c>
      <c r="E3617" s="1061" t="s">
        <v>2394</v>
      </c>
      <c r="F3617" s="1061">
        <v>143</v>
      </c>
      <c r="G3617" s="1061" t="s">
        <v>711</v>
      </c>
      <c r="H3617" s="1063">
        <v>1</v>
      </c>
      <c r="I3617" s="1064">
        <v>11307</v>
      </c>
      <c r="J3617" s="1064">
        <v>1</v>
      </c>
      <c r="K3617">
        <v>2020</v>
      </c>
      <c r="L3617" s="1064">
        <v>1</v>
      </c>
      <c r="M3617" s="1064">
        <v>4</v>
      </c>
      <c r="N3617" s="1064" t="s">
        <v>2395</v>
      </c>
      <c r="O3617">
        <v>13</v>
      </c>
      <c r="P3617" s="1065">
        <v>0</v>
      </c>
      <c r="Q3617" s="1065">
        <v>0</v>
      </c>
      <c r="R3617" s="1066">
        <f t="shared" si="56"/>
        <v>0</v>
      </c>
      <c r="S3617" s="1065">
        <v>0</v>
      </c>
      <c r="T3617" s="1065">
        <v>0</v>
      </c>
      <c r="U3617" s="1065">
        <v>0</v>
      </c>
      <c r="V3617" s="1065">
        <v>0</v>
      </c>
    </row>
    <row r="3618" spans="1:22">
      <c r="A3618">
        <v>4088200100</v>
      </c>
      <c r="B3618" s="1061">
        <v>2</v>
      </c>
      <c r="C3618" s="1061">
        <v>5</v>
      </c>
      <c r="D3618" s="1062">
        <v>2</v>
      </c>
      <c r="E3618" s="1061" t="s">
        <v>2394</v>
      </c>
      <c r="F3618" s="1061">
        <v>143</v>
      </c>
      <c r="G3618" s="1061" t="s">
        <v>711</v>
      </c>
      <c r="H3618" s="1063">
        <v>1</v>
      </c>
      <c r="I3618" s="1064">
        <v>11307</v>
      </c>
      <c r="J3618" s="1064">
        <v>1</v>
      </c>
      <c r="K3618">
        <v>2020</v>
      </c>
      <c r="L3618" s="1064">
        <v>1</v>
      </c>
      <c r="M3618" s="1064">
        <v>4</v>
      </c>
      <c r="N3618" s="1064" t="s">
        <v>2395</v>
      </c>
      <c r="O3618">
        <v>13</v>
      </c>
      <c r="P3618" s="1065">
        <v>0</v>
      </c>
      <c r="Q3618" s="1065">
        <v>0</v>
      </c>
      <c r="R3618" s="1066">
        <f t="shared" si="56"/>
        <v>0</v>
      </c>
      <c r="S3618" s="1065">
        <v>0</v>
      </c>
      <c r="T3618" s="1065">
        <v>0</v>
      </c>
      <c r="U3618" s="1065">
        <v>4984.43</v>
      </c>
      <c r="V3618" s="1065">
        <v>4984.43</v>
      </c>
    </row>
    <row r="3619" spans="1:22">
      <c r="A3619">
        <v>4088200100</v>
      </c>
      <c r="B3619" s="1061">
        <v>2</v>
      </c>
      <c r="C3619" s="1061">
        <v>5</v>
      </c>
      <c r="D3619" s="1062">
        <v>2</v>
      </c>
      <c r="E3619" s="1061" t="s">
        <v>2394</v>
      </c>
      <c r="F3619" s="1061">
        <v>143</v>
      </c>
      <c r="G3619" s="1061" t="s">
        <v>711</v>
      </c>
      <c r="H3619" s="1063">
        <v>1</v>
      </c>
      <c r="I3619" s="1064">
        <v>11307</v>
      </c>
      <c r="J3619" s="1064">
        <v>1</v>
      </c>
      <c r="K3619">
        <v>2020</v>
      </c>
      <c r="L3619" s="1064">
        <v>1</v>
      </c>
      <c r="M3619" s="1064">
        <v>4</v>
      </c>
      <c r="N3619" s="1064" t="s">
        <v>2395</v>
      </c>
      <c r="O3619">
        <v>13</v>
      </c>
      <c r="P3619" s="1065">
        <v>0</v>
      </c>
      <c r="Q3619" s="1065">
        <v>0</v>
      </c>
      <c r="R3619" s="1066">
        <f t="shared" si="56"/>
        <v>0</v>
      </c>
      <c r="S3619" s="1065">
        <v>4984.43</v>
      </c>
      <c r="T3619" s="1065">
        <v>4984.43</v>
      </c>
      <c r="U3619" s="1065">
        <v>0</v>
      </c>
      <c r="V3619" s="1065">
        <v>0</v>
      </c>
    </row>
    <row r="3620" spans="1:22">
      <c r="A3620">
        <v>4088200100</v>
      </c>
      <c r="B3620" s="1061">
        <v>2</v>
      </c>
      <c r="C3620" s="1061">
        <v>5</v>
      </c>
      <c r="D3620" s="1062">
        <v>2</v>
      </c>
      <c r="E3620" s="1061" t="s">
        <v>2394</v>
      </c>
      <c r="F3620" s="1061">
        <v>143</v>
      </c>
      <c r="G3620" s="1061" t="s">
        <v>711</v>
      </c>
      <c r="H3620" s="1063">
        <v>1</v>
      </c>
      <c r="I3620" s="1064">
        <v>11307</v>
      </c>
      <c r="J3620" s="1064">
        <v>1</v>
      </c>
      <c r="K3620">
        <v>2020</v>
      </c>
      <c r="L3620" s="1064">
        <v>1</v>
      </c>
      <c r="M3620" s="1064">
        <v>4</v>
      </c>
      <c r="N3620" s="1064" t="s">
        <v>2395</v>
      </c>
      <c r="O3620">
        <v>13</v>
      </c>
      <c r="P3620" s="1065">
        <v>0</v>
      </c>
      <c r="Q3620" s="1065">
        <v>4984.43</v>
      </c>
      <c r="R3620" s="1066">
        <f t="shared" si="56"/>
        <v>4984.43</v>
      </c>
      <c r="S3620" s="1065">
        <v>0</v>
      </c>
      <c r="T3620" s="1065">
        <v>0</v>
      </c>
      <c r="U3620" s="1065">
        <v>0</v>
      </c>
      <c r="V3620" s="1065">
        <v>0</v>
      </c>
    </row>
    <row r="3621" spans="1:22">
      <c r="A3621">
        <v>4088200100</v>
      </c>
      <c r="B3621" s="1061">
        <v>2</v>
      </c>
      <c r="C3621" s="1061">
        <v>5</v>
      </c>
      <c r="D3621" s="1062">
        <v>2</v>
      </c>
      <c r="E3621" s="1061" t="s">
        <v>2394</v>
      </c>
      <c r="F3621" s="1061">
        <v>143</v>
      </c>
      <c r="G3621" s="1061" t="s">
        <v>711</v>
      </c>
      <c r="H3621" s="1063">
        <v>1</v>
      </c>
      <c r="I3621" s="1064">
        <v>11307</v>
      </c>
      <c r="J3621" s="1064">
        <v>1</v>
      </c>
      <c r="K3621">
        <v>2020</v>
      </c>
      <c r="L3621" s="1064">
        <v>1</v>
      </c>
      <c r="M3621" s="1064">
        <v>4</v>
      </c>
      <c r="N3621" s="1064" t="s">
        <v>2395</v>
      </c>
      <c r="O3621">
        <v>13</v>
      </c>
      <c r="P3621" s="1065">
        <v>0</v>
      </c>
      <c r="Q3621" s="1065">
        <v>0</v>
      </c>
      <c r="R3621" s="1066">
        <f t="shared" si="56"/>
        <v>0</v>
      </c>
      <c r="S3621" s="1065">
        <v>0</v>
      </c>
      <c r="T3621" s="1065">
        <v>0</v>
      </c>
      <c r="U3621" s="1065">
        <v>0</v>
      </c>
      <c r="V3621" s="1065">
        <v>0</v>
      </c>
    </row>
    <row r="3622" spans="1:22">
      <c r="A3622">
        <v>4088200100</v>
      </c>
      <c r="B3622" s="1061">
        <v>2</v>
      </c>
      <c r="C3622" s="1061">
        <v>5</v>
      </c>
      <c r="D3622" s="1062">
        <v>2</v>
      </c>
      <c r="E3622" s="1061" t="s">
        <v>2394</v>
      </c>
      <c r="F3622" s="1061">
        <v>143</v>
      </c>
      <c r="G3622" s="1061" t="s">
        <v>711</v>
      </c>
      <c r="H3622" s="1063">
        <v>1</v>
      </c>
      <c r="I3622" s="1064">
        <v>11307</v>
      </c>
      <c r="J3622" s="1064">
        <v>1</v>
      </c>
      <c r="K3622">
        <v>2020</v>
      </c>
      <c r="L3622" s="1064">
        <v>1</v>
      </c>
      <c r="M3622" s="1064">
        <v>4</v>
      </c>
      <c r="N3622" s="1064" t="s">
        <v>2395</v>
      </c>
      <c r="O3622">
        <v>13</v>
      </c>
      <c r="P3622" s="1065">
        <v>0</v>
      </c>
      <c r="Q3622" s="1065">
        <v>0</v>
      </c>
      <c r="R3622" s="1066">
        <f t="shared" si="56"/>
        <v>0</v>
      </c>
      <c r="S3622" s="1065">
        <v>0</v>
      </c>
      <c r="T3622" s="1065">
        <v>0</v>
      </c>
      <c r="U3622" s="1065">
        <v>0</v>
      </c>
      <c r="V3622" s="1065">
        <v>0</v>
      </c>
    </row>
    <row r="3623" spans="1:22">
      <c r="A3623">
        <v>4088200100</v>
      </c>
      <c r="B3623" s="1061">
        <v>2</v>
      </c>
      <c r="C3623" s="1061">
        <v>5</v>
      </c>
      <c r="D3623" s="1062">
        <v>2</v>
      </c>
      <c r="E3623" s="1061" t="s">
        <v>2394</v>
      </c>
      <c r="F3623" s="1061">
        <v>143</v>
      </c>
      <c r="G3623" s="1061" t="s">
        <v>711</v>
      </c>
      <c r="H3623" s="1063">
        <v>1</v>
      </c>
      <c r="I3623" s="1064">
        <v>11307</v>
      </c>
      <c r="J3623" s="1064">
        <v>1</v>
      </c>
      <c r="K3623">
        <v>2020</v>
      </c>
      <c r="L3623" s="1064">
        <v>1</v>
      </c>
      <c r="M3623" s="1064">
        <v>4</v>
      </c>
      <c r="N3623" s="1064" t="s">
        <v>2395</v>
      </c>
      <c r="O3623">
        <v>13</v>
      </c>
      <c r="P3623" s="1065">
        <v>0</v>
      </c>
      <c r="Q3623" s="1065">
        <v>0</v>
      </c>
      <c r="R3623" s="1066">
        <f t="shared" si="56"/>
        <v>0</v>
      </c>
      <c r="S3623" s="1065">
        <v>0</v>
      </c>
      <c r="T3623" s="1065">
        <v>0</v>
      </c>
      <c r="U3623" s="1065">
        <v>0</v>
      </c>
      <c r="V3623" s="1065">
        <v>0</v>
      </c>
    </row>
    <row r="3624" spans="1:22">
      <c r="A3624">
        <v>4088200100</v>
      </c>
      <c r="B3624" s="1061">
        <v>2</v>
      </c>
      <c r="C3624" s="1061">
        <v>5</v>
      </c>
      <c r="D3624" s="1062">
        <v>2</v>
      </c>
      <c r="E3624" s="1061" t="s">
        <v>2394</v>
      </c>
      <c r="F3624" s="1061">
        <v>143</v>
      </c>
      <c r="G3624" s="1061" t="s">
        <v>711</v>
      </c>
      <c r="H3624" s="1063">
        <v>1</v>
      </c>
      <c r="I3624" s="1064">
        <v>11307</v>
      </c>
      <c r="J3624" s="1064">
        <v>1</v>
      </c>
      <c r="K3624">
        <v>2020</v>
      </c>
      <c r="L3624" s="1064">
        <v>1</v>
      </c>
      <c r="M3624" s="1064">
        <v>4</v>
      </c>
      <c r="N3624" s="1064" t="s">
        <v>2395</v>
      </c>
      <c r="O3624">
        <v>13</v>
      </c>
      <c r="P3624" s="1065">
        <v>0</v>
      </c>
      <c r="Q3624" s="1065">
        <v>0</v>
      </c>
      <c r="R3624" s="1066">
        <f t="shared" si="56"/>
        <v>0</v>
      </c>
      <c r="S3624" s="1065">
        <v>0</v>
      </c>
      <c r="T3624" s="1065">
        <v>0</v>
      </c>
      <c r="U3624" s="1065">
        <v>62907.08</v>
      </c>
      <c r="V3624" s="1065">
        <v>62907.08</v>
      </c>
    </row>
    <row r="3625" spans="1:22">
      <c r="A3625">
        <v>4088200100</v>
      </c>
      <c r="B3625" s="1061">
        <v>2</v>
      </c>
      <c r="C3625" s="1061">
        <v>5</v>
      </c>
      <c r="D3625" s="1062">
        <v>2</v>
      </c>
      <c r="E3625" s="1061" t="s">
        <v>2394</v>
      </c>
      <c r="F3625" s="1061">
        <v>143</v>
      </c>
      <c r="G3625" s="1061" t="s">
        <v>711</v>
      </c>
      <c r="H3625" s="1063">
        <v>1</v>
      </c>
      <c r="I3625" s="1064">
        <v>11307</v>
      </c>
      <c r="J3625" s="1064">
        <v>1</v>
      </c>
      <c r="K3625">
        <v>2020</v>
      </c>
      <c r="L3625" s="1064">
        <v>1</v>
      </c>
      <c r="M3625" s="1064">
        <v>4</v>
      </c>
      <c r="N3625" s="1064" t="s">
        <v>2395</v>
      </c>
      <c r="O3625">
        <v>13</v>
      </c>
      <c r="P3625" s="1065">
        <v>0</v>
      </c>
      <c r="Q3625" s="1065">
        <v>0</v>
      </c>
      <c r="R3625" s="1066">
        <f t="shared" si="56"/>
        <v>0</v>
      </c>
      <c r="S3625" s="1065">
        <v>0</v>
      </c>
      <c r="T3625" s="1065">
        <v>0</v>
      </c>
      <c r="U3625" s="1065">
        <v>0</v>
      </c>
      <c r="V3625" s="1065">
        <v>0</v>
      </c>
    </row>
    <row r="3626" spans="1:22">
      <c r="A3626">
        <v>4088200100</v>
      </c>
      <c r="B3626" s="1061">
        <v>2</v>
      </c>
      <c r="C3626" s="1061">
        <v>5</v>
      </c>
      <c r="D3626" s="1062">
        <v>2</v>
      </c>
      <c r="E3626" s="1061" t="s">
        <v>2394</v>
      </c>
      <c r="F3626" s="1061">
        <v>143</v>
      </c>
      <c r="G3626" s="1061" t="s">
        <v>711</v>
      </c>
      <c r="H3626" s="1063">
        <v>1</v>
      </c>
      <c r="I3626" s="1064">
        <v>11307</v>
      </c>
      <c r="J3626" s="1064">
        <v>1</v>
      </c>
      <c r="K3626">
        <v>2020</v>
      </c>
      <c r="L3626" s="1064">
        <v>1</v>
      </c>
      <c r="M3626" s="1064">
        <v>4</v>
      </c>
      <c r="N3626" s="1064" t="s">
        <v>2395</v>
      </c>
      <c r="O3626">
        <v>13</v>
      </c>
      <c r="P3626" s="1065">
        <v>0</v>
      </c>
      <c r="Q3626" s="1065">
        <v>0</v>
      </c>
      <c r="R3626" s="1066">
        <f t="shared" si="56"/>
        <v>0</v>
      </c>
      <c r="S3626" s="1065">
        <v>0</v>
      </c>
      <c r="T3626" s="1065">
        <v>0</v>
      </c>
      <c r="U3626" s="1065">
        <v>0</v>
      </c>
      <c r="V3626" s="1065">
        <v>0</v>
      </c>
    </row>
    <row r="3627" spans="1:22">
      <c r="A3627">
        <v>4088200100</v>
      </c>
      <c r="B3627" s="1061">
        <v>2</v>
      </c>
      <c r="C3627" s="1061">
        <v>5</v>
      </c>
      <c r="D3627" s="1062">
        <v>2</v>
      </c>
      <c r="E3627" s="1061" t="s">
        <v>2394</v>
      </c>
      <c r="F3627" s="1061">
        <v>143</v>
      </c>
      <c r="G3627" s="1061" t="s">
        <v>711</v>
      </c>
      <c r="H3627" s="1063">
        <v>1</v>
      </c>
      <c r="I3627" s="1064">
        <v>11307</v>
      </c>
      <c r="J3627" s="1064">
        <v>1</v>
      </c>
      <c r="K3627">
        <v>2020</v>
      </c>
      <c r="L3627" s="1064">
        <v>1</v>
      </c>
      <c r="M3627" s="1064">
        <v>4</v>
      </c>
      <c r="N3627" s="1064" t="s">
        <v>2395</v>
      </c>
      <c r="O3627">
        <v>13</v>
      </c>
      <c r="P3627" s="1065">
        <v>0</v>
      </c>
      <c r="Q3627" s="1065">
        <v>0</v>
      </c>
      <c r="R3627" s="1066">
        <f t="shared" si="56"/>
        <v>0</v>
      </c>
      <c r="S3627" s="1065">
        <v>62907.08</v>
      </c>
      <c r="T3627" s="1065">
        <v>62907.08</v>
      </c>
      <c r="U3627" s="1065">
        <v>0</v>
      </c>
      <c r="V3627" s="1065">
        <v>0</v>
      </c>
    </row>
    <row r="3628" spans="1:22">
      <c r="A3628">
        <v>4088200100</v>
      </c>
      <c r="B3628" s="1061">
        <v>2</v>
      </c>
      <c r="C3628" s="1061">
        <v>5</v>
      </c>
      <c r="D3628" s="1062">
        <v>2</v>
      </c>
      <c r="E3628" s="1061" t="s">
        <v>2394</v>
      </c>
      <c r="F3628" s="1061">
        <v>143</v>
      </c>
      <c r="G3628" s="1061" t="s">
        <v>711</v>
      </c>
      <c r="H3628" s="1063">
        <v>1</v>
      </c>
      <c r="I3628" s="1064">
        <v>11307</v>
      </c>
      <c r="J3628" s="1064">
        <v>1</v>
      </c>
      <c r="K3628">
        <v>2020</v>
      </c>
      <c r="L3628" s="1064">
        <v>1</v>
      </c>
      <c r="M3628" s="1064">
        <v>4</v>
      </c>
      <c r="N3628" s="1064" t="s">
        <v>2395</v>
      </c>
      <c r="O3628">
        <v>13</v>
      </c>
      <c r="P3628" s="1065">
        <v>0</v>
      </c>
      <c r="Q3628" s="1065">
        <v>62907.08</v>
      </c>
      <c r="R3628" s="1066">
        <f t="shared" si="56"/>
        <v>62907.08</v>
      </c>
      <c r="S3628" s="1065">
        <v>0</v>
      </c>
      <c r="T3628" s="1065">
        <v>0</v>
      </c>
      <c r="U3628" s="1065">
        <v>0</v>
      </c>
      <c r="V3628" s="1065">
        <v>0</v>
      </c>
    </row>
    <row r="3629" spans="1:22">
      <c r="A3629">
        <v>4088200100</v>
      </c>
      <c r="B3629" s="1061">
        <v>2</v>
      </c>
      <c r="C3629" s="1061">
        <v>5</v>
      </c>
      <c r="D3629" s="1062">
        <v>2</v>
      </c>
      <c r="E3629" s="1061" t="s">
        <v>2394</v>
      </c>
      <c r="F3629" s="1061">
        <v>143</v>
      </c>
      <c r="G3629" s="1061" t="s">
        <v>711</v>
      </c>
      <c r="H3629" s="1063">
        <v>1</v>
      </c>
      <c r="I3629" s="1064">
        <v>11307</v>
      </c>
      <c r="J3629" s="1064">
        <v>1</v>
      </c>
      <c r="K3629">
        <v>2020</v>
      </c>
      <c r="L3629" s="1064">
        <v>1</v>
      </c>
      <c r="M3629" s="1064">
        <v>4</v>
      </c>
      <c r="N3629" s="1064" t="s">
        <v>2395</v>
      </c>
      <c r="O3629">
        <v>13</v>
      </c>
      <c r="P3629" s="1065">
        <v>0</v>
      </c>
      <c r="Q3629" s="1065">
        <v>0</v>
      </c>
      <c r="R3629" s="1066">
        <f t="shared" si="56"/>
        <v>0</v>
      </c>
      <c r="S3629" s="1065">
        <v>0</v>
      </c>
      <c r="T3629" s="1065">
        <v>0</v>
      </c>
      <c r="U3629" s="1065">
        <v>0</v>
      </c>
      <c r="V3629" s="1065">
        <v>0</v>
      </c>
    </row>
    <row r="3630" spans="1:22">
      <c r="A3630">
        <v>4088200100</v>
      </c>
      <c r="B3630" s="1061">
        <v>2</v>
      </c>
      <c r="C3630" s="1061">
        <v>5</v>
      </c>
      <c r="D3630" s="1062">
        <v>2</v>
      </c>
      <c r="E3630" s="1061" t="s">
        <v>2394</v>
      </c>
      <c r="F3630" s="1061">
        <v>143</v>
      </c>
      <c r="G3630" s="1061" t="s">
        <v>711</v>
      </c>
      <c r="H3630" s="1063">
        <v>1</v>
      </c>
      <c r="I3630" s="1064">
        <v>11307</v>
      </c>
      <c r="J3630" s="1064">
        <v>1</v>
      </c>
      <c r="K3630">
        <v>2020</v>
      </c>
      <c r="L3630" s="1064">
        <v>1</v>
      </c>
      <c r="M3630" s="1064">
        <v>4</v>
      </c>
      <c r="N3630" s="1064" t="s">
        <v>2395</v>
      </c>
      <c r="O3630">
        <v>13</v>
      </c>
      <c r="P3630" s="1065">
        <v>0</v>
      </c>
      <c r="Q3630" s="1065">
        <v>0</v>
      </c>
      <c r="R3630" s="1066">
        <f t="shared" si="56"/>
        <v>0</v>
      </c>
      <c r="S3630" s="1065">
        <v>0</v>
      </c>
      <c r="T3630" s="1065">
        <v>0</v>
      </c>
      <c r="U3630" s="1065">
        <v>36893.35</v>
      </c>
      <c r="V3630" s="1065">
        <v>36893.35</v>
      </c>
    </row>
    <row r="3631" spans="1:22">
      <c r="A3631">
        <v>4088200100</v>
      </c>
      <c r="B3631" s="1061">
        <v>2</v>
      </c>
      <c r="C3631" s="1061">
        <v>5</v>
      </c>
      <c r="D3631" s="1062">
        <v>2</v>
      </c>
      <c r="E3631" s="1061" t="s">
        <v>2394</v>
      </c>
      <c r="F3631" s="1061">
        <v>143</v>
      </c>
      <c r="G3631" s="1061" t="s">
        <v>711</v>
      </c>
      <c r="H3631" s="1063">
        <v>1</v>
      </c>
      <c r="I3631" s="1064">
        <v>11307</v>
      </c>
      <c r="J3631" s="1064">
        <v>1</v>
      </c>
      <c r="K3631">
        <v>2020</v>
      </c>
      <c r="L3631" s="1064">
        <v>1</v>
      </c>
      <c r="M3631" s="1064">
        <v>4</v>
      </c>
      <c r="N3631" s="1064" t="s">
        <v>2395</v>
      </c>
      <c r="O3631">
        <v>13</v>
      </c>
      <c r="P3631" s="1065">
        <v>0</v>
      </c>
      <c r="Q3631" s="1065">
        <v>0</v>
      </c>
      <c r="R3631" s="1066">
        <f t="shared" si="56"/>
        <v>0</v>
      </c>
      <c r="S3631" s="1065">
        <v>0</v>
      </c>
      <c r="T3631" s="1065">
        <v>0</v>
      </c>
      <c r="U3631" s="1065">
        <v>0</v>
      </c>
      <c r="V3631" s="1065">
        <v>0</v>
      </c>
    </row>
    <row r="3632" spans="1:22">
      <c r="A3632">
        <v>4088200100</v>
      </c>
      <c r="B3632" s="1061">
        <v>2</v>
      </c>
      <c r="C3632" s="1061">
        <v>5</v>
      </c>
      <c r="D3632" s="1062">
        <v>2</v>
      </c>
      <c r="E3632" s="1061" t="s">
        <v>2394</v>
      </c>
      <c r="F3632" s="1061">
        <v>143</v>
      </c>
      <c r="G3632" s="1061" t="s">
        <v>711</v>
      </c>
      <c r="H3632" s="1063">
        <v>1</v>
      </c>
      <c r="I3632" s="1064">
        <v>11307</v>
      </c>
      <c r="J3632" s="1064">
        <v>1</v>
      </c>
      <c r="K3632">
        <v>2020</v>
      </c>
      <c r="L3632" s="1064">
        <v>1</v>
      </c>
      <c r="M3632" s="1064">
        <v>4</v>
      </c>
      <c r="N3632" s="1064" t="s">
        <v>2395</v>
      </c>
      <c r="O3632">
        <v>13</v>
      </c>
      <c r="P3632" s="1065">
        <v>0</v>
      </c>
      <c r="Q3632" s="1065">
        <v>0</v>
      </c>
      <c r="R3632" s="1066">
        <f t="shared" si="56"/>
        <v>0</v>
      </c>
      <c r="S3632" s="1065">
        <v>0</v>
      </c>
      <c r="T3632" s="1065">
        <v>0</v>
      </c>
      <c r="U3632" s="1065">
        <v>0</v>
      </c>
      <c r="V3632" s="1065">
        <v>0</v>
      </c>
    </row>
    <row r="3633" spans="1:22">
      <c r="A3633">
        <v>4088200100</v>
      </c>
      <c r="B3633" s="1061">
        <v>2</v>
      </c>
      <c r="C3633" s="1061">
        <v>5</v>
      </c>
      <c r="D3633" s="1062">
        <v>2</v>
      </c>
      <c r="E3633" s="1061" t="s">
        <v>2394</v>
      </c>
      <c r="F3633" s="1061">
        <v>143</v>
      </c>
      <c r="G3633" s="1061" t="s">
        <v>711</v>
      </c>
      <c r="H3633" s="1063">
        <v>1</v>
      </c>
      <c r="I3633" s="1064">
        <v>11307</v>
      </c>
      <c r="J3633" s="1064">
        <v>1</v>
      </c>
      <c r="K3633">
        <v>2020</v>
      </c>
      <c r="L3633" s="1064">
        <v>1</v>
      </c>
      <c r="M3633" s="1064">
        <v>4</v>
      </c>
      <c r="N3633" s="1064" t="s">
        <v>2395</v>
      </c>
      <c r="O3633">
        <v>13</v>
      </c>
      <c r="P3633" s="1065">
        <v>0</v>
      </c>
      <c r="Q3633" s="1065">
        <v>0</v>
      </c>
      <c r="R3633" s="1066">
        <f t="shared" si="56"/>
        <v>0</v>
      </c>
      <c r="S3633" s="1065">
        <v>36893.35</v>
      </c>
      <c r="T3633" s="1065">
        <v>36893.35</v>
      </c>
      <c r="U3633" s="1065">
        <v>0</v>
      </c>
      <c r="V3633" s="1065">
        <v>0</v>
      </c>
    </row>
    <row r="3634" spans="1:22">
      <c r="A3634">
        <v>4088200100</v>
      </c>
      <c r="B3634" s="1061">
        <v>2</v>
      </c>
      <c r="C3634" s="1061">
        <v>5</v>
      </c>
      <c r="D3634" s="1062">
        <v>2</v>
      </c>
      <c r="E3634" s="1061" t="s">
        <v>2394</v>
      </c>
      <c r="F3634" s="1061">
        <v>143</v>
      </c>
      <c r="G3634" s="1061" t="s">
        <v>711</v>
      </c>
      <c r="H3634" s="1063">
        <v>1</v>
      </c>
      <c r="I3634" s="1064">
        <v>11307</v>
      </c>
      <c r="J3634" s="1064">
        <v>1</v>
      </c>
      <c r="K3634">
        <v>2020</v>
      </c>
      <c r="L3634" s="1064">
        <v>1</v>
      </c>
      <c r="M3634" s="1064">
        <v>4</v>
      </c>
      <c r="N3634" s="1064" t="s">
        <v>2395</v>
      </c>
      <c r="O3634">
        <v>13</v>
      </c>
      <c r="P3634" s="1065">
        <v>0</v>
      </c>
      <c r="Q3634" s="1065">
        <v>36893.35</v>
      </c>
      <c r="R3634" s="1066">
        <f t="shared" si="56"/>
        <v>36893.35</v>
      </c>
      <c r="S3634" s="1065">
        <v>0</v>
      </c>
      <c r="T3634" s="1065">
        <v>0</v>
      </c>
      <c r="U3634" s="1065">
        <v>0</v>
      </c>
      <c r="V3634" s="1065">
        <v>0</v>
      </c>
    </row>
    <row r="3635" spans="1:22">
      <c r="A3635">
        <v>4088200100</v>
      </c>
      <c r="B3635" s="1061">
        <v>2</v>
      </c>
      <c r="C3635" s="1061">
        <v>5</v>
      </c>
      <c r="D3635" s="1062">
        <v>2</v>
      </c>
      <c r="E3635" s="1061" t="s">
        <v>2394</v>
      </c>
      <c r="F3635" s="1061">
        <v>143</v>
      </c>
      <c r="G3635" s="1061" t="s">
        <v>711</v>
      </c>
      <c r="H3635" s="1063">
        <v>1</v>
      </c>
      <c r="I3635" s="1064">
        <v>11307</v>
      </c>
      <c r="J3635" s="1064">
        <v>1</v>
      </c>
      <c r="K3635">
        <v>2020</v>
      </c>
      <c r="L3635" s="1064">
        <v>1</v>
      </c>
      <c r="M3635" s="1064">
        <v>4</v>
      </c>
      <c r="N3635" s="1064" t="s">
        <v>2395</v>
      </c>
      <c r="O3635">
        <v>13</v>
      </c>
      <c r="P3635" s="1065">
        <v>0</v>
      </c>
      <c r="Q3635" s="1065">
        <v>0</v>
      </c>
      <c r="R3635" s="1066">
        <f t="shared" si="56"/>
        <v>0</v>
      </c>
      <c r="S3635" s="1065">
        <v>0</v>
      </c>
      <c r="T3635" s="1065">
        <v>0</v>
      </c>
      <c r="U3635" s="1065">
        <v>0</v>
      </c>
      <c r="V3635" s="1065">
        <v>0</v>
      </c>
    </row>
    <row r="3636" spans="1:22">
      <c r="A3636">
        <v>4088200100</v>
      </c>
      <c r="B3636" s="1061">
        <v>2</v>
      </c>
      <c r="C3636" s="1061">
        <v>5</v>
      </c>
      <c r="D3636" s="1062">
        <v>2</v>
      </c>
      <c r="E3636" s="1061" t="s">
        <v>2394</v>
      </c>
      <c r="F3636" s="1061">
        <v>143</v>
      </c>
      <c r="G3636" s="1061" t="s">
        <v>711</v>
      </c>
      <c r="H3636" s="1063">
        <v>1</v>
      </c>
      <c r="I3636" s="1064">
        <v>11307</v>
      </c>
      <c r="J3636" s="1064">
        <v>1</v>
      </c>
      <c r="K3636">
        <v>2020</v>
      </c>
      <c r="L3636" s="1064">
        <v>1</v>
      </c>
      <c r="M3636" s="1064">
        <v>4</v>
      </c>
      <c r="N3636" s="1064" t="s">
        <v>2395</v>
      </c>
      <c r="O3636">
        <v>13</v>
      </c>
      <c r="P3636" s="1065">
        <v>0</v>
      </c>
      <c r="Q3636" s="1065">
        <v>0</v>
      </c>
      <c r="R3636" s="1066">
        <f t="shared" si="56"/>
        <v>0</v>
      </c>
      <c r="S3636" s="1065">
        <v>0</v>
      </c>
      <c r="T3636" s="1065">
        <v>0</v>
      </c>
      <c r="U3636" s="1065">
        <v>48695.31</v>
      </c>
      <c r="V3636" s="1065">
        <v>48695.31</v>
      </c>
    </row>
    <row r="3637" spans="1:22">
      <c r="A3637">
        <v>4088200100</v>
      </c>
      <c r="B3637" s="1061">
        <v>2</v>
      </c>
      <c r="C3637" s="1061">
        <v>5</v>
      </c>
      <c r="D3637" s="1062">
        <v>2</v>
      </c>
      <c r="E3637" s="1061" t="s">
        <v>2394</v>
      </c>
      <c r="F3637" s="1061">
        <v>143</v>
      </c>
      <c r="G3637" s="1061" t="s">
        <v>711</v>
      </c>
      <c r="H3637" s="1063">
        <v>1</v>
      </c>
      <c r="I3637" s="1064">
        <v>11307</v>
      </c>
      <c r="J3637" s="1064">
        <v>1</v>
      </c>
      <c r="K3637">
        <v>2020</v>
      </c>
      <c r="L3637" s="1064">
        <v>1</v>
      </c>
      <c r="M3637" s="1064">
        <v>4</v>
      </c>
      <c r="N3637" s="1064" t="s">
        <v>2395</v>
      </c>
      <c r="O3637">
        <v>13</v>
      </c>
      <c r="P3637" s="1065">
        <v>0</v>
      </c>
      <c r="Q3637" s="1065">
        <v>0</v>
      </c>
      <c r="R3637" s="1066">
        <f t="shared" si="56"/>
        <v>0</v>
      </c>
      <c r="S3637" s="1065">
        <v>0</v>
      </c>
      <c r="T3637" s="1065">
        <v>0</v>
      </c>
      <c r="U3637" s="1065">
        <v>0</v>
      </c>
      <c r="V3637" s="1065">
        <v>0</v>
      </c>
    </row>
    <row r="3638" spans="1:22">
      <c r="A3638">
        <v>4088200100</v>
      </c>
      <c r="B3638" s="1061">
        <v>2</v>
      </c>
      <c r="C3638" s="1061">
        <v>5</v>
      </c>
      <c r="D3638" s="1062">
        <v>2</v>
      </c>
      <c r="E3638" s="1061" t="s">
        <v>2394</v>
      </c>
      <c r="F3638" s="1061">
        <v>143</v>
      </c>
      <c r="G3638" s="1061" t="s">
        <v>711</v>
      </c>
      <c r="H3638" s="1063">
        <v>1</v>
      </c>
      <c r="I3638" s="1064">
        <v>11307</v>
      </c>
      <c r="J3638" s="1064">
        <v>1</v>
      </c>
      <c r="K3638">
        <v>2020</v>
      </c>
      <c r="L3638" s="1064">
        <v>1</v>
      </c>
      <c r="M3638" s="1064">
        <v>4</v>
      </c>
      <c r="N3638" s="1064" t="s">
        <v>2395</v>
      </c>
      <c r="O3638">
        <v>13</v>
      </c>
      <c r="P3638" s="1065">
        <v>0</v>
      </c>
      <c r="Q3638" s="1065">
        <v>0</v>
      </c>
      <c r="R3638" s="1066">
        <f t="shared" si="56"/>
        <v>0</v>
      </c>
      <c r="S3638" s="1065">
        <v>0</v>
      </c>
      <c r="T3638" s="1065">
        <v>0</v>
      </c>
      <c r="U3638" s="1065">
        <v>0</v>
      </c>
      <c r="V3638" s="1065">
        <v>0</v>
      </c>
    </row>
    <row r="3639" spans="1:22">
      <c r="A3639">
        <v>4088200100</v>
      </c>
      <c r="B3639" s="1061">
        <v>2</v>
      </c>
      <c r="C3639" s="1061">
        <v>5</v>
      </c>
      <c r="D3639" s="1062">
        <v>2</v>
      </c>
      <c r="E3639" s="1061" t="s">
        <v>2394</v>
      </c>
      <c r="F3639" s="1061">
        <v>143</v>
      </c>
      <c r="G3639" s="1061" t="s">
        <v>711</v>
      </c>
      <c r="H3639" s="1063">
        <v>1</v>
      </c>
      <c r="I3639" s="1064">
        <v>11307</v>
      </c>
      <c r="J3639" s="1064">
        <v>1</v>
      </c>
      <c r="K3639">
        <v>2020</v>
      </c>
      <c r="L3639" s="1064">
        <v>1</v>
      </c>
      <c r="M3639" s="1064">
        <v>4</v>
      </c>
      <c r="N3639" s="1064" t="s">
        <v>2395</v>
      </c>
      <c r="O3639">
        <v>13</v>
      </c>
      <c r="P3639" s="1065">
        <v>0</v>
      </c>
      <c r="Q3639" s="1065">
        <v>0</v>
      </c>
      <c r="R3639" s="1066">
        <f t="shared" si="56"/>
        <v>0</v>
      </c>
      <c r="S3639" s="1065">
        <v>48695.31</v>
      </c>
      <c r="T3639" s="1065">
        <v>48695.31</v>
      </c>
      <c r="U3639" s="1065">
        <v>0</v>
      </c>
      <c r="V3639" s="1065">
        <v>0</v>
      </c>
    </row>
    <row r="3640" spans="1:22">
      <c r="A3640">
        <v>4088200100</v>
      </c>
      <c r="B3640" s="1061">
        <v>2</v>
      </c>
      <c r="C3640" s="1061">
        <v>5</v>
      </c>
      <c r="D3640" s="1062">
        <v>2</v>
      </c>
      <c r="E3640" s="1061" t="s">
        <v>2394</v>
      </c>
      <c r="F3640" s="1061">
        <v>143</v>
      </c>
      <c r="G3640" s="1061" t="s">
        <v>711</v>
      </c>
      <c r="H3640" s="1063">
        <v>1</v>
      </c>
      <c r="I3640" s="1064">
        <v>11307</v>
      </c>
      <c r="J3640" s="1064">
        <v>1</v>
      </c>
      <c r="K3640">
        <v>2020</v>
      </c>
      <c r="L3640" s="1064">
        <v>1</v>
      </c>
      <c r="M3640" s="1064">
        <v>4</v>
      </c>
      <c r="N3640" s="1064" t="s">
        <v>2395</v>
      </c>
      <c r="O3640">
        <v>13</v>
      </c>
      <c r="P3640" s="1065">
        <v>0</v>
      </c>
      <c r="Q3640" s="1065">
        <v>48695.31</v>
      </c>
      <c r="R3640" s="1066">
        <f t="shared" si="56"/>
        <v>48695.31</v>
      </c>
      <c r="S3640" s="1065">
        <v>0</v>
      </c>
      <c r="T3640" s="1065">
        <v>0</v>
      </c>
      <c r="U3640" s="1065">
        <v>0</v>
      </c>
      <c r="V3640" s="1065">
        <v>0</v>
      </c>
    </row>
    <row r="3641" spans="1:22">
      <c r="A3641">
        <v>4088200100</v>
      </c>
      <c r="B3641" s="1061">
        <v>2</v>
      </c>
      <c r="C3641" s="1061">
        <v>5</v>
      </c>
      <c r="D3641" s="1062">
        <v>2</v>
      </c>
      <c r="E3641" s="1061" t="s">
        <v>2394</v>
      </c>
      <c r="F3641" s="1061">
        <v>143</v>
      </c>
      <c r="G3641" s="1061" t="s">
        <v>711</v>
      </c>
      <c r="H3641" s="1063">
        <v>1</v>
      </c>
      <c r="I3641" s="1064">
        <v>11307</v>
      </c>
      <c r="J3641" s="1064">
        <v>1</v>
      </c>
      <c r="K3641">
        <v>2020</v>
      </c>
      <c r="L3641" s="1064">
        <v>1</v>
      </c>
      <c r="M3641" s="1064">
        <v>4</v>
      </c>
      <c r="N3641" s="1064" t="s">
        <v>2395</v>
      </c>
      <c r="O3641">
        <v>13</v>
      </c>
      <c r="P3641" s="1065">
        <v>0</v>
      </c>
      <c r="Q3641" s="1065">
        <v>0</v>
      </c>
      <c r="R3641" s="1066">
        <f t="shared" si="56"/>
        <v>0</v>
      </c>
      <c r="S3641" s="1065">
        <v>0</v>
      </c>
      <c r="T3641" s="1065">
        <v>0</v>
      </c>
      <c r="U3641" s="1065">
        <v>0</v>
      </c>
      <c r="V3641" s="1065">
        <v>0</v>
      </c>
    </row>
    <row r="3642" spans="1:22">
      <c r="A3642">
        <v>4088200100</v>
      </c>
      <c r="B3642" s="1061">
        <v>2</v>
      </c>
      <c r="C3642" s="1061">
        <v>5</v>
      </c>
      <c r="D3642" s="1062">
        <v>2</v>
      </c>
      <c r="E3642" s="1061" t="s">
        <v>2394</v>
      </c>
      <c r="F3642" s="1061">
        <v>143</v>
      </c>
      <c r="G3642" s="1061" t="s">
        <v>711</v>
      </c>
      <c r="H3642" s="1063">
        <v>1</v>
      </c>
      <c r="I3642" s="1064">
        <v>11307</v>
      </c>
      <c r="J3642" s="1064">
        <v>1</v>
      </c>
      <c r="K3642">
        <v>2020</v>
      </c>
      <c r="L3642" s="1064">
        <v>1</v>
      </c>
      <c r="M3642" s="1064">
        <v>4</v>
      </c>
      <c r="N3642" s="1064" t="s">
        <v>2395</v>
      </c>
      <c r="O3642">
        <v>13</v>
      </c>
      <c r="P3642" s="1065">
        <v>0</v>
      </c>
      <c r="Q3642" s="1065">
        <v>0</v>
      </c>
      <c r="R3642" s="1066">
        <f t="shared" si="56"/>
        <v>0</v>
      </c>
      <c r="S3642" s="1065">
        <v>0</v>
      </c>
      <c r="T3642" s="1065">
        <v>0</v>
      </c>
      <c r="U3642" s="1065">
        <v>2691.96</v>
      </c>
      <c r="V3642" s="1065">
        <v>2691.96</v>
      </c>
    </row>
    <row r="3643" spans="1:22">
      <c r="A3643">
        <v>4088200100</v>
      </c>
      <c r="B3643" s="1061">
        <v>2</v>
      </c>
      <c r="C3643" s="1061">
        <v>5</v>
      </c>
      <c r="D3643" s="1062">
        <v>2</v>
      </c>
      <c r="E3643" s="1061" t="s">
        <v>2394</v>
      </c>
      <c r="F3643" s="1061">
        <v>143</v>
      </c>
      <c r="G3643" s="1061" t="s">
        <v>711</v>
      </c>
      <c r="H3643" s="1063">
        <v>1</v>
      </c>
      <c r="I3643" s="1064">
        <v>11307</v>
      </c>
      <c r="J3643" s="1064">
        <v>1</v>
      </c>
      <c r="K3643">
        <v>2020</v>
      </c>
      <c r="L3643" s="1064">
        <v>1</v>
      </c>
      <c r="M3643" s="1064">
        <v>4</v>
      </c>
      <c r="N3643" s="1064" t="s">
        <v>2395</v>
      </c>
      <c r="O3643">
        <v>13</v>
      </c>
      <c r="P3643" s="1065">
        <v>0</v>
      </c>
      <c r="Q3643" s="1065">
        <v>0</v>
      </c>
      <c r="R3643" s="1066">
        <f t="shared" si="56"/>
        <v>0</v>
      </c>
      <c r="S3643" s="1065">
        <v>0</v>
      </c>
      <c r="T3643" s="1065">
        <v>0</v>
      </c>
      <c r="U3643" s="1065">
        <v>0</v>
      </c>
      <c r="V3643" s="1065">
        <v>0</v>
      </c>
    </row>
    <row r="3644" spans="1:22">
      <c r="A3644">
        <v>4088200100</v>
      </c>
      <c r="B3644" s="1061">
        <v>2</v>
      </c>
      <c r="C3644" s="1061">
        <v>5</v>
      </c>
      <c r="D3644" s="1062">
        <v>2</v>
      </c>
      <c r="E3644" s="1061" t="s">
        <v>2394</v>
      </c>
      <c r="F3644" s="1061">
        <v>143</v>
      </c>
      <c r="G3644" s="1061" t="s">
        <v>711</v>
      </c>
      <c r="H3644" s="1063">
        <v>1</v>
      </c>
      <c r="I3644" s="1064">
        <v>11307</v>
      </c>
      <c r="J3644" s="1064">
        <v>1</v>
      </c>
      <c r="K3644">
        <v>2020</v>
      </c>
      <c r="L3644" s="1064">
        <v>1</v>
      </c>
      <c r="M3644" s="1064">
        <v>4</v>
      </c>
      <c r="N3644" s="1064" t="s">
        <v>2395</v>
      </c>
      <c r="O3644">
        <v>13</v>
      </c>
      <c r="P3644" s="1065">
        <v>0</v>
      </c>
      <c r="Q3644" s="1065">
        <v>0</v>
      </c>
      <c r="R3644" s="1066">
        <f t="shared" si="56"/>
        <v>0</v>
      </c>
      <c r="S3644" s="1065">
        <v>0</v>
      </c>
      <c r="T3644" s="1065">
        <v>0</v>
      </c>
      <c r="U3644" s="1065">
        <v>0</v>
      </c>
      <c r="V3644" s="1065">
        <v>0</v>
      </c>
    </row>
    <row r="3645" spans="1:22">
      <c r="A3645">
        <v>4088200100</v>
      </c>
      <c r="B3645" s="1061">
        <v>2</v>
      </c>
      <c r="C3645" s="1061">
        <v>5</v>
      </c>
      <c r="D3645" s="1062">
        <v>2</v>
      </c>
      <c r="E3645" s="1061" t="s">
        <v>2394</v>
      </c>
      <c r="F3645" s="1061">
        <v>143</v>
      </c>
      <c r="G3645" s="1061" t="s">
        <v>711</v>
      </c>
      <c r="H3645" s="1063">
        <v>1</v>
      </c>
      <c r="I3645" s="1064">
        <v>11307</v>
      </c>
      <c r="J3645" s="1064">
        <v>1</v>
      </c>
      <c r="K3645">
        <v>2020</v>
      </c>
      <c r="L3645" s="1064">
        <v>1</v>
      </c>
      <c r="M3645" s="1064">
        <v>4</v>
      </c>
      <c r="N3645" s="1064" t="s">
        <v>2395</v>
      </c>
      <c r="O3645">
        <v>13</v>
      </c>
      <c r="P3645" s="1065">
        <v>0</v>
      </c>
      <c r="Q3645" s="1065">
        <v>0</v>
      </c>
      <c r="R3645" s="1066">
        <f t="shared" si="56"/>
        <v>0</v>
      </c>
      <c r="S3645" s="1065">
        <v>2691.96</v>
      </c>
      <c r="T3645" s="1065">
        <v>2691.96</v>
      </c>
      <c r="U3645" s="1065">
        <v>0</v>
      </c>
      <c r="V3645" s="1065">
        <v>0</v>
      </c>
    </row>
    <row r="3646" spans="1:22">
      <c r="A3646">
        <v>4088200100</v>
      </c>
      <c r="B3646" s="1061">
        <v>2</v>
      </c>
      <c r="C3646" s="1061">
        <v>5</v>
      </c>
      <c r="D3646" s="1062">
        <v>2</v>
      </c>
      <c r="E3646" s="1061" t="s">
        <v>2394</v>
      </c>
      <c r="F3646" s="1061">
        <v>143</v>
      </c>
      <c r="G3646" s="1061" t="s">
        <v>711</v>
      </c>
      <c r="H3646" s="1063">
        <v>1</v>
      </c>
      <c r="I3646" s="1064">
        <v>11307</v>
      </c>
      <c r="J3646" s="1064">
        <v>1</v>
      </c>
      <c r="K3646">
        <v>2020</v>
      </c>
      <c r="L3646" s="1064">
        <v>1</v>
      </c>
      <c r="M3646" s="1064">
        <v>4</v>
      </c>
      <c r="N3646" s="1064" t="s">
        <v>2395</v>
      </c>
      <c r="O3646">
        <v>13</v>
      </c>
      <c r="P3646" s="1065">
        <v>0</v>
      </c>
      <c r="Q3646" s="1065">
        <v>2691.96</v>
      </c>
      <c r="R3646" s="1066">
        <f t="shared" si="56"/>
        <v>2691.96</v>
      </c>
      <c r="S3646" s="1065">
        <v>0</v>
      </c>
      <c r="T3646" s="1065">
        <v>0</v>
      </c>
      <c r="U3646" s="1065">
        <v>0</v>
      </c>
      <c r="V3646" s="1065">
        <v>0</v>
      </c>
    </row>
    <row r="3647" spans="1:22">
      <c r="A3647">
        <v>4088200100</v>
      </c>
      <c r="B3647" s="1061">
        <v>2</v>
      </c>
      <c r="C3647" s="1061">
        <v>5</v>
      </c>
      <c r="D3647" s="1062">
        <v>2</v>
      </c>
      <c r="E3647" s="1061" t="s">
        <v>2394</v>
      </c>
      <c r="F3647" s="1061">
        <v>143</v>
      </c>
      <c r="G3647" s="1061" t="s">
        <v>711</v>
      </c>
      <c r="H3647" s="1063">
        <v>1</v>
      </c>
      <c r="I3647" s="1064">
        <v>11307</v>
      </c>
      <c r="J3647" s="1064">
        <v>1</v>
      </c>
      <c r="K3647">
        <v>2020</v>
      </c>
      <c r="L3647" s="1064">
        <v>1</v>
      </c>
      <c r="M3647" s="1064">
        <v>4</v>
      </c>
      <c r="N3647" s="1064" t="s">
        <v>2395</v>
      </c>
      <c r="O3647">
        <v>13</v>
      </c>
      <c r="P3647" s="1065">
        <v>0</v>
      </c>
      <c r="Q3647" s="1065">
        <v>0</v>
      </c>
      <c r="R3647" s="1066">
        <f t="shared" si="56"/>
        <v>0</v>
      </c>
      <c r="S3647" s="1065">
        <v>0</v>
      </c>
      <c r="T3647" s="1065">
        <v>0</v>
      </c>
      <c r="U3647" s="1065">
        <v>0</v>
      </c>
      <c r="V3647" s="1065">
        <v>0</v>
      </c>
    </row>
    <row r="3648" spans="1:22">
      <c r="A3648">
        <v>4088200100</v>
      </c>
      <c r="B3648" s="1061">
        <v>2</v>
      </c>
      <c r="C3648" s="1061">
        <v>5</v>
      </c>
      <c r="D3648" s="1062">
        <v>2</v>
      </c>
      <c r="E3648" s="1061" t="s">
        <v>2394</v>
      </c>
      <c r="F3648" s="1061">
        <v>143</v>
      </c>
      <c r="G3648" s="1061" t="s">
        <v>711</v>
      </c>
      <c r="H3648" s="1063">
        <v>1</v>
      </c>
      <c r="I3648" s="1064">
        <v>11307</v>
      </c>
      <c r="J3648" s="1064">
        <v>1</v>
      </c>
      <c r="K3648">
        <v>2020</v>
      </c>
      <c r="L3648" s="1064">
        <v>1</v>
      </c>
      <c r="M3648" s="1064">
        <v>4</v>
      </c>
      <c r="N3648" s="1064" t="s">
        <v>2395</v>
      </c>
      <c r="O3648">
        <v>13</v>
      </c>
      <c r="P3648" s="1065">
        <v>0</v>
      </c>
      <c r="Q3648" s="1065">
        <v>0</v>
      </c>
      <c r="R3648" s="1066">
        <f t="shared" si="56"/>
        <v>0</v>
      </c>
      <c r="S3648" s="1065">
        <v>0</v>
      </c>
      <c r="T3648" s="1065">
        <v>0</v>
      </c>
      <c r="U3648" s="1065">
        <v>79439.679999999993</v>
      </c>
      <c r="V3648" s="1065">
        <v>79439.679999999993</v>
      </c>
    </row>
    <row r="3649" spans="1:22">
      <c r="A3649">
        <v>4088200100</v>
      </c>
      <c r="B3649" s="1061">
        <v>2</v>
      </c>
      <c r="C3649" s="1061">
        <v>5</v>
      </c>
      <c r="D3649" s="1062">
        <v>2</v>
      </c>
      <c r="E3649" s="1061" t="s">
        <v>2394</v>
      </c>
      <c r="F3649" s="1061">
        <v>143</v>
      </c>
      <c r="G3649" s="1061" t="s">
        <v>711</v>
      </c>
      <c r="H3649" s="1063">
        <v>1</v>
      </c>
      <c r="I3649" s="1064">
        <v>11307</v>
      </c>
      <c r="J3649" s="1064">
        <v>1</v>
      </c>
      <c r="K3649">
        <v>2020</v>
      </c>
      <c r="L3649" s="1064">
        <v>1</v>
      </c>
      <c r="M3649" s="1064">
        <v>4</v>
      </c>
      <c r="N3649" s="1064" t="s">
        <v>2395</v>
      </c>
      <c r="O3649">
        <v>13</v>
      </c>
      <c r="P3649" s="1065">
        <v>0</v>
      </c>
      <c r="Q3649" s="1065">
        <v>0</v>
      </c>
      <c r="R3649" s="1066">
        <f t="shared" si="56"/>
        <v>0</v>
      </c>
      <c r="S3649" s="1065">
        <v>0</v>
      </c>
      <c r="T3649" s="1065">
        <v>0</v>
      </c>
      <c r="U3649" s="1065">
        <v>0</v>
      </c>
      <c r="V3649" s="1065">
        <v>0</v>
      </c>
    </row>
    <row r="3650" spans="1:22">
      <c r="A3650">
        <v>4088200100</v>
      </c>
      <c r="B3650" s="1061">
        <v>2</v>
      </c>
      <c r="C3650" s="1061">
        <v>5</v>
      </c>
      <c r="D3650" s="1062">
        <v>2</v>
      </c>
      <c r="E3650" s="1061" t="s">
        <v>2394</v>
      </c>
      <c r="F3650" s="1061">
        <v>143</v>
      </c>
      <c r="G3650" s="1061" t="s">
        <v>711</v>
      </c>
      <c r="H3650" s="1063">
        <v>1</v>
      </c>
      <c r="I3650" s="1064">
        <v>11307</v>
      </c>
      <c r="J3650" s="1064">
        <v>1</v>
      </c>
      <c r="K3650">
        <v>2020</v>
      </c>
      <c r="L3650" s="1064">
        <v>1</v>
      </c>
      <c r="M3650" s="1064">
        <v>4</v>
      </c>
      <c r="N3650" s="1064" t="s">
        <v>2395</v>
      </c>
      <c r="O3650">
        <v>13</v>
      </c>
      <c r="P3650" s="1065">
        <v>0</v>
      </c>
      <c r="Q3650" s="1065">
        <v>0</v>
      </c>
      <c r="R3650" s="1066">
        <f t="shared" si="56"/>
        <v>0</v>
      </c>
      <c r="S3650" s="1065">
        <v>0</v>
      </c>
      <c r="T3650" s="1065">
        <v>0</v>
      </c>
      <c r="U3650" s="1065">
        <v>0</v>
      </c>
      <c r="V3650" s="1065">
        <v>0</v>
      </c>
    </row>
    <row r="3651" spans="1:22">
      <c r="A3651">
        <v>4088200100</v>
      </c>
      <c r="B3651" s="1061">
        <v>2</v>
      </c>
      <c r="C3651" s="1061">
        <v>5</v>
      </c>
      <c r="D3651" s="1062">
        <v>2</v>
      </c>
      <c r="E3651" s="1061" t="s">
        <v>2394</v>
      </c>
      <c r="F3651" s="1061">
        <v>143</v>
      </c>
      <c r="G3651" s="1061" t="s">
        <v>711</v>
      </c>
      <c r="H3651" s="1063">
        <v>1</v>
      </c>
      <c r="I3651" s="1064">
        <v>11307</v>
      </c>
      <c r="J3651" s="1064">
        <v>1</v>
      </c>
      <c r="K3651">
        <v>2020</v>
      </c>
      <c r="L3651" s="1064">
        <v>1</v>
      </c>
      <c r="M3651" s="1064">
        <v>4</v>
      </c>
      <c r="N3651" s="1064" t="s">
        <v>2395</v>
      </c>
      <c r="O3651">
        <v>13</v>
      </c>
      <c r="P3651" s="1065">
        <v>0</v>
      </c>
      <c r="Q3651" s="1065">
        <v>0</v>
      </c>
      <c r="R3651" s="1066">
        <f t="shared" si="56"/>
        <v>0</v>
      </c>
      <c r="S3651" s="1065">
        <v>79439.679999999993</v>
      </c>
      <c r="T3651" s="1065">
        <v>79439.679999999993</v>
      </c>
      <c r="U3651" s="1065">
        <v>0</v>
      </c>
      <c r="V3651" s="1065">
        <v>0</v>
      </c>
    </row>
    <row r="3652" spans="1:22">
      <c r="A3652">
        <v>4088200100</v>
      </c>
      <c r="B3652" s="1061">
        <v>2</v>
      </c>
      <c r="C3652" s="1061">
        <v>5</v>
      </c>
      <c r="D3652" s="1062">
        <v>2</v>
      </c>
      <c r="E3652" s="1061" t="s">
        <v>2394</v>
      </c>
      <c r="F3652" s="1061">
        <v>143</v>
      </c>
      <c r="G3652" s="1061" t="s">
        <v>711</v>
      </c>
      <c r="H3652" s="1063">
        <v>1</v>
      </c>
      <c r="I3652" s="1064">
        <v>11307</v>
      </c>
      <c r="J3652" s="1064">
        <v>1</v>
      </c>
      <c r="K3652">
        <v>2020</v>
      </c>
      <c r="L3652" s="1064">
        <v>1</v>
      </c>
      <c r="M3652" s="1064">
        <v>4</v>
      </c>
      <c r="N3652" s="1064" t="s">
        <v>2395</v>
      </c>
      <c r="O3652">
        <v>13</v>
      </c>
      <c r="P3652" s="1065">
        <v>0</v>
      </c>
      <c r="Q3652" s="1065">
        <v>79439.679999999993</v>
      </c>
      <c r="R3652" s="1066">
        <f t="shared" si="56"/>
        <v>79439.679999999993</v>
      </c>
      <c r="S3652" s="1065">
        <v>0</v>
      </c>
      <c r="T3652" s="1065">
        <v>0</v>
      </c>
      <c r="U3652" s="1065">
        <v>0</v>
      </c>
      <c r="V3652" s="1065">
        <v>0</v>
      </c>
    </row>
    <row r="3653" spans="1:22">
      <c r="A3653">
        <v>4088200100</v>
      </c>
      <c r="B3653" s="1061">
        <v>2</v>
      </c>
      <c r="C3653" s="1061">
        <v>5</v>
      </c>
      <c r="D3653" s="1062">
        <v>2</v>
      </c>
      <c r="E3653" s="1061" t="s">
        <v>2394</v>
      </c>
      <c r="F3653" s="1061">
        <v>143</v>
      </c>
      <c r="G3653" s="1061" t="s">
        <v>711</v>
      </c>
      <c r="H3653" s="1063">
        <v>1</v>
      </c>
      <c r="I3653" s="1064">
        <v>11307</v>
      </c>
      <c r="J3653" s="1064">
        <v>1</v>
      </c>
      <c r="K3653">
        <v>2020</v>
      </c>
      <c r="L3653" s="1064">
        <v>1</v>
      </c>
      <c r="M3653" s="1064">
        <v>4</v>
      </c>
      <c r="N3653" s="1064" t="s">
        <v>2395</v>
      </c>
      <c r="O3653">
        <v>13</v>
      </c>
      <c r="P3653" s="1065">
        <v>0</v>
      </c>
      <c r="Q3653" s="1065">
        <v>0</v>
      </c>
      <c r="R3653" s="1066">
        <f t="shared" ref="R3653:R3716" si="57">P3653+Q3653</f>
        <v>0</v>
      </c>
      <c r="S3653" s="1065">
        <v>0</v>
      </c>
      <c r="T3653" s="1065">
        <v>0</v>
      </c>
      <c r="U3653" s="1065">
        <v>0</v>
      </c>
      <c r="V3653" s="1065">
        <v>0</v>
      </c>
    </row>
    <row r="3654" spans="1:22">
      <c r="A3654">
        <v>4088200100</v>
      </c>
      <c r="B3654" s="1061">
        <v>2</v>
      </c>
      <c r="C3654" s="1061">
        <v>5</v>
      </c>
      <c r="D3654" s="1062">
        <v>2</v>
      </c>
      <c r="E3654" s="1061" t="s">
        <v>2394</v>
      </c>
      <c r="F3654" s="1061">
        <v>143</v>
      </c>
      <c r="G3654" s="1061" t="s">
        <v>711</v>
      </c>
      <c r="H3654" s="1063">
        <v>1</v>
      </c>
      <c r="I3654" s="1064">
        <v>11307</v>
      </c>
      <c r="J3654" s="1064">
        <v>1</v>
      </c>
      <c r="K3654">
        <v>2020</v>
      </c>
      <c r="L3654" s="1064">
        <v>1</v>
      </c>
      <c r="M3654" s="1064">
        <v>4</v>
      </c>
      <c r="N3654" s="1064" t="s">
        <v>2395</v>
      </c>
      <c r="O3654">
        <v>13</v>
      </c>
      <c r="P3654" s="1065">
        <v>0</v>
      </c>
      <c r="Q3654" s="1065">
        <v>0</v>
      </c>
      <c r="R3654" s="1066">
        <f t="shared" si="57"/>
        <v>0</v>
      </c>
      <c r="S3654" s="1065">
        <v>0</v>
      </c>
      <c r="T3654" s="1065">
        <v>0</v>
      </c>
      <c r="U3654" s="1065">
        <v>7237.12</v>
      </c>
      <c r="V3654" s="1065">
        <v>7237.12</v>
      </c>
    </row>
    <row r="3655" spans="1:22">
      <c r="A3655">
        <v>4088200100</v>
      </c>
      <c r="B3655" s="1061">
        <v>2</v>
      </c>
      <c r="C3655" s="1061">
        <v>5</v>
      </c>
      <c r="D3655" s="1062">
        <v>2</v>
      </c>
      <c r="E3655" s="1061" t="s">
        <v>2394</v>
      </c>
      <c r="F3655" s="1061">
        <v>143</v>
      </c>
      <c r="G3655" s="1061" t="s">
        <v>711</v>
      </c>
      <c r="H3655" s="1063">
        <v>1</v>
      </c>
      <c r="I3655" s="1064">
        <v>11307</v>
      </c>
      <c r="J3655" s="1064">
        <v>1</v>
      </c>
      <c r="K3655">
        <v>2020</v>
      </c>
      <c r="L3655" s="1064">
        <v>1</v>
      </c>
      <c r="M3655" s="1064">
        <v>4</v>
      </c>
      <c r="N3655" s="1064" t="s">
        <v>2395</v>
      </c>
      <c r="O3655">
        <v>13</v>
      </c>
      <c r="P3655" s="1065">
        <v>0</v>
      </c>
      <c r="Q3655" s="1065">
        <v>0</v>
      </c>
      <c r="R3655" s="1066">
        <f t="shared" si="57"/>
        <v>0</v>
      </c>
      <c r="S3655" s="1065">
        <v>0</v>
      </c>
      <c r="T3655" s="1065">
        <v>0</v>
      </c>
      <c r="U3655" s="1065">
        <v>0</v>
      </c>
      <c r="V3655" s="1065">
        <v>0</v>
      </c>
    </row>
    <row r="3656" spans="1:22">
      <c r="A3656">
        <v>4088200100</v>
      </c>
      <c r="B3656" s="1061">
        <v>2</v>
      </c>
      <c r="C3656" s="1061">
        <v>5</v>
      </c>
      <c r="D3656" s="1062">
        <v>2</v>
      </c>
      <c r="E3656" s="1061" t="s">
        <v>2394</v>
      </c>
      <c r="F3656" s="1061">
        <v>143</v>
      </c>
      <c r="G3656" s="1061" t="s">
        <v>711</v>
      </c>
      <c r="H3656" s="1063">
        <v>1</v>
      </c>
      <c r="I3656" s="1064">
        <v>11307</v>
      </c>
      <c r="J3656" s="1064">
        <v>1</v>
      </c>
      <c r="K3656">
        <v>2020</v>
      </c>
      <c r="L3656" s="1064">
        <v>1</v>
      </c>
      <c r="M3656" s="1064">
        <v>4</v>
      </c>
      <c r="N3656" s="1064" t="s">
        <v>2395</v>
      </c>
      <c r="O3656">
        <v>13</v>
      </c>
      <c r="P3656" s="1065">
        <v>0</v>
      </c>
      <c r="Q3656" s="1065">
        <v>7237.12</v>
      </c>
      <c r="R3656" s="1066">
        <f t="shared" si="57"/>
        <v>7237.12</v>
      </c>
      <c r="S3656" s="1065">
        <v>0</v>
      </c>
      <c r="T3656" s="1065">
        <v>0</v>
      </c>
      <c r="U3656" s="1065">
        <v>0</v>
      </c>
      <c r="V3656" s="1065">
        <v>0</v>
      </c>
    </row>
    <row r="3657" spans="1:22">
      <c r="A3657">
        <v>4088200100</v>
      </c>
      <c r="B3657" s="1061">
        <v>2</v>
      </c>
      <c r="C3657" s="1061">
        <v>5</v>
      </c>
      <c r="D3657" s="1062">
        <v>2</v>
      </c>
      <c r="E3657" s="1061" t="s">
        <v>2394</v>
      </c>
      <c r="F3657" s="1061">
        <v>143</v>
      </c>
      <c r="G3657" s="1061" t="s">
        <v>711</v>
      </c>
      <c r="H3657" s="1063">
        <v>1</v>
      </c>
      <c r="I3657" s="1064">
        <v>11307</v>
      </c>
      <c r="J3657" s="1064">
        <v>1</v>
      </c>
      <c r="K3657">
        <v>2020</v>
      </c>
      <c r="L3657" s="1064">
        <v>1</v>
      </c>
      <c r="M3657" s="1064">
        <v>4</v>
      </c>
      <c r="N3657" s="1064" t="s">
        <v>2395</v>
      </c>
      <c r="O3657">
        <v>13</v>
      </c>
      <c r="P3657" s="1065">
        <v>0</v>
      </c>
      <c r="Q3657" s="1065">
        <v>0</v>
      </c>
      <c r="R3657" s="1066">
        <f t="shared" si="57"/>
        <v>0</v>
      </c>
      <c r="S3657" s="1065">
        <v>0</v>
      </c>
      <c r="T3657" s="1065">
        <v>0</v>
      </c>
      <c r="U3657" s="1065">
        <v>0</v>
      </c>
      <c r="V3657" s="1065">
        <v>0</v>
      </c>
    </row>
    <row r="3658" spans="1:22">
      <c r="A3658">
        <v>4088200100</v>
      </c>
      <c r="B3658" s="1061">
        <v>2</v>
      </c>
      <c r="C3658" s="1061">
        <v>5</v>
      </c>
      <c r="D3658" s="1062">
        <v>2</v>
      </c>
      <c r="E3658" s="1061" t="s">
        <v>2394</v>
      </c>
      <c r="F3658" s="1061">
        <v>143</v>
      </c>
      <c r="G3658" s="1061" t="s">
        <v>711</v>
      </c>
      <c r="H3658" s="1063">
        <v>1</v>
      </c>
      <c r="I3658" s="1064">
        <v>11307</v>
      </c>
      <c r="J3658" s="1064">
        <v>1</v>
      </c>
      <c r="K3658">
        <v>2020</v>
      </c>
      <c r="L3658" s="1064">
        <v>1</v>
      </c>
      <c r="M3658" s="1064">
        <v>4</v>
      </c>
      <c r="N3658" s="1064" t="s">
        <v>2395</v>
      </c>
      <c r="O3658">
        <v>13</v>
      </c>
      <c r="P3658" s="1065">
        <v>0</v>
      </c>
      <c r="Q3658" s="1065">
        <v>0</v>
      </c>
      <c r="R3658" s="1066">
        <f t="shared" si="57"/>
        <v>0</v>
      </c>
      <c r="S3658" s="1065">
        <v>7237.12</v>
      </c>
      <c r="T3658" s="1065">
        <v>7237.12</v>
      </c>
      <c r="U3658" s="1065">
        <v>0</v>
      </c>
      <c r="V3658" s="1065">
        <v>0</v>
      </c>
    </row>
    <row r="3659" spans="1:22">
      <c r="A3659">
        <v>4088200100</v>
      </c>
      <c r="B3659" s="1061">
        <v>2</v>
      </c>
      <c r="C3659" s="1061">
        <v>5</v>
      </c>
      <c r="D3659" s="1062">
        <v>2</v>
      </c>
      <c r="E3659" s="1061" t="s">
        <v>2394</v>
      </c>
      <c r="F3659" s="1061">
        <v>143</v>
      </c>
      <c r="G3659" s="1061" t="s">
        <v>711</v>
      </c>
      <c r="H3659" s="1063">
        <v>1</v>
      </c>
      <c r="I3659" s="1064">
        <v>11307</v>
      </c>
      <c r="J3659" s="1064">
        <v>1</v>
      </c>
      <c r="K3659">
        <v>2020</v>
      </c>
      <c r="L3659" s="1064">
        <v>1</v>
      </c>
      <c r="M3659" s="1064">
        <v>4</v>
      </c>
      <c r="N3659" s="1064" t="s">
        <v>2395</v>
      </c>
      <c r="O3659">
        <v>13</v>
      </c>
      <c r="P3659" s="1065">
        <v>0</v>
      </c>
      <c r="Q3659" s="1065">
        <v>0</v>
      </c>
      <c r="R3659" s="1066">
        <f t="shared" si="57"/>
        <v>0</v>
      </c>
      <c r="S3659" s="1065">
        <v>0</v>
      </c>
      <c r="T3659" s="1065">
        <v>0</v>
      </c>
      <c r="U3659" s="1065">
        <v>0</v>
      </c>
      <c r="V3659" s="1065">
        <v>0</v>
      </c>
    </row>
    <row r="3660" spans="1:22">
      <c r="A3660">
        <v>4088200100</v>
      </c>
      <c r="B3660" s="1061">
        <v>2</v>
      </c>
      <c r="C3660" s="1061">
        <v>5</v>
      </c>
      <c r="D3660" s="1062">
        <v>2</v>
      </c>
      <c r="E3660" s="1061" t="s">
        <v>2394</v>
      </c>
      <c r="F3660" s="1061">
        <v>143</v>
      </c>
      <c r="G3660" s="1061" t="s">
        <v>711</v>
      </c>
      <c r="H3660" s="1063">
        <v>1</v>
      </c>
      <c r="I3660" s="1064">
        <v>11307</v>
      </c>
      <c r="J3660" s="1064">
        <v>1</v>
      </c>
      <c r="K3660">
        <v>2020</v>
      </c>
      <c r="L3660" s="1064">
        <v>1</v>
      </c>
      <c r="M3660" s="1064">
        <v>4</v>
      </c>
      <c r="N3660" s="1064" t="s">
        <v>2395</v>
      </c>
      <c r="O3660">
        <v>13</v>
      </c>
      <c r="P3660" s="1065">
        <v>0</v>
      </c>
      <c r="Q3660" s="1065">
        <v>0</v>
      </c>
      <c r="R3660" s="1066">
        <f t="shared" si="57"/>
        <v>0</v>
      </c>
      <c r="S3660" s="1065">
        <v>0</v>
      </c>
      <c r="T3660" s="1065">
        <v>0</v>
      </c>
      <c r="U3660" s="1065">
        <v>74152.25</v>
      </c>
      <c r="V3660" s="1065">
        <v>74152.25</v>
      </c>
    </row>
    <row r="3661" spans="1:22">
      <c r="A3661">
        <v>4088200100</v>
      </c>
      <c r="B3661" s="1061">
        <v>2</v>
      </c>
      <c r="C3661" s="1061">
        <v>5</v>
      </c>
      <c r="D3661" s="1062">
        <v>2</v>
      </c>
      <c r="E3661" s="1061" t="s">
        <v>2394</v>
      </c>
      <c r="F3661" s="1061">
        <v>143</v>
      </c>
      <c r="G3661" s="1061" t="s">
        <v>711</v>
      </c>
      <c r="H3661" s="1063">
        <v>1</v>
      </c>
      <c r="I3661" s="1064">
        <v>11307</v>
      </c>
      <c r="J3661" s="1064">
        <v>1</v>
      </c>
      <c r="K3661">
        <v>2020</v>
      </c>
      <c r="L3661" s="1064">
        <v>1</v>
      </c>
      <c r="M3661" s="1064">
        <v>4</v>
      </c>
      <c r="N3661" s="1064" t="s">
        <v>2395</v>
      </c>
      <c r="O3661">
        <v>13</v>
      </c>
      <c r="P3661" s="1065">
        <v>0</v>
      </c>
      <c r="Q3661" s="1065">
        <v>0</v>
      </c>
      <c r="R3661" s="1066">
        <f t="shared" si="57"/>
        <v>0</v>
      </c>
      <c r="S3661" s="1065">
        <v>74152.25</v>
      </c>
      <c r="T3661" s="1065">
        <v>74152.25</v>
      </c>
      <c r="U3661" s="1065">
        <v>0</v>
      </c>
      <c r="V3661" s="1065">
        <v>0</v>
      </c>
    </row>
    <row r="3662" spans="1:22">
      <c r="A3662">
        <v>4088200100</v>
      </c>
      <c r="B3662" s="1061">
        <v>2</v>
      </c>
      <c r="C3662" s="1061">
        <v>5</v>
      </c>
      <c r="D3662" s="1062">
        <v>2</v>
      </c>
      <c r="E3662" s="1061" t="s">
        <v>2394</v>
      </c>
      <c r="F3662" s="1061">
        <v>143</v>
      </c>
      <c r="G3662" s="1061" t="s">
        <v>711</v>
      </c>
      <c r="H3662" s="1063">
        <v>1</v>
      </c>
      <c r="I3662" s="1064">
        <v>11307</v>
      </c>
      <c r="J3662" s="1064">
        <v>1</v>
      </c>
      <c r="K3662">
        <v>2020</v>
      </c>
      <c r="L3662" s="1064">
        <v>1</v>
      </c>
      <c r="M3662" s="1064">
        <v>4</v>
      </c>
      <c r="N3662" s="1064" t="s">
        <v>2395</v>
      </c>
      <c r="O3662">
        <v>13</v>
      </c>
      <c r="P3662" s="1065">
        <v>0</v>
      </c>
      <c r="Q3662" s="1065">
        <v>74152.25</v>
      </c>
      <c r="R3662" s="1066">
        <f t="shared" si="57"/>
        <v>74152.25</v>
      </c>
      <c r="S3662" s="1065">
        <v>0</v>
      </c>
      <c r="T3662" s="1065">
        <v>0</v>
      </c>
      <c r="U3662" s="1065">
        <v>0</v>
      </c>
      <c r="V3662" s="1065">
        <v>0</v>
      </c>
    </row>
    <row r="3663" spans="1:22">
      <c r="A3663">
        <v>4088200100</v>
      </c>
      <c r="B3663" s="1061">
        <v>2</v>
      </c>
      <c r="C3663" s="1061">
        <v>5</v>
      </c>
      <c r="D3663" s="1062">
        <v>2</v>
      </c>
      <c r="E3663" s="1061" t="s">
        <v>2394</v>
      </c>
      <c r="F3663" s="1061">
        <v>143</v>
      </c>
      <c r="G3663" s="1061" t="s">
        <v>711</v>
      </c>
      <c r="H3663" s="1063">
        <v>1</v>
      </c>
      <c r="I3663" s="1064">
        <v>11307</v>
      </c>
      <c r="J3663" s="1064">
        <v>1</v>
      </c>
      <c r="K3663">
        <v>2020</v>
      </c>
      <c r="L3663" s="1064">
        <v>1</v>
      </c>
      <c r="M3663" s="1064">
        <v>4</v>
      </c>
      <c r="N3663" s="1064" t="s">
        <v>2395</v>
      </c>
      <c r="O3663">
        <v>13</v>
      </c>
      <c r="P3663" s="1065">
        <v>0</v>
      </c>
      <c r="Q3663" s="1065">
        <v>0</v>
      </c>
      <c r="R3663" s="1066">
        <f t="shared" si="57"/>
        <v>0</v>
      </c>
      <c r="S3663" s="1065">
        <v>0</v>
      </c>
      <c r="T3663" s="1065">
        <v>0</v>
      </c>
      <c r="U3663" s="1065">
        <v>0</v>
      </c>
      <c r="V3663" s="1065">
        <v>0</v>
      </c>
    </row>
    <row r="3664" spans="1:22">
      <c r="A3664">
        <v>4088200100</v>
      </c>
      <c r="B3664" s="1061">
        <v>2</v>
      </c>
      <c r="C3664" s="1061">
        <v>5</v>
      </c>
      <c r="D3664" s="1062">
        <v>2</v>
      </c>
      <c r="E3664" s="1061" t="s">
        <v>2394</v>
      </c>
      <c r="F3664" s="1061">
        <v>143</v>
      </c>
      <c r="G3664" s="1061" t="s">
        <v>711</v>
      </c>
      <c r="H3664" s="1063">
        <v>1</v>
      </c>
      <c r="I3664" s="1064">
        <v>11307</v>
      </c>
      <c r="J3664" s="1064">
        <v>1</v>
      </c>
      <c r="K3664">
        <v>2020</v>
      </c>
      <c r="L3664" s="1064">
        <v>1</v>
      </c>
      <c r="M3664" s="1064">
        <v>4</v>
      </c>
      <c r="N3664" s="1064" t="s">
        <v>2395</v>
      </c>
      <c r="O3664">
        <v>13</v>
      </c>
      <c r="P3664" s="1065">
        <v>0</v>
      </c>
      <c r="Q3664" s="1065">
        <v>0</v>
      </c>
      <c r="R3664" s="1066">
        <f t="shared" si="57"/>
        <v>0</v>
      </c>
      <c r="S3664" s="1065">
        <v>0</v>
      </c>
      <c r="T3664" s="1065">
        <v>0</v>
      </c>
      <c r="U3664" s="1065">
        <v>0</v>
      </c>
      <c r="V3664" s="1065">
        <v>0</v>
      </c>
    </row>
    <row r="3665" spans="1:22">
      <c r="A3665">
        <v>4088200100</v>
      </c>
      <c r="B3665" s="1061">
        <v>2</v>
      </c>
      <c r="C3665" s="1061">
        <v>5</v>
      </c>
      <c r="D3665" s="1062">
        <v>2</v>
      </c>
      <c r="E3665" s="1061" t="s">
        <v>2394</v>
      </c>
      <c r="F3665" s="1061">
        <v>143</v>
      </c>
      <c r="G3665" s="1061" t="s">
        <v>711</v>
      </c>
      <c r="H3665" s="1063">
        <v>1</v>
      </c>
      <c r="I3665" s="1064">
        <v>11307</v>
      </c>
      <c r="J3665" s="1064">
        <v>1</v>
      </c>
      <c r="K3665">
        <v>2020</v>
      </c>
      <c r="L3665" s="1064">
        <v>1</v>
      </c>
      <c r="M3665" s="1064">
        <v>4</v>
      </c>
      <c r="N3665" s="1064" t="s">
        <v>2395</v>
      </c>
      <c r="O3665">
        <v>13</v>
      </c>
      <c r="P3665" s="1065">
        <v>0</v>
      </c>
      <c r="Q3665" s="1065">
        <v>0</v>
      </c>
      <c r="R3665" s="1066">
        <f t="shared" si="57"/>
        <v>0</v>
      </c>
      <c r="S3665" s="1065">
        <v>0</v>
      </c>
      <c r="T3665" s="1065">
        <v>0</v>
      </c>
      <c r="U3665" s="1065">
        <v>0</v>
      </c>
      <c r="V3665" s="1065">
        <v>0</v>
      </c>
    </row>
    <row r="3666" spans="1:22">
      <c r="A3666">
        <v>4088200100</v>
      </c>
      <c r="B3666" s="1061">
        <v>2</v>
      </c>
      <c r="C3666" s="1061">
        <v>5</v>
      </c>
      <c r="D3666" s="1062">
        <v>2</v>
      </c>
      <c r="E3666" s="1061" t="s">
        <v>2394</v>
      </c>
      <c r="F3666" s="1061">
        <v>143</v>
      </c>
      <c r="G3666" s="1061" t="s">
        <v>711</v>
      </c>
      <c r="H3666" s="1063">
        <v>1</v>
      </c>
      <c r="I3666" s="1064">
        <v>11307</v>
      </c>
      <c r="J3666" s="1064">
        <v>1</v>
      </c>
      <c r="K3666">
        <v>2020</v>
      </c>
      <c r="L3666" s="1064">
        <v>1</v>
      </c>
      <c r="M3666" s="1064">
        <v>4</v>
      </c>
      <c r="N3666" s="1064" t="s">
        <v>2395</v>
      </c>
      <c r="O3666">
        <v>13</v>
      </c>
      <c r="P3666" s="1065">
        <v>0</v>
      </c>
      <c r="Q3666" s="1065">
        <v>0</v>
      </c>
      <c r="R3666" s="1066">
        <f t="shared" si="57"/>
        <v>0</v>
      </c>
      <c r="S3666" s="1065">
        <v>0</v>
      </c>
      <c r="T3666" s="1065">
        <v>0</v>
      </c>
      <c r="U3666" s="1065">
        <v>39286.69</v>
      </c>
      <c r="V3666" s="1065">
        <v>39286.69</v>
      </c>
    </row>
    <row r="3667" spans="1:22">
      <c r="A3667">
        <v>4088200100</v>
      </c>
      <c r="B3667" s="1061">
        <v>2</v>
      </c>
      <c r="C3667" s="1061">
        <v>5</v>
      </c>
      <c r="D3667" s="1062">
        <v>2</v>
      </c>
      <c r="E3667" s="1061" t="s">
        <v>2394</v>
      </c>
      <c r="F3667" s="1061">
        <v>143</v>
      </c>
      <c r="G3667" s="1061" t="s">
        <v>711</v>
      </c>
      <c r="H3667" s="1063">
        <v>1</v>
      </c>
      <c r="I3667" s="1064">
        <v>11307</v>
      </c>
      <c r="J3667" s="1064">
        <v>1</v>
      </c>
      <c r="K3667">
        <v>2020</v>
      </c>
      <c r="L3667" s="1064">
        <v>1</v>
      </c>
      <c r="M3667" s="1064">
        <v>4</v>
      </c>
      <c r="N3667" s="1064" t="s">
        <v>2395</v>
      </c>
      <c r="O3667">
        <v>13</v>
      </c>
      <c r="P3667" s="1065">
        <v>0</v>
      </c>
      <c r="Q3667" s="1065">
        <v>0</v>
      </c>
      <c r="R3667" s="1066">
        <f t="shared" si="57"/>
        <v>0</v>
      </c>
      <c r="S3667" s="1065">
        <v>0</v>
      </c>
      <c r="T3667" s="1065">
        <v>0</v>
      </c>
      <c r="U3667" s="1065">
        <v>0</v>
      </c>
      <c r="V3667" s="1065">
        <v>0</v>
      </c>
    </row>
    <row r="3668" spans="1:22">
      <c r="A3668">
        <v>4088200100</v>
      </c>
      <c r="B3668" s="1061">
        <v>2</v>
      </c>
      <c r="C3668" s="1061">
        <v>5</v>
      </c>
      <c r="D3668" s="1062">
        <v>2</v>
      </c>
      <c r="E3668" s="1061" t="s">
        <v>2394</v>
      </c>
      <c r="F3668" s="1061">
        <v>143</v>
      </c>
      <c r="G3668" s="1061" t="s">
        <v>711</v>
      </c>
      <c r="H3668" s="1063">
        <v>1</v>
      </c>
      <c r="I3668" s="1064">
        <v>11307</v>
      </c>
      <c r="J3668" s="1064">
        <v>1</v>
      </c>
      <c r="K3668">
        <v>2020</v>
      </c>
      <c r="L3668" s="1064">
        <v>1</v>
      </c>
      <c r="M3668" s="1064">
        <v>4</v>
      </c>
      <c r="N3668" s="1064" t="s">
        <v>2395</v>
      </c>
      <c r="O3668">
        <v>13</v>
      </c>
      <c r="P3668" s="1065">
        <v>0</v>
      </c>
      <c r="Q3668" s="1065">
        <v>0</v>
      </c>
      <c r="R3668" s="1066">
        <f t="shared" si="57"/>
        <v>0</v>
      </c>
      <c r="S3668" s="1065">
        <v>0</v>
      </c>
      <c r="T3668" s="1065">
        <v>0</v>
      </c>
      <c r="U3668" s="1065">
        <v>0</v>
      </c>
      <c r="V3668" s="1065">
        <v>0</v>
      </c>
    </row>
    <row r="3669" spans="1:22">
      <c r="A3669">
        <v>4088200100</v>
      </c>
      <c r="B3669" s="1061">
        <v>2</v>
      </c>
      <c r="C3669" s="1061">
        <v>5</v>
      </c>
      <c r="D3669" s="1062">
        <v>2</v>
      </c>
      <c r="E3669" s="1061" t="s">
        <v>2394</v>
      </c>
      <c r="F3669" s="1061">
        <v>143</v>
      </c>
      <c r="G3669" s="1061" t="s">
        <v>711</v>
      </c>
      <c r="H3669" s="1063">
        <v>1</v>
      </c>
      <c r="I3669" s="1064">
        <v>11307</v>
      </c>
      <c r="J3669" s="1064">
        <v>1</v>
      </c>
      <c r="K3669">
        <v>2020</v>
      </c>
      <c r="L3669" s="1064">
        <v>1</v>
      </c>
      <c r="M3669" s="1064">
        <v>4</v>
      </c>
      <c r="N3669" s="1064" t="s">
        <v>2395</v>
      </c>
      <c r="O3669">
        <v>13</v>
      </c>
      <c r="P3669" s="1065">
        <v>0</v>
      </c>
      <c r="Q3669" s="1065">
        <v>0</v>
      </c>
      <c r="R3669" s="1066">
        <f t="shared" si="57"/>
        <v>0</v>
      </c>
      <c r="S3669" s="1065">
        <v>39286.69</v>
      </c>
      <c r="T3669" s="1065">
        <v>39286.69</v>
      </c>
      <c r="U3669" s="1065">
        <v>0</v>
      </c>
      <c r="V3669" s="1065">
        <v>0</v>
      </c>
    </row>
    <row r="3670" spans="1:22">
      <c r="A3670">
        <v>4088200100</v>
      </c>
      <c r="B3670" s="1061">
        <v>2</v>
      </c>
      <c r="C3670" s="1061">
        <v>5</v>
      </c>
      <c r="D3670" s="1062">
        <v>2</v>
      </c>
      <c r="E3670" s="1061" t="s">
        <v>2394</v>
      </c>
      <c r="F3670" s="1061">
        <v>143</v>
      </c>
      <c r="G3670" s="1061" t="s">
        <v>711</v>
      </c>
      <c r="H3670" s="1063">
        <v>1</v>
      </c>
      <c r="I3670" s="1064">
        <v>11307</v>
      </c>
      <c r="J3670" s="1064">
        <v>1</v>
      </c>
      <c r="K3670">
        <v>2020</v>
      </c>
      <c r="L3670" s="1064">
        <v>1</v>
      </c>
      <c r="M3670" s="1064">
        <v>4</v>
      </c>
      <c r="N3670" s="1064" t="s">
        <v>2395</v>
      </c>
      <c r="O3670">
        <v>13</v>
      </c>
      <c r="P3670" s="1065">
        <v>0</v>
      </c>
      <c r="Q3670" s="1065">
        <v>39286.69</v>
      </c>
      <c r="R3670" s="1066">
        <f t="shared" si="57"/>
        <v>39286.69</v>
      </c>
      <c r="S3670" s="1065">
        <v>0</v>
      </c>
      <c r="T3670" s="1065">
        <v>0</v>
      </c>
      <c r="U3670" s="1065">
        <v>0</v>
      </c>
      <c r="V3670" s="1065">
        <v>0</v>
      </c>
    </row>
    <row r="3671" spans="1:22">
      <c r="A3671">
        <v>4088200100</v>
      </c>
      <c r="B3671" s="1061">
        <v>2</v>
      </c>
      <c r="C3671" s="1061">
        <v>5</v>
      </c>
      <c r="D3671" s="1062">
        <v>2</v>
      </c>
      <c r="E3671" s="1061" t="s">
        <v>2394</v>
      </c>
      <c r="F3671" s="1061">
        <v>143</v>
      </c>
      <c r="G3671" s="1061" t="s">
        <v>711</v>
      </c>
      <c r="H3671" s="1063">
        <v>1</v>
      </c>
      <c r="I3671" s="1064">
        <v>11307</v>
      </c>
      <c r="J3671" s="1064">
        <v>1</v>
      </c>
      <c r="K3671">
        <v>2020</v>
      </c>
      <c r="L3671" s="1064">
        <v>1</v>
      </c>
      <c r="M3671" s="1064">
        <v>4</v>
      </c>
      <c r="N3671" s="1064" t="s">
        <v>2395</v>
      </c>
      <c r="O3671">
        <v>13</v>
      </c>
      <c r="P3671" s="1065">
        <v>0</v>
      </c>
      <c r="Q3671" s="1065">
        <v>0</v>
      </c>
      <c r="R3671" s="1066">
        <f t="shared" si="57"/>
        <v>0</v>
      </c>
      <c r="S3671" s="1065">
        <v>0</v>
      </c>
      <c r="T3671" s="1065">
        <v>0</v>
      </c>
      <c r="U3671" s="1065">
        <v>0</v>
      </c>
      <c r="V3671" s="1065">
        <v>0</v>
      </c>
    </row>
    <row r="3672" spans="1:22">
      <c r="A3672">
        <v>4088200100</v>
      </c>
      <c r="B3672" s="1061">
        <v>2</v>
      </c>
      <c r="C3672" s="1061">
        <v>5</v>
      </c>
      <c r="D3672" s="1062">
        <v>2</v>
      </c>
      <c r="E3672" s="1061" t="s">
        <v>2394</v>
      </c>
      <c r="F3672" s="1061">
        <v>143</v>
      </c>
      <c r="G3672" s="1061" t="s">
        <v>711</v>
      </c>
      <c r="H3672" s="1063">
        <v>1</v>
      </c>
      <c r="I3672" s="1064">
        <v>11307</v>
      </c>
      <c r="J3672" s="1064">
        <v>1</v>
      </c>
      <c r="K3672">
        <v>2020</v>
      </c>
      <c r="L3672" s="1064">
        <v>1</v>
      </c>
      <c r="M3672" s="1064">
        <v>4</v>
      </c>
      <c r="N3672" s="1064" t="s">
        <v>2395</v>
      </c>
      <c r="O3672">
        <v>13</v>
      </c>
      <c r="P3672" s="1065">
        <v>0</v>
      </c>
      <c r="Q3672" s="1065">
        <v>0</v>
      </c>
      <c r="R3672" s="1066">
        <f t="shared" si="57"/>
        <v>0</v>
      </c>
      <c r="S3672" s="1065">
        <v>0</v>
      </c>
      <c r="T3672" s="1065">
        <v>0</v>
      </c>
      <c r="U3672" s="1065">
        <v>17805.45</v>
      </c>
      <c r="V3672" s="1065">
        <v>17805.45</v>
      </c>
    </row>
    <row r="3673" spans="1:22">
      <c r="A3673">
        <v>4088200100</v>
      </c>
      <c r="B3673" s="1061">
        <v>2</v>
      </c>
      <c r="C3673" s="1061">
        <v>5</v>
      </c>
      <c r="D3673" s="1062">
        <v>2</v>
      </c>
      <c r="E3673" s="1061" t="s">
        <v>2394</v>
      </c>
      <c r="F3673" s="1061">
        <v>143</v>
      </c>
      <c r="G3673" s="1061" t="s">
        <v>711</v>
      </c>
      <c r="H3673" s="1063">
        <v>1</v>
      </c>
      <c r="I3673" s="1064">
        <v>11307</v>
      </c>
      <c r="J3673" s="1064">
        <v>1</v>
      </c>
      <c r="K3673">
        <v>2020</v>
      </c>
      <c r="L3673" s="1064">
        <v>1</v>
      </c>
      <c r="M3673" s="1064">
        <v>4</v>
      </c>
      <c r="N3673" s="1064" t="s">
        <v>2395</v>
      </c>
      <c r="O3673">
        <v>13</v>
      </c>
      <c r="P3673" s="1065">
        <v>0</v>
      </c>
      <c r="Q3673" s="1065">
        <v>0</v>
      </c>
      <c r="R3673" s="1066">
        <f t="shared" si="57"/>
        <v>0</v>
      </c>
      <c r="S3673" s="1065">
        <v>17805.45</v>
      </c>
      <c r="T3673" s="1065">
        <v>17805.45</v>
      </c>
      <c r="U3673" s="1065">
        <v>0</v>
      </c>
      <c r="V3673" s="1065">
        <v>0</v>
      </c>
    </row>
    <row r="3674" spans="1:22">
      <c r="A3674">
        <v>4088200100</v>
      </c>
      <c r="B3674" s="1061">
        <v>2</v>
      </c>
      <c r="C3674" s="1061">
        <v>5</v>
      </c>
      <c r="D3674" s="1062">
        <v>2</v>
      </c>
      <c r="E3674" s="1061" t="s">
        <v>2394</v>
      </c>
      <c r="F3674" s="1061">
        <v>143</v>
      </c>
      <c r="G3674" s="1061" t="s">
        <v>711</v>
      </c>
      <c r="H3674" s="1063">
        <v>1</v>
      </c>
      <c r="I3674" s="1064">
        <v>11307</v>
      </c>
      <c r="J3674" s="1064">
        <v>1</v>
      </c>
      <c r="K3674">
        <v>2020</v>
      </c>
      <c r="L3674" s="1064">
        <v>1</v>
      </c>
      <c r="M3674" s="1064">
        <v>4</v>
      </c>
      <c r="N3674" s="1064" t="s">
        <v>2395</v>
      </c>
      <c r="O3674">
        <v>13</v>
      </c>
      <c r="P3674" s="1065">
        <v>0</v>
      </c>
      <c r="Q3674" s="1065">
        <v>17805.45</v>
      </c>
      <c r="R3674" s="1066">
        <f t="shared" si="57"/>
        <v>17805.45</v>
      </c>
      <c r="S3674" s="1065">
        <v>0</v>
      </c>
      <c r="T3674" s="1065">
        <v>0</v>
      </c>
      <c r="U3674" s="1065">
        <v>0</v>
      </c>
      <c r="V3674" s="1065">
        <v>0</v>
      </c>
    </row>
    <row r="3675" spans="1:22">
      <c r="A3675">
        <v>4088200100</v>
      </c>
      <c r="B3675" s="1061">
        <v>2</v>
      </c>
      <c r="C3675" s="1061">
        <v>5</v>
      </c>
      <c r="D3675" s="1062">
        <v>2</v>
      </c>
      <c r="E3675" s="1061" t="s">
        <v>2394</v>
      </c>
      <c r="F3675" s="1061">
        <v>143</v>
      </c>
      <c r="G3675" s="1061" t="s">
        <v>711</v>
      </c>
      <c r="H3675" s="1063">
        <v>1</v>
      </c>
      <c r="I3675" s="1064">
        <v>11307</v>
      </c>
      <c r="J3675" s="1064">
        <v>1</v>
      </c>
      <c r="K3675">
        <v>2020</v>
      </c>
      <c r="L3675" s="1064">
        <v>1</v>
      </c>
      <c r="M3675" s="1064">
        <v>4</v>
      </c>
      <c r="N3675" s="1064" t="s">
        <v>2395</v>
      </c>
      <c r="O3675">
        <v>13</v>
      </c>
      <c r="P3675" s="1065">
        <v>0</v>
      </c>
      <c r="Q3675" s="1065">
        <v>0</v>
      </c>
      <c r="R3675" s="1066">
        <f t="shared" si="57"/>
        <v>0</v>
      </c>
      <c r="S3675" s="1065">
        <v>0</v>
      </c>
      <c r="T3675" s="1065">
        <v>0</v>
      </c>
      <c r="U3675" s="1065">
        <v>0</v>
      </c>
      <c r="V3675" s="1065">
        <v>0</v>
      </c>
    </row>
    <row r="3676" spans="1:22">
      <c r="A3676">
        <v>4088200100</v>
      </c>
      <c r="B3676" s="1061">
        <v>2</v>
      </c>
      <c r="C3676" s="1061">
        <v>5</v>
      </c>
      <c r="D3676" s="1062">
        <v>2</v>
      </c>
      <c r="E3676" s="1061" t="s">
        <v>2394</v>
      </c>
      <c r="F3676" s="1061">
        <v>143</v>
      </c>
      <c r="G3676" s="1061" t="s">
        <v>711</v>
      </c>
      <c r="H3676" s="1063">
        <v>1</v>
      </c>
      <c r="I3676" s="1064">
        <v>11307</v>
      </c>
      <c r="J3676" s="1064">
        <v>1</v>
      </c>
      <c r="K3676">
        <v>2020</v>
      </c>
      <c r="L3676" s="1064">
        <v>1</v>
      </c>
      <c r="M3676" s="1064">
        <v>4</v>
      </c>
      <c r="N3676" s="1064" t="s">
        <v>2395</v>
      </c>
      <c r="O3676">
        <v>13</v>
      </c>
      <c r="P3676" s="1065">
        <v>0</v>
      </c>
      <c r="Q3676" s="1065">
        <v>0</v>
      </c>
      <c r="R3676" s="1066">
        <f t="shared" si="57"/>
        <v>0</v>
      </c>
      <c r="S3676" s="1065">
        <v>0</v>
      </c>
      <c r="T3676" s="1065">
        <v>0</v>
      </c>
      <c r="U3676" s="1065">
        <v>0</v>
      </c>
      <c r="V3676" s="1065">
        <v>0</v>
      </c>
    </row>
    <row r="3677" spans="1:22">
      <c r="A3677">
        <v>4088200100</v>
      </c>
      <c r="B3677" s="1061">
        <v>2</v>
      </c>
      <c r="C3677" s="1061">
        <v>5</v>
      </c>
      <c r="D3677" s="1062">
        <v>2</v>
      </c>
      <c r="E3677" s="1061" t="s">
        <v>2394</v>
      </c>
      <c r="F3677" s="1061">
        <v>143</v>
      </c>
      <c r="G3677" s="1061" t="s">
        <v>711</v>
      </c>
      <c r="H3677" s="1063">
        <v>1</v>
      </c>
      <c r="I3677" s="1064">
        <v>11307</v>
      </c>
      <c r="J3677" s="1064">
        <v>1</v>
      </c>
      <c r="K3677">
        <v>2020</v>
      </c>
      <c r="L3677" s="1064">
        <v>1</v>
      </c>
      <c r="M3677" s="1064">
        <v>4</v>
      </c>
      <c r="N3677" s="1064" t="s">
        <v>2395</v>
      </c>
      <c r="O3677">
        <v>13</v>
      </c>
      <c r="P3677" s="1065">
        <v>0</v>
      </c>
      <c r="Q3677" s="1065">
        <v>0</v>
      </c>
      <c r="R3677" s="1066">
        <f t="shared" si="57"/>
        <v>0</v>
      </c>
      <c r="S3677" s="1065">
        <v>0</v>
      </c>
      <c r="T3677" s="1065">
        <v>0</v>
      </c>
      <c r="U3677" s="1065">
        <v>0</v>
      </c>
      <c r="V3677" s="1065">
        <v>0</v>
      </c>
    </row>
    <row r="3678" spans="1:22">
      <c r="A3678">
        <v>4088200100</v>
      </c>
      <c r="B3678" s="1061">
        <v>2</v>
      </c>
      <c r="C3678" s="1061">
        <v>5</v>
      </c>
      <c r="D3678" s="1062">
        <v>2</v>
      </c>
      <c r="E3678" s="1061" t="s">
        <v>2394</v>
      </c>
      <c r="F3678" s="1061">
        <v>143</v>
      </c>
      <c r="G3678" s="1061" t="s">
        <v>711</v>
      </c>
      <c r="H3678" s="1063">
        <v>1</v>
      </c>
      <c r="I3678" s="1064">
        <v>11307</v>
      </c>
      <c r="J3678" s="1064">
        <v>1</v>
      </c>
      <c r="K3678">
        <v>2020</v>
      </c>
      <c r="L3678" s="1064">
        <v>1</v>
      </c>
      <c r="M3678" s="1064">
        <v>4</v>
      </c>
      <c r="N3678" s="1064" t="s">
        <v>2395</v>
      </c>
      <c r="O3678">
        <v>13</v>
      </c>
      <c r="P3678" s="1065">
        <v>0</v>
      </c>
      <c r="Q3678" s="1065">
        <v>0</v>
      </c>
      <c r="R3678" s="1066">
        <f t="shared" si="57"/>
        <v>0</v>
      </c>
      <c r="S3678" s="1065">
        <v>0</v>
      </c>
      <c r="T3678" s="1065">
        <v>0</v>
      </c>
      <c r="U3678" s="1065">
        <v>62979.59</v>
      </c>
      <c r="V3678" s="1065">
        <v>62979.59</v>
      </c>
    </row>
    <row r="3679" spans="1:22">
      <c r="A3679">
        <v>4088200100</v>
      </c>
      <c r="B3679" s="1061">
        <v>2</v>
      </c>
      <c r="C3679" s="1061">
        <v>5</v>
      </c>
      <c r="D3679" s="1062">
        <v>2</v>
      </c>
      <c r="E3679" s="1061" t="s">
        <v>2394</v>
      </c>
      <c r="F3679" s="1061">
        <v>143</v>
      </c>
      <c r="G3679" s="1061" t="s">
        <v>711</v>
      </c>
      <c r="H3679" s="1063">
        <v>1</v>
      </c>
      <c r="I3679" s="1064">
        <v>11307</v>
      </c>
      <c r="J3679" s="1064">
        <v>1</v>
      </c>
      <c r="K3679">
        <v>2020</v>
      </c>
      <c r="L3679" s="1064">
        <v>1</v>
      </c>
      <c r="M3679" s="1064">
        <v>4</v>
      </c>
      <c r="N3679" s="1064" t="s">
        <v>2395</v>
      </c>
      <c r="O3679">
        <v>13</v>
      </c>
      <c r="P3679" s="1065">
        <v>0</v>
      </c>
      <c r="Q3679" s="1065">
        <v>0</v>
      </c>
      <c r="R3679" s="1066">
        <f t="shared" si="57"/>
        <v>0</v>
      </c>
      <c r="S3679" s="1065">
        <v>0</v>
      </c>
      <c r="T3679" s="1065">
        <v>0</v>
      </c>
      <c r="U3679" s="1065">
        <v>0</v>
      </c>
      <c r="V3679" s="1065">
        <v>0</v>
      </c>
    </row>
    <row r="3680" spans="1:22">
      <c r="A3680">
        <v>4088200100</v>
      </c>
      <c r="B3680" s="1061">
        <v>2</v>
      </c>
      <c r="C3680" s="1061">
        <v>5</v>
      </c>
      <c r="D3680" s="1062">
        <v>2</v>
      </c>
      <c r="E3680" s="1061" t="s">
        <v>2394</v>
      </c>
      <c r="F3680" s="1061">
        <v>143</v>
      </c>
      <c r="G3680" s="1061" t="s">
        <v>711</v>
      </c>
      <c r="H3680" s="1063">
        <v>1</v>
      </c>
      <c r="I3680" s="1064">
        <v>11307</v>
      </c>
      <c r="J3680" s="1064">
        <v>1</v>
      </c>
      <c r="K3680">
        <v>2020</v>
      </c>
      <c r="L3680" s="1064">
        <v>1</v>
      </c>
      <c r="M3680" s="1064">
        <v>4</v>
      </c>
      <c r="N3680" s="1064" t="s">
        <v>2395</v>
      </c>
      <c r="O3680">
        <v>13</v>
      </c>
      <c r="P3680" s="1065">
        <v>0</v>
      </c>
      <c r="Q3680" s="1065">
        <v>0</v>
      </c>
      <c r="R3680" s="1066">
        <f t="shared" si="57"/>
        <v>0</v>
      </c>
      <c r="S3680" s="1065">
        <v>0</v>
      </c>
      <c r="T3680" s="1065">
        <v>0</v>
      </c>
      <c r="U3680" s="1065">
        <v>0</v>
      </c>
      <c r="V3680" s="1065">
        <v>0</v>
      </c>
    </row>
    <row r="3681" spans="1:22">
      <c r="A3681">
        <v>4088200100</v>
      </c>
      <c r="B3681" s="1061">
        <v>2</v>
      </c>
      <c r="C3681" s="1061">
        <v>5</v>
      </c>
      <c r="D3681" s="1062">
        <v>2</v>
      </c>
      <c r="E3681" s="1061" t="s">
        <v>2394</v>
      </c>
      <c r="F3681" s="1061">
        <v>143</v>
      </c>
      <c r="G3681" s="1061" t="s">
        <v>711</v>
      </c>
      <c r="H3681" s="1063">
        <v>1</v>
      </c>
      <c r="I3681" s="1064">
        <v>11307</v>
      </c>
      <c r="J3681" s="1064">
        <v>1</v>
      </c>
      <c r="K3681">
        <v>2020</v>
      </c>
      <c r="L3681" s="1064">
        <v>1</v>
      </c>
      <c r="M3681" s="1064">
        <v>4</v>
      </c>
      <c r="N3681" s="1064" t="s">
        <v>2395</v>
      </c>
      <c r="O3681">
        <v>13</v>
      </c>
      <c r="P3681" s="1065">
        <v>0</v>
      </c>
      <c r="Q3681" s="1065">
        <v>0</v>
      </c>
      <c r="R3681" s="1066">
        <f t="shared" si="57"/>
        <v>0</v>
      </c>
      <c r="S3681" s="1065">
        <v>62979.59</v>
      </c>
      <c r="T3681" s="1065">
        <v>62979.59</v>
      </c>
      <c r="U3681" s="1065">
        <v>0</v>
      </c>
      <c r="V3681" s="1065">
        <v>0</v>
      </c>
    </row>
    <row r="3682" spans="1:22">
      <c r="A3682">
        <v>4088200100</v>
      </c>
      <c r="B3682" s="1061">
        <v>2</v>
      </c>
      <c r="C3682" s="1061">
        <v>5</v>
      </c>
      <c r="D3682" s="1062">
        <v>2</v>
      </c>
      <c r="E3682" s="1061" t="s">
        <v>2394</v>
      </c>
      <c r="F3682" s="1061">
        <v>143</v>
      </c>
      <c r="G3682" s="1061" t="s">
        <v>711</v>
      </c>
      <c r="H3682" s="1063">
        <v>1</v>
      </c>
      <c r="I3682" s="1064">
        <v>11307</v>
      </c>
      <c r="J3682" s="1064">
        <v>1</v>
      </c>
      <c r="K3682">
        <v>2020</v>
      </c>
      <c r="L3682" s="1064">
        <v>1</v>
      </c>
      <c r="M3682" s="1064">
        <v>4</v>
      </c>
      <c r="N3682" s="1064" t="s">
        <v>2395</v>
      </c>
      <c r="O3682">
        <v>13</v>
      </c>
      <c r="P3682" s="1065">
        <v>0</v>
      </c>
      <c r="Q3682" s="1065">
        <v>62979.59</v>
      </c>
      <c r="R3682" s="1066">
        <f t="shared" si="57"/>
        <v>62979.59</v>
      </c>
      <c r="S3682" s="1065">
        <v>0</v>
      </c>
      <c r="T3682" s="1065">
        <v>0</v>
      </c>
      <c r="U3682" s="1065">
        <v>0</v>
      </c>
      <c r="V3682" s="1065">
        <v>0</v>
      </c>
    </row>
    <row r="3683" spans="1:22">
      <c r="A3683">
        <v>4088200100</v>
      </c>
      <c r="B3683" s="1061">
        <v>2</v>
      </c>
      <c r="C3683" s="1061">
        <v>5</v>
      </c>
      <c r="D3683" s="1062">
        <v>2</v>
      </c>
      <c r="E3683" s="1061" t="s">
        <v>2394</v>
      </c>
      <c r="F3683" s="1061">
        <v>143</v>
      </c>
      <c r="G3683" s="1061" t="s">
        <v>711</v>
      </c>
      <c r="H3683" s="1063">
        <v>1</v>
      </c>
      <c r="I3683" s="1064">
        <v>11307</v>
      </c>
      <c r="J3683" s="1064">
        <v>1</v>
      </c>
      <c r="K3683">
        <v>2020</v>
      </c>
      <c r="L3683" s="1064">
        <v>1</v>
      </c>
      <c r="M3683" s="1064">
        <v>4</v>
      </c>
      <c r="N3683" s="1064" t="s">
        <v>2395</v>
      </c>
      <c r="O3683">
        <v>13</v>
      </c>
      <c r="P3683" s="1065">
        <v>0</v>
      </c>
      <c r="Q3683" s="1065">
        <v>0</v>
      </c>
      <c r="R3683" s="1066">
        <f t="shared" si="57"/>
        <v>0</v>
      </c>
      <c r="S3683" s="1065">
        <v>0</v>
      </c>
      <c r="T3683" s="1065">
        <v>0</v>
      </c>
      <c r="U3683" s="1065">
        <v>0</v>
      </c>
      <c r="V3683" s="1065">
        <v>0</v>
      </c>
    </row>
    <row r="3684" spans="1:22">
      <c r="A3684">
        <v>4088200100</v>
      </c>
      <c r="B3684" s="1061">
        <v>2</v>
      </c>
      <c r="C3684" s="1061">
        <v>5</v>
      </c>
      <c r="D3684" s="1062">
        <v>2</v>
      </c>
      <c r="E3684" s="1061" t="s">
        <v>2394</v>
      </c>
      <c r="F3684" s="1061">
        <v>143</v>
      </c>
      <c r="G3684" s="1061" t="s">
        <v>711</v>
      </c>
      <c r="H3684" s="1063">
        <v>1</v>
      </c>
      <c r="I3684" s="1064">
        <v>11307</v>
      </c>
      <c r="J3684" s="1064">
        <v>1</v>
      </c>
      <c r="K3684">
        <v>2020</v>
      </c>
      <c r="L3684" s="1064">
        <v>1</v>
      </c>
      <c r="M3684" s="1064">
        <v>4</v>
      </c>
      <c r="N3684" s="1064" t="s">
        <v>2395</v>
      </c>
      <c r="O3684">
        <v>13</v>
      </c>
      <c r="P3684" s="1065">
        <v>0</v>
      </c>
      <c r="Q3684" s="1065">
        <v>0</v>
      </c>
      <c r="R3684" s="1066">
        <f t="shared" si="57"/>
        <v>0</v>
      </c>
      <c r="S3684" s="1065">
        <v>0</v>
      </c>
      <c r="T3684" s="1065">
        <v>0</v>
      </c>
      <c r="U3684" s="1065">
        <v>78933.740000000005</v>
      </c>
      <c r="V3684" s="1065">
        <v>78933.740000000005</v>
      </c>
    </row>
    <row r="3685" spans="1:22">
      <c r="A3685">
        <v>4088200100</v>
      </c>
      <c r="B3685" s="1061">
        <v>2</v>
      </c>
      <c r="C3685" s="1061">
        <v>5</v>
      </c>
      <c r="D3685" s="1062">
        <v>2</v>
      </c>
      <c r="E3685" s="1061" t="s">
        <v>2394</v>
      </c>
      <c r="F3685" s="1061">
        <v>143</v>
      </c>
      <c r="G3685" s="1061" t="s">
        <v>711</v>
      </c>
      <c r="H3685" s="1063">
        <v>1</v>
      </c>
      <c r="I3685" s="1064">
        <v>11307</v>
      </c>
      <c r="J3685" s="1064">
        <v>1</v>
      </c>
      <c r="K3685">
        <v>2020</v>
      </c>
      <c r="L3685" s="1064">
        <v>1</v>
      </c>
      <c r="M3685" s="1064">
        <v>4</v>
      </c>
      <c r="N3685" s="1064" t="s">
        <v>2395</v>
      </c>
      <c r="O3685">
        <v>13</v>
      </c>
      <c r="P3685" s="1065">
        <v>0</v>
      </c>
      <c r="Q3685" s="1065">
        <v>0</v>
      </c>
      <c r="R3685" s="1066">
        <f t="shared" si="57"/>
        <v>0</v>
      </c>
      <c r="S3685" s="1065">
        <v>0</v>
      </c>
      <c r="T3685" s="1065">
        <v>0</v>
      </c>
      <c r="U3685" s="1065">
        <v>0</v>
      </c>
      <c r="V3685" s="1065">
        <v>0</v>
      </c>
    </row>
    <row r="3686" spans="1:22">
      <c r="A3686">
        <v>4088200100</v>
      </c>
      <c r="B3686" s="1061">
        <v>2</v>
      </c>
      <c r="C3686" s="1061">
        <v>5</v>
      </c>
      <c r="D3686" s="1062">
        <v>2</v>
      </c>
      <c r="E3686" s="1061" t="s">
        <v>2394</v>
      </c>
      <c r="F3686" s="1061">
        <v>143</v>
      </c>
      <c r="G3686" s="1061" t="s">
        <v>711</v>
      </c>
      <c r="H3686" s="1063">
        <v>1</v>
      </c>
      <c r="I3686" s="1064">
        <v>11307</v>
      </c>
      <c r="J3686" s="1064">
        <v>1</v>
      </c>
      <c r="K3686">
        <v>2020</v>
      </c>
      <c r="L3686" s="1064">
        <v>1</v>
      </c>
      <c r="M3686" s="1064">
        <v>4</v>
      </c>
      <c r="N3686" s="1064" t="s">
        <v>2395</v>
      </c>
      <c r="O3686">
        <v>13</v>
      </c>
      <c r="P3686" s="1065">
        <v>0</v>
      </c>
      <c r="Q3686" s="1065">
        <v>0</v>
      </c>
      <c r="R3686" s="1066">
        <f t="shared" si="57"/>
        <v>0</v>
      </c>
      <c r="S3686" s="1065">
        <v>0</v>
      </c>
      <c r="T3686" s="1065">
        <v>0</v>
      </c>
      <c r="U3686" s="1065">
        <v>0</v>
      </c>
      <c r="V3686" s="1065">
        <v>0</v>
      </c>
    </row>
    <row r="3687" spans="1:22">
      <c r="A3687">
        <v>4088200100</v>
      </c>
      <c r="B3687" s="1061">
        <v>2</v>
      </c>
      <c r="C3687" s="1061">
        <v>5</v>
      </c>
      <c r="D3687" s="1062">
        <v>2</v>
      </c>
      <c r="E3687" s="1061" t="s">
        <v>2394</v>
      </c>
      <c r="F3687" s="1061">
        <v>143</v>
      </c>
      <c r="G3687" s="1061" t="s">
        <v>711</v>
      </c>
      <c r="H3687" s="1063">
        <v>1</v>
      </c>
      <c r="I3687" s="1064">
        <v>11307</v>
      </c>
      <c r="J3687" s="1064">
        <v>1</v>
      </c>
      <c r="K3687">
        <v>2020</v>
      </c>
      <c r="L3687" s="1064">
        <v>1</v>
      </c>
      <c r="M3687" s="1064">
        <v>4</v>
      </c>
      <c r="N3687" s="1064" t="s">
        <v>2395</v>
      </c>
      <c r="O3687">
        <v>13</v>
      </c>
      <c r="P3687" s="1065">
        <v>0</v>
      </c>
      <c r="Q3687" s="1065">
        <v>0</v>
      </c>
      <c r="R3687" s="1066">
        <f t="shared" si="57"/>
        <v>0</v>
      </c>
      <c r="S3687" s="1065">
        <v>78933.740000000005</v>
      </c>
      <c r="T3687" s="1065">
        <v>78933.740000000005</v>
      </c>
      <c r="U3687" s="1065">
        <v>0</v>
      </c>
      <c r="V3687" s="1065">
        <v>0</v>
      </c>
    </row>
    <row r="3688" spans="1:22">
      <c r="A3688">
        <v>4088200100</v>
      </c>
      <c r="B3688" s="1061">
        <v>2</v>
      </c>
      <c r="C3688" s="1061">
        <v>5</v>
      </c>
      <c r="D3688" s="1062">
        <v>2</v>
      </c>
      <c r="E3688" s="1061" t="s">
        <v>2394</v>
      </c>
      <c r="F3688" s="1061">
        <v>143</v>
      </c>
      <c r="G3688" s="1061" t="s">
        <v>711</v>
      </c>
      <c r="H3688" s="1063">
        <v>1</v>
      </c>
      <c r="I3688" s="1064">
        <v>11307</v>
      </c>
      <c r="J3688" s="1064">
        <v>1</v>
      </c>
      <c r="K3688">
        <v>2020</v>
      </c>
      <c r="L3688" s="1064">
        <v>1</v>
      </c>
      <c r="M3688" s="1064">
        <v>4</v>
      </c>
      <c r="N3688" s="1064" t="s">
        <v>2395</v>
      </c>
      <c r="O3688">
        <v>13</v>
      </c>
      <c r="P3688" s="1065">
        <v>0</v>
      </c>
      <c r="Q3688" s="1065">
        <v>78933.740000000005</v>
      </c>
      <c r="R3688" s="1066">
        <f t="shared" si="57"/>
        <v>78933.740000000005</v>
      </c>
      <c r="S3688" s="1065">
        <v>0</v>
      </c>
      <c r="T3688" s="1065">
        <v>0</v>
      </c>
      <c r="U3688" s="1065">
        <v>0</v>
      </c>
      <c r="V3688" s="1065">
        <v>0</v>
      </c>
    </row>
    <row r="3689" spans="1:22">
      <c r="A3689">
        <v>4088200100</v>
      </c>
      <c r="B3689" s="1061">
        <v>2</v>
      </c>
      <c r="C3689" s="1061">
        <v>5</v>
      </c>
      <c r="D3689" s="1062">
        <v>2</v>
      </c>
      <c r="E3689" s="1061" t="s">
        <v>2394</v>
      </c>
      <c r="F3689" s="1061">
        <v>143</v>
      </c>
      <c r="G3689" s="1061" t="s">
        <v>711</v>
      </c>
      <c r="H3689" s="1063">
        <v>1</v>
      </c>
      <c r="I3689" s="1064">
        <v>11307</v>
      </c>
      <c r="J3689" s="1064">
        <v>1</v>
      </c>
      <c r="K3689">
        <v>2020</v>
      </c>
      <c r="L3689" s="1064">
        <v>1</v>
      </c>
      <c r="M3689" s="1064">
        <v>4</v>
      </c>
      <c r="N3689" s="1064" t="s">
        <v>2395</v>
      </c>
      <c r="O3689">
        <v>13</v>
      </c>
      <c r="P3689" s="1065">
        <v>0</v>
      </c>
      <c r="Q3689" s="1065">
        <v>0</v>
      </c>
      <c r="R3689" s="1066">
        <f t="shared" si="57"/>
        <v>0</v>
      </c>
      <c r="S3689" s="1065">
        <v>0</v>
      </c>
      <c r="T3689" s="1065">
        <v>0</v>
      </c>
      <c r="U3689" s="1065">
        <v>0</v>
      </c>
      <c r="V3689" s="1065">
        <v>0</v>
      </c>
    </row>
    <row r="3690" spans="1:22">
      <c r="A3690">
        <v>4088200100</v>
      </c>
      <c r="B3690" s="1061">
        <v>2</v>
      </c>
      <c r="C3690" s="1061">
        <v>5</v>
      </c>
      <c r="D3690" s="1062">
        <v>2</v>
      </c>
      <c r="E3690" s="1061" t="s">
        <v>2394</v>
      </c>
      <c r="F3690" s="1061">
        <v>143</v>
      </c>
      <c r="G3690" s="1061" t="s">
        <v>711</v>
      </c>
      <c r="H3690" s="1063">
        <v>1</v>
      </c>
      <c r="I3690" s="1064">
        <v>11307</v>
      </c>
      <c r="J3690" s="1064">
        <v>1</v>
      </c>
      <c r="K3690">
        <v>2020</v>
      </c>
      <c r="L3690" s="1064">
        <v>1</v>
      </c>
      <c r="M3690" s="1064">
        <v>4</v>
      </c>
      <c r="N3690" s="1064" t="s">
        <v>2395</v>
      </c>
      <c r="O3690">
        <v>13</v>
      </c>
      <c r="P3690" s="1065">
        <v>0</v>
      </c>
      <c r="Q3690" s="1065">
        <v>0</v>
      </c>
      <c r="R3690" s="1066">
        <f t="shared" si="57"/>
        <v>0</v>
      </c>
      <c r="S3690" s="1065">
        <v>0</v>
      </c>
      <c r="T3690" s="1065">
        <v>0</v>
      </c>
      <c r="U3690" s="1065">
        <v>11046.84</v>
      </c>
      <c r="V3690" s="1065">
        <v>11046.84</v>
      </c>
    </row>
    <row r="3691" spans="1:22">
      <c r="A3691">
        <v>4088200100</v>
      </c>
      <c r="B3691" s="1061">
        <v>2</v>
      </c>
      <c r="C3691" s="1061">
        <v>5</v>
      </c>
      <c r="D3691" s="1062">
        <v>2</v>
      </c>
      <c r="E3691" s="1061" t="s">
        <v>2394</v>
      </c>
      <c r="F3691" s="1061">
        <v>143</v>
      </c>
      <c r="G3691" s="1061" t="s">
        <v>711</v>
      </c>
      <c r="H3691" s="1063">
        <v>1</v>
      </c>
      <c r="I3691" s="1064">
        <v>11307</v>
      </c>
      <c r="J3691" s="1064">
        <v>1</v>
      </c>
      <c r="K3691">
        <v>2020</v>
      </c>
      <c r="L3691" s="1064">
        <v>1</v>
      </c>
      <c r="M3691" s="1064">
        <v>4</v>
      </c>
      <c r="N3691" s="1064" t="s">
        <v>2395</v>
      </c>
      <c r="O3691">
        <v>13</v>
      </c>
      <c r="P3691" s="1065">
        <v>0</v>
      </c>
      <c r="Q3691" s="1065">
        <v>0</v>
      </c>
      <c r="R3691" s="1066">
        <f t="shared" si="57"/>
        <v>0</v>
      </c>
      <c r="S3691" s="1065">
        <v>0</v>
      </c>
      <c r="T3691" s="1065">
        <v>0</v>
      </c>
      <c r="U3691" s="1065">
        <v>0</v>
      </c>
      <c r="V3691" s="1065">
        <v>0</v>
      </c>
    </row>
    <row r="3692" spans="1:22">
      <c r="A3692">
        <v>4088200100</v>
      </c>
      <c r="B3692" s="1061">
        <v>2</v>
      </c>
      <c r="C3692" s="1061">
        <v>5</v>
      </c>
      <c r="D3692" s="1062">
        <v>2</v>
      </c>
      <c r="E3692" s="1061" t="s">
        <v>2394</v>
      </c>
      <c r="F3692" s="1061">
        <v>143</v>
      </c>
      <c r="G3692" s="1061" t="s">
        <v>711</v>
      </c>
      <c r="H3692" s="1063">
        <v>1</v>
      </c>
      <c r="I3692" s="1064">
        <v>11307</v>
      </c>
      <c r="J3692" s="1064">
        <v>1</v>
      </c>
      <c r="K3692">
        <v>2020</v>
      </c>
      <c r="L3692" s="1064">
        <v>1</v>
      </c>
      <c r="M3692" s="1064">
        <v>4</v>
      </c>
      <c r="N3692" s="1064" t="s">
        <v>2395</v>
      </c>
      <c r="O3692">
        <v>13</v>
      </c>
      <c r="P3692" s="1065">
        <v>0</v>
      </c>
      <c r="Q3692" s="1065">
        <v>0</v>
      </c>
      <c r="R3692" s="1066">
        <f t="shared" si="57"/>
        <v>0</v>
      </c>
      <c r="S3692" s="1065">
        <v>0</v>
      </c>
      <c r="T3692" s="1065">
        <v>0</v>
      </c>
      <c r="U3692" s="1065">
        <v>0</v>
      </c>
      <c r="V3692" s="1065">
        <v>0</v>
      </c>
    </row>
    <row r="3693" spans="1:22">
      <c r="A3693">
        <v>4088200100</v>
      </c>
      <c r="B3693" s="1061">
        <v>2</v>
      </c>
      <c r="C3693" s="1061">
        <v>5</v>
      </c>
      <c r="D3693" s="1062">
        <v>2</v>
      </c>
      <c r="E3693" s="1061" t="s">
        <v>2394</v>
      </c>
      <c r="F3693" s="1061">
        <v>143</v>
      </c>
      <c r="G3693" s="1061" t="s">
        <v>711</v>
      </c>
      <c r="H3693" s="1063">
        <v>1</v>
      </c>
      <c r="I3693" s="1064">
        <v>11307</v>
      </c>
      <c r="J3693" s="1064">
        <v>1</v>
      </c>
      <c r="K3693">
        <v>2020</v>
      </c>
      <c r="L3693" s="1064">
        <v>1</v>
      </c>
      <c r="M3693" s="1064">
        <v>4</v>
      </c>
      <c r="N3693" s="1064" t="s">
        <v>2395</v>
      </c>
      <c r="O3693">
        <v>13</v>
      </c>
      <c r="P3693" s="1065">
        <v>0</v>
      </c>
      <c r="Q3693" s="1065">
        <v>0</v>
      </c>
      <c r="R3693" s="1066">
        <f t="shared" si="57"/>
        <v>0</v>
      </c>
      <c r="S3693" s="1065">
        <v>11046.84</v>
      </c>
      <c r="T3693" s="1065">
        <v>11046.84</v>
      </c>
      <c r="U3693" s="1065">
        <v>0</v>
      </c>
      <c r="V3693" s="1065">
        <v>0</v>
      </c>
    </row>
    <row r="3694" spans="1:22">
      <c r="A3694">
        <v>4088200100</v>
      </c>
      <c r="B3694" s="1061">
        <v>2</v>
      </c>
      <c r="C3694" s="1061">
        <v>5</v>
      </c>
      <c r="D3694" s="1062">
        <v>2</v>
      </c>
      <c r="E3694" s="1061" t="s">
        <v>2394</v>
      </c>
      <c r="F3694" s="1061">
        <v>143</v>
      </c>
      <c r="G3694" s="1061" t="s">
        <v>711</v>
      </c>
      <c r="H3694" s="1063">
        <v>1</v>
      </c>
      <c r="I3694" s="1064">
        <v>11307</v>
      </c>
      <c r="J3694" s="1064">
        <v>1</v>
      </c>
      <c r="K3694">
        <v>2020</v>
      </c>
      <c r="L3694" s="1064">
        <v>1</v>
      </c>
      <c r="M3694" s="1064">
        <v>4</v>
      </c>
      <c r="N3694" s="1064" t="s">
        <v>2395</v>
      </c>
      <c r="O3694">
        <v>13</v>
      </c>
      <c r="P3694" s="1065">
        <v>0</v>
      </c>
      <c r="Q3694" s="1065">
        <v>11046.84</v>
      </c>
      <c r="R3694" s="1066">
        <f t="shared" si="57"/>
        <v>11046.84</v>
      </c>
      <c r="S3694" s="1065">
        <v>0</v>
      </c>
      <c r="T3694" s="1065">
        <v>0</v>
      </c>
      <c r="U3694" s="1065">
        <v>0</v>
      </c>
      <c r="V3694" s="1065">
        <v>0</v>
      </c>
    </row>
    <row r="3695" spans="1:22">
      <c r="A3695">
        <v>4088200100</v>
      </c>
      <c r="B3695" s="1061">
        <v>2</v>
      </c>
      <c r="C3695" s="1061">
        <v>5</v>
      </c>
      <c r="D3695" s="1062">
        <v>2</v>
      </c>
      <c r="E3695" s="1061" t="s">
        <v>2394</v>
      </c>
      <c r="F3695" s="1061">
        <v>143</v>
      </c>
      <c r="G3695" s="1061" t="s">
        <v>711</v>
      </c>
      <c r="H3695" s="1063">
        <v>1</v>
      </c>
      <c r="I3695" s="1064">
        <v>11307</v>
      </c>
      <c r="J3695" s="1064">
        <v>1</v>
      </c>
      <c r="K3695">
        <v>2020</v>
      </c>
      <c r="L3695" s="1064">
        <v>1</v>
      </c>
      <c r="M3695" s="1064">
        <v>4</v>
      </c>
      <c r="N3695" s="1064" t="s">
        <v>2395</v>
      </c>
      <c r="O3695">
        <v>13</v>
      </c>
      <c r="P3695" s="1065">
        <v>0</v>
      </c>
      <c r="Q3695" s="1065">
        <v>0</v>
      </c>
      <c r="R3695" s="1066">
        <f t="shared" si="57"/>
        <v>0</v>
      </c>
      <c r="S3695" s="1065">
        <v>0</v>
      </c>
      <c r="T3695" s="1065">
        <v>0</v>
      </c>
      <c r="U3695" s="1065">
        <v>0</v>
      </c>
      <c r="V3695" s="1065">
        <v>0</v>
      </c>
    </row>
    <row r="3696" spans="1:22">
      <c r="A3696">
        <v>4088200100</v>
      </c>
      <c r="B3696" s="1061">
        <v>2</v>
      </c>
      <c r="C3696" s="1061">
        <v>5</v>
      </c>
      <c r="D3696" s="1062">
        <v>2</v>
      </c>
      <c r="E3696" s="1061" t="s">
        <v>2394</v>
      </c>
      <c r="F3696" s="1061">
        <v>143</v>
      </c>
      <c r="G3696" s="1061" t="s">
        <v>711</v>
      </c>
      <c r="H3696" s="1063">
        <v>1</v>
      </c>
      <c r="I3696" s="1064">
        <v>11307</v>
      </c>
      <c r="J3696" s="1064">
        <v>1</v>
      </c>
      <c r="K3696">
        <v>2020</v>
      </c>
      <c r="L3696" s="1064">
        <v>1</v>
      </c>
      <c r="M3696" s="1064">
        <v>4</v>
      </c>
      <c r="N3696" s="1064" t="s">
        <v>2395</v>
      </c>
      <c r="O3696">
        <v>13</v>
      </c>
      <c r="P3696" s="1065">
        <v>0</v>
      </c>
      <c r="Q3696" s="1065">
        <v>0</v>
      </c>
      <c r="R3696" s="1066">
        <f t="shared" si="57"/>
        <v>0</v>
      </c>
      <c r="S3696" s="1065">
        <v>0</v>
      </c>
      <c r="T3696" s="1065">
        <v>0</v>
      </c>
      <c r="U3696" s="1065">
        <v>12379.36</v>
      </c>
      <c r="V3696" s="1065">
        <v>12379.36</v>
      </c>
    </row>
    <row r="3697" spans="1:22">
      <c r="A3697">
        <v>4088200100</v>
      </c>
      <c r="B3697" s="1061">
        <v>2</v>
      </c>
      <c r="C3697" s="1061">
        <v>5</v>
      </c>
      <c r="D3697" s="1062">
        <v>2</v>
      </c>
      <c r="E3697" s="1061" t="s">
        <v>2394</v>
      </c>
      <c r="F3697" s="1061">
        <v>143</v>
      </c>
      <c r="G3697" s="1061" t="s">
        <v>711</v>
      </c>
      <c r="H3697" s="1063">
        <v>1</v>
      </c>
      <c r="I3697" s="1064">
        <v>11307</v>
      </c>
      <c r="J3697" s="1064">
        <v>1</v>
      </c>
      <c r="K3697">
        <v>2020</v>
      </c>
      <c r="L3697" s="1064">
        <v>1</v>
      </c>
      <c r="M3697" s="1064">
        <v>4</v>
      </c>
      <c r="N3697" s="1064" t="s">
        <v>2395</v>
      </c>
      <c r="O3697">
        <v>13</v>
      </c>
      <c r="P3697" s="1065">
        <v>0</v>
      </c>
      <c r="Q3697" s="1065">
        <v>0</v>
      </c>
      <c r="R3697" s="1066">
        <f t="shared" si="57"/>
        <v>0</v>
      </c>
      <c r="S3697" s="1065">
        <v>0</v>
      </c>
      <c r="T3697" s="1065">
        <v>0</v>
      </c>
      <c r="U3697" s="1065">
        <v>0</v>
      </c>
      <c r="V3697" s="1065">
        <v>0</v>
      </c>
    </row>
    <row r="3698" spans="1:22">
      <c r="A3698">
        <v>4088200100</v>
      </c>
      <c r="B3698" s="1061">
        <v>2</v>
      </c>
      <c r="C3698" s="1061">
        <v>5</v>
      </c>
      <c r="D3698" s="1062">
        <v>2</v>
      </c>
      <c r="E3698" s="1061" t="s">
        <v>2394</v>
      </c>
      <c r="F3698" s="1061">
        <v>143</v>
      </c>
      <c r="G3698" s="1061" t="s">
        <v>711</v>
      </c>
      <c r="H3698" s="1063">
        <v>1</v>
      </c>
      <c r="I3698" s="1064">
        <v>11307</v>
      </c>
      <c r="J3698" s="1064">
        <v>1</v>
      </c>
      <c r="K3698">
        <v>2020</v>
      </c>
      <c r="L3698" s="1064">
        <v>1</v>
      </c>
      <c r="M3698" s="1064">
        <v>4</v>
      </c>
      <c r="N3698" s="1064" t="s">
        <v>2395</v>
      </c>
      <c r="O3698">
        <v>13</v>
      </c>
      <c r="P3698" s="1065">
        <v>0</v>
      </c>
      <c r="Q3698" s="1065">
        <v>0</v>
      </c>
      <c r="R3698" s="1066">
        <f t="shared" si="57"/>
        <v>0</v>
      </c>
      <c r="S3698" s="1065">
        <v>0</v>
      </c>
      <c r="T3698" s="1065">
        <v>0</v>
      </c>
      <c r="U3698" s="1065">
        <v>0</v>
      </c>
      <c r="V3698" s="1065">
        <v>0</v>
      </c>
    </row>
    <row r="3699" spans="1:22">
      <c r="A3699">
        <v>4088200100</v>
      </c>
      <c r="B3699" s="1061">
        <v>2</v>
      </c>
      <c r="C3699" s="1061">
        <v>5</v>
      </c>
      <c r="D3699" s="1062">
        <v>2</v>
      </c>
      <c r="E3699" s="1061" t="s">
        <v>2394</v>
      </c>
      <c r="F3699" s="1061">
        <v>143</v>
      </c>
      <c r="G3699" s="1061" t="s">
        <v>711</v>
      </c>
      <c r="H3699" s="1063">
        <v>1</v>
      </c>
      <c r="I3699" s="1064">
        <v>11307</v>
      </c>
      <c r="J3699" s="1064">
        <v>1</v>
      </c>
      <c r="K3699">
        <v>2020</v>
      </c>
      <c r="L3699" s="1064">
        <v>1</v>
      </c>
      <c r="M3699" s="1064">
        <v>4</v>
      </c>
      <c r="N3699" s="1064" t="s">
        <v>2395</v>
      </c>
      <c r="O3699">
        <v>13</v>
      </c>
      <c r="P3699" s="1065">
        <v>0</v>
      </c>
      <c r="Q3699" s="1065">
        <v>0</v>
      </c>
      <c r="R3699" s="1066">
        <f t="shared" si="57"/>
        <v>0</v>
      </c>
      <c r="S3699" s="1065">
        <v>12379.36</v>
      </c>
      <c r="T3699" s="1065">
        <v>12379.36</v>
      </c>
      <c r="U3699" s="1065">
        <v>0</v>
      </c>
      <c r="V3699" s="1065">
        <v>0</v>
      </c>
    </row>
    <row r="3700" spans="1:22">
      <c r="A3700">
        <v>4088200100</v>
      </c>
      <c r="B3700" s="1061">
        <v>2</v>
      </c>
      <c r="C3700" s="1061">
        <v>5</v>
      </c>
      <c r="D3700" s="1062">
        <v>2</v>
      </c>
      <c r="E3700" s="1061" t="s">
        <v>2394</v>
      </c>
      <c r="F3700" s="1061">
        <v>143</v>
      </c>
      <c r="G3700" s="1061" t="s">
        <v>711</v>
      </c>
      <c r="H3700" s="1063">
        <v>1</v>
      </c>
      <c r="I3700" s="1064">
        <v>11307</v>
      </c>
      <c r="J3700" s="1064">
        <v>1</v>
      </c>
      <c r="K3700">
        <v>2020</v>
      </c>
      <c r="L3700" s="1064">
        <v>1</v>
      </c>
      <c r="M3700" s="1064">
        <v>4</v>
      </c>
      <c r="N3700" s="1064" t="s">
        <v>2395</v>
      </c>
      <c r="O3700">
        <v>13</v>
      </c>
      <c r="P3700" s="1065">
        <v>0</v>
      </c>
      <c r="Q3700" s="1065">
        <v>12379.36</v>
      </c>
      <c r="R3700" s="1066">
        <f t="shared" si="57"/>
        <v>12379.36</v>
      </c>
      <c r="S3700" s="1065">
        <v>0</v>
      </c>
      <c r="T3700" s="1065">
        <v>0</v>
      </c>
      <c r="U3700" s="1065">
        <v>0</v>
      </c>
      <c r="V3700" s="1065">
        <v>0</v>
      </c>
    </row>
    <row r="3701" spans="1:22">
      <c r="A3701">
        <v>4088200100</v>
      </c>
      <c r="B3701" s="1061">
        <v>2</v>
      </c>
      <c r="C3701" s="1061">
        <v>5</v>
      </c>
      <c r="D3701" s="1062">
        <v>2</v>
      </c>
      <c r="E3701" s="1061" t="s">
        <v>2394</v>
      </c>
      <c r="F3701" s="1061">
        <v>143</v>
      </c>
      <c r="G3701" s="1061" t="s">
        <v>711</v>
      </c>
      <c r="H3701" s="1063">
        <v>1</v>
      </c>
      <c r="I3701" s="1064">
        <v>11307</v>
      </c>
      <c r="J3701" s="1064">
        <v>1</v>
      </c>
      <c r="K3701">
        <v>2020</v>
      </c>
      <c r="L3701" s="1064">
        <v>1</v>
      </c>
      <c r="M3701" s="1064">
        <v>4</v>
      </c>
      <c r="N3701" s="1064" t="s">
        <v>2395</v>
      </c>
      <c r="O3701">
        <v>13</v>
      </c>
      <c r="P3701" s="1065">
        <v>0</v>
      </c>
      <c r="Q3701" s="1065">
        <v>0</v>
      </c>
      <c r="R3701" s="1066">
        <f t="shared" si="57"/>
        <v>0</v>
      </c>
      <c r="S3701" s="1065">
        <v>0</v>
      </c>
      <c r="T3701" s="1065">
        <v>0</v>
      </c>
      <c r="U3701" s="1065">
        <v>0</v>
      </c>
      <c r="V3701" s="1065">
        <v>0</v>
      </c>
    </row>
    <row r="3702" spans="1:22">
      <c r="A3702">
        <v>4088200100</v>
      </c>
      <c r="B3702" s="1061">
        <v>2</v>
      </c>
      <c r="C3702" s="1061">
        <v>5</v>
      </c>
      <c r="D3702" s="1062">
        <v>2</v>
      </c>
      <c r="E3702" s="1061" t="s">
        <v>2394</v>
      </c>
      <c r="F3702" s="1061">
        <v>143</v>
      </c>
      <c r="G3702" s="1061" t="s">
        <v>711</v>
      </c>
      <c r="H3702" s="1063">
        <v>1</v>
      </c>
      <c r="I3702" s="1064">
        <v>11307</v>
      </c>
      <c r="J3702" s="1064">
        <v>1</v>
      </c>
      <c r="K3702">
        <v>2020</v>
      </c>
      <c r="L3702" s="1064">
        <v>1</v>
      </c>
      <c r="M3702" s="1064">
        <v>4</v>
      </c>
      <c r="N3702" s="1064" t="s">
        <v>2395</v>
      </c>
      <c r="O3702">
        <v>13</v>
      </c>
      <c r="P3702" s="1065">
        <v>0</v>
      </c>
      <c r="Q3702" s="1065">
        <v>0</v>
      </c>
      <c r="R3702" s="1066">
        <f t="shared" si="57"/>
        <v>0</v>
      </c>
      <c r="S3702" s="1065">
        <v>0</v>
      </c>
      <c r="T3702" s="1065">
        <v>0</v>
      </c>
      <c r="U3702" s="1065">
        <v>3461.29</v>
      </c>
      <c r="V3702" s="1065">
        <v>3461.29</v>
      </c>
    </row>
    <row r="3703" spans="1:22">
      <c r="A3703">
        <v>4088200100</v>
      </c>
      <c r="B3703" s="1061">
        <v>2</v>
      </c>
      <c r="C3703" s="1061">
        <v>5</v>
      </c>
      <c r="D3703" s="1062">
        <v>2</v>
      </c>
      <c r="E3703" s="1061" t="s">
        <v>2394</v>
      </c>
      <c r="F3703" s="1061">
        <v>143</v>
      </c>
      <c r="G3703" s="1061" t="s">
        <v>711</v>
      </c>
      <c r="H3703" s="1063">
        <v>1</v>
      </c>
      <c r="I3703" s="1064">
        <v>11307</v>
      </c>
      <c r="J3703" s="1064">
        <v>1</v>
      </c>
      <c r="K3703">
        <v>2020</v>
      </c>
      <c r="L3703" s="1064">
        <v>1</v>
      </c>
      <c r="M3703" s="1064">
        <v>4</v>
      </c>
      <c r="N3703" s="1064" t="s">
        <v>2395</v>
      </c>
      <c r="O3703">
        <v>13</v>
      </c>
      <c r="P3703" s="1065">
        <v>0</v>
      </c>
      <c r="Q3703" s="1065">
        <v>0</v>
      </c>
      <c r="R3703" s="1066">
        <f t="shared" si="57"/>
        <v>0</v>
      </c>
      <c r="S3703" s="1065">
        <v>0</v>
      </c>
      <c r="T3703" s="1065">
        <v>0</v>
      </c>
      <c r="U3703" s="1065">
        <v>0</v>
      </c>
      <c r="V3703" s="1065">
        <v>0</v>
      </c>
    </row>
    <row r="3704" spans="1:22">
      <c r="A3704">
        <v>4088200100</v>
      </c>
      <c r="B3704" s="1061">
        <v>2</v>
      </c>
      <c r="C3704" s="1061">
        <v>5</v>
      </c>
      <c r="D3704" s="1062">
        <v>2</v>
      </c>
      <c r="E3704" s="1061" t="s">
        <v>2394</v>
      </c>
      <c r="F3704" s="1061">
        <v>143</v>
      </c>
      <c r="G3704" s="1061" t="s">
        <v>711</v>
      </c>
      <c r="H3704" s="1063">
        <v>1</v>
      </c>
      <c r="I3704" s="1064">
        <v>11307</v>
      </c>
      <c r="J3704" s="1064">
        <v>1</v>
      </c>
      <c r="K3704">
        <v>2020</v>
      </c>
      <c r="L3704" s="1064">
        <v>1</v>
      </c>
      <c r="M3704" s="1064">
        <v>4</v>
      </c>
      <c r="N3704" s="1064" t="s">
        <v>2395</v>
      </c>
      <c r="O3704">
        <v>13</v>
      </c>
      <c r="P3704" s="1065">
        <v>0</v>
      </c>
      <c r="Q3704" s="1065">
        <v>0</v>
      </c>
      <c r="R3704" s="1066">
        <f t="shared" si="57"/>
        <v>0</v>
      </c>
      <c r="S3704" s="1065">
        <v>0</v>
      </c>
      <c r="T3704" s="1065">
        <v>0</v>
      </c>
      <c r="U3704" s="1065">
        <v>0</v>
      </c>
      <c r="V3704" s="1065">
        <v>0</v>
      </c>
    </row>
    <row r="3705" spans="1:22">
      <c r="A3705">
        <v>4088200100</v>
      </c>
      <c r="B3705" s="1061">
        <v>2</v>
      </c>
      <c r="C3705" s="1061">
        <v>5</v>
      </c>
      <c r="D3705" s="1062">
        <v>2</v>
      </c>
      <c r="E3705" s="1061" t="s">
        <v>2394</v>
      </c>
      <c r="F3705" s="1061">
        <v>143</v>
      </c>
      <c r="G3705" s="1061" t="s">
        <v>711</v>
      </c>
      <c r="H3705" s="1063">
        <v>1</v>
      </c>
      <c r="I3705" s="1064">
        <v>11307</v>
      </c>
      <c r="J3705" s="1064">
        <v>1</v>
      </c>
      <c r="K3705">
        <v>2020</v>
      </c>
      <c r="L3705" s="1064">
        <v>1</v>
      </c>
      <c r="M3705" s="1064">
        <v>4</v>
      </c>
      <c r="N3705" s="1064" t="s">
        <v>2395</v>
      </c>
      <c r="O3705">
        <v>13</v>
      </c>
      <c r="P3705" s="1065">
        <v>0</v>
      </c>
      <c r="Q3705" s="1065">
        <v>0</v>
      </c>
      <c r="R3705" s="1066">
        <f t="shared" si="57"/>
        <v>0</v>
      </c>
      <c r="S3705" s="1065">
        <v>3461.29</v>
      </c>
      <c r="T3705" s="1065">
        <v>3461.29</v>
      </c>
      <c r="U3705" s="1065">
        <v>0</v>
      </c>
      <c r="V3705" s="1065">
        <v>0</v>
      </c>
    </row>
    <row r="3706" spans="1:22">
      <c r="A3706">
        <v>4088200100</v>
      </c>
      <c r="B3706" s="1061">
        <v>2</v>
      </c>
      <c r="C3706" s="1061">
        <v>5</v>
      </c>
      <c r="D3706" s="1062">
        <v>2</v>
      </c>
      <c r="E3706" s="1061" t="s">
        <v>2394</v>
      </c>
      <c r="F3706" s="1061">
        <v>143</v>
      </c>
      <c r="G3706" s="1061" t="s">
        <v>711</v>
      </c>
      <c r="H3706" s="1063">
        <v>1</v>
      </c>
      <c r="I3706" s="1064">
        <v>11307</v>
      </c>
      <c r="J3706" s="1064">
        <v>1</v>
      </c>
      <c r="K3706">
        <v>2020</v>
      </c>
      <c r="L3706" s="1064">
        <v>1</v>
      </c>
      <c r="M3706" s="1064">
        <v>4</v>
      </c>
      <c r="N3706" s="1064" t="s">
        <v>2395</v>
      </c>
      <c r="O3706">
        <v>13</v>
      </c>
      <c r="P3706" s="1065">
        <v>0</v>
      </c>
      <c r="Q3706" s="1065">
        <v>3461.29</v>
      </c>
      <c r="R3706" s="1066">
        <f t="shared" si="57"/>
        <v>3461.29</v>
      </c>
      <c r="S3706" s="1065">
        <v>0</v>
      </c>
      <c r="T3706" s="1065">
        <v>0</v>
      </c>
      <c r="U3706" s="1065">
        <v>0</v>
      </c>
      <c r="V3706" s="1065">
        <v>0</v>
      </c>
    </row>
    <row r="3707" spans="1:22">
      <c r="A3707">
        <v>4088200100</v>
      </c>
      <c r="B3707" s="1061">
        <v>2</v>
      </c>
      <c r="C3707" s="1061">
        <v>5</v>
      </c>
      <c r="D3707" s="1062">
        <v>2</v>
      </c>
      <c r="E3707" s="1061" t="s">
        <v>2394</v>
      </c>
      <c r="F3707" s="1061">
        <v>143</v>
      </c>
      <c r="G3707" s="1061" t="s">
        <v>711</v>
      </c>
      <c r="H3707" s="1063">
        <v>1</v>
      </c>
      <c r="I3707" s="1064">
        <v>11310</v>
      </c>
      <c r="J3707" s="1064">
        <v>1</v>
      </c>
      <c r="K3707">
        <v>2020</v>
      </c>
      <c r="L3707" s="1064">
        <v>1</v>
      </c>
      <c r="M3707" s="1064">
        <v>4</v>
      </c>
      <c r="N3707" s="1064" t="s">
        <v>2395</v>
      </c>
      <c r="O3707">
        <v>13</v>
      </c>
      <c r="P3707" s="1065">
        <v>0</v>
      </c>
      <c r="Q3707" s="1065">
        <v>0</v>
      </c>
      <c r="R3707" s="1066">
        <f t="shared" si="57"/>
        <v>0</v>
      </c>
      <c r="S3707" s="1065">
        <v>0</v>
      </c>
      <c r="T3707" s="1065">
        <v>0</v>
      </c>
      <c r="U3707" s="1065">
        <v>0</v>
      </c>
      <c r="V3707" s="1065">
        <v>0</v>
      </c>
    </row>
    <row r="3708" spans="1:22">
      <c r="A3708">
        <v>4088200100</v>
      </c>
      <c r="B3708" s="1061">
        <v>2</v>
      </c>
      <c r="C3708" s="1061">
        <v>5</v>
      </c>
      <c r="D3708" s="1062">
        <v>2</v>
      </c>
      <c r="E3708" s="1061" t="s">
        <v>2394</v>
      </c>
      <c r="F3708" s="1061">
        <v>143</v>
      </c>
      <c r="G3708" s="1061" t="s">
        <v>711</v>
      </c>
      <c r="H3708" s="1063">
        <v>1</v>
      </c>
      <c r="I3708" s="1064">
        <v>11310</v>
      </c>
      <c r="J3708" s="1064">
        <v>1</v>
      </c>
      <c r="K3708">
        <v>2020</v>
      </c>
      <c r="L3708" s="1064">
        <v>1</v>
      </c>
      <c r="M3708" s="1064">
        <v>4</v>
      </c>
      <c r="N3708" s="1064" t="s">
        <v>2395</v>
      </c>
      <c r="O3708">
        <v>13</v>
      </c>
      <c r="P3708" s="1065">
        <v>0</v>
      </c>
      <c r="Q3708" s="1065">
        <v>0</v>
      </c>
      <c r="R3708" s="1066">
        <f t="shared" si="57"/>
        <v>0</v>
      </c>
      <c r="S3708" s="1065">
        <v>0</v>
      </c>
      <c r="T3708" s="1065">
        <v>0</v>
      </c>
      <c r="U3708" s="1065">
        <v>7364.55</v>
      </c>
      <c r="V3708" s="1065">
        <v>7364.55</v>
      </c>
    </row>
    <row r="3709" spans="1:22">
      <c r="A3709">
        <v>4088200100</v>
      </c>
      <c r="B3709" s="1061">
        <v>2</v>
      </c>
      <c r="C3709" s="1061">
        <v>5</v>
      </c>
      <c r="D3709" s="1062">
        <v>2</v>
      </c>
      <c r="E3709" s="1061" t="s">
        <v>2394</v>
      </c>
      <c r="F3709" s="1061">
        <v>143</v>
      </c>
      <c r="G3709" s="1061" t="s">
        <v>711</v>
      </c>
      <c r="H3709" s="1063">
        <v>1</v>
      </c>
      <c r="I3709" s="1064">
        <v>11310</v>
      </c>
      <c r="J3709" s="1064">
        <v>1</v>
      </c>
      <c r="K3709">
        <v>2020</v>
      </c>
      <c r="L3709" s="1064">
        <v>1</v>
      </c>
      <c r="M3709" s="1064">
        <v>4</v>
      </c>
      <c r="N3709" s="1064" t="s">
        <v>2395</v>
      </c>
      <c r="O3709">
        <v>13</v>
      </c>
      <c r="P3709" s="1065">
        <v>0</v>
      </c>
      <c r="Q3709" s="1065">
        <v>0</v>
      </c>
      <c r="R3709" s="1066">
        <f t="shared" si="57"/>
        <v>0</v>
      </c>
      <c r="S3709" s="1065">
        <v>7364.55</v>
      </c>
      <c r="T3709" s="1065">
        <v>7364.55</v>
      </c>
      <c r="U3709" s="1065">
        <v>0</v>
      </c>
      <c r="V3709" s="1065">
        <v>0</v>
      </c>
    </row>
    <row r="3710" spans="1:22">
      <c r="A3710">
        <v>4088200100</v>
      </c>
      <c r="B3710" s="1061">
        <v>2</v>
      </c>
      <c r="C3710" s="1061">
        <v>5</v>
      </c>
      <c r="D3710" s="1062">
        <v>2</v>
      </c>
      <c r="E3710" s="1061" t="s">
        <v>2394</v>
      </c>
      <c r="F3710" s="1061">
        <v>143</v>
      </c>
      <c r="G3710" s="1061" t="s">
        <v>711</v>
      </c>
      <c r="H3710" s="1063">
        <v>1</v>
      </c>
      <c r="I3710" s="1064">
        <v>11310</v>
      </c>
      <c r="J3710" s="1064">
        <v>1</v>
      </c>
      <c r="K3710">
        <v>2020</v>
      </c>
      <c r="L3710" s="1064">
        <v>1</v>
      </c>
      <c r="M3710" s="1064">
        <v>4</v>
      </c>
      <c r="N3710" s="1064" t="s">
        <v>2395</v>
      </c>
      <c r="O3710">
        <v>13</v>
      </c>
      <c r="P3710" s="1065">
        <v>0</v>
      </c>
      <c r="Q3710" s="1065">
        <v>7364.55</v>
      </c>
      <c r="R3710" s="1066">
        <f t="shared" si="57"/>
        <v>7364.55</v>
      </c>
      <c r="S3710" s="1065">
        <v>0</v>
      </c>
      <c r="T3710" s="1065">
        <v>0</v>
      </c>
      <c r="U3710" s="1065">
        <v>0</v>
      </c>
      <c r="V3710" s="1065">
        <v>0</v>
      </c>
    </row>
    <row r="3711" spans="1:22">
      <c r="A3711">
        <v>4088200100</v>
      </c>
      <c r="B3711" s="1061">
        <v>2</v>
      </c>
      <c r="C3711" s="1061">
        <v>5</v>
      </c>
      <c r="D3711" s="1062">
        <v>2</v>
      </c>
      <c r="E3711" s="1061" t="s">
        <v>2394</v>
      </c>
      <c r="F3711" s="1061">
        <v>143</v>
      </c>
      <c r="G3711" s="1061" t="s">
        <v>711</v>
      </c>
      <c r="H3711" s="1063">
        <v>1</v>
      </c>
      <c r="I3711" s="1064">
        <v>11310</v>
      </c>
      <c r="J3711" s="1064">
        <v>1</v>
      </c>
      <c r="K3711">
        <v>2020</v>
      </c>
      <c r="L3711" s="1064">
        <v>1</v>
      </c>
      <c r="M3711" s="1064">
        <v>4</v>
      </c>
      <c r="N3711" s="1064" t="s">
        <v>2395</v>
      </c>
      <c r="O3711">
        <v>13</v>
      </c>
      <c r="P3711" s="1065">
        <v>0</v>
      </c>
      <c r="Q3711" s="1065">
        <v>0</v>
      </c>
      <c r="R3711" s="1066">
        <f t="shared" si="57"/>
        <v>0</v>
      </c>
      <c r="S3711" s="1065">
        <v>0</v>
      </c>
      <c r="T3711" s="1065">
        <v>0</v>
      </c>
      <c r="U3711" s="1065">
        <v>0</v>
      </c>
      <c r="V3711" s="1065">
        <v>0</v>
      </c>
    </row>
    <row r="3712" spans="1:22">
      <c r="A3712">
        <v>4088200100</v>
      </c>
      <c r="B3712" s="1061">
        <v>2</v>
      </c>
      <c r="C3712" s="1061">
        <v>5</v>
      </c>
      <c r="D3712" s="1062">
        <v>2</v>
      </c>
      <c r="E3712" s="1061" t="s">
        <v>2394</v>
      </c>
      <c r="F3712" s="1061">
        <v>143</v>
      </c>
      <c r="G3712" s="1061" t="s">
        <v>711</v>
      </c>
      <c r="H3712" s="1063">
        <v>1</v>
      </c>
      <c r="I3712" s="1064">
        <v>11310</v>
      </c>
      <c r="J3712" s="1064">
        <v>1</v>
      </c>
      <c r="K3712">
        <v>2020</v>
      </c>
      <c r="L3712" s="1064">
        <v>1</v>
      </c>
      <c r="M3712" s="1064">
        <v>4</v>
      </c>
      <c r="N3712" s="1064" t="s">
        <v>2395</v>
      </c>
      <c r="O3712">
        <v>13</v>
      </c>
      <c r="P3712" s="1065">
        <v>0</v>
      </c>
      <c r="Q3712" s="1065">
        <v>0</v>
      </c>
      <c r="R3712" s="1066">
        <f t="shared" si="57"/>
        <v>0</v>
      </c>
      <c r="S3712" s="1065">
        <v>0</v>
      </c>
      <c r="T3712" s="1065">
        <v>0</v>
      </c>
      <c r="U3712" s="1065">
        <v>0</v>
      </c>
      <c r="V3712" s="1065">
        <v>0</v>
      </c>
    </row>
    <row r="3713" spans="1:22">
      <c r="A3713">
        <v>4088200100</v>
      </c>
      <c r="B3713" s="1061">
        <v>2</v>
      </c>
      <c r="C3713" s="1061">
        <v>5</v>
      </c>
      <c r="D3713" s="1062">
        <v>2</v>
      </c>
      <c r="E3713" s="1061" t="s">
        <v>2394</v>
      </c>
      <c r="F3713" s="1061">
        <v>143</v>
      </c>
      <c r="G3713" s="1061" t="s">
        <v>711</v>
      </c>
      <c r="H3713" s="1063">
        <v>1</v>
      </c>
      <c r="I3713" s="1064">
        <v>11310</v>
      </c>
      <c r="J3713" s="1064">
        <v>1</v>
      </c>
      <c r="K3713">
        <v>2020</v>
      </c>
      <c r="L3713" s="1064">
        <v>1</v>
      </c>
      <c r="M3713" s="1064">
        <v>4</v>
      </c>
      <c r="N3713" s="1064" t="s">
        <v>2395</v>
      </c>
      <c r="O3713">
        <v>13</v>
      </c>
      <c r="P3713" s="1065">
        <v>0</v>
      </c>
      <c r="Q3713" s="1065">
        <v>0</v>
      </c>
      <c r="R3713" s="1066">
        <f t="shared" si="57"/>
        <v>0</v>
      </c>
      <c r="S3713" s="1065">
        <v>0</v>
      </c>
      <c r="T3713" s="1065">
        <v>0</v>
      </c>
      <c r="U3713" s="1065">
        <v>0</v>
      </c>
      <c r="V3713" s="1065">
        <v>0</v>
      </c>
    </row>
    <row r="3714" spans="1:22">
      <c r="A3714">
        <v>4088200100</v>
      </c>
      <c r="B3714" s="1061">
        <v>2</v>
      </c>
      <c r="C3714" s="1061">
        <v>5</v>
      </c>
      <c r="D3714" s="1062">
        <v>2</v>
      </c>
      <c r="E3714" s="1061" t="s">
        <v>2394</v>
      </c>
      <c r="F3714" s="1061">
        <v>143</v>
      </c>
      <c r="G3714" s="1061" t="s">
        <v>711</v>
      </c>
      <c r="H3714" s="1063">
        <v>1</v>
      </c>
      <c r="I3714" s="1064">
        <v>11310</v>
      </c>
      <c r="J3714" s="1064">
        <v>1</v>
      </c>
      <c r="K3714">
        <v>2020</v>
      </c>
      <c r="L3714" s="1064">
        <v>1</v>
      </c>
      <c r="M3714" s="1064">
        <v>4</v>
      </c>
      <c r="N3714" s="1064" t="s">
        <v>2395</v>
      </c>
      <c r="O3714">
        <v>13</v>
      </c>
      <c r="P3714" s="1065">
        <v>0</v>
      </c>
      <c r="Q3714" s="1065">
        <v>0</v>
      </c>
      <c r="R3714" s="1066">
        <f t="shared" si="57"/>
        <v>0</v>
      </c>
      <c r="S3714" s="1065">
        <v>0</v>
      </c>
      <c r="T3714" s="1065">
        <v>0</v>
      </c>
      <c r="U3714" s="1065">
        <v>24595.57</v>
      </c>
      <c r="V3714" s="1065">
        <v>24595.57</v>
      </c>
    </row>
    <row r="3715" spans="1:22">
      <c r="A3715">
        <v>4088200100</v>
      </c>
      <c r="B3715" s="1061">
        <v>2</v>
      </c>
      <c r="C3715" s="1061">
        <v>5</v>
      </c>
      <c r="D3715" s="1062">
        <v>2</v>
      </c>
      <c r="E3715" s="1061" t="s">
        <v>2394</v>
      </c>
      <c r="F3715" s="1061">
        <v>143</v>
      </c>
      <c r="G3715" s="1061" t="s">
        <v>711</v>
      </c>
      <c r="H3715" s="1063">
        <v>1</v>
      </c>
      <c r="I3715" s="1064">
        <v>11310</v>
      </c>
      <c r="J3715" s="1064">
        <v>1</v>
      </c>
      <c r="K3715">
        <v>2020</v>
      </c>
      <c r="L3715" s="1064">
        <v>1</v>
      </c>
      <c r="M3715" s="1064">
        <v>4</v>
      </c>
      <c r="N3715" s="1064" t="s">
        <v>2395</v>
      </c>
      <c r="O3715">
        <v>13</v>
      </c>
      <c r="P3715" s="1065">
        <v>0</v>
      </c>
      <c r="Q3715" s="1065">
        <v>24595.57</v>
      </c>
      <c r="R3715" s="1066">
        <f t="shared" si="57"/>
        <v>24595.57</v>
      </c>
      <c r="S3715" s="1065">
        <v>0</v>
      </c>
      <c r="T3715" s="1065">
        <v>0</v>
      </c>
      <c r="U3715" s="1065">
        <v>0</v>
      </c>
      <c r="V3715" s="1065">
        <v>0</v>
      </c>
    </row>
    <row r="3716" spans="1:22">
      <c r="A3716">
        <v>4088200100</v>
      </c>
      <c r="B3716" s="1061">
        <v>2</v>
      </c>
      <c r="C3716" s="1061">
        <v>5</v>
      </c>
      <c r="D3716" s="1062">
        <v>2</v>
      </c>
      <c r="E3716" s="1061" t="s">
        <v>2394</v>
      </c>
      <c r="F3716" s="1061">
        <v>143</v>
      </c>
      <c r="G3716" s="1061" t="s">
        <v>711</v>
      </c>
      <c r="H3716" s="1063">
        <v>1</v>
      </c>
      <c r="I3716" s="1064">
        <v>11310</v>
      </c>
      <c r="J3716" s="1064">
        <v>1</v>
      </c>
      <c r="K3716">
        <v>2020</v>
      </c>
      <c r="L3716" s="1064">
        <v>1</v>
      </c>
      <c r="M3716" s="1064">
        <v>4</v>
      </c>
      <c r="N3716" s="1064" t="s">
        <v>2395</v>
      </c>
      <c r="O3716">
        <v>13</v>
      </c>
      <c r="P3716" s="1065">
        <v>0</v>
      </c>
      <c r="Q3716" s="1065">
        <v>0</v>
      </c>
      <c r="R3716" s="1066">
        <f t="shared" si="57"/>
        <v>0</v>
      </c>
      <c r="S3716" s="1065">
        <v>24595.57</v>
      </c>
      <c r="T3716" s="1065">
        <v>24595.57</v>
      </c>
      <c r="U3716" s="1065">
        <v>0</v>
      </c>
      <c r="V3716" s="1065">
        <v>0</v>
      </c>
    </row>
    <row r="3717" spans="1:22">
      <c r="A3717">
        <v>4088200100</v>
      </c>
      <c r="B3717" s="1061">
        <v>2</v>
      </c>
      <c r="C3717" s="1061">
        <v>5</v>
      </c>
      <c r="D3717" s="1062">
        <v>2</v>
      </c>
      <c r="E3717" s="1061" t="s">
        <v>2394</v>
      </c>
      <c r="F3717" s="1061">
        <v>143</v>
      </c>
      <c r="G3717" s="1061" t="s">
        <v>711</v>
      </c>
      <c r="H3717" s="1063">
        <v>1</v>
      </c>
      <c r="I3717" s="1064">
        <v>11310</v>
      </c>
      <c r="J3717" s="1064">
        <v>1</v>
      </c>
      <c r="K3717">
        <v>2020</v>
      </c>
      <c r="L3717" s="1064">
        <v>1</v>
      </c>
      <c r="M3717" s="1064">
        <v>4</v>
      </c>
      <c r="N3717" s="1064" t="s">
        <v>2395</v>
      </c>
      <c r="O3717">
        <v>13</v>
      </c>
      <c r="P3717" s="1065">
        <v>0</v>
      </c>
      <c r="Q3717" s="1065">
        <v>0</v>
      </c>
      <c r="R3717" s="1066">
        <f t="shared" ref="R3717:R3780" si="58">P3717+Q3717</f>
        <v>0</v>
      </c>
      <c r="S3717" s="1065">
        <v>0</v>
      </c>
      <c r="T3717" s="1065">
        <v>0</v>
      </c>
      <c r="U3717" s="1065">
        <v>0</v>
      </c>
      <c r="V3717" s="1065">
        <v>0</v>
      </c>
    </row>
    <row r="3718" spans="1:22">
      <c r="A3718">
        <v>4088200100</v>
      </c>
      <c r="B3718" s="1061">
        <v>2</v>
      </c>
      <c r="C3718" s="1061">
        <v>5</v>
      </c>
      <c r="D3718" s="1062">
        <v>2</v>
      </c>
      <c r="E3718" s="1061" t="s">
        <v>2394</v>
      </c>
      <c r="F3718" s="1061">
        <v>143</v>
      </c>
      <c r="G3718" s="1061" t="s">
        <v>711</v>
      </c>
      <c r="H3718" s="1063">
        <v>1</v>
      </c>
      <c r="I3718" s="1064">
        <v>11310</v>
      </c>
      <c r="J3718" s="1064">
        <v>1</v>
      </c>
      <c r="K3718">
        <v>2020</v>
      </c>
      <c r="L3718" s="1064">
        <v>1</v>
      </c>
      <c r="M3718" s="1064">
        <v>4</v>
      </c>
      <c r="N3718" s="1064" t="s">
        <v>2395</v>
      </c>
      <c r="O3718">
        <v>13</v>
      </c>
      <c r="P3718" s="1065">
        <v>0</v>
      </c>
      <c r="Q3718" s="1065">
        <v>0</v>
      </c>
      <c r="R3718" s="1066">
        <f t="shared" si="58"/>
        <v>0</v>
      </c>
      <c r="S3718" s="1065">
        <v>0</v>
      </c>
      <c r="T3718" s="1065">
        <v>0</v>
      </c>
      <c r="U3718" s="1065">
        <v>0</v>
      </c>
      <c r="V3718" s="1065">
        <v>0</v>
      </c>
    </row>
    <row r="3719" spans="1:22">
      <c r="A3719">
        <v>4088200100</v>
      </c>
      <c r="B3719" s="1061">
        <v>2</v>
      </c>
      <c r="C3719" s="1061">
        <v>5</v>
      </c>
      <c r="D3719" s="1062">
        <v>2</v>
      </c>
      <c r="E3719" s="1061" t="s">
        <v>2394</v>
      </c>
      <c r="F3719" s="1061">
        <v>143</v>
      </c>
      <c r="G3719" s="1061" t="s">
        <v>711</v>
      </c>
      <c r="H3719" s="1063">
        <v>1</v>
      </c>
      <c r="I3719" s="1064">
        <v>11310</v>
      </c>
      <c r="J3719" s="1064">
        <v>1</v>
      </c>
      <c r="K3719">
        <v>2020</v>
      </c>
      <c r="L3719" s="1064">
        <v>1</v>
      </c>
      <c r="M3719" s="1064">
        <v>4</v>
      </c>
      <c r="N3719" s="1064" t="s">
        <v>2395</v>
      </c>
      <c r="O3719">
        <v>13</v>
      </c>
      <c r="P3719" s="1065">
        <v>0</v>
      </c>
      <c r="Q3719" s="1065">
        <v>0</v>
      </c>
      <c r="R3719" s="1066">
        <f t="shared" si="58"/>
        <v>0</v>
      </c>
      <c r="S3719" s="1065">
        <v>0</v>
      </c>
      <c r="T3719" s="1065">
        <v>0</v>
      </c>
      <c r="U3719" s="1065">
        <v>0</v>
      </c>
      <c r="V3719" s="1065">
        <v>0</v>
      </c>
    </row>
    <row r="3720" spans="1:22">
      <c r="A3720">
        <v>4088200100</v>
      </c>
      <c r="B3720" s="1061">
        <v>2</v>
      </c>
      <c r="C3720" s="1061">
        <v>5</v>
      </c>
      <c r="D3720" s="1062">
        <v>2</v>
      </c>
      <c r="E3720" s="1061" t="s">
        <v>2394</v>
      </c>
      <c r="F3720" s="1061">
        <v>143</v>
      </c>
      <c r="G3720" s="1061" t="s">
        <v>711</v>
      </c>
      <c r="H3720" s="1063">
        <v>1</v>
      </c>
      <c r="I3720" s="1064">
        <v>11310</v>
      </c>
      <c r="J3720" s="1064">
        <v>1</v>
      </c>
      <c r="K3720">
        <v>2020</v>
      </c>
      <c r="L3720" s="1064">
        <v>1</v>
      </c>
      <c r="M3720" s="1064">
        <v>4</v>
      </c>
      <c r="N3720" s="1064" t="s">
        <v>2395</v>
      </c>
      <c r="O3720">
        <v>13</v>
      </c>
      <c r="P3720" s="1065">
        <v>0</v>
      </c>
      <c r="Q3720" s="1065">
        <v>0</v>
      </c>
      <c r="R3720" s="1066">
        <f t="shared" si="58"/>
        <v>0</v>
      </c>
      <c r="S3720" s="1065">
        <v>0</v>
      </c>
      <c r="T3720" s="1065">
        <v>0</v>
      </c>
      <c r="U3720" s="1065">
        <v>26191.13</v>
      </c>
      <c r="V3720" s="1065">
        <v>26191.13</v>
      </c>
    </row>
    <row r="3721" spans="1:22">
      <c r="A3721">
        <v>4088200100</v>
      </c>
      <c r="B3721" s="1061">
        <v>2</v>
      </c>
      <c r="C3721" s="1061">
        <v>5</v>
      </c>
      <c r="D3721" s="1062">
        <v>2</v>
      </c>
      <c r="E3721" s="1061" t="s">
        <v>2394</v>
      </c>
      <c r="F3721" s="1061">
        <v>143</v>
      </c>
      <c r="G3721" s="1061" t="s">
        <v>711</v>
      </c>
      <c r="H3721" s="1063">
        <v>1</v>
      </c>
      <c r="I3721" s="1064">
        <v>11310</v>
      </c>
      <c r="J3721" s="1064">
        <v>1</v>
      </c>
      <c r="K3721">
        <v>2020</v>
      </c>
      <c r="L3721" s="1064">
        <v>1</v>
      </c>
      <c r="M3721" s="1064">
        <v>4</v>
      </c>
      <c r="N3721" s="1064" t="s">
        <v>2395</v>
      </c>
      <c r="O3721">
        <v>13</v>
      </c>
      <c r="P3721" s="1065">
        <v>0</v>
      </c>
      <c r="Q3721" s="1065">
        <v>0</v>
      </c>
      <c r="R3721" s="1066">
        <f t="shared" si="58"/>
        <v>0</v>
      </c>
      <c r="S3721" s="1065">
        <v>0</v>
      </c>
      <c r="T3721" s="1065">
        <v>0</v>
      </c>
      <c r="U3721" s="1065">
        <v>0</v>
      </c>
      <c r="V3721" s="1065">
        <v>0</v>
      </c>
    </row>
    <row r="3722" spans="1:22">
      <c r="A3722">
        <v>4088200100</v>
      </c>
      <c r="B3722" s="1061">
        <v>2</v>
      </c>
      <c r="C3722" s="1061">
        <v>5</v>
      </c>
      <c r="D3722" s="1062">
        <v>2</v>
      </c>
      <c r="E3722" s="1061" t="s">
        <v>2394</v>
      </c>
      <c r="F3722" s="1061">
        <v>143</v>
      </c>
      <c r="G3722" s="1061" t="s">
        <v>711</v>
      </c>
      <c r="H3722" s="1063">
        <v>1</v>
      </c>
      <c r="I3722" s="1064">
        <v>11310</v>
      </c>
      <c r="J3722" s="1064">
        <v>1</v>
      </c>
      <c r="K3722">
        <v>2020</v>
      </c>
      <c r="L3722" s="1064">
        <v>1</v>
      </c>
      <c r="M3722" s="1064">
        <v>4</v>
      </c>
      <c r="N3722" s="1064" t="s">
        <v>2395</v>
      </c>
      <c r="O3722">
        <v>13</v>
      </c>
      <c r="P3722" s="1065">
        <v>0</v>
      </c>
      <c r="Q3722" s="1065">
        <v>0</v>
      </c>
      <c r="R3722" s="1066">
        <f t="shared" si="58"/>
        <v>0</v>
      </c>
      <c r="S3722" s="1065">
        <v>0</v>
      </c>
      <c r="T3722" s="1065">
        <v>0</v>
      </c>
      <c r="U3722" s="1065">
        <v>0</v>
      </c>
      <c r="V3722" s="1065">
        <v>0</v>
      </c>
    </row>
    <row r="3723" spans="1:22">
      <c r="A3723">
        <v>4088200100</v>
      </c>
      <c r="B3723" s="1061">
        <v>2</v>
      </c>
      <c r="C3723" s="1061">
        <v>5</v>
      </c>
      <c r="D3723" s="1062">
        <v>2</v>
      </c>
      <c r="E3723" s="1061" t="s">
        <v>2394</v>
      </c>
      <c r="F3723" s="1061">
        <v>143</v>
      </c>
      <c r="G3723" s="1061" t="s">
        <v>711</v>
      </c>
      <c r="H3723" s="1063">
        <v>1</v>
      </c>
      <c r="I3723" s="1064">
        <v>11310</v>
      </c>
      <c r="J3723" s="1064">
        <v>1</v>
      </c>
      <c r="K3723">
        <v>2020</v>
      </c>
      <c r="L3723" s="1064">
        <v>1</v>
      </c>
      <c r="M3723" s="1064">
        <v>4</v>
      </c>
      <c r="N3723" s="1064" t="s">
        <v>2395</v>
      </c>
      <c r="O3723">
        <v>13</v>
      </c>
      <c r="P3723" s="1065">
        <v>0</v>
      </c>
      <c r="Q3723" s="1065">
        <v>0</v>
      </c>
      <c r="R3723" s="1066">
        <f t="shared" si="58"/>
        <v>0</v>
      </c>
      <c r="S3723" s="1065">
        <v>26191.13</v>
      </c>
      <c r="T3723" s="1065">
        <v>26191.13</v>
      </c>
      <c r="U3723" s="1065">
        <v>0</v>
      </c>
      <c r="V3723" s="1065">
        <v>0</v>
      </c>
    </row>
    <row r="3724" spans="1:22">
      <c r="A3724">
        <v>4088200100</v>
      </c>
      <c r="B3724" s="1061">
        <v>2</v>
      </c>
      <c r="C3724" s="1061">
        <v>5</v>
      </c>
      <c r="D3724" s="1062">
        <v>2</v>
      </c>
      <c r="E3724" s="1061" t="s">
        <v>2394</v>
      </c>
      <c r="F3724" s="1061">
        <v>143</v>
      </c>
      <c r="G3724" s="1061" t="s">
        <v>711</v>
      </c>
      <c r="H3724" s="1063">
        <v>1</v>
      </c>
      <c r="I3724" s="1064">
        <v>11310</v>
      </c>
      <c r="J3724" s="1064">
        <v>1</v>
      </c>
      <c r="K3724">
        <v>2020</v>
      </c>
      <c r="L3724" s="1064">
        <v>1</v>
      </c>
      <c r="M3724" s="1064">
        <v>4</v>
      </c>
      <c r="N3724" s="1064" t="s">
        <v>2395</v>
      </c>
      <c r="O3724">
        <v>13</v>
      </c>
      <c r="P3724" s="1065">
        <v>0</v>
      </c>
      <c r="Q3724" s="1065">
        <v>26191.13</v>
      </c>
      <c r="R3724" s="1066">
        <f t="shared" si="58"/>
        <v>26191.13</v>
      </c>
      <c r="S3724" s="1065">
        <v>0</v>
      </c>
      <c r="T3724" s="1065">
        <v>0</v>
      </c>
      <c r="U3724" s="1065">
        <v>0</v>
      </c>
      <c r="V3724" s="1065">
        <v>0</v>
      </c>
    </row>
    <row r="3725" spans="1:22">
      <c r="A3725">
        <v>4088200100</v>
      </c>
      <c r="B3725" s="1061">
        <v>2</v>
      </c>
      <c r="C3725" s="1061">
        <v>5</v>
      </c>
      <c r="D3725" s="1062">
        <v>2</v>
      </c>
      <c r="E3725" s="1061" t="s">
        <v>2394</v>
      </c>
      <c r="F3725" s="1061">
        <v>143</v>
      </c>
      <c r="G3725" s="1061" t="s">
        <v>711</v>
      </c>
      <c r="H3725" s="1063">
        <v>1</v>
      </c>
      <c r="I3725" s="1064">
        <v>11310</v>
      </c>
      <c r="J3725" s="1064">
        <v>1</v>
      </c>
      <c r="K3725">
        <v>2020</v>
      </c>
      <c r="L3725" s="1064">
        <v>1</v>
      </c>
      <c r="M3725" s="1064">
        <v>4</v>
      </c>
      <c r="N3725" s="1064" t="s">
        <v>2395</v>
      </c>
      <c r="O3725">
        <v>13</v>
      </c>
      <c r="P3725" s="1065">
        <v>0</v>
      </c>
      <c r="Q3725" s="1065">
        <v>0</v>
      </c>
      <c r="R3725" s="1066">
        <f t="shared" si="58"/>
        <v>0</v>
      </c>
      <c r="S3725" s="1065">
        <v>0</v>
      </c>
      <c r="T3725" s="1065">
        <v>0</v>
      </c>
      <c r="U3725" s="1065">
        <v>0</v>
      </c>
      <c r="V3725" s="1065">
        <v>0</v>
      </c>
    </row>
    <row r="3726" spans="1:22">
      <c r="A3726">
        <v>4088200100</v>
      </c>
      <c r="B3726" s="1061">
        <v>2</v>
      </c>
      <c r="C3726" s="1061">
        <v>5</v>
      </c>
      <c r="D3726" s="1062">
        <v>2</v>
      </c>
      <c r="E3726" s="1061" t="s">
        <v>2394</v>
      </c>
      <c r="F3726" s="1061">
        <v>143</v>
      </c>
      <c r="G3726" s="1061" t="s">
        <v>711</v>
      </c>
      <c r="H3726" s="1063">
        <v>1</v>
      </c>
      <c r="I3726" s="1064">
        <v>11310</v>
      </c>
      <c r="J3726" s="1064">
        <v>1</v>
      </c>
      <c r="K3726">
        <v>2020</v>
      </c>
      <c r="L3726" s="1064">
        <v>1</v>
      </c>
      <c r="M3726" s="1064">
        <v>4</v>
      </c>
      <c r="N3726" s="1064" t="s">
        <v>2395</v>
      </c>
      <c r="O3726">
        <v>13</v>
      </c>
      <c r="P3726" s="1065">
        <v>0</v>
      </c>
      <c r="Q3726" s="1065">
        <v>0</v>
      </c>
      <c r="R3726" s="1066">
        <f t="shared" si="58"/>
        <v>0</v>
      </c>
      <c r="S3726" s="1065">
        <v>0</v>
      </c>
      <c r="T3726" s="1065">
        <v>0</v>
      </c>
      <c r="U3726" s="1065">
        <v>49434.83</v>
      </c>
      <c r="V3726" s="1065">
        <v>49434.83</v>
      </c>
    </row>
    <row r="3727" spans="1:22">
      <c r="A3727">
        <v>4088200100</v>
      </c>
      <c r="B3727" s="1061">
        <v>2</v>
      </c>
      <c r="C3727" s="1061">
        <v>5</v>
      </c>
      <c r="D3727" s="1062">
        <v>2</v>
      </c>
      <c r="E3727" s="1061" t="s">
        <v>2394</v>
      </c>
      <c r="F3727" s="1061">
        <v>143</v>
      </c>
      <c r="G3727" s="1061" t="s">
        <v>711</v>
      </c>
      <c r="H3727" s="1063">
        <v>1</v>
      </c>
      <c r="I3727" s="1064">
        <v>11310</v>
      </c>
      <c r="J3727" s="1064">
        <v>1</v>
      </c>
      <c r="K3727">
        <v>2020</v>
      </c>
      <c r="L3727" s="1064">
        <v>1</v>
      </c>
      <c r="M3727" s="1064">
        <v>4</v>
      </c>
      <c r="N3727" s="1064" t="s">
        <v>2395</v>
      </c>
      <c r="O3727">
        <v>13</v>
      </c>
      <c r="P3727" s="1065">
        <v>0</v>
      </c>
      <c r="Q3727" s="1065">
        <v>0</v>
      </c>
      <c r="R3727" s="1066">
        <f t="shared" si="58"/>
        <v>0</v>
      </c>
      <c r="S3727" s="1065">
        <v>0</v>
      </c>
      <c r="T3727" s="1065">
        <v>0</v>
      </c>
      <c r="U3727" s="1065">
        <v>0</v>
      </c>
      <c r="V3727" s="1065">
        <v>0</v>
      </c>
    </row>
    <row r="3728" spans="1:22">
      <c r="A3728">
        <v>4088200100</v>
      </c>
      <c r="B3728" s="1061">
        <v>2</v>
      </c>
      <c r="C3728" s="1061">
        <v>5</v>
      </c>
      <c r="D3728" s="1062">
        <v>2</v>
      </c>
      <c r="E3728" s="1061" t="s">
        <v>2394</v>
      </c>
      <c r="F3728" s="1061">
        <v>143</v>
      </c>
      <c r="G3728" s="1061" t="s">
        <v>711</v>
      </c>
      <c r="H3728" s="1063">
        <v>1</v>
      </c>
      <c r="I3728" s="1064">
        <v>11310</v>
      </c>
      <c r="J3728" s="1064">
        <v>1</v>
      </c>
      <c r="K3728">
        <v>2020</v>
      </c>
      <c r="L3728" s="1064">
        <v>1</v>
      </c>
      <c r="M3728" s="1064">
        <v>4</v>
      </c>
      <c r="N3728" s="1064" t="s">
        <v>2395</v>
      </c>
      <c r="O3728">
        <v>13</v>
      </c>
      <c r="P3728" s="1065">
        <v>0</v>
      </c>
      <c r="Q3728" s="1065">
        <v>0</v>
      </c>
      <c r="R3728" s="1066">
        <f t="shared" si="58"/>
        <v>0</v>
      </c>
      <c r="S3728" s="1065">
        <v>0</v>
      </c>
      <c r="T3728" s="1065">
        <v>0</v>
      </c>
      <c r="U3728" s="1065">
        <v>0</v>
      </c>
      <c r="V3728" s="1065">
        <v>0</v>
      </c>
    </row>
    <row r="3729" spans="1:22">
      <c r="A3729">
        <v>4088200100</v>
      </c>
      <c r="B3729" s="1061">
        <v>2</v>
      </c>
      <c r="C3729" s="1061">
        <v>5</v>
      </c>
      <c r="D3729" s="1062">
        <v>2</v>
      </c>
      <c r="E3729" s="1061" t="s">
        <v>2394</v>
      </c>
      <c r="F3729" s="1061">
        <v>143</v>
      </c>
      <c r="G3729" s="1061" t="s">
        <v>711</v>
      </c>
      <c r="H3729" s="1063">
        <v>1</v>
      </c>
      <c r="I3729" s="1064">
        <v>11310</v>
      </c>
      <c r="J3729" s="1064">
        <v>1</v>
      </c>
      <c r="K3729">
        <v>2020</v>
      </c>
      <c r="L3729" s="1064">
        <v>1</v>
      </c>
      <c r="M3729" s="1064">
        <v>4</v>
      </c>
      <c r="N3729" s="1064" t="s">
        <v>2395</v>
      </c>
      <c r="O3729">
        <v>13</v>
      </c>
      <c r="P3729" s="1065">
        <v>0</v>
      </c>
      <c r="Q3729" s="1065">
        <v>0</v>
      </c>
      <c r="R3729" s="1066">
        <f t="shared" si="58"/>
        <v>0</v>
      </c>
      <c r="S3729" s="1065">
        <v>49434.83</v>
      </c>
      <c r="T3729" s="1065">
        <v>49434.83</v>
      </c>
      <c r="U3729" s="1065">
        <v>0</v>
      </c>
      <c r="V3729" s="1065">
        <v>0</v>
      </c>
    </row>
    <row r="3730" spans="1:22">
      <c r="A3730">
        <v>4088200100</v>
      </c>
      <c r="B3730" s="1061">
        <v>2</v>
      </c>
      <c r="C3730" s="1061">
        <v>5</v>
      </c>
      <c r="D3730" s="1062">
        <v>2</v>
      </c>
      <c r="E3730" s="1061" t="s">
        <v>2394</v>
      </c>
      <c r="F3730" s="1061">
        <v>143</v>
      </c>
      <c r="G3730" s="1061" t="s">
        <v>711</v>
      </c>
      <c r="H3730" s="1063">
        <v>1</v>
      </c>
      <c r="I3730" s="1064">
        <v>11310</v>
      </c>
      <c r="J3730" s="1064">
        <v>1</v>
      </c>
      <c r="K3730">
        <v>2020</v>
      </c>
      <c r="L3730" s="1064">
        <v>1</v>
      </c>
      <c r="M3730" s="1064">
        <v>4</v>
      </c>
      <c r="N3730" s="1064" t="s">
        <v>2395</v>
      </c>
      <c r="O3730">
        <v>13</v>
      </c>
      <c r="P3730" s="1065">
        <v>0</v>
      </c>
      <c r="Q3730" s="1065">
        <v>49434.83</v>
      </c>
      <c r="R3730" s="1066">
        <f t="shared" si="58"/>
        <v>49434.83</v>
      </c>
      <c r="S3730" s="1065">
        <v>0</v>
      </c>
      <c r="T3730" s="1065">
        <v>0</v>
      </c>
      <c r="U3730" s="1065">
        <v>0</v>
      </c>
      <c r="V3730" s="1065">
        <v>0</v>
      </c>
    </row>
    <row r="3731" spans="1:22">
      <c r="A3731">
        <v>4088200100</v>
      </c>
      <c r="B3731" s="1061">
        <v>2</v>
      </c>
      <c r="C3731" s="1061">
        <v>5</v>
      </c>
      <c r="D3731" s="1062">
        <v>2</v>
      </c>
      <c r="E3731" s="1061" t="s">
        <v>2394</v>
      </c>
      <c r="F3731" s="1061">
        <v>143</v>
      </c>
      <c r="G3731" s="1061" t="s">
        <v>711</v>
      </c>
      <c r="H3731" s="1063">
        <v>1</v>
      </c>
      <c r="I3731" s="1064">
        <v>11310</v>
      </c>
      <c r="J3731" s="1064">
        <v>1</v>
      </c>
      <c r="K3731">
        <v>2020</v>
      </c>
      <c r="L3731" s="1064">
        <v>1</v>
      </c>
      <c r="M3731" s="1064">
        <v>4</v>
      </c>
      <c r="N3731" s="1064" t="s">
        <v>2395</v>
      </c>
      <c r="O3731">
        <v>13</v>
      </c>
      <c r="P3731" s="1065">
        <v>0</v>
      </c>
      <c r="Q3731" s="1065">
        <v>0</v>
      </c>
      <c r="R3731" s="1066">
        <f t="shared" si="58"/>
        <v>0</v>
      </c>
      <c r="S3731" s="1065">
        <v>0</v>
      </c>
      <c r="T3731" s="1065">
        <v>0</v>
      </c>
      <c r="U3731" s="1065">
        <v>0</v>
      </c>
      <c r="V3731" s="1065">
        <v>0</v>
      </c>
    </row>
    <row r="3732" spans="1:22">
      <c r="A3732">
        <v>4088200100</v>
      </c>
      <c r="B3732" s="1061">
        <v>2</v>
      </c>
      <c r="C3732" s="1061">
        <v>5</v>
      </c>
      <c r="D3732" s="1062">
        <v>2</v>
      </c>
      <c r="E3732" s="1061" t="s">
        <v>2394</v>
      </c>
      <c r="F3732" s="1061">
        <v>143</v>
      </c>
      <c r="G3732" s="1061" t="s">
        <v>711</v>
      </c>
      <c r="H3732" s="1063">
        <v>1</v>
      </c>
      <c r="I3732" s="1064">
        <v>11310</v>
      </c>
      <c r="J3732" s="1064">
        <v>1</v>
      </c>
      <c r="K3732">
        <v>2020</v>
      </c>
      <c r="L3732" s="1064">
        <v>1</v>
      </c>
      <c r="M3732" s="1064">
        <v>4</v>
      </c>
      <c r="N3732" s="1064" t="s">
        <v>2395</v>
      </c>
      <c r="O3732">
        <v>13</v>
      </c>
      <c r="P3732" s="1065">
        <v>0</v>
      </c>
      <c r="Q3732" s="1065">
        <v>0</v>
      </c>
      <c r="R3732" s="1066">
        <f t="shared" si="58"/>
        <v>0</v>
      </c>
      <c r="S3732" s="1065">
        <v>0</v>
      </c>
      <c r="T3732" s="1065">
        <v>0</v>
      </c>
      <c r="U3732" s="1065">
        <v>4824.75</v>
      </c>
      <c r="V3732" s="1065">
        <v>4824.75</v>
      </c>
    </row>
    <row r="3733" spans="1:22">
      <c r="A3733">
        <v>4088200100</v>
      </c>
      <c r="B3733" s="1061">
        <v>2</v>
      </c>
      <c r="C3733" s="1061">
        <v>5</v>
      </c>
      <c r="D3733" s="1062">
        <v>2</v>
      </c>
      <c r="E3733" s="1061" t="s">
        <v>2394</v>
      </c>
      <c r="F3733" s="1061">
        <v>143</v>
      </c>
      <c r="G3733" s="1061" t="s">
        <v>711</v>
      </c>
      <c r="H3733" s="1063">
        <v>1</v>
      </c>
      <c r="I3733" s="1064">
        <v>11310</v>
      </c>
      <c r="J3733" s="1064">
        <v>1</v>
      </c>
      <c r="K3733">
        <v>2020</v>
      </c>
      <c r="L3733" s="1064">
        <v>1</v>
      </c>
      <c r="M3733" s="1064">
        <v>4</v>
      </c>
      <c r="N3733" s="1064" t="s">
        <v>2395</v>
      </c>
      <c r="O3733">
        <v>13</v>
      </c>
      <c r="P3733" s="1065">
        <v>0</v>
      </c>
      <c r="Q3733" s="1065">
        <v>0</v>
      </c>
      <c r="R3733" s="1066">
        <f t="shared" si="58"/>
        <v>0</v>
      </c>
      <c r="S3733" s="1065">
        <v>0</v>
      </c>
      <c r="T3733" s="1065">
        <v>0</v>
      </c>
      <c r="U3733" s="1065">
        <v>0</v>
      </c>
      <c r="V3733" s="1065">
        <v>0</v>
      </c>
    </row>
    <row r="3734" spans="1:22">
      <c r="A3734">
        <v>4088200100</v>
      </c>
      <c r="B3734" s="1061">
        <v>2</v>
      </c>
      <c r="C3734" s="1061">
        <v>5</v>
      </c>
      <c r="D3734" s="1062">
        <v>2</v>
      </c>
      <c r="E3734" s="1061" t="s">
        <v>2394</v>
      </c>
      <c r="F3734" s="1061">
        <v>143</v>
      </c>
      <c r="G3734" s="1061" t="s">
        <v>711</v>
      </c>
      <c r="H3734" s="1063">
        <v>1</v>
      </c>
      <c r="I3734" s="1064">
        <v>11310</v>
      </c>
      <c r="J3734" s="1064">
        <v>1</v>
      </c>
      <c r="K3734">
        <v>2020</v>
      </c>
      <c r="L3734" s="1064">
        <v>1</v>
      </c>
      <c r="M3734" s="1064">
        <v>4</v>
      </c>
      <c r="N3734" s="1064" t="s">
        <v>2395</v>
      </c>
      <c r="O3734">
        <v>13</v>
      </c>
      <c r="P3734" s="1065">
        <v>0</v>
      </c>
      <c r="Q3734" s="1065">
        <v>0</v>
      </c>
      <c r="R3734" s="1066">
        <f t="shared" si="58"/>
        <v>0</v>
      </c>
      <c r="S3734" s="1065">
        <v>0</v>
      </c>
      <c r="T3734" s="1065">
        <v>0</v>
      </c>
      <c r="U3734" s="1065">
        <v>0</v>
      </c>
      <c r="V3734" s="1065">
        <v>0</v>
      </c>
    </row>
    <row r="3735" spans="1:22">
      <c r="A3735">
        <v>4088200100</v>
      </c>
      <c r="B3735" s="1061">
        <v>2</v>
      </c>
      <c r="C3735" s="1061">
        <v>5</v>
      </c>
      <c r="D3735" s="1062">
        <v>2</v>
      </c>
      <c r="E3735" s="1061" t="s">
        <v>2394</v>
      </c>
      <c r="F3735" s="1061">
        <v>143</v>
      </c>
      <c r="G3735" s="1061" t="s">
        <v>711</v>
      </c>
      <c r="H3735" s="1063">
        <v>1</v>
      </c>
      <c r="I3735" s="1064">
        <v>11310</v>
      </c>
      <c r="J3735" s="1064">
        <v>1</v>
      </c>
      <c r="K3735">
        <v>2020</v>
      </c>
      <c r="L3735" s="1064">
        <v>1</v>
      </c>
      <c r="M3735" s="1064">
        <v>4</v>
      </c>
      <c r="N3735" s="1064" t="s">
        <v>2395</v>
      </c>
      <c r="O3735">
        <v>13</v>
      </c>
      <c r="P3735" s="1065">
        <v>0</v>
      </c>
      <c r="Q3735" s="1065">
        <v>0</v>
      </c>
      <c r="R3735" s="1066">
        <f t="shared" si="58"/>
        <v>0</v>
      </c>
      <c r="S3735" s="1065">
        <v>4824.75</v>
      </c>
      <c r="T3735" s="1065">
        <v>4824.75</v>
      </c>
      <c r="U3735" s="1065">
        <v>0</v>
      </c>
      <c r="V3735" s="1065">
        <v>0</v>
      </c>
    </row>
    <row r="3736" spans="1:22">
      <c r="A3736">
        <v>4088200100</v>
      </c>
      <c r="B3736" s="1061">
        <v>2</v>
      </c>
      <c r="C3736" s="1061">
        <v>5</v>
      </c>
      <c r="D3736" s="1062">
        <v>2</v>
      </c>
      <c r="E3736" s="1061" t="s">
        <v>2394</v>
      </c>
      <c r="F3736" s="1061">
        <v>143</v>
      </c>
      <c r="G3736" s="1061" t="s">
        <v>711</v>
      </c>
      <c r="H3736" s="1063">
        <v>1</v>
      </c>
      <c r="I3736" s="1064">
        <v>11310</v>
      </c>
      <c r="J3736" s="1064">
        <v>1</v>
      </c>
      <c r="K3736">
        <v>2020</v>
      </c>
      <c r="L3736" s="1064">
        <v>1</v>
      </c>
      <c r="M3736" s="1064">
        <v>4</v>
      </c>
      <c r="N3736" s="1064" t="s">
        <v>2395</v>
      </c>
      <c r="O3736">
        <v>13</v>
      </c>
      <c r="P3736" s="1065">
        <v>0</v>
      </c>
      <c r="Q3736" s="1065">
        <v>4824.75</v>
      </c>
      <c r="R3736" s="1066">
        <f t="shared" si="58"/>
        <v>4824.75</v>
      </c>
      <c r="S3736" s="1065">
        <v>0</v>
      </c>
      <c r="T3736" s="1065">
        <v>0</v>
      </c>
      <c r="U3736" s="1065">
        <v>0</v>
      </c>
      <c r="V3736" s="1065">
        <v>0</v>
      </c>
    </row>
    <row r="3737" spans="1:22">
      <c r="A3737">
        <v>4088200100</v>
      </c>
      <c r="B3737" s="1061">
        <v>2</v>
      </c>
      <c r="C3737" s="1061">
        <v>5</v>
      </c>
      <c r="D3737" s="1062">
        <v>2</v>
      </c>
      <c r="E3737" s="1061" t="s">
        <v>2394</v>
      </c>
      <c r="F3737" s="1061">
        <v>143</v>
      </c>
      <c r="G3737" s="1061" t="s">
        <v>711</v>
      </c>
      <c r="H3737" s="1063">
        <v>1</v>
      </c>
      <c r="I3737" s="1064">
        <v>11310</v>
      </c>
      <c r="J3737" s="1064">
        <v>1</v>
      </c>
      <c r="K3737">
        <v>2020</v>
      </c>
      <c r="L3737" s="1064">
        <v>1</v>
      </c>
      <c r="M3737" s="1064">
        <v>4</v>
      </c>
      <c r="N3737" s="1064" t="s">
        <v>2395</v>
      </c>
      <c r="O3737">
        <v>13</v>
      </c>
      <c r="P3737" s="1065">
        <v>0</v>
      </c>
      <c r="Q3737" s="1065">
        <v>0</v>
      </c>
      <c r="R3737" s="1066">
        <f t="shared" si="58"/>
        <v>0</v>
      </c>
      <c r="S3737" s="1065">
        <v>0</v>
      </c>
      <c r="T3737" s="1065">
        <v>0</v>
      </c>
      <c r="U3737" s="1065">
        <v>0</v>
      </c>
      <c r="V3737" s="1065">
        <v>0</v>
      </c>
    </row>
    <row r="3738" spans="1:22">
      <c r="A3738">
        <v>4088200100</v>
      </c>
      <c r="B3738" s="1061">
        <v>2</v>
      </c>
      <c r="C3738" s="1061">
        <v>5</v>
      </c>
      <c r="D3738" s="1062">
        <v>2</v>
      </c>
      <c r="E3738" s="1061" t="s">
        <v>2394</v>
      </c>
      <c r="F3738" s="1061">
        <v>143</v>
      </c>
      <c r="G3738" s="1061" t="s">
        <v>711</v>
      </c>
      <c r="H3738" s="1063">
        <v>1</v>
      </c>
      <c r="I3738" s="1064">
        <v>11310</v>
      </c>
      <c r="J3738" s="1064">
        <v>1</v>
      </c>
      <c r="K3738">
        <v>2020</v>
      </c>
      <c r="L3738" s="1064">
        <v>1</v>
      </c>
      <c r="M3738" s="1064">
        <v>4</v>
      </c>
      <c r="N3738" s="1064" t="s">
        <v>2395</v>
      </c>
      <c r="O3738">
        <v>13</v>
      </c>
      <c r="P3738" s="1065">
        <v>0</v>
      </c>
      <c r="Q3738" s="1065">
        <v>0</v>
      </c>
      <c r="R3738" s="1066">
        <f t="shared" si="58"/>
        <v>0</v>
      </c>
      <c r="S3738" s="1065">
        <v>0</v>
      </c>
      <c r="T3738" s="1065">
        <v>0</v>
      </c>
      <c r="U3738" s="1065">
        <v>11870.3</v>
      </c>
      <c r="V3738" s="1065">
        <v>11870.3</v>
      </c>
    </row>
    <row r="3739" spans="1:22">
      <c r="A3739">
        <v>4088200100</v>
      </c>
      <c r="B3739" s="1061">
        <v>2</v>
      </c>
      <c r="C3739" s="1061">
        <v>5</v>
      </c>
      <c r="D3739" s="1062">
        <v>2</v>
      </c>
      <c r="E3739" s="1061" t="s">
        <v>2394</v>
      </c>
      <c r="F3739" s="1061">
        <v>143</v>
      </c>
      <c r="G3739" s="1061" t="s">
        <v>711</v>
      </c>
      <c r="H3739" s="1063">
        <v>1</v>
      </c>
      <c r="I3739" s="1064">
        <v>11310</v>
      </c>
      <c r="J3739" s="1064">
        <v>1</v>
      </c>
      <c r="K3739">
        <v>2020</v>
      </c>
      <c r="L3739" s="1064">
        <v>1</v>
      </c>
      <c r="M3739" s="1064">
        <v>4</v>
      </c>
      <c r="N3739" s="1064" t="s">
        <v>2395</v>
      </c>
      <c r="O3739">
        <v>13</v>
      </c>
      <c r="P3739" s="1065">
        <v>0</v>
      </c>
      <c r="Q3739" s="1065">
        <v>0</v>
      </c>
      <c r="R3739" s="1066">
        <f t="shared" si="58"/>
        <v>0</v>
      </c>
      <c r="S3739" s="1065">
        <v>0</v>
      </c>
      <c r="T3739" s="1065">
        <v>0</v>
      </c>
      <c r="U3739" s="1065">
        <v>0</v>
      </c>
      <c r="V3739" s="1065">
        <v>0</v>
      </c>
    </row>
    <row r="3740" spans="1:22">
      <c r="A3740">
        <v>4088200100</v>
      </c>
      <c r="B3740" s="1061">
        <v>2</v>
      </c>
      <c r="C3740" s="1061">
        <v>5</v>
      </c>
      <c r="D3740" s="1062">
        <v>2</v>
      </c>
      <c r="E3740" s="1061" t="s">
        <v>2394</v>
      </c>
      <c r="F3740" s="1061">
        <v>143</v>
      </c>
      <c r="G3740" s="1061" t="s">
        <v>711</v>
      </c>
      <c r="H3740" s="1063">
        <v>1</v>
      </c>
      <c r="I3740" s="1064">
        <v>11310</v>
      </c>
      <c r="J3740" s="1064">
        <v>1</v>
      </c>
      <c r="K3740">
        <v>2020</v>
      </c>
      <c r="L3740" s="1064">
        <v>1</v>
      </c>
      <c r="M3740" s="1064">
        <v>4</v>
      </c>
      <c r="N3740" s="1064" t="s">
        <v>2395</v>
      </c>
      <c r="O3740">
        <v>13</v>
      </c>
      <c r="P3740" s="1065">
        <v>0</v>
      </c>
      <c r="Q3740" s="1065">
        <v>0</v>
      </c>
      <c r="R3740" s="1066">
        <f t="shared" si="58"/>
        <v>0</v>
      </c>
      <c r="S3740" s="1065">
        <v>0</v>
      </c>
      <c r="T3740" s="1065">
        <v>0</v>
      </c>
      <c r="U3740" s="1065">
        <v>0</v>
      </c>
      <c r="V3740" s="1065">
        <v>0</v>
      </c>
    </row>
    <row r="3741" spans="1:22">
      <c r="A3741">
        <v>4088200100</v>
      </c>
      <c r="B3741" s="1061">
        <v>2</v>
      </c>
      <c r="C3741" s="1061">
        <v>5</v>
      </c>
      <c r="D3741" s="1062">
        <v>2</v>
      </c>
      <c r="E3741" s="1061" t="s">
        <v>2394</v>
      </c>
      <c r="F3741" s="1061">
        <v>143</v>
      </c>
      <c r="G3741" s="1061" t="s">
        <v>711</v>
      </c>
      <c r="H3741" s="1063">
        <v>1</v>
      </c>
      <c r="I3741" s="1064">
        <v>11310</v>
      </c>
      <c r="J3741" s="1064">
        <v>1</v>
      </c>
      <c r="K3741">
        <v>2020</v>
      </c>
      <c r="L3741" s="1064">
        <v>1</v>
      </c>
      <c r="M3741" s="1064">
        <v>4</v>
      </c>
      <c r="N3741" s="1064" t="s">
        <v>2395</v>
      </c>
      <c r="O3741">
        <v>13</v>
      </c>
      <c r="P3741" s="1065">
        <v>0</v>
      </c>
      <c r="Q3741" s="1065">
        <v>0</v>
      </c>
      <c r="R3741" s="1066">
        <f t="shared" si="58"/>
        <v>0</v>
      </c>
      <c r="S3741" s="1065">
        <v>11870.3</v>
      </c>
      <c r="T3741" s="1065">
        <v>11870.3</v>
      </c>
      <c r="U3741" s="1065">
        <v>0</v>
      </c>
      <c r="V3741" s="1065">
        <v>0</v>
      </c>
    </row>
    <row r="3742" spans="1:22">
      <c r="A3742">
        <v>4088200100</v>
      </c>
      <c r="B3742" s="1061">
        <v>2</v>
      </c>
      <c r="C3742" s="1061">
        <v>5</v>
      </c>
      <c r="D3742" s="1062">
        <v>2</v>
      </c>
      <c r="E3742" s="1061" t="s">
        <v>2394</v>
      </c>
      <c r="F3742" s="1061">
        <v>143</v>
      </c>
      <c r="G3742" s="1061" t="s">
        <v>711</v>
      </c>
      <c r="H3742" s="1063">
        <v>1</v>
      </c>
      <c r="I3742" s="1064">
        <v>11310</v>
      </c>
      <c r="J3742" s="1064">
        <v>1</v>
      </c>
      <c r="K3742">
        <v>2020</v>
      </c>
      <c r="L3742" s="1064">
        <v>1</v>
      </c>
      <c r="M3742" s="1064">
        <v>4</v>
      </c>
      <c r="N3742" s="1064" t="s">
        <v>2395</v>
      </c>
      <c r="O3742">
        <v>13</v>
      </c>
      <c r="P3742" s="1065">
        <v>0</v>
      </c>
      <c r="Q3742" s="1065">
        <v>11870.3</v>
      </c>
      <c r="R3742" s="1066">
        <f t="shared" si="58"/>
        <v>11870.3</v>
      </c>
      <c r="S3742" s="1065">
        <v>0</v>
      </c>
      <c r="T3742" s="1065">
        <v>0</v>
      </c>
      <c r="U3742" s="1065">
        <v>0</v>
      </c>
      <c r="V3742" s="1065">
        <v>0</v>
      </c>
    </row>
    <row r="3743" spans="1:22">
      <c r="A3743">
        <v>4088200100</v>
      </c>
      <c r="B3743" s="1061">
        <v>2</v>
      </c>
      <c r="C3743" s="1061">
        <v>5</v>
      </c>
      <c r="D3743" s="1062">
        <v>2</v>
      </c>
      <c r="E3743" s="1061" t="s">
        <v>2394</v>
      </c>
      <c r="F3743" s="1061">
        <v>143</v>
      </c>
      <c r="G3743" s="1061" t="s">
        <v>711</v>
      </c>
      <c r="H3743" s="1063">
        <v>1</v>
      </c>
      <c r="I3743" s="1064">
        <v>11310</v>
      </c>
      <c r="J3743" s="1064">
        <v>1</v>
      </c>
      <c r="K3743">
        <v>2020</v>
      </c>
      <c r="L3743" s="1064">
        <v>1</v>
      </c>
      <c r="M3743" s="1064">
        <v>4</v>
      </c>
      <c r="N3743" s="1064" t="s">
        <v>2395</v>
      </c>
      <c r="O3743">
        <v>13</v>
      </c>
      <c r="P3743" s="1065">
        <v>0</v>
      </c>
      <c r="Q3743" s="1065">
        <v>0</v>
      </c>
      <c r="R3743" s="1066">
        <f t="shared" si="58"/>
        <v>0</v>
      </c>
      <c r="S3743" s="1065">
        <v>0</v>
      </c>
      <c r="T3743" s="1065">
        <v>0</v>
      </c>
      <c r="U3743" s="1065">
        <v>0</v>
      </c>
      <c r="V3743" s="1065">
        <v>0</v>
      </c>
    </row>
    <row r="3744" spans="1:22">
      <c r="A3744">
        <v>4088200100</v>
      </c>
      <c r="B3744" s="1061">
        <v>2</v>
      </c>
      <c r="C3744" s="1061">
        <v>5</v>
      </c>
      <c r="D3744" s="1062">
        <v>2</v>
      </c>
      <c r="E3744" s="1061" t="s">
        <v>2394</v>
      </c>
      <c r="F3744" s="1061">
        <v>143</v>
      </c>
      <c r="G3744" s="1061" t="s">
        <v>711</v>
      </c>
      <c r="H3744" s="1063">
        <v>1</v>
      </c>
      <c r="I3744" s="1064">
        <v>11310</v>
      </c>
      <c r="J3744" s="1064">
        <v>1</v>
      </c>
      <c r="K3744">
        <v>2020</v>
      </c>
      <c r="L3744" s="1064">
        <v>1</v>
      </c>
      <c r="M3744" s="1064">
        <v>4</v>
      </c>
      <c r="N3744" s="1064" t="s">
        <v>2395</v>
      </c>
      <c r="O3744">
        <v>13</v>
      </c>
      <c r="P3744" s="1065">
        <v>0</v>
      </c>
      <c r="Q3744" s="1065">
        <v>0</v>
      </c>
      <c r="R3744" s="1066">
        <f t="shared" si="58"/>
        <v>0</v>
      </c>
      <c r="S3744" s="1065">
        <v>0</v>
      </c>
      <c r="T3744" s="1065">
        <v>0</v>
      </c>
      <c r="U3744" s="1065">
        <v>52622.5</v>
      </c>
      <c r="V3744" s="1065">
        <v>52622.5</v>
      </c>
    </row>
    <row r="3745" spans="1:22">
      <c r="A3745">
        <v>4088200100</v>
      </c>
      <c r="B3745" s="1061">
        <v>2</v>
      </c>
      <c r="C3745" s="1061">
        <v>5</v>
      </c>
      <c r="D3745" s="1062">
        <v>2</v>
      </c>
      <c r="E3745" s="1061" t="s">
        <v>2394</v>
      </c>
      <c r="F3745" s="1061">
        <v>143</v>
      </c>
      <c r="G3745" s="1061" t="s">
        <v>711</v>
      </c>
      <c r="H3745" s="1063">
        <v>1</v>
      </c>
      <c r="I3745" s="1064">
        <v>11310</v>
      </c>
      <c r="J3745" s="1064">
        <v>1</v>
      </c>
      <c r="K3745">
        <v>2020</v>
      </c>
      <c r="L3745" s="1064">
        <v>1</v>
      </c>
      <c r="M3745" s="1064">
        <v>4</v>
      </c>
      <c r="N3745" s="1064" t="s">
        <v>2395</v>
      </c>
      <c r="O3745">
        <v>13</v>
      </c>
      <c r="P3745" s="1065">
        <v>0</v>
      </c>
      <c r="Q3745" s="1065">
        <v>0</v>
      </c>
      <c r="R3745" s="1066">
        <f t="shared" si="58"/>
        <v>0</v>
      </c>
      <c r="S3745" s="1065">
        <v>0</v>
      </c>
      <c r="T3745" s="1065">
        <v>0</v>
      </c>
      <c r="U3745" s="1065">
        <v>0</v>
      </c>
      <c r="V3745" s="1065">
        <v>0</v>
      </c>
    </row>
    <row r="3746" spans="1:22">
      <c r="A3746">
        <v>4088200100</v>
      </c>
      <c r="B3746" s="1061">
        <v>2</v>
      </c>
      <c r="C3746" s="1061">
        <v>5</v>
      </c>
      <c r="D3746" s="1062">
        <v>2</v>
      </c>
      <c r="E3746" s="1061" t="s">
        <v>2394</v>
      </c>
      <c r="F3746" s="1061">
        <v>143</v>
      </c>
      <c r="G3746" s="1061" t="s">
        <v>711</v>
      </c>
      <c r="H3746" s="1063">
        <v>1</v>
      </c>
      <c r="I3746" s="1064">
        <v>11310</v>
      </c>
      <c r="J3746" s="1064">
        <v>1</v>
      </c>
      <c r="K3746">
        <v>2020</v>
      </c>
      <c r="L3746" s="1064">
        <v>1</v>
      </c>
      <c r="M3746" s="1064">
        <v>4</v>
      </c>
      <c r="N3746" s="1064" t="s">
        <v>2395</v>
      </c>
      <c r="O3746">
        <v>13</v>
      </c>
      <c r="P3746" s="1065">
        <v>0</v>
      </c>
      <c r="Q3746" s="1065">
        <v>0</v>
      </c>
      <c r="R3746" s="1066">
        <f t="shared" si="58"/>
        <v>0</v>
      </c>
      <c r="S3746" s="1065">
        <v>0</v>
      </c>
      <c r="T3746" s="1065">
        <v>0</v>
      </c>
      <c r="U3746" s="1065">
        <v>0</v>
      </c>
      <c r="V3746" s="1065">
        <v>0</v>
      </c>
    </row>
    <row r="3747" spans="1:22">
      <c r="A3747">
        <v>4088200100</v>
      </c>
      <c r="B3747" s="1061">
        <v>2</v>
      </c>
      <c r="C3747" s="1061">
        <v>5</v>
      </c>
      <c r="D3747" s="1062">
        <v>2</v>
      </c>
      <c r="E3747" s="1061" t="s">
        <v>2394</v>
      </c>
      <c r="F3747" s="1061">
        <v>143</v>
      </c>
      <c r="G3747" s="1061" t="s">
        <v>711</v>
      </c>
      <c r="H3747" s="1063">
        <v>1</v>
      </c>
      <c r="I3747" s="1064">
        <v>11310</v>
      </c>
      <c r="J3747" s="1064">
        <v>1</v>
      </c>
      <c r="K3747">
        <v>2020</v>
      </c>
      <c r="L3747" s="1064">
        <v>1</v>
      </c>
      <c r="M3747" s="1064">
        <v>4</v>
      </c>
      <c r="N3747" s="1064" t="s">
        <v>2395</v>
      </c>
      <c r="O3747">
        <v>13</v>
      </c>
      <c r="P3747" s="1065">
        <v>0</v>
      </c>
      <c r="Q3747" s="1065">
        <v>0</v>
      </c>
      <c r="R3747" s="1066">
        <f t="shared" si="58"/>
        <v>0</v>
      </c>
      <c r="S3747" s="1065">
        <v>52622.5</v>
      </c>
      <c r="T3747" s="1065">
        <v>52622.5</v>
      </c>
      <c r="U3747" s="1065">
        <v>0</v>
      </c>
      <c r="V3747" s="1065">
        <v>0</v>
      </c>
    </row>
    <row r="3748" spans="1:22">
      <c r="A3748">
        <v>4088200100</v>
      </c>
      <c r="B3748" s="1061">
        <v>2</v>
      </c>
      <c r="C3748" s="1061">
        <v>5</v>
      </c>
      <c r="D3748" s="1062">
        <v>2</v>
      </c>
      <c r="E3748" s="1061" t="s">
        <v>2394</v>
      </c>
      <c r="F3748" s="1061">
        <v>143</v>
      </c>
      <c r="G3748" s="1061" t="s">
        <v>711</v>
      </c>
      <c r="H3748" s="1063">
        <v>1</v>
      </c>
      <c r="I3748" s="1064">
        <v>11310</v>
      </c>
      <c r="J3748" s="1064">
        <v>1</v>
      </c>
      <c r="K3748">
        <v>2020</v>
      </c>
      <c r="L3748" s="1064">
        <v>1</v>
      </c>
      <c r="M3748" s="1064">
        <v>4</v>
      </c>
      <c r="N3748" s="1064" t="s">
        <v>2395</v>
      </c>
      <c r="O3748">
        <v>13</v>
      </c>
      <c r="P3748" s="1065">
        <v>0</v>
      </c>
      <c r="Q3748" s="1065">
        <v>52622.5</v>
      </c>
      <c r="R3748" s="1066">
        <f t="shared" si="58"/>
        <v>52622.5</v>
      </c>
      <c r="S3748" s="1065">
        <v>0</v>
      </c>
      <c r="T3748" s="1065">
        <v>0</v>
      </c>
      <c r="U3748" s="1065">
        <v>0</v>
      </c>
      <c r="V3748" s="1065">
        <v>0</v>
      </c>
    </row>
    <row r="3749" spans="1:22">
      <c r="A3749">
        <v>4088200100</v>
      </c>
      <c r="B3749" s="1061">
        <v>2</v>
      </c>
      <c r="C3749" s="1061">
        <v>5</v>
      </c>
      <c r="D3749" s="1062">
        <v>2</v>
      </c>
      <c r="E3749" s="1061" t="s">
        <v>2394</v>
      </c>
      <c r="F3749" s="1061">
        <v>143</v>
      </c>
      <c r="G3749" s="1061" t="s">
        <v>711</v>
      </c>
      <c r="H3749" s="1063">
        <v>1</v>
      </c>
      <c r="I3749" s="1064">
        <v>11310</v>
      </c>
      <c r="J3749" s="1064">
        <v>1</v>
      </c>
      <c r="K3749">
        <v>2020</v>
      </c>
      <c r="L3749" s="1064">
        <v>1</v>
      </c>
      <c r="M3749" s="1064">
        <v>4</v>
      </c>
      <c r="N3749" s="1064" t="s">
        <v>2395</v>
      </c>
      <c r="O3749">
        <v>13</v>
      </c>
      <c r="P3749" s="1065">
        <v>0</v>
      </c>
      <c r="Q3749" s="1065">
        <v>0</v>
      </c>
      <c r="R3749" s="1066">
        <f t="shared" si="58"/>
        <v>0</v>
      </c>
      <c r="S3749" s="1065">
        <v>0</v>
      </c>
      <c r="T3749" s="1065">
        <v>0</v>
      </c>
      <c r="U3749" s="1065">
        <v>0</v>
      </c>
      <c r="V3749" s="1065">
        <v>0</v>
      </c>
    </row>
    <row r="3750" spans="1:22">
      <c r="A3750">
        <v>4088200100</v>
      </c>
      <c r="B3750" s="1061">
        <v>2</v>
      </c>
      <c r="C3750" s="1061">
        <v>5</v>
      </c>
      <c r="D3750" s="1062">
        <v>2</v>
      </c>
      <c r="E3750" s="1061" t="s">
        <v>2394</v>
      </c>
      <c r="F3750" s="1061">
        <v>143</v>
      </c>
      <c r="G3750" s="1061" t="s">
        <v>711</v>
      </c>
      <c r="H3750" s="1063">
        <v>1</v>
      </c>
      <c r="I3750" s="1064">
        <v>11310</v>
      </c>
      <c r="J3750" s="1064">
        <v>1</v>
      </c>
      <c r="K3750">
        <v>2020</v>
      </c>
      <c r="L3750" s="1064">
        <v>1</v>
      </c>
      <c r="M3750" s="1064">
        <v>4</v>
      </c>
      <c r="N3750" s="1064" t="s">
        <v>2395</v>
      </c>
      <c r="O3750">
        <v>13</v>
      </c>
      <c r="P3750" s="1065">
        <v>0</v>
      </c>
      <c r="Q3750" s="1065">
        <v>0</v>
      </c>
      <c r="R3750" s="1066">
        <f t="shared" si="58"/>
        <v>0</v>
      </c>
      <c r="S3750" s="1065">
        <v>0</v>
      </c>
      <c r="T3750" s="1065">
        <v>0</v>
      </c>
      <c r="U3750" s="1065">
        <v>41938.019999999997</v>
      </c>
      <c r="V3750" s="1065">
        <v>41938.019999999997</v>
      </c>
    </row>
    <row r="3751" spans="1:22">
      <c r="A3751">
        <v>4088200100</v>
      </c>
      <c r="B3751" s="1061">
        <v>2</v>
      </c>
      <c r="C3751" s="1061">
        <v>5</v>
      </c>
      <c r="D3751" s="1062">
        <v>2</v>
      </c>
      <c r="E3751" s="1061" t="s">
        <v>2394</v>
      </c>
      <c r="F3751" s="1061">
        <v>143</v>
      </c>
      <c r="G3751" s="1061" t="s">
        <v>711</v>
      </c>
      <c r="H3751" s="1063">
        <v>1</v>
      </c>
      <c r="I3751" s="1064">
        <v>11310</v>
      </c>
      <c r="J3751" s="1064">
        <v>1</v>
      </c>
      <c r="K3751">
        <v>2020</v>
      </c>
      <c r="L3751" s="1064">
        <v>1</v>
      </c>
      <c r="M3751" s="1064">
        <v>4</v>
      </c>
      <c r="N3751" s="1064" t="s">
        <v>2395</v>
      </c>
      <c r="O3751">
        <v>13</v>
      </c>
      <c r="P3751" s="1065">
        <v>0</v>
      </c>
      <c r="Q3751" s="1065">
        <v>0</v>
      </c>
      <c r="R3751" s="1066">
        <f t="shared" si="58"/>
        <v>0</v>
      </c>
      <c r="S3751" s="1065">
        <v>0</v>
      </c>
      <c r="T3751" s="1065">
        <v>0</v>
      </c>
      <c r="U3751" s="1065">
        <v>0</v>
      </c>
      <c r="V3751" s="1065">
        <v>0</v>
      </c>
    </row>
    <row r="3752" spans="1:22">
      <c r="A3752">
        <v>4088200100</v>
      </c>
      <c r="B3752" s="1061">
        <v>2</v>
      </c>
      <c r="C3752" s="1061">
        <v>5</v>
      </c>
      <c r="D3752" s="1062">
        <v>2</v>
      </c>
      <c r="E3752" s="1061" t="s">
        <v>2394</v>
      </c>
      <c r="F3752" s="1061">
        <v>143</v>
      </c>
      <c r="G3752" s="1061" t="s">
        <v>711</v>
      </c>
      <c r="H3752" s="1063">
        <v>1</v>
      </c>
      <c r="I3752" s="1064">
        <v>11310</v>
      </c>
      <c r="J3752" s="1064">
        <v>1</v>
      </c>
      <c r="K3752">
        <v>2020</v>
      </c>
      <c r="L3752" s="1064">
        <v>1</v>
      </c>
      <c r="M3752" s="1064">
        <v>4</v>
      </c>
      <c r="N3752" s="1064" t="s">
        <v>2395</v>
      </c>
      <c r="O3752">
        <v>13</v>
      </c>
      <c r="P3752" s="1065">
        <v>0</v>
      </c>
      <c r="Q3752" s="1065">
        <v>0</v>
      </c>
      <c r="R3752" s="1066">
        <f t="shared" si="58"/>
        <v>0</v>
      </c>
      <c r="S3752" s="1065">
        <v>0</v>
      </c>
      <c r="T3752" s="1065">
        <v>0</v>
      </c>
      <c r="U3752" s="1065">
        <v>0</v>
      </c>
      <c r="V3752" s="1065">
        <v>0</v>
      </c>
    </row>
    <row r="3753" spans="1:22">
      <c r="A3753">
        <v>4088200100</v>
      </c>
      <c r="B3753" s="1061">
        <v>2</v>
      </c>
      <c r="C3753" s="1061">
        <v>5</v>
      </c>
      <c r="D3753" s="1062">
        <v>2</v>
      </c>
      <c r="E3753" s="1061" t="s">
        <v>2394</v>
      </c>
      <c r="F3753" s="1061">
        <v>143</v>
      </c>
      <c r="G3753" s="1061" t="s">
        <v>711</v>
      </c>
      <c r="H3753" s="1063">
        <v>1</v>
      </c>
      <c r="I3753" s="1064">
        <v>11310</v>
      </c>
      <c r="J3753" s="1064">
        <v>1</v>
      </c>
      <c r="K3753">
        <v>2020</v>
      </c>
      <c r="L3753" s="1064">
        <v>1</v>
      </c>
      <c r="M3753" s="1064">
        <v>4</v>
      </c>
      <c r="N3753" s="1064" t="s">
        <v>2395</v>
      </c>
      <c r="O3753">
        <v>13</v>
      </c>
      <c r="P3753" s="1065">
        <v>0</v>
      </c>
      <c r="Q3753" s="1065">
        <v>0</v>
      </c>
      <c r="R3753" s="1066">
        <f t="shared" si="58"/>
        <v>0</v>
      </c>
      <c r="S3753" s="1065">
        <v>41938.019999999997</v>
      </c>
      <c r="T3753" s="1065">
        <v>41938.019999999997</v>
      </c>
      <c r="U3753" s="1065">
        <v>0</v>
      </c>
      <c r="V3753" s="1065">
        <v>0</v>
      </c>
    </row>
    <row r="3754" spans="1:22">
      <c r="A3754">
        <v>4088200100</v>
      </c>
      <c r="B3754" s="1061">
        <v>2</v>
      </c>
      <c r="C3754" s="1061">
        <v>5</v>
      </c>
      <c r="D3754" s="1062">
        <v>2</v>
      </c>
      <c r="E3754" s="1061" t="s">
        <v>2394</v>
      </c>
      <c r="F3754" s="1061">
        <v>143</v>
      </c>
      <c r="G3754" s="1061" t="s">
        <v>711</v>
      </c>
      <c r="H3754" s="1063">
        <v>1</v>
      </c>
      <c r="I3754" s="1064">
        <v>11310</v>
      </c>
      <c r="J3754" s="1064">
        <v>1</v>
      </c>
      <c r="K3754">
        <v>2020</v>
      </c>
      <c r="L3754" s="1064">
        <v>1</v>
      </c>
      <c r="M3754" s="1064">
        <v>4</v>
      </c>
      <c r="N3754" s="1064" t="s">
        <v>2395</v>
      </c>
      <c r="O3754">
        <v>13</v>
      </c>
      <c r="P3754" s="1065">
        <v>0</v>
      </c>
      <c r="Q3754" s="1065">
        <v>41938.019999999997</v>
      </c>
      <c r="R3754" s="1066">
        <f t="shared" si="58"/>
        <v>41938.019999999997</v>
      </c>
      <c r="S3754" s="1065">
        <v>0</v>
      </c>
      <c r="T3754" s="1065">
        <v>0</v>
      </c>
      <c r="U3754" s="1065">
        <v>0</v>
      </c>
      <c r="V3754" s="1065">
        <v>0</v>
      </c>
    </row>
    <row r="3755" spans="1:22">
      <c r="A3755">
        <v>4088200100</v>
      </c>
      <c r="B3755" s="1061">
        <v>2</v>
      </c>
      <c r="C3755" s="1061">
        <v>5</v>
      </c>
      <c r="D3755" s="1062">
        <v>2</v>
      </c>
      <c r="E3755" s="1061" t="s">
        <v>2394</v>
      </c>
      <c r="F3755" s="1061">
        <v>143</v>
      </c>
      <c r="G3755" s="1061" t="s">
        <v>711</v>
      </c>
      <c r="H3755" s="1063">
        <v>1</v>
      </c>
      <c r="I3755" s="1064">
        <v>11310</v>
      </c>
      <c r="J3755" s="1064">
        <v>1</v>
      </c>
      <c r="K3755">
        <v>2020</v>
      </c>
      <c r="L3755" s="1064">
        <v>1</v>
      </c>
      <c r="M3755" s="1064">
        <v>4</v>
      </c>
      <c r="N3755" s="1064" t="s">
        <v>2395</v>
      </c>
      <c r="O3755">
        <v>13</v>
      </c>
      <c r="P3755" s="1065">
        <v>0</v>
      </c>
      <c r="Q3755" s="1065">
        <v>0</v>
      </c>
      <c r="R3755" s="1066">
        <f t="shared" si="58"/>
        <v>0</v>
      </c>
      <c r="S3755" s="1065">
        <v>0</v>
      </c>
      <c r="T3755" s="1065">
        <v>0</v>
      </c>
      <c r="U3755" s="1065">
        <v>0</v>
      </c>
      <c r="V3755" s="1065">
        <v>0</v>
      </c>
    </row>
    <row r="3756" spans="1:22">
      <c r="A3756">
        <v>4088200100</v>
      </c>
      <c r="B3756" s="1061">
        <v>2</v>
      </c>
      <c r="C3756" s="1061">
        <v>5</v>
      </c>
      <c r="D3756" s="1062">
        <v>2</v>
      </c>
      <c r="E3756" s="1061" t="s">
        <v>2394</v>
      </c>
      <c r="F3756" s="1061">
        <v>143</v>
      </c>
      <c r="G3756" s="1061" t="s">
        <v>711</v>
      </c>
      <c r="H3756" s="1063">
        <v>1</v>
      </c>
      <c r="I3756" s="1064">
        <v>11310</v>
      </c>
      <c r="J3756" s="1064">
        <v>1</v>
      </c>
      <c r="K3756">
        <v>2020</v>
      </c>
      <c r="L3756" s="1064">
        <v>1</v>
      </c>
      <c r="M3756" s="1064">
        <v>4</v>
      </c>
      <c r="N3756" s="1064" t="s">
        <v>2395</v>
      </c>
      <c r="O3756">
        <v>13</v>
      </c>
      <c r="P3756" s="1065">
        <v>0</v>
      </c>
      <c r="Q3756" s="1065">
        <v>0</v>
      </c>
      <c r="R3756" s="1066">
        <f t="shared" si="58"/>
        <v>0</v>
      </c>
      <c r="S3756" s="1065">
        <v>0</v>
      </c>
      <c r="T3756" s="1065">
        <v>0</v>
      </c>
      <c r="U3756" s="1065">
        <v>8651.61</v>
      </c>
      <c r="V3756" s="1065">
        <v>8651.61</v>
      </c>
    </row>
    <row r="3757" spans="1:22">
      <c r="A3757">
        <v>4088200100</v>
      </c>
      <c r="B3757" s="1061">
        <v>2</v>
      </c>
      <c r="C3757" s="1061">
        <v>5</v>
      </c>
      <c r="D3757" s="1062">
        <v>2</v>
      </c>
      <c r="E3757" s="1061" t="s">
        <v>2394</v>
      </c>
      <c r="F3757" s="1061">
        <v>143</v>
      </c>
      <c r="G3757" s="1061" t="s">
        <v>711</v>
      </c>
      <c r="H3757" s="1063">
        <v>1</v>
      </c>
      <c r="I3757" s="1064">
        <v>11310</v>
      </c>
      <c r="J3757" s="1064">
        <v>1</v>
      </c>
      <c r="K3757">
        <v>2020</v>
      </c>
      <c r="L3757" s="1064">
        <v>1</v>
      </c>
      <c r="M3757" s="1064">
        <v>4</v>
      </c>
      <c r="N3757" s="1064" t="s">
        <v>2395</v>
      </c>
      <c r="O3757">
        <v>13</v>
      </c>
      <c r="P3757" s="1065">
        <v>0</v>
      </c>
      <c r="Q3757" s="1065">
        <v>0</v>
      </c>
      <c r="R3757" s="1066">
        <f t="shared" si="58"/>
        <v>0</v>
      </c>
      <c r="S3757" s="1065">
        <v>0</v>
      </c>
      <c r="T3757" s="1065">
        <v>0</v>
      </c>
      <c r="U3757" s="1065">
        <v>0</v>
      </c>
      <c r="V3757" s="1065">
        <v>0</v>
      </c>
    </row>
    <row r="3758" spans="1:22">
      <c r="A3758">
        <v>4088200100</v>
      </c>
      <c r="B3758" s="1061">
        <v>2</v>
      </c>
      <c r="C3758" s="1061">
        <v>5</v>
      </c>
      <c r="D3758" s="1062">
        <v>2</v>
      </c>
      <c r="E3758" s="1061" t="s">
        <v>2394</v>
      </c>
      <c r="F3758" s="1061">
        <v>143</v>
      </c>
      <c r="G3758" s="1061" t="s">
        <v>711</v>
      </c>
      <c r="H3758" s="1063">
        <v>1</v>
      </c>
      <c r="I3758" s="1064">
        <v>11310</v>
      </c>
      <c r="J3758" s="1064">
        <v>1</v>
      </c>
      <c r="K3758">
        <v>2020</v>
      </c>
      <c r="L3758" s="1064">
        <v>1</v>
      </c>
      <c r="M3758" s="1064">
        <v>4</v>
      </c>
      <c r="N3758" s="1064" t="s">
        <v>2395</v>
      </c>
      <c r="O3758">
        <v>13</v>
      </c>
      <c r="P3758" s="1065">
        <v>0</v>
      </c>
      <c r="Q3758" s="1065">
        <v>0</v>
      </c>
      <c r="R3758" s="1066">
        <f t="shared" si="58"/>
        <v>0</v>
      </c>
      <c r="S3758" s="1065">
        <v>0</v>
      </c>
      <c r="T3758" s="1065">
        <v>0</v>
      </c>
      <c r="U3758" s="1065">
        <v>0</v>
      </c>
      <c r="V3758" s="1065">
        <v>0</v>
      </c>
    </row>
    <row r="3759" spans="1:22">
      <c r="A3759">
        <v>4088200100</v>
      </c>
      <c r="B3759" s="1061">
        <v>2</v>
      </c>
      <c r="C3759" s="1061">
        <v>5</v>
      </c>
      <c r="D3759" s="1062">
        <v>2</v>
      </c>
      <c r="E3759" s="1061" t="s">
        <v>2394</v>
      </c>
      <c r="F3759" s="1061">
        <v>143</v>
      </c>
      <c r="G3759" s="1061" t="s">
        <v>711</v>
      </c>
      <c r="H3759" s="1063">
        <v>1</v>
      </c>
      <c r="I3759" s="1064">
        <v>11310</v>
      </c>
      <c r="J3759" s="1064">
        <v>1</v>
      </c>
      <c r="K3759">
        <v>2020</v>
      </c>
      <c r="L3759" s="1064">
        <v>1</v>
      </c>
      <c r="M3759" s="1064">
        <v>4</v>
      </c>
      <c r="N3759" s="1064" t="s">
        <v>2395</v>
      </c>
      <c r="O3759">
        <v>13</v>
      </c>
      <c r="P3759" s="1065">
        <v>0</v>
      </c>
      <c r="Q3759" s="1065">
        <v>0</v>
      </c>
      <c r="R3759" s="1066">
        <f t="shared" si="58"/>
        <v>0</v>
      </c>
      <c r="S3759" s="1065">
        <v>8651.61</v>
      </c>
      <c r="T3759" s="1065">
        <v>8651.61</v>
      </c>
      <c r="U3759" s="1065">
        <v>0</v>
      </c>
      <c r="V3759" s="1065">
        <v>0</v>
      </c>
    </row>
    <row r="3760" spans="1:22">
      <c r="A3760">
        <v>4088200100</v>
      </c>
      <c r="B3760" s="1061">
        <v>2</v>
      </c>
      <c r="C3760" s="1061">
        <v>5</v>
      </c>
      <c r="D3760" s="1062">
        <v>2</v>
      </c>
      <c r="E3760" s="1061" t="s">
        <v>2394</v>
      </c>
      <c r="F3760" s="1061">
        <v>143</v>
      </c>
      <c r="G3760" s="1061" t="s">
        <v>711</v>
      </c>
      <c r="H3760" s="1063">
        <v>1</v>
      </c>
      <c r="I3760" s="1064">
        <v>11310</v>
      </c>
      <c r="J3760" s="1064">
        <v>1</v>
      </c>
      <c r="K3760">
        <v>2020</v>
      </c>
      <c r="L3760" s="1064">
        <v>1</v>
      </c>
      <c r="M3760" s="1064">
        <v>4</v>
      </c>
      <c r="N3760" s="1064" t="s">
        <v>2395</v>
      </c>
      <c r="O3760">
        <v>13</v>
      </c>
      <c r="P3760" s="1065">
        <v>0</v>
      </c>
      <c r="Q3760" s="1065">
        <v>8651.61</v>
      </c>
      <c r="R3760" s="1066">
        <f t="shared" si="58"/>
        <v>8651.61</v>
      </c>
      <c r="S3760" s="1065">
        <v>0</v>
      </c>
      <c r="T3760" s="1065">
        <v>0</v>
      </c>
      <c r="U3760" s="1065">
        <v>0</v>
      </c>
      <c r="V3760" s="1065">
        <v>0</v>
      </c>
    </row>
    <row r="3761" spans="1:22">
      <c r="A3761">
        <v>4088200100</v>
      </c>
      <c r="B3761" s="1061">
        <v>2</v>
      </c>
      <c r="C3761" s="1061">
        <v>5</v>
      </c>
      <c r="D3761" s="1062">
        <v>2</v>
      </c>
      <c r="E3761" s="1061" t="s">
        <v>2394</v>
      </c>
      <c r="F3761" s="1061">
        <v>143</v>
      </c>
      <c r="G3761" s="1061" t="s">
        <v>711</v>
      </c>
      <c r="H3761" s="1063">
        <v>1</v>
      </c>
      <c r="I3761" s="1064">
        <v>11310</v>
      </c>
      <c r="J3761" s="1064">
        <v>1</v>
      </c>
      <c r="K3761">
        <v>2020</v>
      </c>
      <c r="L3761" s="1064">
        <v>1</v>
      </c>
      <c r="M3761" s="1064">
        <v>4</v>
      </c>
      <c r="N3761" s="1064" t="s">
        <v>2395</v>
      </c>
      <c r="O3761">
        <v>13</v>
      </c>
      <c r="P3761" s="1065">
        <v>0</v>
      </c>
      <c r="Q3761" s="1065">
        <v>0</v>
      </c>
      <c r="R3761" s="1066">
        <f t="shared" si="58"/>
        <v>0</v>
      </c>
      <c r="S3761" s="1065">
        <v>0</v>
      </c>
      <c r="T3761" s="1065">
        <v>0</v>
      </c>
      <c r="U3761" s="1065">
        <v>0</v>
      </c>
      <c r="V3761" s="1065">
        <v>0</v>
      </c>
    </row>
    <row r="3762" spans="1:22">
      <c r="A3762">
        <v>4088200100</v>
      </c>
      <c r="B3762" s="1061">
        <v>2</v>
      </c>
      <c r="C3762" s="1061">
        <v>5</v>
      </c>
      <c r="D3762" s="1062">
        <v>2</v>
      </c>
      <c r="E3762" s="1061" t="s">
        <v>2394</v>
      </c>
      <c r="F3762" s="1061">
        <v>143</v>
      </c>
      <c r="G3762" s="1061" t="s">
        <v>711</v>
      </c>
      <c r="H3762" s="1063">
        <v>1</v>
      </c>
      <c r="I3762" s="1064">
        <v>11310</v>
      </c>
      <c r="J3762" s="1064">
        <v>1</v>
      </c>
      <c r="K3762">
        <v>2020</v>
      </c>
      <c r="L3762" s="1064">
        <v>1</v>
      </c>
      <c r="M3762" s="1064">
        <v>4</v>
      </c>
      <c r="N3762" s="1064" t="s">
        <v>2395</v>
      </c>
      <c r="O3762">
        <v>13</v>
      </c>
      <c r="P3762" s="1065">
        <v>0</v>
      </c>
      <c r="Q3762" s="1065">
        <v>0</v>
      </c>
      <c r="R3762" s="1066">
        <f t="shared" si="58"/>
        <v>0</v>
      </c>
      <c r="S3762" s="1065">
        <v>0</v>
      </c>
      <c r="T3762" s="1065">
        <v>0</v>
      </c>
      <c r="U3762" s="1065">
        <v>19509.48</v>
      </c>
      <c r="V3762" s="1065">
        <v>19509.48</v>
      </c>
    </row>
    <row r="3763" spans="1:22">
      <c r="A3763">
        <v>4088200100</v>
      </c>
      <c r="B3763" s="1061">
        <v>2</v>
      </c>
      <c r="C3763" s="1061">
        <v>5</v>
      </c>
      <c r="D3763" s="1062">
        <v>2</v>
      </c>
      <c r="E3763" s="1061" t="s">
        <v>2394</v>
      </c>
      <c r="F3763" s="1061">
        <v>143</v>
      </c>
      <c r="G3763" s="1061" t="s">
        <v>711</v>
      </c>
      <c r="H3763" s="1063">
        <v>1</v>
      </c>
      <c r="I3763" s="1064">
        <v>11310</v>
      </c>
      <c r="J3763" s="1064">
        <v>1</v>
      </c>
      <c r="K3763">
        <v>2020</v>
      </c>
      <c r="L3763" s="1064">
        <v>1</v>
      </c>
      <c r="M3763" s="1064">
        <v>4</v>
      </c>
      <c r="N3763" s="1064" t="s">
        <v>2395</v>
      </c>
      <c r="O3763">
        <v>13</v>
      </c>
      <c r="P3763" s="1065">
        <v>0</v>
      </c>
      <c r="Q3763" s="1065">
        <v>0</v>
      </c>
      <c r="R3763" s="1066">
        <f t="shared" si="58"/>
        <v>0</v>
      </c>
      <c r="S3763" s="1065">
        <v>0</v>
      </c>
      <c r="T3763" s="1065">
        <v>0</v>
      </c>
      <c r="U3763" s="1065">
        <v>0</v>
      </c>
      <c r="V3763" s="1065">
        <v>0</v>
      </c>
    </row>
    <row r="3764" spans="1:22">
      <c r="A3764">
        <v>4088200100</v>
      </c>
      <c r="B3764" s="1061">
        <v>2</v>
      </c>
      <c r="C3764" s="1061">
        <v>5</v>
      </c>
      <c r="D3764" s="1062">
        <v>2</v>
      </c>
      <c r="E3764" s="1061" t="s">
        <v>2394</v>
      </c>
      <c r="F3764" s="1061">
        <v>143</v>
      </c>
      <c r="G3764" s="1061" t="s">
        <v>711</v>
      </c>
      <c r="H3764" s="1063">
        <v>1</v>
      </c>
      <c r="I3764" s="1064">
        <v>11310</v>
      </c>
      <c r="J3764" s="1064">
        <v>1</v>
      </c>
      <c r="K3764">
        <v>2020</v>
      </c>
      <c r="L3764" s="1064">
        <v>1</v>
      </c>
      <c r="M3764" s="1064">
        <v>4</v>
      </c>
      <c r="N3764" s="1064" t="s">
        <v>2395</v>
      </c>
      <c r="O3764">
        <v>13</v>
      </c>
      <c r="P3764" s="1065">
        <v>0</v>
      </c>
      <c r="Q3764" s="1065">
        <v>19509.48</v>
      </c>
      <c r="R3764" s="1066">
        <f t="shared" si="58"/>
        <v>19509.48</v>
      </c>
      <c r="S3764" s="1065">
        <v>0</v>
      </c>
      <c r="T3764" s="1065">
        <v>0</v>
      </c>
      <c r="U3764" s="1065">
        <v>0</v>
      </c>
      <c r="V3764" s="1065">
        <v>0</v>
      </c>
    </row>
    <row r="3765" spans="1:22">
      <c r="A3765">
        <v>4088200100</v>
      </c>
      <c r="B3765" s="1061">
        <v>2</v>
      </c>
      <c r="C3765" s="1061">
        <v>5</v>
      </c>
      <c r="D3765" s="1062">
        <v>2</v>
      </c>
      <c r="E3765" s="1061" t="s">
        <v>2394</v>
      </c>
      <c r="F3765" s="1061">
        <v>143</v>
      </c>
      <c r="G3765" s="1061" t="s">
        <v>711</v>
      </c>
      <c r="H3765" s="1063">
        <v>1</v>
      </c>
      <c r="I3765" s="1064">
        <v>11310</v>
      </c>
      <c r="J3765" s="1064">
        <v>1</v>
      </c>
      <c r="K3765">
        <v>2020</v>
      </c>
      <c r="L3765" s="1064">
        <v>1</v>
      </c>
      <c r="M3765" s="1064">
        <v>4</v>
      </c>
      <c r="N3765" s="1064" t="s">
        <v>2395</v>
      </c>
      <c r="O3765">
        <v>13</v>
      </c>
      <c r="P3765" s="1065">
        <v>0</v>
      </c>
      <c r="Q3765" s="1065">
        <v>0</v>
      </c>
      <c r="R3765" s="1066">
        <f t="shared" si="58"/>
        <v>0</v>
      </c>
      <c r="S3765" s="1065">
        <v>0</v>
      </c>
      <c r="T3765" s="1065">
        <v>0</v>
      </c>
      <c r="U3765" s="1065">
        <v>0</v>
      </c>
      <c r="V3765" s="1065">
        <v>0</v>
      </c>
    </row>
    <row r="3766" spans="1:22">
      <c r="A3766">
        <v>4088200100</v>
      </c>
      <c r="B3766" s="1061">
        <v>2</v>
      </c>
      <c r="C3766" s="1061">
        <v>5</v>
      </c>
      <c r="D3766" s="1062">
        <v>2</v>
      </c>
      <c r="E3766" s="1061" t="s">
        <v>2394</v>
      </c>
      <c r="F3766" s="1061">
        <v>143</v>
      </c>
      <c r="G3766" s="1061" t="s">
        <v>711</v>
      </c>
      <c r="H3766" s="1063">
        <v>1</v>
      </c>
      <c r="I3766" s="1064">
        <v>11310</v>
      </c>
      <c r="J3766" s="1064">
        <v>1</v>
      </c>
      <c r="K3766">
        <v>2020</v>
      </c>
      <c r="L3766" s="1064">
        <v>1</v>
      </c>
      <c r="M3766" s="1064">
        <v>4</v>
      </c>
      <c r="N3766" s="1064" t="s">
        <v>2395</v>
      </c>
      <c r="O3766">
        <v>13</v>
      </c>
      <c r="P3766" s="1065">
        <v>0</v>
      </c>
      <c r="Q3766" s="1065">
        <v>0</v>
      </c>
      <c r="R3766" s="1066">
        <f t="shared" si="58"/>
        <v>0</v>
      </c>
      <c r="S3766" s="1065">
        <v>19509.48</v>
      </c>
      <c r="T3766" s="1065">
        <v>19509.48</v>
      </c>
      <c r="U3766" s="1065">
        <v>0</v>
      </c>
      <c r="V3766" s="1065">
        <v>0</v>
      </c>
    </row>
    <row r="3767" spans="1:22">
      <c r="A3767">
        <v>4088200100</v>
      </c>
      <c r="B3767" s="1061">
        <v>2</v>
      </c>
      <c r="C3767" s="1061">
        <v>5</v>
      </c>
      <c r="D3767" s="1062">
        <v>2</v>
      </c>
      <c r="E3767" s="1061" t="s">
        <v>2394</v>
      </c>
      <c r="F3767" s="1061">
        <v>143</v>
      </c>
      <c r="G3767" s="1061" t="s">
        <v>711</v>
      </c>
      <c r="H3767" s="1063">
        <v>1</v>
      </c>
      <c r="I3767" s="1064">
        <v>11310</v>
      </c>
      <c r="J3767" s="1064">
        <v>1</v>
      </c>
      <c r="K3767">
        <v>2020</v>
      </c>
      <c r="L3767" s="1064">
        <v>1</v>
      </c>
      <c r="M3767" s="1064">
        <v>4</v>
      </c>
      <c r="N3767" s="1064" t="s">
        <v>2395</v>
      </c>
      <c r="O3767">
        <v>13</v>
      </c>
      <c r="P3767" s="1065">
        <v>0</v>
      </c>
      <c r="Q3767" s="1065">
        <v>0</v>
      </c>
      <c r="R3767" s="1066">
        <f t="shared" si="58"/>
        <v>0</v>
      </c>
      <c r="S3767" s="1065">
        <v>0</v>
      </c>
      <c r="T3767" s="1065">
        <v>0</v>
      </c>
      <c r="U3767" s="1065">
        <v>0</v>
      </c>
      <c r="V3767" s="1065">
        <v>0</v>
      </c>
    </row>
    <row r="3768" spans="1:22">
      <c r="A3768">
        <v>4088200100</v>
      </c>
      <c r="B3768" s="1061">
        <v>2</v>
      </c>
      <c r="C3768" s="1061">
        <v>5</v>
      </c>
      <c r="D3768" s="1062">
        <v>2</v>
      </c>
      <c r="E3768" s="1061" t="s">
        <v>2394</v>
      </c>
      <c r="F3768" s="1061">
        <v>143</v>
      </c>
      <c r="G3768" s="1061" t="s">
        <v>711</v>
      </c>
      <c r="H3768" s="1063">
        <v>1</v>
      </c>
      <c r="I3768" s="1064">
        <v>11310</v>
      </c>
      <c r="J3768" s="1064">
        <v>1</v>
      </c>
      <c r="K3768">
        <v>2020</v>
      </c>
      <c r="L3768" s="1064">
        <v>1</v>
      </c>
      <c r="M3768" s="1064">
        <v>4</v>
      </c>
      <c r="N3768" s="1064" t="s">
        <v>2395</v>
      </c>
      <c r="O3768">
        <v>13</v>
      </c>
      <c r="P3768" s="1065">
        <v>0</v>
      </c>
      <c r="Q3768" s="1065">
        <v>0</v>
      </c>
      <c r="R3768" s="1066">
        <f t="shared" si="58"/>
        <v>0</v>
      </c>
      <c r="S3768" s="1065">
        <v>0</v>
      </c>
      <c r="T3768" s="1065">
        <v>0</v>
      </c>
      <c r="U3768" s="1065">
        <v>41986.41</v>
      </c>
      <c r="V3768" s="1065">
        <v>41986.41</v>
      </c>
    </row>
    <row r="3769" spans="1:22">
      <c r="A3769">
        <v>4088200100</v>
      </c>
      <c r="B3769" s="1061">
        <v>2</v>
      </c>
      <c r="C3769" s="1061">
        <v>5</v>
      </c>
      <c r="D3769" s="1062">
        <v>2</v>
      </c>
      <c r="E3769" s="1061" t="s">
        <v>2394</v>
      </c>
      <c r="F3769" s="1061">
        <v>143</v>
      </c>
      <c r="G3769" s="1061" t="s">
        <v>711</v>
      </c>
      <c r="H3769" s="1063">
        <v>1</v>
      </c>
      <c r="I3769" s="1064">
        <v>11310</v>
      </c>
      <c r="J3769" s="1064">
        <v>1</v>
      </c>
      <c r="K3769">
        <v>2020</v>
      </c>
      <c r="L3769" s="1064">
        <v>1</v>
      </c>
      <c r="M3769" s="1064">
        <v>4</v>
      </c>
      <c r="N3769" s="1064" t="s">
        <v>2395</v>
      </c>
      <c r="O3769">
        <v>13</v>
      </c>
      <c r="P3769" s="1065">
        <v>0</v>
      </c>
      <c r="Q3769" s="1065">
        <v>0</v>
      </c>
      <c r="R3769" s="1066">
        <f t="shared" si="58"/>
        <v>0</v>
      </c>
      <c r="S3769" s="1065">
        <v>0</v>
      </c>
      <c r="T3769" s="1065">
        <v>0</v>
      </c>
      <c r="U3769" s="1065">
        <v>0</v>
      </c>
      <c r="V3769" s="1065">
        <v>0</v>
      </c>
    </row>
    <row r="3770" spans="1:22">
      <c r="A3770">
        <v>4088200100</v>
      </c>
      <c r="B3770" s="1061">
        <v>2</v>
      </c>
      <c r="C3770" s="1061">
        <v>5</v>
      </c>
      <c r="D3770" s="1062">
        <v>2</v>
      </c>
      <c r="E3770" s="1061" t="s">
        <v>2394</v>
      </c>
      <c r="F3770" s="1061">
        <v>143</v>
      </c>
      <c r="G3770" s="1061" t="s">
        <v>711</v>
      </c>
      <c r="H3770" s="1063">
        <v>1</v>
      </c>
      <c r="I3770" s="1064">
        <v>11310</v>
      </c>
      <c r="J3770" s="1064">
        <v>1</v>
      </c>
      <c r="K3770">
        <v>2020</v>
      </c>
      <c r="L3770" s="1064">
        <v>1</v>
      </c>
      <c r="M3770" s="1064">
        <v>4</v>
      </c>
      <c r="N3770" s="1064" t="s">
        <v>2395</v>
      </c>
      <c r="O3770">
        <v>13</v>
      </c>
      <c r="P3770" s="1065">
        <v>0</v>
      </c>
      <c r="Q3770" s="1065">
        <v>0</v>
      </c>
      <c r="R3770" s="1066">
        <f t="shared" si="58"/>
        <v>0</v>
      </c>
      <c r="S3770" s="1065">
        <v>0</v>
      </c>
      <c r="T3770" s="1065">
        <v>0</v>
      </c>
      <c r="U3770" s="1065">
        <v>0</v>
      </c>
      <c r="V3770" s="1065">
        <v>0</v>
      </c>
    </row>
    <row r="3771" spans="1:22">
      <c r="A3771">
        <v>4088200100</v>
      </c>
      <c r="B3771" s="1061">
        <v>2</v>
      </c>
      <c r="C3771" s="1061">
        <v>5</v>
      </c>
      <c r="D3771" s="1062">
        <v>2</v>
      </c>
      <c r="E3771" s="1061" t="s">
        <v>2394</v>
      </c>
      <c r="F3771" s="1061">
        <v>143</v>
      </c>
      <c r="G3771" s="1061" t="s">
        <v>711</v>
      </c>
      <c r="H3771" s="1063">
        <v>1</v>
      </c>
      <c r="I3771" s="1064">
        <v>11310</v>
      </c>
      <c r="J3771" s="1064">
        <v>1</v>
      </c>
      <c r="K3771">
        <v>2020</v>
      </c>
      <c r="L3771" s="1064">
        <v>1</v>
      </c>
      <c r="M3771" s="1064">
        <v>4</v>
      </c>
      <c r="N3771" s="1064" t="s">
        <v>2395</v>
      </c>
      <c r="O3771">
        <v>13</v>
      </c>
      <c r="P3771" s="1065">
        <v>0</v>
      </c>
      <c r="Q3771" s="1065">
        <v>0</v>
      </c>
      <c r="R3771" s="1066">
        <f t="shared" si="58"/>
        <v>0</v>
      </c>
      <c r="S3771" s="1065">
        <v>41986.41</v>
      </c>
      <c r="T3771" s="1065">
        <v>41986.41</v>
      </c>
      <c r="U3771" s="1065">
        <v>0</v>
      </c>
      <c r="V3771" s="1065">
        <v>0</v>
      </c>
    </row>
    <row r="3772" spans="1:22">
      <c r="A3772">
        <v>4088200100</v>
      </c>
      <c r="B3772" s="1061">
        <v>2</v>
      </c>
      <c r="C3772" s="1061">
        <v>5</v>
      </c>
      <c r="D3772" s="1062">
        <v>2</v>
      </c>
      <c r="E3772" s="1061" t="s">
        <v>2394</v>
      </c>
      <c r="F3772" s="1061">
        <v>143</v>
      </c>
      <c r="G3772" s="1061" t="s">
        <v>711</v>
      </c>
      <c r="H3772" s="1063">
        <v>1</v>
      </c>
      <c r="I3772" s="1064">
        <v>11310</v>
      </c>
      <c r="J3772" s="1064">
        <v>1</v>
      </c>
      <c r="K3772">
        <v>2020</v>
      </c>
      <c r="L3772" s="1064">
        <v>1</v>
      </c>
      <c r="M3772" s="1064">
        <v>4</v>
      </c>
      <c r="N3772" s="1064" t="s">
        <v>2395</v>
      </c>
      <c r="O3772">
        <v>13</v>
      </c>
      <c r="P3772" s="1065">
        <v>0</v>
      </c>
      <c r="Q3772" s="1065">
        <v>41986.41</v>
      </c>
      <c r="R3772" s="1066">
        <f t="shared" si="58"/>
        <v>41986.41</v>
      </c>
      <c r="S3772" s="1065">
        <v>0</v>
      </c>
      <c r="T3772" s="1065">
        <v>0</v>
      </c>
      <c r="U3772" s="1065">
        <v>0</v>
      </c>
      <c r="V3772" s="1065">
        <v>0</v>
      </c>
    </row>
    <row r="3773" spans="1:22">
      <c r="A3773">
        <v>4088200100</v>
      </c>
      <c r="B3773" s="1061">
        <v>2</v>
      </c>
      <c r="C3773" s="1061">
        <v>5</v>
      </c>
      <c r="D3773" s="1062">
        <v>2</v>
      </c>
      <c r="E3773" s="1061" t="s">
        <v>2394</v>
      </c>
      <c r="F3773" s="1061">
        <v>143</v>
      </c>
      <c r="G3773" s="1061" t="s">
        <v>711</v>
      </c>
      <c r="H3773" s="1063">
        <v>1</v>
      </c>
      <c r="I3773" s="1064">
        <v>11310</v>
      </c>
      <c r="J3773" s="1064">
        <v>1</v>
      </c>
      <c r="K3773">
        <v>2020</v>
      </c>
      <c r="L3773" s="1064">
        <v>1</v>
      </c>
      <c r="M3773" s="1064">
        <v>4</v>
      </c>
      <c r="N3773" s="1064" t="s">
        <v>2395</v>
      </c>
      <c r="O3773">
        <v>13</v>
      </c>
      <c r="P3773" s="1065">
        <v>0</v>
      </c>
      <c r="Q3773" s="1065">
        <v>0</v>
      </c>
      <c r="R3773" s="1066">
        <f t="shared" si="58"/>
        <v>0</v>
      </c>
      <c r="S3773" s="1065">
        <v>0</v>
      </c>
      <c r="T3773" s="1065">
        <v>0</v>
      </c>
      <c r="U3773" s="1065">
        <v>0</v>
      </c>
      <c r="V3773" s="1065">
        <v>0</v>
      </c>
    </row>
    <row r="3774" spans="1:22">
      <c r="A3774">
        <v>4088200100</v>
      </c>
      <c r="B3774" s="1061">
        <v>2</v>
      </c>
      <c r="C3774" s="1061">
        <v>5</v>
      </c>
      <c r="D3774" s="1062">
        <v>2</v>
      </c>
      <c r="E3774" s="1061" t="s">
        <v>2394</v>
      </c>
      <c r="F3774" s="1061">
        <v>143</v>
      </c>
      <c r="G3774" s="1061" t="s">
        <v>711</v>
      </c>
      <c r="H3774" s="1063">
        <v>1</v>
      </c>
      <c r="I3774" s="1064">
        <v>11310</v>
      </c>
      <c r="J3774" s="1064">
        <v>1</v>
      </c>
      <c r="K3774">
        <v>2020</v>
      </c>
      <c r="L3774" s="1064">
        <v>1</v>
      </c>
      <c r="M3774" s="1064">
        <v>4</v>
      </c>
      <c r="N3774" s="1064" t="s">
        <v>2395</v>
      </c>
      <c r="O3774">
        <v>13</v>
      </c>
      <c r="P3774" s="1065">
        <v>0</v>
      </c>
      <c r="Q3774" s="1065">
        <v>0</v>
      </c>
      <c r="R3774" s="1066">
        <f t="shared" si="58"/>
        <v>0</v>
      </c>
      <c r="S3774" s="1065">
        <v>0</v>
      </c>
      <c r="T3774" s="1065">
        <v>0</v>
      </c>
      <c r="U3774" s="1065">
        <v>9857.8799999999992</v>
      </c>
      <c r="V3774" s="1065">
        <v>9857.8799999999992</v>
      </c>
    </row>
    <row r="3775" spans="1:22">
      <c r="A3775">
        <v>4088200100</v>
      </c>
      <c r="B3775" s="1061">
        <v>2</v>
      </c>
      <c r="C3775" s="1061">
        <v>5</v>
      </c>
      <c r="D3775" s="1062">
        <v>2</v>
      </c>
      <c r="E3775" s="1061" t="s">
        <v>2394</v>
      </c>
      <c r="F3775" s="1061">
        <v>143</v>
      </c>
      <c r="G3775" s="1061" t="s">
        <v>711</v>
      </c>
      <c r="H3775" s="1063">
        <v>1</v>
      </c>
      <c r="I3775" s="1064">
        <v>11310</v>
      </c>
      <c r="J3775" s="1064">
        <v>1</v>
      </c>
      <c r="K3775">
        <v>2020</v>
      </c>
      <c r="L3775" s="1064">
        <v>1</v>
      </c>
      <c r="M3775" s="1064">
        <v>4</v>
      </c>
      <c r="N3775" s="1064" t="s">
        <v>2395</v>
      </c>
      <c r="O3775">
        <v>13</v>
      </c>
      <c r="P3775" s="1065">
        <v>0</v>
      </c>
      <c r="Q3775" s="1065">
        <v>0</v>
      </c>
      <c r="R3775" s="1066">
        <f t="shared" si="58"/>
        <v>0</v>
      </c>
      <c r="S3775" s="1065">
        <v>0</v>
      </c>
      <c r="T3775" s="1065">
        <v>0</v>
      </c>
      <c r="U3775" s="1065">
        <v>0</v>
      </c>
      <c r="V3775" s="1065">
        <v>0</v>
      </c>
    </row>
    <row r="3776" spans="1:22">
      <c r="A3776">
        <v>4088200100</v>
      </c>
      <c r="B3776" s="1061">
        <v>2</v>
      </c>
      <c r="C3776" s="1061">
        <v>5</v>
      </c>
      <c r="D3776" s="1062">
        <v>2</v>
      </c>
      <c r="E3776" s="1061" t="s">
        <v>2394</v>
      </c>
      <c r="F3776" s="1061">
        <v>143</v>
      </c>
      <c r="G3776" s="1061" t="s">
        <v>711</v>
      </c>
      <c r="H3776" s="1063">
        <v>1</v>
      </c>
      <c r="I3776" s="1064">
        <v>11310</v>
      </c>
      <c r="J3776" s="1064">
        <v>1</v>
      </c>
      <c r="K3776">
        <v>2020</v>
      </c>
      <c r="L3776" s="1064">
        <v>1</v>
      </c>
      <c r="M3776" s="1064">
        <v>4</v>
      </c>
      <c r="N3776" s="1064" t="s">
        <v>2395</v>
      </c>
      <c r="O3776">
        <v>13</v>
      </c>
      <c r="P3776" s="1065">
        <v>0</v>
      </c>
      <c r="Q3776" s="1065">
        <v>0</v>
      </c>
      <c r="R3776" s="1066">
        <f t="shared" si="58"/>
        <v>0</v>
      </c>
      <c r="S3776" s="1065">
        <v>0</v>
      </c>
      <c r="T3776" s="1065">
        <v>0</v>
      </c>
      <c r="U3776" s="1065">
        <v>0</v>
      </c>
      <c r="V3776" s="1065">
        <v>0</v>
      </c>
    </row>
    <row r="3777" spans="1:22">
      <c r="A3777">
        <v>4088200100</v>
      </c>
      <c r="B3777" s="1061">
        <v>2</v>
      </c>
      <c r="C3777" s="1061">
        <v>5</v>
      </c>
      <c r="D3777" s="1062">
        <v>2</v>
      </c>
      <c r="E3777" s="1061" t="s">
        <v>2394</v>
      </c>
      <c r="F3777" s="1061">
        <v>143</v>
      </c>
      <c r="G3777" s="1061" t="s">
        <v>711</v>
      </c>
      <c r="H3777" s="1063">
        <v>1</v>
      </c>
      <c r="I3777" s="1064">
        <v>11310</v>
      </c>
      <c r="J3777" s="1064">
        <v>1</v>
      </c>
      <c r="K3777">
        <v>2020</v>
      </c>
      <c r="L3777" s="1064">
        <v>1</v>
      </c>
      <c r="M3777" s="1064">
        <v>4</v>
      </c>
      <c r="N3777" s="1064" t="s">
        <v>2395</v>
      </c>
      <c r="O3777">
        <v>13</v>
      </c>
      <c r="P3777" s="1065">
        <v>0</v>
      </c>
      <c r="Q3777" s="1065">
        <v>0</v>
      </c>
      <c r="R3777" s="1066">
        <f t="shared" si="58"/>
        <v>0</v>
      </c>
      <c r="S3777" s="1065">
        <v>9857.8799999999992</v>
      </c>
      <c r="T3777" s="1065">
        <v>9857.8799999999992</v>
      </c>
      <c r="U3777" s="1065">
        <v>0</v>
      </c>
      <c r="V3777" s="1065">
        <v>0</v>
      </c>
    </row>
    <row r="3778" spans="1:22">
      <c r="A3778">
        <v>4088200100</v>
      </c>
      <c r="B3778" s="1061">
        <v>2</v>
      </c>
      <c r="C3778" s="1061">
        <v>5</v>
      </c>
      <c r="D3778" s="1062">
        <v>2</v>
      </c>
      <c r="E3778" s="1061" t="s">
        <v>2394</v>
      </c>
      <c r="F3778" s="1061">
        <v>143</v>
      </c>
      <c r="G3778" s="1061" t="s">
        <v>711</v>
      </c>
      <c r="H3778" s="1063">
        <v>1</v>
      </c>
      <c r="I3778" s="1064">
        <v>11310</v>
      </c>
      <c r="J3778" s="1064">
        <v>1</v>
      </c>
      <c r="K3778">
        <v>2020</v>
      </c>
      <c r="L3778" s="1064">
        <v>1</v>
      </c>
      <c r="M3778" s="1064">
        <v>4</v>
      </c>
      <c r="N3778" s="1064" t="s">
        <v>2395</v>
      </c>
      <c r="O3778">
        <v>13</v>
      </c>
      <c r="P3778" s="1065">
        <v>0</v>
      </c>
      <c r="Q3778" s="1065">
        <v>9857.8799999999992</v>
      </c>
      <c r="R3778" s="1066">
        <f t="shared" si="58"/>
        <v>9857.8799999999992</v>
      </c>
      <c r="S3778" s="1065">
        <v>0</v>
      </c>
      <c r="T3778" s="1065">
        <v>0</v>
      </c>
      <c r="U3778" s="1065">
        <v>0</v>
      </c>
      <c r="V3778" s="1065">
        <v>0</v>
      </c>
    </row>
    <row r="3779" spans="1:22">
      <c r="A3779">
        <v>4088200100</v>
      </c>
      <c r="B3779" s="1061">
        <v>2</v>
      </c>
      <c r="C3779" s="1061">
        <v>5</v>
      </c>
      <c r="D3779" s="1062">
        <v>2</v>
      </c>
      <c r="E3779" s="1061" t="s">
        <v>2394</v>
      </c>
      <c r="F3779" s="1061">
        <v>143</v>
      </c>
      <c r="G3779" s="1061" t="s">
        <v>711</v>
      </c>
      <c r="H3779" s="1063">
        <v>1</v>
      </c>
      <c r="I3779" s="1064">
        <v>11310</v>
      </c>
      <c r="J3779" s="1064">
        <v>1</v>
      </c>
      <c r="K3779">
        <v>2020</v>
      </c>
      <c r="L3779" s="1064">
        <v>1</v>
      </c>
      <c r="M3779" s="1064">
        <v>4</v>
      </c>
      <c r="N3779" s="1064" t="s">
        <v>2395</v>
      </c>
      <c r="O3779">
        <v>13</v>
      </c>
      <c r="P3779" s="1065">
        <v>0</v>
      </c>
      <c r="Q3779" s="1065">
        <v>0</v>
      </c>
      <c r="R3779" s="1066">
        <f t="shared" si="58"/>
        <v>0</v>
      </c>
      <c r="S3779" s="1065">
        <v>0</v>
      </c>
      <c r="T3779" s="1065">
        <v>0</v>
      </c>
      <c r="U3779" s="1065">
        <v>0</v>
      </c>
      <c r="V3779" s="1065">
        <v>0</v>
      </c>
    </row>
    <row r="3780" spans="1:22">
      <c r="A3780">
        <v>4088200100</v>
      </c>
      <c r="B3780" s="1061">
        <v>2</v>
      </c>
      <c r="C3780" s="1061">
        <v>5</v>
      </c>
      <c r="D3780" s="1062">
        <v>2</v>
      </c>
      <c r="E3780" s="1061" t="s">
        <v>2394</v>
      </c>
      <c r="F3780" s="1061">
        <v>143</v>
      </c>
      <c r="G3780" s="1061" t="s">
        <v>711</v>
      </c>
      <c r="H3780" s="1063">
        <v>1</v>
      </c>
      <c r="I3780" s="1064">
        <v>11310</v>
      </c>
      <c r="J3780" s="1064">
        <v>1</v>
      </c>
      <c r="K3780">
        <v>2020</v>
      </c>
      <c r="L3780" s="1064">
        <v>1</v>
      </c>
      <c r="M3780" s="1064">
        <v>4</v>
      </c>
      <c r="N3780" s="1064" t="s">
        <v>2395</v>
      </c>
      <c r="O3780">
        <v>13</v>
      </c>
      <c r="P3780" s="1065">
        <v>0</v>
      </c>
      <c r="Q3780" s="1065">
        <v>0</v>
      </c>
      <c r="R3780" s="1066">
        <f t="shared" si="58"/>
        <v>0</v>
      </c>
      <c r="S3780" s="1065">
        <v>0</v>
      </c>
      <c r="T3780" s="1065">
        <v>0</v>
      </c>
      <c r="U3780" s="1065">
        <v>22818.43</v>
      </c>
      <c r="V3780" s="1065">
        <v>22818.43</v>
      </c>
    </row>
    <row r="3781" spans="1:22">
      <c r="A3781">
        <v>4088200100</v>
      </c>
      <c r="B3781" s="1061">
        <v>2</v>
      </c>
      <c r="C3781" s="1061">
        <v>5</v>
      </c>
      <c r="D3781" s="1062">
        <v>2</v>
      </c>
      <c r="E3781" s="1061" t="s">
        <v>2394</v>
      </c>
      <c r="F3781" s="1061">
        <v>143</v>
      </c>
      <c r="G3781" s="1061" t="s">
        <v>711</v>
      </c>
      <c r="H3781" s="1063">
        <v>1</v>
      </c>
      <c r="I3781" s="1064">
        <v>11310</v>
      </c>
      <c r="J3781" s="1064">
        <v>1</v>
      </c>
      <c r="K3781">
        <v>2020</v>
      </c>
      <c r="L3781" s="1064">
        <v>1</v>
      </c>
      <c r="M3781" s="1064">
        <v>4</v>
      </c>
      <c r="N3781" s="1064" t="s">
        <v>2395</v>
      </c>
      <c r="O3781">
        <v>13</v>
      </c>
      <c r="P3781" s="1065">
        <v>0</v>
      </c>
      <c r="Q3781" s="1065">
        <v>0</v>
      </c>
      <c r="R3781" s="1066">
        <f t="shared" ref="R3781:R3844" si="59">P3781+Q3781</f>
        <v>0</v>
      </c>
      <c r="S3781" s="1065">
        <v>0</v>
      </c>
      <c r="T3781" s="1065">
        <v>0</v>
      </c>
      <c r="U3781" s="1065">
        <v>0</v>
      </c>
      <c r="V3781" s="1065">
        <v>0</v>
      </c>
    </row>
    <row r="3782" spans="1:22">
      <c r="A3782">
        <v>4088200100</v>
      </c>
      <c r="B3782" s="1061">
        <v>2</v>
      </c>
      <c r="C3782" s="1061">
        <v>5</v>
      </c>
      <c r="D3782" s="1062">
        <v>2</v>
      </c>
      <c r="E3782" s="1061" t="s">
        <v>2394</v>
      </c>
      <c r="F3782" s="1061">
        <v>143</v>
      </c>
      <c r="G3782" s="1061" t="s">
        <v>711</v>
      </c>
      <c r="H3782" s="1063">
        <v>1</v>
      </c>
      <c r="I3782" s="1064">
        <v>11310</v>
      </c>
      <c r="J3782" s="1064">
        <v>1</v>
      </c>
      <c r="K3782">
        <v>2020</v>
      </c>
      <c r="L3782" s="1064">
        <v>1</v>
      </c>
      <c r="M3782" s="1064">
        <v>4</v>
      </c>
      <c r="N3782" s="1064" t="s">
        <v>2395</v>
      </c>
      <c r="O3782">
        <v>13</v>
      </c>
      <c r="P3782" s="1065">
        <v>0</v>
      </c>
      <c r="Q3782" s="1065">
        <v>0</v>
      </c>
      <c r="R3782" s="1066">
        <f t="shared" si="59"/>
        <v>0</v>
      </c>
      <c r="S3782" s="1065">
        <v>0</v>
      </c>
      <c r="T3782" s="1065">
        <v>0</v>
      </c>
      <c r="U3782" s="1065">
        <v>0</v>
      </c>
      <c r="V3782" s="1065">
        <v>0</v>
      </c>
    </row>
    <row r="3783" spans="1:22">
      <c r="A3783">
        <v>4088200100</v>
      </c>
      <c r="B3783" s="1061">
        <v>2</v>
      </c>
      <c r="C3783" s="1061">
        <v>5</v>
      </c>
      <c r="D3783" s="1062">
        <v>2</v>
      </c>
      <c r="E3783" s="1061" t="s">
        <v>2394</v>
      </c>
      <c r="F3783" s="1061">
        <v>143</v>
      </c>
      <c r="G3783" s="1061" t="s">
        <v>711</v>
      </c>
      <c r="H3783" s="1063">
        <v>1</v>
      </c>
      <c r="I3783" s="1064">
        <v>11310</v>
      </c>
      <c r="J3783" s="1064">
        <v>1</v>
      </c>
      <c r="K3783">
        <v>2020</v>
      </c>
      <c r="L3783" s="1064">
        <v>1</v>
      </c>
      <c r="M3783" s="1064">
        <v>4</v>
      </c>
      <c r="N3783" s="1064" t="s">
        <v>2395</v>
      </c>
      <c r="O3783">
        <v>13</v>
      </c>
      <c r="P3783" s="1065">
        <v>0</v>
      </c>
      <c r="Q3783" s="1065">
        <v>0</v>
      </c>
      <c r="R3783" s="1066">
        <f t="shared" si="59"/>
        <v>0</v>
      </c>
      <c r="S3783" s="1065">
        <v>22818.43</v>
      </c>
      <c r="T3783" s="1065">
        <v>22818.43</v>
      </c>
      <c r="U3783" s="1065">
        <v>0</v>
      </c>
      <c r="V3783" s="1065">
        <v>0</v>
      </c>
    </row>
    <row r="3784" spans="1:22">
      <c r="A3784">
        <v>4088200100</v>
      </c>
      <c r="B3784" s="1061">
        <v>2</v>
      </c>
      <c r="C3784" s="1061">
        <v>5</v>
      </c>
      <c r="D3784" s="1062">
        <v>2</v>
      </c>
      <c r="E3784" s="1061" t="s">
        <v>2394</v>
      </c>
      <c r="F3784" s="1061">
        <v>143</v>
      </c>
      <c r="G3784" s="1061" t="s">
        <v>711</v>
      </c>
      <c r="H3784" s="1063">
        <v>1</v>
      </c>
      <c r="I3784" s="1064">
        <v>11310</v>
      </c>
      <c r="J3784" s="1064">
        <v>1</v>
      </c>
      <c r="K3784">
        <v>2020</v>
      </c>
      <c r="L3784" s="1064">
        <v>1</v>
      </c>
      <c r="M3784" s="1064">
        <v>4</v>
      </c>
      <c r="N3784" s="1064" t="s">
        <v>2395</v>
      </c>
      <c r="O3784">
        <v>13</v>
      </c>
      <c r="P3784" s="1065">
        <v>0</v>
      </c>
      <c r="Q3784" s="1065">
        <v>22818.43</v>
      </c>
      <c r="R3784" s="1066">
        <f t="shared" si="59"/>
        <v>22818.43</v>
      </c>
      <c r="S3784" s="1065">
        <v>0</v>
      </c>
      <c r="T3784" s="1065">
        <v>0</v>
      </c>
      <c r="U3784" s="1065">
        <v>0</v>
      </c>
      <c r="V3784" s="1065">
        <v>0</v>
      </c>
    </row>
    <row r="3785" spans="1:22">
      <c r="A3785">
        <v>4088200100</v>
      </c>
      <c r="B3785" s="1061">
        <v>2</v>
      </c>
      <c r="C3785" s="1061">
        <v>5</v>
      </c>
      <c r="D3785" s="1062">
        <v>2</v>
      </c>
      <c r="E3785" s="1061" t="s">
        <v>2394</v>
      </c>
      <c r="F3785" s="1061">
        <v>143</v>
      </c>
      <c r="G3785" s="1061" t="s">
        <v>711</v>
      </c>
      <c r="H3785" s="1063">
        <v>1</v>
      </c>
      <c r="I3785" s="1064">
        <v>11310</v>
      </c>
      <c r="J3785" s="1064">
        <v>1</v>
      </c>
      <c r="K3785">
        <v>2020</v>
      </c>
      <c r="L3785" s="1064">
        <v>1</v>
      </c>
      <c r="M3785" s="1064">
        <v>4</v>
      </c>
      <c r="N3785" s="1064" t="s">
        <v>2395</v>
      </c>
      <c r="O3785">
        <v>13</v>
      </c>
      <c r="P3785" s="1065">
        <v>0</v>
      </c>
      <c r="Q3785" s="1065">
        <v>0</v>
      </c>
      <c r="R3785" s="1066">
        <f t="shared" si="59"/>
        <v>0</v>
      </c>
      <c r="S3785" s="1065">
        <v>0</v>
      </c>
      <c r="T3785" s="1065">
        <v>0</v>
      </c>
      <c r="U3785" s="1065">
        <v>0</v>
      </c>
      <c r="V3785" s="1065">
        <v>0</v>
      </c>
    </row>
    <row r="3786" spans="1:22">
      <c r="A3786">
        <v>4088200100</v>
      </c>
      <c r="B3786" s="1061">
        <v>2</v>
      </c>
      <c r="C3786" s="1061">
        <v>5</v>
      </c>
      <c r="D3786" s="1062">
        <v>2</v>
      </c>
      <c r="E3786" s="1061" t="s">
        <v>2394</v>
      </c>
      <c r="F3786" s="1061">
        <v>143</v>
      </c>
      <c r="G3786" s="1061" t="s">
        <v>711</v>
      </c>
      <c r="H3786" s="1063">
        <v>1</v>
      </c>
      <c r="I3786" s="1064">
        <v>11310</v>
      </c>
      <c r="J3786" s="1064">
        <v>1</v>
      </c>
      <c r="K3786">
        <v>2020</v>
      </c>
      <c r="L3786" s="1064">
        <v>1</v>
      </c>
      <c r="M3786" s="1064">
        <v>4</v>
      </c>
      <c r="N3786" s="1064" t="s">
        <v>2395</v>
      </c>
      <c r="O3786">
        <v>13</v>
      </c>
      <c r="P3786" s="1065">
        <v>0</v>
      </c>
      <c r="Q3786" s="1065">
        <v>0</v>
      </c>
      <c r="R3786" s="1066">
        <f t="shared" si="59"/>
        <v>0</v>
      </c>
      <c r="S3786" s="1065">
        <v>0</v>
      </c>
      <c r="T3786" s="1065">
        <v>0</v>
      </c>
      <c r="U3786" s="1065">
        <v>3322.95</v>
      </c>
      <c r="V3786" s="1065">
        <v>3322.95</v>
      </c>
    </row>
    <row r="3787" spans="1:22">
      <c r="A3787">
        <v>4088200100</v>
      </c>
      <c r="B3787" s="1061">
        <v>2</v>
      </c>
      <c r="C3787" s="1061">
        <v>5</v>
      </c>
      <c r="D3787" s="1062">
        <v>2</v>
      </c>
      <c r="E3787" s="1061" t="s">
        <v>2394</v>
      </c>
      <c r="F3787" s="1061">
        <v>143</v>
      </c>
      <c r="G3787" s="1061" t="s">
        <v>711</v>
      </c>
      <c r="H3787" s="1063">
        <v>1</v>
      </c>
      <c r="I3787" s="1064">
        <v>11310</v>
      </c>
      <c r="J3787" s="1064">
        <v>1</v>
      </c>
      <c r="K3787">
        <v>2020</v>
      </c>
      <c r="L3787" s="1064">
        <v>1</v>
      </c>
      <c r="M3787" s="1064">
        <v>4</v>
      </c>
      <c r="N3787" s="1064" t="s">
        <v>2395</v>
      </c>
      <c r="O3787">
        <v>13</v>
      </c>
      <c r="P3787" s="1065">
        <v>0</v>
      </c>
      <c r="Q3787" s="1065">
        <v>0</v>
      </c>
      <c r="R3787" s="1066">
        <f t="shared" si="59"/>
        <v>0</v>
      </c>
      <c r="S3787" s="1065">
        <v>0</v>
      </c>
      <c r="T3787" s="1065">
        <v>0</v>
      </c>
      <c r="U3787" s="1065">
        <v>0</v>
      </c>
      <c r="V3787" s="1065">
        <v>0</v>
      </c>
    </row>
    <row r="3788" spans="1:22">
      <c r="A3788">
        <v>4088200100</v>
      </c>
      <c r="B3788" s="1061">
        <v>2</v>
      </c>
      <c r="C3788" s="1061">
        <v>5</v>
      </c>
      <c r="D3788" s="1062">
        <v>2</v>
      </c>
      <c r="E3788" s="1061" t="s">
        <v>2394</v>
      </c>
      <c r="F3788" s="1061">
        <v>143</v>
      </c>
      <c r="G3788" s="1061" t="s">
        <v>711</v>
      </c>
      <c r="H3788" s="1063">
        <v>1</v>
      </c>
      <c r="I3788" s="1064">
        <v>11310</v>
      </c>
      <c r="J3788" s="1064">
        <v>1</v>
      </c>
      <c r="K3788">
        <v>2020</v>
      </c>
      <c r="L3788" s="1064">
        <v>1</v>
      </c>
      <c r="M3788" s="1064">
        <v>4</v>
      </c>
      <c r="N3788" s="1064" t="s">
        <v>2395</v>
      </c>
      <c r="O3788">
        <v>13</v>
      </c>
      <c r="P3788" s="1065">
        <v>0</v>
      </c>
      <c r="Q3788" s="1065">
        <v>0</v>
      </c>
      <c r="R3788" s="1066">
        <f t="shared" si="59"/>
        <v>0</v>
      </c>
      <c r="S3788" s="1065">
        <v>0</v>
      </c>
      <c r="T3788" s="1065">
        <v>0</v>
      </c>
      <c r="U3788" s="1065">
        <v>0</v>
      </c>
      <c r="V3788" s="1065">
        <v>0</v>
      </c>
    </row>
    <row r="3789" spans="1:22">
      <c r="A3789">
        <v>4088200100</v>
      </c>
      <c r="B3789" s="1061">
        <v>2</v>
      </c>
      <c r="C3789" s="1061">
        <v>5</v>
      </c>
      <c r="D3789" s="1062">
        <v>2</v>
      </c>
      <c r="E3789" s="1061" t="s">
        <v>2394</v>
      </c>
      <c r="F3789" s="1061">
        <v>143</v>
      </c>
      <c r="G3789" s="1061" t="s">
        <v>711</v>
      </c>
      <c r="H3789" s="1063">
        <v>1</v>
      </c>
      <c r="I3789" s="1064">
        <v>11310</v>
      </c>
      <c r="J3789" s="1064">
        <v>1</v>
      </c>
      <c r="K3789">
        <v>2020</v>
      </c>
      <c r="L3789" s="1064">
        <v>1</v>
      </c>
      <c r="M3789" s="1064">
        <v>4</v>
      </c>
      <c r="N3789" s="1064" t="s">
        <v>2395</v>
      </c>
      <c r="O3789">
        <v>13</v>
      </c>
      <c r="P3789" s="1065">
        <v>0</v>
      </c>
      <c r="Q3789" s="1065">
        <v>0</v>
      </c>
      <c r="R3789" s="1066">
        <f t="shared" si="59"/>
        <v>0</v>
      </c>
      <c r="S3789" s="1065">
        <v>3322.95</v>
      </c>
      <c r="T3789" s="1065">
        <v>3322.95</v>
      </c>
      <c r="U3789" s="1065">
        <v>0</v>
      </c>
      <c r="V3789" s="1065">
        <v>0</v>
      </c>
    </row>
    <row r="3790" spans="1:22">
      <c r="A3790">
        <v>4088200100</v>
      </c>
      <c r="B3790" s="1061">
        <v>2</v>
      </c>
      <c r="C3790" s="1061">
        <v>5</v>
      </c>
      <c r="D3790" s="1062">
        <v>2</v>
      </c>
      <c r="E3790" s="1061" t="s">
        <v>2394</v>
      </c>
      <c r="F3790" s="1061">
        <v>143</v>
      </c>
      <c r="G3790" s="1061" t="s">
        <v>711</v>
      </c>
      <c r="H3790" s="1063">
        <v>1</v>
      </c>
      <c r="I3790" s="1064">
        <v>11310</v>
      </c>
      <c r="J3790" s="1064">
        <v>1</v>
      </c>
      <c r="K3790">
        <v>2020</v>
      </c>
      <c r="L3790" s="1064">
        <v>1</v>
      </c>
      <c r="M3790" s="1064">
        <v>4</v>
      </c>
      <c r="N3790" s="1064" t="s">
        <v>2395</v>
      </c>
      <c r="O3790">
        <v>13</v>
      </c>
      <c r="P3790" s="1065">
        <v>0</v>
      </c>
      <c r="Q3790" s="1065">
        <v>3322.95</v>
      </c>
      <c r="R3790" s="1066">
        <f t="shared" si="59"/>
        <v>3322.95</v>
      </c>
      <c r="S3790" s="1065">
        <v>0</v>
      </c>
      <c r="T3790" s="1065">
        <v>0</v>
      </c>
      <c r="U3790" s="1065">
        <v>0</v>
      </c>
      <c r="V3790" s="1065">
        <v>0</v>
      </c>
    </row>
    <row r="3791" spans="1:22">
      <c r="A3791">
        <v>4088200100</v>
      </c>
      <c r="B3791" s="1061">
        <v>2</v>
      </c>
      <c r="C3791" s="1061">
        <v>5</v>
      </c>
      <c r="D3791" s="1062">
        <v>2</v>
      </c>
      <c r="E3791" s="1061" t="s">
        <v>2394</v>
      </c>
      <c r="F3791" s="1061">
        <v>143</v>
      </c>
      <c r="G3791" s="1061" t="s">
        <v>711</v>
      </c>
      <c r="H3791" s="1063">
        <v>1</v>
      </c>
      <c r="I3791" s="1064">
        <v>11310</v>
      </c>
      <c r="J3791" s="1064">
        <v>1</v>
      </c>
      <c r="K3791">
        <v>2020</v>
      </c>
      <c r="L3791" s="1064">
        <v>1</v>
      </c>
      <c r="M3791" s="1064">
        <v>4</v>
      </c>
      <c r="N3791" s="1064" t="s">
        <v>2395</v>
      </c>
      <c r="O3791">
        <v>13</v>
      </c>
      <c r="P3791" s="1065">
        <v>0</v>
      </c>
      <c r="Q3791" s="1065">
        <v>0</v>
      </c>
      <c r="R3791" s="1066">
        <f t="shared" si="59"/>
        <v>0</v>
      </c>
      <c r="S3791" s="1065">
        <v>0</v>
      </c>
      <c r="T3791" s="1065">
        <v>0</v>
      </c>
      <c r="U3791" s="1065">
        <v>0</v>
      </c>
      <c r="V3791" s="1065">
        <v>0</v>
      </c>
    </row>
    <row r="3792" spans="1:22">
      <c r="A3792">
        <v>4088200100</v>
      </c>
      <c r="B3792" s="1061">
        <v>2</v>
      </c>
      <c r="C3792" s="1061">
        <v>5</v>
      </c>
      <c r="D3792" s="1062">
        <v>2</v>
      </c>
      <c r="E3792" s="1061" t="s">
        <v>2394</v>
      </c>
      <c r="F3792" s="1061">
        <v>143</v>
      </c>
      <c r="G3792" s="1061" t="s">
        <v>711</v>
      </c>
      <c r="H3792" s="1063">
        <v>1</v>
      </c>
      <c r="I3792" s="1064">
        <v>11310</v>
      </c>
      <c r="J3792" s="1064">
        <v>1</v>
      </c>
      <c r="K3792">
        <v>2020</v>
      </c>
      <c r="L3792" s="1064">
        <v>1</v>
      </c>
      <c r="M3792" s="1064">
        <v>4</v>
      </c>
      <c r="N3792" s="1064" t="s">
        <v>2395</v>
      </c>
      <c r="O3792">
        <v>13</v>
      </c>
      <c r="P3792" s="1065">
        <v>0</v>
      </c>
      <c r="Q3792" s="1065">
        <v>0</v>
      </c>
      <c r="R3792" s="1066">
        <f t="shared" si="59"/>
        <v>0</v>
      </c>
      <c r="S3792" s="1065">
        <v>0</v>
      </c>
      <c r="T3792" s="1065">
        <v>0</v>
      </c>
      <c r="U3792" s="1065">
        <v>32463.51</v>
      </c>
      <c r="V3792" s="1065">
        <v>32463.51</v>
      </c>
    </row>
    <row r="3793" spans="1:22">
      <c r="A3793">
        <v>4088200100</v>
      </c>
      <c r="B3793" s="1061">
        <v>2</v>
      </c>
      <c r="C3793" s="1061">
        <v>5</v>
      </c>
      <c r="D3793" s="1062">
        <v>2</v>
      </c>
      <c r="E3793" s="1061" t="s">
        <v>2394</v>
      </c>
      <c r="F3793" s="1061">
        <v>143</v>
      </c>
      <c r="G3793" s="1061" t="s">
        <v>711</v>
      </c>
      <c r="H3793" s="1063">
        <v>1</v>
      </c>
      <c r="I3793" s="1064">
        <v>11310</v>
      </c>
      <c r="J3793" s="1064">
        <v>1</v>
      </c>
      <c r="K3793">
        <v>2020</v>
      </c>
      <c r="L3793" s="1064">
        <v>1</v>
      </c>
      <c r="M3793" s="1064">
        <v>4</v>
      </c>
      <c r="N3793" s="1064" t="s">
        <v>2395</v>
      </c>
      <c r="O3793">
        <v>13</v>
      </c>
      <c r="P3793" s="1065">
        <v>0</v>
      </c>
      <c r="Q3793" s="1065">
        <v>0</v>
      </c>
      <c r="R3793" s="1066">
        <f t="shared" si="59"/>
        <v>0</v>
      </c>
      <c r="S3793" s="1065">
        <v>0</v>
      </c>
      <c r="T3793" s="1065">
        <v>0</v>
      </c>
      <c r="U3793" s="1065">
        <v>0</v>
      </c>
      <c r="V3793" s="1065">
        <v>0</v>
      </c>
    </row>
    <row r="3794" spans="1:22">
      <c r="A3794">
        <v>4088200100</v>
      </c>
      <c r="B3794" s="1061">
        <v>2</v>
      </c>
      <c r="C3794" s="1061">
        <v>5</v>
      </c>
      <c r="D3794" s="1062">
        <v>2</v>
      </c>
      <c r="E3794" s="1061" t="s">
        <v>2394</v>
      </c>
      <c r="F3794" s="1061">
        <v>143</v>
      </c>
      <c r="G3794" s="1061" t="s">
        <v>711</v>
      </c>
      <c r="H3794" s="1063">
        <v>1</v>
      </c>
      <c r="I3794" s="1064">
        <v>11310</v>
      </c>
      <c r="J3794" s="1064">
        <v>1</v>
      </c>
      <c r="K3794">
        <v>2020</v>
      </c>
      <c r="L3794" s="1064">
        <v>1</v>
      </c>
      <c r="M3794" s="1064">
        <v>4</v>
      </c>
      <c r="N3794" s="1064" t="s">
        <v>2395</v>
      </c>
      <c r="O3794">
        <v>13</v>
      </c>
      <c r="P3794" s="1065">
        <v>0</v>
      </c>
      <c r="Q3794" s="1065">
        <v>0</v>
      </c>
      <c r="R3794" s="1066">
        <f t="shared" si="59"/>
        <v>0</v>
      </c>
      <c r="S3794" s="1065">
        <v>0</v>
      </c>
      <c r="T3794" s="1065">
        <v>0</v>
      </c>
      <c r="U3794" s="1065">
        <v>0</v>
      </c>
      <c r="V3794" s="1065">
        <v>0</v>
      </c>
    </row>
    <row r="3795" spans="1:22">
      <c r="A3795">
        <v>4088200100</v>
      </c>
      <c r="B3795" s="1061">
        <v>2</v>
      </c>
      <c r="C3795" s="1061">
        <v>5</v>
      </c>
      <c r="D3795" s="1062">
        <v>2</v>
      </c>
      <c r="E3795" s="1061" t="s">
        <v>2394</v>
      </c>
      <c r="F3795" s="1061">
        <v>143</v>
      </c>
      <c r="G3795" s="1061" t="s">
        <v>711</v>
      </c>
      <c r="H3795" s="1063">
        <v>1</v>
      </c>
      <c r="I3795" s="1064">
        <v>11310</v>
      </c>
      <c r="J3795" s="1064">
        <v>1</v>
      </c>
      <c r="K3795">
        <v>2020</v>
      </c>
      <c r="L3795" s="1064">
        <v>1</v>
      </c>
      <c r="M3795" s="1064">
        <v>4</v>
      </c>
      <c r="N3795" s="1064" t="s">
        <v>2395</v>
      </c>
      <c r="O3795">
        <v>13</v>
      </c>
      <c r="P3795" s="1065">
        <v>0</v>
      </c>
      <c r="Q3795" s="1065">
        <v>0</v>
      </c>
      <c r="R3795" s="1066">
        <f t="shared" si="59"/>
        <v>0</v>
      </c>
      <c r="S3795" s="1065">
        <v>32463.51</v>
      </c>
      <c r="T3795" s="1065">
        <v>32463.51</v>
      </c>
      <c r="U3795" s="1065">
        <v>0</v>
      </c>
      <c r="V3795" s="1065">
        <v>0</v>
      </c>
    </row>
    <row r="3796" spans="1:22">
      <c r="A3796">
        <v>4088200100</v>
      </c>
      <c r="B3796" s="1061">
        <v>2</v>
      </c>
      <c r="C3796" s="1061">
        <v>5</v>
      </c>
      <c r="D3796" s="1062">
        <v>2</v>
      </c>
      <c r="E3796" s="1061" t="s">
        <v>2394</v>
      </c>
      <c r="F3796" s="1061">
        <v>143</v>
      </c>
      <c r="G3796" s="1061" t="s">
        <v>711</v>
      </c>
      <c r="H3796" s="1063">
        <v>1</v>
      </c>
      <c r="I3796" s="1064">
        <v>11310</v>
      </c>
      <c r="J3796" s="1064">
        <v>1</v>
      </c>
      <c r="K3796">
        <v>2020</v>
      </c>
      <c r="L3796" s="1064">
        <v>1</v>
      </c>
      <c r="M3796" s="1064">
        <v>4</v>
      </c>
      <c r="N3796" s="1064" t="s">
        <v>2395</v>
      </c>
      <c r="O3796">
        <v>13</v>
      </c>
      <c r="P3796" s="1065">
        <v>0</v>
      </c>
      <c r="Q3796" s="1065">
        <v>32463.51</v>
      </c>
      <c r="R3796" s="1066">
        <f t="shared" si="59"/>
        <v>32463.51</v>
      </c>
      <c r="S3796" s="1065">
        <v>0</v>
      </c>
      <c r="T3796" s="1065">
        <v>0</v>
      </c>
      <c r="U3796" s="1065">
        <v>0</v>
      </c>
      <c r="V3796" s="1065">
        <v>0</v>
      </c>
    </row>
    <row r="3797" spans="1:22">
      <c r="A3797">
        <v>4088200100</v>
      </c>
      <c r="B3797" s="1061">
        <v>2</v>
      </c>
      <c r="C3797" s="1061">
        <v>5</v>
      </c>
      <c r="D3797" s="1062">
        <v>2</v>
      </c>
      <c r="E3797" s="1061" t="s">
        <v>2394</v>
      </c>
      <c r="F3797" s="1061">
        <v>143</v>
      </c>
      <c r="G3797" s="1061" t="s">
        <v>711</v>
      </c>
      <c r="H3797" s="1063">
        <v>1</v>
      </c>
      <c r="I3797" s="1064">
        <v>11310</v>
      </c>
      <c r="J3797" s="1064">
        <v>1</v>
      </c>
      <c r="K3797">
        <v>2020</v>
      </c>
      <c r="L3797" s="1064">
        <v>1</v>
      </c>
      <c r="M3797" s="1064">
        <v>4</v>
      </c>
      <c r="N3797" s="1064" t="s">
        <v>2395</v>
      </c>
      <c r="O3797">
        <v>13</v>
      </c>
      <c r="P3797" s="1065">
        <v>0</v>
      </c>
      <c r="Q3797" s="1065">
        <v>0</v>
      </c>
      <c r="R3797" s="1066">
        <f t="shared" si="59"/>
        <v>0</v>
      </c>
      <c r="S3797" s="1065">
        <v>0</v>
      </c>
      <c r="T3797" s="1065">
        <v>0</v>
      </c>
      <c r="U3797" s="1065">
        <v>0</v>
      </c>
      <c r="V3797" s="1065">
        <v>0</v>
      </c>
    </row>
    <row r="3798" spans="1:22">
      <c r="A3798">
        <v>4088200100</v>
      </c>
      <c r="B3798" s="1061">
        <v>2</v>
      </c>
      <c r="C3798" s="1061">
        <v>5</v>
      </c>
      <c r="D3798" s="1062">
        <v>2</v>
      </c>
      <c r="E3798" s="1061" t="s">
        <v>2394</v>
      </c>
      <c r="F3798" s="1061">
        <v>143</v>
      </c>
      <c r="G3798" s="1061" t="s">
        <v>711</v>
      </c>
      <c r="H3798" s="1063">
        <v>1</v>
      </c>
      <c r="I3798" s="1064">
        <v>11310</v>
      </c>
      <c r="J3798" s="1064">
        <v>1</v>
      </c>
      <c r="K3798">
        <v>2020</v>
      </c>
      <c r="L3798" s="1064">
        <v>1</v>
      </c>
      <c r="M3798" s="1064">
        <v>4</v>
      </c>
      <c r="N3798" s="1064" t="s">
        <v>2395</v>
      </c>
      <c r="O3798">
        <v>13</v>
      </c>
      <c r="P3798" s="1065">
        <v>0</v>
      </c>
      <c r="Q3798" s="1065">
        <v>0</v>
      </c>
      <c r="R3798" s="1066">
        <f t="shared" si="59"/>
        <v>0</v>
      </c>
      <c r="S3798" s="1065">
        <v>0</v>
      </c>
      <c r="T3798" s="1065">
        <v>0</v>
      </c>
      <c r="U3798" s="1065">
        <v>2307.5300000000002</v>
      </c>
      <c r="V3798" s="1065">
        <v>2307.5300000000002</v>
      </c>
    </row>
    <row r="3799" spans="1:22">
      <c r="A3799">
        <v>4088200100</v>
      </c>
      <c r="B3799" s="1061">
        <v>2</v>
      </c>
      <c r="C3799" s="1061">
        <v>5</v>
      </c>
      <c r="D3799" s="1062">
        <v>2</v>
      </c>
      <c r="E3799" s="1061" t="s">
        <v>2394</v>
      </c>
      <c r="F3799" s="1061">
        <v>143</v>
      </c>
      <c r="G3799" s="1061" t="s">
        <v>711</v>
      </c>
      <c r="H3799" s="1063">
        <v>1</v>
      </c>
      <c r="I3799" s="1064">
        <v>11310</v>
      </c>
      <c r="J3799" s="1064">
        <v>1</v>
      </c>
      <c r="K3799">
        <v>2020</v>
      </c>
      <c r="L3799" s="1064">
        <v>1</v>
      </c>
      <c r="M3799" s="1064">
        <v>4</v>
      </c>
      <c r="N3799" s="1064" t="s">
        <v>2395</v>
      </c>
      <c r="O3799">
        <v>13</v>
      </c>
      <c r="P3799" s="1065">
        <v>0</v>
      </c>
      <c r="Q3799" s="1065">
        <v>0</v>
      </c>
      <c r="R3799" s="1066">
        <f t="shared" si="59"/>
        <v>0</v>
      </c>
      <c r="S3799" s="1065">
        <v>0</v>
      </c>
      <c r="T3799" s="1065">
        <v>0</v>
      </c>
      <c r="U3799" s="1065">
        <v>0</v>
      </c>
      <c r="V3799" s="1065">
        <v>0</v>
      </c>
    </row>
    <row r="3800" spans="1:22">
      <c r="A3800">
        <v>4088200100</v>
      </c>
      <c r="B3800" s="1061">
        <v>2</v>
      </c>
      <c r="C3800" s="1061">
        <v>5</v>
      </c>
      <c r="D3800" s="1062">
        <v>2</v>
      </c>
      <c r="E3800" s="1061" t="s">
        <v>2394</v>
      </c>
      <c r="F3800" s="1061">
        <v>143</v>
      </c>
      <c r="G3800" s="1061" t="s">
        <v>711</v>
      </c>
      <c r="H3800" s="1063">
        <v>1</v>
      </c>
      <c r="I3800" s="1064">
        <v>11310</v>
      </c>
      <c r="J3800" s="1064">
        <v>1</v>
      </c>
      <c r="K3800">
        <v>2020</v>
      </c>
      <c r="L3800" s="1064">
        <v>1</v>
      </c>
      <c r="M3800" s="1064">
        <v>4</v>
      </c>
      <c r="N3800" s="1064" t="s">
        <v>2395</v>
      </c>
      <c r="O3800">
        <v>13</v>
      </c>
      <c r="P3800" s="1065">
        <v>0</v>
      </c>
      <c r="Q3800" s="1065">
        <v>0</v>
      </c>
      <c r="R3800" s="1066">
        <f t="shared" si="59"/>
        <v>0</v>
      </c>
      <c r="S3800" s="1065">
        <v>0</v>
      </c>
      <c r="T3800" s="1065">
        <v>0</v>
      </c>
      <c r="U3800" s="1065">
        <v>0</v>
      </c>
      <c r="V3800" s="1065">
        <v>0</v>
      </c>
    </row>
    <row r="3801" spans="1:22">
      <c r="A3801">
        <v>4088200100</v>
      </c>
      <c r="B3801" s="1061">
        <v>2</v>
      </c>
      <c r="C3801" s="1061">
        <v>5</v>
      </c>
      <c r="D3801" s="1062">
        <v>2</v>
      </c>
      <c r="E3801" s="1061" t="s">
        <v>2394</v>
      </c>
      <c r="F3801" s="1061">
        <v>143</v>
      </c>
      <c r="G3801" s="1061" t="s">
        <v>711</v>
      </c>
      <c r="H3801" s="1063">
        <v>1</v>
      </c>
      <c r="I3801" s="1064">
        <v>11310</v>
      </c>
      <c r="J3801" s="1064">
        <v>1</v>
      </c>
      <c r="K3801">
        <v>2020</v>
      </c>
      <c r="L3801" s="1064">
        <v>1</v>
      </c>
      <c r="M3801" s="1064">
        <v>4</v>
      </c>
      <c r="N3801" s="1064" t="s">
        <v>2395</v>
      </c>
      <c r="O3801">
        <v>13</v>
      </c>
      <c r="P3801" s="1065">
        <v>0</v>
      </c>
      <c r="Q3801" s="1065">
        <v>0</v>
      </c>
      <c r="R3801" s="1066">
        <f t="shared" si="59"/>
        <v>0</v>
      </c>
      <c r="S3801" s="1065">
        <v>2307.5300000000002</v>
      </c>
      <c r="T3801" s="1065">
        <v>2307.5300000000002</v>
      </c>
      <c r="U3801" s="1065">
        <v>0</v>
      </c>
      <c r="V3801" s="1065">
        <v>0</v>
      </c>
    </row>
    <row r="3802" spans="1:22">
      <c r="A3802">
        <v>4088200100</v>
      </c>
      <c r="B3802" s="1061">
        <v>2</v>
      </c>
      <c r="C3802" s="1061">
        <v>5</v>
      </c>
      <c r="D3802" s="1062">
        <v>2</v>
      </c>
      <c r="E3802" s="1061" t="s">
        <v>2394</v>
      </c>
      <c r="F3802" s="1061">
        <v>143</v>
      </c>
      <c r="G3802" s="1061" t="s">
        <v>711</v>
      </c>
      <c r="H3802" s="1063">
        <v>1</v>
      </c>
      <c r="I3802" s="1064">
        <v>11310</v>
      </c>
      <c r="J3802" s="1064">
        <v>1</v>
      </c>
      <c r="K3802">
        <v>2020</v>
      </c>
      <c r="L3802" s="1064">
        <v>1</v>
      </c>
      <c r="M3802" s="1064">
        <v>4</v>
      </c>
      <c r="N3802" s="1064" t="s">
        <v>2395</v>
      </c>
      <c r="O3802">
        <v>13</v>
      </c>
      <c r="P3802" s="1065">
        <v>0</v>
      </c>
      <c r="Q3802" s="1065">
        <v>2307.5300000000002</v>
      </c>
      <c r="R3802" s="1066">
        <f t="shared" si="59"/>
        <v>2307.5300000000002</v>
      </c>
      <c r="S3802" s="1065">
        <v>0</v>
      </c>
      <c r="T3802" s="1065">
        <v>0</v>
      </c>
      <c r="U3802" s="1065">
        <v>0</v>
      </c>
      <c r="V3802" s="1065">
        <v>0</v>
      </c>
    </row>
    <row r="3803" spans="1:22">
      <c r="A3803">
        <v>4088200100</v>
      </c>
      <c r="B3803" s="1061">
        <v>2</v>
      </c>
      <c r="C3803" s="1061">
        <v>5</v>
      </c>
      <c r="D3803" s="1062">
        <v>2</v>
      </c>
      <c r="E3803" s="1061" t="s">
        <v>2394</v>
      </c>
      <c r="F3803" s="1061">
        <v>143</v>
      </c>
      <c r="G3803" s="1061" t="s">
        <v>711</v>
      </c>
      <c r="H3803" s="1063">
        <v>1</v>
      </c>
      <c r="I3803" s="1064">
        <v>11310</v>
      </c>
      <c r="J3803" s="1064">
        <v>1</v>
      </c>
      <c r="K3803">
        <v>2020</v>
      </c>
      <c r="L3803" s="1064">
        <v>1</v>
      </c>
      <c r="M3803" s="1064">
        <v>4</v>
      </c>
      <c r="N3803" s="1064" t="s">
        <v>2395</v>
      </c>
      <c r="O3803">
        <v>13</v>
      </c>
      <c r="P3803" s="1065">
        <v>0</v>
      </c>
      <c r="Q3803" s="1065">
        <v>0</v>
      </c>
      <c r="R3803" s="1066">
        <f t="shared" si="59"/>
        <v>0</v>
      </c>
      <c r="S3803" s="1065">
        <v>0</v>
      </c>
      <c r="T3803" s="1065">
        <v>0</v>
      </c>
      <c r="U3803" s="1065">
        <v>0</v>
      </c>
      <c r="V3803" s="1065">
        <v>0</v>
      </c>
    </row>
    <row r="3804" spans="1:22">
      <c r="A3804">
        <v>4088200100</v>
      </c>
      <c r="B3804" s="1061">
        <v>2</v>
      </c>
      <c r="C3804" s="1061">
        <v>5</v>
      </c>
      <c r="D3804" s="1062">
        <v>2</v>
      </c>
      <c r="E3804" s="1061" t="s">
        <v>2394</v>
      </c>
      <c r="F3804" s="1061">
        <v>143</v>
      </c>
      <c r="G3804" s="1061" t="s">
        <v>711</v>
      </c>
      <c r="H3804" s="1063">
        <v>1</v>
      </c>
      <c r="I3804" s="1064">
        <v>11310</v>
      </c>
      <c r="J3804" s="1064">
        <v>1</v>
      </c>
      <c r="K3804">
        <v>2020</v>
      </c>
      <c r="L3804" s="1064">
        <v>1</v>
      </c>
      <c r="M3804" s="1064">
        <v>4</v>
      </c>
      <c r="N3804" s="1064" t="s">
        <v>2395</v>
      </c>
      <c r="O3804">
        <v>13</v>
      </c>
      <c r="P3804" s="1065">
        <v>0</v>
      </c>
      <c r="Q3804" s="1065">
        <v>0</v>
      </c>
      <c r="R3804" s="1066">
        <f t="shared" si="59"/>
        <v>0</v>
      </c>
      <c r="S3804" s="1065">
        <v>0</v>
      </c>
      <c r="T3804" s="1065">
        <v>0</v>
      </c>
      <c r="U3804" s="1065">
        <v>7549.21</v>
      </c>
      <c r="V3804" s="1065">
        <v>7549.21</v>
      </c>
    </row>
    <row r="3805" spans="1:22">
      <c r="A3805">
        <v>4088200100</v>
      </c>
      <c r="B3805" s="1061">
        <v>2</v>
      </c>
      <c r="C3805" s="1061">
        <v>5</v>
      </c>
      <c r="D3805" s="1062">
        <v>2</v>
      </c>
      <c r="E3805" s="1061" t="s">
        <v>2394</v>
      </c>
      <c r="F3805" s="1061">
        <v>143</v>
      </c>
      <c r="G3805" s="1061" t="s">
        <v>711</v>
      </c>
      <c r="H3805" s="1063">
        <v>1</v>
      </c>
      <c r="I3805" s="1064">
        <v>11310</v>
      </c>
      <c r="J3805" s="1064">
        <v>1</v>
      </c>
      <c r="K3805">
        <v>2020</v>
      </c>
      <c r="L3805" s="1064">
        <v>1</v>
      </c>
      <c r="M3805" s="1064">
        <v>4</v>
      </c>
      <c r="N3805" s="1064" t="s">
        <v>2395</v>
      </c>
      <c r="O3805">
        <v>13</v>
      </c>
      <c r="P3805" s="1065">
        <v>0</v>
      </c>
      <c r="Q3805" s="1065">
        <v>0</v>
      </c>
      <c r="R3805" s="1066">
        <f t="shared" si="59"/>
        <v>0</v>
      </c>
      <c r="S3805" s="1065">
        <v>0</v>
      </c>
      <c r="T3805" s="1065">
        <v>0</v>
      </c>
      <c r="U3805" s="1065">
        <v>0</v>
      </c>
      <c r="V3805" s="1065">
        <v>0</v>
      </c>
    </row>
    <row r="3806" spans="1:22">
      <c r="A3806">
        <v>4088200100</v>
      </c>
      <c r="B3806" s="1061">
        <v>2</v>
      </c>
      <c r="C3806" s="1061">
        <v>5</v>
      </c>
      <c r="D3806" s="1062">
        <v>2</v>
      </c>
      <c r="E3806" s="1061" t="s">
        <v>2394</v>
      </c>
      <c r="F3806" s="1061">
        <v>143</v>
      </c>
      <c r="G3806" s="1061" t="s">
        <v>711</v>
      </c>
      <c r="H3806" s="1063">
        <v>1</v>
      </c>
      <c r="I3806" s="1064">
        <v>11310</v>
      </c>
      <c r="J3806" s="1064">
        <v>1</v>
      </c>
      <c r="K3806">
        <v>2020</v>
      </c>
      <c r="L3806" s="1064">
        <v>1</v>
      </c>
      <c r="M3806" s="1064">
        <v>4</v>
      </c>
      <c r="N3806" s="1064" t="s">
        <v>2395</v>
      </c>
      <c r="O3806">
        <v>13</v>
      </c>
      <c r="P3806" s="1065">
        <v>0</v>
      </c>
      <c r="Q3806" s="1065">
        <v>0</v>
      </c>
      <c r="R3806" s="1066">
        <f t="shared" si="59"/>
        <v>0</v>
      </c>
      <c r="S3806" s="1065">
        <v>0</v>
      </c>
      <c r="T3806" s="1065">
        <v>0</v>
      </c>
      <c r="U3806" s="1065">
        <v>0</v>
      </c>
      <c r="V3806" s="1065">
        <v>0</v>
      </c>
    </row>
    <row r="3807" spans="1:22">
      <c r="A3807">
        <v>4088200100</v>
      </c>
      <c r="B3807" s="1061">
        <v>2</v>
      </c>
      <c r="C3807" s="1061">
        <v>5</v>
      </c>
      <c r="D3807" s="1062">
        <v>2</v>
      </c>
      <c r="E3807" s="1061" t="s">
        <v>2394</v>
      </c>
      <c r="F3807" s="1061">
        <v>143</v>
      </c>
      <c r="G3807" s="1061" t="s">
        <v>711</v>
      </c>
      <c r="H3807" s="1063">
        <v>1</v>
      </c>
      <c r="I3807" s="1064">
        <v>11310</v>
      </c>
      <c r="J3807" s="1064">
        <v>1</v>
      </c>
      <c r="K3807">
        <v>2020</v>
      </c>
      <c r="L3807" s="1064">
        <v>1</v>
      </c>
      <c r="M3807" s="1064">
        <v>4</v>
      </c>
      <c r="N3807" s="1064" t="s">
        <v>2395</v>
      </c>
      <c r="O3807">
        <v>13</v>
      </c>
      <c r="P3807" s="1065">
        <v>0</v>
      </c>
      <c r="Q3807" s="1065">
        <v>0</v>
      </c>
      <c r="R3807" s="1066">
        <f t="shared" si="59"/>
        <v>0</v>
      </c>
      <c r="S3807" s="1065">
        <v>7549.21</v>
      </c>
      <c r="T3807" s="1065">
        <v>7549.21</v>
      </c>
      <c r="U3807" s="1065">
        <v>0</v>
      </c>
      <c r="V3807" s="1065">
        <v>0</v>
      </c>
    </row>
    <row r="3808" spans="1:22">
      <c r="A3808">
        <v>4088200100</v>
      </c>
      <c r="B3808" s="1061">
        <v>2</v>
      </c>
      <c r="C3808" s="1061">
        <v>5</v>
      </c>
      <c r="D3808" s="1062">
        <v>2</v>
      </c>
      <c r="E3808" s="1061" t="s">
        <v>2394</v>
      </c>
      <c r="F3808" s="1061">
        <v>143</v>
      </c>
      <c r="G3808" s="1061" t="s">
        <v>711</v>
      </c>
      <c r="H3808" s="1063">
        <v>1</v>
      </c>
      <c r="I3808" s="1064">
        <v>11310</v>
      </c>
      <c r="J3808" s="1064">
        <v>1</v>
      </c>
      <c r="K3808">
        <v>2020</v>
      </c>
      <c r="L3808" s="1064">
        <v>1</v>
      </c>
      <c r="M3808" s="1064">
        <v>4</v>
      </c>
      <c r="N3808" s="1064" t="s">
        <v>2395</v>
      </c>
      <c r="O3808">
        <v>13</v>
      </c>
      <c r="P3808" s="1065">
        <v>0</v>
      </c>
      <c r="Q3808" s="1065">
        <v>7549.21</v>
      </c>
      <c r="R3808" s="1066">
        <f t="shared" si="59"/>
        <v>7549.21</v>
      </c>
      <c r="S3808" s="1065">
        <v>0</v>
      </c>
      <c r="T3808" s="1065">
        <v>0</v>
      </c>
      <c r="U3808" s="1065">
        <v>0</v>
      </c>
      <c r="V3808" s="1065">
        <v>0</v>
      </c>
    </row>
    <row r="3809" spans="1:22">
      <c r="A3809">
        <v>4088200100</v>
      </c>
      <c r="B3809" s="1061">
        <v>2</v>
      </c>
      <c r="C3809" s="1061">
        <v>5</v>
      </c>
      <c r="D3809" s="1062">
        <v>2</v>
      </c>
      <c r="E3809" s="1061" t="s">
        <v>2394</v>
      </c>
      <c r="F3809" s="1061">
        <v>143</v>
      </c>
      <c r="G3809" s="1061" t="s">
        <v>711</v>
      </c>
      <c r="H3809" s="1063">
        <v>1</v>
      </c>
      <c r="I3809" s="1064">
        <v>11310</v>
      </c>
      <c r="J3809" s="1064">
        <v>1</v>
      </c>
      <c r="K3809">
        <v>2020</v>
      </c>
      <c r="L3809" s="1064">
        <v>1</v>
      </c>
      <c r="M3809" s="1064">
        <v>4</v>
      </c>
      <c r="N3809" s="1064" t="s">
        <v>2395</v>
      </c>
      <c r="O3809">
        <v>13</v>
      </c>
      <c r="P3809" s="1065">
        <v>0</v>
      </c>
      <c r="Q3809" s="1065">
        <v>0</v>
      </c>
      <c r="R3809" s="1066">
        <f t="shared" si="59"/>
        <v>0</v>
      </c>
      <c r="S3809" s="1065">
        <v>0</v>
      </c>
      <c r="T3809" s="1065">
        <v>0</v>
      </c>
      <c r="U3809" s="1065">
        <v>0</v>
      </c>
      <c r="V3809" s="1065">
        <v>0</v>
      </c>
    </row>
    <row r="3810" spans="1:22">
      <c r="A3810">
        <v>4088200100</v>
      </c>
      <c r="B3810" s="1061">
        <v>2</v>
      </c>
      <c r="C3810" s="1061">
        <v>5</v>
      </c>
      <c r="D3810" s="1062">
        <v>2</v>
      </c>
      <c r="E3810" s="1061" t="s">
        <v>2394</v>
      </c>
      <c r="F3810" s="1061">
        <v>143</v>
      </c>
      <c r="G3810" s="1061" t="s">
        <v>711</v>
      </c>
      <c r="H3810" s="1063">
        <v>1</v>
      </c>
      <c r="I3810" s="1064">
        <v>11310</v>
      </c>
      <c r="J3810" s="1064">
        <v>1</v>
      </c>
      <c r="K3810">
        <v>2020</v>
      </c>
      <c r="L3810" s="1064">
        <v>1</v>
      </c>
      <c r="M3810" s="1064">
        <v>4</v>
      </c>
      <c r="N3810" s="1064" t="s">
        <v>2395</v>
      </c>
      <c r="O3810">
        <v>13</v>
      </c>
      <c r="P3810" s="1065">
        <v>0</v>
      </c>
      <c r="Q3810" s="1065">
        <v>0</v>
      </c>
      <c r="R3810" s="1066">
        <f t="shared" si="59"/>
        <v>0</v>
      </c>
      <c r="S3810" s="1065">
        <v>0</v>
      </c>
      <c r="T3810" s="1065">
        <v>0</v>
      </c>
      <c r="U3810" s="1065">
        <v>94392.72</v>
      </c>
      <c r="V3810" s="1065">
        <v>94392.72</v>
      </c>
    </row>
    <row r="3811" spans="1:22">
      <c r="A3811">
        <v>4088200100</v>
      </c>
      <c r="B3811" s="1061">
        <v>2</v>
      </c>
      <c r="C3811" s="1061">
        <v>5</v>
      </c>
      <c r="D3811" s="1062">
        <v>2</v>
      </c>
      <c r="E3811" s="1061" t="s">
        <v>2394</v>
      </c>
      <c r="F3811" s="1061">
        <v>143</v>
      </c>
      <c r="G3811" s="1061" t="s">
        <v>711</v>
      </c>
      <c r="H3811" s="1063">
        <v>1</v>
      </c>
      <c r="I3811" s="1064">
        <v>11310</v>
      </c>
      <c r="J3811" s="1064">
        <v>1</v>
      </c>
      <c r="K3811">
        <v>2020</v>
      </c>
      <c r="L3811" s="1064">
        <v>1</v>
      </c>
      <c r="M3811" s="1064">
        <v>4</v>
      </c>
      <c r="N3811" s="1064" t="s">
        <v>2395</v>
      </c>
      <c r="O3811">
        <v>13</v>
      </c>
      <c r="P3811" s="1065">
        <v>0</v>
      </c>
      <c r="Q3811" s="1065">
        <v>0</v>
      </c>
      <c r="R3811" s="1066">
        <f t="shared" si="59"/>
        <v>0</v>
      </c>
      <c r="S3811" s="1065">
        <v>0</v>
      </c>
      <c r="T3811" s="1065">
        <v>0</v>
      </c>
      <c r="U3811" s="1065">
        <v>0</v>
      </c>
      <c r="V3811" s="1065">
        <v>0</v>
      </c>
    </row>
    <row r="3812" spans="1:22">
      <c r="A3812">
        <v>4088200100</v>
      </c>
      <c r="B3812" s="1061">
        <v>2</v>
      </c>
      <c r="C3812" s="1061">
        <v>5</v>
      </c>
      <c r="D3812" s="1062">
        <v>2</v>
      </c>
      <c r="E3812" s="1061" t="s">
        <v>2394</v>
      </c>
      <c r="F3812" s="1061">
        <v>143</v>
      </c>
      <c r="G3812" s="1061" t="s">
        <v>711</v>
      </c>
      <c r="H3812" s="1063">
        <v>1</v>
      </c>
      <c r="I3812" s="1064">
        <v>11310</v>
      </c>
      <c r="J3812" s="1064">
        <v>1</v>
      </c>
      <c r="K3812">
        <v>2020</v>
      </c>
      <c r="L3812" s="1064">
        <v>1</v>
      </c>
      <c r="M3812" s="1064">
        <v>4</v>
      </c>
      <c r="N3812" s="1064" t="s">
        <v>2395</v>
      </c>
      <c r="O3812">
        <v>13</v>
      </c>
      <c r="P3812" s="1065">
        <v>0</v>
      </c>
      <c r="Q3812" s="1065">
        <v>0</v>
      </c>
      <c r="R3812" s="1066">
        <f t="shared" si="59"/>
        <v>0</v>
      </c>
      <c r="S3812" s="1065">
        <v>0</v>
      </c>
      <c r="T3812" s="1065">
        <v>0</v>
      </c>
      <c r="U3812" s="1065">
        <v>0</v>
      </c>
      <c r="V3812" s="1065">
        <v>0</v>
      </c>
    </row>
    <row r="3813" spans="1:22">
      <c r="A3813">
        <v>4088200100</v>
      </c>
      <c r="B3813" s="1061">
        <v>2</v>
      </c>
      <c r="C3813" s="1061">
        <v>5</v>
      </c>
      <c r="D3813" s="1062">
        <v>2</v>
      </c>
      <c r="E3813" s="1061" t="s">
        <v>2394</v>
      </c>
      <c r="F3813" s="1061">
        <v>143</v>
      </c>
      <c r="G3813" s="1061" t="s">
        <v>711</v>
      </c>
      <c r="H3813" s="1063">
        <v>1</v>
      </c>
      <c r="I3813" s="1064">
        <v>11310</v>
      </c>
      <c r="J3813" s="1064">
        <v>1</v>
      </c>
      <c r="K3813">
        <v>2020</v>
      </c>
      <c r="L3813" s="1064">
        <v>1</v>
      </c>
      <c r="M3813" s="1064">
        <v>4</v>
      </c>
      <c r="N3813" s="1064" t="s">
        <v>2395</v>
      </c>
      <c r="O3813">
        <v>13</v>
      </c>
      <c r="P3813" s="1065">
        <v>0</v>
      </c>
      <c r="Q3813" s="1065">
        <v>0</v>
      </c>
      <c r="R3813" s="1066">
        <f t="shared" si="59"/>
        <v>0</v>
      </c>
      <c r="S3813" s="1065">
        <v>94392.72</v>
      </c>
      <c r="T3813" s="1065">
        <v>94392.72</v>
      </c>
      <c r="U3813" s="1065">
        <v>0</v>
      </c>
      <c r="V3813" s="1065">
        <v>0</v>
      </c>
    </row>
    <row r="3814" spans="1:22">
      <c r="A3814">
        <v>4088200100</v>
      </c>
      <c r="B3814" s="1061">
        <v>2</v>
      </c>
      <c r="C3814" s="1061">
        <v>5</v>
      </c>
      <c r="D3814" s="1062">
        <v>2</v>
      </c>
      <c r="E3814" s="1061" t="s">
        <v>2394</v>
      </c>
      <c r="F3814" s="1061">
        <v>143</v>
      </c>
      <c r="G3814" s="1061" t="s">
        <v>711</v>
      </c>
      <c r="H3814" s="1063">
        <v>1</v>
      </c>
      <c r="I3814" s="1064">
        <v>11310</v>
      </c>
      <c r="J3814" s="1064">
        <v>1</v>
      </c>
      <c r="K3814">
        <v>2020</v>
      </c>
      <c r="L3814" s="1064">
        <v>1</v>
      </c>
      <c r="M3814" s="1064">
        <v>4</v>
      </c>
      <c r="N3814" s="1064" t="s">
        <v>2395</v>
      </c>
      <c r="O3814">
        <v>13</v>
      </c>
      <c r="P3814" s="1065">
        <v>0</v>
      </c>
      <c r="Q3814" s="1065">
        <v>94392.72</v>
      </c>
      <c r="R3814" s="1066">
        <f t="shared" si="59"/>
        <v>94392.72</v>
      </c>
      <c r="S3814" s="1065">
        <v>0</v>
      </c>
      <c r="T3814" s="1065">
        <v>0</v>
      </c>
      <c r="U3814" s="1065">
        <v>0</v>
      </c>
      <c r="V3814" s="1065">
        <v>0</v>
      </c>
    </row>
    <row r="3815" spans="1:22">
      <c r="A3815">
        <v>4088200100</v>
      </c>
      <c r="B3815" s="1061">
        <v>2</v>
      </c>
      <c r="C3815" s="1061">
        <v>5</v>
      </c>
      <c r="D3815" s="1062">
        <v>2</v>
      </c>
      <c r="E3815" s="1061" t="s">
        <v>2394</v>
      </c>
      <c r="F3815" s="1061">
        <v>143</v>
      </c>
      <c r="G3815" s="1061" t="s">
        <v>711</v>
      </c>
      <c r="H3815" s="1063">
        <v>1</v>
      </c>
      <c r="I3815" s="1064">
        <v>11310</v>
      </c>
      <c r="J3815" s="1064">
        <v>1</v>
      </c>
      <c r="K3815">
        <v>2020</v>
      </c>
      <c r="L3815" s="1064">
        <v>1</v>
      </c>
      <c r="M3815" s="1064">
        <v>4</v>
      </c>
      <c r="N3815" s="1064" t="s">
        <v>2395</v>
      </c>
      <c r="O3815">
        <v>13</v>
      </c>
      <c r="P3815" s="1065">
        <v>0</v>
      </c>
      <c r="Q3815" s="1065">
        <v>0</v>
      </c>
      <c r="R3815" s="1066">
        <f t="shared" si="59"/>
        <v>0</v>
      </c>
      <c r="S3815" s="1065">
        <v>0</v>
      </c>
      <c r="T3815" s="1065">
        <v>0</v>
      </c>
      <c r="U3815" s="1065">
        <v>0</v>
      </c>
      <c r="V3815" s="1065">
        <v>0</v>
      </c>
    </row>
    <row r="3816" spans="1:22">
      <c r="A3816">
        <v>4088200100</v>
      </c>
      <c r="B3816" s="1061">
        <v>2</v>
      </c>
      <c r="C3816" s="1061">
        <v>5</v>
      </c>
      <c r="D3816" s="1062">
        <v>2</v>
      </c>
      <c r="E3816" s="1061" t="s">
        <v>2394</v>
      </c>
      <c r="F3816" s="1061">
        <v>143</v>
      </c>
      <c r="G3816" s="1061" t="s">
        <v>711</v>
      </c>
      <c r="H3816" s="1063">
        <v>1</v>
      </c>
      <c r="I3816" s="1064">
        <v>11310</v>
      </c>
      <c r="J3816" s="1064">
        <v>1</v>
      </c>
      <c r="K3816">
        <v>2020</v>
      </c>
      <c r="L3816" s="1064">
        <v>1</v>
      </c>
      <c r="M3816" s="1064">
        <v>4</v>
      </c>
      <c r="N3816" s="1064" t="s">
        <v>2395</v>
      </c>
      <c r="O3816">
        <v>13</v>
      </c>
      <c r="P3816" s="1065">
        <v>0</v>
      </c>
      <c r="Q3816" s="1065">
        <v>0</v>
      </c>
      <c r="R3816" s="1066">
        <f t="shared" si="59"/>
        <v>0</v>
      </c>
      <c r="S3816" s="1065">
        <v>0</v>
      </c>
      <c r="T3816" s="1065">
        <v>0</v>
      </c>
      <c r="U3816" s="1065">
        <v>1794.64</v>
      </c>
      <c r="V3816" s="1065">
        <v>1794.64</v>
      </c>
    </row>
    <row r="3817" spans="1:22">
      <c r="A3817">
        <v>4088200100</v>
      </c>
      <c r="B3817" s="1061">
        <v>2</v>
      </c>
      <c r="C3817" s="1061">
        <v>5</v>
      </c>
      <c r="D3817" s="1062">
        <v>2</v>
      </c>
      <c r="E3817" s="1061" t="s">
        <v>2394</v>
      </c>
      <c r="F3817" s="1061">
        <v>143</v>
      </c>
      <c r="G3817" s="1061" t="s">
        <v>711</v>
      </c>
      <c r="H3817" s="1063">
        <v>1</v>
      </c>
      <c r="I3817" s="1064">
        <v>11310</v>
      </c>
      <c r="J3817" s="1064">
        <v>1</v>
      </c>
      <c r="K3817">
        <v>2020</v>
      </c>
      <c r="L3817" s="1064">
        <v>1</v>
      </c>
      <c r="M3817" s="1064">
        <v>4</v>
      </c>
      <c r="N3817" s="1064" t="s">
        <v>2395</v>
      </c>
      <c r="O3817">
        <v>13</v>
      </c>
      <c r="P3817" s="1065">
        <v>0</v>
      </c>
      <c r="Q3817" s="1065">
        <v>0</v>
      </c>
      <c r="R3817" s="1066">
        <f t="shared" si="59"/>
        <v>0</v>
      </c>
      <c r="S3817" s="1065">
        <v>0</v>
      </c>
      <c r="T3817" s="1065">
        <v>0</v>
      </c>
      <c r="U3817" s="1065">
        <v>0</v>
      </c>
      <c r="V3817" s="1065">
        <v>0</v>
      </c>
    </row>
    <row r="3818" spans="1:22">
      <c r="A3818">
        <v>4088200100</v>
      </c>
      <c r="B3818" s="1061">
        <v>2</v>
      </c>
      <c r="C3818" s="1061">
        <v>5</v>
      </c>
      <c r="D3818" s="1062">
        <v>2</v>
      </c>
      <c r="E3818" s="1061" t="s">
        <v>2394</v>
      </c>
      <c r="F3818" s="1061">
        <v>143</v>
      </c>
      <c r="G3818" s="1061" t="s">
        <v>711</v>
      </c>
      <c r="H3818" s="1063">
        <v>1</v>
      </c>
      <c r="I3818" s="1064">
        <v>11310</v>
      </c>
      <c r="J3818" s="1064">
        <v>1</v>
      </c>
      <c r="K3818">
        <v>2020</v>
      </c>
      <c r="L3818" s="1064">
        <v>1</v>
      </c>
      <c r="M3818" s="1064">
        <v>4</v>
      </c>
      <c r="N3818" s="1064" t="s">
        <v>2395</v>
      </c>
      <c r="O3818">
        <v>13</v>
      </c>
      <c r="P3818" s="1065">
        <v>0</v>
      </c>
      <c r="Q3818" s="1065">
        <v>0</v>
      </c>
      <c r="R3818" s="1066">
        <f t="shared" si="59"/>
        <v>0</v>
      </c>
      <c r="S3818" s="1065">
        <v>0</v>
      </c>
      <c r="T3818" s="1065">
        <v>0</v>
      </c>
      <c r="U3818" s="1065">
        <v>0</v>
      </c>
      <c r="V3818" s="1065">
        <v>0</v>
      </c>
    </row>
    <row r="3819" spans="1:22">
      <c r="A3819">
        <v>4088200100</v>
      </c>
      <c r="B3819" s="1061">
        <v>2</v>
      </c>
      <c r="C3819" s="1061">
        <v>5</v>
      </c>
      <c r="D3819" s="1062">
        <v>2</v>
      </c>
      <c r="E3819" s="1061" t="s">
        <v>2394</v>
      </c>
      <c r="F3819" s="1061">
        <v>143</v>
      </c>
      <c r="G3819" s="1061" t="s">
        <v>711</v>
      </c>
      <c r="H3819" s="1063">
        <v>1</v>
      </c>
      <c r="I3819" s="1064">
        <v>11310</v>
      </c>
      <c r="J3819" s="1064">
        <v>1</v>
      </c>
      <c r="K3819">
        <v>2020</v>
      </c>
      <c r="L3819" s="1064">
        <v>1</v>
      </c>
      <c r="M3819" s="1064">
        <v>4</v>
      </c>
      <c r="N3819" s="1064" t="s">
        <v>2395</v>
      </c>
      <c r="O3819">
        <v>13</v>
      </c>
      <c r="P3819" s="1065">
        <v>0</v>
      </c>
      <c r="Q3819" s="1065">
        <v>0</v>
      </c>
      <c r="R3819" s="1066">
        <f t="shared" si="59"/>
        <v>0</v>
      </c>
      <c r="S3819" s="1065">
        <v>1794.64</v>
      </c>
      <c r="T3819" s="1065">
        <v>1794.64</v>
      </c>
      <c r="U3819" s="1065">
        <v>0</v>
      </c>
      <c r="V3819" s="1065">
        <v>0</v>
      </c>
    </row>
    <row r="3820" spans="1:22">
      <c r="A3820">
        <v>4088200100</v>
      </c>
      <c r="B3820" s="1061">
        <v>2</v>
      </c>
      <c r="C3820" s="1061">
        <v>5</v>
      </c>
      <c r="D3820" s="1062">
        <v>2</v>
      </c>
      <c r="E3820" s="1061" t="s">
        <v>2394</v>
      </c>
      <c r="F3820" s="1061">
        <v>143</v>
      </c>
      <c r="G3820" s="1061" t="s">
        <v>711</v>
      </c>
      <c r="H3820" s="1063">
        <v>1</v>
      </c>
      <c r="I3820" s="1064">
        <v>11310</v>
      </c>
      <c r="J3820" s="1064">
        <v>1</v>
      </c>
      <c r="K3820">
        <v>2020</v>
      </c>
      <c r="L3820" s="1064">
        <v>1</v>
      </c>
      <c r="M3820" s="1064">
        <v>4</v>
      </c>
      <c r="N3820" s="1064" t="s">
        <v>2395</v>
      </c>
      <c r="O3820">
        <v>13</v>
      </c>
      <c r="P3820" s="1065">
        <v>0</v>
      </c>
      <c r="Q3820" s="1065">
        <v>1794.64</v>
      </c>
      <c r="R3820" s="1066">
        <f t="shared" si="59"/>
        <v>1794.64</v>
      </c>
      <c r="S3820" s="1065">
        <v>0</v>
      </c>
      <c r="T3820" s="1065">
        <v>0</v>
      </c>
      <c r="U3820" s="1065">
        <v>0</v>
      </c>
      <c r="V3820" s="1065">
        <v>0</v>
      </c>
    </row>
    <row r="3821" spans="1:22">
      <c r="A3821">
        <v>4088200100</v>
      </c>
      <c r="B3821" s="1061">
        <v>2</v>
      </c>
      <c r="C3821" s="1061">
        <v>5</v>
      </c>
      <c r="D3821" s="1062">
        <v>2</v>
      </c>
      <c r="E3821" s="1061" t="s">
        <v>2394</v>
      </c>
      <c r="F3821" s="1061">
        <v>143</v>
      </c>
      <c r="G3821" s="1061" t="s">
        <v>711</v>
      </c>
      <c r="H3821" s="1063">
        <v>1</v>
      </c>
      <c r="I3821" s="1064">
        <v>11310</v>
      </c>
      <c r="J3821" s="1064">
        <v>1</v>
      </c>
      <c r="K3821">
        <v>2020</v>
      </c>
      <c r="L3821" s="1064">
        <v>1</v>
      </c>
      <c r="M3821" s="1064">
        <v>4</v>
      </c>
      <c r="N3821" s="1064" t="s">
        <v>2395</v>
      </c>
      <c r="O3821">
        <v>13</v>
      </c>
      <c r="P3821" s="1065">
        <v>0</v>
      </c>
      <c r="Q3821" s="1065">
        <v>0</v>
      </c>
      <c r="R3821" s="1066">
        <f t="shared" si="59"/>
        <v>0</v>
      </c>
      <c r="S3821" s="1065">
        <v>0</v>
      </c>
      <c r="T3821" s="1065">
        <v>0</v>
      </c>
      <c r="U3821" s="1065">
        <v>0</v>
      </c>
      <c r="V3821" s="1065">
        <v>0</v>
      </c>
    </row>
    <row r="3822" spans="1:22">
      <c r="A3822">
        <v>4088200100</v>
      </c>
      <c r="B3822" s="1061">
        <v>2</v>
      </c>
      <c r="C3822" s="1061">
        <v>5</v>
      </c>
      <c r="D3822" s="1062">
        <v>2</v>
      </c>
      <c r="E3822" s="1061" t="s">
        <v>2394</v>
      </c>
      <c r="F3822" s="1061">
        <v>143</v>
      </c>
      <c r="G3822" s="1061" t="s">
        <v>711</v>
      </c>
      <c r="H3822" s="1063">
        <v>1</v>
      </c>
      <c r="I3822" s="1064">
        <v>11310</v>
      </c>
      <c r="J3822" s="1064">
        <v>1</v>
      </c>
      <c r="K3822">
        <v>2020</v>
      </c>
      <c r="L3822" s="1064">
        <v>1</v>
      </c>
      <c r="M3822" s="1064">
        <v>4</v>
      </c>
      <c r="N3822" s="1064" t="s">
        <v>2395</v>
      </c>
      <c r="O3822">
        <v>13</v>
      </c>
      <c r="P3822" s="1065">
        <v>0</v>
      </c>
      <c r="Q3822" s="1065">
        <v>0</v>
      </c>
      <c r="R3822" s="1066">
        <f t="shared" si="59"/>
        <v>0</v>
      </c>
      <c r="S3822" s="1065">
        <v>0</v>
      </c>
      <c r="T3822" s="1065">
        <v>0</v>
      </c>
      <c r="U3822" s="1065">
        <v>6992.78</v>
      </c>
      <c r="V3822" s="1065">
        <v>6992.78</v>
      </c>
    </row>
    <row r="3823" spans="1:22">
      <c r="A3823">
        <v>4088200100</v>
      </c>
      <c r="B3823" s="1061">
        <v>2</v>
      </c>
      <c r="C3823" s="1061">
        <v>5</v>
      </c>
      <c r="D3823" s="1062">
        <v>2</v>
      </c>
      <c r="E3823" s="1061" t="s">
        <v>2394</v>
      </c>
      <c r="F3823" s="1061">
        <v>143</v>
      </c>
      <c r="G3823" s="1061" t="s">
        <v>711</v>
      </c>
      <c r="H3823" s="1063">
        <v>1</v>
      </c>
      <c r="I3823" s="1064">
        <v>11310</v>
      </c>
      <c r="J3823" s="1064">
        <v>1</v>
      </c>
      <c r="K3823">
        <v>2020</v>
      </c>
      <c r="L3823" s="1064">
        <v>1</v>
      </c>
      <c r="M3823" s="1064">
        <v>4</v>
      </c>
      <c r="N3823" s="1064" t="s">
        <v>2395</v>
      </c>
      <c r="O3823">
        <v>13</v>
      </c>
      <c r="P3823" s="1065">
        <v>0</v>
      </c>
      <c r="Q3823" s="1065">
        <v>0</v>
      </c>
      <c r="R3823" s="1066">
        <f t="shared" si="59"/>
        <v>0</v>
      </c>
      <c r="S3823" s="1065">
        <v>0</v>
      </c>
      <c r="T3823" s="1065">
        <v>0</v>
      </c>
      <c r="U3823" s="1065">
        <v>0</v>
      </c>
      <c r="V3823" s="1065">
        <v>0</v>
      </c>
    </row>
    <row r="3824" spans="1:22">
      <c r="A3824">
        <v>4088200100</v>
      </c>
      <c r="B3824" s="1061">
        <v>2</v>
      </c>
      <c r="C3824" s="1061">
        <v>5</v>
      </c>
      <c r="D3824" s="1062">
        <v>2</v>
      </c>
      <c r="E3824" s="1061" t="s">
        <v>2394</v>
      </c>
      <c r="F3824" s="1061">
        <v>143</v>
      </c>
      <c r="G3824" s="1061" t="s">
        <v>711</v>
      </c>
      <c r="H3824" s="1063">
        <v>1</v>
      </c>
      <c r="I3824" s="1064">
        <v>11310</v>
      </c>
      <c r="J3824" s="1064">
        <v>1</v>
      </c>
      <c r="K3824">
        <v>2020</v>
      </c>
      <c r="L3824" s="1064">
        <v>1</v>
      </c>
      <c r="M3824" s="1064">
        <v>4</v>
      </c>
      <c r="N3824" s="1064" t="s">
        <v>2395</v>
      </c>
      <c r="O3824">
        <v>13</v>
      </c>
      <c r="P3824" s="1065">
        <v>0</v>
      </c>
      <c r="Q3824" s="1065">
        <v>6992.78</v>
      </c>
      <c r="R3824" s="1066">
        <f t="shared" si="59"/>
        <v>6992.78</v>
      </c>
      <c r="S3824" s="1065">
        <v>0</v>
      </c>
      <c r="T3824" s="1065">
        <v>0</v>
      </c>
      <c r="U3824" s="1065">
        <v>0</v>
      </c>
      <c r="V3824" s="1065">
        <v>0</v>
      </c>
    </row>
    <row r="3825" spans="1:22">
      <c r="A3825">
        <v>4088200100</v>
      </c>
      <c r="B3825" s="1061">
        <v>2</v>
      </c>
      <c r="C3825" s="1061">
        <v>5</v>
      </c>
      <c r="D3825" s="1062">
        <v>2</v>
      </c>
      <c r="E3825" s="1061" t="s">
        <v>2394</v>
      </c>
      <c r="F3825" s="1061">
        <v>143</v>
      </c>
      <c r="G3825" s="1061" t="s">
        <v>711</v>
      </c>
      <c r="H3825" s="1063">
        <v>1</v>
      </c>
      <c r="I3825" s="1064">
        <v>11310</v>
      </c>
      <c r="J3825" s="1064">
        <v>1</v>
      </c>
      <c r="K3825">
        <v>2020</v>
      </c>
      <c r="L3825" s="1064">
        <v>1</v>
      </c>
      <c r="M3825" s="1064">
        <v>4</v>
      </c>
      <c r="N3825" s="1064" t="s">
        <v>2395</v>
      </c>
      <c r="O3825">
        <v>13</v>
      </c>
      <c r="P3825" s="1065">
        <v>0</v>
      </c>
      <c r="Q3825" s="1065">
        <v>0</v>
      </c>
      <c r="R3825" s="1066">
        <f t="shared" si="59"/>
        <v>0</v>
      </c>
      <c r="S3825" s="1065">
        <v>0</v>
      </c>
      <c r="T3825" s="1065">
        <v>0</v>
      </c>
      <c r="U3825" s="1065">
        <v>0</v>
      </c>
      <c r="V3825" s="1065">
        <v>0</v>
      </c>
    </row>
    <row r="3826" spans="1:22">
      <c r="A3826">
        <v>4088200100</v>
      </c>
      <c r="B3826" s="1061">
        <v>2</v>
      </c>
      <c r="C3826" s="1061">
        <v>5</v>
      </c>
      <c r="D3826" s="1062">
        <v>2</v>
      </c>
      <c r="E3826" s="1061" t="s">
        <v>2394</v>
      </c>
      <c r="F3826" s="1061">
        <v>143</v>
      </c>
      <c r="G3826" s="1061" t="s">
        <v>711</v>
      </c>
      <c r="H3826" s="1063">
        <v>1</v>
      </c>
      <c r="I3826" s="1064">
        <v>11310</v>
      </c>
      <c r="J3826" s="1064">
        <v>1</v>
      </c>
      <c r="K3826">
        <v>2020</v>
      </c>
      <c r="L3826" s="1064">
        <v>1</v>
      </c>
      <c r="M3826" s="1064">
        <v>4</v>
      </c>
      <c r="N3826" s="1064" t="s">
        <v>2395</v>
      </c>
      <c r="O3826">
        <v>13</v>
      </c>
      <c r="P3826" s="1065">
        <v>0</v>
      </c>
      <c r="Q3826" s="1065">
        <v>0</v>
      </c>
      <c r="R3826" s="1066">
        <f t="shared" si="59"/>
        <v>0</v>
      </c>
      <c r="S3826" s="1065">
        <v>6992.78</v>
      </c>
      <c r="T3826" s="1065">
        <v>6992.78</v>
      </c>
      <c r="U3826" s="1065">
        <v>0</v>
      </c>
      <c r="V3826" s="1065">
        <v>0</v>
      </c>
    </row>
    <row r="3827" spans="1:22">
      <c r="A3827">
        <v>4088200100</v>
      </c>
      <c r="B3827" s="1061">
        <v>2</v>
      </c>
      <c r="C3827" s="1061">
        <v>5</v>
      </c>
      <c r="D3827" s="1062">
        <v>2</v>
      </c>
      <c r="E3827" s="1061" t="s">
        <v>2394</v>
      </c>
      <c r="F3827" s="1061">
        <v>143</v>
      </c>
      <c r="G3827" s="1061" t="s">
        <v>711</v>
      </c>
      <c r="H3827" s="1063">
        <v>1</v>
      </c>
      <c r="I3827" s="1064">
        <v>11310</v>
      </c>
      <c r="J3827" s="1064">
        <v>1</v>
      </c>
      <c r="K3827">
        <v>2020</v>
      </c>
      <c r="L3827" s="1064">
        <v>1</v>
      </c>
      <c r="M3827" s="1064">
        <v>4</v>
      </c>
      <c r="N3827" s="1064" t="s">
        <v>2395</v>
      </c>
      <c r="O3827">
        <v>13</v>
      </c>
      <c r="P3827" s="1065">
        <v>0</v>
      </c>
      <c r="Q3827" s="1065">
        <v>0</v>
      </c>
      <c r="R3827" s="1066">
        <f t="shared" si="59"/>
        <v>0</v>
      </c>
      <c r="S3827" s="1065">
        <v>0</v>
      </c>
      <c r="T3827" s="1065">
        <v>0</v>
      </c>
      <c r="U3827" s="1065">
        <v>0</v>
      </c>
      <c r="V3827" s="1065">
        <v>0</v>
      </c>
    </row>
    <row r="3828" spans="1:22">
      <c r="A3828">
        <v>4088200100</v>
      </c>
      <c r="B3828" s="1061">
        <v>2</v>
      </c>
      <c r="C3828" s="1061">
        <v>5</v>
      </c>
      <c r="D3828" s="1062">
        <v>2</v>
      </c>
      <c r="E3828" s="1061" t="s">
        <v>2394</v>
      </c>
      <c r="F3828" s="1061">
        <v>143</v>
      </c>
      <c r="G3828" s="1061" t="s">
        <v>711</v>
      </c>
      <c r="H3828" s="1063">
        <v>1</v>
      </c>
      <c r="I3828" s="1064">
        <v>11310</v>
      </c>
      <c r="J3828" s="1064">
        <v>1</v>
      </c>
      <c r="K3828">
        <v>2020</v>
      </c>
      <c r="L3828" s="1064">
        <v>1</v>
      </c>
      <c r="M3828" s="1064">
        <v>4</v>
      </c>
      <c r="N3828" s="1064" t="s">
        <v>2395</v>
      </c>
      <c r="O3828">
        <v>13</v>
      </c>
      <c r="P3828" s="1065">
        <v>0</v>
      </c>
      <c r="Q3828" s="1065">
        <v>0</v>
      </c>
      <c r="R3828" s="1066">
        <f t="shared" si="59"/>
        <v>0</v>
      </c>
      <c r="S3828" s="1065">
        <v>0</v>
      </c>
      <c r="T3828" s="1065">
        <v>0</v>
      </c>
      <c r="U3828" s="1065">
        <v>52959.78</v>
      </c>
      <c r="V3828" s="1065">
        <v>52959.78</v>
      </c>
    </row>
    <row r="3829" spans="1:22">
      <c r="A3829">
        <v>4088200100</v>
      </c>
      <c r="B3829" s="1061">
        <v>2</v>
      </c>
      <c r="C3829" s="1061">
        <v>5</v>
      </c>
      <c r="D3829" s="1062">
        <v>2</v>
      </c>
      <c r="E3829" s="1061" t="s">
        <v>2394</v>
      </c>
      <c r="F3829" s="1061">
        <v>143</v>
      </c>
      <c r="G3829" s="1061" t="s">
        <v>711</v>
      </c>
      <c r="H3829" s="1063">
        <v>1</v>
      </c>
      <c r="I3829" s="1064">
        <v>11310</v>
      </c>
      <c r="J3829" s="1064">
        <v>1</v>
      </c>
      <c r="K3829">
        <v>2020</v>
      </c>
      <c r="L3829" s="1064">
        <v>1</v>
      </c>
      <c r="M3829" s="1064">
        <v>4</v>
      </c>
      <c r="N3829" s="1064" t="s">
        <v>2395</v>
      </c>
      <c r="O3829">
        <v>13</v>
      </c>
      <c r="P3829" s="1065">
        <v>0</v>
      </c>
      <c r="Q3829" s="1065">
        <v>0</v>
      </c>
      <c r="R3829" s="1066">
        <f t="shared" si="59"/>
        <v>0</v>
      </c>
      <c r="S3829" s="1065">
        <v>0</v>
      </c>
      <c r="T3829" s="1065">
        <v>0</v>
      </c>
      <c r="U3829" s="1065">
        <v>0</v>
      </c>
      <c r="V3829" s="1065">
        <v>0</v>
      </c>
    </row>
    <row r="3830" spans="1:22">
      <c r="A3830">
        <v>4088200100</v>
      </c>
      <c r="B3830" s="1061">
        <v>2</v>
      </c>
      <c r="C3830" s="1061">
        <v>5</v>
      </c>
      <c r="D3830" s="1062">
        <v>2</v>
      </c>
      <c r="E3830" s="1061" t="s">
        <v>2394</v>
      </c>
      <c r="F3830" s="1061">
        <v>143</v>
      </c>
      <c r="G3830" s="1061" t="s">
        <v>711</v>
      </c>
      <c r="H3830" s="1063">
        <v>1</v>
      </c>
      <c r="I3830" s="1064">
        <v>11310</v>
      </c>
      <c r="J3830" s="1064">
        <v>1</v>
      </c>
      <c r="K3830">
        <v>2020</v>
      </c>
      <c r="L3830" s="1064">
        <v>1</v>
      </c>
      <c r="M3830" s="1064">
        <v>4</v>
      </c>
      <c r="N3830" s="1064" t="s">
        <v>2395</v>
      </c>
      <c r="O3830">
        <v>13</v>
      </c>
      <c r="P3830" s="1065">
        <v>0</v>
      </c>
      <c r="Q3830" s="1065">
        <v>0</v>
      </c>
      <c r="R3830" s="1066">
        <f t="shared" si="59"/>
        <v>0</v>
      </c>
      <c r="S3830" s="1065">
        <v>0</v>
      </c>
      <c r="T3830" s="1065">
        <v>0</v>
      </c>
      <c r="U3830" s="1065">
        <v>0</v>
      </c>
      <c r="V3830" s="1065">
        <v>0</v>
      </c>
    </row>
    <row r="3831" spans="1:22">
      <c r="A3831">
        <v>4088200100</v>
      </c>
      <c r="B3831" s="1061">
        <v>2</v>
      </c>
      <c r="C3831" s="1061">
        <v>5</v>
      </c>
      <c r="D3831" s="1062">
        <v>2</v>
      </c>
      <c r="E3831" s="1061" t="s">
        <v>2394</v>
      </c>
      <c r="F3831" s="1061">
        <v>143</v>
      </c>
      <c r="G3831" s="1061" t="s">
        <v>711</v>
      </c>
      <c r="H3831" s="1063">
        <v>1</v>
      </c>
      <c r="I3831" s="1064">
        <v>11310</v>
      </c>
      <c r="J3831" s="1064">
        <v>1</v>
      </c>
      <c r="K3831">
        <v>2020</v>
      </c>
      <c r="L3831" s="1064">
        <v>1</v>
      </c>
      <c r="M3831" s="1064">
        <v>4</v>
      </c>
      <c r="N3831" s="1064" t="s">
        <v>2395</v>
      </c>
      <c r="O3831">
        <v>13</v>
      </c>
      <c r="P3831" s="1065">
        <v>0</v>
      </c>
      <c r="Q3831" s="1065">
        <v>0</v>
      </c>
      <c r="R3831" s="1066">
        <f t="shared" si="59"/>
        <v>0</v>
      </c>
      <c r="S3831" s="1065">
        <v>52959.78</v>
      </c>
      <c r="T3831" s="1065">
        <v>52959.78</v>
      </c>
      <c r="U3831" s="1065">
        <v>0</v>
      </c>
      <c r="V3831" s="1065">
        <v>0</v>
      </c>
    </row>
    <row r="3832" spans="1:22">
      <c r="A3832">
        <v>4088200100</v>
      </c>
      <c r="B3832" s="1061">
        <v>2</v>
      </c>
      <c r="C3832" s="1061">
        <v>5</v>
      </c>
      <c r="D3832" s="1062">
        <v>2</v>
      </c>
      <c r="E3832" s="1061" t="s">
        <v>2394</v>
      </c>
      <c r="F3832" s="1061">
        <v>143</v>
      </c>
      <c r="G3832" s="1061" t="s">
        <v>711</v>
      </c>
      <c r="H3832" s="1063">
        <v>1</v>
      </c>
      <c r="I3832" s="1064">
        <v>11310</v>
      </c>
      <c r="J3832" s="1064">
        <v>1</v>
      </c>
      <c r="K3832">
        <v>2020</v>
      </c>
      <c r="L3832" s="1064">
        <v>1</v>
      </c>
      <c r="M3832" s="1064">
        <v>4</v>
      </c>
      <c r="N3832" s="1064" t="s">
        <v>2395</v>
      </c>
      <c r="O3832">
        <v>13</v>
      </c>
      <c r="P3832" s="1065">
        <v>0</v>
      </c>
      <c r="Q3832" s="1065">
        <v>52959.78</v>
      </c>
      <c r="R3832" s="1066">
        <f t="shared" si="59"/>
        <v>52959.78</v>
      </c>
      <c r="S3832" s="1065">
        <v>0</v>
      </c>
      <c r="T3832" s="1065">
        <v>0</v>
      </c>
      <c r="U3832" s="1065">
        <v>0</v>
      </c>
      <c r="V3832" s="1065">
        <v>0</v>
      </c>
    </row>
    <row r="3833" spans="1:22">
      <c r="A3833">
        <v>4088200100</v>
      </c>
      <c r="B3833" s="1061">
        <v>2</v>
      </c>
      <c r="C3833" s="1061">
        <v>5</v>
      </c>
      <c r="D3833" s="1062">
        <v>2</v>
      </c>
      <c r="E3833" s="1061" t="s">
        <v>2394</v>
      </c>
      <c r="F3833" s="1061">
        <v>143</v>
      </c>
      <c r="G3833" s="1061" t="s">
        <v>711</v>
      </c>
      <c r="H3833" s="1063">
        <v>1</v>
      </c>
      <c r="I3833" s="1064">
        <v>11310</v>
      </c>
      <c r="J3833" s="1064">
        <v>1</v>
      </c>
      <c r="K3833">
        <v>2020</v>
      </c>
      <c r="L3833" s="1064">
        <v>1</v>
      </c>
      <c r="M3833" s="1064">
        <v>4</v>
      </c>
      <c r="N3833" s="1064" t="s">
        <v>2395</v>
      </c>
      <c r="O3833">
        <v>13</v>
      </c>
      <c r="P3833" s="1065">
        <v>0</v>
      </c>
      <c r="Q3833" s="1065">
        <v>0</v>
      </c>
      <c r="R3833" s="1066">
        <f t="shared" si="59"/>
        <v>0</v>
      </c>
      <c r="S3833" s="1065">
        <v>0</v>
      </c>
      <c r="T3833" s="1065">
        <v>0</v>
      </c>
      <c r="U3833" s="1065">
        <v>0</v>
      </c>
      <c r="V3833" s="1065">
        <v>0</v>
      </c>
    </row>
    <row r="3834" spans="1:22">
      <c r="A3834">
        <v>4088200100</v>
      </c>
      <c r="B3834" s="1061">
        <v>2</v>
      </c>
      <c r="C3834" s="1061">
        <v>5</v>
      </c>
      <c r="D3834" s="1062">
        <v>2</v>
      </c>
      <c r="E3834" s="1061" t="s">
        <v>2394</v>
      </c>
      <c r="F3834" s="1061">
        <v>143</v>
      </c>
      <c r="G3834" s="1061" t="s">
        <v>711</v>
      </c>
      <c r="H3834" s="1063">
        <v>1</v>
      </c>
      <c r="I3834" s="1064">
        <v>11310</v>
      </c>
      <c r="J3834" s="1064">
        <v>1</v>
      </c>
      <c r="K3834">
        <v>2020</v>
      </c>
      <c r="L3834" s="1064">
        <v>1</v>
      </c>
      <c r="M3834" s="1064">
        <v>4</v>
      </c>
      <c r="N3834" s="1064" t="s">
        <v>2395</v>
      </c>
      <c r="O3834">
        <v>13</v>
      </c>
      <c r="P3834" s="1065">
        <v>0</v>
      </c>
      <c r="Q3834" s="1065">
        <v>0</v>
      </c>
      <c r="R3834" s="1066">
        <f t="shared" si="59"/>
        <v>0</v>
      </c>
      <c r="S3834" s="1065">
        <v>0</v>
      </c>
      <c r="T3834" s="1065">
        <v>0</v>
      </c>
      <c r="U3834" s="1065">
        <v>8252.91</v>
      </c>
      <c r="V3834" s="1065">
        <v>8252.91</v>
      </c>
    </row>
    <row r="3835" spans="1:22">
      <c r="A3835">
        <v>4088200100</v>
      </c>
      <c r="B3835" s="1061">
        <v>2</v>
      </c>
      <c r="C3835" s="1061">
        <v>5</v>
      </c>
      <c r="D3835" s="1062">
        <v>2</v>
      </c>
      <c r="E3835" s="1061" t="s">
        <v>2394</v>
      </c>
      <c r="F3835" s="1061">
        <v>143</v>
      </c>
      <c r="G3835" s="1061" t="s">
        <v>711</v>
      </c>
      <c r="H3835" s="1063">
        <v>1</v>
      </c>
      <c r="I3835" s="1064">
        <v>11310</v>
      </c>
      <c r="J3835" s="1064">
        <v>1</v>
      </c>
      <c r="K3835">
        <v>2020</v>
      </c>
      <c r="L3835" s="1064">
        <v>1</v>
      </c>
      <c r="M3835" s="1064">
        <v>4</v>
      </c>
      <c r="N3835" s="1064" t="s">
        <v>2395</v>
      </c>
      <c r="O3835">
        <v>13</v>
      </c>
      <c r="P3835" s="1065">
        <v>0</v>
      </c>
      <c r="Q3835" s="1065">
        <v>0</v>
      </c>
      <c r="R3835" s="1066">
        <f t="shared" si="59"/>
        <v>0</v>
      </c>
      <c r="S3835" s="1065">
        <v>8252.91</v>
      </c>
      <c r="T3835" s="1065">
        <v>8252.91</v>
      </c>
      <c r="U3835" s="1065">
        <v>0</v>
      </c>
      <c r="V3835" s="1065">
        <v>0</v>
      </c>
    </row>
    <row r="3836" spans="1:22">
      <c r="A3836">
        <v>4088200100</v>
      </c>
      <c r="B3836" s="1061">
        <v>2</v>
      </c>
      <c r="C3836" s="1061">
        <v>5</v>
      </c>
      <c r="D3836" s="1062">
        <v>2</v>
      </c>
      <c r="E3836" s="1061" t="s">
        <v>2394</v>
      </c>
      <c r="F3836" s="1061">
        <v>143</v>
      </c>
      <c r="G3836" s="1061" t="s">
        <v>711</v>
      </c>
      <c r="H3836" s="1063">
        <v>1</v>
      </c>
      <c r="I3836" s="1064">
        <v>11310</v>
      </c>
      <c r="J3836" s="1064">
        <v>1</v>
      </c>
      <c r="K3836">
        <v>2020</v>
      </c>
      <c r="L3836" s="1064">
        <v>1</v>
      </c>
      <c r="M3836" s="1064">
        <v>4</v>
      </c>
      <c r="N3836" s="1064" t="s">
        <v>2395</v>
      </c>
      <c r="O3836">
        <v>13</v>
      </c>
      <c r="P3836" s="1065">
        <v>0</v>
      </c>
      <c r="Q3836" s="1065">
        <v>8252.91</v>
      </c>
      <c r="R3836" s="1066">
        <f t="shared" si="59"/>
        <v>8252.91</v>
      </c>
      <c r="S3836" s="1065">
        <v>0</v>
      </c>
      <c r="T3836" s="1065">
        <v>0</v>
      </c>
      <c r="U3836" s="1065">
        <v>0</v>
      </c>
      <c r="V3836" s="1065">
        <v>0</v>
      </c>
    </row>
    <row r="3837" spans="1:22">
      <c r="A3837">
        <v>4088200100</v>
      </c>
      <c r="B3837" s="1061">
        <v>2</v>
      </c>
      <c r="C3837" s="1061">
        <v>5</v>
      </c>
      <c r="D3837" s="1062">
        <v>2</v>
      </c>
      <c r="E3837" s="1061" t="s">
        <v>2394</v>
      </c>
      <c r="F3837" s="1061">
        <v>143</v>
      </c>
      <c r="G3837" s="1061" t="s">
        <v>711</v>
      </c>
      <c r="H3837" s="1063">
        <v>1</v>
      </c>
      <c r="I3837" s="1064">
        <v>11310</v>
      </c>
      <c r="J3837" s="1064">
        <v>1</v>
      </c>
      <c r="K3837">
        <v>2020</v>
      </c>
      <c r="L3837" s="1064">
        <v>1</v>
      </c>
      <c r="M3837" s="1064">
        <v>4</v>
      </c>
      <c r="N3837" s="1064" t="s">
        <v>2395</v>
      </c>
      <c r="O3837">
        <v>13</v>
      </c>
      <c r="P3837" s="1065">
        <v>0</v>
      </c>
      <c r="Q3837" s="1065">
        <v>0</v>
      </c>
      <c r="R3837" s="1066">
        <f t="shared" si="59"/>
        <v>0</v>
      </c>
      <c r="S3837" s="1065">
        <v>0</v>
      </c>
      <c r="T3837" s="1065">
        <v>0</v>
      </c>
      <c r="U3837" s="1065">
        <v>0</v>
      </c>
      <c r="V3837" s="1065">
        <v>0</v>
      </c>
    </row>
    <row r="3838" spans="1:22">
      <c r="A3838">
        <v>4088200100</v>
      </c>
      <c r="B3838" s="1061">
        <v>2</v>
      </c>
      <c r="C3838" s="1061">
        <v>5</v>
      </c>
      <c r="D3838" s="1062">
        <v>2</v>
      </c>
      <c r="E3838" s="1061" t="s">
        <v>2394</v>
      </c>
      <c r="F3838" s="1061">
        <v>143</v>
      </c>
      <c r="G3838" s="1061" t="s">
        <v>711</v>
      </c>
      <c r="H3838" s="1063">
        <v>1</v>
      </c>
      <c r="I3838" s="1064">
        <v>11310</v>
      </c>
      <c r="J3838" s="1064">
        <v>1</v>
      </c>
      <c r="K3838">
        <v>2020</v>
      </c>
      <c r="L3838" s="1064">
        <v>1</v>
      </c>
      <c r="M3838" s="1064">
        <v>4</v>
      </c>
      <c r="N3838" s="1064" t="s">
        <v>2395</v>
      </c>
      <c r="O3838">
        <v>13</v>
      </c>
      <c r="P3838" s="1065">
        <v>0</v>
      </c>
      <c r="Q3838" s="1065">
        <v>0</v>
      </c>
      <c r="R3838" s="1066">
        <f t="shared" si="59"/>
        <v>0</v>
      </c>
      <c r="S3838" s="1065">
        <v>0</v>
      </c>
      <c r="T3838" s="1065">
        <v>0</v>
      </c>
      <c r="U3838" s="1065">
        <v>0</v>
      </c>
      <c r="V3838" s="1065">
        <v>0</v>
      </c>
    </row>
    <row r="3839" spans="1:22">
      <c r="A3839">
        <v>4088200100</v>
      </c>
      <c r="B3839" s="1061">
        <v>2</v>
      </c>
      <c r="C3839" s="1061">
        <v>5</v>
      </c>
      <c r="D3839" s="1062">
        <v>2</v>
      </c>
      <c r="E3839" s="1061" t="s">
        <v>2394</v>
      </c>
      <c r="F3839" s="1061">
        <v>143</v>
      </c>
      <c r="G3839" s="1061" t="s">
        <v>711</v>
      </c>
      <c r="H3839" s="1063">
        <v>1</v>
      </c>
      <c r="I3839" s="1064">
        <v>11310</v>
      </c>
      <c r="J3839" s="1064">
        <v>1</v>
      </c>
      <c r="K3839">
        <v>2020</v>
      </c>
      <c r="L3839" s="1064">
        <v>1</v>
      </c>
      <c r="M3839" s="1064">
        <v>4</v>
      </c>
      <c r="N3839" s="1064" t="s">
        <v>2395</v>
      </c>
      <c r="O3839">
        <v>13</v>
      </c>
      <c r="P3839" s="1065">
        <v>0</v>
      </c>
      <c r="Q3839" s="1065">
        <v>0</v>
      </c>
      <c r="R3839" s="1066">
        <f t="shared" si="59"/>
        <v>0</v>
      </c>
      <c r="S3839" s="1065">
        <v>0</v>
      </c>
      <c r="T3839" s="1065">
        <v>0</v>
      </c>
      <c r="U3839" s="1065">
        <v>0</v>
      </c>
      <c r="V3839" s="1065">
        <v>0</v>
      </c>
    </row>
    <row r="3840" spans="1:22">
      <c r="A3840">
        <v>4088200100</v>
      </c>
      <c r="B3840" s="1061">
        <v>2</v>
      </c>
      <c r="C3840" s="1061">
        <v>5</v>
      </c>
      <c r="D3840" s="1062">
        <v>2</v>
      </c>
      <c r="E3840" s="1061" t="s">
        <v>2394</v>
      </c>
      <c r="F3840" s="1061">
        <v>143</v>
      </c>
      <c r="G3840" s="1061" t="s">
        <v>711</v>
      </c>
      <c r="H3840" s="1063">
        <v>1</v>
      </c>
      <c r="I3840" s="1064">
        <v>11310</v>
      </c>
      <c r="J3840" s="1064">
        <v>1</v>
      </c>
      <c r="K3840">
        <v>2020</v>
      </c>
      <c r="L3840" s="1064">
        <v>1</v>
      </c>
      <c r="M3840" s="1064">
        <v>4</v>
      </c>
      <c r="N3840" s="1064" t="s">
        <v>2395</v>
      </c>
      <c r="O3840">
        <v>13</v>
      </c>
      <c r="P3840" s="1065">
        <v>0</v>
      </c>
      <c r="Q3840" s="1065">
        <v>0</v>
      </c>
      <c r="R3840" s="1066">
        <f t="shared" si="59"/>
        <v>0</v>
      </c>
      <c r="S3840" s="1065">
        <v>0</v>
      </c>
      <c r="T3840" s="1065">
        <v>0</v>
      </c>
      <c r="U3840" s="1065">
        <v>43962.43</v>
      </c>
      <c r="V3840" s="1065">
        <v>43962.43</v>
      </c>
    </row>
    <row r="3841" spans="1:22">
      <c r="A3841">
        <v>4088200100</v>
      </c>
      <c r="B3841" s="1061">
        <v>2</v>
      </c>
      <c r="C3841" s="1061">
        <v>5</v>
      </c>
      <c r="D3841" s="1062">
        <v>2</v>
      </c>
      <c r="E3841" s="1061" t="s">
        <v>2394</v>
      </c>
      <c r="F3841" s="1061">
        <v>143</v>
      </c>
      <c r="G3841" s="1061" t="s">
        <v>711</v>
      </c>
      <c r="H3841" s="1063">
        <v>1</v>
      </c>
      <c r="I3841" s="1064">
        <v>11310</v>
      </c>
      <c r="J3841" s="1064">
        <v>1</v>
      </c>
      <c r="K3841">
        <v>2020</v>
      </c>
      <c r="L3841" s="1064">
        <v>1</v>
      </c>
      <c r="M3841" s="1064">
        <v>4</v>
      </c>
      <c r="N3841" s="1064" t="s">
        <v>2395</v>
      </c>
      <c r="O3841">
        <v>13</v>
      </c>
      <c r="P3841" s="1065">
        <v>0</v>
      </c>
      <c r="Q3841" s="1065">
        <v>0</v>
      </c>
      <c r="R3841" s="1066">
        <f t="shared" si="59"/>
        <v>0</v>
      </c>
      <c r="S3841" s="1065">
        <v>0</v>
      </c>
      <c r="T3841" s="1065">
        <v>0</v>
      </c>
      <c r="U3841" s="1065">
        <v>0</v>
      </c>
      <c r="V3841" s="1065">
        <v>0</v>
      </c>
    </row>
    <row r="3842" spans="1:22">
      <c r="A3842">
        <v>4088200100</v>
      </c>
      <c r="B3842" s="1061">
        <v>2</v>
      </c>
      <c r="C3842" s="1061">
        <v>5</v>
      </c>
      <c r="D3842" s="1062">
        <v>2</v>
      </c>
      <c r="E3842" s="1061" t="s">
        <v>2394</v>
      </c>
      <c r="F3842" s="1061">
        <v>143</v>
      </c>
      <c r="G3842" s="1061" t="s">
        <v>711</v>
      </c>
      <c r="H3842" s="1063">
        <v>1</v>
      </c>
      <c r="I3842" s="1064">
        <v>11310</v>
      </c>
      <c r="J3842" s="1064">
        <v>1</v>
      </c>
      <c r="K3842">
        <v>2020</v>
      </c>
      <c r="L3842" s="1064">
        <v>1</v>
      </c>
      <c r="M3842" s="1064">
        <v>4</v>
      </c>
      <c r="N3842" s="1064" t="s">
        <v>2395</v>
      </c>
      <c r="O3842">
        <v>13</v>
      </c>
      <c r="P3842" s="1065">
        <v>0</v>
      </c>
      <c r="Q3842" s="1065">
        <v>0</v>
      </c>
      <c r="R3842" s="1066">
        <f t="shared" si="59"/>
        <v>0</v>
      </c>
      <c r="S3842" s="1065">
        <v>0</v>
      </c>
      <c r="T3842" s="1065">
        <v>0</v>
      </c>
      <c r="U3842" s="1065">
        <v>0</v>
      </c>
      <c r="V3842" s="1065">
        <v>0</v>
      </c>
    </row>
    <row r="3843" spans="1:22">
      <c r="A3843">
        <v>4088200100</v>
      </c>
      <c r="B3843" s="1061">
        <v>2</v>
      </c>
      <c r="C3843" s="1061">
        <v>5</v>
      </c>
      <c r="D3843" s="1062">
        <v>2</v>
      </c>
      <c r="E3843" s="1061" t="s">
        <v>2394</v>
      </c>
      <c r="F3843" s="1061">
        <v>143</v>
      </c>
      <c r="G3843" s="1061" t="s">
        <v>711</v>
      </c>
      <c r="H3843" s="1063">
        <v>1</v>
      </c>
      <c r="I3843" s="1064">
        <v>11310</v>
      </c>
      <c r="J3843" s="1064">
        <v>1</v>
      </c>
      <c r="K3843">
        <v>2020</v>
      </c>
      <c r="L3843" s="1064">
        <v>1</v>
      </c>
      <c r="M3843" s="1064">
        <v>4</v>
      </c>
      <c r="N3843" s="1064" t="s">
        <v>2395</v>
      </c>
      <c r="O3843">
        <v>13</v>
      </c>
      <c r="P3843" s="1065">
        <v>0</v>
      </c>
      <c r="Q3843" s="1065">
        <v>0</v>
      </c>
      <c r="R3843" s="1066">
        <f t="shared" si="59"/>
        <v>0</v>
      </c>
      <c r="S3843" s="1065">
        <v>43962.43</v>
      </c>
      <c r="T3843" s="1065">
        <v>43962.43</v>
      </c>
      <c r="U3843" s="1065">
        <v>0</v>
      </c>
      <c r="V3843" s="1065">
        <v>0</v>
      </c>
    </row>
    <row r="3844" spans="1:22">
      <c r="A3844">
        <v>4088200100</v>
      </c>
      <c r="B3844" s="1061">
        <v>2</v>
      </c>
      <c r="C3844" s="1061">
        <v>5</v>
      </c>
      <c r="D3844" s="1062">
        <v>2</v>
      </c>
      <c r="E3844" s="1061" t="s">
        <v>2394</v>
      </c>
      <c r="F3844" s="1061">
        <v>143</v>
      </c>
      <c r="G3844" s="1061" t="s">
        <v>711</v>
      </c>
      <c r="H3844" s="1063">
        <v>1</v>
      </c>
      <c r="I3844" s="1064">
        <v>11310</v>
      </c>
      <c r="J3844" s="1064">
        <v>1</v>
      </c>
      <c r="K3844">
        <v>2020</v>
      </c>
      <c r="L3844" s="1064">
        <v>1</v>
      </c>
      <c r="M3844" s="1064">
        <v>4</v>
      </c>
      <c r="N3844" s="1064" t="s">
        <v>2395</v>
      </c>
      <c r="O3844">
        <v>13</v>
      </c>
      <c r="P3844" s="1065">
        <v>0</v>
      </c>
      <c r="Q3844" s="1065">
        <v>43962.43</v>
      </c>
      <c r="R3844" s="1066">
        <f t="shared" si="59"/>
        <v>43962.43</v>
      </c>
      <c r="S3844" s="1065">
        <v>0</v>
      </c>
      <c r="T3844" s="1065">
        <v>0</v>
      </c>
      <c r="U3844" s="1065">
        <v>0</v>
      </c>
      <c r="V3844" s="1065">
        <v>0</v>
      </c>
    </row>
    <row r="3845" spans="1:22">
      <c r="A3845">
        <v>4088200100</v>
      </c>
      <c r="B3845" s="1061">
        <v>2</v>
      </c>
      <c r="C3845" s="1061">
        <v>5</v>
      </c>
      <c r="D3845" s="1062">
        <v>2</v>
      </c>
      <c r="E3845" s="1061" t="s">
        <v>2394</v>
      </c>
      <c r="F3845" s="1061">
        <v>143</v>
      </c>
      <c r="G3845" s="1061" t="s">
        <v>711</v>
      </c>
      <c r="H3845" s="1063">
        <v>1</v>
      </c>
      <c r="I3845" s="1064">
        <v>13101</v>
      </c>
      <c r="J3845" s="1064">
        <v>1</v>
      </c>
      <c r="K3845">
        <v>2020</v>
      </c>
      <c r="L3845" s="1064">
        <v>1</v>
      </c>
      <c r="M3845" s="1064">
        <v>4</v>
      </c>
      <c r="N3845" s="1064" t="s">
        <v>2395</v>
      </c>
      <c r="O3845">
        <v>13</v>
      </c>
      <c r="P3845" s="1065">
        <v>0</v>
      </c>
      <c r="Q3845" s="1065">
        <v>0</v>
      </c>
      <c r="R3845" s="1066">
        <f t="shared" ref="R3845:R3908" si="60">P3845+Q3845</f>
        <v>0</v>
      </c>
      <c r="S3845" s="1065">
        <v>0</v>
      </c>
      <c r="T3845" s="1065">
        <v>0</v>
      </c>
      <c r="U3845" s="1065">
        <v>0</v>
      </c>
      <c r="V3845" s="1065">
        <v>0</v>
      </c>
    </row>
    <row r="3846" spans="1:22">
      <c r="A3846">
        <v>4088200100</v>
      </c>
      <c r="B3846" s="1061">
        <v>2</v>
      </c>
      <c r="C3846" s="1061">
        <v>5</v>
      </c>
      <c r="D3846" s="1062">
        <v>2</v>
      </c>
      <c r="E3846" s="1061" t="s">
        <v>2394</v>
      </c>
      <c r="F3846" s="1061">
        <v>143</v>
      </c>
      <c r="G3846" s="1061" t="s">
        <v>711</v>
      </c>
      <c r="H3846" s="1063">
        <v>1</v>
      </c>
      <c r="I3846" s="1064">
        <v>13101</v>
      </c>
      <c r="J3846" s="1064">
        <v>1</v>
      </c>
      <c r="K3846">
        <v>2020</v>
      </c>
      <c r="L3846" s="1064">
        <v>1</v>
      </c>
      <c r="M3846" s="1064">
        <v>4</v>
      </c>
      <c r="N3846" s="1064" t="s">
        <v>2395</v>
      </c>
      <c r="O3846">
        <v>13</v>
      </c>
      <c r="P3846" s="1065">
        <v>0</v>
      </c>
      <c r="Q3846" s="1065">
        <v>0</v>
      </c>
      <c r="R3846" s="1066">
        <f t="shared" si="60"/>
        <v>0</v>
      </c>
      <c r="S3846" s="1065">
        <v>0</v>
      </c>
      <c r="T3846" s="1065">
        <v>0</v>
      </c>
      <c r="U3846" s="1065">
        <v>9121.51</v>
      </c>
      <c r="V3846" s="1065">
        <v>9121.51</v>
      </c>
    </row>
    <row r="3847" spans="1:22">
      <c r="A3847">
        <v>4088200100</v>
      </c>
      <c r="B3847" s="1061">
        <v>2</v>
      </c>
      <c r="C3847" s="1061">
        <v>5</v>
      </c>
      <c r="D3847" s="1062">
        <v>2</v>
      </c>
      <c r="E3847" s="1061" t="s">
        <v>2394</v>
      </c>
      <c r="F3847" s="1061">
        <v>143</v>
      </c>
      <c r="G3847" s="1061" t="s">
        <v>711</v>
      </c>
      <c r="H3847" s="1063">
        <v>1</v>
      </c>
      <c r="I3847" s="1064">
        <v>13101</v>
      </c>
      <c r="J3847" s="1064">
        <v>1</v>
      </c>
      <c r="K3847">
        <v>2020</v>
      </c>
      <c r="L3847" s="1064">
        <v>1</v>
      </c>
      <c r="M3847" s="1064">
        <v>4</v>
      </c>
      <c r="N3847" s="1064" t="s">
        <v>2395</v>
      </c>
      <c r="O3847">
        <v>13</v>
      </c>
      <c r="P3847" s="1065">
        <v>0</v>
      </c>
      <c r="Q3847" s="1065">
        <v>0</v>
      </c>
      <c r="R3847" s="1066">
        <f t="shared" si="60"/>
        <v>0</v>
      </c>
      <c r="S3847" s="1065">
        <v>0</v>
      </c>
      <c r="T3847" s="1065">
        <v>0</v>
      </c>
      <c r="U3847" s="1065">
        <v>0</v>
      </c>
      <c r="V3847" s="1065">
        <v>0</v>
      </c>
    </row>
    <row r="3848" spans="1:22">
      <c r="A3848">
        <v>4088200100</v>
      </c>
      <c r="B3848" s="1061">
        <v>2</v>
      </c>
      <c r="C3848" s="1061">
        <v>5</v>
      </c>
      <c r="D3848" s="1062">
        <v>2</v>
      </c>
      <c r="E3848" s="1061" t="s">
        <v>2394</v>
      </c>
      <c r="F3848" s="1061">
        <v>143</v>
      </c>
      <c r="G3848" s="1061" t="s">
        <v>711</v>
      </c>
      <c r="H3848" s="1063">
        <v>1</v>
      </c>
      <c r="I3848" s="1064">
        <v>13101</v>
      </c>
      <c r="J3848" s="1064">
        <v>1</v>
      </c>
      <c r="K3848">
        <v>2020</v>
      </c>
      <c r="L3848" s="1064">
        <v>1</v>
      </c>
      <c r="M3848" s="1064">
        <v>4</v>
      </c>
      <c r="N3848" s="1064" t="s">
        <v>2395</v>
      </c>
      <c r="O3848">
        <v>13</v>
      </c>
      <c r="P3848" s="1065">
        <v>0</v>
      </c>
      <c r="Q3848" s="1065">
        <v>0</v>
      </c>
      <c r="R3848" s="1066">
        <f t="shared" si="60"/>
        <v>0</v>
      </c>
      <c r="S3848" s="1065">
        <v>0</v>
      </c>
      <c r="T3848" s="1065">
        <v>0</v>
      </c>
      <c r="U3848" s="1065">
        <v>0</v>
      </c>
      <c r="V3848" s="1065">
        <v>0</v>
      </c>
    </row>
    <row r="3849" spans="1:22">
      <c r="A3849">
        <v>4088200100</v>
      </c>
      <c r="B3849" s="1061">
        <v>2</v>
      </c>
      <c r="C3849" s="1061">
        <v>5</v>
      </c>
      <c r="D3849" s="1062">
        <v>2</v>
      </c>
      <c r="E3849" s="1061" t="s">
        <v>2394</v>
      </c>
      <c r="F3849" s="1061">
        <v>143</v>
      </c>
      <c r="G3849" s="1061" t="s">
        <v>711</v>
      </c>
      <c r="H3849" s="1063">
        <v>1</v>
      </c>
      <c r="I3849" s="1064">
        <v>13101</v>
      </c>
      <c r="J3849" s="1064">
        <v>1</v>
      </c>
      <c r="K3849">
        <v>2020</v>
      </c>
      <c r="L3849" s="1064">
        <v>1</v>
      </c>
      <c r="M3849" s="1064">
        <v>4</v>
      </c>
      <c r="N3849" s="1064" t="s">
        <v>2395</v>
      </c>
      <c r="O3849">
        <v>13</v>
      </c>
      <c r="P3849" s="1065">
        <v>0</v>
      </c>
      <c r="Q3849" s="1065">
        <v>0</v>
      </c>
      <c r="R3849" s="1066">
        <f t="shared" si="60"/>
        <v>0</v>
      </c>
      <c r="S3849" s="1065">
        <v>9121.51</v>
      </c>
      <c r="T3849" s="1065">
        <v>9121.51</v>
      </c>
      <c r="U3849" s="1065">
        <v>0</v>
      </c>
      <c r="V3849" s="1065">
        <v>0</v>
      </c>
    </row>
    <row r="3850" spans="1:22">
      <c r="A3850">
        <v>4088200100</v>
      </c>
      <c r="B3850" s="1061">
        <v>2</v>
      </c>
      <c r="C3850" s="1061">
        <v>5</v>
      </c>
      <c r="D3850" s="1062">
        <v>2</v>
      </c>
      <c r="E3850" s="1061" t="s">
        <v>2394</v>
      </c>
      <c r="F3850" s="1061">
        <v>143</v>
      </c>
      <c r="G3850" s="1061" t="s">
        <v>711</v>
      </c>
      <c r="H3850" s="1063">
        <v>1</v>
      </c>
      <c r="I3850" s="1064">
        <v>13101</v>
      </c>
      <c r="J3850" s="1064">
        <v>1</v>
      </c>
      <c r="K3850">
        <v>2020</v>
      </c>
      <c r="L3850" s="1064">
        <v>1</v>
      </c>
      <c r="M3850" s="1064">
        <v>4</v>
      </c>
      <c r="N3850" s="1064" t="s">
        <v>2395</v>
      </c>
      <c r="O3850">
        <v>13</v>
      </c>
      <c r="P3850" s="1065">
        <v>0</v>
      </c>
      <c r="Q3850" s="1065">
        <v>9121.51</v>
      </c>
      <c r="R3850" s="1066">
        <f t="shared" si="60"/>
        <v>9121.51</v>
      </c>
      <c r="S3850" s="1065">
        <v>0</v>
      </c>
      <c r="T3850" s="1065">
        <v>0</v>
      </c>
      <c r="U3850" s="1065">
        <v>0</v>
      </c>
      <c r="V3850" s="1065">
        <v>0</v>
      </c>
    </row>
    <row r="3851" spans="1:22">
      <c r="A3851">
        <v>4088200100</v>
      </c>
      <c r="B3851" s="1061">
        <v>2</v>
      </c>
      <c r="C3851" s="1061">
        <v>5</v>
      </c>
      <c r="D3851" s="1062">
        <v>2</v>
      </c>
      <c r="E3851" s="1061" t="s">
        <v>2394</v>
      </c>
      <c r="F3851" s="1061">
        <v>143</v>
      </c>
      <c r="G3851" s="1061" t="s">
        <v>711</v>
      </c>
      <c r="H3851" s="1063">
        <v>1</v>
      </c>
      <c r="I3851" s="1064">
        <v>13101</v>
      </c>
      <c r="J3851" s="1064">
        <v>1</v>
      </c>
      <c r="K3851">
        <v>2020</v>
      </c>
      <c r="L3851" s="1064">
        <v>1</v>
      </c>
      <c r="M3851" s="1064">
        <v>4</v>
      </c>
      <c r="N3851" s="1064" t="s">
        <v>2395</v>
      </c>
      <c r="O3851">
        <v>13</v>
      </c>
      <c r="P3851" s="1065">
        <v>0</v>
      </c>
      <c r="Q3851" s="1065">
        <v>0</v>
      </c>
      <c r="R3851" s="1066">
        <f t="shared" si="60"/>
        <v>0</v>
      </c>
      <c r="S3851" s="1065">
        <v>0</v>
      </c>
      <c r="T3851" s="1065">
        <v>0</v>
      </c>
      <c r="U3851" s="1065">
        <v>0</v>
      </c>
      <c r="V3851" s="1065">
        <v>0</v>
      </c>
    </row>
    <row r="3852" spans="1:22">
      <c r="A3852">
        <v>4088200100</v>
      </c>
      <c r="B3852" s="1061">
        <v>2</v>
      </c>
      <c r="C3852" s="1061">
        <v>5</v>
      </c>
      <c r="D3852" s="1062">
        <v>2</v>
      </c>
      <c r="E3852" s="1061" t="s">
        <v>2394</v>
      </c>
      <c r="F3852" s="1061">
        <v>143</v>
      </c>
      <c r="G3852" s="1061" t="s">
        <v>711</v>
      </c>
      <c r="H3852" s="1063">
        <v>1</v>
      </c>
      <c r="I3852" s="1064">
        <v>13101</v>
      </c>
      <c r="J3852" s="1064">
        <v>1</v>
      </c>
      <c r="K3852">
        <v>2020</v>
      </c>
      <c r="L3852" s="1064">
        <v>1</v>
      </c>
      <c r="M3852" s="1064">
        <v>4</v>
      </c>
      <c r="N3852" s="1064" t="s">
        <v>2395</v>
      </c>
      <c r="O3852">
        <v>13</v>
      </c>
      <c r="P3852" s="1065">
        <v>0</v>
      </c>
      <c r="Q3852" s="1065">
        <v>0</v>
      </c>
      <c r="R3852" s="1066">
        <f t="shared" si="60"/>
        <v>0</v>
      </c>
      <c r="S3852" s="1065">
        <v>0</v>
      </c>
      <c r="T3852" s="1065">
        <v>0</v>
      </c>
      <c r="U3852" s="1065">
        <v>3768.83</v>
      </c>
      <c r="V3852" s="1065">
        <v>3768.83</v>
      </c>
    </row>
    <row r="3853" spans="1:22">
      <c r="A3853">
        <v>4088200100</v>
      </c>
      <c r="B3853" s="1061">
        <v>2</v>
      </c>
      <c r="C3853" s="1061">
        <v>5</v>
      </c>
      <c r="D3853" s="1062">
        <v>2</v>
      </c>
      <c r="E3853" s="1061" t="s">
        <v>2394</v>
      </c>
      <c r="F3853" s="1061">
        <v>143</v>
      </c>
      <c r="G3853" s="1061" t="s">
        <v>711</v>
      </c>
      <c r="H3853" s="1063">
        <v>1</v>
      </c>
      <c r="I3853" s="1064">
        <v>13101</v>
      </c>
      <c r="J3853" s="1064">
        <v>1</v>
      </c>
      <c r="K3853">
        <v>2020</v>
      </c>
      <c r="L3853" s="1064">
        <v>1</v>
      </c>
      <c r="M3853" s="1064">
        <v>4</v>
      </c>
      <c r="N3853" s="1064" t="s">
        <v>2395</v>
      </c>
      <c r="O3853">
        <v>13</v>
      </c>
      <c r="P3853" s="1065">
        <v>0</v>
      </c>
      <c r="Q3853" s="1065">
        <v>0</v>
      </c>
      <c r="R3853" s="1066">
        <f t="shared" si="60"/>
        <v>0</v>
      </c>
      <c r="S3853" s="1065">
        <v>0</v>
      </c>
      <c r="T3853" s="1065">
        <v>0</v>
      </c>
      <c r="U3853" s="1065">
        <v>0</v>
      </c>
      <c r="V3853" s="1065">
        <v>0</v>
      </c>
    </row>
    <row r="3854" spans="1:22">
      <c r="A3854">
        <v>4088200100</v>
      </c>
      <c r="B3854" s="1061">
        <v>2</v>
      </c>
      <c r="C3854" s="1061">
        <v>5</v>
      </c>
      <c r="D3854" s="1062">
        <v>2</v>
      </c>
      <c r="E3854" s="1061" t="s">
        <v>2394</v>
      </c>
      <c r="F3854" s="1061">
        <v>143</v>
      </c>
      <c r="G3854" s="1061" t="s">
        <v>711</v>
      </c>
      <c r="H3854" s="1063">
        <v>1</v>
      </c>
      <c r="I3854" s="1064">
        <v>13101</v>
      </c>
      <c r="J3854" s="1064">
        <v>1</v>
      </c>
      <c r="K3854">
        <v>2020</v>
      </c>
      <c r="L3854" s="1064">
        <v>1</v>
      </c>
      <c r="M3854" s="1064">
        <v>4</v>
      </c>
      <c r="N3854" s="1064" t="s">
        <v>2395</v>
      </c>
      <c r="O3854">
        <v>13</v>
      </c>
      <c r="P3854" s="1065">
        <v>0</v>
      </c>
      <c r="Q3854" s="1065">
        <v>0</v>
      </c>
      <c r="R3854" s="1066">
        <f t="shared" si="60"/>
        <v>0</v>
      </c>
      <c r="S3854" s="1065">
        <v>0</v>
      </c>
      <c r="T3854" s="1065">
        <v>0</v>
      </c>
      <c r="U3854" s="1065">
        <v>0</v>
      </c>
      <c r="V3854" s="1065">
        <v>0</v>
      </c>
    </row>
    <row r="3855" spans="1:22">
      <c r="A3855">
        <v>4088200100</v>
      </c>
      <c r="B3855" s="1061">
        <v>2</v>
      </c>
      <c r="C3855" s="1061">
        <v>5</v>
      </c>
      <c r="D3855" s="1062">
        <v>2</v>
      </c>
      <c r="E3855" s="1061" t="s">
        <v>2394</v>
      </c>
      <c r="F3855" s="1061">
        <v>143</v>
      </c>
      <c r="G3855" s="1061" t="s">
        <v>711</v>
      </c>
      <c r="H3855" s="1063">
        <v>1</v>
      </c>
      <c r="I3855" s="1064">
        <v>13101</v>
      </c>
      <c r="J3855" s="1064">
        <v>1</v>
      </c>
      <c r="K3855">
        <v>2020</v>
      </c>
      <c r="L3855" s="1064">
        <v>1</v>
      </c>
      <c r="M3855" s="1064">
        <v>4</v>
      </c>
      <c r="N3855" s="1064" t="s">
        <v>2395</v>
      </c>
      <c r="O3855">
        <v>13</v>
      </c>
      <c r="P3855" s="1065">
        <v>0</v>
      </c>
      <c r="Q3855" s="1065">
        <v>0</v>
      </c>
      <c r="R3855" s="1066">
        <f t="shared" si="60"/>
        <v>0</v>
      </c>
      <c r="S3855" s="1065">
        <v>3768.83</v>
      </c>
      <c r="T3855" s="1065">
        <v>3768.83</v>
      </c>
      <c r="U3855" s="1065">
        <v>0</v>
      </c>
      <c r="V3855" s="1065">
        <v>0</v>
      </c>
    </row>
    <row r="3856" spans="1:22">
      <c r="A3856">
        <v>4088200100</v>
      </c>
      <c r="B3856" s="1061">
        <v>2</v>
      </c>
      <c r="C3856" s="1061">
        <v>5</v>
      </c>
      <c r="D3856" s="1062">
        <v>2</v>
      </c>
      <c r="E3856" s="1061" t="s">
        <v>2394</v>
      </c>
      <c r="F3856" s="1061">
        <v>143</v>
      </c>
      <c r="G3856" s="1061" t="s">
        <v>711</v>
      </c>
      <c r="H3856" s="1063">
        <v>1</v>
      </c>
      <c r="I3856" s="1064">
        <v>13101</v>
      </c>
      <c r="J3856" s="1064">
        <v>1</v>
      </c>
      <c r="K3856">
        <v>2020</v>
      </c>
      <c r="L3856" s="1064">
        <v>1</v>
      </c>
      <c r="M3856" s="1064">
        <v>4</v>
      </c>
      <c r="N3856" s="1064" t="s">
        <v>2395</v>
      </c>
      <c r="O3856">
        <v>13</v>
      </c>
      <c r="P3856" s="1065">
        <v>0</v>
      </c>
      <c r="Q3856" s="1065">
        <v>3768.83</v>
      </c>
      <c r="R3856" s="1066">
        <f t="shared" si="60"/>
        <v>3768.83</v>
      </c>
      <c r="S3856" s="1065">
        <v>0</v>
      </c>
      <c r="T3856" s="1065">
        <v>0</v>
      </c>
      <c r="U3856" s="1065">
        <v>0</v>
      </c>
      <c r="V3856" s="1065">
        <v>0</v>
      </c>
    </row>
    <row r="3857" spans="1:22">
      <c r="A3857">
        <v>4088200100</v>
      </c>
      <c r="B3857" s="1061">
        <v>2</v>
      </c>
      <c r="C3857" s="1061">
        <v>5</v>
      </c>
      <c r="D3857" s="1062">
        <v>2</v>
      </c>
      <c r="E3857" s="1061" t="s">
        <v>2394</v>
      </c>
      <c r="F3857" s="1061">
        <v>143</v>
      </c>
      <c r="G3857" s="1061" t="s">
        <v>711</v>
      </c>
      <c r="H3857" s="1063">
        <v>1</v>
      </c>
      <c r="I3857" s="1064">
        <v>13101</v>
      </c>
      <c r="J3857" s="1064">
        <v>1</v>
      </c>
      <c r="K3857">
        <v>2020</v>
      </c>
      <c r="L3857" s="1064">
        <v>1</v>
      </c>
      <c r="M3857" s="1064">
        <v>4</v>
      </c>
      <c r="N3857" s="1064" t="s">
        <v>2395</v>
      </c>
      <c r="O3857">
        <v>13</v>
      </c>
      <c r="P3857" s="1065">
        <v>0</v>
      </c>
      <c r="Q3857" s="1065">
        <v>0</v>
      </c>
      <c r="R3857" s="1066">
        <f t="shared" si="60"/>
        <v>0</v>
      </c>
      <c r="S3857" s="1065">
        <v>0</v>
      </c>
      <c r="T3857" s="1065">
        <v>0</v>
      </c>
      <c r="U3857" s="1065">
        <v>0</v>
      </c>
      <c r="V3857" s="1065">
        <v>0</v>
      </c>
    </row>
    <row r="3858" spans="1:22">
      <c r="A3858">
        <v>4088200100</v>
      </c>
      <c r="B3858" s="1061">
        <v>2</v>
      </c>
      <c r="C3858" s="1061">
        <v>5</v>
      </c>
      <c r="D3858" s="1062">
        <v>2</v>
      </c>
      <c r="E3858" s="1061" t="s">
        <v>2394</v>
      </c>
      <c r="F3858" s="1061">
        <v>143</v>
      </c>
      <c r="G3858" s="1061" t="s">
        <v>711</v>
      </c>
      <c r="H3858" s="1063">
        <v>1</v>
      </c>
      <c r="I3858" s="1064">
        <v>13101</v>
      </c>
      <c r="J3858" s="1064">
        <v>1</v>
      </c>
      <c r="K3858">
        <v>2020</v>
      </c>
      <c r="L3858" s="1064">
        <v>1</v>
      </c>
      <c r="M3858" s="1064">
        <v>4</v>
      </c>
      <c r="N3858" s="1064" t="s">
        <v>2395</v>
      </c>
      <c r="O3858">
        <v>13</v>
      </c>
      <c r="P3858" s="1065">
        <v>0</v>
      </c>
      <c r="Q3858" s="1065">
        <v>0</v>
      </c>
      <c r="R3858" s="1066">
        <f t="shared" si="60"/>
        <v>0</v>
      </c>
      <c r="S3858" s="1065">
        <v>0</v>
      </c>
      <c r="T3858" s="1065">
        <v>0</v>
      </c>
      <c r="U3858" s="1065">
        <v>3442.11</v>
      </c>
      <c r="V3858" s="1065">
        <v>3442.11</v>
      </c>
    </row>
    <row r="3859" spans="1:22">
      <c r="A3859">
        <v>4088200100</v>
      </c>
      <c r="B3859" s="1061">
        <v>2</v>
      </c>
      <c r="C3859" s="1061">
        <v>5</v>
      </c>
      <c r="D3859" s="1062">
        <v>2</v>
      </c>
      <c r="E3859" s="1061" t="s">
        <v>2394</v>
      </c>
      <c r="F3859" s="1061">
        <v>143</v>
      </c>
      <c r="G3859" s="1061" t="s">
        <v>711</v>
      </c>
      <c r="H3859" s="1063">
        <v>1</v>
      </c>
      <c r="I3859" s="1064">
        <v>13101</v>
      </c>
      <c r="J3859" s="1064">
        <v>1</v>
      </c>
      <c r="K3859">
        <v>2020</v>
      </c>
      <c r="L3859" s="1064">
        <v>1</v>
      </c>
      <c r="M3859" s="1064">
        <v>4</v>
      </c>
      <c r="N3859" s="1064" t="s">
        <v>2395</v>
      </c>
      <c r="O3859">
        <v>13</v>
      </c>
      <c r="P3859" s="1065">
        <v>0</v>
      </c>
      <c r="Q3859" s="1065">
        <v>0</v>
      </c>
      <c r="R3859" s="1066">
        <f t="shared" si="60"/>
        <v>0</v>
      </c>
      <c r="S3859" s="1065">
        <v>0</v>
      </c>
      <c r="T3859" s="1065">
        <v>0</v>
      </c>
      <c r="U3859" s="1065">
        <v>0</v>
      </c>
      <c r="V3859" s="1065">
        <v>0</v>
      </c>
    </row>
    <row r="3860" spans="1:22">
      <c r="A3860">
        <v>4088200100</v>
      </c>
      <c r="B3860" s="1061">
        <v>2</v>
      </c>
      <c r="C3860" s="1061">
        <v>5</v>
      </c>
      <c r="D3860" s="1062">
        <v>2</v>
      </c>
      <c r="E3860" s="1061" t="s">
        <v>2394</v>
      </c>
      <c r="F3860" s="1061">
        <v>143</v>
      </c>
      <c r="G3860" s="1061" t="s">
        <v>711</v>
      </c>
      <c r="H3860" s="1063">
        <v>1</v>
      </c>
      <c r="I3860" s="1064">
        <v>13101</v>
      </c>
      <c r="J3860" s="1064">
        <v>1</v>
      </c>
      <c r="K3860">
        <v>2020</v>
      </c>
      <c r="L3860" s="1064">
        <v>1</v>
      </c>
      <c r="M3860" s="1064">
        <v>4</v>
      </c>
      <c r="N3860" s="1064" t="s">
        <v>2395</v>
      </c>
      <c r="O3860">
        <v>13</v>
      </c>
      <c r="P3860" s="1065">
        <v>0</v>
      </c>
      <c r="Q3860" s="1065">
        <v>0</v>
      </c>
      <c r="R3860" s="1066">
        <f t="shared" si="60"/>
        <v>0</v>
      </c>
      <c r="S3860" s="1065">
        <v>0</v>
      </c>
      <c r="T3860" s="1065">
        <v>0</v>
      </c>
      <c r="U3860" s="1065">
        <v>0</v>
      </c>
      <c r="V3860" s="1065">
        <v>0</v>
      </c>
    </row>
    <row r="3861" spans="1:22">
      <c r="A3861">
        <v>4088200100</v>
      </c>
      <c r="B3861" s="1061">
        <v>2</v>
      </c>
      <c r="C3861" s="1061">
        <v>5</v>
      </c>
      <c r="D3861" s="1062">
        <v>2</v>
      </c>
      <c r="E3861" s="1061" t="s">
        <v>2394</v>
      </c>
      <c r="F3861" s="1061">
        <v>143</v>
      </c>
      <c r="G3861" s="1061" t="s">
        <v>711</v>
      </c>
      <c r="H3861" s="1063">
        <v>1</v>
      </c>
      <c r="I3861" s="1064">
        <v>13101</v>
      </c>
      <c r="J3861" s="1064">
        <v>1</v>
      </c>
      <c r="K3861">
        <v>2020</v>
      </c>
      <c r="L3861" s="1064">
        <v>1</v>
      </c>
      <c r="M3861" s="1064">
        <v>4</v>
      </c>
      <c r="N3861" s="1064" t="s">
        <v>2395</v>
      </c>
      <c r="O3861">
        <v>13</v>
      </c>
      <c r="P3861" s="1065">
        <v>0</v>
      </c>
      <c r="Q3861" s="1065">
        <v>0</v>
      </c>
      <c r="R3861" s="1066">
        <f t="shared" si="60"/>
        <v>0</v>
      </c>
      <c r="S3861" s="1065">
        <v>3442.11</v>
      </c>
      <c r="T3861" s="1065">
        <v>3442.11</v>
      </c>
      <c r="U3861" s="1065">
        <v>0</v>
      </c>
      <c r="V3861" s="1065">
        <v>0</v>
      </c>
    </row>
    <row r="3862" spans="1:22">
      <c r="A3862">
        <v>4088200100</v>
      </c>
      <c r="B3862" s="1061">
        <v>2</v>
      </c>
      <c r="C3862" s="1061">
        <v>5</v>
      </c>
      <c r="D3862" s="1062">
        <v>2</v>
      </c>
      <c r="E3862" s="1061" t="s">
        <v>2394</v>
      </c>
      <c r="F3862" s="1061">
        <v>143</v>
      </c>
      <c r="G3862" s="1061" t="s">
        <v>711</v>
      </c>
      <c r="H3862" s="1063">
        <v>1</v>
      </c>
      <c r="I3862" s="1064">
        <v>13101</v>
      </c>
      <c r="J3862" s="1064">
        <v>1</v>
      </c>
      <c r="K3862">
        <v>2020</v>
      </c>
      <c r="L3862" s="1064">
        <v>1</v>
      </c>
      <c r="M3862" s="1064">
        <v>4</v>
      </c>
      <c r="N3862" s="1064" t="s">
        <v>2395</v>
      </c>
      <c r="O3862">
        <v>13</v>
      </c>
      <c r="P3862" s="1065">
        <v>0</v>
      </c>
      <c r="Q3862" s="1065">
        <v>3442.11</v>
      </c>
      <c r="R3862" s="1066">
        <f t="shared" si="60"/>
        <v>3442.11</v>
      </c>
      <c r="S3862" s="1065">
        <v>0</v>
      </c>
      <c r="T3862" s="1065">
        <v>0</v>
      </c>
      <c r="U3862" s="1065">
        <v>0</v>
      </c>
      <c r="V3862" s="1065">
        <v>0</v>
      </c>
    </row>
    <row r="3863" spans="1:22">
      <c r="A3863">
        <v>4088200100</v>
      </c>
      <c r="B3863" s="1061">
        <v>2</v>
      </c>
      <c r="C3863" s="1061">
        <v>5</v>
      </c>
      <c r="D3863" s="1062">
        <v>2</v>
      </c>
      <c r="E3863" s="1061" t="s">
        <v>2394</v>
      </c>
      <c r="F3863" s="1061">
        <v>143</v>
      </c>
      <c r="G3863" s="1061" t="s">
        <v>711</v>
      </c>
      <c r="H3863" s="1063">
        <v>1</v>
      </c>
      <c r="I3863" s="1064">
        <v>13101</v>
      </c>
      <c r="J3863" s="1064">
        <v>1</v>
      </c>
      <c r="K3863">
        <v>2020</v>
      </c>
      <c r="L3863" s="1064">
        <v>1</v>
      </c>
      <c r="M3863" s="1064">
        <v>4</v>
      </c>
      <c r="N3863" s="1064" t="s">
        <v>2395</v>
      </c>
      <c r="O3863">
        <v>13</v>
      </c>
      <c r="P3863" s="1065">
        <v>0</v>
      </c>
      <c r="Q3863" s="1065">
        <v>0</v>
      </c>
      <c r="R3863" s="1066">
        <f t="shared" si="60"/>
        <v>0</v>
      </c>
      <c r="S3863" s="1065">
        <v>0</v>
      </c>
      <c r="T3863" s="1065">
        <v>0</v>
      </c>
      <c r="U3863" s="1065">
        <v>0</v>
      </c>
      <c r="V3863" s="1065">
        <v>0</v>
      </c>
    </row>
    <row r="3864" spans="1:22">
      <c r="A3864">
        <v>4088200100</v>
      </c>
      <c r="B3864" s="1061">
        <v>2</v>
      </c>
      <c r="C3864" s="1061">
        <v>5</v>
      </c>
      <c r="D3864" s="1062">
        <v>2</v>
      </c>
      <c r="E3864" s="1061" t="s">
        <v>2394</v>
      </c>
      <c r="F3864" s="1061">
        <v>143</v>
      </c>
      <c r="G3864" s="1061" t="s">
        <v>711</v>
      </c>
      <c r="H3864" s="1063">
        <v>1</v>
      </c>
      <c r="I3864" s="1064">
        <v>13101</v>
      </c>
      <c r="J3864" s="1064">
        <v>1</v>
      </c>
      <c r="K3864">
        <v>2020</v>
      </c>
      <c r="L3864" s="1064">
        <v>1</v>
      </c>
      <c r="M3864" s="1064">
        <v>4</v>
      </c>
      <c r="N3864" s="1064" t="s">
        <v>2395</v>
      </c>
      <c r="O3864">
        <v>13</v>
      </c>
      <c r="P3864" s="1065">
        <v>0</v>
      </c>
      <c r="Q3864" s="1065">
        <v>0</v>
      </c>
      <c r="R3864" s="1066">
        <f t="shared" si="60"/>
        <v>0</v>
      </c>
      <c r="S3864" s="1065">
        <v>0</v>
      </c>
      <c r="T3864" s="1065">
        <v>0</v>
      </c>
      <c r="U3864" s="1065">
        <v>4427.29</v>
      </c>
      <c r="V3864" s="1065">
        <v>4427.29</v>
      </c>
    </row>
    <row r="3865" spans="1:22">
      <c r="A3865">
        <v>4088200100</v>
      </c>
      <c r="B3865" s="1061">
        <v>2</v>
      </c>
      <c r="C3865" s="1061">
        <v>5</v>
      </c>
      <c r="D3865" s="1062">
        <v>2</v>
      </c>
      <c r="E3865" s="1061" t="s">
        <v>2394</v>
      </c>
      <c r="F3865" s="1061">
        <v>143</v>
      </c>
      <c r="G3865" s="1061" t="s">
        <v>711</v>
      </c>
      <c r="H3865" s="1063">
        <v>1</v>
      </c>
      <c r="I3865" s="1064">
        <v>13101</v>
      </c>
      <c r="J3865" s="1064">
        <v>1</v>
      </c>
      <c r="K3865">
        <v>2020</v>
      </c>
      <c r="L3865" s="1064">
        <v>1</v>
      </c>
      <c r="M3865" s="1064">
        <v>4</v>
      </c>
      <c r="N3865" s="1064" t="s">
        <v>2395</v>
      </c>
      <c r="O3865">
        <v>13</v>
      </c>
      <c r="P3865" s="1065">
        <v>0</v>
      </c>
      <c r="Q3865" s="1065">
        <v>0</v>
      </c>
      <c r="R3865" s="1066">
        <f t="shared" si="60"/>
        <v>0</v>
      </c>
      <c r="S3865" s="1065">
        <v>0</v>
      </c>
      <c r="T3865" s="1065">
        <v>0</v>
      </c>
      <c r="U3865" s="1065">
        <v>0</v>
      </c>
      <c r="V3865" s="1065">
        <v>0</v>
      </c>
    </row>
    <row r="3866" spans="1:22">
      <c r="A3866">
        <v>4088200100</v>
      </c>
      <c r="B3866" s="1061">
        <v>2</v>
      </c>
      <c r="C3866" s="1061">
        <v>5</v>
      </c>
      <c r="D3866" s="1062">
        <v>2</v>
      </c>
      <c r="E3866" s="1061" t="s">
        <v>2394</v>
      </c>
      <c r="F3866" s="1061">
        <v>143</v>
      </c>
      <c r="G3866" s="1061" t="s">
        <v>711</v>
      </c>
      <c r="H3866" s="1063">
        <v>1</v>
      </c>
      <c r="I3866" s="1064">
        <v>13101</v>
      </c>
      <c r="J3866" s="1064">
        <v>1</v>
      </c>
      <c r="K3866">
        <v>2020</v>
      </c>
      <c r="L3866" s="1064">
        <v>1</v>
      </c>
      <c r="M3866" s="1064">
        <v>4</v>
      </c>
      <c r="N3866" s="1064" t="s">
        <v>2395</v>
      </c>
      <c r="O3866">
        <v>13</v>
      </c>
      <c r="P3866" s="1065">
        <v>0</v>
      </c>
      <c r="Q3866" s="1065">
        <v>0</v>
      </c>
      <c r="R3866" s="1066">
        <f t="shared" si="60"/>
        <v>0</v>
      </c>
      <c r="S3866" s="1065">
        <v>0</v>
      </c>
      <c r="T3866" s="1065">
        <v>0</v>
      </c>
      <c r="U3866" s="1065">
        <v>0</v>
      </c>
      <c r="V3866" s="1065">
        <v>0</v>
      </c>
    </row>
    <row r="3867" spans="1:22">
      <c r="A3867">
        <v>4088200100</v>
      </c>
      <c r="B3867" s="1061">
        <v>2</v>
      </c>
      <c r="C3867" s="1061">
        <v>5</v>
      </c>
      <c r="D3867" s="1062">
        <v>2</v>
      </c>
      <c r="E3867" s="1061" t="s">
        <v>2394</v>
      </c>
      <c r="F3867" s="1061">
        <v>143</v>
      </c>
      <c r="G3867" s="1061" t="s">
        <v>711</v>
      </c>
      <c r="H3867" s="1063">
        <v>1</v>
      </c>
      <c r="I3867" s="1064">
        <v>13101</v>
      </c>
      <c r="J3867" s="1064">
        <v>1</v>
      </c>
      <c r="K3867">
        <v>2020</v>
      </c>
      <c r="L3867" s="1064">
        <v>1</v>
      </c>
      <c r="M3867" s="1064">
        <v>4</v>
      </c>
      <c r="N3867" s="1064" t="s">
        <v>2395</v>
      </c>
      <c r="O3867">
        <v>13</v>
      </c>
      <c r="P3867" s="1065">
        <v>0</v>
      </c>
      <c r="Q3867" s="1065">
        <v>0</v>
      </c>
      <c r="R3867" s="1066">
        <f t="shared" si="60"/>
        <v>0</v>
      </c>
      <c r="S3867" s="1065">
        <v>4427.29</v>
      </c>
      <c r="T3867" s="1065">
        <v>4427.29</v>
      </c>
      <c r="U3867" s="1065">
        <v>0</v>
      </c>
      <c r="V3867" s="1065">
        <v>0</v>
      </c>
    </row>
    <row r="3868" spans="1:22">
      <c r="A3868">
        <v>4088200100</v>
      </c>
      <c r="B3868" s="1061">
        <v>2</v>
      </c>
      <c r="C3868" s="1061">
        <v>5</v>
      </c>
      <c r="D3868" s="1062">
        <v>2</v>
      </c>
      <c r="E3868" s="1061" t="s">
        <v>2394</v>
      </c>
      <c r="F3868" s="1061">
        <v>143</v>
      </c>
      <c r="G3868" s="1061" t="s">
        <v>711</v>
      </c>
      <c r="H3868" s="1063">
        <v>1</v>
      </c>
      <c r="I3868" s="1064">
        <v>13101</v>
      </c>
      <c r="J3868" s="1064">
        <v>1</v>
      </c>
      <c r="K3868">
        <v>2020</v>
      </c>
      <c r="L3868" s="1064">
        <v>1</v>
      </c>
      <c r="M3868" s="1064">
        <v>4</v>
      </c>
      <c r="N3868" s="1064" t="s">
        <v>2395</v>
      </c>
      <c r="O3868">
        <v>13</v>
      </c>
      <c r="P3868" s="1065">
        <v>0</v>
      </c>
      <c r="Q3868" s="1065">
        <v>4427.29</v>
      </c>
      <c r="R3868" s="1066">
        <f t="shared" si="60"/>
        <v>4427.29</v>
      </c>
      <c r="S3868" s="1065">
        <v>0</v>
      </c>
      <c r="T3868" s="1065">
        <v>0</v>
      </c>
      <c r="U3868" s="1065">
        <v>0</v>
      </c>
      <c r="V3868" s="1065">
        <v>0</v>
      </c>
    </row>
    <row r="3869" spans="1:22">
      <c r="A3869">
        <v>4088200100</v>
      </c>
      <c r="B3869" s="1061">
        <v>2</v>
      </c>
      <c r="C3869" s="1061">
        <v>5</v>
      </c>
      <c r="D3869" s="1062">
        <v>2</v>
      </c>
      <c r="E3869" s="1061" t="s">
        <v>2394</v>
      </c>
      <c r="F3869" s="1061">
        <v>143</v>
      </c>
      <c r="G3869" s="1061" t="s">
        <v>711</v>
      </c>
      <c r="H3869" s="1063">
        <v>1</v>
      </c>
      <c r="I3869" s="1064">
        <v>13101</v>
      </c>
      <c r="J3869" s="1064">
        <v>1</v>
      </c>
      <c r="K3869">
        <v>2020</v>
      </c>
      <c r="L3869" s="1064">
        <v>1</v>
      </c>
      <c r="M3869" s="1064">
        <v>4</v>
      </c>
      <c r="N3869" s="1064" t="s">
        <v>2395</v>
      </c>
      <c r="O3869">
        <v>13</v>
      </c>
      <c r="P3869" s="1065">
        <v>0</v>
      </c>
      <c r="Q3869" s="1065">
        <v>0</v>
      </c>
      <c r="R3869" s="1066">
        <f t="shared" si="60"/>
        <v>0</v>
      </c>
      <c r="S3869" s="1065">
        <v>0</v>
      </c>
      <c r="T3869" s="1065">
        <v>0</v>
      </c>
      <c r="U3869" s="1065">
        <v>0</v>
      </c>
      <c r="V3869" s="1065">
        <v>0</v>
      </c>
    </row>
    <row r="3870" spans="1:22">
      <c r="A3870">
        <v>4088200100</v>
      </c>
      <c r="B3870" s="1061">
        <v>2</v>
      </c>
      <c r="C3870" s="1061">
        <v>5</v>
      </c>
      <c r="D3870" s="1062">
        <v>2</v>
      </c>
      <c r="E3870" s="1061" t="s">
        <v>2394</v>
      </c>
      <c r="F3870" s="1061">
        <v>143</v>
      </c>
      <c r="G3870" s="1061" t="s">
        <v>711</v>
      </c>
      <c r="H3870" s="1063">
        <v>1</v>
      </c>
      <c r="I3870" s="1064">
        <v>13101</v>
      </c>
      <c r="J3870" s="1064">
        <v>1</v>
      </c>
      <c r="K3870">
        <v>2020</v>
      </c>
      <c r="L3870" s="1064">
        <v>1</v>
      </c>
      <c r="M3870" s="1064">
        <v>4</v>
      </c>
      <c r="N3870" s="1064" t="s">
        <v>2395</v>
      </c>
      <c r="O3870">
        <v>13</v>
      </c>
      <c r="P3870" s="1065">
        <v>0</v>
      </c>
      <c r="Q3870" s="1065">
        <v>0</v>
      </c>
      <c r="R3870" s="1066">
        <f t="shared" si="60"/>
        <v>0</v>
      </c>
      <c r="S3870" s="1065">
        <v>0</v>
      </c>
      <c r="T3870" s="1065">
        <v>0</v>
      </c>
      <c r="U3870" s="1065">
        <v>6613.52</v>
      </c>
      <c r="V3870" s="1065">
        <v>6613.52</v>
      </c>
    </row>
    <row r="3871" spans="1:22">
      <c r="A3871">
        <v>4088200100</v>
      </c>
      <c r="B3871" s="1061">
        <v>2</v>
      </c>
      <c r="C3871" s="1061">
        <v>5</v>
      </c>
      <c r="D3871" s="1062">
        <v>2</v>
      </c>
      <c r="E3871" s="1061" t="s">
        <v>2394</v>
      </c>
      <c r="F3871" s="1061">
        <v>143</v>
      </c>
      <c r="G3871" s="1061" t="s">
        <v>711</v>
      </c>
      <c r="H3871" s="1063">
        <v>1</v>
      </c>
      <c r="I3871" s="1064">
        <v>13101</v>
      </c>
      <c r="J3871" s="1064">
        <v>1</v>
      </c>
      <c r="K3871">
        <v>2020</v>
      </c>
      <c r="L3871" s="1064">
        <v>1</v>
      </c>
      <c r="M3871" s="1064">
        <v>4</v>
      </c>
      <c r="N3871" s="1064" t="s">
        <v>2395</v>
      </c>
      <c r="O3871">
        <v>13</v>
      </c>
      <c r="P3871" s="1065">
        <v>0</v>
      </c>
      <c r="Q3871" s="1065">
        <v>0</v>
      </c>
      <c r="R3871" s="1066">
        <f t="shared" si="60"/>
        <v>0</v>
      </c>
      <c r="S3871" s="1065">
        <v>0</v>
      </c>
      <c r="T3871" s="1065">
        <v>0</v>
      </c>
      <c r="U3871" s="1065">
        <v>0</v>
      </c>
      <c r="V3871" s="1065">
        <v>0</v>
      </c>
    </row>
    <row r="3872" spans="1:22">
      <c r="A3872">
        <v>4088200100</v>
      </c>
      <c r="B3872" s="1061">
        <v>2</v>
      </c>
      <c r="C3872" s="1061">
        <v>5</v>
      </c>
      <c r="D3872" s="1062">
        <v>2</v>
      </c>
      <c r="E3872" s="1061" t="s">
        <v>2394</v>
      </c>
      <c r="F3872" s="1061">
        <v>143</v>
      </c>
      <c r="G3872" s="1061" t="s">
        <v>711</v>
      </c>
      <c r="H3872" s="1063">
        <v>1</v>
      </c>
      <c r="I3872" s="1064">
        <v>13101</v>
      </c>
      <c r="J3872" s="1064">
        <v>1</v>
      </c>
      <c r="K3872">
        <v>2020</v>
      </c>
      <c r="L3872" s="1064">
        <v>1</v>
      </c>
      <c r="M3872" s="1064">
        <v>4</v>
      </c>
      <c r="N3872" s="1064" t="s">
        <v>2395</v>
      </c>
      <c r="O3872">
        <v>13</v>
      </c>
      <c r="P3872" s="1065">
        <v>0</v>
      </c>
      <c r="Q3872" s="1065">
        <v>0</v>
      </c>
      <c r="R3872" s="1066">
        <f t="shared" si="60"/>
        <v>0</v>
      </c>
      <c r="S3872" s="1065">
        <v>0</v>
      </c>
      <c r="T3872" s="1065">
        <v>0</v>
      </c>
      <c r="U3872" s="1065">
        <v>0</v>
      </c>
      <c r="V3872" s="1065">
        <v>0</v>
      </c>
    </row>
    <row r="3873" spans="1:22">
      <c r="A3873">
        <v>4088200100</v>
      </c>
      <c r="B3873" s="1061">
        <v>2</v>
      </c>
      <c r="C3873" s="1061">
        <v>5</v>
      </c>
      <c r="D3873" s="1062">
        <v>2</v>
      </c>
      <c r="E3873" s="1061" t="s">
        <v>2394</v>
      </c>
      <c r="F3873" s="1061">
        <v>143</v>
      </c>
      <c r="G3873" s="1061" t="s">
        <v>711</v>
      </c>
      <c r="H3873" s="1063">
        <v>1</v>
      </c>
      <c r="I3873" s="1064">
        <v>13101</v>
      </c>
      <c r="J3873" s="1064">
        <v>1</v>
      </c>
      <c r="K3873">
        <v>2020</v>
      </c>
      <c r="L3873" s="1064">
        <v>1</v>
      </c>
      <c r="M3873" s="1064">
        <v>4</v>
      </c>
      <c r="N3873" s="1064" t="s">
        <v>2395</v>
      </c>
      <c r="O3873">
        <v>13</v>
      </c>
      <c r="P3873" s="1065">
        <v>0</v>
      </c>
      <c r="Q3873" s="1065">
        <v>0</v>
      </c>
      <c r="R3873" s="1066">
        <f t="shared" si="60"/>
        <v>0</v>
      </c>
      <c r="S3873" s="1065">
        <v>6613.52</v>
      </c>
      <c r="T3873" s="1065">
        <v>6613.52</v>
      </c>
      <c r="U3873" s="1065">
        <v>0</v>
      </c>
      <c r="V3873" s="1065">
        <v>0</v>
      </c>
    </row>
    <row r="3874" spans="1:22">
      <c r="A3874">
        <v>4088200100</v>
      </c>
      <c r="B3874" s="1061">
        <v>2</v>
      </c>
      <c r="C3874" s="1061">
        <v>5</v>
      </c>
      <c r="D3874" s="1062">
        <v>2</v>
      </c>
      <c r="E3874" s="1061" t="s">
        <v>2394</v>
      </c>
      <c r="F3874" s="1061">
        <v>143</v>
      </c>
      <c r="G3874" s="1061" t="s">
        <v>711</v>
      </c>
      <c r="H3874" s="1063">
        <v>1</v>
      </c>
      <c r="I3874" s="1064">
        <v>13101</v>
      </c>
      <c r="J3874" s="1064">
        <v>1</v>
      </c>
      <c r="K3874">
        <v>2020</v>
      </c>
      <c r="L3874" s="1064">
        <v>1</v>
      </c>
      <c r="M3874" s="1064">
        <v>4</v>
      </c>
      <c r="N3874" s="1064" t="s">
        <v>2395</v>
      </c>
      <c r="O3874">
        <v>13</v>
      </c>
      <c r="P3874" s="1065">
        <v>0</v>
      </c>
      <c r="Q3874" s="1065">
        <v>6613.52</v>
      </c>
      <c r="R3874" s="1066">
        <f t="shared" si="60"/>
        <v>6613.52</v>
      </c>
      <c r="S3874" s="1065">
        <v>0</v>
      </c>
      <c r="T3874" s="1065">
        <v>0</v>
      </c>
      <c r="U3874" s="1065">
        <v>0</v>
      </c>
      <c r="V3874" s="1065">
        <v>0</v>
      </c>
    </row>
    <row r="3875" spans="1:22">
      <c r="A3875">
        <v>4088200100</v>
      </c>
      <c r="B3875" s="1061">
        <v>2</v>
      </c>
      <c r="C3875" s="1061">
        <v>5</v>
      </c>
      <c r="D3875" s="1062">
        <v>2</v>
      </c>
      <c r="E3875" s="1061" t="s">
        <v>2394</v>
      </c>
      <c r="F3875" s="1061">
        <v>143</v>
      </c>
      <c r="G3875" s="1061" t="s">
        <v>711</v>
      </c>
      <c r="H3875" s="1063">
        <v>1</v>
      </c>
      <c r="I3875" s="1064">
        <v>13101</v>
      </c>
      <c r="J3875" s="1064">
        <v>1</v>
      </c>
      <c r="K3875">
        <v>2020</v>
      </c>
      <c r="L3875" s="1064">
        <v>1</v>
      </c>
      <c r="M3875" s="1064">
        <v>4</v>
      </c>
      <c r="N3875" s="1064" t="s">
        <v>2395</v>
      </c>
      <c r="O3875">
        <v>13</v>
      </c>
      <c r="P3875" s="1065">
        <v>0</v>
      </c>
      <c r="Q3875" s="1065">
        <v>0</v>
      </c>
      <c r="R3875" s="1066">
        <f t="shared" si="60"/>
        <v>0</v>
      </c>
      <c r="S3875" s="1065">
        <v>0</v>
      </c>
      <c r="T3875" s="1065">
        <v>0</v>
      </c>
      <c r="U3875" s="1065">
        <v>0</v>
      </c>
      <c r="V3875" s="1065">
        <v>0</v>
      </c>
    </row>
    <row r="3876" spans="1:22">
      <c r="A3876">
        <v>4088200100</v>
      </c>
      <c r="B3876" s="1061">
        <v>2</v>
      </c>
      <c r="C3876" s="1061">
        <v>5</v>
      </c>
      <c r="D3876" s="1062">
        <v>2</v>
      </c>
      <c r="E3876" s="1061" t="s">
        <v>2394</v>
      </c>
      <c r="F3876" s="1061">
        <v>143</v>
      </c>
      <c r="G3876" s="1061" t="s">
        <v>711</v>
      </c>
      <c r="H3876" s="1063">
        <v>1</v>
      </c>
      <c r="I3876" s="1064">
        <v>13101</v>
      </c>
      <c r="J3876" s="1064">
        <v>1</v>
      </c>
      <c r="K3876">
        <v>2020</v>
      </c>
      <c r="L3876" s="1064">
        <v>1</v>
      </c>
      <c r="M3876" s="1064">
        <v>4</v>
      </c>
      <c r="N3876" s="1064" t="s">
        <v>2395</v>
      </c>
      <c r="O3876">
        <v>13</v>
      </c>
      <c r="P3876" s="1065">
        <v>0</v>
      </c>
      <c r="Q3876" s="1065">
        <v>0</v>
      </c>
      <c r="R3876" s="1066">
        <f t="shared" si="60"/>
        <v>0</v>
      </c>
      <c r="S3876" s="1065">
        <v>0</v>
      </c>
      <c r="T3876" s="1065">
        <v>0</v>
      </c>
      <c r="U3876" s="1065">
        <v>539.19000000000005</v>
      </c>
      <c r="V3876" s="1065">
        <v>539.19000000000005</v>
      </c>
    </row>
    <row r="3877" spans="1:22">
      <c r="A3877">
        <v>4088200100</v>
      </c>
      <c r="B3877" s="1061">
        <v>2</v>
      </c>
      <c r="C3877" s="1061">
        <v>5</v>
      </c>
      <c r="D3877" s="1062">
        <v>2</v>
      </c>
      <c r="E3877" s="1061" t="s">
        <v>2394</v>
      </c>
      <c r="F3877" s="1061">
        <v>143</v>
      </c>
      <c r="G3877" s="1061" t="s">
        <v>711</v>
      </c>
      <c r="H3877" s="1063">
        <v>1</v>
      </c>
      <c r="I3877" s="1064">
        <v>13101</v>
      </c>
      <c r="J3877" s="1064">
        <v>1</v>
      </c>
      <c r="K3877">
        <v>2020</v>
      </c>
      <c r="L3877" s="1064">
        <v>1</v>
      </c>
      <c r="M3877" s="1064">
        <v>4</v>
      </c>
      <c r="N3877" s="1064" t="s">
        <v>2395</v>
      </c>
      <c r="O3877">
        <v>13</v>
      </c>
      <c r="P3877" s="1065">
        <v>0</v>
      </c>
      <c r="Q3877" s="1065">
        <v>0</v>
      </c>
      <c r="R3877" s="1066">
        <f t="shared" si="60"/>
        <v>0</v>
      </c>
      <c r="S3877" s="1065">
        <v>0</v>
      </c>
      <c r="T3877" s="1065">
        <v>0</v>
      </c>
      <c r="U3877" s="1065">
        <v>0</v>
      </c>
      <c r="V3877" s="1065">
        <v>0</v>
      </c>
    </row>
    <row r="3878" spans="1:22">
      <c r="A3878">
        <v>4088200100</v>
      </c>
      <c r="B3878" s="1061">
        <v>2</v>
      </c>
      <c r="C3878" s="1061">
        <v>5</v>
      </c>
      <c r="D3878" s="1062">
        <v>2</v>
      </c>
      <c r="E3878" s="1061" t="s">
        <v>2394</v>
      </c>
      <c r="F3878" s="1061">
        <v>143</v>
      </c>
      <c r="G3878" s="1061" t="s">
        <v>711</v>
      </c>
      <c r="H3878" s="1063">
        <v>1</v>
      </c>
      <c r="I3878" s="1064">
        <v>13101</v>
      </c>
      <c r="J3878" s="1064">
        <v>1</v>
      </c>
      <c r="K3878">
        <v>2020</v>
      </c>
      <c r="L3878" s="1064">
        <v>1</v>
      </c>
      <c r="M3878" s="1064">
        <v>4</v>
      </c>
      <c r="N3878" s="1064" t="s">
        <v>2395</v>
      </c>
      <c r="O3878">
        <v>13</v>
      </c>
      <c r="P3878" s="1065">
        <v>0</v>
      </c>
      <c r="Q3878" s="1065">
        <v>0</v>
      </c>
      <c r="R3878" s="1066">
        <f t="shared" si="60"/>
        <v>0</v>
      </c>
      <c r="S3878" s="1065">
        <v>0</v>
      </c>
      <c r="T3878" s="1065">
        <v>0</v>
      </c>
      <c r="U3878" s="1065">
        <v>0</v>
      </c>
      <c r="V3878" s="1065">
        <v>0</v>
      </c>
    </row>
    <row r="3879" spans="1:22">
      <c r="A3879">
        <v>4088200100</v>
      </c>
      <c r="B3879" s="1061">
        <v>2</v>
      </c>
      <c r="C3879" s="1061">
        <v>5</v>
      </c>
      <c r="D3879" s="1062">
        <v>2</v>
      </c>
      <c r="E3879" s="1061" t="s">
        <v>2394</v>
      </c>
      <c r="F3879" s="1061">
        <v>143</v>
      </c>
      <c r="G3879" s="1061" t="s">
        <v>711</v>
      </c>
      <c r="H3879" s="1063">
        <v>1</v>
      </c>
      <c r="I3879" s="1064">
        <v>13101</v>
      </c>
      <c r="J3879" s="1064">
        <v>1</v>
      </c>
      <c r="K3879">
        <v>2020</v>
      </c>
      <c r="L3879" s="1064">
        <v>1</v>
      </c>
      <c r="M3879" s="1064">
        <v>4</v>
      </c>
      <c r="N3879" s="1064" t="s">
        <v>2395</v>
      </c>
      <c r="O3879">
        <v>13</v>
      </c>
      <c r="P3879" s="1065">
        <v>0</v>
      </c>
      <c r="Q3879" s="1065">
        <v>0</v>
      </c>
      <c r="R3879" s="1066">
        <f t="shared" si="60"/>
        <v>0</v>
      </c>
      <c r="S3879" s="1065">
        <v>539.19000000000005</v>
      </c>
      <c r="T3879" s="1065">
        <v>539.19000000000005</v>
      </c>
      <c r="U3879" s="1065">
        <v>0</v>
      </c>
      <c r="V3879" s="1065">
        <v>0</v>
      </c>
    </row>
    <row r="3880" spans="1:22">
      <c r="A3880">
        <v>4088200100</v>
      </c>
      <c r="B3880" s="1061">
        <v>2</v>
      </c>
      <c r="C3880" s="1061">
        <v>5</v>
      </c>
      <c r="D3880" s="1062">
        <v>2</v>
      </c>
      <c r="E3880" s="1061" t="s">
        <v>2394</v>
      </c>
      <c r="F3880" s="1061">
        <v>143</v>
      </c>
      <c r="G3880" s="1061" t="s">
        <v>711</v>
      </c>
      <c r="H3880" s="1063">
        <v>1</v>
      </c>
      <c r="I3880" s="1064">
        <v>13101</v>
      </c>
      <c r="J3880" s="1064">
        <v>1</v>
      </c>
      <c r="K3880">
        <v>2020</v>
      </c>
      <c r="L3880" s="1064">
        <v>1</v>
      </c>
      <c r="M3880" s="1064">
        <v>4</v>
      </c>
      <c r="N3880" s="1064" t="s">
        <v>2395</v>
      </c>
      <c r="O3880">
        <v>13</v>
      </c>
      <c r="P3880" s="1065">
        <v>0</v>
      </c>
      <c r="Q3880" s="1065">
        <v>539.19000000000005</v>
      </c>
      <c r="R3880" s="1066">
        <f t="shared" si="60"/>
        <v>539.19000000000005</v>
      </c>
      <c r="S3880" s="1065">
        <v>0</v>
      </c>
      <c r="T3880" s="1065">
        <v>0</v>
      </c>
      <c r="U3880" s="1065">
        <v>0</v>
      </c>
      <c r="V3880" s="1065">
        <v>0</v>
      </c>
    </row>
    <row r="3881" spans="1:22">
      <c r="A3881">
        <v>4088200100</v>
      </c>
      <c r="B3881" s="1061">
        <v>2</v>
      </c>
      <c r="C3881" s="1061">
        <v>5</v>
      </c>
      <c r="D3881" s="1062">
        <v>2</v>
      </c>
      <c r="E3881" s="1061" t="s">
        <v>2394</v>
      </c>
      <c r="F3881" s="1061">
        <v>143</v>
      </c>
      <c r="G3881" s="1061" t="s">
        <v>711</v>
      </c>
      <c r="H3881" s="1063">
        <v>1</v>
      </c>
      <c r="I3881" s="1064">
        <v>13101</v>
      </c>
      <c r="J3881" s="1064">
        <v>1</v>
      </c>
      <c r="K3881">
        <v>2020</v>
      </c>
      <c r="L3881" s="1064">
        <v>1</v>
      </c>
      <c r="M3881" s="1064">
        <v>4</v>
      </c>
      <c r="N3881" s="1064" t="s">
        <v>2395</v>
      </c>
      <c r="O3881">
        <v>13</v>
      </c>
      <c r="P3881" s="1065">
        <v>0</v>
      </c>
      <c r="Q3881" s="1065">
        <v>0</v>
      </c>
      <c r="R3881" s="1066">
        <f t="shared" si="60"/>
        <v>0</v>
      </c>
      <c r="S3881" s="1065">
        <v>0</v>
      </c>
      <c r="T3881" s="1065">
        <v>0</v>
      </c>
      <c r="U3881" s="1065">
        <v>0</v>
      </c>
      <c r="V3881" s="1065">
        <v>0</v>
      </c>
    </row>
    <row r="3882" spans="1:22">
      <c r="A3882">
        <v>4088200100</v>
      </c>
      <c r="B3882" s="1061">
        <v>2</v>
      </c>
      <c r="C3882" s="1061">
        <v>5</v>
      </c>
      <c r="D3882" s="1062">
        <v>2</v>
      </c>
      <c r="E3882" s="1061" t="s">
        <v>2394</v>
      </c>
      <c r="F3882" s="1061">
        <v>143</v>
      </c>
      <c r="G3882" s="1061" t="s">
        <v>711</v>
      </c>
      <c r="H3882" s="1063">
        <v>1</v>
      </c>
      <c r="I3882" s="1064">
        <v>13101</v>
      </c>
      <c r="J3882" s="1064">
        <v>1</v>
      </c>
      <c r="K3882">
        <v>2020</v>
      </c>
      <c r="L3882" s="1064">
        <v>1</v>
      </c>
      <c r="M3882" s="1064">
        <v>4</v>
      </c>
      <c r="N3882" s="1064" t="s">
        <v>2395</v>
      </c>
      <c r="O3882">
        <v>13</v>
      </c>
      <c r="P3882" s="1065">
        <v>0</v>
      </c>
      <c r="Q3882" s="1065">
        <v>0</v>
      </c>
      <c r="R3882" s="1066">
        <f t="shared" si="60"/>
        <v>0</v>
      </c>
      <c r="S3882" s="1065">
        <v>0</v>
      </c>
      <c r="T3882" s="1065">
        <v>0</v>
      </c>
      <c r="U3882" s="1065">
        <v>1107.28</v>
      </c>
      <c r="V3882" s="1065">
        <v>1107.28</v>
      </c>
    </row>
    <row r="3883" spans="1:22">
      <c r="A3883">
        <v>4088200100</v>
      </c>
      <c r="B3883" s="1061">
        <v>2</v>
      </c>
      <c r="C3883" s="1061">
        <v>5</v>
      </c>
      <c r="D3883" s="1062">
        <v>2</v>
      </c>
      <c r="E3883" s="1061" t="s">
        <v>2394</v>
      </c>
      <c r="F3883" s="1061">
        <v>143</v>
      </c>
      <c r="G3883" s="1061" t="s">
        <v>711</v>
      </c>
      <c r="H3883" s="1063">
        <v>1</v>
      </c>
      <c r="I3883" s="1064">
        <v>13101</v>
      </c>
      <c r="J3883" s="1064">
        <v>1</v>
      </c>
      <c r="K3883">
        <v>2020</v>
      </c>
      <c r="L3883" s="1064">
        <v>1</v>
      </c>
      <c r="M3883" s="1064">
        <v>4</v>
      </c>
      <c r="N3883" s="1064" t="s">
        <v>2395</v>
      </c>
      <c r="O3883">
        <v>13</v>
      </c>
      <c r="P3883" s="1065">
        <v>0</v>
      </c>
      <c r="Q3883" s="1065">
        <v>0</v>
      </c>
      <c r="R3883" s="1066">
        <f t="shared" si="60"/>
        <v>0</v>
      </c>
      <c r="S3883" s="1065">
        <v>0</v>
      </c>
      <c r="T3883" s="1065">
        <v>0</v>
      </c>
      <c r="U3883" s="1065">
        <v>0</v>
      </c>
      <c r="V3883" s="1065">
        <v>0</v>
      </c>
    </row>
    <row r="3884" spans="1:22">
      <c r="A3884">
        <v>4088200100</v>
      </c>
      <c r="B3884" s="1061">
        <v>2</v>
      </c>
      <c r="C3884" s="1061">
        <v>5</v>
      </c>
      <c r="D3884" s="1062">
        <v>2</v>
      </c>
      <c r="E3884" s="1061" t="s">
        <v>2394</v>
      </c>
      <c r="F3884" s="1061">
        <v>143</v>
      </c>
      <c r="G3884" s="1061" t="s">
        <v>711</v>
      </c>
      <c r="H3884" s="1063">
        <v>1</v>
      </c>
      <c r="I3884" s="1064">
        <v>13101</v>
      </c>
      <c r="J3884" s="1064">
        <v>1</v>
      </c>
      <c r="K3884">
        <v>2020</v>
      </c>
      <c r="L3884" s="1064">
        <v>1</v>
      </c>
      <c r="M3884" s="1064">
        <v>4</v>
      </c>
      <c r="N3884" s="1064" t="s">
        <v>2395</v>
      </c>
      <c r="O3884">
        <v>13</v>
      </c>
      <c r="P3884" s="1065">
        <v>0</v>
      </c>
      <c r="Q3884" s="1065">
        <v>0</v>
      </c>
      <c r="R3884" s="1066">
        <f t="shared" si="60"/>
        <v>0</v>
      </c>
      <c r="S3884" s="1065">
        <v>0</v>
      </c>
      <c r="T3884" s="1065">
        <v>0</v>
      </c>
      <c r="U3884" s="1065">
        <v>0</v>
      </c>
      <c r="V3884" s="1065">
        <v>0</v>
      </c>
    </row>
    <row r="3885" spans="1:22">
      <c r="A3885">
        <v>4088200100</v>
      </c>
      <c r="B3885" s="1061">
        <v>2</v>
      </c>
      <c r="C3885" s="1061">
        <v>5</v>
      </c>
      <c r="D3885" s="1062">
        <v>2</v>
      </c>
      <c r="E3885" s="1061" t="s">
        <v>2394</v>
      </c>
      <c r="F3885" s="1061">
        <v>143</v>
      </c>
      <c r="G3885" s="1061" t="s">
        <v>711</v>
      </c>
      <c r="H3885" s="1063">
        <v>1</v>
      </c>
      <c r="I3885" s="1064">
        <v>13101</v>
      </c>
      <c r="J3885" s="1064">
        <v>1</v>
      </c>
      <c r="K3885">
        <v>2020</v>
      </c>
      <c r="L3885" s="1064">
        <v>1</v>
      </c>
      <c r="M3885" s="1064">
        <v>4</v>
      </c>
      <c r="N3885" s="1064" t="s">
        <v>2395</v>
      </c>
      <c r="O3885">
        <v>13</v>
      </c>
      <c r="P3885" s="1065">
        <v>0</v>
      </c>
      <c r="Q3885" s="1065">
        <v>0</v>
      </c>
      <c r="R3885" s="1066">
        <f t="shared" si="60"/>
        <v>0</v>
      </c>
      <c r="S3885" s="1065">
        <v>1107.28</v>
      </c>
      <c r="T3885" s="1065">
        <v>1107.28</v>
      </c>
      <c r="U3885" s="1065">
        <v>0</v>
      </c>
      <c r="V3885" s="1065">
        <v>0</v>
      </c>
    </row>
    <row r="3886" spans="1:22">
      <c r="A3886">
        <v>4088200100</v>
      </c>
      <c r="B3886" s="1061">
        <v>2</v>
      </c>
      <c r="C3886" s="1061">
        <v>5</v>
      </c>
      <c r="D3886" s="1062">
        <v>2</v>
      </c>
      <c r="E3886" s="1061" t="s">
        <v>2394</v>
      </c>
      <c r="F3886" s="1061">
        <v>143</v>
      </c>
      <c r="G3886" s="1061" t="s">
        <v>711</v>
      </c>
      <c r="H3886" s="1063">
        <v>1</v>
      </c>
      <c r="I3886" s="1064">
        <v>13101</v>
      </c>
      <c r="J3886" s="1064">
        <v>1</v>
      </c>
      <c r="K3886">
        <v>2020</v>
      </c>
      <c r="L3886" s="1064">
        <v>1</v>
      </c>
      <c r="M3886" s="1064">
        <v>4</v>
      </c>
      <c r="N3886" s="1064" t="s">
        <v>2395</v>
      </c>
      <c r="O3886">
        <v>13</v>
      </c>
      <c r="P3886" s="1065">
        <v>0</v>
      </c>
      <c r="Q3886" s="1065">
        <v>1107.28</v>
      </c>
      <c r="R3886" s="1066">
        <f t="shared" si="60"/>
        <v>1107.28</v>
      </c>
      <c r="S3886" s="1065">
        <v>0</v>
      </c>
      <c r="T3886" s="1065">
        <v>0</v>
      </c>
      <c r="U3886" s="1065">
        <v>0</v>
      </c>
      <c r="V3886" s="1065">
        <v>0</v>
      </c>
    </row>
    <row r="3887" spans="1:22">
      <c r="A3887">
        <v>4088200100</v>
      </c>
      <c r="B3887" s="1061">
        <v>2</v>
      </c>
      <c r="C3887" s="1061">
        <v>5</v>
      </c>
      <c r="D3887" s="1062">
        <v>2</v>
      </c>
      <c r="E3887" s="1061" t="s">
        <v>2394</v>
      </c>
      <c r="F3887" s="1061">
        <v>143</v>
      </c>
      <c r="G3887" s="1061" t="s">
        <v>711</v>
      </c>
      <c r="H3887" s="1063">
        <v>1</v>
      </c>
      <c r="I3887" s="1064">
        <v>13101</v>
      </c>
      <c r="J3887" s="1064">
        <v>1</v>
      </c>
      <c r="K3887">
        <v>2020</v>
      </c>
      <c r="L3887" s="1064">
        <v>1</v>
      </c>
      <c r="M3887" s="1064">
        <v>4</v>
      </c>
      <c r="N3887" s="1064" t="s">
        <v>2395</v>
      </c>
      <c r="O3887">
        <v>13</v>
      </c>
      <c r="P3887" s="1065">
        <v>0</v>
      </c>
      <c r="Q3887" s="1065">
        <v>0</v>
      </c>
      <c r="R3887" s="1066">
        <f t="shared" si="60"/>
        <v>0</v>
      </c>
      <c r="S3887" s="1065">
        <v>0</v>
      </c>
      <c r="T3887" s="1065">
        <v>0</v>
      </c>
      <c r="U3887" s="1065">
        <v>0</v>
      </c>
      <c r="V3887" s="1065">
        <v>0</v>
      </c>
    </row>
    <row r="3888" spans="1:22">
      <c r="A3888">
        <v>4088200100</v>
      </c>
      <c r="B3888" s="1061">
        <v>2</v>
      </c>
      <c r="C3888" s="1061">
        <v>5</v>
      </c>
      <c r="D3888" s="1062">
        <v>2</v>
      </c>
      <c r="E3888" s="1061" t="s">
        <v>2394</v>
      </c>
      <c r="F3888" s="1061">
        <v>143</v>
      </c>
      <c r="G3888" s="1061" t="s">
        <v>711</v>
      </c>
      <c r="H3888" s="1063">
        <v>1</v>
      </c>
      <c r="I3888" s="1064">
        <v>13101</v>
      </c>
      <c r="J3888" s="1064">
        <v>1</v>
      </c>
      <c r="K3888">
        <v>2020</v>
      </c>
      <c r="L3888" s="1064">
        <v>1</v>
      </c>
      <c r="M3888" s="1064">
        <v>4</v>
      </c>
      <c r="N3888" s="1064" t="s">
        <v>2395</v>
      </c>
      <c r="O3888">
        <v>13</v>
      </c>
      <c r="P3888" s="1065">
        <v>0</v>
      </c>
      <c r="Q3888" s="1065">
        <v>0</v>
      </c>
      <c r="R3888" s="1066">
        <f t="shared" si="60"/>
        <v>0</v>
      </c>
      <c r="S3888" s="1065">
        <v>0</v>
      </c>
      <c r="T3888" s="1065">
        <v>0</v>
      </c>
      <c r="U3888" s="1065">
        <v>1096.26</v>
      </c>
      <c r="V3888" s="1065">
        <v>1096.26</v>
      </c>
    </row>
    <row r="3889" spans="1:22">
      <c r="A3889">
        <v>4088200100</v>
      </c>
      <c r="B3889" s="1061">
        <v>2</v>
      </c>
      <c r="C3889" s="1061">
        <v>5</v>
      </c>
      <c r="D3889" s="1062">
        <v>2</v>
      </c>
      <c r="E3889" s="1061" t="s">
        <v>2394</v>
      </c>
      <c r="F3889" s="1061">
        <v>143</v>
      </c>
      <c r="G3889" s="1061" t="s">
        <v>711</v>
      </c>
      <c r="H3889" s="1063">
        <v>1</v>
      </c>
      <c r="I3889" s="1064">
        <v>13101</v>
      </c>
      <c r="J3889" s="1064">
        <v>1</v>
      </c>
      <c r="K3889">
        <v>2020</v>
      </c>
      <c r="L3889" s="1064">
        <v>1</v>
      </c>
      <c r="M3889" s="1064">
        <v>4</v>
      </c>
      <c r="N3889" s="1064" t="s">
        <v>2395</v>
      </c>
      <c r="O3889">
        <v>13</v>
      </c>
      <c r="P3889" s="1065">
        <v>0</v>
      </c>
      <c r="Q3889" s="1065">
        <v>0</v>
      </c>
      <c r="R3889" s="1066">
        <f t="shared" si="60"/>
        <v>0</v>
      </c>
      <c r="S3889" s="1065">
        <v>0</v>
      </c>
      <c r="T3889" s="1065">
        <v>0</v>
      </c>
      <c r="U3889" s="1065">
        <v>0</v>
      </c>
      <c r="V3889" s="1065">
        <v>0</v>
      </c>
    </row>
    <row r="3890" spans="1:22">
      <c r="A3890">
        <v>4088200100</v>
      </c>
      <c r="B3890" s="1061">
        <v>2</v>
      </c>
      <c r="C3890" s="1061">
        <v>5</v>
      </c>
      <c r="D3890" s="1062">
        <v>2</v>
      </c>
      <c r="E3890" s="1061" t="s">
        <v>2394</v>
      </c>
      <c r="F3890" s="1061">
        <v>143</v>
      </c>
      <c r="G3890" s="1061" t="s">
        <v>711</v>
      </c>
      <c r="H3890" s="1063">
        <v>1</v>
      </c>
      <c r="I3890" s="1064">
        <v>13101</v>
      </c>
      <c r="J3890" s="1064">
        <v>1</v>
      </c>
      <c r="K3890">
        <v>2020</v>
      </c>
      <c r="L3890" s="1064">
        <v>1</v>
      </c>
      <c r="M3890" s="1064">
        <v>4</v>
      </c>
      <c r="N3890" s="1064" t="s">
        <v>2395</v>
      </c>
      <c r="O3890">
        <v>13</v>
      </c>
      <c r="P3890" s="1065">
        <v>0</v>
      </c>
      <c r="Q3890" s="1065">
        <v>0</v>
      </c>
      <c r="R3890" s="1066">
        <f t="shared" si="60"/>
        <v>0</v>
      </c>
      <c r="S3890" s="1065">
        <v>0</v>
      </c>
      <c r="T3890" s="1065">
        <v>0</v>
      </c>
      <c r="U3890" s="1065">
        <v>0</v>
      </c>
      <c r="V3890" s="1065">
        <v>0</v>
      </c>
    </row>
    <row r="3891" spans="1:22">
      <c r="A3891">
        <v>4088200100</v>
      </c>
      <c r="B3891" s="1061">
        <v>2</v>
      </c>
      <c r="C3891" s="1061">
        <v>5</v>
      </c>
      <c r="D3891" s="1062">
        <v>2</v>
      </c>
      <c r="E3891" s="1061" t="s">
        <v>2394</v>
      </c>
      <c r="F3891" s="1061">
        <v>143</v>
      </c>
      <c r="G3891" s="1061" t="s">
        <v>711</v>
      </c>
      <c r="H3891" s="1063">
        <v>1</v>
      </c>
      <c r="I3891" s="1064">
        <v>13101</v>
      </c>
      <c r="J3891" s="1064">
        <v>1</v>
      </c>
      <c r="K3891">
        <v>2020</v>
      </c>
      <c r="L3891" s="1064">
        <v>1</v>
      </c>
      <c r="M3891" s="1064">
        <v>4</v>
      </c>
      <c r="N3891" s="1064" t="s">
        <v>2395</v>
      </c>
      <c r="O3891">
        <v>13</v>
      </c>
      <c r="P3891" s="1065">
        <v>0</v>
      </c>
      <c r="Q3891" s="1065">
        <v>0</v>
      </c>
      <c r="R3891" s="1066">
        <f t="shared" si="60"/>
        <v>0</v>
      </c>
      <c r="S3891" s="1065">
        <v>1096.26</v>
      </c>
      <c r="T3891" s="1065">
        <v>1096.26</v>
      </c>
      <c r="U3891" s="1065">
        <v>0</v>
      </c>
      <c r="V3891" s="1065">
        <v>0</v>
      </c>
    </row>
    <row r="3892" spans="1:22">
      <c r="A3892">
        <v>4088200100</v>
      </c>
      <c r="B3892" s="1061">
        <v>2</v>
      </c>
      <c r="C3892" s="1061">
        <v>5</v>
      </c>
      <c r="D3892" s="1062">
        <v>2</v>
      </c>
      <c r="E3892" s="1061" t="s">
        <v>2394</v>
      </c>
      <c r="F3892" s="1061">
        <v>143</v>
      </c>
      <c r="G3892" s="1061" t="s">
        <v>711</v>
      </c>
      <c r="H3892" s="1063">
        <v>1</v>
      </c>
      <c r="I3892" s="1064">
        <v>13101</v>
      </c>
      <c r="J3892" s="1064">
        <v>1</v>
      </c>
      <c r="K3892">
        <v>2020</v>
      </c>
      <c r="L3892" s="1064">
        <v>1</v>
      </c>
      <c r="M3892" s="1064">
        <v>4</v>
      </c>
      <c r="N3892" s="1064" t="s">
        <v>2395</v>
      </c>
      <c r="O3892">
        <v>13</v>
      </c>
      <c r="P3892" s="1065">
        <v>0</v>
      </c>
      <c r="Q3892" s="1065">
        <v>1096.26</v>
      </c>
      <c r="R3892" s="1066">
        <f t="shared" si="60"/>
        <v>1096.26</v>
      </c>
      <c r="S3892" s="1065">
        <v>0</v>
      </c>
      <c r="T3892" s="1065">
        <v>0</v>
      </c>
      <c r="U3892" s="1065">
        <v>0</v>
      </c>
      <c r="V3892" s="1065">
        <v>0</v>
      </c>
    </row>
    <row r="3893" spans="1:22">
      <c r="A3893">
        <v>4088200100</v>
      </c>
      <c r="B3893" s="1061">
        <v>2</v>
      </c>
      <c r="C3893" s="1061">
        <v>5</v>
      </c>
      <c r="D3893" s="1062">
        <v>2</v>
      </c>
      <c r="E3893" s="1061" t="s">
        <v>2394</v>
      </c>
      <c r="F3893" s="1061">
        <v>143</v>
      </c>
      <c r="G3893" s="1061" t="s">
        <v>711</v>
      </c>
      <c r="H3893" s="1063">
        <v>1</v>
      </c>
      <c r="I3893" s="1064">
        <v>13101</v>
      </c>
      <c r="J3893" s="1064">
        <v>1</v>
      </c>
      <c r="K3893">
        <v>2020</v>
      </c>
      <c r="L3893" s="1064">
        <v>1</v>
      </c>
      <c r="M3893" s="1064">
        <v>4</v>
      </c>
      <c r="N3893" s="1064" t="s">
        <v>2395</v>
      </c>
      <c r="O3893">
        <v>13</v>
      </c>
      <c r="P3893" s="1065">
        <v>0</v>
      </c>
      <c r="Q3893" s="1065">
        <v>0</v>
      </c>
      <c r="R3893" s="1066">
        <f t="shared" si="60"/>
        <v>0</v>
      </c>
      <c r="S3893" s="1065">
        <v>0</v>
      </c>
      <c r="T3893" s="1065">
        <v>0</v>
      </c>
      <c r="U3893" s="1065">
        <v>0</v>
      </c>
      <c r="V3893" s="1065">
        <v>0</v>
      </c>
    </row>
    <row r="3894" spans="1:22">
      <c r="A3894">
        <v>4088200100</v>
      </c>
      <c r="B3894" s="1061">
        <v>2</v>
      </c>
      <c r="C3894" s="1061">
        <v>5</v>
      </c>
      <c r="D3894" s="1062">
        <v>2</v>
      </c>
      <c r="E3894" s="1061" t="s">
        <v>2394</v>
      </c>
      <c r="F3894" s="1061">
        <v>143</v>
      </c>
      <c r="G3894" s="1061" t="s">
        <v>711</v>
      </c>
      <c r="H3894" s="1063">
        <v>1</v>
      </c>
      <c r="I3894" s="1064">
        <v>13101</v>
      </c>
      <c r="J3894" s="1064">
        <v>1</v>
      </c>
      <c r="K3894">
        <v>2020</v>
      </c>
      <c r="L3894" s="1064">
        <v>1</v>
      </c>
      <c r="M3894" s="1064">
        <v>4</v>
      </c>
      <c r="N3894" s="1064" t="s">
        <v>2395</v>
      </c>
      <c r="O3894">
        <v>13</v>
      </c>
      <c r="P3894" s="1065">
        <v>0</v>
      </c>
      <c r="Q3894" s="1065">
        <v>0</v>
      </c>
      <c r="R3894" s="1066">
        <f t="shared" si="60"/>
        <v>0</v>
      </c>
      <c r="S3894" s="1065">
        <v>0</v>
      </c>
      <c r="T3894" s="1065">
        <v>0</v>
      </c>
      <c r="U3894" s="1065">
        <v>1373.55</v>
      </c>
      <c r="V3894" s="1065">
        <v>1373.55</v>
      </c>
    </row>
    <row r="3895" spans="1:22">
      <c r="A3895">
        <v>4088200100</v>
      </c>
      <c r="B3895" s="1061">
        <v>2</v>
      </c>
      <c r="C3895" s="1061">
        <v>5</v>
      </c>
      <c r="D3895" s="1062">
        <v>2</v>
      </c>
      <c r="E3895" s="1061" t="s">
        <v>2394</v>
      </c>
      <c r="F3895" s="1061">
        <v>143</v>
      </c>
      <c r="G3895" s="1061" t="s">
        <v>711</v>
      </c>
      <c r="H3895" s="1063">
        <v>1</v>
      </c>
      <c r="I3895" s="1064">
        <v>13101</v>
      </c>
      <c r="J3895" s="1064">
        <v>1</v>
      </c>
      <c r="K3895">
        <v>2020</v>
      </c>
      <c r="L3895" s="1064">
        <v>1</v>
      </c>
      <c r="M3895" s="1064">
        <v>4</v>
      </c>
      <c r="N3895" s="1064" t="s">
        <v>2395</v>
      </c>
      <c r="O3895">
        <v>13</v>
      </c>
      <c r="P3895" s="1065">
        <v>0</v>
      </c>
      <c r="Q3895" s="1065">
        <v>0</v>
      </c>
      <c r="R3895" s="1066">
        <f t="shared" si="60"/>
        <v>0</v>
      </c>
      <c r="S3895" s="1065">
        <v>0</v>
      </c>
      <c r="T3895" s="1065">
        <v>0</v>
      </c>
      <c r="U3895" s="1065">
        <v>0</v>
      </c>
      <c r="V3895" s="1065">
        <v>0</v>
      </c>
    </row>
    <row r="3896" spans="1:22">
      <c r="A3896">
        <v>4088200100</v>
      </c>
      <c r="B3896" s="1061">
        <v>2</v>
      </c>
      <c r="C3896" s="1061">
        <v>5</v>
      </c>
      <c r="D3896" s="1062">
        <v>2</v>
      </c>
      <c r="E3896" s="1061" t="s">
        <v>2394</v>
      </c>
      <c r="F3896" s="1061">
        <v>143</v>
      </c>
      <c r="G3896" s="1061" t="s">
        <v>711</v>
      </c>
      <c r="H3896" s="1063">
        <v>1</v>
      </c>
      <c r="I3896" s="1064">
        <v>13101</v>
      </c>
      <c r="J3896" s="1064">
        <v>1</v>
      </c>
      <c r="K3896">
        <v>2020</v>
      </c>
      <c r="L3896" s="1064">
        <v>1</v>
      </c>
      <c r="M3896" s="1064">
        <v>4</v>
      </c>
      <c r="N3896" s="1064" t="s">
        <v>2395</v>
      </c>
      <c r="O3896">
        <v>13</v>
      </c>
      <c r="P3896" s="1065">
        <v>0</v>
      </c>
      <c r="Q3896" s="1065">
        <v>0</v>
      </c>
      <c r="R3896" s="1066">
        <f t="shared" si="60"/>
        <v>0</v>
      </c>
      <c r="S3896" s="1065">
        <v>0</v>
      </c>
      <c r="T3896" s="1065">
        <v>0</v>
      </c>
      <c r="U3896" s="1065">
        <v>0</v>
      </c>
      <c r="V3896" s="1065">
        <v>0</v>
      </c>
    </row>
    <row r="3897" spans="1:22">
      <c r="A3897">
        <v>4088200100</v>
      </c>
      <c r="B3897" s="1061">
        <v>2</v>
      </c>
      <c r="C3897" s="1061">
        <v>5</v>
      </c>
      <c r="D3897" s="1062">
        <v>2</v>
      </c>
      <c r="E3897" s="1061" t="s">
        <v>2394</v>
      </c>
      <c r="F3897" s="1061">
        <v>143</v>
      </c>
      <c r="G3897" s="1061" t="s">
        <v>711</v>
      </c>
      <c r="H3897" s="1063">
        <v>1</v>
      </c>
      <c r="I3897" s="1064">
        <v>13101</v>
      </c>
      <c r="J3897" s="1064">
        <v>1</v>
      </c>
      <c r="K3897">
        <v>2020</v>
      </c>
      <c r="L3897" s="1064">
        <v>1</v>
      </c>
      <c r="M3897" s="1064">
        <v>4</v>
      </c>
      <c r="N3897" s="1064" t="s">
        <v>2395</v>
      </c>
      <c r="O3897">
        <v>13</v>
      </c>
      <c r="P3897" s="1065">
        <v>0</v>
      </c>
      <c r="Q3897" s="1065">
        <v>0</v>
      </c>
      <c r="R3897" s="1066">
        <f t="shared" si="60"/>
        <v>0</v>
      </c>
      <c r="S3897" s="1065">
        <v>1373.55</v>
      </c>
      <c r="T3897" s="1065">
        <v>1373.55</v>
      </c>
      <c r="U3897" s="1065">
        <v>0</v>
      </c>
      <c r="V3897" s="1065">
        <v>0</v>
      </c>
    </row>
    <row r="3898" spans="1:22">
      <c r="A3898">
        <v>4088200100</v>
      </c>
      <c r="B3898" s="1061">
        <v>2</v>
      </c>
      <c r="C3898" s="1061">
        <v>5</v>
      </c>
      <c r="D3898" s="1062">
        <v>2</v>
      </c>
      <c r="E3898" s="1061" t="s">
        <v>2394</v>
      </c>
      <c r="F3898" s="1061">
        <v>143</v>
      </c>
      <c r="G3898" s="1061" t="s">
        <v>711</v>
      </c>
      <c r="H3898" s="1063">
        <v>1</v>
      </c>
      <c r="I3898" s="1064">
        <v>13101</v>
      </c>
      <c r="J3898" s="1064">
        <v>1</v>
      </c>
      <c r="K3898">
        <v>2020</v>
      </c>
      <c r="L3898" s="1064">
        <v>1</v>
      </c>
      <c r="M3898" s="1064">
        <v>4</v>
      </c>
      <c r="N3898" s="1064" t="s">
        <v>2395</v>
      </c>
      <c r="O3898">
        <v>13</v>
      </c>
      <c r="P3898" s="1065">
        <v>0</v>
      </c>
      <c r="Q3898" s="1065">
        <v>1373.55</v>
      </c>
      <c r="R3898" s="1066">
        <f t="shared" si="60"/>
        <v>1373.55</v>
      </c>
      <c r="S3898" s="1065">
        <v>0</v>
      </c>
      <c r="T3898" s="1065">
        <v>0</v>
      </c>
      <c r="U3898" s="1065">
        <v>0</v>
      </c>
      <c r="V3898" s="1065">
        <v>0</v>
      </c>
    </row>
    <row r="3899" spans="1:22">
      <c r="A3899">
        <v>4088200100</v>
      </c>
      <c r="B3899" s="1061">
        <v>2</v>
      </c>
      <c r="C3899" s="1061">
        <v>5</v>
      </c>
      <c r="D3899" s="1062">
        <v>2</v>
      </c>
      <c r="E3899" s="1061" t="s">
        <v>2394</v>
      </c>
      <c r="F3899" s="1061">
        <v>143</v>
      </c>
      <c r="G3899" s="1061" t="s">
        <v>711</v>
      </c>
      <c r="H3899" s="1063">
        <v>1</v>
      </c>
      <c r="I3899" s="1064">
        <v>13101</v>
      </c>
      <c r="J3899" s="1064">
        <v>1</v>
      </c>
      <c r="K3899">
        <v>2020</v>
      </c>
      <c r="L3899" s="1064">
        <v>1</v>
      </c>
      <c r="M3899" s="1064">
        <v>4</v>
      </c>
      <c r="N3899" s="1064" t="s">
        <v>2395</v>
      </c>
      <c r="O3899">
        <v>13</v>
      </c>
      <c r="P3899" s="1065">
        <v>0</v>
      </c>
      <c r="Q3899" s="1065">
        <v>0</v>
      </c>
      <c r="R3899" s="1066">
        <f t="shared" si="60"/>
        <v>0</v>
      </c>
      <c r="S3899" s="1065">
        <v>0</v>
      </c>
      <c r="T3899" s="1065">
        <v>0</v>
      </c>
      <c r="U3899" s="1065">
        <v>0</v>
      </c>
      <c r="V3899" s="1065">
        <v>0</v>
      </c>
    </row>
    <row r="3900" spans="1:22">
      <c r="A3900">
        <v>4088200100</v>
      </c>
      <c r="B3900" s="1061">
        <v>2</v>
      </c>
      <c r="C3900" s="1061">
        <v>5</v>
      </c>
      <c r="D3900" s="1062">
        <v>2</v>
      </c>
      <c r="E3900" s="1061" t="s">
        <v>2394</v>
      </c>
      <c r="F3900" s="1061">
        <v>143</v>
      </c>
      <c r="G3900" s="1061" t="s">
        <v>711</v>
      </c>
      <c r="H3900" s="1063">
        <v>1</v>
      </c>
      <c r="I3900" s="1064">
        <v>13101</v>
      </c>
      <c r="J3900" s="1064">
        <v>1</v>
      </c>
      <c r="K3900">
        <v>2020</v>
      </c>
      <c r="L3900" s="1064">
        <v>1</v>
      </c>
      <c r="M3900" s="1064">
        <v>4</v>
      </c>
      <c r="N3900" s="1064" t="s">
        <v>2395</v>
      </c>
      <c r="O3900">
        <v>13</v>
      </c>
      <c r="P3900" s="1065">
        <v>0</v>
      </c>
      <c r="Q3900" s="1065">
        <v>0</v>
      </c>
      <c r="R3900" s="1066">
        <f t="shared" si="60"/>
        <v>0</v>
      </c>
      <c r="S3900" s="1065">
        <v>0</v>
      </c>
      <c r="T3900" s="1065">
        <v>0</v>
      </c>
      <c r="U3900" s="1065">
        <v>1016.76</v>
      </c>
      <c r="V3900" s="1065">
        <v>1016.76</v>
      </c>
    </row>
    <row r="3901" spans="1:22">
      <c r="A3901">
        <v>4088200100</v>
      </c>
      <c r="B3901" s="1061">
        <v>2</v>
      </c>
      <c r="C3901" s="1061">
        <v>5</v>
      </c>
      <c r="D3901" s="1062">
        <v>2</v>
      </c>
      <c r="E3901" s="1061" t="s">
        <v>2394</v>
      </c>
      <c r="F3901" s="1061">
        <v>143</v>
      </c>
      <c r="G3901" s="1061" t="s">
        <v>711</v>
      </c>
      <c r="H3901" s="1063">
        <v>1</v>
      </c>
      <c r="I3901" s="1064">
        <v>13101</v>
      </c>
      <c r="J3901" s="1064">
        <v>1</v>
      </c>
      <c r="K3901">
        <v>2020</v>
      </c>
      <c r="L3901" s="1064">
        <v>1</v>
      </c>
      <c r="M3901" s="1064">
        <v>4</v>
      </c>
      <c r="N3901" s="1064" t="s">
        <v>2395</v>
      </c>
      <c r="O3901">
        <v>13</v>
      </c>
      <c r="P3901" s="1065">
        <v>0</v>
      </c>
      <c r="Q3901" s="1065">
        <v>0</v>
      </c>
      <c r="R3901" s="1066">
        <f t="shared" si="60"/>
        <v>0</v>
      </c>
      <c r="S3901" s="1065">
        <v>0</v>
      </c>
      <c r="T3901" s="1065">
        <v>0</v>
      </c>
      <c r="U3901" s="1065">
        <v>0</v>
      </c>
      <c r="V3901" s="1065">
        <v>0</v>
      </c>
    </row>
    <row r="3902" spans="1:22">
      <c r="A3902">
        <v>4088200100</v>
      </c>
      <c r="B3902" s="1061">
        <v>2</v>
      </c>
      <c r="C3902" s="1061">
        <v>5</v>
      </c>
      <c r="D3902" s="1062">
        <v>2</v>
      </c>
      <c r="E3902" s="1061" t="s">
        <v>2394</v>
      </c>
      <c r="F3902" s="1061">
        <v>143</v>
      </c>
      <c r="G3902" s="1061" t="s">
        <v>711</v>
      </c>
      <c r="H3902" s="1063">
        <v>1</v>
      </c>
      <c r="I3902" s="1064">
        <v>13101</v>
      </c>
      <c r="J3902" s="1064">
        <v>1</v>
      </c>
      <c r="K3902">
        <v>2020</v>
      </c>
      <c r="L3902" s="1064">
        <v>1</v>
      </c>
      <c r="M3902" s="1064">
        <v>4</v>
      </c>
      <c r="N3902" s="1064" t="s">
        <v>2395</v>
      </c>
      <c r="O3902">
        <v>13</v>
      </c>
      <c r="P3902" s="1065">
        <v>0</v>
      </c>
      <c r="Q3902" s="1065">
        <v>0</v>
      </c>
      <c r="R3902" s="1066">
        <f t="shared" si="60"/>
        <v>0</v>
      </c>
      <c r="S3902" s="1065">
        <v>0</v>
      </c>
      <c r="T3902" s="1065">
        <v>0</v>
      </c>
      <c r="U3902" s="1065">
        <v>0</v>
      </c>
      <c r="V3902" s="1065">
        <v>0</v>
      </c>
    </row>
    <row r="3903" spans="1:22">
      <c r="A3903">
        <v>4088200100</v>
      </c>
      <c r="B3903" s="1061">
        <v>2</v>
      </c>
      <c r="C3903" s="1061">
        <v>5</v>
      </c>
      <c r="D3903" s="1062">
        <v>2</v>
      </c>
      <c r="E3903" s="1061" t="s">
        <v>2394</v>
      </c>
      <c r="F3903" s="1061">
        <v>143</v>
      </c>
      <c r="G3903" s="1061" t="s">
        <v>711</v>
      </c>
      <c r="H3903" s="1063">
        <v>1</v>
      </c>
      <c r="I3903" s="1064">
        <v>13101</v>
      </c>
      <c r="J3903" s="1064">
        <v>1</v>
      </c>
      <c r="K3903">
        <v>2020</v>
      </c>
      <c r="L3903" s="1064">
        <v>1</v>
      </c>
      <c r="M3903" s="1064">
        <v>4</v>
      </c>
      <c r="N3903" s="1064" t="s">
        <v>2395</v>
      </c>
      <c r="O3903">
        <v>13</v>
      </c>
      <c r="P3903" s="1065">
        <v>0</v>
      </c>
      <c r="Q3903" s="1065">
        <v>0</v>
      </c>
      <c r="R3903" s="1066">
        <f t="shared" si="60"/>
        <v>0</v>
      </c>
      <c r="S3903" s="1065">
        <v>1016.76</v>
      </c>
      <c r="T3903" s="1065">
        <v>1016.76</v>
      </c>
      <c r="U3903" s="1065">
        <v>0</v>
      </c>
      <c r="V3903" s="1065">
        <v>0</v>
      </c>
    </row>
    <row r="3904" spans="1:22">
      <c r="A3904">
        <v>4088200100</v>
      </c>
      <c r="B3904" s="1061">
        <v>2</v>
      </c>
      <c r="C3904" s="1061">
        <v>5</v>
      </c>
      <c r="D3904" s="1062">
        <v>2</v>
      </c>
      <c r="E3904" s="1061" t="s">
        <v>2394</v>
      </c>
      <c r="F3904" s="1061">
        <v>143</v>
      </c>
      <c r="G3904" s="1061" t="s">
        <v>711</v>
      </c>
      <c r="H3904" s="1063">
        <v>1</v>
      </c>
      <c r="I3904" s="1064">
        <v>13101</v>
      </c>
      <c r="J3904" s="1064">
        <v>1</v>
      </c>
      <c r="K3904">
        <v>2020</v>
      </c>
      <c r="L3904" s="1064">
        <v>1</v>
      </c>
      <c r="M3904" s="1064">
        <v>4</v>
      </c>
      <c r="N3904" s="1064" t="s">
        <v>2395</v>
      </c>
      <c r="O3904">
        <v>13</v>
      </c>
      <c r="P3904" s="1065">
        <v>0</v>
      </c>
      <c r="Q3904" s="1065">
        <v>1016.76</v>
      </c>
      <c r="R3904" s="1066">
        <f t="shared" si="60"/>
        <v>1016.76</v>
      </c>
      <c r="S3904" s="1065">
        <v>0</v>
      </c>
      <c r="T3904" s="1065">
        <v>0</v>
      </c>
      <c r="U3904" s="1065">
        <v>0</v>
      </c>
      <c r="V3904" s="1065">
        <v>0</v>
      </c>
    </row>
    <row r="3905" spans="1:22">
      <c r="A3905">
        <v>4088200100</v>
      </c>
      <c r="B3905" s="1061">
        <v>2</v>
      </c>
      <c r="C3905" s="1061">
        <v>5</v>
      </c>
      <c r="D3905" s="1062">
        <v>2</v>
      </c>
      <c r="E3905" s="1061" t="s">
        <v>2394</v>
      </c>
      <c r="F3905" s="1061">
        <v>143</v>
      </c>
      <c r="G3905" s="1061" t="s">
        <v>711</v>
      </c>
      <c r="H3905" s="1063">
        <v>1</v>
      </c>
      <c r="I3905" s="1064">
        <v>13101</v>
      </c>
      <c r="J3905" s="1064">
        <v>1</v>
      </c>
      <c r="K3905">
        <v>2020</v>
      </c>
      <c r="L3905" s="1064">
        <v>1</v>
      </c>
      <c r="M3905" s="1064">
        <v>4</v>
      </c>
      <c r="N3905" s="1064" t="s">
        <v>2395</v>
      </c>
      <c r="O3905">
        <v>13</v>
      </c>
      <c r="P3905" s="1065">
        <v>0</v>
      </c>
      <c r="Q3905" s="1065">
        <v>0</v>
      </c>
      <c r="R3905" s="1066">
        <f t="shared" si="60"/>
        <v>0</v>
      </c>
      <c r="S3905" s="1065">
        <v>0</v>
      </c>
      <c r="T3905" s="1065">
        <v>0</v>
      </c>
      <c r="U3905" s="1065">
        <v>0</v>
      </c>
      <c r="V3905" s="1065">
        <v>0</v>
      </c>
    </row>
    <row r="3906" spans="1:22">
      <c r="A3906">
        <v>4088200100</v>
      </c>
      <c r="B3906" s="1061">
        <v>2</v>
      </c>
      <c r="C3906" s="1061">
        <v>5</v>
      </c>
      <c r="D3906" s="1062">
        <v>2</v>
      </c>
      <c r="E3906" s="1061" t="s">
        <v>2394</v>
      </c>
      <c r="F3906" s="1061">
        <v>143</v>
      </c>
      <c r="G3906" s="1061" t="s">
        <v>711</v>
      </c>
      <c r="H3906" s="1063">
        <v>1</v>
      </c>
      <c r="I3906" s="1064">
        <v>13101</v>
      </c>
      <c r="J3906" s="1064">
        <v>1</v>
      </c>
      <c r="K3906">
        <v>2020</v>
      </c>
      <c r="L3906" s="1064">
        <v>1</v>
      </c>
      <c r="M3906" s="1064">
        <v>4</v>
      </c>
      <c r="N3906" s="1064" t="s">
        <v>2395</v>
      </c>
      <c r="O3906">
        <v>13</v>
      </c>
      <c r="P3906" s="1065">
        <v>0</v>
      </c>
      <c r="Q3906" s="1065">
        <v>0</v>
      </c>
      <c r="R3906" s="1066">
        <f t="shared" si="60"/>
        <v>0</v>
      </c>
      <c r="S3906" s="1065">
        <v>0</v>
      </c>
      <c r="T3906" s="1065">
        <v>0</v>
      </c>
      <c r="U3906" s="1065">
        <v>786.51</v>
      </c>
      <c r="V3906" s="1065">
        <v>786.51</v>
      </c>
    </row>
    <row r="3907" spans="1:22">
      <c r="A3907">
        <v>4088200100</v>
      </c>
      <c r="B3907" s="1061">
        <v>2</v>
      </c>
      <c r="C3907" s="1061">
        <v>5</v>
      </c>
      <c r="D3907" s="1062">
        <v>2</v>
      </c>
      <c r="E3907" s="1061" t="s">
        <v>2394</v>
      </c>
      <c r="F3907" s="1061">
        <v>143</v>
      </c>
      <c r="G3907" s="1061" t="s">
        <v>711</v>
      </c>
      <c r="H3907" s="1063">
        <v>1</v>
      </c>
      <c r="I3907" s="1064">
        <v>13101</v>
      </c>
      <c r="J3907" s="1064">
        <v>1</v>
      </c>
      <c r="K3907">
        <v>2020</v>
      </c>
      <c r="L3907" s="1064">
        <v>1</v>
      </c>
      <c r="M3907" s="1064">
        <v>4</v>
      </c>
      <c r="N3907" s="1064" t="s">
        <v>2395</v>
      </c>
      <c r="O3907">
        <v>13</v>
      </c>
      <c r="P3907" s="1065">
        <v>0</v>
      </c>
      <c r="Q3907" s="1065">
        <v>786.51</v>
      </c>
      <c r="R3907" s="1066">
        <f t="shared" si="60"/>
        <v>786.51</v>
      </c>
      <c r="S3907" s="1065">
        <v>0</v>
      </c>
      <c r="T3907" s="1065">
        <v>0</v>
      </c>
      <c r="U3907" s="1065">
        <v>0</v>
      </c>
      <c r="V3907" s="1065">
        <v>0</v>
      </c>
    </row>
    <row r="3908" spans="1:22">
      <c r="A3908">
        <v>4088200100</v>
      </c>
      <c r="B3908" s="1061">
        <v>2</v>
      </c>
      <c r="C3908" s="1061">
        <v>5</v>
      </c>
      <c r="D3908" s="1062">
        <v>2</v>
      </c>
      <c r="E3908" s="1061" t="s">
        <v>2394</v>
      </c>
      <c r="F3908" s="1061">
        <v>143</v>
      </c>
      <c r="G3908" s="1061" t="s">
        <v>711</v>
      </c>
      <c r="H3908" s="1063">
        <v>1</v>
      </c>
      <c r="I3908" s="1064">
        <v>13101</v>
      </c>
      <c r="J3908" s="1064">
        <v>1</v>
      </c>
      <c r="K3908">
        <v>2020</v>
      </c>
      <c r="L3908" s="1064">
        <v>1</v>
      </c>
      <c r="M3908" s="1064">
        <v>4</v>
      </c>
      <c r="N3908" s="1064" t="s">
        <v>2395</v>
      </c>
      <c r="O3908">
        <v>13</v>
      </c>
      <c r="P3908" s="1065">
        <v>0</v>
      </c>
      <c r="Q3908" s="1065">
        <v>0</v>
      </c>
      <c r="R3908" s="1066">
        <f t="shared" si="60"/>
        <v>0</v>
      </c>
      <c r="S3908" s="1065">
        <v>0</v>
      </c>
      <c r="T3908" s="1065">
        <v>0</v>
      </c>
      <c r="U3908" s="1065">
        <v>0</v>
      </c>
      <c r="V3908" s="1065">
        <v>0</v>
      </c>
    </row>
    <row r="3909" spans="1:22">
      <c r="A3909">
        <v>4088200100</v>
      </c>
      <c r="B3909" s="1061">
        <v>2</v>
      </c>
      <c r="C3909" s="1061">
        <v>5</v>
      </c>
      <c r="D3909" s="1062">
        <v>2</v>
      </c>
      <c r="E3909" s="1061" t="s">
        <v>2394</v>
      </c>
      <c r="F3909" s="1061">
        <v>143</v>
      </c>
      <c r="G3909" s="1061" t="s">
        <v>711</v>
      </c>
      <c r="H3909" s="1063">
        <v>1</v>
      </c>
      <c r="I3909" s="1064">
        <v>13101</v>
      </c>
      <c r="J3909" s="1064">
        <v>1</v>
      </c>
      <c r="K3909">
        <v>2020</v>
      </c>
      <c r="L3909" s="1064">
        <v>1</v>
      </c>
      <c r="M3909" s="1064">
        <v>4</v>
      </c>
      <c r="N3909" s="1064" t="s">
        <v>2395</v>
      </c>
      <c r="O3909">
        <v>13</v>
      </c>
      <c r="P3909" s="1065">
        <v>0</v>
      </c>
      <c r="Q3909" s="1065">
        <v>0</v>
      </c>
      <c r="R3909" s="1066">
        <f t="shared" ref="R3909:R3972" si="61">P3909+Q3909</f>
        <v>0</v>
      </c>
      <c r="S3909" s="1065">
        <v>786.51</v>
      </c>
      <c r="T3909" s="1065">
        <v>786.51</v>
      </c>
      <c r="U3909" s="1065">
        <v>0</v>
      </c>
      <c r="V3909" s="1065">
        <v>0</v>
      </c>
    </row>
    <row r="3910" spans="1:22">
      <c r="A3910">
        <v>4088200100</v>
      </c>
      <c r="B3910" s="1061">
        <v>2</v>
      </c>
      <c r="C3910" s="1061">
        <v>5</v>
      </c>
      <c r="D3910" s="1062">
        <v>2</v>
      </c>
      <c r="E3910" s="1061" t="s">
        <v>2394</v>
      </c>
      <c r="F3910" s="1061">
        <v>143</v>
      </c>
      <c r="G3910" s="1061" t="s">
        <v>711</v>
      </c>
      <c r="H3910" s="1063">
        <v>1</v>
      </c>
      <c r="I3910" s="1064">
        <v>13101</v>
      </c>
      <c r="J3910" s="1064">
        <v>1</v>
      </c>
      <c r="K3910">
        <v>2020</v>
      </c>
      <c r="L3910" s="1064">
        <v>1</v>
      </c>
      <c r="M3910" s="1064">
        <v>4</v>
      </c>
      <c r="N3910" s="1064" t="s">
        <v>2395</v>
      </c>
      <c r="O3910">
        <v>13</v>
      </c>
      <c r="P3910" s="1065">
        <v>0</v>
      </c>
      <c r="Q3910" s="1065">
        <v>0</v>
      </c>
      <c r="R3910" s="1066">
        <f t="shared" si="61"/>
        <v>0</v>
      </c>
      <c r="S3910" s="1065">
        <v>0</v>
      </c>
      <c r="T3910" s="1065">
        <v>0</v>
      </c>
      <c r="U3910" s="1065">
        <v>0</v>
      </c>
      <c r="V3910" s="1065">
        <v>0</v>
      </c>
    </row>
    <row r="3911" spans="1:22">
      <c r="A3911">
        <v>4088200100</v>
      </c>
      <c r="B3911" s="1061">
        <v>2</v>
      </c>
      <c r="C3911" s="1061">
        <v>5</v>
      </c>
      <c r="D3911" s="1062">
        <v>2</v>
      </c>
      <c r="E3911" s="1061" t="s">
        <v>2394</v>
      </c>
      <c r="F3911" s="1061">
        <v>143</v>
      </c>
      <c r="G3911" s="1061" t="s">
        <v>711</v>
      </c>
      <c r="H3911" s="1063">
        <v>1</v>
      </c>
      <c r="I3911" s="1064">
        <v>13101</v>
      </c>
      <c r="J3911" s="1064">
        <v>1</v>
      </c>
      <c r="K3911">
        <v>2020</v>
      </c>
      <c r="L3911" s="1064">
        <v>1</v>
      </c>
      <c r="M3911" s="1064">
        <v>4</v>
      </c>
      <c r="N3911" s="1064" t="s">
        <v>2395</v>
      </c>
      <c r="O3911">
        <v>13</v>
      </c>
      <c r="P3911" s="1065">
        <v>0</v>
      </c>
      <c r="Q3911" s="1065">
        <v>0</v>
      </c>
      <c r="R3911" s="1066">
        <f t="shared" si="61"/>
        <v>0</v>
      </c>
      <c r="S3911" s="1065">
        <v>0</v>
      </c>
      <c r="T3911" s="1065">
        <v>0</v>
      </c>
      <c r="U3911" s="1065">
        <v>0</v>
      </c>
      <c r="V3911" s="1065">
        <v>0</v>
      </c>
    </row>
    <row r="3912" spans="1:22">
      <c r="A3912">
        <v>4088200100</v>
      </c>
      <c r="B3912" s="1061">
        <v>2</v>
      </c>
      <c r="C3912" s="1061">
        <v>5</v>
      </c>
      <c r="D3912" s="1062">
        <v>2</v>
      </c>
      <c r="E3912" s="1061" t="s">
        <v>2394</v>
      </c>
      <c r="F3912" s="1061">
        <v>143</v>
      </c>
      <c r="G3912" s="1061" t="s">
        <v>711</v>
      </c>
      <c r="H3912" s="1063">
        <v>1</v>
      </c>
      <c r="I3912" s="1064">
        <v>13101</v>
      </c>
      <c r="J3912" s="1064">
        <v>1</v>
      </c>
      <c r="K3912">
        <v>2020</v>
      </c>
      <c r="L3912" s="1064">
        <v>1</v>
      </c>
      <c r="M3912" s="1064">
        <v>4</v>
      </c>
      <c r="N3912" s="1064" t="s">
        <v>2395</v>
      </c>
      <c r="O3912">
        <v>13</v>
      </c>
      <c r="P3912" s="1065">
        <v>0</v>
      </c>
      <c r="Q3912" s="1065">
        <v>0</v>
      </c>
      <c r="R3912" s="1066">
        <f t="shared" si="61"/>
        <v>0</v>
      </c>
      <c r="S3912" s="1065">
        <v>0</v>
      </c>
      <c r="T3912" s="1065">
        <v>0</v>
      </c>
      <c r="U3912" s="1065">
        <v>1043.19</v>
      </c>
      <c r="V3912" s="1065">
        <v>1043.19</v>
      </c>
    </row>
    <row r="3913" spans="1:22">
      <c r="A3913">
        <v>4088200100</v>
      </c>
      <c r="B3913" s="1061">
        <v>2</v>
      </c>
      <c r="C3913" s="1061">
        <v>5</v>
      </c>
      <c r="D3913" s="1062">
        <v>2</v>
      </c>
      <c r="E3913" s="1061" t="s">
        <v>2394</v>
      </c>
      <c r="F3913" s="1061">
        <v>143</v>
      </c>
      <c r="G3913" s="1061" t="s">
        <v>711</v>
      </c>
      <c r="H3913" s="1063">
        <v>1</v>
      </c>
      <c r="I3913" s="1064">
        <v>13101</v>
      </c>
      <c r="J3913" s="1064">
        <v>1</v>
      </c>
      <c r="K3913">
        <v>2020</v>
      </c>
      <c r="L3913" s="1064">
        <v>1</v>
      </c>
      <c r="M3913" s="1064">
        <v>4</v>
      </c>
      <c r="N3913" s="1064" t="s">
        <v>2395</v>
      </c>
      <c r="O3913">
        <v>13</v>
      </c>
      <c r="P3913" s="1065">
        <v>0</v>
      </c>
      <c r="Q3913" s="1065">
        <v>0</v>
      </c>
      <c r="R3913" s="1066">
        <f t="shared" si="61"/>
        <v>0</v>
      </c>
      <c r="S3913" s="1065">
        <v>0</v>
      </c>
      <c r="T3913" s="1065">
        <v>0</v>
      </c>
      <c r="U3913" s="1065">
        <v>0</v>
      </c>
      <c r="V3913" s="1065">
        <v>0</v>
      </c>
    </row>
    <row r="3914" spans="1:22">
      <c r="A3914">
        <v>4088200100</v>
      </c>
      <c r="B3914" s="1061">
        <v>2</v>
      </c>
      <c r="C3914" s="1061">
        <v>5</v>
      </c>
      <c r="D3914" s="1062">
        <v>2</v>
      </c>
      <c r="E3914" s="1061" t="s">
        <v>2394</v>
      </c>
      <c r="F3914" s="1061">
        <v>143</v>
      </c>
      <c r="G3914" s="1061" t="s">
        <v>711</v>
      </c>
      <c r="H3914" s="1063">
        <v>1</v>
      </c>
      <c r="I3914" s="1064">
        <v>13101</v>
      </c>
      <c r="J3914" s="1064">
        <v>1</v>
      </c>
      <c r="K3914">
        <v>2020</v>
      </c>
      <c r="L3914" s="1064">
        <v>1</v>
      </c>
      <c r="M3914" s="1064">
        <v>4</v>
      </c>
      <c r="N3914" s="1064" t="s">
        <v>2395</v>
      </c>
      <c r="O3914">
        <v>13</v>
      </c>
      <c r="P3914" s="1065">
        <v>0</v>
      </c>
      <c r="Q3914" s="1065">
        <v>0</v>
      </c>
      <c r="R3914" s="1066">
        <f t="shared" si="61"/>
        <v>0</v>
      </c>
      <c r="S3914" s="1065">
        <v>0</v>
      </c>
      <c r="T3914" s="1065">
        <v>0</v>
      </c>
      <c r="U3914" s="1065">
        <v>0</v>
      </c>
      <c r="V3914" s="1065">
        <v>0</v>
      </c>
    </row>
    <row r="3915" spans="1:22">
      <c r="A3915">
        <v>4088200100</v>
      </c>
      <c r="B3915" s="1061">
        <v>2</v>
      </c>
      <c r="C3915" s="1061">
        <v>5</v>
      </c>
      <c r="D3915" s="1062">
        <v>2</v>
      </c>
      <c r="E3915" s="1061" t="s">
        <v>2394</v>
      </c>
      <c r="F3915" s="1061">
        <v>143</v>
      </c>
      <c r="G3915" s="1061" t="s">
        <v>711</v>
      </c>
      <c r="H3915" s="1063">
        <v>1</v>
      </c>
      <c r="I3915" s="1064">
        <v>13101</v>
      </c>
      <c r="J3915" s="1064">
        <v>1</v>
      </c>
      <c r="K3915">
        <v>2020</v>
      </c>
      <c r="L3915" s="1064">
        <v>1</v>
      </c>
      <c r="M3915" s="1064">
        <v>4</v>
      </c>
      <c r="N3915" s="1064" t="s">
        <v>2395</v>
      </c>
      <c r="O3915">
        <v>13</v>
      </c>
      <c r="P3915" s="1065">
        <v>0</v>
      </c>
      <c r="Q3915" s="1065">
        <v>0</v>
      </c>
      <c r="R3915" s="1066">
        <f t="shared" si="61"/>
        <v>0</v>
      </c>
      <c r="S3915" s="1065">
        <v>1043.19</v>
      </c>
      <c r="T3915" s="1065">
        <v>1043.19</v>
      </c>
      <c r="U3915" s="1065">
        <v>0</v>
      </c>
      <c r="V3915" s="1065">
        <v>0</v>
      </c>
    </row>
    <row r="3916" spans="1:22">
      <c r="A3916">
        <v>4088200100</v>
      </c>
      <c r="B3916" s="1061">
        <v>2</v>
      </c>
      <c r="C3916" s="1061">
        <v>5</v>
      </c>
      <c r="D3916" s="1062">
        <v>2</v>
      </c>
      <c r="E3916" s="1061" t="s">
        <v>2394</v>
      </c>
      <c r="F3916" s="1061">
        <v>143</v>
      </c>
      <c r="G3916" s="1061" t="s">
        <v>711</v>
      </c>
      <c r="H3916" s="1063">
        <v>1</v>
      </c>
      <c r="I3916" s="1064">
        <v>13101</v>
      </c>
      <c r="J3916" s="1064">
        <v>1</v>
      </c>
      <c r="K3916">
        <v>2020</v>
      </c>
      <c r="L3916" s="1064">
        <v>1</v>
      </c>
      <c r="M3916" s="1064">
        <v>4</v>
      </c>
      <c r="N3916" s="1064" t="s">
        <v>2395</v>
      </c>
      <c r="O3916">
        <v>13</v>
      </c>
      <c r="P3916" s="1065">
        <v>0</v>
      </c>
      <c r="Q3916" s="1065">
        <v>1043.19</v>
      </c>
      <c r="R3916" s="1066">
        <f t="shared" si="61"/>
        <v>1043.19</v>
      </c>
      <c r="S3916" s="1065">
        <v>0</v>
      </c>
      <c r="T3916" s="1065">
        <v>0</v>
      </c>
      <c r="U3916" s="1065">
        <v>0</v>
      </c>
      <c r="V3916" s="1065">
        <v>0</v>
      </c>
    </row>
    <row r="3917" spans="1:22">
      <c r="A3917">
        <v>4088200100</v>
      </c>
      <c r="B3917" s="1061">
        <v>2</v>
      </c>
      <c r="C3917" s="1061">
        <v>5</v>
      </c>
      <c r="D3917" s="1062">
        <v>2</v>
      </c>
      <c r="E3917" s="1061" t="s">
        <v>2394</v>
      </c>
      <c r="F3917" s="1061">
        <v>143</v>
      </c>
      <c r="G3917" s="1061" t="s">
        <v>711</v>
      </c>
      <c r="H3917" s="1063">
        <v>1</v>
      </c>
      <c r="I3917" s="1064">
        <v>13101</v>
      </c>
      <c r="J3917" s="1064">
        <v>1</v>
      </c>
      <c r="K3917">
        <v>2020</v>
      </c>
      <c r="L3917" s="1064">
        <v>1</v>
      </c>
      <c r="M3917" s="1064">
        <v>4</v>
      </c>
      <c r="N3917" s="1064" t="s">
        <v>2395</v>
      </c>
      <c r="O3917">
        <v>13</v>
      </c>
      <c r="P3917" s="1065">
        <v>0</v>
      </c>
      <c r="Q3917" s="1065">
        <v>0</v>
      </c>
      <c r="R3917" s="1066">
        <f t="shared" si="61"/>
        <v>0</v>
      </c>
      <c r="S3917" s="1065">
        <v>0</v>
      </c>
      <c r="T3917" s="1065">
        <v>0</v>
      </c>
      <c r="U3917" s="1065">
        <v>0</v>
      </c>
      <c r="V3917" s="1065">
        <v>0</v>
      </c>
    </row>
    <row r="3918" spans="1:22">
      <c r="A3918">
        <v>4088200100</v>
      </c>
      <c r="B3918" s="1061">
        <v>2</v>
      </c>
      <c r="C3918" s="1061">
        <v>5</v>
      </c>
      <c r="D3918" s="1062">
        <v>2</v>
      </c>
      <c r="E3918" s="1061" t="s">
        <v>2394</v>
      </c>
      <c r="F3918" s="1061">
        <v>143</v>
      </c>
      <c r="G3918" s="1061" t="s">
        <v>711</v>
      </c>
      <c r="H3918" s="1063">
        <v>1</v>
      </c>
      <c r="I3918" s="1064">
        <v>13101</v>
      </c>
      <c r="J3918" s="1064">
        <v>1</v>
      </c>
      <c r="K3918">
        <v>2020</v>
      </c>
      <c r="L3918" s="1064">
        <v>1</v>
      </c>
      <c r="M3918" s="1064">
        <v>4</v>
      </c>
      <c r="N3918" s="1064" t="s">
        <v>2395</v>
      </c>
      <c r="O3918">
        <v>13</v>
      </c>
      <c r="P3918" s="1065">
        <v>0</v>
      </c>
      <c r="Q3918" s="1065">
        <v>0</v>
      </c>
      <c r="R3918" s="1066">
        <f t="shared" si="61"/>
        <v>0</v>
      </c>
      <c r="S3918" s="1065">
        <v>0</v>
      </c>
      <c r="T3918" s="1065">
        <v>0</v>
      </c>
      <c r="U3918" s="1065">
        <v>6466.8</v>
      </c>
      <c r="V3918" s="1065">
        <v>6466.8</v>
      </c>
    </row>
    <row r="3919" spans="1:22">
      <c r="A3919">
        <v>4088200100</v>
      </c>
      <c r="B3919" s="1061">
        <v>2</v>
      </c>
      <c r="C3919" s="1061">
        <v>5</v>
      </c>
      <c r="D3919" s="1062">
        <v>2</v>
      </c>
      <c r="E3919" s="1061" t="s">
        <v>2394</v>
      </c>
      <c r="F3919" s="1061">
        <v>143</v>
      </c>
      <c r="G3919" s="1061" t="s">
        <v>711</v>
      </c>
      <c r="H3919" s="1063">
        <v>1</v>
      </c>
      <c r="I3919" s="1064">
        <v>13101</v>
      </c>
      <c r="J3919" s="1064">
        <v>1</v>
      </c>
      <c r="K3919">
        <v>2020</v>
      </c>
      <c r="L3919" s="1064">
        <v>1</v>
      </c>
      <c r="M3919" s="1064">
        <v>4</v>
      </c>
      <c r="N3919" s="1064" t="s">
        <v>2395</v>
      </c>
      <c r="O3919">
        <v>13</v>
      </c>
      <c r="P3919" s="1065">
        <v>0</v>
      </c>
      <c r="Q3919" s="1065">
        <v>0</v>
      </c>
      <c r="R3919" s="1066">
        <f t="shared" si="61"/>
        <v>0</v>
      </c>
      <c r="S3919" s="1065">
        <v>0</v>
      </c>
      <c r="T3919" s="1065">
        <v>0</v>
      </c>
      <c r="U3919" s="1065">
        <v>0</v>
      </c>
      <c r="V3919" s="1065">
        <v>0</v>
      </c>
    </row>
    <row r="3920" spans="1:22">
      <c r="A3920">
        <v>4088200100</v>
      </c>
      <c r="B3920" s="1061">
        <v>2</v>
      </c>
      <c r="C3920" s="1061">
        <v>5</v>
      </c>
      <c r="D3920" s="1062">
        <v>2</v>
      </c>
      <c r="E3920" s="1061" t="s">
        <v>2394</v>
      </c>
      <c r="F3920" s="1061">
        <v>143</v>
      </c>
      <c r="G3920" s="1061" t="s">
        <v>711</v>
      </c>
      <c r="H3920" s="1063">
        <v>1</v>
      </c>
      <c r="I3920" s="1064">
        <v>13101</v>
      </c>
      <c r="J3920" s="1064">
        <v>1</v>
      </c>
      <c r="K3920">
        <v>2020</v>
      </c>
      <c r="L3920" s="1064">
        <v>1</v>
      </c>
      <c r="M3920" s="1064">
        <v>4</v>
      </c>
      <c r="N3920" s="1064" t="s">
        <v>2395</v>
      </c>
      <c r="O3920">
        <v>13</v>
      </c>
      <c r="P3920" s="1065">
        <v>0</v>
      </c>
      <c r="Q3920" s="1065">
        <v>6466.8</v>
      </c>
      <c r="R3920" s="1066">
        <f t="shared" si="61"/>
        <v>6466.8</v>
      </c>
      <c r="S3920" s="1065">
        <v>0</v>
      </c>
      <c r="T3920" s="1065">
        <v>0</v>
      </c>
      <c r="U3920" s="1065">
        <v>0</v>
      </c>
      <c r="V3920" s="1065">
        <v>0</v>
      </c>
    </row>
    <row r="3921" spans="1:22">
      <c r="A3921">
        <v>4088200100</v>
      </c>
      <c r="B3921" s="1061">
        <v>2</v>
      </c>
      <c r="C3921" s="1061">
        <v>5</v>
      </c>
      <c r="D3921" s="1062">
        <v>2</v>
      </c>
      <c r="E3921" s="1061" t="s">
        <v>2394</v>
      </c>
      <c r="F3921" s="1061">
        <v>143</v>
      </c>
      <c r="G3921" s="1061" t="s">
        <v>711</v>
      </c>
      <c r="H3921" s="1063">
        <v>1</v>
      </c>
      <c r="I3921" s="1064">
        <v>13101</v>
      </c>
      <c r="J3921" s="1064">
        <v>1</v>
      </c>
      <c r="K3921">
        <v>2020</v>
      </c>
      <c r="L3921" s="1064">
        <v>1</v>
      </c>
      <c r="M3921" s="1064">
        <v>4</v>
      </c>
      <c r="N3921" s="1064" t="s">
        <v>2395</v>
      </c>
      <c r="O3921">
        <v>13</v>
      </c>
      <c r="P3921" s="1065">
        <v>0</v>
      </c>
      <c r="Q3921" s="1065">
        <v>0</v>
      </c>
      <c r="R3921" s="1066">
        <f t="shared" si="61"/>
        <v>0</v>
      </c>
      <c r="S3921" s="1065">
        <v>0</v>
      </c>
      <c r="T3921" s="1065">
        <v>0</v>
      </c>
      <c r="U3921" s="1065">
        <v>0</v>
      </c>
      <c r="V3921" s="1065">
        <v>0</v>
      </c>
    </row>
    <row r="3922" spans="1:22">
      <c r="A3922">
        <v>4088200100</v>
      </c>
      <c r="B3922" s="1061">
        <v>2</v>
      </c>
      <c r="C3922" s="1061">
        <v>5</v>
      </c>
      <c r="D3922" s="1062">
        <v>2</v>
      </c>
      <c r="E3922" s="1061" t="s">
        <v>2394</v>
      </c>
      <c r="F3922" s="1061">
        <v>143</v>
      </c>
      <c r="G3922" s="1061" t="s">
        <v>711</v>
      </c>
      <c r="H3922" s="1063">
        <v>1</v>
      </c>
      <c r="I3922" s="1064">
        <v>13101</v>
      </c>
      <c r="J3922" s="1064">
        <v>1</v>
      </c>
      <c r="K3922">
        <v>2020</v>
      </c>
      <c r="L3922" s="1064">
        <v>1</v>
      </c>
      <c r="M3922" s="1064">
        <v>4</v>
      </c>
      <c r="N3922" s="1064" t="s">
        <v>2395</v>
      </c>
      <c r="O3922">
        <v>13</v>
      </c>
      <c r="P3922" s="1065">
        <v>0</v>
      </c>
      <c r="Q3922" s="1065">
        <v>0</v>
      </c>
      <c r="R3922" s="1066">
        <f t="shared" si="61"/>
        <v>0</v>
      </c>
      <c r="S3922" s="1065">
        <v>6466.8</v>
      </c>
      <c r="T3922" s="1065">
        <v>6466.8</v>
      </c>
      <c r="U3922" s="1065">
        <v>0</v>
      </c>
      <c r="V3922" s="1065">
        <v>0</v>
      </c>
    </row>
    <row r="3923" spans="1:22">
      <c r="A3923">
        <v>4088200100</v>
      </c>
      <c r="B3923" s="1061">
        <v>2</v>
      </c>
      <c r="C3923" s="1061">
        <v>5</v>
      </c>
      <c r="D3923" s="1062">
        <v>2</v>
      </c>
      <c r="E3923" s="1061" t="s">
        <v>2394</v>
      </c>
      <c r="F3923" s="1061">
        <v>143</v>
      </c>
      <c r="G3923" s="1061" t="s">
        <v>711</v>
      </c>
      <c r="H3923" s="1063">
        <v>1</v>
      </c>
      <c r="I3923" s="1064">
        <v>13101</v>
      </c>
      <c r="J3923" s="1064">
        <v>1</v>
      </c>
      <c r="K3923">
        <v>2020</v>
      </c>
      <c r="L3923" s="1064">
        <v>1</v>
      </c>
      <c r="M3923" s="1064">
        <v>4</v>
      </c>
      <c r="N3923" s="1064" t="s">
        <v>2395</v>
      </c>
      <c r="O3923">
        <v>13</v>
      </c>
      <c r="P3923" s="1065">
        <v>0</v>
      </c>
      <c r="Q3923" s="1065">
        <v>0</v>
      </c>
      <c r="R3923" s="1066">
        <f t="shared" si="61"/>
        <v>0</v>
      </c>
      <c r="S3923" s="1065">
        <v>0</v>
      </c>
      <c r="T3923" s="1065">
        <v>0</v>
      </c>
      <c r="U3923" s="1065">
        <v>0</v>
      </c>
      <c r="V3923" s="1065">
        <v>0</v>
      </c>
    </row>
    <row r="3924" spans="1:22">
      <c r="A3924">
        <v>4088200100</v>
      </c>
      <c r="B3924" s="1061">
        <v>2</v>
      </c>
      <c r="C3924" s="1061">
        <v>5</v>
      </c>
      <c r="D3924" s="1062">
        <v>2</v>
      </c>
      <c r="E3924" s="1061" t="s">
        <v>2394</v>
      </c>
      <c r="F3924" s="1061">
        <v>143</v>
      </c>
      <c r="G3924" s="1061" t="s">
        <v>711</v>
      </c>
      <c r="H3924" s="1063">
        <v>1</v>
      </c>
      <c r="I3924" s="1064">
        <v>13101</v>
      </c>
      <c r="J3924" s="1064">
        <v>1</v>
      </c>
      <c r="K3924">
        <v>2020</v>
      </c>
      <c r="L3924" s="1064">
        <v>1</v>
      </c>
      <c r="M3924" s="1064">
        <v>4</v>
      </c>
      <c r="N3924" s="1064" t="s">
        <v>2395</v>
      </c>
      <c r="O3924">
        <v>13</v>
      </c>
      <c r="P3924" s="1065">
        <v>0</v>
      </c>
      <c r="Q3924" s="1065">
        <v>0</v>
      </c>
      <c r="R3924" s="1066">
        <f t="shared" si="61"/>
        <v>0</v>
      </c>
      <c r="S3924" s="1065">
        <v>0</v>
      </c>
      <c r="T3924" s="1065">
        <v>0</v>
      </c>
      <c r="U3924" s="1065">
        <v>1609.6</v>
      </c>
      <c r="V3924" s="1065">
        <v>1609.6</v>
      </c>
    </row>
    <row r="3925" spans="1:22">
      <c r="A3925">
        <v>4088200100</v>
      </c>
      <c r="B3925" s="1061">
        <v>2</v>
      </c>
      <c r="C3925" s="1061">
        <v>5</v>
      </c>
      <c r="D3925" s="1062">
        <v>2</v>
      </c>
      <c r="E3925" s="1061" t="s">
        <v>2394</v>
      </c>
      <c r="F3925" s="1061">
        <v>143</v>
      </c>
      <c r="G3925" s="1061" t="s">
        <v>711</v>
      </c>
      <c r="H3925" s="1063">
        <v>1</v>
      </c>
      <c r="I3925" s="1064">
        <v>13101</v>
      </c>
      <c r="J3925" s="1064">
        <v>1</v>
      </c>
      <c r="K3925">
        <v>2020</v>
      </c>
      <c r="L3925" s="1064">
        <v>1</v>
      </c>
      <c r="M3925" s="1064">
        <v>4</v>
      </c>
      <c r="N3925" s="1064" t="s">
        <v>2395</v>
      </c>
      <c r="O3925">
        <v>13</v>
      </c>
      <c r="P3925" s="1065">
        <v>0</v>
      </c>
      <c r="Q3925" s="1065">
        <v>0</v>
      </c>
      <c r="R3925" s="1066">
        <f t="shared" si="61"/>
        <v>0</v>
      </c>
      <c r="S3925" s="1065">
        <v>0</v>
      </c>
      <c r="T3925" s="1065">
        <v>0</v>
      </c>
      <c r="U3925" s="1065">
        <v>0</v>
      </c>
      <c r="V3925" s="1065">
        <v>0</v>
      </c>
    </row>
    <row r="3926" spans="1:22">
      <c r="A3926">
        <v>4088200100</v>
      </c>
      <c r="B3926" s="1061">
        <v>2</v>
      </c>
      <c r="C3926" s="1061">
        <v>5</v>
      </c>
      <c r="D3926" s="1062">
        <v>2</v>
      </c>
      <c r="E3926" s="1061" t="s">
        <v>2394</v>
      </c>
      <c r="F3926" s="1061">
        <v>143</v>
      </c>
      <c r="G3926" s="1061" t="s">
        <v>711</v>
      </c>
      <c r="H3926" s="1063">
        <v>1</v>
      </c>
      <c r="I3926" s="1064">
        <v>13101</v>
      </c>
      <c r="J3926" s="1064">
        <v>1</v>
      </c>
      <c r="K3926">
        <v>2020</v>
      </c>
      <c r="L3926" s="1064">
        <v>1</v>
      </c>
      <c r="M3926" s="1064">
        <v>4</v>
      </c>
      <c r="N3926" s="1064" t="s">
        <v>2395</v>
      </c>
      <c r="O3926">
        <v>13</v>
      </c>
      <c r="P3926" s="1065">
        <v>0</v>
      </c>
      <c r="Q3926" s="1065">
        <v>0</v>
      </c>
      <c r="R3926" s="1066">
        <f t="shared" si="61"/>
        <v>0</v>
      </c>
      <c r="S3926" s="1065">
        <v>0</v>
      </c>
      <c r="T3926" s="1065">
        <v>0</v>
      </c>
      <c r="U3926" s="1065">
        <v>0</v>
      </c>
      <c r="V3926" s="1065">
        <v>0</v>
      </c>
    </row>
    <row r="3927" spans="1:22">
      <c r="A3927">
        <v>4088200100</v>
      </c>
      <c r="B3927" s="1061">
        <v>2</v>
      </c>
      <c r="C3927" s="1061">
        <v>5</v>
      </c>
      <c r="D3927" s="1062">
        <v>2</v>
      </c>
      <c r="E3927" s="1061" t="s">
        <v>2394</v>
      </c>
      <c r="F3927" s="1061">
        <v>143</v>
      </c>
      <c r="G3927" s="1061" t="s">
        <v>711</v>
      </c>
      <c r="H3927" s="1063">
        <v>1</v>
      </c>
      <c r="I3927" s="1064">
        <v>13101</v>
      </c>
      <c r="J3927" s="1064">
        <v>1</v>
      </c>
      <c r="K3927">
        <v>2020</v>
      </c>
      <c r="L3927" s="1064">
        <v>1</v>
      </c>
      <c r="M3927" s="1064">
        <v>4</v>
      </c>
      <c r="N3927" s="1064" t="s">
        <v>2395</v>
      </c>
      <c r="O3927">
        <v>13</v>
      </c>
      <c r="P3927" s="1065">
        <v>0</v>
      </c>
      <c r="Q3927" s="1065">
        <v>0</v>
      </c>
      <c r="R3927" s="1066">
        <f t="shared" si="61"/>
        <v>0</v>
      </c>
      <c r="S3927" s="1065">
        <v>1609.6</v>
      </c>
      <c r="T3927" s="1065">
        <v>1609.6</v>
      </c>
      <c r="U3927" s="1065">
        <v>0</v>
      </c>
      <c r="V3927" s="1065">
        <v>0</v>
      </c>
    </row>
    <row r="3928" spans="1:22">
      <c r="A3928">
        <v>4088200100</v>
      </c>
      <c r="B3928" s="1061">
        <v>2</v>
      </c>
      <c r="C3928" s="1061">
        <v>5</v>
      </c>
      <c r="D3928" s="1062">
        <v>2</v>
      </c>
      <c r="E3928" s="1061" t="s">
        <v>2394</v>
      </c>
      <c r="F3928" s="1061">
        <v>143</v>
      </c>
      <c r="G3928" s="1061" t="s">
        <v>711</v>
      </c>
      <c r="H3928" s="1063">
        <v>1</v>
      </c>
      <c r="I3928" s="1064">
        <v>13101</v>
      </c>
      <c r="J3928" s="1064">
        <v>1</v>
      </c>
      <c r="K3928">
        <v>2020</v>
      </c>
      <c r="L3928" s="1064">
        <v>1</v>
      </c>
      <c r="M3928" s="1064">
        <v>4</v>
      </c>
      <c r="N3928" s="1064" t="s">
        <v>2395</v>
      </c>
      <c r="O3928">
        <v>13</v>
      </c>
      <c r="P3928" s="1065">
        <v>0</v>
      </c>
      <c r="Q3928" s="1065">
        <v>1609.6</v>
      </c>
      <c r="R3928" s="1066">
        <f t="shared" si="61"/>
        <v>1609.6</v>
      </c>
      <c r="S3928" s="1065">
        <v>0</v>
      </c>
      <c r="T3928" s="1065">
        <v>0</v>
      </c>
      <c r="U3928" s="1065">
        <v>0</v>
      </c>
      <c r="V3928" s="1065">
        <v>0</v>
      </c>
    </row>
    <row r="3929" spans="1:22">
      <c r="A3929">
        <v>4088200100</v>
      </c>
      <c r="B3929" s="1061">
        <v>2</v>
      </c>
      <c r="C3929" s="1061">
        <v>5</v>
      </c>
      <c r="D3929" s="1062">
        <v>2</v>
      </c>
      <c r="E3929" s="1061" t="s">
        <v>2394</v>
      </c>
      <c r="F3929" s="1061">
        <v>143</v>
      </c>
      <c r="G3929" s="1061" t="s">
        <v>711</v>
      </c>
      <c r="H3929" s="1063">
        <v>1</v>
      </c>
      <c r="I3929" s="1064">
        <v>13101</v>
      </c>
      <c r="J3929" s="1064">
        <v>1</v>
      </c>
      <c r="K3929">
        <v>2020</v>
      </c>
      <c r="L3929" s="1064">
        <v>1</v>
      </c>
      <c r="M3929" s="1064">
        <v>4</v>
      </c>
      <c r="N3929" s="1064" t="s">
        <v>2395</v>
      </c>
      <c r="O3929">
        <v>13</v>
      </c>
      <c r="P3929" s="1065">
        <v>0</v>
      </c>
      <c r="Q3929" s="1065">
        <v>0</v>
      </c>
      <c r="R3929" s="1066">
        <f t="shared" si="61"/>
        <v>0</v>
      </c>
      <c r="S3929" s="1065">
        <v>0</v>
      </c>
      <c r="T3929" s="1065">
        <v>0</v>
      </c>
      <c r="U3929" s="1065">
        <v>0</v>
      </c>
      <c r="V3929" s="1065">
        <v>0</v>
      </c>
    </row>
    <row r="3930" spans="1:22">
      <c r="A3930">
        <v>4088200100</v>
      </c>
      <c r="B3930" s="1061">
        <v>2</v>
      </c>
      <c r="C3930" s="1061">
        <v>5</v>
      </c>
      <c r="D3930" s="1062">
        <v>2</v>
      </c>
      <c r="E3930" s="1061" t="s">
        <v>2394</v>
      </c>
      <c r="F3930" s="1061">
        <v>143</v>
      </c>
      <c r="G3930" s="1061" t="s">
        <v>711</v>
      </c>
      <c r="H3930" s="1063">
        <v>1</v>
      </c>
      <c r="I3930" s="1064">
        <v>13101</v>
      </c>
      <c r="J3930" s="1064">
        <v>1</v>
      </c>
      <c r="K3930">
        <v>2020</v>
      </c>
      <c r="L3930" s="1064">
        <v>1</v>
      </c>
      <c r="M3930" s="1064">
        <v>4</v>
      </c>
      <c r="N3930" s="1064" t="s">
        <v>2395</v>
      </c>
      <c r="O3930">
        <v>13</v>
      </c>
      <c r="P3930" s="1065">
        <v>0</v>
      </c>
      <c r="Q3930" s="1065">
        <v>0</v>
      </c>
      <c r="R3930" s="1066">
        <f t="shared" si="61"/>
        <v>0</v>
      </c>
      <c r="S3930" s="1065">
        <v>0</v>
      </c>
      <c r="T3930" s="1065">
        <v>0</v>
      </c>
      <c r="U3930" s="1065">
        <v>13454.9</v>
      </c>
      <c r="V3930" s="1065">
        <v>13454.9</v>
      </c>
    </row>
    <row r="3931" spans="1:22">
      <c r="A3931">
        <v>4088200100</v>
      </c>
      <c r="B3931" s="1061">
        <v>2</v>
      </c>
      <c r="C3931" s="1061">
        <v>5</v>
      </c>
      <c r="D3931" s="1062">
        <v>2</v>
      </c>
      <c r="E3931" s="1061" t="s">
        <v>2394</v>
      </c>
      <c r="F3931" s="1061">
        <v>143</v>
      </c>
      <c r="G3931" s="1061" t="s">
        <v>711</v>
      </c>
      <c r="H3931" s="1063">
        <v>1</v>
      </c>
      <c r="I3931" s="1064">
        <v>13101</v>
      </c>
      <c r="J3931" s="1064">
        <v>1</v>
      </c>
      <c r="K3931">
        <v>2020</v>
      </c>
      <c r="L3931" s="1064">
        <v>1</v>
      </c>
      <c r="M3931" s="1064">
        <v>4</v>
      </c>
      <c r="N3931" s="1064" t="s">
        <v>2395</v>
      </c>
      <c r="O3931">
        <v>13</v>
      </c>
      <c r="P3931" s="1065">
        <v>0</v>
      </c>
      <c r="Q3931" s="1065">
        <v>0</v>
      </c>
      <c r="R3931" s="1066">
        <f t="shared" si="61"/>
        <v>0</v>
      </c>
      <c r="S3931" s="1065">
        <v>0</v>
      </c>
      <c r="T3931" s="1065">
        <v>0</v>
      </c>
      <c r="U3931" s="1065">
        <v>0</v>
      </c>
      <c r="V3931" s="1065">
        <v>0</v>
      </c>
    </row>
    <row r="3932" spans="1:22">
      <c r="A3932">
        <v>4088200100</v>
      </c>
      <c r="B3932" s="1061">
        <v>2</v>
      </c>
      <c r="C3932" s="1061">
        <v>5</v>
      </c>
      <c r="D3932" s="1062">
        <v>2</v>
      </c>
      <c r="E3932" s="1061" t="s">
        <v>2394</v>
      </c>
      <c r="F3932" s="1061">
        <v>143</v>
      </c>
      <c r="G3932" s="1061" t="s">
        <v>711</v>
      </c>
      <c r="H3932" s="1063">
        <v>1</v>
      </c>
      <c r="I3932" s="1064">
        <v>13101</v>
      </c>
      <c r="J3932" s="1064">
        <v>1</v>
      </c>
      <c r="K3932">
        <v>2020</v>
      </c>
      <c r="L3932" s="1064">
        <v>1</v>
      </c>
      <c r="M3932" s="1064">
        <v>4</v>
      </c>
      <c r="N3932" s="1064" t="s">
        <v>2395</v>
      </c>
      <c r="O3932">
        <v>13</v>
      </c>
      <c r="P3932" s="1065">
        <v>0</v>
      </c>
      <c r="Q3932" s="1065">
        <v>0</v>
      </c>
      <c r="R3932" s="1066">
        <f t="shared" si="61"/>
        <v>0</v>
      </c>
      <c r="S3932" s="1065">
        <v>0</v>
      </c>
      <c r="T3932" s="1065">
        <v>0</v>
      </c>
      <c r="U3932" s="1065">
        <v>0</v>
      </c>
      <c r="V3932" s="1065">
        <v>0</v>
      </c>
    </row>
    <row r="3933" spans="1:22">
      <c r="A3933">
        <v>4088200100</v>
      </c>
      <c r="B3933" s="1061">
        <v>2</v>
      </c>
      <c r="C3933" s="1061">
        <v>5</v>
      </c>
      <c r="D3933" s="1062">
        <v>2</v>
      </c>
      <c r="E3933" s="1061" t="s">
        <v>2394</v>
      </c>
      <c r="F3933" s="1061">
        <v>143</v>
      </c>
      <c r="G3933" s="1061" t="s">
        <v>711</v>
      </c>
      <c r="H3933" s="1063">
        <v>1</v>
      </c>
      <c r="I3933" s="1064">
        <v>13101</v>
      </c>
      <c r="J3933" s="1064">
        <v>1</v>
      </c>
      <c r="K3933">
        <v>2020</v>
      </c>
      <c r="L3933" s="1064">
        <v>1</v>
      </c>
      <c r="M3933" s="1064">
        <v>4</v>
      </c>
      <c r="N3933" s="1064" t="s">
        <v>2395</v>
      </c>
      <c r="O3933">
        <v>13</v>
      </c>
      <c r="P3933" s="1065">
        <v>0</v>
      </c>
      <c r="Q3933" s="1065">
        <v>0</v>
      </c>
      <c r="R3933" s="1066">
        <f t="shared" si="61"/>
        <v>0</v>
      </c>
      <c r="S3933" s="1065">
        <v>13454.9</v>
      </c>
      <c r="T3933" s="1065">
        <v>13454.9</v>
      </c>
      <c r="U3933" s="1065">
        <v>0</v>
      </c>
      <c r="V3933" s="1065">
        <v>0</v>
      </c>
    </row>
    <row r="3934" spans="1:22">
      <c r="A3934">
        <v>4088200100</v>
      </c>
      <c r="B3934" s="1061">
        <v>2</v>
      </c>
      <c r="C3934" s="1061">
        <v>5</v>
      </c>
      <c r="D3934" s="1062">
        <v>2</v>
      </c>
      <c r="E3934" s="1061" t="s">
        <v>2394</v>
      </c>
      <c r="F3934" s="1061">
        <v>143</v>
      </c>
      <c r="G3934" s="1061" t="s">
        <v>711</v>
      </c>
      <c r="H3934" s="1063">
        <v>1</v>
      </c>
      <c r="I3934" s="1064">
        <v>13101</v>
      </c>
      <c r="J3934" s="1064">
        <v>1</v>
      </c>
      <c r="K3934">
        <v>2020</v>
      </c>
      <c r="L3934" s="1064">
        <v>1</v>
      </c>
      <c r="M3934" s="1064">
        <v>4</v>
      </c>
      <c r="N3934" s="1064" t="s">
        <v>2395</v>
      </c>
      <c r="O3934">
        <v>13</v>
      </c>
      <c r="P3934" s="1065">
        <v>0</v>
      </c>
      <c r="Q3934" s="1065">
        <v>13454.9</v>
      </c>
      <c r="R3934" s="1066">
        <f t="shared" si="61"/>
        <v>13454.9</v>
      </c>
      <c r="S3934" s="1065">
        <v>0</v>
      </c>
      <c r="T3934" s="1065">
        <v>0</v>
      </c>
      <c r="U3934" s="1065">
        <v>0</v>
      </c>
      <c r="V3934" s="1065">
        <v>0</v>
      </c>
    </row>
    <row r="3935" spans="1:22">
      <c r="A3935">
        <v>4088200100</v>
      </c>
      <c r="B3935" s="1061">
        <v>2</v>
      </c>
      <c r="C3935" s="1061">
        <v>5</v>
      </c>
      <c r="D3935" s="1062">
        <v>2</v>
      </c>
      <c r="E3935" s="1061" t="s">
        <v>2394</v>
      </c>
      <c r="F3935" s="1061">
        <v>143</v>
      </c>
      <c r="G3935" s="1061" t="s">
        <v>711</v>
      </c>
      <c r="H3935" s="1063">
        <v>1</v>
      </c>
      <c r="I3935" s="1064">
        <v>13101</v>
      </c>
      <c r="J3935" s="1064">
        <v>1</v>
      </c>
      <c r="K3935">
        <v>2020</v>
      </c>
      <c r="L3935" s="1064">
        <v>1</v>
      </c>
      <c r="M3935" s="1064">
        <v>4</v>
      </c>
      <c r="N3935" s="1064" t="s">
        <v>2395</v>
      </c>
      <c r="O3935">
        <v>13</v>
      </c>
      <c r="P3935" s="1065">
        <v>0</v>
      </c>
      <c r="Q3935" s="1065">
        <v>0</v>
      </c>
      <c r="R3935" s="1066">
        <f t="shared" si="61"/>
        <v>0</v>
      </c>
      <c r="S3935" s="1065">
        <v>0</v>
      </c>
      <c r="T3935" s="1065">
        <v>0</v>
      </c>
      <c r="U3935" s="1065">
        <v>0</v>
      </c>
      <c r="V3935" s="1065">
        <v>0</v>
      </c>
    </row>
    <row r="3936" spans="1:22">
      <c r="A3936">
        <v>4088200100</v>
      </c>
      <c r="B3936" s="1061">
        <v>2</v>
      </c>
      <c r="C3936" s="1061">
        <v>5</v>
      </c>
      <c r="D3936" s="1062">
        <v>2</v>
      </c>
      <c r="E3936" s="1061" t="s">
        <v>2394</v>
      </c>
      <c r="F3936" s="1061">
        <v>143</v>
      </c>
      <c r="G3936" s="1061" t="s">
        <v>711</v>
      </c>
      <c r="H3936" s="1063">
        <v>1</v>
      </c>
      <c r="I3936" s="1064">
        <v>13101</v>
      </c>
      <c r="J3936" s="1064">
        <v>1</v>
      </c>
      <c r="K3936">
        <v>2020</v>
      </c>
      <c r="L3936" s="1064">
        <v>1</v>
      </c>
      <c r="M3936" s="1064">
        <v>4</v>
      </c>
      <c r="N3936" s="1064" t="s">
        <v>2395</v>
      </c>
      <c r="O3936">
        <v>13</v>
      </c>
      <c r="P3936" s="1065">
        <v>0</v>
      </c>
      <c r="Q3936" s="1065">
        <v>0</v>
      </c>
      <c r="R3936" s="1066">
        <f t="shared" si="61"/>
        <v>0</v>
      </c>
      <c r="S3936" s="1065">
        <v>0</v>
      </c>
      <c r="T3936" s="1065">
        <v>0</v>
      </c>
      <c r="U3936" s="1065">
        <v>8093.76</v>
      </c>
      <c r="V3936" s="1065">
        <v>8093.76</v>
      </c>
    </row>
    <row r="3937" spans="1:22">
      <c r="A3937">
        <v>4088200100</v>
      </c>
      <c r="B3937" s="1061">
        <v>2</v>
      </c>
      <c r="C3937" s="1061">
        <v>5</v>
      </c>
      <c r="D3937" s="1062">
        <v>2</v>
      </c>
      <c r="E3937" s="1061" t="s">
        <v>2394</v>
      </c>
      <c r="F3937" s="1061">
        <v>143</v>
      </c>
      <c r="G3937" s="1061" t="s">
        <v>711</v>
      </c>
      <c r="H3937" s="1063">
        <v>1</v>
      </c>
      <c r="I3937" s="1064">
        <v>13101</v>
      </c>
      <c r="J3937" s="1064">
        <v>1</v>
      </c>
      <c r="K3937">
        <v>2020</v>
      </c>
      <c r="L3937" s="1064">
        <v>1</v>
      </c>
      <c r="M3937" s="1064">
        <v>4</v>
      </c>
      <c r="N3937" s="1064" t="s">
        <v>2395</v>
      </c>
      <c r="O3937">
        <v>13</v>
      </c>
      <c r="P3937" s="1065">
        <v>0</v>
      </c>
      <c r="Q3937" s="1065">
        <v>0</v>
      </c>
      <c r="R3937" s="1066">
        <f t="shared" si="61"/>
        <v>0</v>
      </c>
      <c r="S3937" s="1065">
        <v>0</v>
      </c>
      <c r="T3937" s="1065">
        <v>0</v>
      </c>
      <c r="U3937" s="1065">
        <v>0</v>
      </c>
      <c r="V3937" s="1065">
        <v>0</v>
      </c>
    </row>
    <row r="3938" spans="1:22">
      <c r="A3938">
        <v>4088200100</v>
      </c>
      <c r="B3938" s="1061">
        <v>2</v>
      </c>
      <c r="C3938" s="1061">
        <v>5</v>
      </c>
      <c r="D3938" s="1062">
        <v>2</v>
      </c>
      <c r="E3938" s="1061" t="s">
        <v>2394</v>
      </c>
      <c r="F3938" s="1061">
        <v>143</v>
      </c>
      <c r="G3938" s="1061" t="s">
        <v>711</v>
      </c>
      <c r="H3938" s="1063">
        <v>1</v>
      </c>
      <c r="I3938" s="1064">
        <v>13101</v>
      </c>
      <c r="J3938" s="1064">
        <v>1</v>
      </c>
      <c r="K3938">
        <v>2020</v>
      </c>
      <c r="L3938" s="1064">
        <v>1</v>
      </c>
      <c r="M3938" s="1064">
        <v>4</v>
      </c>
      <c r="N3938" s="1064" t="s">
        <v>2395</v>
      </c>
      <c r="O3938">
        <v>13</v>
      </c>
      <c r="P3938" s="1065">
        <v>0</v>
      </c>
      <c r="Q3938" s="1065">
        <v>0</v>
      </c>
      <c r="R3938" s="1066">
        <f t="shared" si="61"/>
        <v>0</v>
      </c>
      <c r="S3938" s="1065">
        <v>0</v>
      </c>
      <c r="T3938" s="1065">
        <v>0</v>
      </c>
      <c r="U3938" s="1065">
        <v>0</v>
      </c>
      <c r="V3938" s="1065">
        <v>0</v>
      </c>
    </row>
    <row r="3939" spans="1:22">
      <c r="A3939">
        <v>4088200100</v>
      </c>
      <c r="B3939" s="1061">
        <v>2</v>
      </c>
      <c r="C3939" s="1061">
        <v>5</v>
      </c>
      <c r="D3939" s="1062">
        <v>2</v>
      </c>
      <c r="E3939" s="1061" t="s">
        <v>2394</v>
      </c>
      <c r="F3939" s="1061">
        <v>143</v>
      </c>
      <c r="G3939" s="1061" t="s">
        <v>711</v>
      </c>
      <c r="H3939" s="1063">
        <v>1</v>
      </c>
      <c r="I3939" s="1064">
        <v>13101</v>
      </c>
      <c r="J3939" s="1064">
        <v>1</v>
      </c>
      <c r="K3939">
        <v>2020</v>
      </c>
      <c r="L3939" s="1064">
        <v>1</v>
      </c>
      <c r="M3939" s="1064">
        <v>4</v>
      </c>
      <c r="N3939" s="1064" t="s">
        <v>2395</v>
      </c>
      <c r="O3939">
        <v>13</v>
      </c>
      <c r="P3939" s="1065">
        <v>0</v>
      </c>
      <c r="Q3939" s="1065">
        <v>0</v>
      </c>
      <c r="R3939" s="1066">
        <f t="shared" si="61"/>
        <v>0</v>
      </c>
      <c r="S3939" s="1065">
        <v>8093.76</v>
      </c>
      <c r="T3939" s="1065">
        <v>8093.76</v>
      </c>
      <c r="U3939" s="1065">
        <v>0</v>
      </c>
      <c r="V3939" s="1065">
        <v>0</v>
      </c>
    </row>
    <row r="3940" spans="1:22">
      <c r="A3940">
        <v>4088200100</v>
      </c>
      <c r="B3940" s="1061">
        <v>2</v>
      </c>
      <c r="C3940" s="1061">
        <v>5</v>
      </c>
      <c r="D3940" s="1062">
        <v>2</v>
      </c>
      <c r="E3940" s="1061" t="s">
        <v>2394</v>
      </c>
      <c r="F3940" s="1061">
        <v>143</v>
      </c>
      <c r="G3940" s="1061" t="s">
        <v>711</v>
      </c>
      <c r="H3940" s="1063">
        <v>1</v>
      </c>
      <c r="I3940" s="1064">
        <v>13101</v>
      </c>
      <c r="J3940" s="1064">
        <v>1</v>
      </c>
      <c r="K3940">
        <v>2020</v>
      </c>
      <c r="L3940" s="1064">
        <v>1</v>
      </c>
      <c r="M3940" s="1064">
        <v>4</v>
      </c>
      <c r="N3940" s="1064" t="s">
        <v>2395</v>
      </c>
      <c r="O3940">
        <v>13</v>
      </c>
      <c r="P3940" s="1065">
        <v>0</v>
      </c>
      <c r="Q3940" s="1065">
        <v>8093.76</v>
      </c>
      <c r="R3940" s="1066">
        <f t="shared" si="61"/>
        <v>8093.76</v>
      </c>
      <c r="S3940" s="1065">
        <v>0</v>
      </c>
      <c r="T3940" s="1065">
        <v>0</v>
      </c>
      <c r="U3940" s="1065">
        <v>0</v>
      </c>
      <c r="V3940" s="1065">
        <v>0</v>
      </c>
    </row>
    <row r="3941" spans="1:22">
      <c r="A3941">
        <v>4088200100</v>
      </c>
      <c r="B3941" s="1061">
        <v>2</v>
      </c>
      <c r="C3941" s="1061">
        <v>5</v>
      </c>
      <c r="D3941" s="1062">
        <v>2</v>
      </c>
      <c r="E3941" s="1061" t="s">
        <v>2394</v>
      </c>
      <c r="F3941" s="1061">
        <v>143</v>
      </c>
      <c r="G3941" s="1061" t="s">
        <v>711</v>
      </c>
      <c r="H3941" s="1063">
        <v>1</v>
      </c>
      <c r="I3941" s="1064">
        <v>13101</v>
      </c>
      <c r="J3941" s="1064">
        <v>1</v>
      </c>
      <c r="K3941">
        <v>2020</v>
      </c>
      <c r="L3941" s="1064">
        <v>1</v>
      </c>
      <c r="M3941" s="1064">
        <v>4</v>
      </c>
      <c r="N3941" s="1064" t="s">
        <v>2395</v>
      </c>
      <c r="O3941">
        <v>13</v>
      </c>
      <c r="P3941" s="1065">
        <v>0</v>
      </c>
      <c r="Q3941" s="1065">
        <v>0</v>
      </c>
      <c r="R3941" s="1066">
        <f t="shared" si="61"/>
        <v>0</v>
      </c>
      <c r="S3941" s="1065">
        <v>0</v>
      </c>
      <c r="T3941" s="1065">
        <v>0</v>
      </c>
      <c r="U3941" s="1065">
        <v>0</v>
      </c>
      <c r="V3941" s="1065">
        <v>0</v>
      </c>
    </row>
    <row r="3942" spans="1:22">
      <c r="A3942">
        <v>4088200100</v>
      </c>
      <c r="B3942" s="1061">
        <v>2</v>
      </c>
      <c r="C3942" s="1061">
        <v>5</v>
      </c>
      <c r="D3942" s="1062">
        <v>2</v>
      </c>
      <c r="E3942" s="1061" t="s">
        <v>2394</v>
      </c>
      <c r="F3942" s="1061">
        <v>143</v>
      </c>
      <c r="G3942" s="1061" t="s">
        <v>711</v>
      </c>
      <c r="H3942" s="1063">
        <v>1</v>
      </c>
      <c r="I3942" s="1064">
        <v>13101</v>
      </c>
      <c r="J3942" s="1064">
        <v>1</v>
      </c>
      <c r="K3942">
        <v>2020</v>
      </c>
      <c r="L3942" s="1064">
        <v>1</v>
      </c>
      <c r="M3942" s="1064">
        <v>4</v>
      </c>
      <c r="N3942" s="1064" t="s">
        <v>2395</v>
      </c>
      <c r="O3942">
        <v>13</v>
      </c>
      <c r="P3942" s="1065">
        <v>0</v>
      </c>
      <c r="Q3942" s="1065">
        <v>0</v>
      </c>
      <c r="R3942" s="1066">
        <f t="shared" si="61"/>
        <v>0</v>
      </c>
      <c r="S3942" s="1065">
        <v>0</v>
      </c>
      <c r="T3942" s="1065">
        <v>0</v>
      </c>
      <c r="U3942" s="1065">
        <v>1310.9</v>
      </c>
      <c r="V3942" s="1065">
        <v>1310.9</v>
      </c>
    </row>
    <row r="3943" spans="1:22">
      <c r="A3943">
        <v>4088200100</v>
      </c>
      <c r="B3943" s="1061">
        <v>2</v>
      </c>
      <c r="C3943" s="1061">
        <v>5</v>
      </c>
      <c r="D3943" s="1062">
        <v>2</v>
      </c>
      <c r="E3943" s="1061" t="s">
        <v>2394</v>
      </c>
      <c r="F3943" s="1061">
        <v>143</v>
      </c>
      <c r="G3943" s="1061" t="s">
        <v>711</v>
      </c>
      <c r="H3943" s="1063">
        <v>1</v>
      </c>
      <c r="I3943" s="1064">
        <v>13101</v>
      </c>
      <c r="J3943" s="1064">
        <v>1</v>
      </c>
      <c r="K3943">
        <v>2020</v>
      </c>
      <c r="L3943" s="1064">
        <v>1</v>
      </c>
      <c r="M3943" s="1064">
        <v>4</v>
      </c>
      <c r="N3943" s="1064" t="s">
        <v>2395</v>
      </c>
      <c r="O3943">
        <v>13</v>
      </c>
      <c r="P3943" s="1065">
        <v>0</v>
      </c>
      <c r="Q3943" s="1065">
        <v>0</v>
      </c>
      <c r="R3943" s="1066">
        <f t="shared" si="61"/>
        <v>0</v>
      </c>
      <c r="S3943" s="1065">
        <v>0</v>
      </c>
      <c r="T3943" s="1065">
        <v>0</v>
      </c>
      <c r="U3943" s="1065">
        <v>0</v>
      </c>
      <c r="V3943" s="1065">
        <v>0</v>
      </c>
    </row>
    <row r="3944" spans="1:22">
      <c r="A3944">
        <v>4088200100</v>
      </c>
      <c r="B3944" s="1061">
        <v>2</v>
      </c>
      <c r="C3944" s="1061">
        <v>5</v>
      </c>
      <c r="D3944" s="1062">
        <v>2</v>
      </c>
      <c r="E3944" s="1061" t="s">
        <v>2394</v>
      </c>
      <c r="F3944" s="1061">
        <v>143</v>
      </c>
      <c r="G3944" s="1061" t="s">
        <v>711</v>
      </c>
      <c r="H3944" s="1063">
        <v>1</v>
      </c>
      <c r="I3944" s="1064">
        <v>13101</v>
      </c>
      <c r="J3944" s="1064">
        <v>1</v>
      </c>
      <c r="K3944">
        <v>2020</v>
      </c>
      <c r="L3944" s="1064">
        <v>1</v>
      </c>
      <c r="M3944" s="1064">
        <v>4</v>
      </c>
      <c r="N3944" s="1064" t="s">
        <v>2395</v>
      </c>
      <c r="O3944">
        <v>13</v>
      </c>
      <c r="P3944" s="1065">
        <v>0</v>
      </c>
      <c r="Q3944" s="1065">
        <v>1310.9</v>
      </c>
      <c r="R3944" s="1066">
        <f t="shared" si="61"/>
        <v>1310.9</v>
      </c>
      <c r="S3944" s="1065">
        <v>0</v>
      </c>
      <c r="T3944" s="1065">
        <v>0</v>
      </c>
      <c r="U3944" s="1065">
        <v>0</v>
      </c>
      <c r="V3944" s="1065">
        <v>0</v>
      </c>
    </row>
    <row r="3945" spans="1:22">
      <c r="A3945">
        <v>4088200100</v>
      </c>
      <c r="B3945" s="1061">
        <v>2</v>
      </c>
      <c r="C3945" s="1061">
        <v>5</v>
      </c>
      <c r="D3945" s="1062">
        <v>2</v>
      </c>
      <c r="E3945" s="1061" t="s">
        <v>2394</v>
      </c>
      <c r="F3945" s="1061">
        <v>143</v>
      </c>
      <c r="G3945" s="1061" t="s">
        <v>711</v>
      </c>
      <c r="H3945" s="1063">
        <v>1</v>
      </c>
      <c r="I3945" s="1064">
        <v>13101</v>
      </c>
      <c r="J3945" s="1064">
        <v>1</v>
      </c>
      <c r="K3945">
        <v>2020</v>
      </c>
      <c r="L3945" s="1064">
        <v>1</v>
      </c>
      <c r="M3945" s="1064">
        <v>4</v>
      </c>
      <c r="N3945" s="1064" t="s">
        <v>2395</v>
      </c>
      <c r="O3945">
        <v>13</v>
      </c>
      <c r="P3945" s="1065">
        <v>0</v>
      </c>
      <c r="Q3945" s="1065">
        <v>0</v>
      </c>
      <c r="R3945" s="1066">
        <f t="shared" si="61"/>
        <v>0</v>
      </c>
      <c r="S3945" s="1065">
        <v>0</v>
      </c>
      <c r="T3945" s="1065">
        <v>0</v>
      </c>
      <c r="U3945" s="1065">
        <v>0</v>
      </c>
      <c r="V3945" s="1065">
        <v>0</v>
      </c>
    </row>
    <row r="3946" spans="1:22">
      <c r="A3946">
        <v>4088200100</v>
      </c>
      <c r="B3946" s="1061">
        <v>2</v>
      </c>
      <c r="C3946" s="1061">
        <v>5</v>
      </c>
      <c r="D3946" s="1062">
        <v>2</v>
      </c>
      <c r="E3946" s="1061" t="s">
        <v>2394</v>
      </c>
      <c r="F3946" s="1061">
        <v>143</v>
      </c>
      <c r="G3946" s="1061" t="s">
        <v>711</v>
      </c>
      <c r="H3946" s="1063">
        <v>1</v>
      </c>
      <c r="I3946" s="1064">
        <v>13101</v>
      </c>
      <c r="J3946" s="1064">
        <v>1</v>
      </c>
      <c r="K3946">
        <v>2020</v>
      </c>
      <c r="L3946" s="1064">
        <v>1</v>
      </c>
      <c r="M3946" s="1064">
        <v>4</v>
      </c>
      <c r="N3946" s="1064" t="s">
        <v>2395</v>
      </c>
      <c r="O3946">
        <v>13</v>
      </c>
      <c r="P3946" s="1065">
        <v>0</v>
      </c>
      <c r="Q3946" s="1065">
        <v>0</v>
      </c>
      <c r="R3946" s="1066">
        <f t="shared" si="61"/>
        <v>0</v>
      </c>
      <c r="S3946" s="1065">
        <v>1310.9</v>
      </c>
      <c r="T3946" s="1065">
        <v>1310.9</v>
      </c>
      <c r="U3946" s="1065">
        <v>0</v>
      </c>
      <c r="V3946" s="1065">
        <v>0</v>
      </c>
    </row>
    <row r="3947" spans="1:22">
      <c r="A3947">
        <v>4088200100</v>
      </c>
      <c r="B3947" s="1061">
        <v>2</v>
      </c>
      <c r="C3947" s="1061">
        <v>5</v>
      </c>
      <c r="D3947" s="1062">
        <v>2</v>
      </c>
      <c r="E3947" s="1061" t="s">
        <v>2394</v>
      </c>
      <c r="F3947" s="1061">
        <v>143</v>
      </c>
      <c r="G3947" s="1061" t="s">
        <v>711</v>
      </c>
      <c r="H3947" s="1063">
        <v>1</v>
      </c>
      <c r="I3947" s="1064">
        <v>13101</v>
      </c>
      <c r="J3947" s="1064">
        <v>1</v>
      </c>
      <c r="K3947">
        <v>2020</v>
      </c>
      <c r="L3947" s="1064">
        <v>1</v>
      </c>
      <c r="M3947" s="1064">
        <v>4</v>
      </c>
      <c r="N3947" s="1064" t="s">
        <v>2395</v>
      </c>
      <c r="O3947">
        <v>13</v>
      </c>
      <c r="P3947" s="1065">
        <v>0</v>
      </c>
      <c r="Q3947" s="1065">
        <v>0</v>
      </c>
      <c r="R3947" s="1066">
        <f t="shared" si="61"/>
        <v>0</v>
      </c>
      <c r="S3947" s="1065">
        <v>0</v>
      </c>
      <c r="T3947" s="1065">
        <v>0</v>
      </c>
      <c r="U3947" s="1065">
        <v>0</v>
      </c>
      <c r="V3947" s="1065">
        <v>0</v>
      </c>
    </row>
    <row r="3948" spans="1:22">
      <c r="A3948">
        <v>4088200100</v>
      </c>
      <c r="B3948" s="1061">
        <v>2</v>
      </c>
      <c r="C3948" s="1061">
        <v>5</v>
      </c>
      <c r="D3948" s="1062">
        <v>2</v>
      </c>
      <c r="E3948" s="1061" t="s">
        <v>2394</v>
      </c>
      <c r="F3948" s="1061">
        <v>143</v>
      </c>
      <c r="G3948" s="1061" t="s">
        <v>711</v>
      </c>
      <c r="H3948" s="1063">
        <v>1</v>
      </c>
      <c r="I3948" s="1064">
        <v>13101</v>
      </c>
      <c r="J3948" s="1064">
        <v>1</v>
      </c>
      <c r="K3948">
        <v>2020</v>
      </c>
      <c r="L3948" s="1064">
        <v>1</v>
      </c>
      <c r="M3948" s="1064">
        <v>4</v>
      </c>
      <c r="N3948" s="1064" t="s">
        <v>2395</v>
      </c>
      <c r="O3948">
        <v>13</v>
      </c>
      <c r="P3948" s="1065">
        <v>0</v>
      </c>
      <c r="Q3948" s="1065">
        <v>0</v>
      </c>
      <c r="R3948" s="1066">
        <f t="shared" si="61"/>
        <v>0</v>
      </c>
      <c r="S3948" s="1065">
        <v>0</v>
      </c>
      <c r="T3948" s="1065">
        <v>0</v>
      </c>
      <c r="U3948" s="1065">
        <v>590.46</v>
      </c>
      <c r="V3948" s="1065">
        <v>590.46</v>
      </c>
    </row>
    <row r="3949" spans="1:22">
      <c r="A3949">
        <v>4088200100</v>
      </c>
      <c r="B3949" s="1061">
        <v>2</v>
      </c>
      <c r="C3949" s="1061">
        <v>5</v>
      </c>
      <c r="D3949" s="1062">
        <v>2</v>
      </c>
      <c r="E3949" s="1061" t="s">
        <v>2394</v>
      </c>
      <c r="F3949" s="1061">
        <v>143</v>
      </c>
      <c r="G3949" s="1061" t="s">
        <v>711</v>
      </c>
      <c r="H3949" s="1063">
        <v>1</v>
      </c>
      <c r="I3949" s="1064">
        <v>13101</v>
      </c>
      <c r="J3949" s="1064">
        <v>1</v>
      </c>
      <c r="K3949">
        <v>2020</v>
      </c>
      <c r="L3949" s="1064">
        <v>1</v>
      </c>
      <c r="M3949" s="1064">
        <v>4</v>
      </c>
      <c r="N3949" s="1064" t="s">
        <v>2395</v>
      </c>
      <c r="O3949">
        <v>13</v>
      </c>
      <c r="P3949" s="1065">
        <v>0</v>
      </c>
      <c r="Q3949" s="1065">
        <v>0</v>
      </c>
      <c r="R3949" s="1066">
        <f t="shared" si="61"/>
        <v>0</v>
      </c>
      <c r="S3949" s="1065">
        <v>0</v>
      </c>
      <c r="T3949" s="1065">
        <v>0</v>
      </c>
      <c r="U3949" s="1065">
        <v>0</v>
      </c>
      <c r="V3949" s="1065">
        <v>0</v>
      </c>
    </row>
    <row r="3950" spans="1:22">
      <c r="A3950">
        <v>4088200100</v>
      </c>
      <c r="B3950" s="1061">
        <v>2</v>
      </c>
      <c r="C3950" s="1061">
        <v>5</v>
      </c>
      <c r="D3950" s="1062">
        <v>2</v>
      </c>
      <c r="E3950" s="1061" t="s">
        <v>2394</v>
      </c>
      <c r="F3950" s="1061">
        <v>143</v>
      </c>
      <c r="G3950" s="1061" t="s">
        <v>711</v>
      </c>
      <c r="H3950" s="1063">
        <v>1</v>
      </c>
      <c r="I3950" s="1064">
        <v>13101</v>
      </c>
      <c r="J3950" s="1064">
        <v>1</v>
      </c>
      <c r="K3950">
        <v>2020</v>
      </c>
      <c r="L3950" s="1064">
        <v>1</v>
      </c>
      <c r="M3950" s="1064">
        <v>4</v>
      </c>
      <c r="N3950" s="1064" t="s">
        <v>2395</v>
      </c>
      <c r="O3950">
        <v>13</v>
      </c>
      <c r="P3950" s="1065">
        <v>0</v>
      </c>
      <c r="Q3950" s="1065">
        <v>0</v>
      </c>
      <c r="R3950" s="1066">
        <f t="shared" si="61"/>
        <v>0</v>
      </c>
      <c r="S3950" s="1065">
        <v>0</v>
      </c>
      <c r="T3950" s="1065">
        <v>0</v>
      </c>
      <c r="U3950" s="1065">
        <v>0</v>
      </c>
      <c r="V3950" s="1065">
        <v>0</v>
      </c>
    </row>
    <row r="3951" spans="1:22">
      <c r="A3951">
        <v>4088200100</v>
      </c>
      <c r="B3951" s="1061">
        <v>2</v>
      </c>
      <c r="C3951" s="1061">
        <v>5</v>
      </c>
      <c r="D3951" s="1062">
        <v>2</v>
      </c>
      <c r="E3951" s="1061" t="s">
        <v>2394</v>
      </c>
      <c r="F3951" s="1061">
        <v>143</v>
      </c>
      <c r="G3951" s="1061" t="s">
        <v>711</v>
      </c>
      <c r="H3951" s="1063">
        <v>1</v>
      </c>
      <c r="I3951" s="1064">
        <v>13101</v>
      </c>
      <c r="J3951" s="1064">
        <v>1</v>
      </c>
      <c r="K3951">
        <v>2020</v>
      </c>
      <c r="L3951" s="1064">
        <v>1</v>
      </c>
      <c r="M3951" s="1064">
        <v>4</v>
      </c>
      <c r="N3951" s="1064" t="s">
        <v>2395</v>
      </c>
      <c r="O3951">
        <v>13</v>
      </c>
      <c r="P3951" s="1065">
        <v>0</v>
      </c>
      <c r="Q3951" s="1065">
        <v>0</v>
      </c>
      <c r="R3951" s="1066">
        <f t="shared" si="61"/>
        <v>0</v>
      </c>
      <c r="S3951" s="1065">
        <v>590.46</v>
      </c>
      <c r="T3951" s="1065">
        <v>590.46</v>
      </c>
      <c r="U3951" s="1065">
        <v>0</v>
      </c>
      <c r="V3951" s="1065">
        <v>0</v>
      </c>
    </row>
    <row r="3952" spans="1:22">
      <c r="A3952">
        <v>4088200100</v>
      </c>
      <c r="B3952" s="1061">
        <v>2</v>
      </c>
      <c r="C3952" s="1061">
        <v>5</v>
      </c>
      <c r="D3952" s="1062">
        <v>2</v>
      </c>
      <c r="E3952" s="1061" t="s">
        <v>2394</v>
      </c>
      <c r="F3952" s="1061">
        <v>143</v>
      </c>
      <c r="G3952" s="1061" t="s">
        <v>711</v>
      </c>
      <c r="H3952" s="1063">
        <v>1</v>
      </c>
      <c r="I3952" s="1064">
        <v>13101</v>
      </c>
      <c r="J3952" s="1064">
        <v>1</v>
      </c>
      <c r="K3952">
        <v>2020</v>
      </c>
      <c r="L3952" s="1064">
        <v>1</v>
      </c>
      <c r="M3952" s="1064">
        <v>4</v>
      </c>
      <c r="N3952" s="1064" t="s">
        <v>2395</v>
      </c>
      <c r="O3952">
        <v>13</v>
      </c>
      <c r="P3952" s="1065">
        <v>0</v>
      </c>
      <c r="Q3952" s="1065">
        <v>590.46</v>
      </c>
      <c r="R3952" s="1066">
        <f t="shared" si="61"/>
        <v>590.46</v>
      </c>
      <c r="S3952" s="1065">
        <v>0</v>
      </c>
      <c r="T3952" s="1065">
        <v>0</v>
      </c>
      <c r="U3952" s="1065">
        <v>0</v>
      </c>
      <c r="V3952" s="1065">
        <v>0</v>
      </c>
    </row>
    <row r="3953" spans="1:22">
      <c r="A3953">
        <v>4088200100</v>
      </c>
      <c r="B3953" s="1061">
        <v>2</v>
      </c>
      <c r="C3953" s="1061">
        <v>5</v>
      </c>
      <c r="D3953" s="1062">
        <v>2</v>
      </c>
      <c r="E3953" s="1061" t="s">
        <v>2394</v>
      </c>
      <c r="F3953" s="1061">
        <v>143</v>
      </c>
      <c r="G3953" s="1061" t="s">
        <v>711</v>
      </c>
      <c r="H3953" s="1063">
        <v>1</v>
      </c>
      <c r="I3953" s="1064">
        <v>13101</v>
      </c>
      <c r="J3953" s="1064">
        <v>1</v>
      </c>
      <c r="K3953">
        <v>2020</v>
      </c>
      <c r="L3953" s="1064">
        <v>1</v>
      </c>
      <c r="M3953" s="1064">
        <v>4</v>
      </c>
      <c r="N3953" s="1064" t="s">
        <v>2395</v>
      </c>
      <c r="O3953">
        <v>13</v>
      </c>
      <c r="P3953" s="1065">
        <v>0</v>
      </c>
      <c r="Q3953" s="1065">
        <v>0</v>
      </c>
      <c r="R3953" s="1066">
        <f t="shared" si="61"/>
        <v>0</v>
      </c>
      <c r="S3953" s="1065">
        <v>0</v>
      </c>
      <c r="T3953" s="1065">
        <v>0</v>
      </c>
      <c r="U3953" s="1065">
        <v>0</v>
      </c>
      <c r="V3953" s="1065">
        <v>0</v>
      </c>
    </row>
    <row r="3954" spans="1:22">
      <c r="A3954">
        <v>4088200100</v>
      </c>
      <c r="B3954" s="1061">
        <v>2</v>
      </c>
      <c r="C3954" s="1061">
        <v>5</v>
      </c>
      <c r="D3954" s="1062">
        <v>2</v>
      </c>
      <c r="E3954" s="1061" t="s">
        <v>2394</v>
      </c>
      <c r="F3954" s="1061">
        <v>143</v>
      </c>
      <c r="G3954" s="1061" t="s">
        <v>711</v>
      </c>
      <c r="H3954" s="1063">
        <v>1</v>
      </c>
      <c r="I3954" s="1064">
        <v>13101</v>
      </c>
      <c r="J3954" s="1064">
        <v>1</v>
      </c>
      <c r="K3954">
        <v>2020</v>
      </c>
      <c r="L3954" s="1064">
        <v>1</v>
      </c>
      <c r="M3954" s="1064">
        <v>4</v>
      </c>
      <c r="N3954" s="1064" t="s">
        <v>2395</v>
      </c>
      <c r="O3954">
        <v>13</v>
      </c>
      <c r="P3954" s="1065">
        <v>0</v>
      </c>
      <c r="Q3954" s="1065">
        <v>0</v>
      </c>
      <c r="R3954" s="1066">
        <f t="shared" si="61"/>
        <v>0</v>
      </c>
      <c r="S3954" s="1065">
        <v>0</v>
      </c>
      <c r="T3954" s="1065">
        <v>0</v>
      </c>
      <c r="U3954" s="1065">
        <v>229.55</v>
      </c>
      <c r="V3954" s="1065">
        <v>229.55</v>
      </c>
    </row>
    <row r="3955" spans="1:22">
      <c r="A3955">
        <v>4088200100</v>
      </c>
      <c r="B3955" s="1061">
        <v>2</v>
      </c>
      <c r="C3955" s="1061">
        <v>5</v>
      </c>
      <c r="D3955" s="1062">
        <v>2</v>
      </c>
      <c r="E3955" s="1061" t="s">
        <v>2394</v>
      </c>
      <c r="F3955" s="1061">
        <v>143</v>
      </c>
      <c r="G3955" s="1061" t="s">
        <v>711</v>
      </c>
      <c r="H3955" s="1063">
        <v>1</v>
      </c>
      <c r="I3955" s="1064">
        <v>13101</v>
      </c>
      <c r="J3955" s="1064">
        <v>1</v>
      </c>
      <c r="K3955">
        <v>2020</v>
      </c>
      <c r="L3955" s="1064">
        <v>1</v>
      </c>
      <c r="M3955" s="1064">
        <v>4</v>
      </c>
      <c r="N3955" s="1064" t="s">
        <v>2395</v>
      </c>
      <c r="O3955">
        <v>13</v>
      </c>
      <c r="P3955" s="1065">
        <v>0</v>
      </c>
      <c r="Q3955" s="1065">
        <v>0</v>
      </c>
      <c r="R3955" s="1066">
        <f t="shared" si="61"/>
        <v>0</v>
      </c>
      <c r="S3955" s="1065">
        <v>0</v>
      </c>
      <c r="T3955" s="1065">
        <v>0</v>
      </c>
      <c r="U3955" s="1065">
        <v>0</v>
      </c>
      <c r="V3955" s="1065">
        <v>0</v>
      </c>
    </row>
    <row r="3956" spans="1:22">
      <c r="A3956">
        <v>4088200100</v>
      </c>
      <c r="B3956" s="1061">
        <v>2</v>
      </c>
      <c r="C3956" s="1061">
        <v>5</v>
      </c>
      <c r="D3956" s="1062">
        <v>2</v>
      </c>
      <c r="E3956" s="1061" t="s">
        <v>2394</v>
      </c>
      <c r="F3956" s="1061">
        <v>143</v>
      </c>
      <c r="G3956" s="1061" t="s">
        <v>711</v>
      </c>
      <c r="H3956" s="1063">
        <v>1</v>
      </c>
      <c r="I3956" s="1064">
        <v>13101</v>
      </c>
      <c r="J3956" s="1064">
        <v>1</v>
      </c>
      <c r="K3956">
        <v>2020</v>
      </c>
      <c r="L3956" s="1064">
        <v>1</v>
      </c>
      <c r="M3956" s="1064">
        <v>4</v>
      </c>
      <c r="N3956" s="1064" t="s">
        <v>2395</v>
      </c>
      <c r="O3956">
        <v>13</v>
      </c>
      <c r="P3956" s="1065">
        <v>0</v>
      </c>
      <c r="Q3956" s="1065">
        <v>0</v>
      </c>
      <c r="R3956" s="1066">
        <f t="shared" si="61"/>
        <v>0</v>
      </c>
      <c r="S3956" s="1065">
        <v>0</v>
      </c>
      <c r="T3956" s="1065">
        <v>0</v>
      </c>
      <c r="U3956" s="1065">
        <v>0</v>
      </c>
      <c r="V3956" s="1065">
        <v>0</v>
      </c>
    </row>
    <row r="3957" spans="1:22">
      <c r="A3957">
        <v>4088200100</v>
      </c>
      <c r="B3957" s="1061">
        <v>2</v>
      </c>
      <c r="C3957" s="1061">
        <v>5</v>
      </c>
      <c r="D3957" s="1062">
        <v>2</v>
      </c>
      <c r="E3957" s="1061" t="s">
        <v>2394</v>
      </c>
      <c r="F3957" s="1061">
        <v>143</v>
      </c>
      <c r="G3957" s="1061" t="s">
        <v>711</v>
      </c>
      <c r="H3957" s="1063">
        <v>1</v>
      </c>
      <c r="I3957" s="1064">
        <v>13101</v>
      </c>
      <c r="J3957" s="1064">
        <v>1</v>
      </c>
      <c r="K3957">
        <v>2020</v>
      </c>
      <c r="L3957" s="1064">
        <v>1</v>
      </c>
      <c r="M3957" s="1064">
        <v>4</v>
      </c>
      <c r="N3957" s="1064" t="s">
        <v>2395</v>
      </c>
      <c r="O3957">
        <v>13</v>
      </c>
      <c r="P3957" s="1065">
        <v>0</v>
      </c>
      <c r="Q3957" s="1065">
        <v>0</v>
      </c>
      <c r="R3957" s="1066">
        <f t="shared" si="61"/>
        <v>0</v>
      </c>
      <c r="S3957" s="1065">
        <v>229.55</v>
      </c>
      <c r="T3957" s="1065">
        <v>229.55</v>
      </c>
      <c r="U3957" s="1065">
        <v>0</v>
      </c>
      <c r="V3957" s="1065">
        <v>0</v>
      </c>
    </row>
    <row r="3958" spans="1:22">
      <c r="A3958">
        <v>4088200100</v>
      </c>
      <c r="B3958" s="1061">
        <v>2</v>
      </c>
      <c r="C3958" s="1061">
        <v>5</v>
      </c>
      <c r="D3958" s="1062">
        <v>2</v>
      </c>
      <c r="E3958" s="1061" t="s">
        <v>2394</v>
      </c>
      <c r="F3958" s="1061">
        <v>143</v>
      </c>
      <c r="G3958" s="1061" t="s">
        <v>711</v>
      </c>
      <c r="H3958" s="1063">
        <v>1</v>
      </c>
      <c r="I3958" s="1064">
        <v>13101</v>
      </c>
      <c r="J3958" s="1064">
        <v>1</v>
      </c>
      <c r="K3958">
        <v>2020</v>
      </c>
      <c r="L3958" s="1064">
        <v>1</v>
      </c>
      <c r="M3958" s="1064">
        <v>4</v>
      </c>
      <c r="N3958" s="1064" t="s">
        <v>2395</v>
      </c>
      <c r="O3958">
        <v>13</v>
      </c>
      <c r="P3958" s="1065">
        <v>0</v>
      </c>
      <c r="Q3958" s="1065">
        <v>229.55</v>
      </c>
      <c r="R3958" s="1066">
        <f t="shared" si="61"/>
        <v>229.55</v>
      </c>
      <c r="S3958" s="1065">
        <v>0</v>
      </c>
      <c r="T3958" s="1065">
        <v>0</v>
      </c>
      <c r="U3958" s="1065">
        <v>0</v>
      </c>
      <c r="V3958" s="1065">
        <v>0</v>
      </c>
    </row>
    <row r="3959" spans="1:22">
      <c r="A3959">
        <v>4088200100</v>
      </c>
      <c r="B3959" s="1061">
        <v>2</v>
      </c>
      <c r="C3959" s="1061">
        <v>5</v>
      </c>
      <c r="D3959" s="1062">
        <v>2</v>
      </c>
      <c r="E3959" s="1061" t="s">
        <v>2394</v>
      </c>
      <c r="F3959" s="1061">
        <v>143</v>
      </c>
      <c r="G3959" s="1061" t="s">
        <v>711</v>
      </c>
      <c r="H3959" s="1063">
        <v>1</v>
      </c>
      <c r="I3959" s="1064">
        <v>13101</v>
      </c>
      <c r="J3959" s="1064">
        <v>1</v>
      </c>
      <c r="K3959">
        <v>2020</v>
      </c>
      <c r="L3959" s="1064">
        <v>1</v>
      </c>
      <c r="M3959" s="1064">
        <v>4</v>
      </c>
      <c r="N3959" s="1064" t="s">
        <v>2395</v>
      </c>
      <c r="O3959">
        <v>13</v>
      </c>
      <c r="P3959" s="1065">
        <v>0</v>
      </c>
      <c r="Q3959" s="1065">
        <v>0</v>
      </c>
      <c r="R3959" s="1066">
        <f t="shared" si="61"/>
        <v>0</v>
      </c>
      <c r="S3959" s="1065">
        <v>0</v>
      </c>
      <c r="T3959" s="1065">
        <v>0</v>
      </c>
      <c r="U3959" s="1065">
        <v>0</v>
      </c>
      <c r="V3959" s="1065">
        <v>0</v>
      </c>
    </row>
    <row r="3960" spans="1:22">
      <c r="A3960">
        <v>4088200100</v>
      </c>
      <c r="B3960" s="1061">
        <v>2</v>
      </c>
      <c r="C3960" s="1061">
        <v>5</v>
      </c>
      <c r="D3960" s="1062">
        <v>2</v>
      </c>
      <c r="E3960" s="1061" t="s">
        <v>2394</v>
      </c>
      <c r="F3960" s="1061">
        <v>143</v>
      </c>
      <c r="G3960" s="1061" t="s">
        <v>711</v>
      </c>
      <c r="H3960" s="1063">
        <v>1</v>
      </c>
      <c r="I3960" s="1064">
        <v>13101</v>
      </c>
      <c r="J3960" s="1064">
        <v>1</v>
      </c>
      <c r="K3960">
        <v>2020</v>
      </c>
      <c r="L3960" s="1064">
        <v>1</v>
      </c>
      <c r="M3960" s="1064">
        <v>4</v>
      </c>
      <c r="N3960" s="1064" t="s">
        <v>2395</v>
      </c>
      <c r="O3960">
        <v>13</v>
      </c>
      <c r="P3960" s="1065">
        <v>0</v>
      </c>
      <c r="Q3960" s="1065">
        <v>0</v>
      </c>
      <c r="R3960" s="1066">
        <f t="shared" si="61"/>
        <v>0</v>
      </c>
      <c r="S3960" s="1065">
        <v>0</v>
      </c>
      <c r="T3960" s="1065">
        <v>0</v>
      </c>
      <c r="U3960" s="1065">
        <v>1111.5</v>
      </c>
      <c r="V3960" s="1065">
        <v>1111.5</v>
      </c>
    </row>
    <row r="3961" spans="1:22">
      <c r="A3961">
        <v>4088200100</v>
      </c>
      <c r="B3961" s="1061">
        <v>2</v>
      </c>
      <c r="C3961" s="1061">
        <v>5</v>
      </c>
      <c r="D3961" s="1062">
        <v>2</v>
      </c>
      <c r="E3961" s="1061" t="s">
        <v>2394</v>
      </c>
      <c r="F3961" s="1061">
        <v>143</v>
      </c>
      <c r="G3961" s="1061" t="s">
        <v>711</v>
      </c>
      <c r="H3961" s="1063">
        <v>1</v>
      </c>
      <c r="I3961" s="1064">
        <v>13101</v>
      </c>
      <c r="J3961" s="1064">
        <v>1</v>
      </c>
      <c r="K3961">
        <v>2020</v>
      </c>
      <c r="L3961" s="1064">
        <v>1</v>
      </c>
      <c r="M3961" s="1064">
        <v>4</v>
      </c>
      <c r="N3961" s="1064" t="s">
        <v>2395</v>
      </c>
      <c r="O3961">
        <v>13</v>
      </c>
      <c r="P3961" s="1065">
        <v>0</v>
      </c>
      <c r="Q3961" s="1065">
        <v>0</v>
      </c>
      <c r="R3961" s="1066">
        <f t="shared" si="61"/>
        <v>0</v>
      </c>
      <c r="S3961" s="1065">
        <v>0</v>
      </c>
      <c r="T3961" s="1065">
        <v>0</v>
      </c>
      <c r="U3961" s="1065">
        <v>0</v>
      </c>
      <c r="V3961" s="1065">
        <v>0</v>
      </c>
    </row>
    <row r="3962" spans="1:22">
      <c r="A3962">
        <v>4088200100</v>
      </c>
      <c r="B3962" s="1061">
        <v>2</v>
      </c>
      <c r="C3962" s="1061">
        <v>5</v>
      </c>
      <c r="D3962" s="1062">
        <v>2</v>
      </c>
      <c r="E3962" s="1061" t="s">
        <v>2394</v>
      </c>
      <c r="F3962" s="1061">
        <v>143</v>
      </c>
      <c r="G3962" s="1061" t="s">
        <v>711</v>
      </c>
      <c r="H3962" s="1063">
        <v>1</v>
      </c>
      <c r="I3962" s="1064">
        <v>13101</v>
      </c>
      <c r="J3962" s="1064">
        <v>1</v>
      </c>
      <c r="K3962">
        <v>2020</v>
      </c>
      <c r="L3962" s="1064">
        <v>1</v>
      </c>
      <c r="M3962" s="1064">
        <v>4</v>
      </c>
      <c r="N3962" s="1064" t="s">
        <v>2395</v>
      </c>
      <c r="O3962">
        <v>13</v>
      </c>
      <c r="P3962" s="1065">
        <v>0</v>
      </c>
      <c r="Q3962" s="1065">
        <v>1111.5</v>
      </c>
      <c r="R3962" s="1066">
        <f t="shared" si="61"/>
        <v>1111.5</v>
      </c>
      <c r="S3962" s="1065">
        <v>0</v>
      </c>
      <c r="T3962" s="1065">
        <v>0</v>
      </c>
      <c r="U3962" s="1065">
        <v>0</v>
      </c>
      <c r="V3962" s="1065">
        <v>0</v>
      </c>
    </row>
    <row r="3963" spans="1:22">
      <c r="A3963">
        <v>4088200100</v>
      </c>
      <c r="B3963" s="1061">
        <v>2</v>
      </c>
      <c r="C3963" s="1061">
        <v>5</v>
      </c>
      <c r="D3963" s="1062">
        <v>2</v>
      </c>
      <c r="E3963" s="1061" t="s">
        <v>2394</v>
      </c>
      <c r="F3963" s="1061">
        <v>143</v>
      </c>
      <c r="G3963" s="1061" t="s">
        <v>711</v>
      </c>
      <c r="H3963" s="1063">
        <v>1</v>
      </c>
      <c r="I3963" s="1064">
        <v>13101</v>
      </c>
      <c r="J3963" s="1064">
        <v>1</v>
      </c>
      <c r="K3963">
        <v>2020</v>
      </c>
      <c r="L3963" s="1064">
        <v>1</v>
      </c>
      <c r="M3963" s="1064">
        <v>4</v>
      </c>
      <c r="N3963" s="1064" t="s">
        <v>2395</v>
      </c>
      <c r="O3963">
        <v>13</v>
      </c>
      <c r="P3963" s="1065">
        <v>0</v>
      </c>
      <c r="Q3963" s="1065">
        <v>0</v>
      </c>
      <c r="R3963" s="1066">
        <f t="shared" si="61"/>
        <v>0</v>
      </c>
      <c r="S3963" s="1065">
        <v>0</v>
      </c>
      <c r="T3963" s="1065">
        <v>0</v>
      </c>
      <c r="U3963" s="1065">
        <v>0</v>
      </c>
      <c r="V3963" s="1065">
        <v>0</v>
      </c>
    </row>
    <row r="3964" spans="1:22">
      <c r="A3964">
        <v>4088200100</v>
      </c>
      <c r="B3964" s="1061">
        <v>2</v>
      </c>
      <c r="C3964" s="1061">
        <v>5</v>
      </c>
      <c r="D3964" s="1062">
        <v>2</v>
      </c>
      <c r="E3964" s="1061" t="s">
        <v>2394</v>
      </c>
      <c r="F3964" s="1061">
        <v>143</v>
      </c>
      <c r="G3964" s="1061" t="s">
        <v>711</v>
      </c>
      <c r="H3964" s="1063">
        <v>1</v>
      </c>
      <c r="I3964" s="1064">
        <v>13101</v>
      </c>
      <c r="J3964" s="1064">
        <v>1</v>
      </c>
      <c r="K3964">
        <v>2020</v>
      </c>
      <c r="L3964" s="1064">
        <v>1</v>
      </c>
      <c r="M3964" s="1064">
        <v>4</v>
      </c>
      <c r="N3964" s="1064" t="s">
        <v>2395</v>
      </c>
      <c r="O3964">
        <v>13</v>
      </c>
      <c r="P3964" s="1065">
        <v>0</v>
      </c>
      <c r="Q3964" s="1065">
        <v>0</v>
      </c>
      <c r="R3964" s="1066">
        <f t="shared" si="61"/>
        <v>0</v>
      </c>
      <c r="S3964" s="1065">
        <v>1111.5</v>
      </c>
      <c r="T3964" s="1065">
        <v>1111.5</v>
      </c>
      <c r="U3964" s="1065">
        <v>0</v>
      </c>
      <c r="V3964" s="1065">
        <v>0</v>
      </c>
    </row>
    <row r="3965" spans="1:22">
      <c r="A3965">
        <v>4088200100</v>
      </c>
      <c r="B3965" s="1061">
        <v>2</v>
      </c>
      <c r="C3965" s="1061">
        <v>5</v>
      </c>
      <c r="D3965" s="1062">
        <v>2</v>
      </c>
      <c r="E3965" s="1061" t="s">
        <v>2394</v>
      </c>
      <c r="F3965" s="1061">
        <v>143</v>
      </c>
      <c r="G3965" s="1061" t="s">
        <v>711</v>
      </c>
      <c r="H3965" s="1063">
        <v>1</v>
      </c>
      <c r="I3965" s="1064">
        <v>13101</v>
      </c>
      <c r="J3965" s="1064">
        <v>1</v>
      </c>
      <c r="K3965">
        <v>2020</v>
      </c>
      <c r="L3965" s="1064">
        <v>1</v>
      </c>
      <c r="M3965" s="1064">
        <v>4</v>
      </c>
      <c r="N3965" s="1064" t="s">
        <v>2395</v>
      </c>
      <c r="O3965">
        <v>13</v>
      </c>
      <c r="P3965" s="1065">
        <v>0</v>
      </c>
      <c r="Q3965" s="1065">
        <v>0</v>
      </c>
      <c r="R3965" s="1066">
        <f t="shared" si="61"/>
        <v>0</v>
      </c>
      <c r="S3965" s="1065">
        <v>0</v>
      </c>
      <c r="T3965" s="1065">
        <v>0</v>
      </c>
      <c r="U3965" s="1065">
        <v>0</v>
      </c>
      <c r="V3965" s="1065">
        <v>0</v>
      </c>
    </row>
    <row r="3966" spans="1:22">
      <c r="A3966">
        <v>4088200100</v>
      </c>
      <c r="B3966" s="1061">
        <v>2</v>
      </c>
      <c r="C3966" s="1061">
        <v>5</v>
      </c>
      <c r="D3966" s="1062">
        <v>2</v>
      </c>
      <c r="E3966" s="1061" t="s">
        <v>2394</v>
      </c>
      <c r="F3966" s="1061">
        <v>143</v>
      </c>
      <c r="G3966" s="1061" t="s">
        <v>711</v>
      </c>
      <c r="H3966" s="1063">
        <v>1</v>
      </c>
      <c r="I3966" s="1064">
        <v>13101</v>
      </c>
      <c r="J3966" s="1064">
        <v>1</v>
      </c>
      <c r="K3966">
        <v>2020</v>
      </c>
      <c r="L3966" s="1064">
        <v>1</v>
      </c>
      <c r="M3966" s="1064">
        <v>4</v>
      </c>
      <c r="N3966" s="1064" t="s">
        <v>2395</v>
      </c>
      <c r="O3966">
        <v>13</v>
      </c>
      <c r="P3966" s="1065">
        <v>0</v>
      </c>
      <c r="Q3966" s="1065">
        <v>0</v>
      </c>
      <c r="R3966" s="1066">
        <f t="shared" si="61"/>
        <v>0</v>
      </c>
      <c r="S3966" s="1065">
        <v>0</v>
      </c>
      <c r="T3966" s="1065">
        <v>0</v>
      </c>
      <c r="U3966" s="1065">
        <v>799.91</v>
      </c>
      <c r="V3966" s="1065">
        <v>799.91</v>
      </c>
    </row>
    <row r="3967" spans="1:22">
      <c r="A3967">
        <v>4088200100</v>
      </c>
      <c r="B3967" s="1061">
        <v>2</v>
      </c>
      <c r="C3967" s="1061">
        <v>5</v>
      </c>
      <c r="D3967" s="1062">
        <v>2</v>
      </c>
      <c r="E3967" s="1061" t="s">
        <v>2394</v>
      </c>
      <c r="F3967" s="1061">
        <v>143</v>
      </c>
      <c r="G3967" s="1061" t="s">
        <v>711</v>
      </c>
      <c r="H3967" s="1063">
        <v>1</v>
      </c>
      <c r="I3967" s="1064">
        <v>13101</v>
      </c>
      <c r="J3967" s="1064">
        <v>1</v>
      </c>
      <c r="K3967">
        <v>2020</v>
      </c>
      <c r="L3967" s="1064">
        <v>1</v>
      </c>
      <c r="M3967" s="1064">
        <v>4</v>
      </c>
      <c r="N3967" s="1064" t="s">
        <v>2395</v>
      </c>
      <c r="O3967">
        <v>13</v>
      </c>
      <c r="P3967" s="1065">
        <v>0</v>
      </c>
      <c r="Q3967" s="1065">
        <v>0</v>
      </c>
      <c r="R3967" s="1066">
        <f t="shared" si="61"/>
        <v>0</v>
      </c>
      <c r="S3967" s="1065">
        <v>0</v>
      </c>
      <c r="T3967" s="1065">
        <v>0</v>
      </c>
      <c r="U3967" s="1065">
        <v>0</v>
      </c>
      <c r="V3967" s="1065">
        <v>0</v>
      </c>
    </row>
    <row r="3968" spans="1:22">
      <c r="A3968">
        <v>4088200100</v>
      </c>
      <c r="B3968" s="1061">
        <v>2</v>
      </c>
      <c r="C3968" s="1061">
        <v>5</v>
      </c>
      <c r="D3968" s="1062">
        <v>2</v>
      </c>
      <c r="E3968" s="1061" t="s">
        <v>2394</v>
      </c>
      <c r="F3968" s="1061">
        <v>143</v>
      </c>
      <c r="G3968" s="1061" t="s">
        <v>711</v>
      </c>
      <c r="H3968" s="1063">
        <v>1</v>
      </c>
      <c r="I3968" s="1064">
        <v>13101</v>
      </c>
      <c r="J3968" s="1064">
        <v>1</v>
      </c>
      <c r="K3968">
        <v>2020</v>
      </c>
      <c r="L3968" s="1064">
        <v>1</v>
      </c>
      <c r="M3968" s="1064">
        <v>4</v>
      </c>
      <c r="N3968" s="1064" t="s">
        <v>2395</v>
      </c>
      <c r="O3968">
        <v>13</v>
      </c>
      <c r="P3968" s="1065">
        <v>0</v>
      </c>
      <c r="Q3968" s="1065">
        <v>0</v>
      </c>
      <c r="R3968" s="1066">
        <f t="shared" si="61"/>
        <v>0</v>
      </c>
      <c r="S3968" s="1065">
        <v>0</v>
      </c>
      <c r="T3968" s="1065">
        <v>0</v>
      </c>
      <c r="U3968" s="1065">
        <v>0</v>
      </c>
      <c r="V3968" s="1065">
        <v>0</v>
      </c>
    </row>
    <row r="3969" spans="1:22">
      <c r="A3969">
        <v>4088200100</v>
      </c>
      <c r="B3969" s="1061">
        <v>2</v>
      </c>
      <c r="C3969" s="1061">
        <v>5</v>
      </c>
      <c r="D3969" s="1062">
        <v>2</v>
      </c>
      <c r="E3969" s="1061" t="s">
        <v>2394</v>
      </c>
      <c r="F3969" s="1061">
        <v>143</v>
      </c>
      <c r="G3969" s="1061" t="s">
        <v>711</v>
      </c>
      <c r="H3969" s="1063">
        <v>1</v>
      </c>
      <c r="I3969" s="1064">
        <v>13101</v>
      </c>
      <c r="J3969" s="1064">
        <v>1</v>
      </c>
      <c r="K3969">
        <v>2020</v>
      </c>
      <c r="L3969" s="1064">
        <v>1</v>
      </c>
      <c r="M3969" s="1064">
        <v>4</v>
      </c>
      <c r="N3969" s="1064" t="s">
        <v>2395</v>
      </c>
      <c r="O3969">
        <v>13</v>
      </c>
      <c r="P3969" s="1065">
        <v>0</v>
      </c>
      <c r="Q3969" s="1065">
        <v>0</v>
      </c>
      <c r="R3969" s="1066">
        <f t="shared" si="61"/>
        <v>0</v>
      </c>
      <c r="S3969" s="1065">
        <v>799.91</v>
      </c>
      <c r="T3969" s="1065">
        <v>799.91</v>
      </c>
      <c r="U3969" s="1065">
        <v>0</v>
      </c>
      <c r="V3969" s="1065">
        <v>0</v>
      </c>
    </row>
    <row r="3970" spans="1:22">
      <c r="A3970">
        <v>4088200100</v>
      </c>
      <c r="B3970" s="1061">
        <v>2</v>
      </c>
      <c r="C3970" s="1061">
        <v>5</v>
      </c>
      <c r="D3970" s="1062">
        <v>2</v>
      </c>
      <c r="E3970" s="1061" t="s">
        <v>2394</v>
      </c>
      <c r="F3970" s="1061">
        <v>143</v>
      </c>
      <c r="G3970" s="1061" t="s">
        <v>711</v>
      </c>
      <c r="H3970" s="1063">
        <v>1</v>
      </c>
      <c r="I3970" s="1064">
        <v>13101</v>
      </c>
      <c r="J3970" s="1064">
        <v>1</v>
      </c>
      <c r="K3970">
        <v>2020</v>
      </c>
      <c r="L3970" s="1064">
        <v>1</v>
      </c>
      <c r="M3970" s="1064">
        <v>4</v>
      </c>
      <c r="N3970" s="1064" t="s">
        <v>2395</v>
      </c>
      <c r="O3970">
        <v>13</v>
      </c>
      <c r="P3970" s="1065">
        <v>0</v>
      </c>
      <c r="Q3970" s="1065">
        <v>799.91</v>
      </c>
      <c r="R3970" s="1066">
        <f t="shared" si="61"/>
        <v>799.91</v>
      </c>
      <c r="S3970" s="1065">
        <v>0</v>
      </c>
      <c r="T3970" s="1065">
        <v>0</v>
      </c>
      <c r="U3970" s="1065">
        <v>0</v>
      </c>
      <c r="V3970" s="1065">
        <v>0</v>
      </c>
    </row>
    <row r="3971" spans="1:22">
      <c r="A3971">
        <v>4088200100</v>
      </c>
      <c r="B3971" s="1061">
        <v>2</v>
      </c>
      <c r="C3971" s="1061">
        <v>5</v>
      </c>
      <c r="D3971" s="1062">
        <v>2</v>
      </c>
      <c r="E3971" s="1061" t="s">
        <v>2394</v>
      </c>
      <c r="F3971" s="1061">
        <v>143</v>
      </c>
      <c r="G3971" s="1061" t="s">
        <v>711</v>
      </c>
      <c r="H3971" s="1063">
        <v>1</v>
      </c>
      <c r="I3971" s="1064">
        <v>14101</v>
      </c>
      <c r="J3971" s="1064">
        <v>1</v>
      </c>
      <c r="K3971">
        <v>2020</v>
      </c>
      <c r="L3971" s="1064">
        <v>1</v>
      </c>
      <c r="M3971" s="1064">
        <v>4</v>
      </c>
      <c r="N3971" s="1064" t="s">
        <v>2395</v>
      </c>
      <c r="O3971">
        <v>13</v>
      </c>
      <c r="P3971" s="1065">
        <v>0</v>
      </c>
      <c r="Q3971" s="1065">
        <v>0</v>
      </c>
      <c r="R3971" s="1066">
        <f t="shared" si="61"/>
        <v>0</v>
      </c>
      <c r="S3971" s="1065">
        <v>0</v>
      </c>
      <c r="T3971" s="1065">
        <v>0</v>
      </c>
      <c r="U3971" s="1065">
        <v>0</v>
      </c>
      <c r="V3971" s="1065">
        <v>0</v>
      </c>
    </row>
    <row r="3972" spans="1:22">
      <c r="A3972">
        <v>4088200100</v>
      </c>
      <c r="B3972" s="1061">
        <v>2</v>
      </c>
      <c r="C3972" s="1061">
        <v>5</v>
      </c>
      <c r="D3972" s="1062">
        <v>2</v>
      </c>
      <c r="E3972" s="1061" t="s">
        <v>2394</v>
      </c>
      <c r="F3972" s="1061">
        <v>143</v>
      </c>
      <c r="G3972" s="1061" t="s">
        <v>711</v>
      </c>
      <c r="H3972" s="1063">
        <v>1</v>
      </c>
      <c r="I3972" s="1064">
        <v>14101</v>
      </c>
      <c r="J3972" s="1064">
        <v>1</v>
      </c>
      <c r="K3972">
        <v>2020</v>
      </c>
      <c r="L3972" s="1064">
        <v>1</v>
      </c>
      <c r="M3972" s="1064">
        <v>4</v>
      </c>
      <c r="N3972" s="1064" t="s">
        <v>2395</v>
      </c>
      <c r="O3972">
        <v>13</v>
      </c>
      <c r="P3972" s="1065">
        <v>0</v>
      </c>
      <c r="Q3972" s="1065">
        <v>0</v>
      </c>
      <c r="R3972" s="1066">
        <f t="shared" si="61"/>
        <v>0</v>
      </c>
      <c r="S3972" s="1065">
        <v>0</v>
      </c>
      <c r="T3972" s="1065">
        <v>0</v>
      </c>
      <c r="U3972" s="1065">
        <v>0</v>
      </c>
      <c r="V3972" s="1065">
        <v>0</v>
      </c>
    </row>
    <row r="3973" spans="1:22">
      <c r="A3973">
        <v>4088200100</v>
      </c>
      <c r="B3973" s="1061">
        <v>2</v>
      </c>
      <c r="C3973" s="1061">
        <v>5</v>
      </c>
      <c r="D3973" s="1062">
        <v>2</v>
      </c>
      <c r="E3973" s="1061" t="s">
        <v>2394</v>
      </c>
      <c r="F3973" s="1061">
        <v>143</v>
      </c>
      <c r="G3973" s="1061" t="s">
        <v>711</v>
      </c>
      <c r="H3973" s="1063">
        <v>1</v>
      </c>
      <c r="I3973" s="1064">
        <v>14101</v>
      </c>
      <c r="J3973" s="1064">
        <v>1</v>
      </c>
      <c r="K3973">
        <v>2020</v>
      </c>
      <c r="L3973" s="1064">
        <v>1</v>
      </c>
      <c r="M3973" s="1064">
        <v>4</v>
      </c>
      <c r="N3973" s="1064" t="s">
        <v>2395</v>
      </c>
      <c r="O3973">
        <v>13</v>
      </c>
      <c r="P3973" s="1065">
        <v>0</v>
      </c>
      <c r="Q3973" s="1065">
        <v>0</v>
      </c>
      <c r="R3973" s="1066">
        <f t="shared" ref="R3973:R4036" si="62">P3973+Q3973</f>
        <v>0</v>
      </c>
      <c r="S3973" s="1065">
        <v>5155.22</v>
      </c>
      <c r="T3973" s="1065">
        <v>5155.22</v>
      </c>
      <c r="U3973" s="1065">
        <v>0</v>
      </c>
      <c r="V3973" s="1065">
        <v>0</v>
      </c>
    </row>
    <row r="3974" spans="1:22">
      <c r="A3974">
        <v>4088200100</v>
      </c>
      <c r="B3974" s="1061">
        <v>2</v>
      </c>
      <c r="C3974" s="1061">
        <v>5</v>
      </c>
      <c r="D3974" s="1062">
        <v>2</v>
      </c>
      <c r="E3974" s="1061" t="s">
        <v>2394</v>
      </c>
      <c r="F3974" s="1061">
        <v>143</v>
      </c>
      <c r="G3974" s="1061" t="s">
        <v>711</v>
      </c>
      <c r="H3974" s="1063">
        <v>1</v>
      </c>
      <c r="I3974" s="1064">
        <v>14101</v>
      </c>
      <c r="J3974" s="1064">
        <v>1</v>
      </c>
      <c r="K3974">
        <v>2020</v>
      </c>
      <c r="L3974" s="1064">
        <v>1</v>
      </c>
      <c r="M3974" s="1064">
        <v>4</v>
      </c>
      <c r="N3974" s="1064" t="s">
        <v>2395</v>
      </c>
      <c r="O3974">
        <v>13</v>
      </c>
      <c r="P3974" s="1065">
        <v>0</v>
      </c>
      <c r="Q3974" s="1065">
        <v>5155.22</v>
      </c>
      <c r="R3974" s="1066">
        <f t="shared" si="62"/>
        <v>5155.22</v>
      </c>
      <c r="S3974" s="1065">
        <v>0</v>
      </c>
      <c r="T3974" s="1065">
        <v>0</v>
      </c>
      <c r="U3974" s="1065">
        <v>0</v>
      </c>
      <c r="V3974" s="1065">
        <v>0</v>
      </c>
    </row>
    <row r="3975" spans="1:22">
      <c r="A3975">
        <v>4088200100</v>
      </c>
      <c r="B3975" s="1061">
        <v>2</v>
      </c>
      <c r="C3975" s="1061">
        <v>5</v>
      </c>
      <c r="D3975" s="1062">
        <v>2</v>
      </c>
      <c r="E3975" s="1061" t="s">
        <v>2394</v>
      </c>
      <c r="F3975" s="1061">
        <v>143</v>
      </c>
      <c r="G3975" s="1061" t="s">
        <v>711</v>
      </c>
      <c r="H3975" s="1063">
        <v>1</v>
      </c>
      <c r="I3975" s="1064">
        <v>14101</v>
      </c>
      <c r="J3975" s="1064">
        <v>1</v>
      </c>
      <c r="K3975">
        <v>2020</v>
      </c>
      <c r="L3975" s="1064">
        <v>1</v>
      </c>
      <c r="M3975" s="1064">
        <v>4</v>
      </c>
      <c r="N3975" s="1064" t="s">
        <v>2395</v>
      </c>
      <c r="O3975">
        <v>13</v>
      </c>
      <c r="P3975" s="1065">
        <v>0</v>
      </c>
      <c r="Q3975" s="1065">
        <v>0</v>
      </c>
      <c r="R3975" s="1066">
        <f t="shared" si="62"/>
        <v>0</v>
      </c>
      <c r="S3975" s="1065">
        <v>0</v>
      </c>
      <c r="T3975" s="1065">
        <v>0</v>
      </c>
      <c r="U3975" s="1065">
        <v>0</v>
      </c>
      <c r="V3975" s="1065">
        <v>0</v>
      </c>
    </row>
    <row r="3976" spans="1:22">
      <c r="A3976">
        <v>4088200100</v>
      </c>
      <c r="B3976" s="1061">
        <v>2</v>
      </c>
      <c r="C3976" s="1061">
        <v>5</v>
      </c>
      <c r="D3976" s="1062">
        <v>2</v>
      </c>
      <c r="E3976" s="1061" t="s">
        <v>2394</v>
      </c>
      <c r="F3976" s="1061">
        <v>143</v>
      </c>
      <c r="G3976" s="1061" t="s">
        <v>711</v>
      </c>
      <c r="H3976" s="1063">
        <v>1</v>
      </c>
      <c r="I3976" s="1064">
        <v>14101</v>
      </c>
      <c r="J3976" s="1064">
        <v>1</v>
      </c>
      <c r="K3976">
        <v>2020</v>
      </c>
      <c r="L3976" s="1064">
        <v>1</v>
      </c>
      <c r="M3976" s="1064">
        <v>4</v>
      </c>
      <c r="N3976" s="1064" t="s">
        <v>2395</v>
      </c>
      <c r="O3976">
        <v>13</v>
      </c>
      <c r="P3976" s="1065">
        <v>0</v>
      </c>
      <c r="Q3976" s="1065">
        <v>0</v>
      </c>
      <c r="R3976" s="1066">
        <f t="shared" si="62"/>
        <v>0</v>
      </c>
      <c r="S3976" s="1065">
        <v>0</v>
      </c>
      <c r="T3976" s="1065">
        <v>0</v>
      </c>
      <c r="U3976" s="1065">
        <v>0</v>
      </c>
      <c r="V3976" s="1065">
        <v>0</v>
      </c>
    </row>
    <row r="3977" spans="1:22">
      <c r="A3977">
        <v>4088200100</v>
      </c>
      <c r="B3977" s="1061">
        <v>2</v>
      </c>
      <c r="C3977" s="1061">
        <v>5</v>
      </c>
      <c r="D3977" s="1062">
        <v>2</v>
      </c>
      <c r="E3977" s="1061" t="s">
        <v>2394</v>
      </c>
      <c r="F3977" s="1061">
        <v>143</v>
      </c>
      <c r="G3977" s="1061" t="s">
        <v>711</v>
      </c>
      <c r="H3977" s="1063">
        <v>1</v>
      </c>
      <c r="I3977" s="1064">
        <v>14101</v>
      </c>
      <c r="J3977" s="1064">
        <v>1</v>
      </c>
      <c r="K3977">
        <v>2020</v>
      </c>
      <c r="L3977" s="1064">
        <v>1</v>
      </c>
      <c r="M3977" s="1064">
        <v>4</v>
      </c>
      <c r="N3977" s="1064" t="s">
        <v>2395</v>
      </c>
      <c r="O3977">
        <v>13</v>
      </c>
      <c r="P3977" s="1065">
        <v>0</v>
      </c>
      <c r="Q3977" s="1065">
        <v>0</v>
      </c>
      <c r="R3977" s="1066">
        <f t="shared" si="62"/>
        <v>0</v>
      </c>
      <c r="S3977" s="1065">
        <v>34019.410000000003</v>
      </c>
      <c r="T3977" s="1065">
        <v>34019.410000000003</v>
      </c>
      <c r="U3977" s="1065">
        <v>0</v>
      </c>
      <c r="V3977" s="1065">
        <v>0</v>
      </c>
    </row>
    <row r="3978" spans="1:22">
      <c r="A3978">
        <v>4088200100</v>
      </c>
      <c r="B3978" s="1061">
        <v>2</v>
      </c>
      <c r="C3978" s="1061">
        <v>5</v>
      </c>
      <c r="D3978" s="1062">
        <v>2</v>
      </c>
      <c r="E3978" s="1061" t="s">
        <v>2394</v>
      </c>
      <c r="F3978" s="1061">
        <v>143</v>
      </c>
      <c r="G3978" s="1061" t="s">
        <v>711</v>
      </c>
      <c r="H3978" s="1063">
        <v>1</v>
      </c>
      <c r="I3978" s="1064">
        <v>14101</v>
      </c>
      <c r="J3978" s="1064">
        <v>1</v>
      </c>
      <c r="K3978">
        <v>2020</v>
      </c>
      <c r="L3978" s="1064">
        <v>1</v>
      </c>
      <c r="M3978" s="1064">
        <v>4</v>
      </c>
      <c r="N3978" s="1064" t="s">
        <v>2395</v>
      </c>
      <c r="O3978">
        <v>13</v>
      </c>
      <c r="P3978" s="1065">
        <v>0</v>
      </c>
      <c r="Q3978" s="1065">
        <v>34019.410000000003</v>
      </c>
      <c r="R3978" s="1066">
        <f t="shared" si="62"/>
        <v>34019.410000000003</v>
      </c>
      <c r="S3978" s="1065">
        <v>0</v>
      </c>
      <c r="T3978" s="1065">
        <v>0</v>
      </c>
      <c r="U3978" s="1065">
        <v>0</v>
      </c>
      <c r="V3978" s="1065">
        <v>0</v>
      </c>
    </row>
    <row r="3979" spans="1:22">
      <c r="A3979">
        <v>4088200100</v>
      </c>
      <c r="B3979" s="1061">
        <v>2</v>
      </c>
      <c r="C3979" s="1061">
        <v>5</v>
      </c>
      <c r="D3979" s="1062">
        <v>2</v>
      </c>
      <c r="E3979" s="1061" t="s">
        <v>2394</v>
      </c>
      <c r="F3979" s="1061">
        <v>143</v>
      </c>
      <c r="G3979" s="1061" t="s">
        <v>711</v>
      </c>
      <c r="H3979" s="1063">
        <v>1</v>
      </c>
      <c r="I3979" s="1064">
        <v>14101</v>
      </c>
      <c r="J3979" s="1064">
        <v>1</v>
      </c>
      <c r="K3979">
        <v>2020</v>
      </c>
      <c r="L3979" s="1064">
        <v>1</v>
      </c>
      <c r="M3979" s="1064">
        <v>4</v>
      </c>
      <c r="N3979" s="1064" t="s">
        <v>2395</v>
      </c>
      <c r="O3979">
        <v>13</v>
      </c>
      <c r="P3979" s="1065">
        <v>0</v>
      </c>
      <c r="Q3979" s="1065">
        <v>0</v>
      </c>
      <c r="R3979" s="1066">
        <f t="shared" si="62"/>
        <v>0</v>
      </c>
      <c r="S3979" s="1065">
        <v>0</v>
      </c>
      <c r="T3979" s="1065">
        <v>0</v>
      </c>
      <c r="U3979" s="1065">
        <v>0</v>
      </c>
      <c r="V3979" s="1065">
        <v>0</v>
      </c>
    </row>
    <row r="3980" spans="1:22">
      <c r="A3980">
        <v>4088200100</v>
      </c>
      <c r="B3980" s="1061">
        <v>2</v>
      </c>
      <c r="C3980" s="1061">
        <v>5</v>
      </c>
      <c r="D3980" s="1062">
        <v>2</v>
      </c>
      <c r="E3980" s="1061" t="s">
        <v>2394</v>
      </c>
      <c r="F3980" s="1061">
        <v>143</v>
      </c>
      <c r="G3980" s="1061" t="s">
        <v>711</v>
      </c>
      <c r="H3980" s="1063">
        <v>1</v>
      </c>
      <c r="I3980" s="1064">
        <v>14101</v>
      </c>
      <c r="J3980" s="1064">
        <v>1</v>
      </c>
      <c r="K3980">
        <v>2020</v>
      </c>
      <c r="L3980" s="1064">
        <v>1</v>
      </c>
      <c r="M3980" s="1064">
        <v>4</v>
      </c>
      <c r="N3980" s="1064" t="s">
        <v>2395</v>
      </c>
      <c r="O3980">
        <v>13</v>
      </c>
      <c r="P3980" s="1065">
        <v>0</v>
      </c>
      <c r="Q3980" s="1065">
        <v>0</v>
      </c>
      <c r="R3980" s="1066">
        <f t="shared" si="62"/>
        <v>0</v>
      </c>
      <c r="S3980" s="1065">
        <v>0</v>
      </c>
      <c r="T3980" s="1065">
        <v>0</v>
      </c>
      <c r="U3980" s="1065">
        <v>0</v>
      </c>
      <c r="V3980" s="1065">
        <v>0</v>
      </c>
    </row>
    <row r="3981" spans="1:22">
      <c r="A3981">
        <v>4088200100</v>
      </c>
      <c r="B3981" s="1061">
        <v>2</v>
      </c>
      <c r="C3981" s="1061">
        <v>5</v>
      </c>
      <c r="D3981" s="1062">
        <v>2</v>
      </c>
      <c r="E3981" s="1061" t="s">
        <v>2394</v>
      </c>
      <c r="F3981" s="1061">
        <v>143</v>
      </c>
      <c r="G3981" s="1061" t="s">
        <v>711</v>
      </c>
      <c r="H3981" s="1063">
        <v>1</v>
      </c>
      <c r="I3981" s="1064">
        <v>14101</v>
      </c>
      <c r="J3981" s="1064">
        <v>1</v>
      </c>
      <c r="K3981">
        <v>2020</v>
      </c>
      <c r="L3981" s="1064">
        <v>1</v>
      </c>
      <c r="M3981" s="1064">
        <v>4</v>
      </c>
      <c r="N3981" s="1064" t="s">
        <v>2395</v>
      </c>
      <c r="O3981">
        <v>13</v>
      </c>
      <c r="P3981" s="1065">
        <v>0</v>
      </c>
      <c r="Q3981" s="1065">
        <v>0</v>
      </c>
      <c r="R3981" s="1066">
        <f t="shared" si="62"/>
        <v>0</v>
      </c>
      <c r="S3981" s="1065">
        <v>4957.7299999999996</v>
      </c>
      <c r="T3981" s="1065">
        <v>4957.7299999999996</v>
      </c>
      <c r="U3981" s="1065">
        <v>0</v>
      </c>
      <c r="V3981" s="1065">
        <v>0</v>
      </c>
    </row>
    <row r="3982" spans="1:22">
      <c r="A3982">
        <v>4088200100</v>
      </c>
      <c r="B3982" s="1061">
        <v>2</v>
      </c>
      <c r="C3982" s="1061">
        <v>5</v>
      </c>
      <c r="D3982" s="1062">
        <v>2</v>
      </c>
      <c r="E3982" s="1061" t="s">
        <v>2394</v>
      </c>
      <c r="F3982" s="1061">
        <v>143</v>
      </c>
      <c r="G3982" s="1061" t="s">
        <v>711</v>
      </c>
      <c r="H3982" s="1063">
        <v>1</v>
      </c>
      <c r="I3982" s="1064">
        <v>14101</v>
      </c>
      <c r="J3982" s="1064">
        <v>1</v>
      </c>
      <c r="K3982">
        <v>2020</v>
      </c>
      <c r="L3982" s="1064">
        <v>1</v>
      </c>
      <c r="M3982" s="1064">
        <v>4</v>
      </c>
      <c r="N3982" s="1064" t="s">
        <v>2395</v>
      </c>
      <c r="O3982">
        <v>13</v>
      </c>
      <c r="P3982" s="1065">
        <v>0</v>
      </c>
      <c r="Q3982" s="1065">
        <v>4957.7299999999996</v>
      </c>
      <c r="R3982" s="1066">
        <f t="shared" si="62"/>
        <v>4957.7299999999996</v>
      </c>
      <c r="S3982" s="1065">
        <v>0</v>
      </c>
      <c r="T3982" s="1065">
        <v>0</v>
      </c>
      <c r="U3982" s="1065">
        <v>0</v>
      </c>
      <c r="V3982" s="1065">
        <v>0</v>
      </c>
    </row>
    <row r="3983" spans="1:22">
      <c r="A3983">
        <v>4088200100</v>
      </c>
      <c r="B3983" s="1061">
        <v>2</v>
      </c>
      <c r="C3983" s="1061">
        <v>5</v>
      </c>
      <c r="D3983" s="1062">
        <v>2</v>
      </c>
      <c r="E3983" s="1061" t="s">
        <v>2394</v>
      </c>
      <c r="F3983" s="1061">
        <v>143</v>
      </c>
      <c r="G3983" s="1061" t="s">
        <v>711</v>
      </c>
      <c r="H3983" s="1063">
        <v>1</v>
      </c>
      <c r="I3983" s="1064">
        <v>14101</v>
      </c>
      <c r="J3983" s="1064">
        <v>1</v>
      </c>
      <c r="K3983">
        <v>2020</v>
      </c>
      <c r="L3983" s="1064">
        <v>1</v>
      </c>
      <c r="M3983" s="1064">
        <v>4</v>
      </c>
      <c r="N3983" s="1064" t="s">
        <v>2395</v>
      </c>
      <c r="O3983">
        <v>13</v>
      </c>
      <c r="P3983" s="1065">
        <v>0</v>
      </c>
      <c r="Q3983" s="1065">
        <v>0</v>
      </c>
      <c r="R3983" s="1066">
        <f t="shared" si="62"/>
        <v>0</v>
      </c>
      <c r="S3983" s="1065">
        <v>0</v>
      </c>
      <c r="T3983" s="1065">
        <v>0</v>
      </c>
      <c r="U3983" s="1065">
        <v>0</v>
      </c>
      <c r="V3983" s="1065">
        <v>0</v>
      </c>
    </row>
    <row r="3984" spans="1:22">
      <c r="A3984">
        <v>4088200100</v>
      </c>
      <c r="B3984" s="1061">
        <v>2</v>
      </c>
      <c r="C3984" s="1061">
        <v>5</v>
      </c>
      <c r="D3984" s="1062">
        <v>2</v>
      </c>
      <c r="E3984" s="1061" t="s">
        <v>2394</v>
      </c>
      <c r="F3984" s="1061">
        <v>143</v>
      </c>
      <c r="G3984" s="1061" t="s">
        <v>711</v>
      </c>
      <c r="H3984" s="1063">
        <v>1</v>
      </c>
      <c r="I3984" s="1064">
        <v>14101</v>
      </c>
      <c r="J3984" s="1064">
        <v>1</v>
      </c>
      <c r="K3984">
        <v>2020</v>
      </c>
      <c r="L3984" s="1064">
        <v>1</v>
      </c>
      <c r="M3984" s="1064">
        <v>4</v>
      </c>
      <c r="N3984" s="1064" t="s">
        <v>2395</v>
      </c>
      <c r="O3984">
        <v>13</v>
      </c>
      <c r="P3984" s="1065">
        <v>0</v>
      </c>
      <c r="Q3984" s="1065">
        <v>0</v>
      </c>
      <c r="R3984" s="1066">
        <f t="shared" si="62"/>
        <v>0</v>
      </c>
      <c r="S3984" s="1065">
        <v>0</v>
      </c>
      <c r="T3984" s="1065">
        <v>0</v>
      </c>
      <c r="U3984" s="1065">
        <v>0</v>
      </c>
      <c r="V3984" s="1065">
        <v>0</v>
      </c>
    </row>
    <row r="3985" spans="1:22">
      <c r="A3985">
        <v>4088200100</v>
      </c>
      <c r="B3985" s="1061">
        <v>2</v>
      </c>
      <c r="C3985" s="1061">
        <v>5</v>
      </c>
      <c r="D3985" s="1062">
        <v>2</v>
      </c>
      <c r="E3985" s="1061" t="s">
        <v>2394</v>
      </c>
      <c r="F3985" s="1061">
        <v>143</v>
      </c>
      <c r="G3985" s="1061" t="s">
        <v>711</v>
      </c>
      <c r="H3985" s="1063">
        <v>1</v>
      </c>
      <c r="I3985" s="1064">
        <v>14101</v>
      </c>
      <c r="J3985" s="1064">
        <v>1</v>
      </c>
      <c r="K3985">
        <v>2020</v>
      </c>
      <c r="L3985" s="1064">
        <v>1</v>
      </c>
      <c r="M3985" s="1064">
        <v>4</v>
      </c>
      <c r="N3985" s="1064" t="s">
        <v>2395</v>
      </c>
      <c r="O3985">
        <v>13</v>
      </c>
      <c r="P3985" s="1065">
        <v>0</v>
      </c>
      <c r="Q3985" s="1065">
        <v>0</v>
      </c>
      <c r="R3985" s="1066">
        <f t="shared" si="62"/>
        <v>0</v>
      </c>
      <c r="S3985" s="1065">
        <v>11660.98</v>
      </c>
      <c r="T3985" s="1065">
        <v>11660.98</v>
      </c>
      <c r="U3985" s="1065">
        <v>0</v>
      </c>
      <c r="V3985" s="1065">
        <v>0</v>
      </c>
    </row>
    <row r="3986" spans="1:22">
      <c r="A3986">
        <v>4088200100</v>
      </c>
      <c r="B3986" s="1061">
        <v>2</v>
      </c>
      <c r="C3986" s="1061">
        <v>5</v>
      </c>
      <c r="D3986" s="1062">
        <v>2</v>
      </c>
      <c r="E3986" s="1061" t="s">
        <v>2394</v>
      </c>
      <c r="F3986" s="1061">
        <v>143</v>
      </c>
      <c r="G3986" s="1061" t="s">
        <v>711</v>
      </c>
      <c r="H3986" s="1063">
        <v>1</v>
      </c>
      <c r="I3986" s="1064">
        <v>14101</v>
      </c>
      <c r="J3986" s="1064">
        <v>1</v>
      </c>
      <c r="K3986">
        <v>2020</v>
      </c>
      <c r="L3986" s="1064">
        <v>1</v>
      </c>
      <c r="M3986" s="1064">
        <v>4</v>
      </c>
      <c r="N3986" s="1064" t="s">
        <v>2395</v>
      </c>
      <c r="O3986">
        <v>13</v>
      </c>
      <c r="P3986" s="1065">
        <v>0</v>
      </c>
      <c r="Q3986" s="1065">
        <v>11660.98</v>
      </c>
      <c r="R3986" s="1066">
        <f t="shared" si="62"/>
        <v>11660.98</v>
      </c>
      <c r="S3986" s="1065">
        <v>0</v>
      </c>
      <c r="T3986" s="1065">
        <v>0</v>
      </c>
      <c r="U3986" s="1065">
        <v>0</v>
      </c>
      <c r="V3986" s="1065">
        <v>0</v>
      </c>
    </row>
    <row r="3987" spans="1:22">
      <c r="A3987">
        <v>4088200100</v>
      </c>
      <c r="B3987" s="1061">
        <v>2</v>
      </c>
      <c r="C3987" s="1061">
        <v>5</v>
      </c>
      <c r="D3987" s="1062">
        <v>2</v>
      </c>
      <c r="E3987" s="1061" t="s">
        <v>2394</v>
      </c>
      <c r="F3987" s="1061">
        <v>143</v>
      </c>
      <c r="G3987" s="1061" t="s">
        <v>711</v>
      </c>
      <c r="H3987" s="1063">
        <v>1</v>
      </c>
      <c r="I3987" s="1064">
        <v>14101</v>
      </c>
      <c r="J3987" s="1064">
        <v>1</v>
      </c>
      <c r="K3987">
        <v>2020</v>
      </c>
      <c r="L3987" s="1064">
        <v>1</v>
      </c>
      <c r="M3987" s="1064">
        <v>4</v>
      </c>
      <c r="N3987" s="1064" t="s">
        <v>2395</v>
      </c>
      <c r="O3987">
        <v>13</v>
      </c>
      <c r="P3987" s="1065">
        <v>0</v>
      </c>
      <c r="Q3987" s="1065">
        <v>0</v>
      </c>
      <c r="R3987" s="1066">
        <f t="shared" si="62"/>
        <v>0</v>
      </c>
      <c r="S3987" s="1065">
        <v>0</v>
      </c>
      <c r="T3987" s="1065">
        <v>0</v>
      </c>
      <c r="U3987" s="1065">
        <v>0</v>
      </c>
      <c r="V3987" s="1065">
        <v>0</v>
      </c>
    </row>
    <row r="3988" spans="1:22">
      <c r="A3988">
        <v>4088200100</v>
      </c>
      <c r="B3988" s="1061">
        <v>2</v>
      </c>
      <c r="C3988" s="1061">
        <v>5</v>
      </c>
      <c r="D3988" s="1062">
        <v>2</v>
      </c>
      <c r="E3988" s="1061" t="s">
        <v>2394</v>
      </c>
      <c r="F3988" s="1061">
        <v>143</v>
      </c>
      <c r="G3988" s="1061" t="s">
        <v>711</v>
      </c>
      <c r="H3988" s="1063">
        <v>1</v>
      </c>
      <c r="I3988" s="1064">
        <v>14101</v>
      </c>
      <c r="J3988" s="1064">
        <v>1</v>
      </c>
      <c r="K3988">
        <v>2020</v>
      </c>
      <c r="L3988" s="1064">
        <v>1</v>
      </c>
      <c r="M3988" s="1064">
        <v>4</v>
      </c>
      <c r="N3988" s="1064" t="s">
        <v>2395</v>
      </c>
      <c r="O3988">
        <v>13</v>
      </c>
      <c r="P3988" s="1065">
        <v>0</v>
      </c>
      <c r="Q3988" s="1065">
        <v>0</v>
      </c>
      <c r="R3988" s="1066">
        <f t="shared" si="62"/>
        <v>0</v>
      </c>
      <c r="S3988" s="1065">
        <v>0</v>
      </c>
      <c r="T3988" s="1065">
        <v>0</v>
      </c>
      <c r="U3988" s="1065">
        <v>0</v>
      </c>
      <c r="V3988" s="1065">
        <v>0</v>
      </c>
    </row>
    <row r="3989" spans="1:22">
      <c r="A3989">
        <v>4088200100</v>
      </c>
      <c r="B3989" s="1061">
        <v>2</v>
      </c>
      <c r="C3989" s="1061">
        <v>5</v>
      </c>
      <c r="D3989" s="1062">
        <v>2</v>
      </c>
      <c r="E3989" s="1061" t="s">
        <v>2394</v>
      </c>
      <c r="F3989" s="1061">
        <v>143</v>
      </c>
      <c r="G3989" s="1061" t="s">
        <v>711</v>
      </c>
      <c r="H3989" s="1063">
        <v>1</v>
      </c>
      <c r="I3989" s="1064">
        <v>14101</v>
      </c>
      <c r="J3989" s="1064">
        <v>1</v>
      </c>
      <c r="K3989">
        <v>2020</v>
      </c>
      <c r="L3989" s="1064">
        <v>1</v>
      </c>
      <c r="M3989" s="1064">
        <v>4</v>
      </c>
      <c r="N3989" s="1064" t="s">
        <v>2395</v>
      </c>
      <c r="O3989">
        <v>13</v>
      </c>
      <c r="P3989" s="1065">
        <v>0</v>
      </c>
      <c r="Q3989" s="1065">
        <v>0</v>
      </c>
      <c r="R3989" s="1066">
        <f t="shared" si="62"/>
        <v>0</v>
      </c>
      <c r="S3989" s="1065">
        <v>36470.61</v>
      </c>
      <c r="T3989" s="1065">
        <v>36470.61</v>
      </c>
      <c r="U3989" s="1065">
        <v>0</v>
      </c>
      <c r="V3989" s="1065">
        <v>0</v>
      </c>
    </row>
    <row r="3990" spans="1:22">
      <c r="A3990">
        <v>4088200100</v>
      </c>
      <c r="B3990" s="1061">
        <v>2</v>
      </c>
      <c r="C3990" s="1061">
        <v>5</v>
      </c>
      <c r="D3990" s="1062">
        <v>2</v>
      </c>
      <c r="E3990" s="1061" t="s">
        <v>2394</v>
      </c>
      <c r="F3990" s="1061">
        <v>143</v>
      </c>
      <c r="G3990" s="1061" t="s">
        <v>711</v>
      </c>
      <c r="H3990" s="1063">
        <v>1</v>
      </c>
      <c r="I3990" s="1064">
        <v>14101</v>
      </c>
      <c r="J3990" s="1064">
        <v>1</v>
      </c>
      <c r="K3990">
        <v>2020</v>
      </c>
      <c r="L3990" s="1064">
        <v>1</v>
      </c>
      <c r="M3990" s="1064">
        <v>4</v>
      </c>
      <c r="N3990" s="1064" t="s">
        <v>2395</v>
      </c>
      <c r="O3990">
        <v>13</v>
      </c>
      <c r="P3990" s="1065">
        <v>0</v>
      </c>
      <c r="Q3990" s="1065">
        <v>36470.61</v>
      </c>
      <c r="R3990" s="1066">
        <f t="shared" si="62"/>
        <v>36470.61</v>
      </c>
      <c r="S3990" s="1065">
        <v>0</v>
      </c>
      <c r="T3990" s="1065">
        <v>0</v>
      </c>
      <c r="U3990" s="1065">
        <v>0</v>
      </c>
      <c r="V3990" s="1065">
        <v>0</v>
      </c>
    </row>
    <row r="3991" spans="1:22">
      <c r="A3991">
        <v>4088200100</v>
      </c>
      <c r="B3991" s="1061">
        <v>2</v>
      </c>
      <c r="C3991" s="1061">
        <v>5</v>
      </c>
      <c r="D3991" s="1062">
        <v>2</v>
      </c>
      <c r="E3991" s="1061" t="s">
        <v>2394</v>
      </c>
      <c r="F3991" s="1061">
        <v>143</v>
      </c>
      <c r="G3991" s="1061" t="s">
        <v>711</v>
      </c>
      <c r="H3991" s="1063">
        <v>1</v>
      </c>
      <c r="I3991" s="1064">
        <v>14101</v>
      </c>
      <c r="J3991" s="1064">
        <v>1</v>
      </c>
      <c r="K3991">
        <v>2020</v>
      </c>
      <c r="L3991" s="1064">
        <v>1</v>
      </c>
      <c r="M3991" s="1064">
        <v>4</v>
      </c>
      <c r="N3991" s="1064" t="s">
        <v>2395</v>
      </c>
      <c r="O3991">
        <v>13</v>
      </c>
      <c r="P3991" s="1065">
        <v>0</v>
      </c>
      <c r="Q3991" s="1065">
        <v>0</v>
      </c>
      <c r="R3991" s="1066">
        <f t="shared" si="62"/>
        <v>0</v>
      </c>
      <c r="S3991" s="1065">
        <v>0</v>
      </c>
      <c r="T3991" s="1065">
        <v>0</v>
      </c>
      <c r="U3991" s="1065">
        <v>0</v>
      </c>
      <c r="V3991" s="1065">
        <v>0</v>
      </c>
    </row>
    <row r="3992" spans="1:22">
      <c r="A3992">
        <v>4088200100</v>
      </c>
      <c r="B3992" s="1061">
        <v>2</v>
      </c>
      <c r="C3992" s="1061">
        <v>5</v>
      </c>
      <c r="D3992" s="1062">
        <v>2</v>
      </c>
      <c r="E3992" s="1061" t="s">
        <v>2394</v>
      </c>
      <c r="F3992" s="1061">
        <v>143</v>
      </c>
      <c r="G3992" s="1061" t="s">
        <v>711</v>
      </c>
      <c r="H3992" s="1063">
        <v>1</v>
      </c>
      <c r="I3992" s="1064">
        <v>14101</v>
      </c>
      <c r="J3992" s="1064">
        <v>1</v>
      </c>
      <c r="K3992">
        <v>2020</v>
      </c>
      <c r="L3992" s="1064">
        <v>1</v>
      </c>
      <c r="M3992" s="1064">
        <v>4</v>
      </c>
      <c r="N3992" s="1064" t="s">
        <v>2395</v>
      </c>
      <c r="O3992">
        <v>13</v>
      </c>
      <c r="P3992" s="1065">
        <v>0</v>
      </c>
      <c r="Q3992" s="1065">
        <v>0</v>
      </c>
      <c r="R3992" s="1066">
        <f t="shared" si="62"/>
        <v>0</v>
      </c>
      <c r="S3992" s="1065">
        <v>0</v>
      </c>
      <c r="T3992" s="1065">
        <v>0</v>
      </c>
      <c r="U3992" s="1065">
        <v>0</v>
      </c>
      <c r="V3992" s="1065">
        <v>0</v>
      </c>
    </row>
    <row r="3993" spans="1:22">
      <c r="A3993">
        <v>4088200100</v>
      </c>
      <c r="B3993" s="1061">
        <v>2</v>
      </c>
      <c r="C3993" s="1061">
        <v>5</v>
      </c>
      <c r="D3993" s="1062">
        <v>2</v>
      </c>
      <c r="E3993" s="1061" t="s">
        <v>2394</v>
      </c>
      <c r="F3993" s="1061">
        <v>143</v>
      </c>
      <c r="G3993" s="1061" t="s">
        <v>711</v>
      </c>
      <c r="H3993" s="1063">
        <v>1</v>
      </c>
      <c r="I3993" s="1064">
        <v>14101</v>
      </c>
      <c r="J3993" s="1064">
        <v>1</v>
      </c>
      <c r="K3993">
        <v>2020</v>
      </c>
      <c r="L3993" s="1064">
        <v>1</v>
      </c>
      <c r="M3993" s="1064">
        <v>4</v>
      </c>
      <c r="N3993" s="1064" t="s">
        <v>2395</v>
      </c>
      <c r="O3993">
        <v>13</v>
      </c>
      <c r="P3993" s="1065">
        <v>0</v>
      </c>
      <c r="Q3993" s="1065">
        <v>0</v>
      </c>
      <c r="R3993" s="1066">
        <f t="shared" si="62"/>
        <v>0</v>
      </c>
      <c r="S3993" s="1065">
        <v>6666.68</v>
      </c>
      <c r="T3993" s="1065">
        <v>6666.68</v>
      </c>
      <c r="U3993" s="1065">
        <v>0</v>
      </c>
      <c r="V3993" s="1065">
        <v>0</v>
      </c>
    </row>
    <row r="3994" spans="1:22">
      <c r="A3994">
        <v>4088200100</v>
      </c>
      <c r="B3994" s="1061">
        <v>2</v>
      </c>
      <c r="C3994" s="1061">
        <v>5</v>
      </c>
      <c r="D3994" s="1062">
        <v>2</v>
      </c>
      <c r="E3994" s="1061" t="s">
        <v>2394</v>
      </c>
      <c r="F3994" s="1061">
        <v>143</v>
      </c>
      <c r="G3994" s="1061" t="s">
        <v>711</v>
      </c>
      <c r="H3994" s="1063">
        <v>1</v>
      </c>
      <c r="I3994" s="1064">
        <v>14101</v>
      </c>
      <c r="J3994" s="1064">
        <v>1</v>
      </c>
      <c r="K3994">
        <v>2020</v>
      </c>
      <c r="L3994" s="1064">
        <v>1</v>
      </c>
      <c r="M3994" s="1064">
        <v>4</v>
      </c>
      <c r="N3994" s="1064" t="s">
        <v>2395</v>
      </c>
      <c r="O3994">
        <v>13</v>
      </c>
      <c r="P3994" s="1065">
        <v>0</v>
      </c>
      <c r="Q3994" s="1065">
        <v>6666.68</v>
      </c>
      <c r="R3994" s="1066">
        <f t="shared" si="62"/>
        <v>6666.68</v>
      </c>
      <c r="S3994" s="1065">
        <v>0</v>
      </c>
      <c r="T3994" s="1065">
        <v>0</v>
      </c>
      <c r="U3994" s="1065">
        <v>0</v>
      </c>
      <c r="V3994" s="1065">
        <v>0</v>
      </c>
    </row>
    <row r="3995" spans="1:22">
      <c r="A3995">
        <v>4088200100</v>
      </c>
      <c r="B3995" s="1061">
        <v>2</v>
      </c>
      <c r="C3995" s="1061">
        <v>5</v>
      </c>
      <c r="D3995" s="1062">
        <v>2</v>
      </c>
      <c r="E3995" s="1061" t="s">
        <v>2394</v>
      </c>
      <c r="F3995" s="1061">
        <v>143</v>
      </c>
      <c r="G3995" s="1061" t="s">
        <v>711</v>
      </c>
      <c r="H3995" s="1063">
        <v>1</v>
      </c>
      <c r="I3995" s="1064">
        <v>14101</v>
      </c>
      <c r="J3995" s="1064">
        <v>1</v>
      </c>
      <c r="K3995">
        <v>2020</v>
      </c>
      <c r="L3995" s="1064">
        <v>1</v>
      </c>
      <c r="M3995" s="1064">
        <v>4</v>
      </c>
      <c r="N3995" s="1064" t="s">
        <v>2395</v>
      </c>
      <c r="O3995">
        <v>13</v>
      </c>
      <c r="P3995" s="1065">
        <v>0</v>
      </c>
      <c r="Q3995" s="1065">
        <v>0</v>
      </c>
      <c r="R3995" s="1066">
        <f t="shared" si="62"/>
        <v>0</v>
      </c>
      <c r="S3995" s="1065">
        <v>0</v>
      </c>
      <c r="T3995" s="1065">
        <v>0</v>
      </c>
      <c r="U3995" s="1065">
        <v>0</v>
      </c>
      <c r="V3995" s="1065">
        <v>0</v>
      </c>
    </row>
    <row r="3996" spans="1:22">
      <c r="A3996">
        <v>4088200100</v>
      </c>
      <c r="B3996" s="1061">
        <v>2</v>
      </c>
      <c r="C3996" s="1061">
        <v>5</v>
      </c>
      <c r="D3996" s="1062">
        <v>2</v>
      </c>
      <c r="E3996" s="1061" t="s">
        <v>2394</v>
      </c>
      <c r="F3996" s="1061">
        <v>143</v>
      </c>
      <c r="G3996" s="1061" t="s">
        <v>711</v>
      </c>
      <c r="H3996" s="1063">
        <v>1</v>
      </c>
      <c r="I3996" s="1064">
        <v>14101</v>
      </c>
      <c r="J3996" s="1064">
        <v>1</v>
      </c>
      <c r="K3996">
        <v>2020</v>
      </c>
      <c r="L3996" s="1064">
        <v>1</v>
      </c>
      <c r="M3996" s="1064">
        <v>4</v>
      </c>
      <c r="N3996" s="1064" t="s">
        <v>2395</v>
      </c>
      <c r="O3996">
        <v>13</v>
      </c>
      <c r="P3996" s="1065">
        <v>0</v>
      </c>
      <c r="Q3996" s="1065">
        <v>0</v>
      </c>
      <c r="R3996" s="1066">
        <f t="shared" si="62"/>
        <v>0</v>
      </c>
      <c r="S3996" s="1065">
        <v>0</v>
      </c>
      <c r="T3996" s="1065">
        <v>0</v>
      </c>
      <c r="U3996" s="1065">
        <v>0</v>
      </c>
      <c r="V3996" s="1065">
        <v>0</v>
      </c>
    </row>
    <row r="3997" spans="1:22">
      <c r="A3997">
        <v>4088200100</v>
      </c>
      <c r="B3997" s="1061">
        <v>2</v>
      </c>
      <c r="C3997" s="1061">
        <v>5</v>
      </c>
      <c r="D3997" s="1062">
        <v>2</v>
      </c>
      <c r="E3997" s="1061" t="s">
        <v>2394</v>
      </c>
      <c r="F3997" s="1061">
        <v>143</v>
      </c>
      <c r="G3997" s="1061" t="s">
        <v>711</v>
      </c>
      <c r="H3997" s="1063">
        <v>1</v>
      </c>
      <c r="I3997" s="1064">
        <v>14101</v>
      </c>
      <c r="J3997" s="1064">
        <v>1</v>
      </c>
      <c r="K3997">
        <v>2020</v>
      </c>
      <c r="L3997" s="1064">
        <v>1</v>
      </c>
      <c r="M3997" s="1064">
        <v>4</v>
      </c>
      <c r="N3997" s="1064" t="s">
        <v>2395</v>
      </c>
      <c r="O3997">
        <v>13</v>
      </c>
      <c r="P3997" s="1065">
        <v>0</v>
      </c>
      <c r="Q3997" s="1065">
        <v>0</v>
      </c>
      <c r="R3997" s="1066">
        <f t="shared" si="62"/>
        <v>0</v>
      </c>
      <c r="S3997" s="1065">
        <v>6329.16</v>
      </c>
      <c r="T3997" s="1065">
        <v>6329.16</v>
      </c>
      <c r="U3997" s="1065">
        <v>0</v>
      </c>
      <c r="V3997" s="1065">
        <v>0</v>
      </c>
    </row>
    <row r="3998" spans="1:22">
      <c r="A3998">
        <v>4088200100</v>
      </c>
      <c r="B3998" s="1061">
        <v>2</v>
      </c>
      <c r="C3998" s="1061">
        <v>5</v>
      </c>
      <c r="D3998" s="1062">
        <v>2</v>
      </c>
      <c r="E3998" s="1061" t="s">
        <v>2394</v>
      </c>
      <c r="F3998" s="1061">
        <v>143</v>
      </c>
      <c r="G3998" s="1061" t="s">
        <v>711</v>
      </c>
      <c r="H3998" s="1063">
        <v>1</v>
      </c>
      <c r="I3998" s="1064">
        <v>14101</v>
      </c>
      <c r="J3998" s="1064">
        <v>1</v>
      </c>
      <c r="K3998">
        <v>2020</v>
      </c>
      <c r="L3998" s="1064">
        <v>1</v>
      </c>
      <c r="M3998" s="1064">
        <v>4</v>
      </c>
      <c r="N3998" s="1064" t="s">
        <v>2395</v>
      </c>
      <c r="O3998">
        <v>13</v>
      </c>
      <c r="P3998" s="1065">
        <v>0</v>
      </c>
      <c r="Q3998" s="1065">
        <v>6329.16</v>
      </c>
      <c r="R3998" s="1066">
        <f t="shared" si="62"/>
        <v>6329.16</v>
      </c>
      <c r="S3998" s="1065">
        <v>0</v>
      </c>
      <c r="T3998" s="1065">
        <v>0</v>
      </c>
      <c r="U3998" s="1065">
        <v>0</v>
      </c>
      <c r="V3998" s="1065">
        <v>0</v>
      </c>
    </row>
    <row r="3999" spans="1:22">
      <c r="A3999">
        <v>4088200100</v>
      </c>
      <c r="B3999" s="1061">
        <v>2</v>
      </c>
      <c r="C3999" s="1061">
        <v>5</v>
      </c>
      <c r="D3999" s="1062">
        <v>2</v>
      </c>
      <c r="E3999" s="1061" t="s">
        <v>2394</v>
      </c>
      <c r="F3999" s="1061">
        <v>143</v>
      </c>
      <c r="G3999" s="1061" t="s">
        <v>711</v>
      </c>
      <c r="H3999" s="1063">
        <v>1</v>
      </c>
      <c r="I3999" s="1064">
        <v>14101</v>
      </c>
      <c r="J3999" s="1064">
        <v>1</v>
      </c>
      <c r="K3999">
        <v>2020</v>
      </c>
      <c r="L3999" s="1064">
        <v>1</v>
      </c>
      <c r="M3999" s="1064">
        <v>4</v>
      </c>
      <c r="N3999" s="1064" t="s">
        <v>2395</v>
      </c>
      <c r="O3999">
        <v>13</v>
      </c>
      <c r="P3999" s="1065">
        <v>0</v>
      </c>
      <c r="Q3999" s="1065">
        <v>0</v>
      </c>
      <c r="R3999" s="1066">
        <f t="shared" si="62"/>
        <v>0</v>
      </c>
      <c r="S3999" s="1065">
        <v>0</v>
      </c>
      <c r="T3999" s="1065">
        <v>0</v>
      </c>
      <c r="U3999" s="1065">
        <v>0</v>
      </c>
      <c r="V3999" s="1065">
        <v>0</v>
      </c>
    </row>
    <row r="4000" spans="1:22">
      <c r="A4000">
        <v>4088200100</v>
      </c>
      <c r="B4000" s="1061">
        <v>2</v>
      </c>
      <c r="C4000" s="1061">
        <v>5</v>
      </c>
      <c r="D4000" s="1062">
        <v>2</v>
      </c>
      <c r="E4000" s="1061" t="s">
        <v>2394</v>
      </c>
      <c r="F4000" s="1061">
        <v>143</v>
      </c>
      <c r="G4000" s="1061" t="s">
        <v>711</v>
      </c>
      <c r="H4000" s="1063">
        <v>1</v>
      </c>
      <c r="I4000" s="1064">
        <v>14101</v>
      </c>
      <c r="J4000" s="1064">
        <v>1</v>
      </c>
      <c r="K4000">
        <v>2020</v>
      </c>
      <c r="L4000" s="1064">
        <v>1</v>
      </c>
      <c r="M4000" s="1064">
        <v>4</v>
      </c>
      <c r="N4000" s="1064" t="s">
        <v>2395</v>
      </c>
      <c r="O4000">
        <v>13</v>
      </c>
      <c r="P4000" s="1065">
        <v>0</v>
      </c>
      <c r="Q4000" s="1065">
        <v>0</v>
      </c>
      <c r="R4000" s="1066">
        <f t="shared" si="62"/>
        <v>0</v>
      </c>
      <c r="S4000" s="1065">
        <v>0</v>
      </c>
      <c r="T4000" s="1065">
        <v>0</v>
      </c>
      <c r="U4000" s="1065">
        <v>0</v>
      </c>
      <c r="V4000" s="1065">
        <v>0</v>
      </c>
    </row>
    <row r="4001" spans="1:22">
      <c r="A4001">
        <v>4088200100</v>
      </c>
      <c r="B4001" s="1061">
        <v>2</v>
      </c>
      <c r="C4001" s="1061">
        <v>5</v>
      </c>
      <c r="D4001" s="1062">
        <v>2</v>
      </c>
      <c r="E4001" s="1061" t="s">
        <v>2394</v>
      </c>
      <c r="F4001" s="1061">
        <v>143</v>
      </c>
      <c r="G4001" s="1061" t="s">
        <v>711</v>
      </c>
      <c r="H4001" s="1063">
        <v>1</v>
      </c>
      <c r="I4001" s="1064">
        <v>14101</v>
      </c>
      <c r="J4001" s="1064">
        <v>1</v>
      </c>
      <c r="K4001">
        <v>2020</v>
      </c>
      <c r="L4001" s="1064">
        <v>1</v>
      </c>
      <c r="M4001" s="1064">
        <v>4</v>
      </c>
      <c r="N4001" s="1064" t="s">
        <v>2395</v>
      </c>
      <c r="O4001">
        <v>13</v>
      </c>
      <c r="P4001" s="1065">
        <v>0</v>
      </c>
      <c r="Q4001" s="1065">
        <v>0</v>
      </c>
      <c r="R4001" s="1066">
        <f t="shared" si="62"/>
        <v>0</v>
      </c>
      <c r="S4001" s="1065">
        <v>27478.75</v>
      </c>
      <c r="T4001" s="1065">
        <v>27478.75</v>
      </c>
      <c r="U4001" s="1065">
        <v>0</v>
      </c>
      <c r="V4001" s="1065">
        <v>0</v>
      </c>
    </row>
    <row r="4002" spans="1:22">
      <c r="A4002">
        <v>4088200100</v>
      </c>
      <c r="B4002" s="1061">
        <v>2</v>
      </c>
      <c r="C4002" s="1061">
        <v>5</v>
      </c>
      <c r="D4002" s="1062">
        <v>2</v>
      </c>
      <c r="E4002" s="1061" t="s">
        <v>2394</v>
      </c>
      <c r="F4002" s="1061">
        <v>143</v>
      </c>
      <c r="G4002" s="1061" t="s">
        <v>711</v>
      </c>
      <c r="H4002" s="1063">
        <v>1</v>
      </c>
      <c r="I4002" s="1064">
        <v>14101</v>
      </c>
      <c r="J4002" s="1064">
        <v>1</v>
      </c>
      <c r="K4002">
        <v>2020</v>
      </c>
      <c r="L4002" s="1064">
        <v>1</v>
      </c>
      <c r="M4002" s="1064">
        <v>4</v>
      </c>
      <c r="N4002" s="1064" t="s">
        <v>2395</v>
      </c>
      <c r="O4002">
        <v>13</v>
      </c>
      <c r="P4002" s="1065">
        <v>0</v>
      </c>
      <c r="Q4002" s="1065">
        <v>27478.75</v>
      </c>
      <c r="R4002" s="1066">
        <f t="shared" si="62"/>
        <v>27478.75</v>
      </c>
      <c r="S4002" s="1065">
        <v>0</v>
      </c>
      <c r="T4002" s="1065">
        <v>0</v>
      </c>
      <c r="U4002" s="1065">
        <v>0</v>
      </c>
      <c r="V4002" s="1065">
        <v>0</v>
      </c>
    </row>
    <row r="4003" spans="1:22">
      <c r="A4003">
        <v>4088200100</v>
      </c>
      <c r="B4003" s="1061">
        <v>2</v>
      </c>
      <c r="C4003" s="1061">
        <v>5</v>
      </c>
      <c r="D4003" s="1062">
        <v>2</v>
      </c>
      <c r="E4003" s="1061" t="s">
        <v>2394</v>
      </c>
      <c r="F4003" s="1061">
        <v>143</v>
      </c>
      <c r="G4003" s="1061" t="s">
        <v>711</v>
      </c>
      <c r="H4003" s="1063">
        <v>1</v>
      </c>
      <c r="I4003" s="1064">
        <v>14101</v>
      </c>
      <c r="J4003" s="1064">
        <v>1</v>
      </c>
      <c r="K4003">
        <v>2020</v>
      </c>
      <c r="L4003" s="1064">
        <v>1</v>
      </c>
      <c r="M4003" s="1064">
        <v>4</v>
      </c>
      <c r="N4003" s="1064" t="s">
        <v>2395</v>
      </c>
      <c r="O4003">
        <v>13</v>
      </c>
      <c r="P4003" s="1065">
        <v>0</v>
      </c>
      <c r="Q4003" s="1065">
        <v>0</v>
      </c>
      <c r="R4003" s="1066">
        <f t="shared" si="62"/>
        <v>0</v>
      </c>
      <c r="S4003" s="1065">
        <v>0</v>
      </c>
      <c r="T4003" s="1065">
        <v>0</v>
      </c>
      <c r="U4003" s="1065">
        <v>0</v>
      </c>
      <c r="V4003" s="1065">
        <v>0</v>
      </c>
    </row>
    <row r="4004" spans="1:22">
      <c r="A4004">
        <v>4088200100</v>
      </c>
      <c r="B4004" s="1061">
        <v>2</v>
      </c>
      <c r="C4004" s="1061">
        <v>5</v>
      </c>
      <c r="D4004" s="1062">
        <v>2</v>
      </c>
      <c r="E4004" s="1061" t="s">
        <v>2394</v>
      </c>
      <c r="F4004" s="1061">
        <v>143</v>
      </c>
      <c r="G4004" s="1061" t="s">
        <v>711</v>
      </c>
      <c r="H4004" s="1063">
        <v>1</v>
      </c>
      <c r="I4004" s="1064">
        <v>14101</v>
      </c>
      <c r="J4004" s="1064">
        <v>1</v>
      </c>
      <c r="K4004">
        <v>2020</v>
      </c>
      <c r="L4004" s="1064">
        <v>1</v>
      </c>
      <c r="M4004" s="1064">
        <v>4</v>
      </c>
      <c r="N4004" s="1064" t="s">
        <v>2395</v>
      </c>
      <c r="O4004">
        <v>13</v>
      </c>
      <c r="P4004" s="1065">
        <v>0</v>
      </c>
      <c r="Q4004" s="1065">
        <v>0</v>
      </c>
      <c r="R4004" s="1066">
        <f t="shared" si="62"/>
        <v>0</v>
      </c>
      <c r="S4004" s="1065">
        <v>0</v>
      </c>
      <c r="T4004" s="1065">
        <v>0</v>
      </c>
      <c r="U4004" s="1065">
        <v>0</v>
      </c>
      <c r="V4004" s="1065">
        <v>0</v>
      </c>
    </row>
    <row r="4005" spans="1:22">
      <c r="A4005">
        <v>4088200100</v>
      </c>
      <c r="B4005" s="1061">
        <v>2</v>
      </c>
      <c r="C4005" s="1061">
        <v>5</v>
      </c>
      <c r="D4005" s="1062">
        <v>2</v>
      </c>
      <c r="E4005" s="1061" t="s">
        <v>2394</v>
      </c>
      <c r="F4005" s="1061">
        <v>143</v>
      </c>
      <c r="G4005" s="1061" t="s">
        <v>711</v>
      </c>
      <c r="H4005" s="1063">
        <v>1</v>
      </c>
      <c r="I4005" s="1064">
        <v>14101</v>
      </c>
      <c r="J4005" s="1064">
        <v>1</v>
      </c>
      <c r="K4005">
        <v>2020</v>
      </c>
      <c r="L4005" s="1064">
        <v>1</v>
      </c>
      <c r="M4005" s="1064">
        <v>4</v>
      </c>
      <c r="N4005" s="1064" t="s">
        <v>2395</v>
      </c>
      <c r="O4005">
        <v>13</v>
      </c>
      <c r="P4005" s="1065">
        <v>0</v>
      </c>
      <c r="Q4005" s="1065">
        <v>0</v>
      </c>
      <c r="R4005" s="1066">
        <f t="shared" si="62"/>
        <v>0</v>
      </c>
      <c r="S4005" s="1065">
        <v>37727.11</v>
      </c>
      <c r="T4005" s="1065">
        <v>37727.11</v>
      </c>
      <c r="U4005" s="1065">
        <v>0</v>
      </c>
      <c r="V4005" s="1065">
        <v>0</v>
      </c>
    </row>
    <row r="4006" spans="1:22">
      <c r="A4006">
        <v>4088200100</v>
      </c>
      <c r="B4006" s="1061">
        <v>2</v>
      </c>
      <c r="C4006" s="1061">
        <v>5</v>
      </c>
      <c r="D4006" s="1062">
        <v>2</v>
      </c>
      <c r="E4006" s="1061" t="s">
        <v>2394</v>
      </c>
      <c r="F4006" s="1061">
        <v>143</v>
      </c>
      <c r="G4006" s="1061" t="s">
        <v>711</v>
      </c>
      <c r="H4006" s="1063">
        <v>1</v>
      </c>
      <c r="I4006" s="1064">
        <v>14101</v>
      </c>
      <c r="J4006" s="1064">
        <v>1</v>
      </c>
      <c r="K4006">
        <v>2020</v>
      </c>
      <c r="L4006" s="1064">
        <v>1</v>
      </c>
      <c r="M4006" s="1064">
        <v>4</v>
      </c>
      <c r="N4006" s="1064" t="s">
        <v>2395</v>
      </c>
      <c r="O4006">
        <v>13</v>
      </c>
      <c r="P4006" s="1065">
        <v>0</v>
      </c>
      <c r="Q4006" s="1065">
        <v>37727.11</v>
      </c>
      <c r="R4006" s="1066">
        <f t="shared" si="62"/>
        <v>37727.11</v>
      </c>
      <c r="S4006" s="1065">
        <v>0</v>
      </c>
      <c r="T4006" s="1065">
        <v>0</v>
      </c>
      <c r="U4006" s="1065">
        <v>0</v>
      </c>
      <c r="V4006" s="1065">
        <v>0</v>
      </c>
    </row>
    <row r="4007" spans="1:22">
      <c r="A4007">
        <v>4088200100</v>
      </c>
      <c r="B4007" s="1061">
        <v>2</v>
      </c>
      <c r="C4007" s="1061">
        <v>5</v>
      </c>
      <c r="D4007" s="1062">
        <v>2</v>
      </c>
      <c r="E4007" s="1061" t="s">
        <v>2394</v>
      </c>
      <c r="F4007" s="1061">
        <v>143</v>
      </c>
      <c r="G4007" s="1061" t="s">
        <v>711</v>
      </c>
      <c r="H4007" s="1063">
        <v>1</v>
      </c>
      <c r="I4007" s="1064">
        <v>14101</v>
      </c>
      <c r="J4007" s="1064">
        <v>1</v>
      </c>
      <c r="K4007">
        <v>2020</v>
      </c>
      <c r="L4007" s="1064">
        <v>1</v>
      </c>
      <c r="M4007" s="1064">
        <v>4</v>
      </c>
      <c r="N4007" s="1064" t="s">
        <v>2395</v>
      </c>
      <c r="O4007">
        <v>13</v>
      </c>
      <c r="P4007" s="1065">
        <v>0</v>
      </c>
      <c r="Q4007" s="1065">
        <v>0</v>
      </c>
      <c r="R4007" s="1066">
        <f t="shared" si="62"/>
        <v>0</v>
      </c>
      <c r="S4007" s="1065">
        <v>0</v>
      </c>
      <c r="T4007" s="1065">
        <v>0</v>
      </c>
      <c r="U4007" s="1065">
        <v>0</v>
      </c>
      <c r="V4007" s="1065">
        <v>0</v>
      </c>
    </row>
    <row r="4008" spans="1:22">
      <c r="A4008">
        <v>4088200100</v>
      </c>
      <c r="B4008" s="1061">
        <v>2</v>
      </c>
      <c r="C4008" s="1061">
        <v>5</v>
      </c>
      <c r="D4008" s="1062">
        <v>2</v>
      </c>
      <c r="E4008" s="1061" t="s">
        <v>2394</v>
      </c>
      <c r="F4008" s="1061">
        <v>143</v>
      </c>
      <c r="G4008" s="1061" t="s">
        <v>711</v>
      </c>
      <c r="H4008" s="1063">
        <v>1</v>
      </c>
      <c r="I4008" s="1064">
        <v>14101</v>
      </c>
      <c r="J4008" s="1064">
        <v>1</v>
      </c>
      <c r="K4008">
        <v>2020</v>
      </c>
      <c r="L4008" s="1064">
        <v>1</v>
      </c>
      <c r="M4008" s="1064">
        <v>4</v>
      </c>
      <c r="N4008" s="1064" t="s">
        <v>2395</v>
      </c>
      <c r="O4008">
        <v>13</v>
      </c>
      <c r="P4008" s="1065">
        <v>0</v>
      </c>
      <c r="Q4008" s="1065">
        <v>0</v>
      </c>
      <c r="R4008" s="1066">
        <f t="shared" si="62"/>
        <v>0</v>
      </c>
      <c r="S4008" s="1065">
        <v>0</v>
      </c>
      <c r="T4008" s="1065">
        <v>0</v>
      </c>
      <c r="U4008" s="1065">
        <v>0</v>
      </c>
      <c r="V4008" s="1065">
        <v>0</v>
      </c>
    </row>
    <row r="4009" spans="1:22">
      <c r="A4009">
        <v>4088200100</v>
      </c>
      <c r="B4009" s="1061">
        <v>2</v>
      </c>
      <c r="C4009" s="1061">
        <v>5</v>
      </c>
      <c r="D4009" s="1062">
        <v>2</v>
      </c>
      <c r="E4009" s="1061" t="s">
        <v>2394</v>
      </c>
      <c r="F4009" s="1061">
        <v>143</v>
      </c>
      <c r="G4009" s="1061" t="s">
        <v>711</v>
      </c>
      <c r="H4009" s="1063">
        <v>1</v>
      </c>
      <c r="I4009" s="1064">
        <v>14101</v>
      </c>
      <c r="J4009" s="1064">
        <v>1</v>
      </c>
      <c r="K4009">
        <v>2020</v>
      </c>
      <c r="L4009" s="1064">
        <v>1</v>
      </c>
      <c r="M4009" s="1064">
        <v>4</v>
      </c>
      <c r="N4009" s="1064" t="s">
        <v>2395</v>
      </c>
      <c r="O4009">
        <v>13</v>
      </c>
      <c r="P4009" s="1065">
        <v>0</v>
      </c>
      <c r="Q4009" s="1065">
        <v>0</v>
      </c>
      <c r="R4009" s="1066">
        <f t="shared" si="62"/>
        <v>0</v>
      </c>
      <c r="S4009" s="1065">
        <v>1553.27</v>
      </c>
      <c r="T4009" s="1065">
        <v>1553.27</v>
      </c>
      <c r="U4009" s="1065">
        <v>0</v>
      </c>
      <c r="V4009" s="1065">
        <v>0</v>
      </c>
    </row>
    <row r="4010" spans="1:22">
      <c r="A4010">
        <v>4088200100</v>
      </c>
      <c r="B4010" s="1061">
        <v>2</v>
      </c>
      <c r="C4010" s="1061">
        <v>5</v>
      </c>
      <c r="D4010" s="1062">
        <v>2</v>
      </c>
      <c r="E4010" s="1061" t="s">
        <v>2394</v>
      </c>
      <c r="F4010" s="1061">
        <v>143</v>
      </c>
      <c r="G4010" s="1061" t="s">
        <v>711</v>
      </c>
      <c r="H4010" s="1063">
        <v>1</v>
      </c>
      <c r="I4010" s="1064">
        <v>14101</v>
      </c>
      <c r="J4010" s="1064">
        <v>1</v>
      </c>
      <c r="K4010">
        <v>2020</v>
      </c>
      <c r="L4010" s="1064">
        <v>1</v>
      </c>
      <c r="M4010" s="1064">
        <v>4</v>
      </c>
      <c r="N4010" s="1064" t="s">
        <v>2395</v>
      </c>
      <c r="O4010">
        <v>13</v>
      </c>
      <c r="P4010" s="1065">
        <v>0</v>
      </c>
      <c r="Q4010" s="1065">
        <v>1553.27</v>
      </c>
      <c r="R4010" s="1066">
        <f t="shared" si="62"/>
        <v>1553.27</v>
      </c>
      <c r="S4010" s="1065">
        <v>0</v>
      </c>
      <c r="T4010" s="1065">
        <v>0</v>
      </c>
      <c r="U4010" s="1065">
        <v>0</v>
      </c>
      <c r="V4010" s="1065">
        <v>0</v>
      </c>
    </row>
    <row r="4011" spans="1:22">
      <c r="A4011">
        <v>4088200100</v>
      </c>
      <c r="B4011" s="1061">
        <v>2</v>
      </c>
      <c r="C4011" s="1061">
        <v>5</v>
      </c>
      <c r="D4011" s="1062">
        <v>2</v>
      </c>
      <c r="E4011" s="1061" t="s">
        <v>2394</v>
      </c>
      <c r="F4011" s="1061">
        <v>143</v>
      </c>
      <c r="G4011" s="1061" t="s">
        <v>711</v>
      </c>
      <c r="H4011" s="1063">
        <v>1</v>
      </c>
      <c r="I4011" s="1064">
        <v>14101</v>
      </c>
      <c r="J4011" s="1064">
        <v>1</v>
      </c>
      <c r="K4011">
        <v>2020</v>
      </c>
      <c r="L4011" s="1064">
        <v>1</v>
      </c>
      <c r="M4011" s="1064">
        <v>4</v>
      </c>
      <c r="N4011" s="1064" t="s">
        <v>2395</v>
      </c>
      <c r="O4011">
        <v>13</v>
      </c>
      <c r="P4011" s="1065">
        <v>0</v>
      </c>
      <c r="Q4011" s="1065">
        <v>0</v>
      </c>
      <c r="R4011" s="1066">
        <f t="shared" si="62"/>
        <v>0</v>
      </c>
      <c r="S4011" s="1065">
        <v>0</v>
      </c>
      <c r="T4011" s="1065">
        <v>0</v>
      </c>
      <c r="U4011" s="1065">
        <v>0</v>
      </c>
      <c r="V4011" s="1065">
        <v>0</v>
      </c>
    </row>
    <row r="4012" spans="1:22">
      <c r="A4012">
        <v>4088200100</v>
      </c>
      <c r="B4012" s="1061">
        <v>2</v>
      </c>
      <c r="C4012" s="1061">
        <v>5</v>
      </c>
      <c r="D4012" s="1062">
        <v>2</v>
      </c>
      <c r="E4012" s="1061" t="s">
        <v>2394</v>
      </c>
      <c r="F4012" s="1061">
        <v>143</v>
      </c>
      <c r="G4012" s="1061" t="s">
        <v>711</v>
      </c>
      <c r="H4012" s="1063">
        <v>1</v>
      </c>
      <c r="I4012" s="1064">
        <v>14101</v>
      </c>
      <c r="J4012" s="1064">
        <v>1</v>
      </c>
      <c r="K4012">
        <v>2020</v>
      </c>
      <c r="L4012" s="1064">
        <v>1</v>
      </c>
      <c r="M4012" s="1064">
        <v>4</v>
      </c>
      <c r="N4012" s="1064" t="s">
        <v>2395</v>
      </c>
      <c r="O4012">
        <v>13</v>
      </c>
      <c r="P4012" s="1065">
        <v>0</v>
      </c>
      <c r="Q4012" s="1065">
        <v>17644.78</v>
      </c>
      <c r="R4012" s="1066">
        <f t="shared" si="62"/>
        <v>17644.78</v>
      </c>
      <c r="S4012" s="1065">
        <v>0</v>
      </c>
      <c r="T4012" s="1065">
        <v>0</v>
      </c>
      <c r="U4012" s="1065">
        <v>0</v>
      </c>
      <c r="V4012" s="1065">
        <v>0</v>
      </c>
    </row>
    <row r="4013" spans="1:22">
      <c r="A4013">
        <v>4088200100</v>
      </c>
      <c r="B4013" s="1061">
        <v>2</v>
      </c>
      <c r="C4013" s="1061">
        <v>5</v>
      </c>
      <c r="D4013" s="1062">
        <v>2</v>
      </c>
      <c r="E4013" s="1061" t="s">
        <v>2394</v>
      </c>
      <c r="F4013" s="1061">
        <v>143</v>
      </c>
      <c r="G4013" s="1061" t="s">
        <v>711</v>
      </c>
      <c r="H4013" s="1063">
        <v>1</v>
      </c>
      <c r="I4013" s="1064">
        <v>14101</v>
      </c>
      <c r="J4013" s="1064">
        <v>1</v>
      </c>
      <c r="K4013">
        <v>2020</v>
      </c>
      <c r="L4013" s="1064">
        <v>1</v>
      </c>
      <c r="M4013" s="1064">
        <v>4</v>
      </c>
      <c r="N4013" s="1064" t="s">
        <v>2395</v>
      </c>
      <c r="O4013">
        <v>13</v>
      </c>
      <c r="P4013" s="1065">
        <v>0</v>
      </c>
      <c r="Q4013" s="1065">
        <v>0</v>
      </c>
      <c r="R4013" s="1066">
        <f t="shared" si="62"/>
        <v>0</v>
      </c>
      <c r="S4013" s="1065">
        <v>0</v>
      </c>
      <c r="T4013" s="1065">
        <v>0</v>
      </c>
      <c r="U4013" s="1065">
        <v>0</v>
      </c>
      <c r="V4013" s="1065">
        <v>0</v>
      </c>
    </row>
    <row r="4014" spans="1:22">
      <c r="A4014">
        <v>4088200100</v>
      </c>
      <c r="B4014" s="1061">
        <v>2</v>
      </c>
      <c r="C4014" s="1061">
        <v>5</v>
      </c>
      <c r="D4014" s="1062">
        <v>2</v>
      </c>
      <c r="E4014" s="1061" t="s">
        <v>2394</v>
      </c>
      <c r="F4014" s="1061">
        <v>143</v>
      </c>
      <c r="G4014" s="1061" t="s">
        <v>711</v>
      </c>
      <c r="H4014" s="1063">
        <v>1</v>
      </c>
      <c r="I4014" s="1064">
        <v>14101</v>
      </c>
      <c r="J4014" s="1064">
        <v>1</v>
      </c>
      <c r="K4014">
        <v>2020</v>
      </c>
      <c r="L4014" s="1064">
        <v>1</v>
      </c>
      <c r="M4014" s="1064">
        <v>4</v>
      </c>
      <c r="N4014" s="1064" t="s">
        <v>2395</v>
      </c>
      <c r="O4014">
        <v>13</v>
      </c>
      <c r="P4014" s="1065">
        <v>0</v>
      </c>
      <c r="Q4014" s="1065">
        <v>0</v>
      </c>
      <c r="R4014" s="1066">
        <f t="shared" si="62"/>
        <v>0</v>
      </c>
      <c r="S4014" s="1065">
        <v>17644.78</v>
      </c>
      <c r="T4014" s="1065">
        <v>17644.78</v>
      </c>
      <c r="U4014" s="1065">
        <v>0</v>
      </c>
      <c r="V4014" s="1065">
        <v>0</v>
      </c>
    </row>
    <row r="4015" spans="1:22">
      <c r="A4015">
        <v>4088200100</v>
      </c>
      <c r="B4015" s="1061">
        <v>2</v>
      </c>
      <c r="C4015" s="1061">
        <v>5</v>
      </c>
      <c r="D4015" s="1062">
        <v>2</v>
      </c>
      <c r="E4015" s="1061" t="s">
        <v>2394</v>
      </c>
      <c r="F4015" s="1061">
        <v>143</v>
      </c>
      <c r="G4015" s="1061" t="s">
        <v>711</v>
      </c>
      <c r="H4015" s="1063">
        <v>1</v>
      </c>
      <c r="I4015" s="1064">
        <v>14101</v>
      </c>
      <c r="J4015" s="1064">
        <v>1</v>
      </c>
      <c r="K4015">
        <v>2020</v>
      </c>
      <c r="L4015" s="1064">
        <v>1</v>
      </c>
      <c r="M4015" s="1064">
        <v>4</v>
      </c>
      <c r="N4015" s="1064" t="s">
        <v>2395</v>
      </c>
      <c r="O4015">
        <v>13</v>
      </c>
      <c r="P4015" s="1065">
        <v>0</v>
      </c>
      <c r="Q4015" s="1065">
        <v>0</v>
      </c>
      <c r="R4015" s="1066">
        <f t="shared" si="62"/>
        <v>0</v>
      </c>
      <c r="S4015" s="1065">
        <v>0</v>
      </c>
      <c r="T4015" s="1065">
        <v>0</v>
      </c>
      <c r="U4015" s="1065">
        <v>0</v>
      </c>
      <c r="V4015" s="1065">
        <v>0</v>
      </c>
    </row>
    <row r="4016" spans="1:22">
      <c r="A4016">
        <v>4088200100</v>
      </c>
      <c r="B4016" s="1061">
        <v>2</v>
      </c>
      <c r="C4016" s="1061">
        <v>5</v>
      </c>
      <c r="D4016" s="1062">
        <v>2</v>
      </c>
      <c r="E4016" s="1061" t="s">
        <v>2394</v>
      </c>
      <c r="F4016" s="1061">
        <v>143</v>
      </c>
      <c r="G4016" s="1061" t="s">
        <v>711</v>
      </c>
      <c r="H4016" s="1063">
        <v>1</v>
      </c>
      <c r="I4016" s="1064">
        <v>14101</v>
      </c>
      <c r="J4016" s="1064">
        <v>1</v>
      </c>
      <c r="K4016">
        <v>2020</v>
      </c>
      <c r="L4016" s="1064">
        <v>1</v>
      </c>
      <c r="M4016" s="1064">
        <v>4</v>
      </c>
      <c r="N4016" s="1064" t="s">
        <v>2395</v>
      </c>
      <c r="O4016">
        <v>13</v>
      </c>
      <c r="P4016" s="1065">
        <v>0</v>
      </c>
      <c r="Q4016" s="1065">
        <v>0</v>
      </c>
      <c r="R4016" s="1066">
        <f t="shared" si="62"/>
        <v>0</v>
      </c>
      <c r="S4016" s="1065">
        <v>0</v>
      </c>
      <c r="T4016" s="1065">
        <v>0</v>
      </c>
      <c r="U4016" s="1065">
        <v>0</v>
      </c>
      <c r="V4016" s="1065">
        <v>0</v>
      </c>
    </row>
    <row r="4017" spans="1:22">
      <c r="A4017">
        <v>4088200100</v>
      </c>
      <c r="B4017" s="1061">
        <v>2</v>
      </c>
      <c r="C4017" s="1061">
        <v>5</v>
      </c>
      <c r="D4017" s="1062">
        <v>2</v>
      </c>
      <c r="E4017" s="1061" t="s">
        <v>2394</v>
      </c>
      <c r="F4017" s="1061">
        <v>143</v>
      </c>
      <c r="G4017" s="1061" t="s">
        <v>711</v>
      </c>
      <c r="H4017" s="1063">
        <v>1</v>
      </c>
      <c r="I4017" s="1064">
        <v>14101</v>
      </c>
      <c r="J4017" s="1064">
        <v>1</v>
      </c>
      <c r="K4017">
        <v>2020</v>
      </c>
      <c r="L4017" s="1064">
        <v>1</v>
      </c>
      <c r="M4017" s="1064">
        <v>4</v>
      </c>
      <c r="N4017" s="1064" t="s">
        <v>2395</v>
      </c>
      <c r="O4017">
        <v>13</v>
      </c>
      <c r="P4017" s="1065">
        <v>0</v>
      </c>
      <c r="Q4017" s="1065">
        <v>0</v>
      </c>
      <c r="R4017" s="1066">
        <f t="shared" si="62"/>
        <v>0</v>
      </c>
      <c r="S4017" s="1065">
        <v>5691.02</v>
      </c>
      <c r="T4017" s="1065">
        <v>5691.02</v>
      </c>
      <c r="U4017" s="1065">
        <v>0</v>
      </c>
      <c r="V4017" s="1065">
        <v>0</v>
      </c>
    </row>
    <row r="4018" spans="1:22">
      <c r="A4018">
        <v>4088200100</v>
      </c>
      <c r="B4018" s="1061">
        <v>2</v>
      </c>
      <c r="C4018" s="1061">
        <v>5</v>
      </c>
      <c r="D4018" s="1062">
        <v>2</v>
      </c>
      <c r="E4018" s="1061" t="s">
        <v>2394</v>
      </c>
      <c r="F4018" s="1061">
        <v>143</v>
      </c>
      <c r="G4018" s="1061" t="s">
        <v>711</v>
      </c>
      <c r="H4018" s="1063">
        <v>1</v>
      </c>
      <c r="I4018" s="1064">
        <v>14101</v>
      </c>
      <c r="J4018" s="1064">
        <v>1</v>
      </c>
      <c r="K4018">
        <v>2020</v>
      </c>
      <c r="L4018" s="1064">
        <v>1</v>
      </c>
      <c r="M4018" s="1064">
        <v>4</v>
      </c>
      <c r="N4018" s="1064" t="s">
        <v>2395</v>
      </c>
      <c r="O4018">
        <v>13</v>
      </c>
      <c r="P4018" s="1065">
        <v>0</v>
      </c>
      <c r="Q4018" s="1065">
        <v>5691.02</v>
      </c>
      <c r="R4018" s="1066">
        <f t="shared" si="62"/>
        <v>5691.02</v>
      </c>
      <c r="S4018" s="1065">
        <v>0</v>
      </c>
      <c r="T4018" s="1065">
        <v>0</v>
      </c>
      <c r="U4018" s="1065">
        <v>0</v>
      </c>
      <c r="V4018" s="1065">
        <v>0</v>
      </c>
    </row>
    <row r="4019" spans="1:22">
      <c r="A4019">
        <v>4088200100</v>
      </c>
      <c r="B4019" s="1061">
        <v>2</v>
      </c>
      <c r="C4019" s="1061">
        <v>5</v>
      </c>
      <c r="D4019" s="1062">
        <v>2</v>
      </c>
      <c r="E4019" s="1061" t="s">
        <v>2394</v>
      </c>
      <c r="F4019" s="1061">
        <v>143</v>
      </c>
      <c r="G4019" s="1061" t="s">
        <v>711</v>
      </c>
      <c r="H4019" s="1063">
        <v>1</v>
      </c>
      <c r="I4019" s="1064">
        <v>14101</v>
      </c>
      <c r="J4019" s="1064">
        <v>1</v>
      </c>
      <c r="K4019">
        <v>2020</v>
      </c>
      <c r="L4019" s="1064">
        <v>1</v>
      </c>
      <c r="M4019" s="1064">
        <v>4</v>
      </c>
      <c r="N4019" s="1064" t="s">
        <v>2395</v>
      </c>
      <c r="O4019">
        <v>13</v>
      </c>
      <c r="P4019" s="1065">
        <v>0</v>
      </c>
      <c r="Q4019" s="1065">
        <v>0</v>
      </c>
      <c r="R4019" s="1066">
        <f t="shared" si="62"/>
        <v>0</v>
      </c>
      <c r="S4019" s="1065">
        <v>0</v>
      </c>
      <c r="T4019" s="1065">
        <v>0</v>
      </c>
      <c r="U4019" s="1065">
        <v>0</v>
      </c>
      <c r="V4019" s="1065">
        <v>0</v>
      </c>
    </row>
    <row r="4020" spans="1:22">
      <c r="A4020">
        <v>4088200100</v>
      </c>
      <c r="B4020" s="1061">
        <v>2</v>
      </c>
      <c r="C4020" s="1061">
        <v>5</v>
      </c>
      <c r="D4020" s="1062">
        <v>2</v>
      </c>
      <c r="E4020" s="1061" t="s">
        <v>2394</v>
      </c>
      <c r="F4020" s="1061">
        <v>143</v>
      </c>
      <c r="G4020" s="1061" t="s">
        <v>711</v>
      </c>
      <c r="H4020" s="1063">
        <v>1</v>
      </c>
      <c r="I4020" s="1064">
        <v>14101</v>
      </c>
      <c r="J4020" s="1064">
        <v>1</v>
      </c>
      <c r="K4020">
        <v>2020</v>
      </c>
      <c r="L4020" s="1064">
        <v>1</v>
      </c>
      <c r="M4020" s="1064">
        <v>4</v>
      </c>
      <c r="N4020" s="1064" t="s">
        <v>2395</v>
      </c>
      <c r="O4020">
        <v>13</v>
      </c>
      <c r="P4020" s="1065">
        <v>0</v>
      </c>
      <c r="Q4020" s="1065">
        <v>17870.37</v>
      </c>
      <c r="R4020" s="1066">
        <f t="shared" si="62"/>
        <v>17870.37</v>
      </c>
      <c r="S4020" s="1065">
        <v>0</v>
      </c>
      <c r="T4020" s="1065">
        <v>0</v>
      </c>
      <c r="U4020" s="1065">
        <v>0</v>
      </c>
      <c r="V4020" s="1065">
        <v>0</v>
      </c>
    </row>
    <row r="4021" spans="1:22">
      <c r="A4021">
        <v>4088200100</v>
      </c>
      <c r="B4021" s="1061">
        <v>2</v>
      </c>
      <c r="C4021" s="1061">
        <v>5</v>
      </c>
      <c r="D4021" s="1062">
        <v>2</v>
      </c>
      <c r="E4021" s="1061" t="s">
        <v>2394</v>
      </c>
      <c r="F4021" s="1061">
        <v>143</v>
      </c>
      <c r="G4021" s="1061" t="s">
        <v>711</v>
      </c>
      <c r="H4021" s="1063">
        <v>1</v>
      </c>
      <c r="I4021" s="1064">
        <v>14101</v>
      </c>
      <c r="J4021" s="1064">
        <v>1</v>
      </c>
      <c r="K4021">
        <v>2020</v>
      </c>
      <c r="L4021" s="1064">
        <v>1</v>
      </c>
      <c r="M4021" s="1064">
        <v>4</v>
      </c>
      <c r="N4021" s="1064" t="s">
        <v>2395</v>
      </c>
      <c r="O4021">
        <v>13</v>
      </c>
      <c r="P4021" s="1065">
        <v>0</v>
      </c>
      <c r="Q4021" s="1065">
        <v>0</v>
      </c>
      <c r="R4021" s="1066">
        <f t="shared" si="62"/>
        <v>0</v>
      </c>
      <c r="S4021" s="1065">
        <v>0</v>
      </c>
      <c r="T4021" s="1065">
        <v>0</v>
      </c>
      <c r="U4021" s="1065">
        <v>0</v>
      </c>
      <c r="V4021" s="1065">
        <v>0</v>
      </c>
    </row>
    <row r="4022" spans="1:22">
      <c r="A4022">
        <v>4088200100</v>
      </c>
      <c r="B4022" s="1061">
        <v>2</v>
      </c>
      <c r="C4022" s="1061">
        <v>5</v>
      </c>
      <c r="D4022" s="1062">
        <v>2</v>
      </c>
      <c r="E4022" s="1061" t="s">
        <v>2394</v>
      </c>
      <c r="F4022" s="1061">
        <v>143</v>
      </c>
      <c r="G4022" s="1061" t="s">
        <v>711</v>
      </c>
      <c r="H4022" s="1063">
        <v>1</v>
      </c>
      <c r="I4022" s="1064">
        <v>14101</v>
      </c>
      <c r="J4022" s="1064">
        <v>1</v>
      </c>
      <c r="K4022">
        <v>2020</v>
      </c>
      <c r="L4022" s="1064">
        <v>1</v>
      </c>
      <c r="M4022" s="1064">
        <v>4</v>
      </c>
      <c r="N4022" s="1064" t="s">
        <v>2395</v>
      </c>
      <c r="O4022">
        <v>13</v>
      </c>
      <c r="P4022" s="1065">
        <v>0</v>
      </c>
      <c r="Q4022" s="1065">
        <v>0</v>
      </c>
      <c r="R4022" s="1066">
        <f t="shared" si="62"/>
        <v>0</v>
      </c>
      <c r="S4022" s="1065">
        <v>17870.37</v>
      </c>
      <c r="T4022" s="1065">
        <v>17870.37</v>
      </c>
      <c r="U4022" s="1065">
        <v>0</v>
      </c>
      <c r="V4022" s="1065">
        <v>0</v>
      </c>
    </row>
    <row r="4023" spans="1:22">
      <c r="A4023">
        <v>4088200100</v>
      </c>
      <c r="B4023" s="1061">
        <v>2</v>
      </c>
      <c r="C4023" s="1061">
        <v>5</v>
      </c>
      <c r="D4023" s="1062">
        <v>2</v>
      </c>
      <c r="E4023" s="1061" t="s">
        <v>2394</v>
      </c>
      <c r="F4023" s="1061">
        <v>143</v>
      </c>
      <c r="G4023" s="1061" t="s">
        <v>711</v>
      </c>
      <c r="H4023" s="1063">
        <v>1</v>
      </c>
      <c r="I4023" s="1064">
        <v>14101</v>
      </c>
      <c r="J4023" s="1064">
        <v>1</v>
      </c>
      <c r="K4023">
        <v>2020</v>
      </c>
      <c r="L4023" s="1064">
        <v>1</v>
      </c>
      <c r="M4023" s="1064">
        <v>4</v>
      </c>
      <c r="N4023" s="1064" t="s">
        <v>2395</v>
      </c>
      <c r="O4023">
        <v>13</v>
      </c>
      <c r="P4023" s="1065">
        <v>0</v>
      </c>
      <c r="Q4023" s="1065">
        <v>0</v>
      </c>
      <c r="R4023" s="1066">
        <f t="shared" si="62"/>
        <v>0</v>
      </c>
      <c r="S4023" s="1065">
        <v>0</v>
      </c>
      <c r="T4023" s="1065">
        <v>0</v>
      </c>
      <c r="U4023" s="1065">
        <v>0</v>
      </c>
      <c r="V4023" s="1065">
        <v>0</v>
      </c>
    </row>
    <row r="4024" spans="1:22">
      <c r="A4024">
        <v>4088200100</v>
      </c>
      <c r="B4024" s="1061">
        <v>2</v>
      </c>
      <c r="C4024" s="1061">
        <v>5</v>
      </c>
      <c r="D4024" s="1062">
        <v>2</v>
      </c>
      <c r="E4024" s="1061" t="s">
        <v>2394</v>
      </c>
      <c r="F4024" s="1061">
        <v>143</v>
      </c>
      <c r="G4024" s="1061" t="s">
        <v>711</v>
      </c>
      <c r="H4024" s="1063">
        <v>1</v>
      </c>
      <c r="I4024" s="1064">
        <v>14101</v>
      </c>
      <c r="J4024" s="1064">
        <v>1</v>
      </c>
      <c r="K4024">
        <v>2020</v>
      </c>
      <c r="L4024" s="1064">
        <v>1</v>
      </c>
      <c r="M4024" s="1064">
        <v>4</v>
      </c>
      <c r="N4024" s="1064" t="s">
        <v>2395</v>
      </c>
      <c r="O4024">
        <v>13</v>
      </c>
      <c r="P4024" s="1065">
        <v>0</v>
      </c>
      <c r="Q4024" s="1065">
        <v>0</v>
      </c>
      <c r="R4024" s="1066">
        <f t="shared" si="62"/>
        <v>0</v>
      </c>
      <c r="S4024" s="1065">
        <v>0</v>
      </c>
      <c r="T4024" s="1065">
        <v>0</v>
      </c>
      <c r="U4024" s="1065">
        <v>0</v>
      </c>
      <c r="V4024" s="1065">
        <v>0</v>
      </c>
    </row>
    <row r="4025" spans="1:22">
      <c r="A4025">
        <v>4088200100</v>
      </c>
      <c r="B4025" s="1061">
        <v>2</v>
      </c>
      <c r="C4025" s="1061">
        <v>5</v>
      </c>
      <c r="D4025" s="1062">
        <v>2</v>
      </c>
      <c r="E4025" s="1061" t="s">
        <v>2394</v>
      </c>
      <c r="F4025" s="1061">
        <v>143</v>
      </c>
      <c r="G4025" s="1061" t="s">
        <v>711</v>
      </c>
      <c r="H4025" s="1063">
        <v>1</v>
      </c>
      <c r="I4025" s="1064">
        <v>14101</v>
      </c>
      <c r="J4025" s="1064">
        <v>1</v>
      </c>
      <c r="K4025">
        <v>2020</v>
      </c>
      <c r="L4025" s="1064">
        <v>1</v>
      </c>
      <c r="M4025" s="1064">
        <v>4</v>
      </c>
      <c r="N4025" s="1064" t="s">
        <v>2395</v>
      </c>
      <c r="O4025">
        <v>13</v>
      </c>
      <c r="P4025" s="1065">
        <v>0</v>
      </c>
      <c r="Q4025" s="1065">
        <v>0</v>
      </c>
      <c r="R4025" s="1066">
        <f t="shared" si="62"/>
        <v>0</v>
      </c>
      <c r="S4025" s="1065">
        <v>13088.76</v>
      </c>
      <c r="T4025" s="1065">
        <v>13088.76</v>
      </c>
      <c r="U4025" s="1065">
        <v>0</v>
      </c>
      <c r="V4025" s="1065">
        <v>0</v>
      </c>
    </row>
    <row r="4026" spans="1:22">
      <c r="A4026">
        <v>4088200100</v>
      </c>
      <c r="B4026" s="1061">
        <v>2</v>
      </c>
      <c r="C4026" s="1061">
        <v>5</v>
      </c>
      <c r="D4026" s="1062">
        <v>2</v>
      </c>
      <c r="E4026" s="1061" t="s">
        <v>2394</v>
      </c>
      <c r="F4026" s="1061">
        <v>143</v>
      </c>
      <c r="G4026" s="1061" t="s">
        <v>711</v>
      </c>
      <c r="H4026" s="1063">
        <v>1</v>
      </c>
      <c r="I4026" s="1064">
        <v>14101</v>
      </c>
      <c r="J4026" s="1064">
        <v>1</v>
      </c>
      <c r="K4026">
        <v>2020</v>
      </c>
      <c r="L4026" s="1064">
        <v>1</v>
      </c>
      <c r="M4026" s="1064">
        <v>4</v>
      </c>
      <c r="N4026" s="1064" t="s">
        <v>2395</v>
      </c>
      <c r="O4026">
        <v>13</v>
      </c>
      <c r="P4026" s="1065">
        <v>0</v>
      </c>
      <c r="Q4026" s="1065">
        <v>13088.76</v>
      </c>
      <c r="R4026" s="1066">
        <f t="shared" si="62"/>
        <v>13088.76</v>
      </c>
      <c r="S4026" s="1065">
        <v>0</v>
      </c>
      <c r="T4026" s="1065">
        <v>0</v>
      </c>
      <c r="U4026" s="1065">
        <v>0</v>
      </c>
      <c r="V4026" s="1065">
        <v>0</v>
      </c>
    </row>
    <row r="4027" spans="1:22">
      <c r="A4027">
        <v>4088200100</v>
      </c>
      <c r="B4027" s="1061">
        <v>2</v>
      </c>
      <c r="C4027" s="1061">
        <v>5</v>
      </c>
      <c r="D4027" s="1062">
        <v>2</v>
      </c>
      <c r="E4027" s="1061" t="s">
        <v>2394</v>
      </c>
      <c r="F4027" s="1061">
        <v>143</v>
      </c>
      <c r="G4027" s="1061" t="s">
        <v>711</v>
      </c>
      <c r="H4027" s="1063">
        <v>1</v>
      </c>
      <c r="I4027" s="1064">
        <v>14101</v>
      </c>
      <c r="J4027" s="1064">
        <v>1</v>
      </c>
      <c r="K4027">
        <v>2020</v>
      </c>
      <c r="L4027" s="1064">
        <v>1</v>
      </c>
      <c r="M4027" s="1064">
        <v>4</v>
      </c>
      <c r="N4027" s="1064" t="s">
        <v>2395</v>
      </c>
      <c r="O4027">
        <v>13</v>
      </c>
      <c r="P4027" s="1065">
        <v>0</v>
      </c>
      <c r="Q4027" s="1065">
        <v>0</v>
      </c>
      <c r="R4027" s="1066">
        <f t="shared" si="62"/>
        <v>0</v>
      </c>
      <c r="S4027" s="1065">
        <v>0</v>
      </c>
      <c r="T4027" s="1065">
        <v>0</v>
      </c>
      <c r="U4027" s="1065">
        <v>0</v>
      </c>
      <c r="V4027" s="1065">
        <v>0</v>
      </c>
    </row>
    <row r="4028" spans="1:22">
      <c r="A4028">
        <v>4088200100</v>
      </c>
      <c r="B4028" s="1061">
        <v>2</v>
      </c>
      <c r="C4028" s="1061">
        <v>5</v>
      </c>
      <c r="D4028" s="1062">
        <v>2</v>
      </c>
      <c r="E4028" s="1061" t="s">
        <v>2394</v>
      </c>
      <c r="F4028" s="1061">
        <v>143</v>
      </c>
      <c r="G4028" s="1061" t="s">
        <v>711</v>
      </c>
      <c r="H4028" s="1063">
        <v>1</v>
      </c>
      <c r="I4028" s="1064">
        <v>14101</v>
      </c>
      <c r="J4028" s="1064">
        <v>1</v>
      </c>
      <c r="K4028">
        <v>2020</v>
      </c>
      <c r="L4028" s="1064">
        <v>1</v>
      </c>
      <c r="M4028" s="1064">
        <v>4</v>
      </c>
      <c r="N4028" s="1064" t="s">
        <v>2395</v>
      </c>
      <c r="O4028">
        <v>13</v>
      </c>
      <c r="P4028" s="1065">
        <v>0</v>
      </c>
      <c r="Q4028" s="1065">
        <v>0</v>
      </c>
      <c r="R4028" s="1066">
        <f t="shared" si="62"/>
        <v>0</v>
      </c>
      <c r="S4028" s="1065">
        <v>0</v>
      </c>
      <c r="T4028" s="1065">
        <v>0</v>
      </c>
      <c r="U4028" s="1065">
        <v>0</v>
      </c>
      <c r="V4028" s="1065">
        <v>0</v>
      </c>
    </row>
    <row r="4029" spans="1:22">
      <c r="A4029">
        <v>4088200100</v>
      </c>
      <c r="B4029" s="1061">
        <v>2</v>
      </c>
      <c r="C4029" s="1061">
        <v>5</v>
      </c>
      <c r="D4029" s="1062">
        <v>2</v>
      </c>
      <c r="E4029" s="1061" t="s">
        <v>2394</v>
      </c>
      <c r="F4029" s="1061">
        <v>143</v>
      </c>
      <c r="G4029" s="1061" t="s">
        <v>711</v>
      </c>
      <c r="H4029" s="1063">
        <v>1</v>
      </c>
      <c r="I4029" s="1064">
        <v>14101</v>
      </c>
      <c r="J4029" s="1064">
        <v>1</v>
      </c>
      <c r="K4029">
        <v>2020</v>
      </c>
      <c r="L4029" s="1064">
        <v>1</v>
      </c>
      <c r="M4029" s="1064">
        <v>4</v>
      </c>
      <c r="N4029" s="1064" t="s">
        <v>2395</v>
      </c>
      <c r="O4029">
        <v>13</v>
      </c>
      <c r="P4029" s="1065">
        <v>0</v>
      </c>
      <c r="Q4029" s="1065">
        <v>0</v>
      </c>
      <c r="R4029" s="1066">
        <f t="shared" si="62"/>
        <v>0</v>
      </c>
      <c r="S4029" s="1065">
        <v>50398.99</v>
      </c>
      <c r="T4029" s="1065">
        <v>50398.99</v>
      </c>
      <c r="U4029" s="1065">
        <v>0</v>
      </c>
      <c r="V4029" s="1065">
        <v>0</v>
      </c>
    </row>
    <row r="4030" spans="1:22">
      <c r="A4030">
        <v>4088200100</v>
      </c>
      <c r="B4030" s="1061">
        <v>2</v>
      </c>
      <c r="C4030" s="1061">
        <v>5</v>
      </c>
      <c r="D4030" s="1062">
        <v>2</v>
      </c>
      <c r="E4030" s="1061" t="s">
        <v>2394</v>
      </c>
      <c r="F4030" s="1061">
        <v>143</v>
      </c>
      <c r="G4030" s="1061" t="s">
        <v>711</v>
      </c>
      <c r="H4030" s="1063">
        <v>1</v>
      </c>
      <c r="I4030" s="1064">
        <v>14101</v>
      </c>
      <c r="J4030" s="1064">
        <v>1</v>
      </c>
      <c r="K4030">
        <v>2020</v>
      </c>
      <c r="L4030" s="1064">
        <v>1</v>
      </c>
      <c r="M4030" s="1064">
        <v>4</v>
      </c>
      <c r="N4030" s="1064" t="s">
        <v>2395</v>
      </c>
      <c r="O4030">
        <v>13</v>
      </c>
      <c r="P4030" s="1065">
        <v>0</v>
      </c>
      <c r="Q4030" s="1065">
        <v>50398.99</v>
      </c>
      <c r="R4030" s="1066">
        <f t="shared" si="62"/>
        <v>50398.99</v>
      </c>
      <c r="S4030" s="1065">
        <v>0</v>
      </c>
      <c r="T4030" s="1065">
        <v>0</v>
      </c>
      <c r="U4030" s="1065">
        <v>0</v>
      </c>
      <c r="V4030" s="1065">
        <v>0</v>
      </c>
    </row>
    <row r="4031" spans="1:22">
      <c r="A4031">
        <v>4088200100</v>
      </c>
      <c r="B4031" s="1061">
        <v>2</v>
      </c>
      <c r="C4031" s="1061">
        <v>5</v>
      </c>
      <c r="D4031" s="1062">
        <v>2</v>
      </c>
      <c r="E4031" s="1061" t="s">
        <v>2394</v>
      </c>
      <c r="F4031" s="1061">
        <v>143</v>
      </c>
      <c r="G4031" s="1061" t="s">
        <v>711</v>
      </c>
      <c r="H4031" s="1063">
        <v>1</v>
      </c>
      <c r="I4031" s="1064">
        <v>14101</v>
      </c>
      <c r="J4031" s="1064">
        <v>1</v>
      </c>
      <c r="K4031">
        <v>2020</v>
      </c>
      <c r="L4031" s="1064">
        <v>1</v>
      </c>
      <c r="M4031" s="1064">
        <v>4</v>
      </c>
      <c r="N4031" s="1064" t="s">
        <v>2395</v>
      </c>
      <c r="O4031">
        <v>13</v>
      </c>
      <c r="P4031" s="1065">
        <v>0</v>
      </c>
      <c r="Q4031" s="1065">
        <v>0</v>
      </c>
      <c r="R4031" s="1066">
        <f t="shared" si="62"/>
        <v>0</v>
      </c>
      <c r="S4031" s="1065">
        <v>0</v>
      </c>
      <c r="T4031" s="1065">
        <v>0</v>
      </c>
      <c r="U4031" s="1065">
        <v>0</v>
      </c>
      <c r="V4031" s="1065">
        <v>0</v>
      </c>
    </row>
    <row r="4032" spans="1:22">
      <c r="A4032">
        <v>4088200100</v>
      </c>
      <c r="B4032" s="1061">
        <v>2</v>
      </c>
      <c r="C4032" s="1061">
        <v>5</v>
      </c>
      <c r="D4032" s="1062">
        <v>2</v>
      </c>
      <c r="E4032" s="1061" t="s">
        <v>2394</v>
      </c>
      <c r="F4032" s="1061">
        <v>143</v>
      </c>
      <c r="G4032" s="1061" t="s">
        <v>711</v>
      </c>
      <c r="H4032" s="1063">
        <v>1</v>
      </c>
      <c r="I4032" s="1064">
        <v>14101</v>
      </c>
      <c r="J4032" s="1064">
        <v>1</v>
      </c>
      <c r="K4032">
        <v>2020</v>
      </c>
      <c r="L4032" s="1064">
        <v>1</v>
      </c>
      <c r="M4032" s="1064">
        <v>4</v>
      </c>
      <c r="N4032" s="1064" t="s">
        <v>2395</v>
      </c>
      <c r="O4032">
        <v>13</v>
      </c>
      <c r="P4032" s="1065">
        <v>0</v>
      </c>
      <c r="Q4032" s="1065">
        <v>0</v>
      </c>
      <c r="R4032" s="1066">
        <f t="shared" si="62"/>
        <v>0</v>
      </c>
      <c r="S4032" s="1065">
        <v>0</v>
      </c>
      <c r="T4032" s="1065">
        <v>0</v>
      </c>
      <c r="U4032" s="1065">
        <v>0</v>
      </c>
      <c r="V4032" s="1065">
        <v>0</v>
      </c>
    </row>
    <row r="4033" spans="1:22">
      <c r="A4033">
        <v>4088200100</v>
      </c>
      <c r="B4033" s="1061">
        <v>2</v>
      </c>
      <c r="C4033" s="1061">
        <v>5</v>
      </c>
      <c r="D4033" s="1062">
        <v>2</v>
      </c>
      <c r="E4033" s="1061" t="s">
        <v>2394</v>
      </c>
      <c r="F4033" s="1061">
        <v>143</v>
      </c>
      <c r="G4033" s="1061" t="s">
        <v>711</v>
      </c>
      <c r="H4033" s="1063">
        <v>1</v>
      </c>
      <c r="I4033" s="1064">
        <v>14101</v>
      </c>
      <c r="J4033" s="1064">
        <v>1</v>
      </c>
      <c r="K4033">
        <v>2020</v>
      </c>
      <c r="L4033" s="1064">
        <v>1</v>
      </c>
      <c r="M4033" s="1064">
        <v>4</v>
      </c>
      <c r="N4033" s="1064" t="s">
        <v>2395</v>
      </c>
      <c r="O4033">
        <v>13</v>
      </c>
      <c r="P4033" s="1065">
        <v>0</v>
      </c>
      <c r="Q4033" s="1065">
        <v>0</v>
      </c>
      <c r="R4033" s="1066">
        <f t="shared" si="62"/>
        <v>0</v>
      </c>
      <c r="S4033" s="1065">
        <v>3684.75</v>
      </c>
      <c r="T4033" s="1065">
        <v>3684.75</v>
      </c>
      <c r="U4033" s="1065">
        <v>0</v>
      </c>
      <c r="V4033" s="1065">
        <v>0</v>
      </c>
    </row>
    <row r="4034" spans="1:22">
      <c r="A4034">
        <v>4088200100</v>
      </c>
      <c r="B4034" s="1061">
        <v>2</v>
      </c>
      <c r="C4034" s="1061">
        <v>5</v>
      </c>
      <c r="D4034" s="1062">
        <v>2</v>
      </c>
      <c r="E4034" s="1061" t="s">
        <v>2394</v>
      </c>
      <c r="F4034" s="1061">
        <v>143</v>
      </c>
      <c r="G4034" s="1061" t="s">
        <v>711</v>
      </c>
      <c r="H4034" s="1063">
        <v>1</v>
      </c>
      <c r="I4034" s="1064">
        <v>14101</v>
      </c>
      <c r="J4034" s="1064">
        <v>1</v>
      </c>
      <c r="K4034">
        <v>2020</v>
      </c>
      <c r="L4034" s="1064">
        <v>1</v>
      </c>
      <c r="M4034" s="1064">
        <v>4</v>
      </c>
      <c r="N4034" s="1064" t="s">
        <v>2395</v>
      </c>
      <c r="O4034">
        <v>13</v>
      </c>
      <c r="P4034" s="1065">
        <v>0</v>
      </c>
      <c r="Q4034" s="1065">
        <v>3684.75</v>
      </c>
      <c r="R4034" s="1066">
        <f t="shared" si="62"/>
        <v>3684.75</v>
      </c>
      <c r="S4034" s="1065">
        <v>0</v>
      </c>
      <c r="T4034" s="1065">
        <v>0</v>
      </c>
      <c r="U4034" s="1065">
        <v>0</v>
      </c>
      <c r="V4034" s="1065">
        <v>0</v>
      </c>
    </row>
    <row r="4035" spans="1:22">
      <c r="A4035">
        <v>4088200100</v>
      </c>
      <c r="B4035" s="1061">
        <v>2</v>
      </c>
      <c r="C4035" s="1061">
        <v>5</v>
      </c>
      <c r="D4035" s="1062">
        <v>2</v>
      </c>
      <c r="E4035" s="1061" t="s">
        <v>2394</v>
      </c>
      <c r="F4035" s="1061">
        <v>143</v>
      </c>
      <c r="G4035" s="1061" t="s">
        <v>711</v>
      </c>
      <c r="H4035" s="1063">
        <v>1</v>
      </c>
      <c r="I4035" s="1064">
        <v>14101</v>
      </c>
      <c r="J4035" s="1064">
        <v>1</v>
      </c>
      <c r="K4035">
        <v>2020</v>
      </c>
      <c r="L4035" s="1064">
        <v>1</v>
      </c>
      <c r="M4035" s="1064">
        <v>4</v>
      </c>
      <c r="N4035" s="1064" t="s">
        <v>2395</v>
      </c>
      <c r="O4035">
        <v>13</v>
      </c>
      <c r="P4035" s="1065">
        <v>0</v>
      </c>
      <c r="Q4035" s="1065">
        <v>0</v>
      </c>
      <c r="R4035" s="1066">
        <f t="shared" si="62"/>
        <v>0</v>
      </c>
      <c r="S4035" s="1065">
        <v>0</v>
      </c>
      <c r="T4035" s="1065">
        <v>0</v>
      </c>
      <c r="U4035" s="1065">
        <v>0</v>
      </c>
      <c r="V4035" s="1065">
        <v>0</v>
      </c>
    </row>
    <row r="4036" spans="1:22">
      <c r="A4036">
        <v>4088200100</v>
      </c>
      <c r="B4036" s="1061">
        <v>2</v>
      </c>
      <c r="C4036" s="1061">
        <v>5</v>
      </c>
      <c r="D4036" s="1062">
        <v>2</v>
      </c>
      <c r="E4036" s="1061" t="s">
        <v>2394</v>
      </c>
      <c r="F4036" s="1061">
        <v>143</v>
      </c>
      <c r="G4036" s="1061" t="s">
        <v>711</v>
      </c>
      <c r="H4036" s="1063">
        <v>1</v>
      </c>
      <c r="I4036" s="1064">
        <v>14101</v>
      </c>
      <c r="J4036" s="1064">
        <v>1</v>
      </c>
      <c r="K4036">
        <v>2020</v>
      </c>
      <c r="L4036" s="1064">
        <v>1</v>
      </c>
      <c r="M4036" s="1064">
        <v>4</v>
      </c>
      <c r="N4036" s="1064" t="s">
        <v>2395</v>
      </c>
      <c r="O4036">
        <v>13</v>
      </c>
      <c r="P4036" s="1065">
        <v>0</v>
      </c>
      <c r="Q4036" s="1065">
        <v>0</v>
      </c>
      <c r="R4036" s="1066">
        <f t="shared" si="62"/>
        <v>0</v>
      </c>
      <c r="S4036" s="1065">
        <v>0</v>
      </c>
      <c r="T4036" s="1065">
        <v>0</v>
      </c>
      <c r="U4036" s="1065">
        <v>0</v>
      </c>
      <c r="V4036" s="1065">
        <v>0</v>
      </c>
    </row>
    <row r="4037" spans="1:22">
      <c r="A4037">
        <v>4088200100</v>
      </c>
      <c r="B4037" s="1061">
        <v>2</v>
      </c>
      <c r="C4037" s="1061">
        <v>5</v>
      </c>
      <c r="D4037" s="1062">
        <v>2</v>
      </c>
      <c r="E4037" s="1061" t="s">
        <v>2394</v>
      </c>
      <c r="F4037" s="1061">
        <v>143</v>
      </c>
      <c r="G4037" s="1061" t="s">
        <v>711</v>
      </c>
      <c r="H4037" s="1063">
        <v>1</v>
      </c>
      <c r="I4037" s="1064">
        <v>14101</v>
      </c>
      <c r="J4037" s="1064">
        <v>1</v>
      </c>
      <c r="K4037">
        <v>2020</v>
      </c>
      <c r="L4037" s="1064">
        <v>1</v>
      </c>
      <c r="M4037" s="1064">
        <v>4</v>
      </c>
      <c r="N4037" s="1064" t="s">
        <v>2395</v>
      </c>
      <c r="O4037">
        <v>13</v>
      </c>
      <c r="P4037" s="1065">
        <v>0</v>
      </c>
      <c r="Q4037" s="1065">
        <v>0</v>
      </c>
      <c r="R4037" s="1066">
        <f t="shared" ref="R4037:R4100" si="63">P4037+Q4037</f>
        <v>0</v>
      </c>
      <c r="S4037" s="1065">
        <v>19732.080000000002</v>
      </c>
      <c r="T4037" s="1065">
        <v>19732.080000000002</v>
      </c>
      <c r="U4037" s="1065">
        <v>0</v>
      </c>
      <c r="V4037" s="1065">
        <v>0</v>
      </c>
    </row>
    <row r="4038" spans="1:22">
      <c r="A4038">
        <v>4088200100</v>
      </c>
      <c r="B4038" s="1061">
        <v>2</v>
      </c>
      <c r="C4038" s="1061">
        <v>5</v>
      </c>
      <c r="D4038" s="1062">
        <v>2</v>
      </c>
      <c r="E4038" s="1061" t="s">
        <v>2394</v>
      </c>
      <c r="F4038" s="1061">
        <v>143</v>
      </c>
      <c r="G4038" s="1061" t="s">
        <v>711</v>
      </c>
      <c r="H4038" s="1063">
        <v>1</v>
      </c>
      <c r="I4038" s="1064">
        <v>14101</v>
      </c>
      <c r="J4038" s="1064">
        <v>1</v>
      </c>
      <c r="K4038">
        <v>2020</v>
      </c>
      <c r="L4038" s="1064">
        <v>1</v>
      </c>
      <c r="M4038" s="1064">
        <v>4</v>
      </c>
      <c r="N4038" s="1064" t="s">
        <v>2395</v>
      </c>
      <c r="O4038">
        <v>13</v>
      </c>
      <c r="P4038" s="1065">
        <v>0</v>
      </c>
      <c r="Q4038" s="1065">
        <v>19732.080000000002</v>
      </c>
      <c r="R4038" s="1066">
        <f t="shared" si="63"/>
        <v>19732.080000000002</v>
      </c>
      <c r="S4038" s="1065">
        <v>0</v>
      </c>
      <c r="T4038" s="1065">
        <v>0</v>
      </c>
      <c r="U4038" s="1065">
        <v>0</v>
      </c>
      <c r="V4038" s="1065">
        <v>0</v>
      </c>
    </row>
    <row r="4039" spans="1:22">
      <c r="A4039">
        <v>4088200100</v>
      </c>
      <c r="B4039" s="1061">
        <v>2</v>
      </c>
      <c r="C4039" s="1061">
        <v>5</v>
      </c>
      <c r="D4039" s="1062">
        <v>2</v>
      </c>
      <c r="E4039" s="1061" t="s">
        <v>2394</v>
      </c>
      <c r="F4039" s="1061">
        <v>143</v>
      </c>
      <c r="G4039" s="1061" t="s">
        <v>711</v>
      </c>
      <c r="H4039" s="1063">
        <v>1</v>
      </c>
      <c r="I4039" s="1064">
        <v>14101</v>
      </c>
      <c r="J4039" s="1064">
        <v>1</v>
      </c>
      <c r="K4039">
        <v>2020</v>
      </c>
      <c r="L4039" s="1064">
        <v>1</v>
      </c>
      <c r="M4039" s="1064">
        <v>4</v>
      </c>
      <c r="N4039" s="1064" t="s">
        <v>2395</v>
      </c>
      <c r="O4039">
        <v>13</v>
      </c>
      <c r="P4039" s="1065">
        <v>0</v>
      </c>
      <c r="Q4039" s="1065">
        <v>0</v>
      </c>
      <c r="R4039" s="1066">
        <f t="shared" si="63"/>
        <v>0</v>
      </c>
      <c r="S4039" s="1065">
        <v>0</v>
      </c>
      <c r="T4039" s="1065">
        <v>0</v>
      </c>
      <c r="U4039" s="1065">
        <v>0</v>
      </c>
      <c r="V4039" s="1065">
        <v>0</v>
      </c>
    </row>
    <row r="4040" spans="1:22">
      <c r="A4040">
        <v>4088200100</v>
      </c>
      <c r="B4040" s="1061">
        <v>2</v>
      </c>
      <c r="C4040" s="1061">
        <v>5</v>
      </c>
      <c r="D4040" s="1062">
        <v>2</v>
      </c>
      <c r="E4040" s="1061" t="s">
        <v>2394</v>
      </c>
      <c r="F4040" s="1061">
        <v>143</v>
      </c>
      <c r="G4040" s="1061" t="s">
        <v>711</v>
      </c>
      <c r="H4040" s="1063">
        <v>1</v>
      </c>
      <c r="I4040" s="1064">
        <v>14101</v>
      </c>
      <c r="J4040" s="1064">
        <v>1</v>
      </c>
      <c r="K4040">
        <v>2020</v>
      </c>
      <c r="L4040" s="1064">
        <v>1</v>
      </c>
      <c r="M4040" s="1064">
        <v>4</v>
      </c>
      <c r="N4040" s="1064" t="s">
        <v>2395</v>
      </c>
      <c r="O4040">
        <v>13</v>
      </c>
      <c r="P4040" s="1065">
        <v>0</v>
      </c>
      <c r="Q4040" s="1065">
        <v>0</v>
      </c>
      <c r="R4040" s="1066">
        <f t="shared" si="63"/>
        <v>0</v>
      </c>
      <c r="S4040" s="1065">
        <v>0</v>
      </c>
      <c r="T4040" s="1065">
        <v>0</v>
      </c>
      <c r="U4040" s="1065">
        <v>0</v>
      </c>
      <c r="V4040" s="1065">
        <v>0</v>
      </c>
    </row>
    <row r="4041" spans="1:22">
      <c r="A4041">
        <v>4088200100</v>
      </c>
      <c r="B4041" s="1061">
        <v>2</v>
      </c>
      <c r="C4041" s="1061">
        <v>5</v>
      </c>
      <c r="D4041" s="1062">
        <v>2</v>
      </c>
      <c r="E4041" s="1061" t="s">
        <v>2394</v>
      </c>
      <c r="F4041" s="1061">
        <v>143</v>
      </c>
      <c r="G4041" s="1061" t="s">
        <v>711</v>
      </c>
      <c r="H4041" s="1063">
        <v>1</v>
      </c>
      <c r="I4041" s="1064">
        <v>14101</v>
      </c>
      <c r="J4041" s="1064">
        <v>1</v>
      </c>
      <c r="K4041">
        <v>2020</v>
      </c>
      <c r="L4041" s="1064">
        <v>1</v>
      </c>
      <c r="M4041" s="1064">
        <v>4</v>
      </c>
      <c r="N4041" s="1064" t="s">
        <v>2395</v>
      </c>
      <c r="O4041">
        <v>13</v>
      </c>
      <c r="P4041" s="1065">
        <v>0</v>
      </c>
      <c r="Q4041" s="1065">
        <v>0</v>
      </c>
      <c r="R4041" s="1066">
        <f t="shared" si="63"/>
        <v>0</v>
      </c>
      <c r="S4041" s="1065">
        <v>4726.2299999999996</v>
      </c>
      <c r="T4041" s="1065">
        <v>4726.2299999999996</v>
      </c>
      <c r="U4041" s="1065">
        <v>0</v>
      </c>
      <c r="V4041" s="1065">
        <v>0</v>
      </c>
    </row>
    <row r="4042" spans="1:22">
      <c r="A4042">
        <v>4088200100</v>
      </c>
      <c r="B4042" s="1061">
        <v>2</v>
      </c>
      <c r="C4042" s="1061">
        <v>5</v>
      </c>
      <c r="D4042" s="1062">
        <v>2</v>
      </c>
      <c r="E4042" s="1061" t="s">
        <v>2394</v>
      </c>
      <c r="F4042" s="1061">
        <v>143</v>
      </c>
      <c r="G4042" s="1061" t="s">
        <v>711</v>
      </c>
      <c r="H4042" s="1063">
        <v>1</v>
      </c>
      <c r="I4042" s="1064">
        <v>14101</v>
      </c>
      <c r="J4042" s="1064">
        <v>1</v>
      </c>
      <c r="K4042">
        <v>2020</v>
      </c>
      <c r="L4042" s="1064">
        <v>1</v>
      </c>
      <c r="M4042" s="1064">
        <v>4</v>
      </c>
      <c r="N4042" s="1064" t="s">
        <v>2395</v>
      </c>
      <c r="O4042">
        <v>13</v>
      </c>
      <c r="P4042" s="1065">
        <v>0</v>
      </c>
      <c r="Q4042" s="1065">
        <v>4726.2299999999996</v>
      </c>
      <c r="R4042" s="1066">
        <f t="shared" si="63"/>
        <v>4726.2299999999996</v>
      </c>
      <c r="S4042" s="1065">
        <v>0</v>
      </c>
      <c r="T4042" s="1065">
        <v>0</v>
      </c>
      <c r="U4042" s="1065">
        <v>0</v>
      </c>
      <c r="V4042" s="1065">
        <v>0</v>
      </c>
    </row>
    <row r="4043" spans="1:22">
      <c r="A4043">
        <v>4088200100</v>
      </c>
      <c r="B4043" s="1061">
        <v>2</v>
      </c>
      <c r="C4043" s="1061">
        <v>5</v>
      </c>
      <c r="D4043" s="1062">
        <v>2</v>
      </c>
      <c r="E4043" s="1061" t="s">
        <v>2394</v>
      </c>
      <c r="F4043" s="1061">
        <v>143</v>
      </c>
      <c r="G4043" s="1061" t="s">
        <v>711</v>
      </c>
      <c r="H4043" s="1063">
        <v>1</v>
      </c>
      <c r="I4043" s="1064">
        <v>14101</v>
      </c>
      <c r="J4043" s="1064">
        <v>1</v>
      </c>
      <c r="K4043">
        <v>2020</v>
      </c>
      <c r="L4043" s="1064">
        <v>1</v>
      </c>
      <c r="M4043" s="1064">
        <v>4</v>
      </c>
      <c r="N4043" s="1064" t="s">
        <v>2395</v>
      </c>
      <c r="O4043">
        <v>13</v>
      </c>
      <c r="P4043" s="1065">
        <v>0</v>
      </c>
      <c r="Q4043" s="1065">
        <v>0</v>
      </c>
      <c r="R4043" s="1066">
        <f t="shared" si="63"/>
        <v>0</v>
      </c>
      <c r="S4043" s="1065">
        <v>0</v>
      </c>
      <c r="T4043" s="1065">
        <v>0</v>
      </c>
      <c r="U4043" s="1065">
        <v>0</v>
      </c>
      <c r="V4043" s="1065">
        <v>0</v>
      </c>
    </row>
    <row r="4044" spans="1:22">
      <c r="A4044">
        <v>4088200100</v>
      </c>
      <c r="B4044" s="1061">
        <v>2</v>
      </c>
      <c r="C4044" s="1061">
        <v>5</v>
      </c>
      <c r="D4044" s="1062">
        <v>2</v>
      </c>
      <c r="E4044" s="1061" t="s">
        <v>2394</v>
      </c>
      <c r="F4044" s="1061">
        <v>143</v>
      </c>
      <c r="G4044" s="1061" t="s">
        <v>711</v>
      </c>
      <c r="H4044" s="1063">
        <v>1</v>
      </c>
      <c r="I4044" s="1064">
        <v>14101</v>
      </c>
      <c r="J4044" s="1064">
        <v>1</v>
      </c>
      <c r="K4044">
        <v>2020</v>
      </c>
      <c r="L4044" s="1064">
        <v>1</v>
      </c>
      <c r="M4044" s="1064">
        <v>4</v>
      </c>
      <c r="N4044" s="1064" t="s">
        <v>2395</v>
      </c>
      <c r="O4044">
        <v>13</v>
      </c>
      <c r="P4044" s="1065">
        <v>0</v>
      </c>
      <c r="Q4044" s="1065">
        <v>0</v>
      </c>
      <c r="R4044" s="1066">
        <f t="shared" si="63"/>
        <v>0</v>
      </c>
      <c r="S4044" s="1065">
        <v>0</v>
      </c>
      <c r="T4044" s="1065">
        <v>0</v>
      </c>
      <c r="U4044" s="1065">
        <v>0</v>
      </c>
      <c r="V4044" s="1065">
        <v>0</v>
      </c>
    </row>
    <row r="4045" spans="1:22">
      <c r="A4045">
        <v>4088200100</v>
      </c>
      <c r="B4045" s="1061">
        <v>2</v>
      </c>
      <c r="C4045" s="1061">
        <v>5</v>
      </c>
      <c r="D4045" s="1062">
        <v>2</v>
      </c>
      <c r="E4045" s="1061" t="s">
        <v>2394</v>
      </c>
      <c r="F4045" s="1061">
        <v>143</v>
      </c>
      <c r="G4045" s="1061" t="s">
        <v>711</v>
      </c>
      <c r="H4045" s="1063">
        <v>1</v>
      </c>
      <c r="I4045" s="1064">
        <v>14101</v>
      </c>
      <c r="J4045" s="1064">
        <v>1</v>
      </c>
      <c r="K4045">
        <v>2020</v>
      </c>
      <c r="L4045" s="1064">
        <v>1</v>
      </c>
      <c r="M4045" s="1064">
        <v>4</v>
      </c>
      <c r="N4045" s="1064" t="s">
        <v>2395</v>
      </c>
      <c r="O4045">
        <v>13</v>
      </c>
      <c r="P4045" s="1065">
        <v>0</v>
      </c>
      <c r="Q4045" s="1065">
        <v>0</v>
      </c>
      <c r="R4045" s="1066">
        <f t="shared" si="63"/>
        <v>0</v>
      </c>
      <c r="S4045" s="1065">
        <v>1794.64</v>
      </c>
      <c r="T4045" s="1065">
        <v>1794.64</v>
      </c>
      <c r="U4045" s="1065">
        <v>0</v>
      </c>
      <c r="V4045" s="1065">
        <v>0</v>
      </c>
    </row>
    <row r="4046" spans="1:22">
      <c r="A4046">
        <v>4088200100</v>
      </c>
      <c r="B4046" s="1061">
        <v>2</v>
      </c>
      <c r="C4046" s="1061">
        <v>5</v>
      </c>
      <c r="D4046" s="1062">
        <v>2</v>
      </c>
      <c r="E4046" s="1061" t="s">
        <v>2394</v>
      </c>
      <c r="F4046" s="1061">
        <v>143</v>
      </c>
      <c r="G4046" s="1061" t="s">
        <v>711</v>
      </c>
      <c r="H4046" s="1063">
        <v>1</v>
      </c>
      <c r="I4046" s="1064">
        <v>14101</v>
      </c>
      <c r="J4046" s="1064">
        <v>1</v>
      </c>
      <c r="K4046">
        <v>2020</v>
      </c>
      <c r="L4046" s="1064">
        <v>1</v>
      </c>
      <c r="M4046" s="1064">
        <v>4</v>
      </c>
      <c r="N4046" s="1064" t="s">
        <v>2395</v>
      </c>
      <c r="O4046">
        <v>13</v>
      </c>
      <c r="P4046" s="1065">
        <v>0</v>
      </c>
      <c r="Q4046" s="1065">
        <v>1794.64</v>
      </c>
      <c r="R4046" s="1066">
        <f t="shared" si="63"/>
        <v>1794.64</v>
      </c>
      <c r="S4046" s="1065">
        <v>0</v>
      </c>
      <c r="T4046" s="1065">
        <v>0</v>
      </c>
      <c r="U4046" s="1065">
        <v>0</v>
      </c>
      <c r="V4046" s="1065">
        <v>0</v>
      </c>
    </row>
    <row r="4047" spans="1:22">
      <c r="A4047">
        <v>4088200100</v>
      </c>
      <c r="B4047" s="1061">
        <v>2</v>
      </c>
      <c r="C4047" s="1061">
        <v>5</v>
      </c>
      <c r="D4047" s="1062">
        <v>2</v>
      </c>
      <c r="E4047" s="1061" t="s">
        <v>2394</v>
      </c>
      <c r="F4047" s="1061">
        <v>143</v>
      </c>
      <c r="G4047" s="1061" t="s">
        <v>711</v>
      </c>
      <c r="H4047" s="1063">
        <v>1</v>
      </c>
      <c r="I4047" s="1064">
        <v>14101</v>
      </c>
      <c r="J4047" s="1064">
        <v>1</v>
      </c>
      <c r="K4047">
        <v>2020</v>
      </c>
      <c r="L4047" s="1064">
        <v>1</v>
      </c>
      <c r="M4047" s="1064">
        <v>4</v>
      </c>
      <c r="N4047" s="1064" t="s">
        <v>2395</v>
      </c>
      <c r="O4047">
        <v>13</v>
      </c>
      <c r="P4047" s="1065">
        <v>0</v>
      </c>
      <c r="Q4047" s="1065">
        <v>0</v>
      </c>
      <c r="R4047" s="1066">
        <f t="shared" si="63"/>
        <v>0</v>
      </c>
      <c r="S4047" s="1065">
        <v>0</v>
      </c>
      <c r="T4047" s="1065">
        <v>0</v>
      </c>
      <c r="U4047" s="1065">
        <v>0</v>
      </c>
      <c r="V4047" s="1065">
        <v>0</v>
      </c>
    </row>
    <row r="4048" spans="1:22">
      <c r="A4048">
        <v>4088200100</v>
      </c>
      <c r="B4048" s="1061">
        <v>2</v>
      </c>
      <c r="C4048" s="1061">
        <v>5</v>
      </c>
      <c r="D4048" s="1062">
        <v>2</v>
      </c>
      <c r="E4048" s="1061" t="s">
        <v>2394</v>
      </c>
      <c r="F4048" s="1061">
        <v>143</v>
      </c>
      <c r="G4048" s="1061" t="s">
        <v>711</v>
      </c>
      <c r="H4048" s="1063">
        <v>1</v>
      </c>
      <c r="I4048" s="1064">
        <v>14101</v>
      </c>
      <c r="J4048" s="1064">
        <v>1</v>
      </c>
      <c r="K4048">
        <v>2020</v>
      </c>
      <c r="L4048" s="1064">
        <v>1</v>
      </c>
      <c r="M4048" s="1064">
        <v>4</v>
      </c>
      <c r="N4048" s="1064" t="s">
        <v>2395</v>
      </c>
      <c r="O4048">
        <v>13</v>
      </c>
      <c r="P4048" s="1065">
        <v>0</v>
      </c>
      <c r="Q4048" s="1065">
        <v>0</v>
      </c>
      <c r="R4048" s="1066">
        <f t="shared" si="63"/>
        <v>0</v>
      </c>
      <c r="S4048" s="1065">
        <v>0</v>
      </c>
      <c r="T4048" s="1065">
        <v>0</v>
      </c>
      <c r="U4048" s="1065">
        <v>0</v>
      </c>
      <c r="V4048" s="1065">
        <v>0</v>
      </c>
    </row>
    <row r="4049" spans="1:22">
      <c r="A4049">
        <v>4088200100</v>
      </c>
      <c r="B4049" s="1061">
        <v>2</v>
      </c>
      <c r="C4049" s="1061">
        <v>5</v>
      </c>
      <c r="D4049" s="1062">
        <v>2</v>
      </c>
      <c r="E4049" s="1061" t="s">
        <v>2394</v>
      </c>
      <c r="F4049" s="1061">
        <v>143</v>
      </c>
      <c r="G4049" s="1061" t="s">
        <v>711</v>
      </c>
      <c r="H4049" s="1063">
        <v>1</v>
      </c>
      <c r="I4049" s="1064">
        <v>14101</v>
      </c>
      <c r="J4049" s="1064">
        <v>1</v>
      </c>
      <c r="K4049">
        <v>2020</v>
      </c>
      <c r="L4049" s="1064">
        <v>1</v>
      </c>
      <c r="M4049" s="1064">
        <v>4</v>
      </c>
      <c r="N4049" s="1064" t="s">
        <v>2395</v>
      </c>
      <c r="O4049">
        <v>13</v>
      </c>
      <c r="P4049" s="1065">
        <v>0</v>
      </c>
      <c r="Q4049" s="1065">
        <v>0</v>
      </c>
      <c r="R4049" s="1066">
        <f t="shared" si="63"/>
        <v>0</v>
      </c>
      <c r="S4049" s="1065">
        <v>3322.95</v>
      </c>
      <c r="T4049" s="1065">
        <v>3322.95</v>
      </c>
      <c r="U4049" s="1065">
        <v>0</v>
      </c>
      <c r="V4049" s="1065">
        <v>0</v>
      </c>
    </row>
    <row r="4050" spans="1:22">
      <c r="A4050">
        <v>4088200100</v>
      </c>
      <c r="B4050" s="1061">
        <v>2</v>
      </c>
      <c r="C4050" s="1061">
        <v>5</v>
      </c>
      <c r="D4050" s="1062">
        <v>2</v>
      </c>
      <c r="E4050" s="1061" t="s">
        <v>2394</v>
      </c>
      <c r="F4050" s="1061">
        <v>143</v>
      </c>
      <c r="G4050" s="1061" t="s">
        <v>711</v>
      </c>
      <c r="H4050" s="1063">
        <v>1</v>
      </c>
      <c r="I4050" s="1064">
        <v>14101</v>
      </c>
      <c r="J4050" s="1064">
        <v>1</v>
      </c>
      <c r="K4050">
        <v>2020</v>
      </c>
      <c r="L4050" s="1064">
        <v>1</v>
      </c>
      <c r="M4050" s="1064">
        <v>4</v>
      </c>
      <c r="N4050" s="1064" t="s">
        <v>2395</v>
      </c>
      <c r="O4050">
        <v>13</v>
      </c>
      <c r="P4050" s="1065">
        <v>0</v>
      </c>
      <c r="Q4050" s="1065">
        <v>3322.95</v>
      </c>
      <c r="R4050" s="1066">
        <f t="shared" si="63"/>
        <v>3322.95</v>
      </c>
      <c r="S4050" s="1065">
        <v>0</v>
      </c>
      <c r="T4050" s="1065">
        <v>0</v>
      </c>
      <c r="U4050" s="1065">
        <v>0</v>
      </c>
      <c r="V4050" s="1065">
        <v>0</v>
      </c>
    </row>
    <row r="4051" spans="1:22">
      <c r="A4051">
        <v>4088200100</v>
      </c>
      <c r="B4051" s="1061">
        <v>2</v>
      </c>
      <c r="C4051" s="1061">
        <v>5</v>
      </c>
      <c r="D4051" s="1062">
        <v>2</v>
      </c>
      <c r="E4051" s="1061" t="s">
        <v>2394</v>
      </c>
      <c r="F4051" s="1061">
        <v>143</v>
      </c>
      <c r="G4051" s="1061" t="s">
        <v>711</v>
      </c>
      <c r="H4051" s="1063">
        <v>1</v>
      </c>
      <c r="I4051" s="1064">
        <v>14101</v>
      </c>
      <c r="J4051" s="1064">
        <v>1</v>
      </c>
      <c r="K4051">
        <v>2020</v>
      </c>
      <c r="L4051" s="1064">
        <v>1</v>
      </c>
      <c r="M4051" s="1064">
        <v>4</v>
      </c>
      <c r="N4051" s="1064" t="s">
        <v>2395</v>
      </c>
      <c r="O4051">
        <v>13</v>
      </c>
      <c r="P4051" s="1065">
        <v>0</v>
      </c>
      <c r="Q4051" s="1065">
        <v>0</v>
      </c>
      <c r="R4051" s="1066">
        <f t="shared" si="63"/>
        <v>0</v>
      </c>
      <c r="S4051" s="1065">
        <v>0</v>
      </c>
      <c r="T4051" s="1065">
        <v>0</v>
      </c>
      <c r="U4051" s="1065">
        <v>0</v>
      </c>
      <c r="V4051" s="1065">
        <v>0</v>
      </c>
    </row>
    <row r="4052" spans="1:22">
      <c r="A4052">
        <v>4088200100</v>
      </c>
      <c r="B4052" s="1061">
        <v>2</v>
      </c>
      <c r="C4052" s="1061">
        <v>5</v>
      </c>
      <c r="D4052" s="1062">
        <v>2</v>
      </c>
      <c r="E4052" s="1061" t="s">
        <v>2394</v>
      </c>
      <c r="F4052" s="1061">
        <v>143</v>
      </c>
      <c r="G4052" s="1061" t="s">
        <v>711</v>
      </c>
      <c r="H4052" s="1063">
        <v>1</v>
      </c>
      <c r="I4052" s="1064">
        <v>14101</v>
      </c>
      <c r="J4052" s="1064">
        <v>1</v>
      </c>
      <c r="K4052">
        <v>2020</v>
      </c>
      <c r="L4052" s="1064">
        <v>1</v>
      </c>
      <c r="M4052" s="1064">
        <v>4</v>
      </c>
      <c r="N4052" s="1064" t="s">
        <v>2395</v>
      </c>
      <c r="O4052">
        <v>13</v>
      </c>
      <c r="P4052" s="1065">
        <v>0</v>
      </c>
      <c r="Q4052" s="1065">
        <v>0</v>
      </c>
      <c r="R4052" s="1066">
        <f t="shared" si="63"/>
        <v>0</v>
      </c>
      <c r="S4052" s="1065">
        <v>0</v>
      </c>
      <c r="T4052" s="1065">
        <v>0</v>
      </c>
      <c r="U4052" s="1065">
        <v>0</v>
      </c>
      <c r="V4052" s="1065">
        <v>0</v>
      </c>
    </row>
    <row r="4053" spans="1:22">
      <c r="A4053">
        <v>4088200100</v>
      </c>
      <c r="B4053" s="1061">
        <v>2</v>
      </c>
      <c r="C4053" s="1061">
        <v>5</v>
      </c>
      <c r="D4053" s="1062">
        <v>2</v>
      </c>
      <c r="E4053" s="1061" t="s">
        <v>2394</v>
      </c>
      <c r="F4053" s="1061">
        <v>143</v>
      </c>
      <c r="G4053" s="1061" t="s">
        <v>711</v>
      </c>
      <c r="H4053" s="1063">
        <v>1</v>
      </c>
      <c r="I4053" s="1064">
        <v>14101</v>
      </c>
      <c r="J4053" s="1064">
        <v>1</v>
      </c>
      <c r="K4053">
        <v>2020</v>
      </c>
      <c r="L4053" s="1064">
        <v>1</v>
      </c>
      <c r="M4053" s="1064">
        <v>4</v>
      </c>
      <c r="N4053" s="1064" t="s">
        <v>2395</v>
      </c>
      <c r="O4053">
        <v>13</v>
      </c>
      <c r="P4053" s="1065">
        <v>0</v>
      </c>
      <c r="Q4053" s="1065">
        <v>0</v>
      </c>
      <c r="R4053" s="1066">
        <f t="shared" si="63"/>
        <v>0</v>
      </c>
      <c r="S4053" s="1065">
        <v>73152.320000000007</v>
      </c>
      <c r="T4053" s="1065">
        <v>73152.320000000007</v>
      </c>
      <c r="U4053" s="1065">
        <v>0</v>
      </c>
      <c r="V4053" s="1065">
        <v>0</v>
      </c>
    </row>
    <row r="4054" spans="1:22">
      <c r="A4054">
        <v>4088200100</v>
      </c>
      <c r="B4054" s="1061">
        <v>2</v>
      </c>
      <c r="C4054" s="1061">
        <v>5</v>
      </c>
      <c r="D4054" s="1062">
        <v>2</v>
      </c>
      <c r="E4054" s="1061" t="s">
        <v>2394</v>
      </c>
      <c r="F4054" s="1061">
        <v>143</v>
      </c>
      <c r="G4054" s="1061" t="s">
        <v>711</v>
      </c>
      <c r="H4054" s="1063">
        <v>1</v>
      </c>
      <c r="I4054" s="1064">
        <v>14101</v>
      </c>
      <c r="J4054" s="1064">
        <v>1</v>
      </c>
      <c r="K4054">
        <v>2020</v>
      </c>
      <c r="L4054" s="1064">
        <v>1</v>
      </c>
      <c r="M4054" s="1064">
        <v>4</v>
      </c>
      <c r="N4054" s="1064" t="s">
        <v>2395</v>
      </c>
      <c r="O4054">
        <v>13</v>
      </c>
      <c r="P4054" s="1065">
        <v>0</v>
      </c>
      <c r="Q4054" s="1065">
        <v>73152.320000000007</v>
      </c>
      <c r="R4054" s="1066">
        <f t="shared" si="63"/>
        <v>73152.320000000007</v>
      </c>
      <c r="S4054" s="1065">
        <v>0</v>
      </c>
      <c r="T4054" s="1065">
        <v>0</v>
      </c>
      <c r="U4054" s="1065">
        <v>0</v>
      </c>
      <c r="V4054" s="1065">
        <v>0</v>
      </c>
    </row>
    <row r="4055" spans="1:22">
      <c r="A4055">
        <v>4088200100</v>
      </c>
      <c r="B4055" s="1061">
        <v>2</v>
      </c>
      <c r="C4055" s="1061">
        <v>5</v>
      </c>
      <c r="D4055" s="1062">
        <v>2</v>
      </c>
      <c r="E4055" s="1061" t="s">
        <v>2394</v>
      </c>
      <c r="F4055" s="1061">
        <v>143</v>
      </c>
      <c r="G4055" s="1061" t="s">
        <v>711</v>
      </c>
      <c r="H4055" s="1063">
        <v>1</v>
      </c>
      <c r="I4055" s="1064">
        <v>14101</v>
      </c>
      <c r="J4055" s="1064">
        <v>1</v>
      </c>
      <c r="K4055">
        <v>2020</v>
      </c>
      <c r="L4055" s="1064">
        <v>1</v>
      </c>
      <c r="M4055" s="1064">
        <v>4</v>
      </c>
      <c r="N4055" s="1064" t="s">
        <v>2395</v>
      </c>
      <c r="O4055">
        <v>13</v>
      </c>
      <c r="P4055" s="1065">
        <v>0</v>
      </c>
      <c r="Q4055" s="1065">
        <v>0</v>
      </c>
      <c r="R4055" s="1066">
        <f t="shared" si="63"/>
        <v>0</v>
      </c>
      <c r="S4055" s="1065">
        <v>0</v>
      </c>
      <c r="T4055" s="1065">
        <v>0</v>
      </c>
      <c r="U4055" s="1065">
        <v>0</v>
      </c>
      <c r="V4055" s="1065">
        <v>0</v>
      </c>
    </row>
    <row r="4056" spans="1:22">
      <c r="A4056">
        <v>4088200100</v>
      </c>
      <c r="B4056" s="1061">
        <v>2</v>
      </c>
      <c r="C4056" s="1061">
        <v>5</v>
      </c>
      <c r="D4056" s="1062">
        <v>2</v>
      </c>
      <c r="E4056" s="1061" t="s">
        <v>2394</v>
      </c>
      <c r="F4056" s="1061">
        <v>143</v>
      </c>
      <c r="G4056" s="1061" t="s">
        <v>711</v>
      </c>
      <c r="H4056" s="1063">
        <v>1</v>
      </c>
      <c r="I4056" s="1064">
        <v>14101</v>
      </c>
      <c r="J4056" s="1064">
        <v>1</v>
      </c>
      <c r="K4056">
        <v>2020</v>
      </c>
      <c r="L4056" s="1064">
        <v>1</v>
      </c>
      <c r="M4056" s="1064">
        <v>4</v>
      </c>
      <c r="N4056" s="1064" t="s">
        <v>2395</v>
      </c>
      <c r="O4056">
        <v>13</v>
      </c>
      <c r="P4056" s="1065">
        <v>0</v>
      </c>
      <c r="Q4056" s="1065">
        <v>0</v>
      </c>
      <c r="R4056" s="1066">
        <f t="shared" si="63"/>
        <v>0</v>
      </c>
      <c r="S4056" s="1065">
        <v>0</v>
      </c>
      <c r="T4056" s="1065">
        <v>0</v>
      </c>
      <c r="U4056" s="1065">
        <v>0</v>
      </c>
      <c r="V4056" s="1065">
        <v>0</v>
      </c>
    </row>
    <row r="4057" spans="1:22">
      <c r="A4057">
        <v>4088200100</v>
      </c>
      <c r="B4057" s="1061">
        <v>2</v>
      </c>
      <c r="C4057" s="1061">
        <v>5</v>
      </c>
      <c r="D4057" s="1062">
        <v>2</v>
      </c>
      <c r="E4057" s="1061" t="s">
        <v>2394</v>
      </c>
      <c r="F4057" s="1061">
        <v>143</v>
      </c>
      <c r="G4057" s="1061" t="s">
        <v>711</v>
      </c>
      <c r="H4057" s="1063">
        <v>1</v>
      </c>
      <c r="I4057" s="1064">
        <v>14101</v>
      </c>
      <c r="J4057" s="1064">
        <v>1</v>
      </c>
      <c r="K4057">
        <v>2020</v>
      </c>
      <c r="L4057" s="1064">
        <v>1</v>
      </c>
      <c r="M4057" s="1064">
        <v>4</v>
      </c>
      <c r="N4057" s="1064" t="s">
        <v>2395</v>
      </c>
      <c r="O4057">
        <v>13</v>
      </c>
      <c r="P4057" s="1065">
        <v>0</v>
      </c>
      <c r="Q4057" s="1065">
        <v>0</v>
      </c>
      <c r="R4057" s="1066">
        <f t="shared" si="63"/>
        <v>0</v>
      </c>
      <c r="S4057" s="1065">
        <v>5595.78</v>
      </c>
      <c r="T4057" s="1065">
        <v>5595.78</v>
      </c>
      <c r="U4057" s="1065">
        <v>0</v>
      </c>
      <c r="V4057" s="1065">
        <v>0</v>
      </c>
    </row>
    <row r="4058" spans="1:22">
      <c r="A4058">
        <v>4088200100</v>
      </c>
      <c r="B4058" s="1061">
        <v>2</v>
      </c>
      <c r="C4058" s="1061">
        <v>5</v>
      </c>
      <c r="D4058" s="1062">
        <v>2</v>
      </c>
      <c r="E4058" s="1061" t="s">
        <v>2394</v>
      </c>
      <c r="F4058" s="1061">
        <v>143</v>
      </c>
      <c r="G4058" s="1061" t="s">
        <v>711</v>
      </c>
      <c r="H4058" s="1063">
        <v>1</v>
      </c>
      <c r="I4058" s="1064">
        <v>14101</v>
      </c>
      <c r="J4058" s="1064">
        <v>1</v>
      </c>
      <c r="K4058">
        <v>2020</v>
      </c>
      <c r="L4058" s="1064">
        <v>1</v>
      </c>
      <c r="M4058" s="1064">
        <v>4</v>
      </c>
      <c r="N4058" s="1064" t="s">
        <v>2395</v>
      </c>
      <c r="O4058">
        <v>13</v>
      </c>
      <c r="P4058" s="1065">
        <v>0</v>
      </c>
      <c r="Q4058" s="1065">
        <v>5595.78</v>
      </c>
      <c r="R4058" s="1066">
        <f t="shared" si="63"/>
        <v>5595.78</v>
      </c>
      <c r="S4058" s="1065">
        <v>0</v>
      </c>
      <c r="T4058" s="1065">
        <v>0</v>
      </c>
      <c r="U4058" s="1065">
        <v>0</v>
      </c>
      <c r="V4058" s="1065">
        <v>0</v>
      </c>
    </row>
    <row r="4059" spans="1:22">
      <c r="A4059">
        <v>4088200100</v>
      </c>
      <c r="B4059" s="1061">
        <v>2</v>
      </c>
      <c r="C4059" s="1061">
        <v>5</v>
      </c>
      <c r="D4059" s="1062">
        <v>2</v>
      </c>
      <c r="E4059" s="1061" t="s">
        <v>2394</v>
      </c>
      <c r="F4059" s="1061">
        <v>143</v>
      </c>
      <c r="G4059" s="1061" t="s">
        <v>711</v>
      </c>
      <c r="H4059" s="1063">
        <v>1</v>
      </c>
      <c r="I4059" s="1064">
        <v>14101</v>
      </c>
      <c r="J4059" s="1064">
        <v>1</v>
      </c>
      <c r="K4059">
        <v>2020</v>
      </c>
      <c r="L4059" s="1064">
        <v>1</v>
      </c>
      <c r="M4059" s="1064">
        <v>4</v>
      </c>
      <c r="N4059" s="1064" t="s">
        <v>2395</v>
      </c>
      <c r="O4059">
        <v>13</v>
      </c>
      <c r="P4059" s="1065">
        <v>0</v>
      </c>
      <c r="Q4059" s="1065">
        <v>0</v>
      </c>
      <c r="R4059" s="1066">
        <f t="shared" si="63"/>
        <v>0</v>
      </c>
      <c r="S4059" s="1065">
        <v>0</v>
      </c>
      <c r="T4059" s="1065">
        <v>0</v>
      </c>
      <c r="U4059" s="1065">
        <v>0</v>
      </c>
      <c r="V4059" s="1065">
        <v>0</v>
      </c>
    </row>
    <row r="4060" spans="1:22">
      <c r="A4060">
        <v>4088200100</v>
      </c>
      <c r="B4060" s="1061">
        <v>2</v>
      </c>
      <c r="C4060" s="1061">
        <v>5</v>
      </c>
      <c r="D4060" s="1062">
        <v>2</v>
      </c>
      <c r="E4060" s="1061" t="s">
        <v>2394</v>
      </c>
      <c r="F4060" s="1061">
        <v>143</v>
      </c>
      <c r="G4060" s="1061" t="s">
        <v>711</v>
      </c>
      <c r="H4060" s="1063">
        <v>1</v>
      </c>
      <c r="I4060" s="1064">
        <v>14101</v>
      </c>
      <c r="J4060" s="1064">
        <v>1</v>
      </c>
      <c r="K4060">
        <v>2020</v>
      </c>
      <c r="L4060" s="1064">
        <v>1</v>
      </c>
      <c r="M4060" s="1064">
        <v>4</v>
      </c>
      <c r="N4060" s="1064" t="s">
        <v>2395</v>
      </c>
      <c r="O4060">
        <v>13</v>
      </c>
      <c r="P4060" s="1065">
        <v>0</v>
      </c>
      <c r="Q4060" s="1065">
        <v>0</v>
      </c>
      <c r="R4060" s="1066">
        <f t="shared" si="63"/>
        <v>0</v>
      </c>
      <c r="S4060" s="1065">
        <v>0</v>
      </c>
      <c r="T4060" s="1065">
        <v>0</v>
      </c>
      <c r="U4060" s="1065">
        <v>0</v>
      </c>
      <c r="V4060" s="1065">
        <v>0</v>
      </c>
    </row>
    <row r="4061" spans="1:22">
      <c r="A4061">
        <v>4088200100</v>
      </c>
      <c r="B4061" s="1061">
        <v>2</v>
      </c>
      <c r="C4061" s="1061">
        <v>5</v>
      </c>
      <c r="D4061" s="1062">
        <v>2</v>
      </c>
      <c r="E4061" s="1061" t="s">
        <v>2394</v>
      </c>
      <c r="F4061" s="1061">
        <v>143</v>
      </c>
      <c r="G4061" s="1061" t="s">
        <v>711</v>
      </c>
      <c r="H4061" s="1063">
        <v>1</v>
      </c>
      <c r="I4061" s="1064">
        <v>14101</v>
      </c>
      <c r="J4061" s="1064">
        <v>1</v>
      </c>
      <c r="K4061">
        <v>2020</v>
      </c>
      <c r="L4061" s="1064">
        <v>1</v>
      </c>
      <c r="M4061" s="1064">
        <v>4</v>
      </c>
      <c r="N4061" s="1064" t="s">
        <v>2395</v>
      </c>
      <c r="O4061">
        <v>13</v>
      </c>
      <c r="P4061" s="1065">
        <v>0</v>
      </c>
      <c r="Q4061" s="1065">
        <v>0</v>
      </c>
      <c r="R4061" s="1066">
        <f t="shared" si="63"/>
        <v>0</v>
      </c>
      <c r="S4061" s="1065">
        <v>28503.64</v>
      </c>
      <c r="T4061" s="1065">
        <v>28503.64</v>
      </c>
      <c r="U4061" s="1065">
        <v>0</v>
      </c>
      <c r="V4061" s="1065">
        <v>0</v>
      </c>
    </row>
    <row r="4062" spans="1:22">
      <c r="A4062">
        <v>4088200100</v>
      </c>
      <c r="B4062" s="1061">
        <v>2</v>
      </c>
      <c r="C4062" s="1061">
        <v>5</v>
      </c>
      <c r="D4062" s="1062">
        <v>2</v>
      </c>
      <c r="E4062" s="1061" t="s">
        <v>2394</v>
      </c>
      <c r="F4062" s="1061">
        <v>143</v>
      </c>
      <c r="G4062" s="1061" t="s">
        <v>711</v>
      </c>
      <c r="H4062" s="1063">
        <v>1</v>
      </c>
      <c r="I4062" s="1064">
        <v>14101</v>
      </c>
      <c r="J4062" s="1064">
        <v>1</v>
      </c>
      <c r="K4062">
        <v>2020</v>
      </c>
      <c r="L4062" s="1064">
        <v>1</v>
      </c>
      <c r="M4062" s="1064">
        <v>4</v>
      </c>
      <c r="N4062" s="1064" t="s">
        <v>2395</v>
      </c>
      <c r="O4062">
        <v>13</v>
      </c>
      <c r="P4062" s="1065">
        <v>0</v>
      </c>
      <c r="Q4062" s="1065">
        <v>28503.64</v>
      </c>
      <c r="R4062" s="1066">
        <f t="shared" si="63"/>
        <v>28503.64</v>
      </c>
      <c r="S4062" s="1065">
        <v>0</v>
      </c>
      <c r="T4062" s="1065">
        <v>0</v>
      </c>
      <c r="U4062" s="1065">
        <v>0</v>
      </c>
      <c r="V4062" s="1065">
        <v>0</v>
      </c>
    </row>
    <row r="4063" spans="1:22">
      <c r="A4063">
        <v>4088200100</v>
      </c>
      <c r="B4063" s="1061">
        <v>2</v>
      </c>
      <c r="C4063" s="1061">
        <v>5</v>
      </c>
      <c r="D4063" s="1062">
        <v>2</v>
      </c>
      <c r="E4063" s="1061" t="s">
        <v>2394</v>
      </c>
      <c r="F4063" s="1061">
        <v>143</v>
      </c>
      <c r="G4063" s="1061" t="s">
        <v>711</v>
      </c>
      <c r="H4063" s="1063">
        <v>1</v>
      </c>
      <c r="I4063" s="1064">
        <v>14104</v>
      </c>
      <c r="J4063" s="1064">
        <v>1</v>
      </c>
      <c r="K4063">
        <v>2020</v>
      </c>
      <c r="L4063" s="1064">
        <v>1</v>
      </c>
      <c r="M4063" s="1064">
        <v>4</v>
      </c>
      <c r="N4063" s="1064" t="s">
        <v>2395</v>
      </c>
      <c r="O4063">
        <v>13</v>
      </c>
      <c r="P4063" s="1065">
        <v>0</v>
      </c>
      <c r="Q4063" s="1065">
        <v>248.76</v>
      </c>
      <c r="R4063" s="1066">
        <f t="shared" si="63"/>
        <v>248.76</v>
      </c>
      <c r="S4063" s="1065">
        <v>0</v>
      </c>
      <c r="T4063" s="1065">
        <v>0</v>
      </c>
      <c r="U4063" s="1065">
        <v>0</v>
      </c>
      <c r="V4063" s="1065">
        <v>0</v>
      </c>
    </row>
    <row r="4064" spans="1:22">
      <c r="A4064">
        <v>4088200100</v>
      </c>
      <c r="B4064" s="1061">
        <v>2</v>
      </c>
      <c r="C4064" s="1061">
        <v>5</v>
      </c>
      <c r="D4064" s="1062">
        <v>2</v>
      </c>
      <c r="E4064" s="1061" t="s">
        <v>2394</v>
      </c>
      <c r="F4064" s="1061">
        <v>143</v>
      </c>
      <c r="G4064" s="1061" t="s">
        <v>711</v>
      </c>
      <c r="H4064" s="1063">
        <v>1</v>
      </c>
      <c r="I4064" s="1064">
        <v>14104</v>
      </c>
      <c r="J4064" s="1064">
        <v>1</v>
      </c>
      <c r="K4064">
        <v>2020</v>
      </c>
      <c r="L4064" s="1064">
        <v>1</v>
      </c>
      <c r="M4064" s="1064">
        <v>4</v>
      </c>
      <c r="N4064" s="1064" t="s">
        <v>2395</v>
      </c>
      <c r="O4064">
        <v>13</v>
      </c>
      <c r="P4064" s="1065">
        <v>0</v>
      </c>
      <c r="Q4064" s="1065">
        <v>0</v>
      </c>
      <c r="R4064" s="1066">
        <f t="shared" si="63"/>
        <v>0</v>
      </c>
      <c r="S4064" s="1065">
        <v>248.76</v>
      </c>
      <c r="T4064" s="1065">
        <v>248.76</v>
      </c>
      <c r="U4064" s="1065">
        <v>0</v>
      </c>
      <c r="V4064" s="1065">
        <v>0</v>
      </c>
    </row>
    <row r="4065" spans="1:22">
      <c r="A4065">
        <v>4088200100</v>
      </c>
      <c r="B4065" s="1061">
        <v>2</v>
      </c>
      <c r="C4065" s="1061">
        <v>5</v>
      </c>
      <c r="D4065" s="1062">
        <v>2</v>
      </c>
      <c r="E4065" s="1061" t="s">
        <v>2394</v>
      </c>
      <c r="F4065" s="1061">
        <v>143</v>
      </c>
      <c r="G4065" s="1061" t="s">
        <v>711</v>
      </c>
      <c r="H4065" s="1063">
        <v>1</v>
      </c>
      <c r="I4065" s="1064">
        <v>14104</v>
      </c>
      <c r="J4065" s="1064">
        <v>1</v>
      </c>
      <c r="K4065">
        <v>2020</v>
      </c>
      <c r="L4065" s="1064">
        <v>1</v>
      </c>
      <c r="M4065" s="1064">
        <v>4</v>
      </c>
      <c r="N4065" s="1064" t="s">
        <v>2395</v>
      </c>
      <c r="O4065">
        <v>13</v>
      </c>
      <c r="P4065" s="1065">
        <v>0</v>
      </c>
      <c r="Q4065" s="1065">
        <v>0</v>
      </c>
      <c r="R4065" s="1066">
        <f t="shared" si="63"/>
        <v>0</v>
      </c>
      <c r="S4065" s="1065">
        <v>0</v>
      </c>
      <c r="T4065" s="1065">
        <v>0</v>
      </c>
      <c r="U4065" s="1065">
        <v>0</v>
      </c>
      <c r="V4065" s="1065">
        <v>0</v>
      </c>
    </row>
    <row r="4066" spans="1:22">
      <c r="A4066">
        <v>4088200100</v>
      </c>
      <c r="B4066" s="1061">
        <v>2</v>
      </c>
      <c r="C4066" s="1061">
        <v>5</v>
      </c>
      <c r="D4066" s="1062">
        <v>2</v>
      </c>
      <c r="E4066" s="1061" t="s">
        <v>2394</v>
      </c>
      <c r="F4066" s="1061">
        <v>143</v>
      </c>
      <c r="G4066" s="1061" t="s">
        <v>711</v>
      </c>
      <c r="H4066" s="1063">
        <v>1</v>
      </c>
      <c r="I4066" s="1064">
        <v>14104</v>
      </c>
      <c r="J4066" s="1064">
        <v>1</v>
      </c>
      <c r="K4066">
        <v>2020</v>
      </c>
      <c r="L4066" s="1064">
        <v>1</v>
      </c>
      <c r="M4066" s="1064">
        <v>4</v>
      </c>
      <c r="N4066" s="1064" t="s">
        <v>2395</v>
      </c>
      <c r="O4066">
        <v>13</v>
      </c>
      <c r="P4066" s="1065">
        <v>0</v>
      </c>
      <c r="Q4066" s="1065">
        <v>0</v>
      </c>
      <c r="R4066" s="1066">
        <f t="shared" si="63"/>
        <v>0</v>
      </c>
      <c r="S4066" s="1065">
        <v>0</v>
      </c>
      <c r="T4066" s="1065">
        <v>0</v>
      </c>
      <c r="U4066" s="1065">
        <v>0</v>
      </c>
      <c r="V4066" s="1065">
        <v>0</v>
      </c>
    </row>
    <row r="4067" spans="1:22">
      <c r="A4067">
        <v>4088200100</v>
      </c>
      <c r="B4067" s="1061">
        <v>2</v>
      </c>
      <c r="C4067" s="1061">
        <v>5</v>
      </c>
      <c r="D4067" s="1062">
        <v>2</v>
      </c>
      <c r="E4067" s="1061" t="s">
        <v>2394</v>
      </c>
      <c r="F4067" s="1061">
        <v>143</v>
      </c>
      <c r="G4067" s="1061" t="s">
        <v>711</v>
      </c>
      <c r="H4067" s="1063">
        <v>1</v>
      </c>
      <c r="I4067" s="1064">
        <v>14104</v>
      </c>
      <c r="J4067" s="1064">
        <v>1</v>
      </c>
      <c r="K4067">
        <v>2020</v>
      </c>
      <c r="L4067" s="1064">
        <v>1</v>
      </c>
      <c r="M4067" s="1064">
        <v>4</v>
      </c>
      <c r="N4067" s="1064" t="s">
        <v>2395</v>
      </c>
      <c r="O4067">
        <v>13</v>
      </c>
      <c r="P4067" s="1065">
        <v>0</v>
      </c>
      <c r="Q4067" s="1065">
        <v>0</v>
      </c>
      <c r="R4067" s="1066">
        <f t="shared" si="63"/>
        <v>0</v>
      </c>
      <c r="S4067" s="1065">
        <v>0</v>
      </c>
      <c r="T4067" s="1065">
        <v>0</v>
      </c>
      <c r="U4067" s="1065">
        <v>0</v>
      </c>
      <c r="V4067" s="1065">
        <v>0</v>
      </c>
    </row>
    <row r="4068" spans="1:22">
      <c r="A4068">
        <v>4088200100</v>
      </c>
      <c r="B4068" s="1061">
        <v>2</v>
      </c>
      <c r="C4068" s="1061">
        <v>5</v>
      </c>
      <c r="D4068" s="1062">
        <v>2</v>
      </c>
      <c r="E4068" s="1061" t="s">
        <v>2394</v>
      </c>
      <c r="F4068" s="1061">
        <v>143</v>
      </c>
      <c r="G4068" s="1061" t="s">
        <v>711</v>
      </c>
      <c r="H4068" s="1063">
        <v>1</v>
      </c>
      <c r="I4068" s="1064">
        <v>14104</v>
      </c>
      <c r="J4068" s="1064">
        <v>1</v>
      </c>
      <c r="K4068">
        <v>2020</v>
      </c>
      <c r="L4068" s="1064">
        <v>1</v>
      </c>
      <c r="M4068" s="1064">
        <v>4</v>
      </c>
      <c r="N4068" s="1064" t="s">
        <v>2395</v>
      </c>
      <c r="O4068">
        <v>13</v>
      </c>
      <c r="P4068" s="1065">
        <v>0</v>
      </c>
      <c r="Q4068" s="1065">
        <v>0</v>
      </c>
      <c r="R4068" s="1066">
        <f t="shared" si="63"/>
        <v>0</v>
      </c>
      <c r="S4068" s="1065">
        <v>0</v>
      </c>
      <c r="T4068" s="1065">
        <v>0</v>
      </c>
      <c r="U4068" s="1065">
        <v>0</v>
      </c>
      <c r="V4068" s="1065">
        <v>0</v>
      </c>
    </row>
    <row r="4069" spans="1:22">
      <c r="A4069">
        <v>4088200100</v>
      </c>
      <c r="B4069" s="1061">
        <v>2</v>
      </c>
      <c r="C4069" s="1061">
        <v>5</v>
      </c>
      <c r="D4069" s="1062">
        <v>2</v>
      </c>
      <c r="E4069" s="1061" t="s">
        <v>2394</v>
      </c>
      <c r="F4069" s="1061">
        <v>143</v>
      </c>
      <c r="G4069" s="1061" t="s">
        <v>711</v>
      </c>
      <c r="H4069" s="1063">
        <v>1</v>
      </c>
      <c r="I4069" s="1064">
        <v>14104</v>
      </c>
      <c r="J4069" s="1064">
        <v>1</v>
      </c>
      <c r="K4069">
        <v>2020</v>
      </c>
      <c r="L4069" s="1064">
        <v>1</v>
      </c>
      <c r="M4069" s="1064">
        <v>4</v>
      </c>
      <c r="N4069" s="1064" t="s">
        <v>2395</v>
      </c>
      <c r="O4069">
        <v>13</v>
      </c>
      <c r="P4069" s="1065">
        <v>0</v>
      </c>
      <c r="Q4069" s="1065">
        <v>0</v>
      </c>
      <c r="R4069" s="1066">
        <f t="shared" si="63"/>
        <v>0</v>
      </c>
      <c r="S4069" s="1065">
        <v>94.46</v>
      </c>
      <c r="T4069" s="1065">
        <v>94.46</v>
      </c>
      <c r="U4069" s="1065">
        <v>0</v>
      </c>
      <c r="V4069" s="1065">
        <v>0</v>
      </c>
    </row>
    <row r="4070" spans="1:22">
      <c r="A4070">
        <v>4088200100</v>
      </c>
      <c r="B4070" s="1061">
        <v>2</v>
      </c>
      <c r="C4070" s="1061">
        <v>5</v>
      </c>
      <c r="D4070" s="1062">
        <v>2</v>
      </c>
      <c r="E4070" s="1061" t="s">
        <v>2394</v>
      </c>
      <c r="F4070" s="1061">
        <v>143</v>
      </c>
      <c r="G4070" s="1061" t="s">
        <v>711</v>
      </c>
      <c r="H4070" s="1063">
        <v>1</v>
      </c>
      <c r="I4070" s="1064">
        <v>14104</v>
      </c>
      <c r="J4070" s="1064">
        <v>1</v>
      </c>
      <c r="K4070">
        <v>2020</v>
      </c>
      <c r="L4070" s="1064">
        <v>1</v>
      </c>
      <c r="M4070" s="1064">
        <v>4</v>
      </c>
      <c r="N4070" s="1064" t="s">
        <v>2395</v>
      </c>
      <c r="O4070">
        <v>13</v>
      </c>
      <c r="P4070" s="1065">
        <v>0</v>
      </c>
      <c r="Q4070" s="1065">
        <v>94.46</v>
      </c>
      <c r="R4070" s="1066">
        <f t="shared" si="63"/>
        <v>94.46</v>
      </c>
      <c r="S4070" s="1065">
        <v>0</v>
      </c>
      <c r="T4070" s="1065">
        <v>0</v>
      </c>
      <c r="U4070" s="1065">
        <v>0</v>
      </c>
      <c r="V4070" s="1065">
        <v>0</v>
      </c>
    </row>
    <row r="4071" spans="1:22">
      <c r="A4071">
        <v>4088200100</v>
      </c>
      <c r="B4071" s="1061">
        <v>2</v>
      </c>
      <c r="C4071" s="1061">
        <v>5</v>
      </c>
      <c r="D4071" s="1062">
        <v>2</v>
      </c>
      <c r="E4071" s="1061" t="s">
        <v>2394</v>
      </c>
      <c r="F4071" s="1061">
        <v>143</v>
      </c>
      <c r="G4071" s="1061" t="s">
        <v>711</v>
      </c>
      <c r="H4071" s="1063">
        <v>1</v>
      </c>
      <c r="I4071" s="1064">
        <v>14104</v>
      </c>
      <c r="J4071" s="1064">
        <v>1</v>
      </c>
      <c r="K4071">
        <v>2020</v>
      </c>
      <c r="L4071" s="1064">
        <v>1</v>
      </c>
      <c r="M4071" s="1064">
        <v>4</v>
      </c>
      <c r="N4071" s="1064" t="s">
        <v>2395</v>
      </c>
      <c r="O4071">
        <v>13</v>
      </c>
      <c r="P4071" s="1065">
        <v>0</v>
      </c>
      <c r="Q4071" s="1065">
        <v>0</v>
      </c>
      <c r="R4071" s="1066">
        <f t="shared" si="63"/>
        <v>0</v>
      </c>
      <c r="S4071" s="1065">
        <v>0</v>
      </c>
      <c r="T4071" s="1065">
        <v>0</v>
      </c>
      <c r="U4071" s="1065">
        <v>0</v>
      </c>
      <c r="V4071" s="1065">
        <v>0</v>
      </c>
    </row>
    <row r="4072" spans="1:22">
      <c r="A4072">
        <v>4088200100</v>
      </c>
      <c r="B4072" s="1061">
        <v>2</v>
      </c>
      <c r="C4072" s="1061">
        <v>5</v>
      </c>
      <c r="D4072" s="1062">
        <v>2</v>
      </c>
      <c r="E4072" s="1061" t="s">
        <v>2394</v>
      </c>
      <c r="F4072" s="1061">
        <v>143</v>
      </c>
      <c r="G4072" s="1061" t="s">
        <v>711</v>
      </c>
      <c r="H4072" s="1063">
        <v>1</v>
      </c>
      <c r="I4072" s="1064">
        <v>14104</v>
      </c>
      <c r="J4072" s="1064">
        <v>1</v>
      </c>
      <c r="K4072">
        <v>2020</v>
      </c>
      <c r="L4072" s="1064">
        <v>1</v>
      </c>
      <c r="M4072" s="1064">
        <v>4</v>
      </c>
      <c r="N4072" s="1064" t="s">
        <v>2395</v>
      </c>
      <c r="O4072">
        <v>13</v>
      </c>
      <c r="P4072" s="1065">
        <v>0</v>
      </c>
      <c r="Q4072" s="1065">
        <v>0</v>
      </c>
      <c r="R4072" s="1066">
        <f t="shared" si="63"/>
        <v>0</v>
      </c>
      <c r="S4072" s="1065">
        <v>0</v>
      </c>
      <c r="T4072" s="1065">
        <v>0</v>
      </c>
      <c r="U4072" s="1065">
        <v>0</v>
      </c>
      <c r="V4072" s="1065">
        <v>0</v>
      </c>
    </row>
    <row r="4073" spans="1:22">
      <c r="A4073">
        <v>4088200100</v>
      </c>
      <c r="B4073" s="1061">
        <v>2</v>
      </c>
      <c r="C4073" s="1061">
        <v>5</v>
      </c>
      <c r="D4073" s="1062">
        <v>2</v>
      </c>
      <c r="E4073" s="1061" t="s">
        <v>2394</v>
      </c>
      <c r="F4073" s="1061">
        <v>143</v>
      </c>
      <c r="G4073" s="1061" t="s">
        <v>711</v>
      </c>
      <c r="H4073" s="1063">
        <v>1</v>
      </c>
      <c r="I4073" s="1064">
        <v>14104</v>
      </c>
      <c r="J4073" s="1064">
        <v>1</v>
      </c>
      <c r="K4073">
        <v>2020</v>
      </c>
      <c r="L4073" s="1064">
        <v>1</v>
      </c>
      <c r="M4073" s="1064">
        <v>4</v>
      </c>
      <c r="N4073" s="1064" t="s">
        <v>2395</v>
      </c>
      <c r="O4073">
        <v>13</v>
      </c>
      <c r="P4073" s="1065">
        <v>0</v>
      </c>
      <c r="Q4073" s="1065">
        <v>0</v>
      </c>
      <c r="R4073" s="1066">
        <f t="shared" si="63"/>
        <v>0</v>
      </c>
      <c r="S4073" s="1065">
        <v>174.88</v>
      </c>
      <c r="T4073" s="1065">
        <v>174.88</v>
      </c>
      <c r="U4073" s="1065">
        <v>0</v>
      </c>
      <c r="V4073" s="1065">
        <v>0</v>
      </c>
    </row>
    <row r="4074" spans="1:22">
      <c r="A4074">
        <v>4088200100</v>
      </c>
      <c r="B4074" s="1061">
        <v>2</v>
      </c>
      <c r="C4074" s="1061">
        <v>5</v>
      </c>
      <c r="D4074" s="1062">
        <v>2</v>
      </c>
      <c r="E4074" s="1061" t="s">
        <v>2394</v>
      </c>
      <c r="F4074" s="1061">
        <v>143</v>
      </c>
      <c r="G4074" s="1061" t="s">
        <v>711</v>
      </c>
      <c r="H4074" s="1063">
        <v>1</v>
      </c>
      <c r="I4074" s="1064">
        <v>14104</v>
      </c>
      <c r="J4074" s="1064">
        <v>1</v>
      </c>
      <c r="K4074">
        <v>2020</v>
      </c>
      <c r="L4074" s="1064">
        <v>1</v>
      </c>
      <c r="M4074" s="1064">
        <v>4</v>
      </c>
      <c r="N4074" s="1064" t="s">
        <v>2395</v>
      </c>
      <c r="O4074">
        <v>13</v>
      </c>
      <c r="P4074" s="1065">
        <v>0</v>
      </c>
      <c r="Q4074" s="1065">
        <v>174.88</v>
      </c>
      <c r="R4074" s="1066">
        <f t="shared" si="63"/>
        <v>174.88</v>
      </c>
      <c r="S4074" s="1065">
        <v>0</v>
      </c>
      <c r="T4074" s="1065">
        <v>0</v>
      </c>
      <c r="U4074" s="1065">
        <v>0</v>
      </c>
      <c r="V4074" s="1065">
        <v>0</v>
      </c>
    </row>
    <row r="4075" spans="1:22">
      <c r="A4075">
        <v>4088200100</v>
      </c>
      <c r="B4075" s="1061">
        <v>2</v>
      </c>
      <c r="C4075" s="1061">
        <v>5</v>
      </c>
      <c r="D4075" s="1062">
        <v>2</v>
      </c>
      <c r="E4075" s="1061" t="s">
        <v>2394</v>
      </c>
      <c r="F4075" s="1061">
        <v>143</v>
      </c>
      <c r="G4075" s="1061" t="s">
        <v>711</v>
      </c>
      <c r="H4075" s="1063">
        <v>1</v>
      </c>
      <c r="I4075" s="1064">
        <v>14104</v>
      </c>
      <c r="J4075" s="1064">
        <v>1</v>
      </c>
      <c r="K4075">
        <v>2020</v>
      </c>
      <c r="L4075" s="1064">
        <v>1</v>
      </c>
      <c r="M4075" s="1064">
        <v>4</v>
      </c>
      <c r="N4075" s="1064" t="s">
        <v>2395</v>
      </c>
      <c r="O4075">
        <v>13</v>
      </c>
      <c r="P4075" s="1065">
        <v>0</v>
      </c>
      <c r="Q4075" s="1065">
        <v>0</v>
      </c>
      <c r="R4075" s="1066">
        <f t="shared" si="63"/>
        <v>0</v>
      </c>
      <c r="S4075" s="1065">
        <v>0</v>
      </c>
      <c r="T4075" s="1065">
        <v>0</v>
      </c>
      <c r="U4075" s="1065">
        <v>0</v>
      </c>
      <c r="V4075" s="1065">
        <v>0</v>
      </c>
    </row>
    <row r="4076" spans="1:22">
      <c r="A4076">
        <v>4088200100</v>
      </c>
      <c r="B4076" s="1061">
        <v>2</v>
      </c>
      <c r="C4076" s="1061">
        <v>5</v>
      </c>
      <c r="D4076" s="1062">
        <v>2</v>
      </c>
      <c r="E4076" s="1061" t="s">
        <v>2394</v>
      </c>
      <c r="F4076" s="1061">
        <v>143</v>
      </c>
      <c r="G4076" s="1061" t="s">
        <v>711</v>
      </c>
      <c r="H4076" s="1063">
        <v>1</v>
      </c>
      <c r="I4076" s="1064">
        <v>14104</v>
      </c>
      <c r="J4076" s="1064">
        <v>1</v>
      </c>
      <c r="K4076">
        <v>2020</v>
      </c>
      <c r="L4076" s="1064">
        <v>1</v>
      </c>
      <c r="M4076" s="1064">
        <v>4</v>
      </c>
      <c r="N4076" s="1064" t="s">
        <v>2395</v>
      </c>
      <c r="O4076">
        <v>13</v>
      </c>
      <c r="P4076" s="1065">
        <v>0</v>
      </c>
      <c r="Q4076" s="1065">
        <v>0</v>
      </c>
      <c r="R4076" s="1066">
        <f t="shared" si="63"/>
        <v>0</v>
      </c>
      <c r="S4076" s="1065">
        <v>0</v>
      </c>
      <c r="T4076" s="1065">
        <v>0</v>
      </c>
      <c r="U4076" s="1065">
        <v>0</v>
      </c>
      <c r="V4076" s="1065">
        <v>0</v>
      </c>
    </row>
    <row r="4077" spans="1:22">
      <c r="A4077">
        <v>4088200100</v>
      </c>
      <c r="B4077" s="1061">
        <v>2</v>
      </c>
      <c r="C4077" s="1061">
        <v>5</v>
      </c>
      <c r="D4077" s="1062">
        <v>2</v>
      </c>
      <c r="E4077" s="1061" t="s">
        <v>2394</v>
      </c>
      <c r="F4077" s="1061">
        <v>143</v>
      </c>
      <c r="G4077" s="1061" t="s">
        <v>711</v>
      </c>
      <c r="H4077" s="1063">
        <v>1</v>
      </c>
      <c r="I4077" s="1064">
        <v>14104</v>
      </c>
      <c r="J4077" s="1064">
        <v>1</v>
      </c>
      <c r="K4077">
        <v>2020</v>
      </c>
      <c r="L4077" s="1064">
        <v>1</v>
      </c>
      <c r="M4077" s="1064">
        <v>4</v>
      </c>
      <c r="N4077" s="1064" t="s">
        <v>2395</v>
      </c>
      <c r="O4077">
        <v>13</v>
      </c>
      <c r="P4077" s="1065">
        <v>0</v>
      </c>
      <c r="Q4077" s="1065">
        <v>0</v>
      </c>
      <c r="R4077" s="1066">
        <f t="shared" si="63"/>
        <v>0</v>
      </c>
      <c r="S4077" s="1065">
        <v>3850.14</v>
      </c>
      <c r="T4077" s="1065">
        <v>3850.14</v>
      </c>
      <c r="U4077" s="1065">
        <v>0</v>
      </c>
      <c r="V4077" s="1065">
        <v>0</v>
      </c>
    </row>
    <row r="4078" spans="1:22">
      <c r="A4078">
        <v>4088200100</v>
      </c>
      <c r="B4078" s="1061">
        <v>2</v>
      </c>
      <c r="C4078" s="1061">
        <v>5</v>
      </c>
      <c r="D4078" s="1062">
        <v>2</v>
      </c>
      <c r="E4078" s="1061" t="s">
        <v>2394</v>
      </c>
      <c r="F4078" s="1061">
        <v>143</v>
      </c>
      <c r="G4078" s="1061" t="s">
        <v>711</v>
      </c>
      <c r="H4078" s="1063">
        <v>1</v>
      </c>
      <c r="I4078" s="1064">
        <v>14104</v>
      </c>
      <c r="J4078" s="1064">
        <v>1</v>
      </c>
      <c r="K4078">
        <v>2020</v>
      </c>
      <c r="L4078" s="1064">
        <v>1</v>
      </c>
      <c r="M4078" s="1064">
        <v>4</v>
      </c>
      <c r="N4078" s="1064" t="s">
        <v>2395</v>
      </c>
      <c r="O4078">
        <v>13</v>
      </c>
      <c r="P4078" s="1065">
        <v>0</v>
      </c>
      <c r="Q4078" s="1065">
        <v>3850.14</v>
      </c>
      <c r="R4078" s="1066">
        <f t="shared" si="63"/>
        <v>3850.14</v>
      </c>
      <c r="S4078" s="1065">
        <v>0</v>
      </c>
      <c r="T4078" s="1065">
        <v>0</v>
      </c>
      <c r="U4078" s="1065">
        <v>0</v>
      </c>
      <c r="V4078" s="1065">
        <v>0</v>
      </c>
    </row>
    <row r="4079" spans="1:22">
      <c r="A4079">
        <v>4088200100</v>
      </c>
      <c r="B4079" s="1061">
        <v>2</v>
      </c>
      <c r="C4079" s="1061">
        <v>5</v>
      </c>
      <c r="D4079" s="1062">
        <v>2</v>
      </c>
      <c r="E4079" s="1061" t="s">
        <v>2394</v>
      </c>
      <c r="F4079" s="1061">
        <v>143</v>
      </c>
      <c r="G4079" s="1061" t="s">
        <v>711</v>
      </c>
      <c r="H4079" s="1063">
        <v>1</v>
      </c>
      <c r="I4079" s="1064">
        <v>14104</v>
      </c>
      <c r="J4079" s="1064">
        <v>1</v>
      </c>
      <c r="K4079">
        <v>2020</v>
      </c>
      <c r="L4079" s="1064">
        <v>1</v>
      </c>
      <c r="M4079" s="1064">
        <v>4</v>
      </c>
      <c r="N4079" s="1064" t="s">
        <v>2395</v>
      </c>
      <c r="O4079">
        <v>13</v>
      </c>
      <c r="P4079" s="1065">
        <v>0</v>
      </c>
      <c r="Q4079" s="1065">
        <v>0</v>
      </c>
      <c r="R4079" s="1066">
        <f t="shared" si="63"/>
        <v>0</v>
      </c>
      <c r="S4079" s="1065">
        <v>0</v>
      </c>
      <c r="T4079" s="1065">
        <v>0</v>
      </c>
      <c r="U4079" s="1065">
        <v>0</v>
      </c>
      <c r="V4079" s="1065">
        <v>0</v>
      </c>
    </row>
    <row r="4080" spans="1:22">
      <c r="A4080">
        <v>4088200100</v>
      </c>
      <c r="B4080" s="1061">
        <v>2</v>
      </c>
      <c r="C4080" s="1061">
        <v>5</v>
      </c>
      <c r="D4080" s="1062">
        <v>2</v>
      </c>
      <c r="E4080" s="1061" t="s">
        <v>2394</v>
      </c>
      <c r="F4080" s="1061">
        <v>143</v>
      </c>
      <c r="G4080" s="1061" t="s">
        <v>711</v>
      </c>
      <c r="H4080" s="1063">
        <v>1</v>
      </c>
      <c r="I4080" s="1064">
        <v>14104</v>
      </c>
      <c r="J4080" s="1064">
        <v>1</v>
      </c>
      <c r="K4080">
        <v>2020</v>
      </c>
      <c r="L4080" s="1064">
        <v>1</v>
      </c>
      <c r="M4080" s="1064">
        <v>4</v>
      </c>
      <c r="N4080" s="1064" t="s">
        <v>2395</v>
      </c>
      <c r="O4080">
        <v>13</v>
      </c>
      <c r="P4080" s="1065">
        <v>0</v>
      </c>
      <c r="Q4080" s="1065">
        <v>0</v>
      </c>
      <c r="R4080" s="1066">
        <f t="shared" si="63"/>
        <v>0</v>
      </c>
      <c r="S4080" s="1065">
        <v>0</v>
      </c>
      <c r="T4080" s="1065">
        <v>0</v>
      </c>
      <c r="U4080" s="1065">
        <v>0</v>
      </c>
      <c r="V4080" s="1065">
        <v>0</v>
      </c>
    </row>
    <row r="4081" spans="1:22">
      <c r="A4081">
        <v>4088200100</v>
      </c>
      <c r="B4081" s="1061">
        <v>2</v>
      </c>
      <c r="C4081" s="1061">
        <v>5</v>
      </c>
      <c r="D4081" s="1062">
        <v>2</v>
      </c>
      <c r="E4081" s="1061" t="s">
        <v>2394</v>
      </c>
      <c r="F4081" s="1061">
        <v>143</v>
      </c>
      <c r="G4081" s="1061" t="s">
        <v>711</v>
      </c>
      <c r="H4081" s="1063">
        <v>1</v>
      </c>
      <c r="I4081" s="1064">
        <v>14104</v>
      </c>
      <c r="J4081" s="1064">
        <v>1</v>
      </c>
      <c r="K4081">
        <v>2020</v>
      </c>
      <c r="L4081" s="1064">
        <v>1</v>
      </c>
      <c r="M4081" s="1064">
        <v>4</v>
      </c>
      <c r="N4081" s="1064" t="s">
        <v>2395</v>
      </c>
      <c r="O4081">
        <v>13</v>
      </c>
      <c r="P4081" s="1065">
        <v>0</v>
      </c>
      <c r="Q4081" s="1065">
        <v>0</v>
      </c>
      <c r="R4081" s="1066">
        <f t="shared" si="63"/>
        <v>0</v>
      </c>
      <c r="S4081" s="1065">
        <v>2652.68</v>
      </c>
      <c r="T4081" s="1065">
        <v>2652.68</v>
      </c>
      <c r="U4081" s="1065">
        <v>0</v>
      </c>
      <c r="V4081" s="1065">
        <v>0</v>
      </c>
    </row>
    <row r="4082" spans="1:22">
      <c r="A4082">
        <v>4088200100</v>
      </c>
      <c r="B4082" s="1061">
        <v>2</v>
      </c>
      <c r="C4082" s="1061">
        <v>5</v>
      </c>
      <c r="D4082" s="1062">
        <v>2</v>
      </c>
      <c r="E4082" s="1061" t="s">
        <v>2394</v>
      </c>
      <c r="F4082" s="1061">
        <v>143</v>
      </c>
      <c r="G4082" s="1061" t="s">
        <v>711</v>
      </c>
      <c r="H4082" s="1063">
        <v>1</v>
      </c>
      <c r="I4082" s="1064">
        <v>14104</v>
      </c>
      <c r="J4082" s="1064">
        <v>1</v>
      </c>
      <c r="K4082">
        <v>2020</v>
      </c>
      <c r="L4082" s="1064">
        <v>1</v>
      </c>
      <c r="M4082" s="1064">
        <v>4</v>
      </c>
      <c r="N4082" s="1064" t="s">
        <v>2395</v>
      </c>
      <c r="O4082">
        <v>13</v>
      </c>
      <c r="P4082" s="1065">
        <v>0</v>
      </c>
      <c r="Q4082" s="1065">
        <v>2652.68</v>
      </c>
      <c r="R4082" s="1066">
        <f t="shared" si="63"/>
        <v>2652.68</v>
      </c>
      <c r="S4082" s="1065">
        <v>0</v>
      </c>
      <c r="T4082" s="1065">
        <v>0</v>
      </c>
      <c r="U4082" s="1065">
        <v>0</v>
      </c>
      <c r="V4082" s="1065">
        <v>0</v>
      </c>
    </row>
    <row r="4083" spans="1:22">
      <c r="A4083">
        <v>4088200100</v>
      </c>
      <c r="B4083" s="1061">
        <v>2</v>
      </c>
      <c r="C4083" s="1061">
        <v>5</v>
      </c>
      <c r="D4083" s="1062">
        <v>2</v>
      </c>
      <c r="E4083" s="1061" t="s">
        <v>2394</v>
      </c>
      <c r="F4083" s="1061">
        <v>143</v>
      </c>
      <c r="G4083" s="1061" t="s">
        <v>711</v>
      </c>
      <c r="H4083" s="1063">
        <v>1</v>
      </c>
      <c r="I4083" s="1064">
        <v>14104</v>
      </c>
      <c r="J4083" s="1064">
        <v>1</v>
      </c>
      <c r="K4083">
        <v>2020</v>
      </c>
      <c r="L4083" s="1064">
        <v>1</v>
      </c>
      <c r="M4083" s="1064">
        <v>4</v>
      </c>
      <c r="N4083" s="1064" t="s">
        <v>2395</v>
      </c>
      <c r="O4083">
        <v>13</v>
      </c>
      <c r="P4083" s="1065">
        <v>0</v>
      </c>
      <c r="Q4083" s="1065">
        <v>0</v>
      </c>
      <c r="R4083" s="1066">
        <f t="shared" si="63"/>
        <v>0</v>
      </c>
      <c r="S4083" s="1065">
        <v>0</v>
      </c>
      <c r="T4083" s="1065">
        <v>0</v>
      </c>
      <c r="U4083" s="1065">
        <v>0</v>
      </c>
      <c r="V4083" s="1065">
        <v>0</v>
      </c>
    </row>
    <row r="4084" spans="1:22">
      <c r="A4084">
        <v>4088200100</v>
      </c>
      <c r="B4084" s="1061">
        <v>2</v>
      </c>
      <c r="C4084" s="1061">
        <v>5</v>
      </c>
      <c r="D4084" s="1062">
        <v>2</v>
      </c>
      <c r="E4084" s="1061" t="s">
        <v>2394</v>
      </c>
      <c r="F4084" s="1061">
        <v>143</v>
      </c>
      <c r="G4084" s="1061" t="s">
        <v>711</v>
      </c>
      <c r="H4084" s="1063">
        <v>1</v>
      </c>
      <c r="I4084" s="1064">
        <v>14104</v>
      </c>
      <c r="J4084" s="1064">
        <v>1</v>
      </c>
      <c r="K4084">
        <v>2020</v>
      </c>
      <c r="L4084" s="1064">
        <v>1</v>
      </c>
      <c r="M4084" s="1064">
        <v>4</v>
      </c>
      <c r="N4084" s="1064" t="s">
        <v>2395</v>
      </c>
      <c r="O4084">
        <v>13</v>
      </c>
      <c r="P4084" s="1065">
        <v>0</v>
      </c>
      <c r="Q4084" s="1065">
        <v>0</v>
      </c>
      <c r="R4084" s="1066">
        <f t="shared" si="63"/>
        <v>0</v>
      </c>
      <c r="S4084" s="1065">
        <v>0</v>
      </c>
      <c r="T4084" s="1065">
        <v>0</v>
      </c>
      <c r="U4084" s="1065">
        <v>0</v>
      </c>
      <c r="V4084" s="1065">
        <v>0</v>
      </c>
    </row>
    <row r="4085" spans="1:22">
      <c r="A4085">
        <v>4088200100</v>
      </c>
      <c r="B4085" s="1061">
        <v>2</v>
      </c>
      <c r="C4085" s="1061">
        <v>5</v>
      </c>
      <c r="D4085" s="1062">
        <v>2</v>
      </c>
      <c r="E4085" s="1061" t="s">
        <v>2394</v>
      </c>
      <c r="F4085" s="1061">
        <v>143</v>
      </c>
      <c r="G4085" s="1061" t="s">
        <v>711</v>
      </c>
      <c r="H4085" s="1063">
        <v>1</v>
      </c>
      <c r="I4085" s="1064">
        <v>14104</v>
      </c>
      <c r="J4085" s="1064">
        <v>1</v>
      </c>
      <c r="K4085">
        <v>2020</v>
      </c>
      <c r="L4085" s="1064">
        <v>1</v>
      </c>
      <c r="M4085" s="1064">
        <v>4</v>
      </c>
      <c r="N4085" s="1064" t="s">
        <v>2395</v>
      </c>
      <c r="O4085">
        <v>13</v>
      </c>
      <c r="P4085" s="1065">
        <v>0</v>
      </c>
      <c r="Q4085" s="1065">
        <v>0</v>
      </c>
      <c r="R4085" s="1066">
        <f t="shared" si="63"/>
        <v>0</v>
      </c>
      <c r="S4085" s="1065">
        <v>928.68</v>
      </c>
      <c r="T4085" s="1065">
        <v>928.68</v>
      </c>
      <c r="U4085" s="1065">
        <v>0</v>
      </c>
      <c r="V4085" s="1065">
        <v>0</v>
      </c>
    </row>
    <row r="4086" spans="1:22">
      <c r="A4086">
        <v>4088200100</v>
      </c>
      <c r="B4086" s="1061">
        <v>2</v>
      </c>
      <c r="C4086" s="1061">
        <v>5</v>
      </c>
      <c r="D4086" s="1062">
        <v>2</v>
      </c>
      <c r="E4086" s="1061" t="s">
        <v>2394</v>
      </c>
      <c r="F4086" s="1061">
        <v>143</v>
      </c>
      <c r="G4086" s="1061" t="s">
        <v>711</v>
      </c>
      <c r="H4086" s="1063">
        <v>1</v>
      </c>
      <c r="I4086" s="1064">
        <v>14104</v>
      </c>
      <c r="J4086" s="1064">
        <v>1</v>
      </c>
      <c r="K4086">
        <v>2020</v>
      </c>
      <c r="L4086" s="1064">
        <v>1</v>
      </c>
      <c r="M4086" s="1064">
        <v>4</v>
      </c>
      <c r="N4086" s="1064" t="s">
        <v>2395</v>
      </c>
      <c r="O4086">
        <v>13</v>
      </c>
      <c r="P4086" s="1065">
        <v>0</v>
      </c>
      <c r="Q4086" s="1065">
        <v>928.68</v>
      </c>
      <c r="R4086" s="1066">
        <f t="shared" si="63"/>
        <v>928.68</v>
      </c>
      <c r="S4086" s="1065">
        <v>0</v>
      </c>
      <c r="T4086" s="1065">
        <v>0</v>
      </c>
      <c r="U4086" s="1065">
        <v>0</v>
      </c>
      <c r="V4086" s="1065">
        <v>0</v>
      </c>
    </row>
    <row r="4087" spans="1:22">
      <c r="A4087">
        <v>4088200100</v>
      </c>
      <c r="B4087" s="1061">
        <v>2</v>
      </c>
      <c r="C4087" s="1061">
        <v>5</v>
      </c>
      <c r="D4087" s="1062">
        <v>2</v>
      </c>
      <c r="E4087" s="1061" t="s">
        <v>2394</v>
      </c>
      <c r="F4087" s="1061">
        <v>143</v>
      </c>
      <c r="G4087" s="1061" t="s">
        <v>711</v>
      </c>
      <c r="H4087" s="1063">
        <v>1</v>
      </c>
      <c r="I4087" s="1064">
        <v>14104</v>
      </c>
      <c r="J4087" s="1064">
        <v>1</v>
      </c>
      <c r="K4087">
        <v>2020</v>
      </c>
      <c r="L4087" s="1064">
        <v>1</v>
      </c>
      <c r="M4087" s="1064">
        <v>4</v>
      </c>
      <c r="N4087" s="1064" t="s">
        <v>2395</v>
      </c>
      <c r="O4087">
        <v>13</v>
      </c>
      <c r="P4087" s="1065">
        <v>0</v>
      </c>
      <c r="Q4087" s="1065">
        <v>0</v>
      </c>
      <c r="R4087" s="1066">
        <f t="shared" si="63"/>
        <v>0</v>
      </c>
      <c r="S4087" s="1065">
        <v>0</v>
      </c>
      <c r="T4087" s="1065">
        <v>0</v>
      </c>
      <c r="U4087" s="1065">
        <v>0</v>
      </c>
      <c r="V4087" s="1065">
        <v>0</v>
      </c>
    </row>
    <row r="4088" spans="1:22">
      <c r="A4088">
        <v>4088200100</v>
      </c>
      <c r="B4088" s="1061">
        <v>2</v>
      </c>
      <c r="C4088" s="1061">
        <v>5</v>
      </c>
      <c r="D4088" s="1062">
        <v>2</v>
      </c>
      <c r="E4088" s="1061" t="s">
        <v>2394</v>
      </c>
      <c r="F4088" s="1061">
        <v>143</v>
      </c>
      <c r="G4088" s="1061" t="s">
        <v>711</v>
      </c>
      <c r="H4088" s="1063">
        <v>1</v>
      </c>
      <c r="I4088" s="1064">
        <v>14104</v>
      </c>
      <c r="J4088" s="1064">
        <v>1</v>
      </c>
      <c r="K4088">
        <v>2020</v>
      </c>
      <c r="L4088" s="1064">
        <v>1</v>
      </c>
      <c r="M4088" s="1064">
        <v>4</v>
      </c>
      <c r="N4088" s="1064" t="s">
        <v>2395</v>
      </c>
      <c r="O4088">
        <v>13</v>
      </c>
      <c r="P4088" s="1065">
        <v>0</v>
      </c>
      <c r="Q4088" s="1065">
        <v>0</v>
      </c>
      <c r="R4088" s="1066">
        <f t="shared" si="63"/>
        <v>0</v>
      </c>
      <c r="S4088" s="1065">
        <v>0</v>
      </c>
      <c r="T4088" s="1065">
        <v>0</v>
      </c>
      <c r="U4088" s="1065">
        <v>0</v>
      </c>
      <c r="V4088" s="1065">
        <v>0</v>
      </c>
    </row>
    <row r="4089" spans="1:22">
      <c r="A4089">
        <v>4088200100</v>
      </c>
      <c r="B4089" s="1061">
        <v>2</v>
      </c>
      <c r="C4089" s="1061">
        <v>5</v>
      </c>
      <c r="D4089" s="1062">
        <v>2</v>
      </c>
      <c r="E4089" s="1061" t="s">
        <v>2394</v>
      </c>
      <c r="F4089" s="1061">
        <v>143</v>
      </c>
      <c r="G4089" s="1061" t="s">
        <v>711</v>
      </c>
      <c r="H4089" s="1063">
        <v>1</v>
      </c>
      <c r="I4089" s="1064">
        <v>14104</v>
      </c>
      <c r="J4089" s="1064">
        <v>1</v>
      </c>
      <c r="K4089">
        <v>2020</v>
      </c>
      <c r="L4089" s="1064">
        <v>1</v>
      </c>
      <c r="M4089" s="1064">
        <v>4</v>
      </c>
      <c r="N4089" s="1064" t="s">
        <v>2395</v>
      </c>
      <c r="O4089">
        <v>13</v>
      </c>
      <c r="P4089" s="1065">
        <v>0</v>
      </c>
      <c r="Q4089" s="1065">
        <v>0</v>
      </c>
      <c r="R4089" s="1066">
        <f t="shared" si="63"/>
        <v>0</v>
      </c>
      <c r="S4089" s="1065">
        <v>193.92</v>
      </c>
      <c r="T4089" s="1065">
        <v>193.92</v>
      </c>
      <c r="U4089" s="1065">
        <v>0</v>
      </c>
      <c r="V4089" s="1065">
        <v>0</v>
      </c>
    </row>
    <row r="4090" spans="1:22">
      <c r="A4090">
        <v>4088200100</v>
      </c>
      <c r="B4090" s="1061">
        <v>2</v>
      </c>
      <c r="C4090" s="1061">
        <v>5</v>
      </c>
      <c r="D4090" s="1062">
        <v>2</v>
      </c>
      <c r="E4090" s="1061" t="s">
        <v>2394</v>
      </c>
      <c r="F4090" s="1061">
        <v>143</v>
      </c>
      <c r="G4090" s="1061" t="s">
        <v>711</v>
      </c>
      <c r="H4090" s="1063">
        <v>1</v>
      </c>
      <c r="I4090" s="1064">
        <v>14104</v>
      </c>
      <c r="J4090" s="1064">
        <v>1</v>
      </c>
      <c r="K4090">
        <v>2020</v>
      </c>
      <c r="L4090" s="1064">
        <v>1</v>
      </c>
      <c r="M4090" s="1064">
        <v>4</v>
      </c>
      <c r="N4090" s="1064" t="s">
        <v>2395</v>
      </c>
      <c r="O4090">
        <v>13</v>
      </c>
      <c r="P4090" s="1065">
        <v>0</v>
      </c>
      <c r="Q4090" s="1065">
        <v>193.92</v>
      </c>
      <c r="R4090" s="1066">
        <f t="shared" si="63"/>
        <v>193.92</v>
      </c>
      <c r="S4090" s="1065">
        <v>0</v>
      </c>
      <c r="T4090" s="1065">
        <v>0</v>
      </c>
      <c r="U4090" s="1065">
        <v>0</v>
      </c>
      <c r="V4090" s="1065">
        <v>0</v>
      </c>
    </row>
    <row r="4091" spans="1:22">
      <c r="A4091">
        <v>4088200100</v>
      </c>
      <c r="B4091" s="1061">
        <v>2</v>
      </c>
      <c r="C4091" s="1061">
        <v>5</v>
      </c>
      <c r="D4091" s="1062">
        <v>2</v>
      </c>
      <c r="E4091" s="1061" t="s">
        <v>2394</v>
      </c>
      <c r="F4091" s="1061">
        <v>143</v>
      </c>
      <c r="G4091" s="1061" t="s">
        <v>711</v>
      </c>
      <c r="H4091" s="1063">
        <v>1</v>
      </c>
      <c r="I4091" s="1064">
        <v>14104</v>
      </c>
      <c r="J4091" s="1064">
        <v>1</v>
      </c>
      <c r="K4091">
        <v>2020</v>
      </c>
      <c r="L4091" s="1064">
        <v>1</v>
      </c>
      <c r="M4091" s="1064">
        <v>4</v>
      </c>
      <c r="N4091" s="1064" t="s">
        <v>2395</v>
      </c>
      <c r="O4091">
        <v>13</v>
      </c>
      <c r="P4091" s="1065">
        <v>0</v>
      </c>
      <c r="Q4091" s="1065">
        <v>0</v>
      </c>
      <c r="R4091" s="1066">
        <f t="shared" si="63"/>
        <v>0</v>
      </c>
      <c r="S4091" s="1065">
        <v>299.52</v>
      </c>
      <c r="T4091" s="1065">
        <v>299.52</v>
      </c>
      <c r="U4091" s="1065">
        <v>0</v>
      </c>
      <c r="V4091" s="1065">
        <v>0</v>
      </c>
    </row>
    <row r="4092" spans="1:22">
      <c r="A4092">
        <v>4088200100</v>
      </c>
      <c r="B4092" s="1061">
        <v>2</v>
      </c>
      <c r="C4092" s="1061">
        <v>5</v>
      </c>
      <c r="D4092" s="1062">
        <v>2</v>
      </c>
      <c r="E4092" s="1061" t="s">
        <v>2394</v>
      </c>
      <c r="F4092" s="1061">
        <v>143</v>
      </c>
      <c r="G4092" s="1061" t="s">
        <v>711</v>
      </c>
      <c r="H4092" s="1063">
        <v>1</v>
      </c>
      <c r="I4092" s="1064">
        <v>14104</v>
      </c>
      <c r="J4092" s="1064">
        <v>1</v>
      </c>
      <c r="K4092">
        <v>2020</v>
      </c>
      <c r="L4092" s="1064">
        <v>1</v>
      </c>
      <c r="M4092" s="1064">
        <v>4</v>
      </c>
      <c r="N4092" s="1064" t="s">
        <v>2395</v>
      </c>
      <c r="O4092">
        <v>13</v>
      </c>
      <c r="P4092" s="1065">
        <v>0</v>
      </c>
      <c r="Q4092" s="1065">
        <v>299.52</v>
      </c>
      <c r="R4092" s="1066">
        <f t="shared" si="63"/>
        <v>299.52</v>
      </c>
      <c r="S4092" s="1065">
        <v>0</v>
      </c>
      <c r="T4092" s="1065">
        <v>0</v>
      </c>
      <c r="U4092" s="1065">
        <v>0</v>
      </c>
      <c r="V4092" s="1065">
        <v>0</v>
      </c>
    </row>
    <row r="4093" spans="1:22">
      <c r="A4093">
        <v>4088200100</v>
      </c>
      <c r="B4093" s="1061">
        <v>2</v>
      </c>
      <c r="C4093" s="1061">
        <v>5</v>
      </c>
      <c r="D4093" s="1062">
        <v>2</v>
      </c>
      <c r="E4093" s="1061" t="s">
        <v>2394</v>
      </c>
      <c r="F4093" s="1061">
        <v>143</v>
      </c>
      <c r="G4093" s="1061" t="s">
        <v>711</v>
      </c>
      <c r="H4093" s="1063">
        <v>1</v>
      </c>
      <c r="I4093" s="1064">
        <v>14104</v>
      </c>
      <c r="J4093" s="1064">
        <v>1</v>
      </c>
      <c r="K4093">
        <v>2020</v>
      </c>
      <c r="L4093" s="1064">
        <v>1</v>
      </c>
      <c r="M4093" s="1064">
        <v>4</v>
      </c>
      <c r="N4093" s="1064" t="s">
        <v>2395</v>
      </c>
      <c r="O4093">
        <v>13</v>
      </c>
      <c r="P4093" s="1065">
        <v>0</v>
      </c>
      <c r="Q4093" s="1065">
        <v>0</v>
      </c>
      <c r="R4093" s="1066">
        <f t="shared" si="63"/>
        <v>0</v>
      </c>
      <c r="S4093" s="1065">
        <v>0</v>
      </c>
      <c r="T4093" s="1065">
        <v>0</v>
      </c>
      <c r="U4093" s="1065">
        <v>0</v>
      </c>
      <c r="V4093" s="1065">
        <v>0</v>
      </c>
    </row>
    <row r="4094" spans="1:22">
      <c r="A4094">
        <v>4088200100</v>
      </c>
      <c r="B4094" s="1061">
        <v>2</v>
      </c>
      <c r="C4094" s="1061">
        <v>5</v>
      </c>
      <c r="D4094" s="1062">
        <v>2</v>
      </c>
      <c r="E4094" s="1061" t="s">
        <v>2394</v>
      </c>
      <c r="F4094" s="1061">
        <v>143</v>
      </c>
      <c r="G4094" s="1061" t="s">
        <v>711</v>
      </c>
      <c r="H4094" s="1063">
        <v>1</v>
      </c>
      <c r="I4094" s="1064">
        <v>14104</v>
      </c>
      <c r="J4094" s="1064">
        <v>1</v>
      </c>
      <c r="K4094">
        <v>2020</v>
      </c>
      <c r="L4094" s="1064">
        <v>1</v>
      </c>
      <c r="M4094" s="1064">
        <v>4</v>
      </c>
      <c r="N4094" s="1064" t="s">
        <v>2395</v>
      </c>
      <c r="O4094">
        <v>13</v>
      </c>
      <c r="P4094" s="1065">
        <v>0</v>
      </c>
      <c r="Q4094" s="1065">
        <v>0</v>
      </c>
      <c r="R4094" s="1066">
        <f t="shared" si="63"/>
        <v>0</v>
      </c>
      <c r="S4094" s="1065">
        <v>0</v>
      </c>
      <c r="T4094" s="1065">
        <v>0</v>
      </c>
      <c r="U4094" s="1065">
        <v>0</v>
      </c>
      <c r="V4094" s="1065">
        <v>0</v>
      </c>
    </row>
    <row r="4095" spans="1:22">
      <c r="A4095">
        <v>4088200100</v>
      </c>
      <c r="B4095" s="1061">
        <v>2</v>
      </c>
      <c r="C4095" s="1061">
        <v>5</v>
      </c>
      <c r="D4095" s="1062">
        <v>2</v>
      </c>
      <c r="E4095" s="1061" t="s">
        <v>2394</v>
      </c>
      <c r="F4095" s="1061">
        <v>143</v>
      </c>
      <c r="G4095" s="1061" t="s">
        <v>711</v>
      </c>
      <c r="H4095" s="1063">
        <v>1</v>
      </c>
      <c r="I4095" s="1064">
        <v>14104</v>
      </c>
      <c r="J4095" s="1064">
        <v>1</v>
      </c>
      <c r="K4095">
        <v>2020</v>
      </c>
      <c r="L4095" s="1064">
        <v>1</v>
      </c>
      <c r="M4095" s="1064">
        <v>4</v>
      </c>
      <c r="N4095" s="1064" t="s">
        <v>2395</v>
      </c>
      <c r="O4095">
        <v>13</v>
      </c>
      <c r="P4095" s="1065">
        <v>0</v>
      </c>
      <c r="Q4095" s="1065">
        <v>0</v>
      </c>
      <c r="R4095" s="1066">
        <f t="shared" si="63"/>
        <v>0</v>
      </c>
      <c r="S4095" s="1065">
        <v>0</v>
      </c>
      <c r="T4095" s="1065">
        <v>0</v>
      </c>
      <c r="U4095" s="1065">
        <v>0</v>
      </c>
      <c r="V4095" s="1065">
        <v>0</v>
      </c>
    </row>
    <row r="4096" spans="1:22">
      <c r="A4096">
        <v>4088200100</v>
      </c>
      <c r="B4096" s="1061">
        <v>2</v>
      </c>
      <c r="C4096" s="1061">
        <v>5</v>
      </c>
      <c r="D4096" s="1062">
        <v>2</v>
      </c>
      <c r="E4096" s="1061" t="s">
        <v>2394</v>
      </c>
      <c r="F4096" s="1061">
        <v>143</v>
      </c>
      <c r="G4096" s="1061" t="s">
        <v>711</v>
      </c>
      <c r="H4096" s="1063">
        <v>1</v>
      </c>
      <c r="I4096" s="1064">
        <v>14104</v>
      </c>
      <c r="J4096" s="1064">
        <v>1</v>
      </c>
      <c r="K4096">
        <v>2020</v>
      </c>
      <c r="L4096" s="1064">
        <v>1</v>
      </c>
      <c r="M4096" s="1064">
        <v>4</v>
      </c>
      <c r="N4096" s="1064" t="s">
        <v>2395</v>
      </c>
      <c r="O4096">
        <v>13</v>
      </c>
      <c r="P4096" s="1065">
        <v>0</v>
      </c>
      <c r="Q4096" s="1065">
        <v>0</v>
      </c>
      <c r="R4096" s="1066">
        <f t="shared" si="63"/>
        <v>0</v>
      </c>
      <c r="S4096" s="1065">
        <v>0</v>
      </c>
      <c r="T4096" s="1065">
        <v>0</v>
      </c>
      <c r="U4096" s="1065">
        <v>0</v>
      </c>
      <c r="V4096" s="1065">
        <v>0</v>
      </c>
    </row>
    <row r="4097" spans="1:22">
      <c r="A4097">
        <v>4088200100</v>
      </c>
      <c r="B4097" s="1061">
        <v>2</v>
      </c>
      <c r="C4097" s="1061">
        <v>5</v>
      </c>
      <c r="D4097" s="1062">
        <v>2</v>
      </c>
      <c r="E4097" s="1061" t="s">
        <v>2394</v>
      </c>
      <c r="F4097" s="1061">
        <v>143</v>
      </c>
      <c r="G4097" s="1061" t="s">
        <v>711</v>
      </c>
      <c r="H4097" s="1063">
        <v>1</v>
      </c>
      <c r="I4097" s="1064">
        <v>14104</v>
      </c>
      <c r="J4097" s="1064">
        <v>1</v>
      </c>
      <c r="K4097">
        <v>2020</v>
      </c>
      <c r="L4097" s="1064">
        <v>1</v>
      </c>
      <c r="M4097" s="1064">
        <v>4</v>
      </c>
      <c r="N4097" s="1064" t="s">
        <v>2395</v>
      </c>
      <c r="O4097">
        <v>13</v>
      </c>
      <c r="P4097" s="1065">
        <v>0</v>
      </c>
      <c r="Q4097" s="1065">
        <v>0</v>
      </c>
      <c r="R4097" s="1066">
        <f t="shared" si="63"/>
        <v>0</v>
      </c>
      <c r="S4097" s="1065">
        <v>613.76</v>
      </c>
      <c r="T4097" s="1065">
        <v>613.76</v>
      </c>
      <c r="U4097" s="1065">
        <v>0</v>
      </c>
      <c r="V4097" s="1065">
        <v>0</v>
      </c>
    </row>
    <row r="4098" spans="1:22">
      <c r="A4098">
        <v>4088200100</v>
      </c>
      <c r="B4098" s="1061">
        <v>2</v>
      </c>
      <c r="C4098" s="1061">
        <v>5</v>
      </c>
      <c r="D4098" s="1062">
        <v>2</v>
      </c>
      <c r="E4098" s="1061" t="s">
        <v>2394</v>
      </c>
      <c r="F4098" s="1061">
        <v>143</v>
      </c>
      <c r="G4098" s="1061" t="s">
        <v>711</v>
      </c>
      <c r="H4098" s="1063">
        <v>1</v>
      </c>
      <c r="I4098" s="1064">
        <v>14104</v>
      </c>
      <c r="J4098" s="1064">
        <v>1</v>
      </c>
      <c r="K4098">
        <v>2020</v>
      </c>
      <c r="L4098" s="1064">
        <v>1</v>
      </c>
      <c r="M4098" s="1064">
        <v>4</v>
      </c>
      <c r="N4098" s="1064" t="s">
        <v>2395</v>
      </c>
      <c r="O4098">
        <v>13</v>
      </c>
      <c r="P4098" s="1065">
        <v>0</v>
      </c>
      <c r="Q4098" s="1065">
        <v>613.76</v>
      </c>
      <c r="R4098" s="1066">
        <f t="shared" si="63"/>
        <v>613.76</v>
      </c>
      <c r="S4098" s="1065">
        <v>0</v>
      </c>
      <c r="T4098" s="1065">
        <v>0</v>
      </c>
      <c r="U4098" s="1065">
        <v>0</v>
      </c>
      <c r="V4098" s="1065">
        <v>0</v>
      </c>
    </row>
    <row r="4099" spans="1:22">
      <c r="A4099">
        <v>4088200100</v>
      </c>
      <c r="B4099" s="1061">
        <v>2</v>
      </c>
      <c r="C4099" s="1061">
        <v>5</v>
      </c>
      <c r="D4099" s="1062">
        <v>2</v>
      </c>
      <c r="E4099" s="1061" t="s">
        <v>2394</v>
      </c>
      <c r="F4099" s="1061">
        <v>143</v>
      </c>
      <c r="G4099" s="1061" t="s">
        <v>711</v>
      </c>
      <c r="H4099" s="1063">
        <v>1</v>
      </c>
      <c r="I4099" s="1064">
        <v>14104</v>
      </c>
      <c r="J4099" s="1064">
        <v>1</v>
      </c>
      <c r="K4099">
        <v>2020</v>
      </c>
      <c r="L4099" s="1064">
        <v>1</v>
      </c>
      <c r="M4099" s="1064">
        <v>4</v>
      </c>
      <c r="N4099" s="1064" t="s">
        <v>2395</v>
      </c>
      <c r="O4099">
        <v>13</v>
      </c>
      <c r="P4099" s="1065">
        <v>0</v>
      </c>
      <c r="Q4099" s="1065">
        <v>0</v>
      </c>
      <c r="R4099" s="1066">
        <f t="shared" si="63"/>
        <v>0</v>
      </c>
      <c r="S4099" s="1065">
        <v>0</v>
      </c>
      <c r="T4099" s="1065">
        <v>0</v>
      </c>
      <c r="U4099" s="1065">
        <v>0</v>
      </c>
      <c r="V4099" s="1065">
        <v>0</v>
      </c>
    </row>
    <row r="4100" spans="1:22">
      <c r="A4100">
        <v>4088200100</v>
      </c>
      <c r="B4100" s="1061">
        <v>2</v>
      </c>
      <c r="C4100" s="1061">
        <v>5</v>
      </c>
      <c r="D4100" s="1062">
        <v>2</v>
      </c>
      <c r="E4100" s="1061" t="s">
        <v>2394</v>
      </c>
      <c r="F4100" s="1061">
        <v>143</v>
      </c>
      <c r="G4100" s="1061" t="s">
        <v>711</v>
      </c>
      <c r="H4100" s="1063">
        <v>1</v>
      </c>
      <c r="I4100" s="1064">
        <v>14104</v>
      </c>
      <c r="J4100" s="1064">
        <v>1</v>
      </c>
      <c r="K4100">
        <v>2020</v>
      </c>
      <c r="L4100" s="1064">
        <v>1</v>
      </c>
      <c r="M4100" s="1064">
        <v>4</v>
      </c>
      <c r="N4100" s="1064" t="s">
        <v>2395</v>
      </c>
      <c r="O4100">
        <v>13</v>
      </c>
      <c r="P4100" s="1065">
        <v>0</v>
      </c>
      <c r="Q4100" s="1065">
        <v>0</v>
      </c>
      <c r="R4100" s="1066">
        <f t="shared" si="63"/>
        <v>0</v>
      </c>
      <c r="S4100" s="1065">
        <v>0</v>
      </c>
      <c r="T4100" s="1065">
        <v>0</v>
      </c>
      <c r="U4100" s="1065">
        <v>0</v>
      </c>
      <c r="V4100" s="1065">
        <v>0</v>
      </c>
    </row>
    <row r="4101" spans="1:22">
      <c r="A4101">
        <v>4088200100</v>
      </c>
      <c r="B4101" s="1061">
        <v>2</v>
      </c>
      <c r="C4101" s="1061">
        <v>5</v>
      </c>
      <c r="D4101" s="1062">
        <v>2</v>
      </c>
      <c r="E4101" s="1061" t="s">
        <v>2394</v>
      </c>
      <c r="F4101" s="1061">
        <v>143</v>
      </c>
      <c r="G4101" s="1061" t="s">
        <v>711</v>
      </c>
      <c r="H4101" s="1063">
        <v>1</v>
      </c>
      <c r="I4101" s="1064">
        <v>14104</v>
      </c>
      <c r="J4101" s="1064">
        <v>1</v>
      </c>
      <c r="K4101">
        <v>2020</v>
      </c>
      <c r="L4101" s="1064">
        <v>1</v>
      </c>
      <c r="M4101" s="1064">
        <v>4</v>
      </c>
      <c r="N4101" s="1064" t="s">
        <v>2395</v>
      </c>
      <c r="O4101">
        <v>13</v>
      </c>
      <c r="P4101" s="1065">
        <v>0</v>
      </c>
      <c r="Q4101" s="1065">
        <v>0</v>
      </c>
      <c r="R4101" s="1066">
        <f t="shared" ref="R4101:R4164" si="64">P4101+Q4101</f>
        <v>0</v>
      </c>
      <c r="S4101" s="1065">
        <v>688.88</v>
      </c>
      <c r="T4101" s="1065">
        <v>688.88</v>
      </c>
      <c r="U4101" s="1065">
        <v>0</v>
      </c>
      <c r="V4101" s="1065">
        <v>0</v>
      </c>
    </row>
    <row r="4102" spans="1:22">
      <c r="A4102">
        <v>4088200100</v>
      </c>
      <c r="B4102" s="1061">
        <v>2</v>
      </c>
      <c r="C4102" s="1061">
        <v>5</v>
      </c>
      <c r="D4102" s="1062">
        <v>2</v>
      </c>
      <c r="E4102" s="1061" t="s">
        <v>2394</v>
      </c>
      <c r="F4102" s="1061">
        <v>143</v>
      </c>
      <c r="G4102" s="1061" t="s">
        <v>711</v>
      </c>
      <c r="H4102" s="1063">
        <v>1</v>
      </c>
      <c r="I4102" s="1064">
        <v>14104</v>
      </c>
      <c r="J4102" s="1064">
        <v>1</v>
      </c>
      <c r="K4102">
        <v>2020</v>
      </c>
      <c r="L4102" s="1064">
        <v>1</v>
      </c>
      <c r="M4102" s="1064">
        <v>4</v>
      </c>
      <c r="N4102" s="1064" t="s">
        <v>2395</v>
      </c>
      <c r="O4102">
        <v>13</v>
      </c>
      <c r="P4102" s="1065">
        <v>0</v>
      </c>
      <c r="Q4102" s="1065">
        <v>688.88</v>
      </c>
      <c r="R4102" s="1066">
        <f t="shared" si="64"/>
        <v>688.88</v>
      </c>
      <c r="S4102" s="1065">
        <v>0</v>
      </c>
      <c r="T4102" s="1065">
        <v>0</v>
      </c>
      <c r="U4102" s="1065">
        <v>0</v>
      </c>
      <c r="V4102" s="1065">
        <v>0</v>
      </c>
    </row>
    <row r="4103" spans="1:22">
      <c r="A4103">
        <v>4088200100</v>
      </c>
      <c r="B4103" s="1061">
        <v>2</v>
      </c>
      <c r="C4103" s="1061">
        <v>5</v>
      </c>
      <c r="D4103" s="1062">
        <v>2</v>
      </c>
      <c r="E4103" s="1061" t="s">
        <v>2394</v>
      </c>
      <c r="F4103" s="1061">
        <v>143</v>
      </c>
      <c r="G4103" s="1061" t="s">
        <v>711</v>
      </c>
      <c r="H4103" s="1063">
        <v>1</v>
      </c>
      <c r="I4103" s="1064">
        <v>14104</v>
      </c>
      <c r="J4103" s="1064">
        <v>1</v>
      </c>
      <c r="K4103">
        <v>2020</v>
      </c>
      <c r="L4103" s="1064">
        <v>1</v>
      </c>
      <c r="M4103" s="1064">
        <v>4</v>
      </c>
      <c r="N4103" s="1064" t="s">
        <v>2395</v>
      </c>
      <c r="O4103">
        <v>13</v>
      </c>
      <c r="P4103" s="1065">
        <v>0</v>
      </c>
      <c r="Q4103" s="1065">
        <v>0</v>
      </c>
      <c r="R4103" s="1066">
        <f t="shared" si="64"/>
        <v>0</v>
      </c>
      <c r="S4103" s="1065">
        <v>0</v>
      </c>
      <c r="T4103" s="1065">
        <v>0</v>
      </c>
      <c r="U4103" s="1065">
        <v>0</v>
      </c>
      <c r="V4103" s="1065">
        <v>0</v>
      </c>
    </row>
    <row r="4104" spans="1:22">
      <c r="A4104">
        <v>4088200100</v>
      </c>
      <c r="B4104" s="1061">
        <v>2</v>
      </c>
      <c r="C4104" s="1061">
        <v>5</v>
      </c>
      <c r="D4104" s="1062">
        <v>2</v>
      </c>
      <c r="E4104" s="1061" t="s">
        <v>2394</v>
      </c>
      <c r="F4104" s="1061">
        <v>143</v>
      </c>
      <c r="G4104" s="1061" t="s">
        <v>711</v>
      </c>
      <c r="H4104" s="1063">
        <v>1</v>
      </c>
      <c r="I4104" s="1064">
        <v>14104</v>
      </c>
      <c r="J4104" s="1064">
        <v>1</v>
      </c>
      <c r="K4104">
        <v>2020</v>
      </c>
      <c r="L4104" s="1064">
        <v>1</v>
      </c>
      <c r="M4104" s="1064">
        <v>4</v>
      </c>
      <c r="N4104" s="1064" t="s">
        <v>2395</v>
      </c>
      <c r="O4104">
        <v>13</v>
      </c>
      <c r="P4104" s="1065">
        <v>0</v>
      </c>
      <c r="Q4104" s="1065">
        <v>0</v>
      </c>
      <c r="R4104" s="1066">
        <f t="shared" si="64"/>
        <v>0</v>
      </c>
      <c r="S4104" s="1065">
        <v>0</v>
      </c>
      <c r="T4104" s="1065">
        <v>0</v>
      </c>
      <c r="U4104" s="1065">
        <v>0</v>
      </c>
      <c r="V4104" s="1065">
        <v>0</v>
      </c>
    </row>
    <row r="4105" spans="1:22">
      <c r="A4105">
        <v>4088200100</v>
      </c>
      <c r="B4105" s="1061">
        <v>2</v>
      </c>
      <c r="C4105" s="1061">
        <v>5</v>
      </c>
      <c r="D4105" s="1062">
        <v>2</v>
      </c>
      <c r="E4105" s="1061" t="s">
        <v>2394</v>
      </c>
      <c r="F4105" s="1061">
        <v>143</v>
      </c>
      <c r="G4105" s="1061" t="s">
        <v>711</v>
      </c>
      <c r="H4105" s="1063">
        <v>1</v>
      </c>
      <c r="I4105" s="1064">
        <v>14104</v>
      </c>
      <c r="J4105" s="1064">
        <v>1</v>
      </c>
      <c r="K4105">
        <v>2020</v>
      </c>
      <c r="L4105" s="1064">
        <v>1</v>
      </c>
      <c r="M4105" s="1064">
        <v>4</v>
      </c>
      <c r="N4105" s="1064" t="s">
        <v>2395</v>
      </c>
      <c r="O4105">
        <v>13</v>
      </c>
      <c r="P4105" s="1065">
        <v>0</v>
      </c>
      <c r="Q4105" s="1065">
        <v>0</v>
      </c>
      <c r="R4105" s="1066">
        <f t="shared" si="64"/>
        <v>0</v>
      </c>
      <c r="S4105" s="1065">
        <v>1919.53</v>
      </c>
      <c r="T4105" s="1065">
        <v>1919.53</v>
      </c>
      <c r="U4105" s="1065">
        <v>0</v>
      </c>
      <c r="V4105" s="1065">
        <v>0</v>
      </c>
    </row>
    <row r="4106" spans="1:22">
      <c r="A4106">
        <v>4088200100</v>
      </c>
      <c r="B4106" s="1061">
        <v>2</v>
      </c>
      <c r="C4106" s="1061">
        <v>5</v>
      </c>
      <c r="D4106" s="1062">
        <v>2</v>
      </c>
      <c r="E4106" s="1061" t="s">
        <v>2394</v>
      </c>
      <c r="F4106" s="1061">
        <v>143</v>
      </c>
      <c r="G4106" s="1061" t="s">
        <v>711</v>
      </c>
      <c r="H4106" s="1063">
        <v>1</v>
      </c>
      <c r="I4106" s="1064">
        <v>14104</v>
      </c>
      <c r="J4106" s="1064">
        <v>1</v>
      </c>
      <c r="K4106">
        <v>2020</v>
      </c>
      <c r="L4106" s="1064">
        <v>1</v>
      </c>
      <c r="M4106" s="1064">
        <v>4</v>
      </c>
      <c r="N4106" s="1064" t="s">
        <v>2395</v>
      </c>
      <c r="O4106">
        <v>13</v>
      </c>
      <c r="P4106" s="1065">
        <v>0</v>
      </c>
      <c r="Q4106" s="1065">
        <v>1919.53</v>
      </c>
      <c r="R4106" s="1066">
        <f t="shared" si="64"/>
        <v>1919.53</v>
      </c>
      <c r="S4106" s="1065">
        <v>0</v>
      </c>
      <c r="T4106" s="1065">
        <v>0</v>
      </c>
      <c r="U4106" s="1065">
        <v>0</v>
      </c>
      <c r="V4106" s="1065">
        <v>0</v>
      </c>
    </row>
    <row r="4107" spans="1:22">
      <c r="A4107">
        <v>4088200100</v>
      </c>
      <c r="B4107" s="1061">
        <v>2</v>
      </c>
      <c r="C4107" s="1061">
        <v>5</v>
      </c>
      <c r="D4107" s="1062">
        <v>2</v>
      </c>
      <c r="E4107" s="1061" t="s">
        <v>2394</v>
      </c>
      <c r="F4107" s="1061">
        <v>143</v>
      </c>
      <c r="G4107" s="1061" t="s">
        <v>711</v>
      </c>
      <c r="H4107" s="1063">
        <v>1</v>
      </c>
      <c r="I4107" s="1064">
        <v>14104</v>
      </c>
      <c r="J4107" s="1064">
        <v>1</v>
      </c>
      <c r="K4107">
        <v>2020</v>
      </c>
      <c r="L4107" s="1064">
        <v>1</v>
      </c>
      <c r="M4107" s="1064">
        <v>4</v>
      </c>
      <c r="N4107" s="1064" t="s">
        <v>2395</v>
      </c>
      <c r="O4107">
        <v>13</v>
      </c>
      <c r="P4107" s="1065">
        <v>0</v>
      </c>
      <c r="Q4107" s="1065">
        <v>0</v>
      </c>
      <c r="R4107" s="1066">
        <f t="shared" si="64"/>
        <v>0</v>
      </c>
      <c r="S4107" s="1065">
        <v>0</v>
      </c>
      <c r="T4107" s="1065">
        <v>0</v>
      </c>
      <c r="U4107" s="1065">
        <v>0</v>
      </c>
      <c r="V4107" s="1065">
        <v>0</v>
      </c>
    </row>
    <row r="4108" spans="1:22">
      <c r="A4108">
        <v>4088200100</v>
      </c>
      <c r="B4108" s="1061">
        <v>2</v>
      </c>
      <c r="C4108" s="1061">
        <v>5</v>
      </c>
      <c r="D4108" s="1062">
        <v>2</v>
      </c>
      <c r="E4108" s="1061" t="s">
        <v>2394</v>
      </c>
      <c r="F4108" s="1061">
        <v>143</v>
      </c>
      <c r="G4108" s="1061" t="s">
        <v>711</v>
      </c>
      <c r="H4108" s="1063">
        <v>1</v>
      </c>
      <c r="I4108" s="1064">
        <v>14104</v>
      </c>
      <c r="J4108" s="1064">
        <v>1</v>
      </c>
      <c r="K4108">
        <v>2020</v>
      </c>
      <c r="L4108" s="1064">
        <v>1</v>
      </c>
      <c r="M4108" s="1064">
        <v>4</v>
      </c>
      <c r="N4108" s="1064" t="s">
        <v>2395</v>
      </c>
      <c r="O4108">
        <v>13</v>
      </c>
      <c r="P4108" s="1065">
        <v>0</v>
      </c>
      <c r="Q4108" s="1065">
        <v>0</v>
      </c>
      <c r="R4108" s="1066">
        <f t="shared" si="64"/>
        <v>0</v>
      </c>
      <c r="S4108" s="1065">
        <v>0</v>
      </c>
      <c r="T4108" s="1065">
        <v>0</v>
      </c>
      <c r="U4108" s="1065">
        <v>0</v>
      </c>
      <c r="V4108" s="1065">
        <v>0</v>
      </c>
    </row>
    <row r="4109" spans="1:22">
      <c r="A4109">
        <v>4088200100</v>
      </c>
      <c r="B4109" s="1061">
        <v>2</v>
      </c>
      <c r="C4109" s="1061">
        <v>5</v>
      </c>
      <c r="D4109" s="1062">
        <v>2</v>
      </c>
      <c r="E4109" s="1061" t="s">
        <v>2394</v>
      </c>
      <c r="F4109" s="1061">
        <v>143</v>
      </c>
      <c r="G4109" s="1061" t="s">
        <v>711</v>
      </c>
      <c r="H4109" s="1063">
        <v>1</v>
      </c>
      <c r="I4109" s="1064">
        <v>14104</v>
      </c>
      <c r="J4109" s="1064">
        <v>1</v>
      </c>
      <c r="K4109">
        <v>2020</v>
      </c>
      <c r="L4109" s="1064">
        <v>1</v>
      </c>
      <c r="M4109" s="1064">
        <v>4</v>
      </c>
      <c r="N4109" s="1064" t="s">
        <v>2395</v>
      </c>
      <c r="O4109">
        <v>13</v>
      </c>
      <c r="P4109" s="1065">
        <v>0</v>
      </c>
      <c r="Q4109" s="1065">
        <v>0</v>
      </c>
      <c r="R4109" s="1066">
        <f t="shared" si="64"/>
        <v>0</v>
      </c>
      <c r="S4109" s="1065">
        <v>1500.2</v>
      </c>
      <c r="T4109" s="1065">
        <v>1500.2</v>
      </c>
      <c r="U4109" s="1065">
        <v>0</v>
      </c>
      <c r="V4109" s="1065">
        <v>0</v>
      </c>
    </row>
    <row r="4110" spans="1:22">
      <c r="A4110">
        <v>4088200100</v>
      </c>
      <c r="B4110" s="1061">
        <v>2</v>
      </c>
      <c r="C4110" s="1061">
        <v>5</v>
      </c>
      <c r="D4110" s="1062">
        <v>2</v>
      </c>
      <c r="E4110" s="1061" t="s">
        <v>2394</v>
      </c>
      <c r="F4110" s="1061">
        <v>143</v>
      </c>
      <c r="G4110" s="1061" t="s">
        <v>711</v>
      </c>
      <c r="H4110" s="1063">
        <v>1</v>
      </c>
      <c r="I4110" s="1064">
        <v>14104</v>
      </c>
      <c r="J4110" s="1064">
        <v>1</v>
      </c>
      <c r="K4110">
        <v>2020</v>
      </c>
      <c r="L4110" s="1064">
        <v>1</v>
      </c>
      <c r="M4110" s="1064">
        <v>4</v>
      </c>
      <c r="N4110" s="1064" t="s">
        <v>2395</v>
      </c>
      <c r="O4110">
        <v>13</v>
      </c>
      <c r="P4110" s="1065">
        <v>0</v>
      </c>
      <c r="Q4110" s="1065">
        <v>1500.2</v>
      </c>
      <c r="R4110" s="1066">
        <f t="shared" si="64"/>
        <v>1500.2</v>
      </c>
      <c r="S4110" s="1065">
        <v>0</v>
      </c>
      <c r="T4110" s="1065">
        <v>0</v>
      </c>
      <c r="U4110" s="1065">
        <v>0</v>
      </c>
      <c r="V4110" s="1065">
        <v>0</v>
      </c>
    </row>
    <row r="4111" spans="1:22">
      <c r="A4111">
        <v>4088200100</v>
      </c>
      <c r="B4111" s="1061">
        <v>2</v>
      </c>
      <c r="C4111" s="1061">
        <v>5</v>
      </c>
      <c r="D4111" s="1062">
        <v>2</v>
      </c>
      <c r="E4111" s="1061" t="s">
        <v>2394</v>
      </c>
      <c r="F4111" s="1061">
        <v>143</v>
      </c>
      <c r="G4111" s="1061" t="s">
        <v>711</v>
      </c>
      <c r="H4111" s="1063">
        <v>1</v>
      </c>
      <c r="I4111" s="1064">
        <v>14104</v>
      </c>
      <c r="J4111" s="1064">
        <v>1</v>
      </c>
      <c r="K4111">
        <v>2020</v>
      </c>
      <c r="L4111" s="1064">
        <v>1</v>
      </c>
      <c r="M4111" s="1064">
        <v>4</v>
      </c>
      <c r="N4111" s="1064" t="s">
        <v>2395</v>
      </c>
      <c r="O4111">
        <v>13</v>
      </c>
      <c r="P4111" s="1065">
        <v>0</v>
      </c>
      <c r="Q4111" s="1065">
        <v>0</v>
      </c>
      <c r="R4111" s="1066">
        <f t="shared" si="64"/>
        <v>0</v>
      </c>
      <c r="S4111" s="1065">
        <v>0</v>
      </c>
      <c r="T4111" s="1065">
        <v>0</v>
      </c>
      <c r="U4111" s="1065">
        <v>0</v>
      </c>
      <c r="V4111" s="1065">
        <v>0</v>
      </c>
    </row>
    <row r="4112" spans="1:22">
      <c r="A4112">
        <v>4088200100</v>
      </c>
      <c r="B4112" s="1061">
        <v>2</v>
      </c>
      <c r="C4112" s="1061">
        <v>5</v>
      </c>
      <c r="D4112" s="1062">
        <v>2</v>
      </c>
      <c r="E4112" s="1061" t="s">
        <v>2394</v>
      </c>
      <c r="F4112" s="1061">
        <v>143</v>
      </c>
      <c r="G4112" s="1061" t="s">
        <v>711</v>
      </c>
      <c r="H4112" s="1063">
        <v>1</v>
      </c>
      <c r="I4112" s="1064">
        <v>14104</v>
      </c>
      <c r="J4112" s="1064">
        <v>1</v>
      </c>
      <c r="K4112">
        <v>2020</v>
      </c>
      <c r="L4112" s="1064">
        <v>1</v>
      </c>
      <c r="M4112" s="1064">
        <v>4</v>
      </c>
      <c r="N4112" s="1064" t="s">
        <v>2395</v>
      </c>
      <c r="O4112">
        <v>13</v>
      </c>
      <c r="P4112" s="1065">
        <v>0</v>
      </c>
      <c r="Q4112" s="1065">
        <v>0</v>
      </c>
      <c r="R4112" s="1066">
        <f t="shared" si="64"/>
        <v>0</v>
      </c>
      <c r="S4112" s="1065">
        <v>0</v>
      </c>
      <c r="T4112" s="1065">
        <v>0</v>
      </c>
      <c r="U4112" s="1065">
        <v>0</v>
      </c>
      <c r="V4112" s="1065">
        <v>0</v>
      </c>
    </row>
    <row r="4113" spans="1:22">
      <c r="A4113">
        <v>4088200100</v>
      </c>
      <c r="B4113" s="1061">
        <v>2</v>
      </c>
      <c r="C4113" s="1061">
        <v>5</v>
      </c>
      <c r="D4113" s="1062">
        <v>2</v>
      </c>
      <c r="E4113" s="1061" t="s">
        <v>2394</v>
      </c>
      <c r="F4113" s="1061">
        <v>143</v>
      </c>
      <c r="G4113" s="1061" t="s">
        <v>711</v>
      </c>
      <c r="H4113" s="1063">
        <v>1</v>
      </c>
      <c r="I4113" s="1064">
        <v>14104</v>
      </c>
      <c r="J4113" s="1064">
        <v>1</v>
      </c>
      <c r="K4113">
        <v>2020</v>
      </c>
      <c r="L4113" s="1064">
        <v>1</v>
      </c>
      <c r="M4113" s="1064">
        <v>4</v>
      </c>
      <c r="N4113" s="1064" t="s">
        <v>2395</v>
      </c>
      <c r="O4113">
        <v>13</v>
      </c>
      <c r="P4113" s="1065">
        <v>0</v>
      </c>
      <c r="Q4113" s="1065">
        <v>0</v>
      </c>
      <c r="R4113" s="1066">
        <f t="shared" si="64"/>
        <v>0</v>
      </c>
      <c r="S4113" s="1065">
        <v>940.57</v>
      </c>
      <c r="T4113" s="1065">
        <v>940.57</v>
      </c>
      <c r="U4113" s="1065">
        <v>0</v>
      </c>
      <c r="V4113" s="1065">
        <v>0</v>
      </c>
    </row>
    <row r="4114" spans="1:22">
      <c r="A4114">
        <v>4088200100</v>
      </c>
      <c r="B4114" s="1061">
        <v>2</v>
      </c>
      <c r="C4114" s="1061">
        <v>5</v>
      </c>
      <c r="D4114" s="1062">
        <v>2</v>
      </c>
      <c r="E4114" s="1061" t="s">
        <v>2394</v>
      </c>
      <c r="F4114" s="1061">
        <v>143</v>
      </c>
      <c r="G4114" s="1061" t="s">
        <v>711</v>
      </c>
      <c r="H4114" s="1063">
        <v>1</v>
      </c>
      <c r="I4114" s="1064">
        <v>14104</v>
      </c>
      <c r="J4114" s="1064">
        <v>1</v>
      </c>
      <c r="K4114">
        <v>2020</v>
      </c>
      <c r="L4114" s="1064">
        <v>1</v>
      </c>
      <c r="M4114" s="1064">
        <v>4</v>
      </c>
      <c r="N4114" s="1064" t="s">
        <v>2395</v>
      </c>
      <c r="O4114">
        <v>13</v>
      </c>
      <c r="P4114" s="1065">
        <v>0</v>
      </c>
      <c r="Q4114" s="1065">
        <v>940.57</v>
      </c>
      <c r="R4114" s="1066">
        <f t="shared" si="64"/>
        <v>940.57</v>
      </c>
      <c r="S4114" s="1065">
        <v>0</v>
      </c>
      <c r="T4114" s="1065">
        <v>0</v>
      </c>
      <c r="U4114" s="1065">
        <v>0</v>
      </c>
      <c r="V4114" s="1065">
        <v>0</v>
      </c>
    </row>
    <row r="4115" spans="1:22">
      <c r="A4115">
        <v>4088200100</v>
      </c>
      <c r="B4115" s="1061">
        <v>2</v>
      </c>
      <c r="C4115" s="1061">
        <v>5</v>
      </c>
      <c r="D4115" s="1062">
        <v>2</v>
      </c>
      <c r="E4115" s="1061" t="s">
        <v>2394</v>
      </c>
      <c r="F4115" s="1061">
        <v>143</v>
      </c>
      <c r="G4115" s="1061" t="s">
        <v>711</v>
      </c>
      <c r="H4115" s="1063">
        <v>1</v>
      </c>
      <c r="I4115" s="1064">
        <v>14104</v>
      </c>
      <c r="J4115" s="1064">
        <v>1</v>
      </c>
      <c r="K4115">
        <v>2020</v>
      </c>
      <c r="L4115" s="1064">
        <v>1</v>
      </c>
      <c r="M4115" s="1064">
        <v>4</v>
      </c>
      <c r="N4115" s="1064" t="s">
        <v>2395</v>
      </c>
      <c r="O4115">
        <v>13</v>
      </c>
      <c r="P4115" s="1065">
        <v>0</v>
      </c>
      <c r="Q4115" s="1065">
        <v>0</v>
      </c>
      <c r="R4115" s="1066">
        <f t="shared" si="64"/>
        <v>0</v>
      </c>
      <c r="S4115" s="1065">
        <v>0</v>
      </c>
      <c r="T4115" s="1065">
        <v>0</v>
      </c>
      <c r="U4115" s="1065">
        <v>0</v>
      </c>
      <c r="V4115" s="1065">
        <v>0</v>
      </c>
    </row>
    <row r="4116" spans="1:22">
      <c r="A4116">
        <v>4088200100</v>
      </c>
      <c r="B4116" s="1061">
        <v>2</v>
      </c>
      <c r="C4116" s="1061">
        <v>5</v>
      </c>
      <c r="D4116" s="1062">
        <v>2</v>
      </c>
      <c r="E4116" s="1061" t="s">
        <v>2394</v>
      </c>
      <c r="F4116" s="1061">
        <v>143</v>
      </c>
      <c r="G4116" s="1061" t="s">
        <v>711</v>
      </c>
      <c r="H4116" s="1063">
        <v>1</v>
      </c>
      <c r="I4116" s="1064">
        <v>14104</v>
      </c>
      <c r="J4116" s="1064">
        <v>1</v>
      </c>
      <c r="K4116">
        <v>2020</v>
      </c>
      <c r="L4116" s="1064">
        <v>1</v>
      </c>
      <c r="M4116" s="1064">
        <v>4</v>
      </c>
      <c r="N4116" s="1064" t="s">
        <v>2395</v>
      </c>
      <c r="O4116">
        <v>13</v>
      </c>
      <c r="P4116" s="1065">
        <v>0</v>
      </c>
      <c r="Q4116" s="1065">
        <v>0</v>
      </c>
      <c r="R4116" s="1066">
        <f t="shared" si="64"/>
        <v>0</v>
      </c>
      <c r="S4116" s="1065">
        <v>0</v>
      </c>
      <c r="T4116" s="1065">
        <v>0</v>
      </c>
      <c r="U4116" s="1065">
        <v>0</v>
      </c>
      <c r="V4116" s="1065">
        <v>0</v>
      </c>
    </row>
    <row r="4117" spans="1:22">
      <c r="A4117">
        <v>4088200100</v>
      </c>
      <c r="B4117" s="1061">
        <v>2</v>
      </c>
      <c r="C4117" s="1061">
        <v>5</v>
      </c>
      <c r="D4117" s="1062">
        <v>2</v>
      </c>
      <c r="E4117" s="1061" t="s">
        <v>2394</v>
      </c>
      <c r="F4117" s="1061">
        <v>143</v>
      </c>
      <c r="G4117" s="1061" t="s">
        <v>711</v>
      </c>
      <c r="H4117" s="1063">
        <v>1</v>
      </c>
      <c r="I4117" s="1064">
        <v>14104</v>
      </c>
      <c r="J4117" s="1064">
        <v>1</v>
      </c>
      <c r="K4117">
        <v>2020</v>
      </c>
      <c r="L4117" s="1064">
        <v>1</v>
      </c>
      <c r="M4117" s="1064">
        <v>4</v>
      </c>
      <c r="N4117" s="1064" t="s">
        <v>2395</v>
      </c>
      <c r="O4117">
        <v>13</v>
      </c>
      <c r="P4117" s="1065">
        <v>0</v>
      </c>
      <c r="Q4117" s="1065">
        <v>0</v>
      </c>
      <c r="R4117" s="1066">
        <f t="shared" si="64"/>
        <v>0</v>
      </c>
      <c r="S4117" s="1065">
        <v>1038.52</v>
      </c>
      <c r="T4117" s="1065">
        <v>1038.52</v>
      </c>
      <c r="U4117" s="1065">
        <v>0</v>
      </c>
      <c r="V4117" s="1065">
        <v>0</v>
      </c>
    </row>
    <row r="4118" spans="1:22">
      <c r="A4118">
        <v>4088200100</v>
      </c>
      <c r="B4118" s="1061">
        <v>2</v>
      </c>
      <c r="C4118" s="1061">
        <v>5</v>
      </c>
      <c r="D4118" s="1062">
        <v>2</v>
      </c>
      <c r="E4118" s="1061" t="s">
        <v>2394</v>
      </c>
      <c r="F4118" s="1061">
        <v>143</v>
      </c>
      <c r="G4118" s="1061" t="s">
        <v>711</v>
      </c>
      <c r="H4118" s="1063">
        <v>1</v>
      </c>
      <c r="I4118" s="1064">
        <v>14104</v>
      </c>
      <c r="J4118" s="1064">
        <v>1</v>
      </c>
      <c r="K4118">
        <v>2020</v>
      </c>
      <c r="L4118" s="1064">
        <v>1</v>
      </c>
      <c r="M4118" s="1064">
        <v>4</v>
      </c>
      <c r="N4118" s="1064" t="s">
        <v>2395</v>
      </c>
      <c r="O4118">
        <v>13</v>
      </c>
      <c r="P4118" s="1065">
        <v>0</v>
      </c>
      <c r="Q4118" s="1065">
        <v>1038.52</v>
      </c>
      <c r="R4118" s="1066">
        <f t="shared" si="64"/>
        <v>1038.52</v>
      </c>
      <c r="S4118" s="1065">
        <v>0</v>
      </c>
      <c r="T4118" s="1065">
        <v>0</v>
      </c>
      <c r="U4118" s="1065">
        <v>0</v>
      </c>
      <c r="V4118" s="1065">
        <v>0</v>
      </c>
    </row>
    <row r="4119" spans="1:22">
      <c r="A4119">
        <v>4088200100</v>
      </c>
      <c r="B4119" s="1061">
        <v>2</v>
      </c>
      <c r="C4119" s="1061">
        <v>5</v>
      </c>
      <c r="D4119" s="1062">
        <v>2</v>
      </c>
      <c r="E4119" s="1061" t="s">
        <v>2394</v>
      </c>
      <c r="F4119" s="1061">
        <v>143</v>
      </c>
      <c r="G4119" s="1061" t="s">
        <v>711</v>
      </c>
      <c r="H4119" s="1063">
        <v>1</v>
      </c>
      <c r="I4119" s="1064">
        <v>14104</v>
      </c>
      <c r="J4119" s="1064">
        <v>1</v>
      </c>
      <c r="K4119">
        <v>2020</v>
      </c>
      <c r="L4119" s="1064">
        <v>1</v>
      </c>
      <c r="M4119" s="1064">
        <v>4</v>
      </c>
      <c r="N4119" s="1064" t="s">
        <v>2395</v>
      </c>
      <c r="O4119">
        <v>13</v>
      </c>
      <c r="P4119" s="1065">
        <v>0</v>
      </c>
      <c r="Q4119" s="1065">
        <v>0</v>
      </c>
      <c r="R4119" s="1066">
        <f t="shared" si="64"/>
        <v>0</v>
      </c>
      <c r="S4119" s="1065">
        <v>0</v>
      </c>
      <c r="T4119" s="1065">
        <v>0</v>
      </c>
      <c r="U4119" s="1065">
        <v>0</v>
      </c>
      <c r="V4119" s="1065">
        <v>0</v>
      </c>
    </row>
    <row r="4120" spans="1:22">
      <c r="A4120">
        <v>4088200100</v>
      </c>
      <c r="B4120" s="1061">
        <v>2</v>
      </c>
      <c r="C4120" s="1061">
        <v>5</v>
      </c>
      <c r="D4120" s="1062">
        <v>2</v>
      </c>
      <c r="E4120" s="1061" t="s">
        <v>2394</v>
      </c>
      <c r="F4120" s="1061">
        <v>143</v>
      </c>
      <c r="G4120" s="1061" t="s">
        <v>711</v>
      </c>
      <c r="H4120" s="1063">
        <v>1</v>
      </c>
      <c r="I4120" s="1064">
        <v>14104</v>
      </c>
      <c r="J4120" s="1064">
        <v>1</v>
      </c>
      <c r="K4120">
        <v>2020</v>
      </c>
      <c r="L4120" s="1064">
        <v>1</v>
      </c>
      <c r="M4120" s="1064">
        <v>4</v>
      </c>
      <c r="N4120" s="1064" t="s">
        <v>2395</v>
      </c>
      <c r="O4120">
        <v>13</v>
      </c>
      <c r="P4120" s="1065">
        <v>0</v>
      </c>
      <c r="Q4120" s="1065">
        <v>0</v>
      </c>
      <c r="R4120" s="1066">
        <f t="shared" si="64"/>
        <v>0</v>
      </c>
      <c r="S4120" s="1065">
        <v>0</v>
      </c>
      <c r="T4120" s="1065">
        <v>0</v>
      </c>
      <c r="U4120" s="1065">
        <v>0</v>
      </c>
      <c r="V4120" s="1065">
        <v>0</v>
      </c>
    </row>
    <row r="4121" spans="1:22">
      <c r="A4121">
        <v>4088200100</v>
      </c>
      <c r="B4121" s="1061">
        <v>2</v>
      </c>
      <c r="C4121" s="1061">
        <v>5</v>
      </c>
      <c r="D4121" s="1062">
        <v>2</v>
      </c>
      <c r="E4121" s="1061" t="s">
        <v>2394</v>
      </c>
      <c r="F4121" s="1061">
        <v>143</v>
      </c>
      <c r="G4121" s="1061" t="s">
        <v>711</v>
      </c>
      <c r="H4121" s="1063">
        <v>1</v>
      </c>
      <c r="I4121" s="1064">
        <v>14104</v>
      </c>
      <c r="J4121" s="1064">
        <v>1</v>
      </c>
      <c r="K4121">
        <v>2020</v>
      </c>
      <c r="L4121" s="1064">
        <v>1</v>
      </c>
      <c r="M4121" s="1064">
        <v>4</v>
      </c>
      <c r="N4121" s="1064" t="s">
        <v>2395</v>
      </c>
      <c r="O4121">
        <v>13</v>
      </c>
      <c r="P4121" s="1065">
        <v>0</v>
      </c>
      <c r="Q4121" s="1065">
        <v>0</v>
      </c>
      <c r="R4121" s="1066">
        <f t="shared" si="64"/>
        <v>0</v>
      </c>
      <c r="S4121" s="1065">
        <v>271.18</v>
      </c>
      <c r="T4121" s="1065">
        <v>271.18</v>
      </c>
      <c r="U4121" s="1065">
        <v>0</v>
      </c>
      <c r="V4121" s="1065">
        <v>0</v>
      </c>
    </row>
    <row r="4122" spans="1:22">
      <c r="A4122">
        <v>4088200100</v>
      </c>
      <c r="B4122" s="1061">
        <v>2</v>
      </c>
      <c r="C4122" s="1061">
        <v>5</v>
      </c>
      <c r="D4122" s="1062">
        <v>2</v>
      </c>
      <c r="E4122" s="1061" t="s">
        <v>2394</v>
      </c>
      <c r="F4122" s="1061">
        <v>143</v>
      </c>
      <c r="G4122" s="1061" t="s">
        <v>711</v>
      </c>
      <c r="H4122" s="1063">
        <v>1</v>
      </c>
      <c r="I4122" s="1064">
        <v>14104</v>
      </c>
      <c r="J4122" s="1064">
        <v>1</v>
      </c>
      <c r="K4122">
        <v>2020</v>
      </c>
      <c r="L4122" s="1064">
        <v>1</v>
      </c>
      <c r="M4122" s="1064">
        <v>4</v>
      </c>
      <c r="N4122" s="1064" t="s">
        <v>2395</v>
      </c>
      <c r="O4122">
        <v>13</v>
      </c>
      <c r="P4122" s="1065">
        <v>0</v>
      </c>
      <c r="Q4122" s="1065">
        <v>271.18</v>
      </c>
      <c r="R4122" s="1066">
        <f t="shared" si="64"/>
        <v>271.18</v>
      </c>
      <c r="S4122" s="1065">
        <v>0</v>
      </c>
      <c r="T4122" s="1065">
        <v>0</v>
      </c>
      <c r="U4122" s="1065">
        <v>0</v>
      </c>
      <c r="V4122" s="1065">
        <v>0</v>
      </c>
    </row>
    <row r="4123" spans="1:22">
      <c r="A4123">
        <v>4088200100</v>
      </c>
      <c r="B4123" s="1061">
        <v>2</v>
      </c>
      <c r="C4123" s="1061">
        <v>5</v>
      </c>
      <c r="D4123" s="1062">
        <v>2</v>
      </c>
      <c r="E4123" s="1061" t="s">
        <v>2394</v>
      </c>
      <c r="F4123" s="1061">
        <v>143</v>
      </c>
      <c r="G4123" s="1061" t="s">
        <v>711</v>
      </c>
      <c r="H4123" s="1063">
        <v>1</v>
      </c>
      <c r="I4123" s="1064">
        <v>14104</v>
      </c>
      <c r="J4123" s="1064">
        <v>1</v>
      </c>
      <c r="K4123">
        <v>2020</v>
      </c>
      <c r="L4123" s="1064">
        <v>1</v>
      </c>
      <c r="M4123" s="1064">
        <v>4</v>
      </c>
      <c r="N4123" s="1064" t="s">
        <v>2395</v>
      </c>
      <c r="O4123">
        <v>13</v>
      </c>
      <c r="P4123" s="1065">
        <v>0</v>
      </c>
      <c r="Q4123" s="1065">
        <v>0</v>
      </c>
      <c r="R4123" s="1066">
        <f t="shared" si="64"/>
        <v>0</v>
      </c>
      <c r="S4123" s="1065">
        <v>0</v>
      </c>
      <c r="T4123" s="1065">
        <v>0</v>
      </c>
      <c r="U4123" s="1065">
        <v>0</v>
      </c>
      <c r="V4123" s="1065">
        <v>0</v>
      </c>
    </row>
    <row r="4124" spans="1:22">
      <c r="A4124">
        <v>4088200100</v>
      </c>
      <c r="B4124" s="1061">
        <v>2</v>
      </c>
      <c r="C4124" s="1061">
        <v>5</v>
      </c>
      <c r="D4124" s="1062">
        <v>2</v>
      </c>
      <c r="E4124" s="1061" t="s">
        <v>2394</v>
      </c>
      <c r="F4124" s="1061">
        <v>143</v>
      </c>
      <c r="G4124" s="1061" t="s">
        <v>711</v>
      </c>
      <c r="H4124" s="1063">
        <v>1</v>
      </c>
      <c r="I4124" s="1064">
        <v>14104</v>
      </c>
      <c r="J4124" s="1064">
        <v>1</v>
      </c>
      <c r="K4124">
        <v>2020</v>
      </c>
      <c r="L4124" s="1064">
        <v>1</v>
      </c>
      <c r="M4124" s="1064">
        <v>4</v>
      </c>
      <c r="N4124" s="1064" t="s">
        <v>2395</v>
      </c>
      <c r="O4124">
        <v>13</v>
      </c>
      <c r="P4124" s="1065">
        <v>0</v>
      </c>
      <c r="Q4124" s="1065">
        <v>0</v>
      </c>
      <c r="R4124" s="1066">
        <f t="shared" si="64"/>
        <v>0</v>
      </c>
      <c r="S4124" s="1065">
        <v>0</v>
      </c>
      <c r="T4124" s="1065">
        <v>0</v>
      </c>
      <c r="U4124" s="1065">
        <v>0</v>
      </c>
      <c r="V4124" s="1065">
        <v>0</v>
      </c>
    </row>
    <row r="4125" spans="1:22">
      <c r="A4125">
        <v>4088200100</v>
      </c>
      <c r="B4125" s="1061">
        <v>2</v>
      </c>
      <c r="C4125" s="1061">
        <v>5</v>
      </c>
      <c r="D4125" s="1062">
        <v>2</v>
      </c>
      <c r="E4125" s="1061" t="s">
        <v>2394</v>
      </c>
      <c r="F4125" s="1061">
        <v>143</v>
      </c>
      <c r="G4125" s="1061" t="s">
        <v>711</v>
      </c>
      <c r="H4125" s="1063">
        <v>1</v>
      </c>
      <c r="I4125" s="1064">
        <v>14104</v>
      </c>
      <c r="J4125" s="1064">
        <v>1</v>
      </c>
      <c r="K4125">
        <v>2020</v>
      </c>
      <c r="L4125" s="1064">
        <v>1</v>
      </c>
      <c r="M4125" s="1064">
        <v>4</v>
      </c>
      <c r="N4125" s="1064" t="s">
        <v>2395</v>
      </c>
      <c r="O4125">
        <v>13</v>
      </c>
      <c r="P4125" s="1065">
        <v>0</v>
      </c>
      <c r="Q4125" s="1065">
        <v>0</v>
      </c>
      <c r="R4125" s="1066">
        <f t="shared" si="64"/>
        <v>0</v>
      </c>
      <c r="S4125" s="1065">
        <v>81.760000000000005</v>
      </c>
      <c r="T4125" s="1065">
        <v>81.760000000000005</v>
      </c>
      <c r="U4125" s="1065">
        <v>0</v>
      </c>
      <c r="V4125" s="1065">
        <v>0</v>
      </c>
    </row>
    <row r="4126" spans="1:22">
      <c r="A4126">
        <v>4088200100</v>
      </c>
      <c r="B4126" s="1061">
        <v>2</v>
      </c>
      <c r="C4126" s="1061">
        <v>5</v>
      </c>
      <c r="D4126" s="1062">
        <v>2</v>
      </c>
      <c r="E4126" s="1061" t="s">
        <v>2394</v>
      </c>
      <c r="F4126" s="1061">
        <v>143</v>
      </c>
      <c r="G4126" s="1061" t="s">
        <v>711</v>
      </c>
      <c r="H4126" s="1063">
        <v>1</v>
      </c>
      <c r="I4126" s="1064">
        <v>14104</v>
      </c>
      <c r="J4126" s="1064">
        <v>1</v>
      </c>
      <c r="K4126">
        <v>2020</v>
      </c>
      <c r="L4126" s="1064">
        <v>1</v>
      </c>
      <c r="M4126" s="1064">
        <v>4</v>
      </c>
      <c r="N4126" s="1064" t="s">
        <v>2395</v>
      </c>
      <c r="O4126">
        <v>13</v>
      </c>
      <c r="P4126" s="1065">
        <v>0</v>
      </c>
      <c r="Q4126" s="1065">
        <v>81.760000000000005</v>
      </c>
      <c r="R4126" s="1066">
        <f t="shared" si="64"/>
        <v>81.760000000000005</v>
      </c>
      <c r="S4126" s="1065">
        <v>0</v>
      </c>
      <c r="T4126" s="1065">
        <v>0</v>
      </c>
      <c r="U4126" s="1065">
        <v>0</v>
      </c>
      <c r="V4126" s="1065">
        <v>0</v>
      </c>
    </row>
    <row r="4127" spans="1:22">
      <c r="A4127">
        <v>4088200100</v>
      </c>
      <c r="B4127" s="1061">
        <v>2</v>
      </c>
      <c r="C4127" s="1061">
        <v>5</v>
      </c>
      <c r="D4127" s="1062">
        <v>2</v>
      </c>
      <c r="E4127" s="1061" t="s">
        <v>2394</v>
      </c>
      <c r="F4127" s="1061">
        <v>143</v>
      </c>
      <c r="G4127" s="1061" t="s">
        <v>711</v>
      </c>
      <c r="H4127" s="1063">
        <v>1</v>
      </c>
      <c r="I4127" s="1064">
        <v>14104</v>
      </c>
      <c r="J4127" s="1064">
        <v>1</v>
      </c>
      <c r="K4127">
        <v>2020</v>
      </c>
      <c r="L4127" s="1064">
        <v>1</v>
      </c>
      <c r="M4127" s="1064">
        <v>4</v>
      </c>
      <c r="N4127" s="1064" t="s">
        <v>2395</v>
      </c>
      <c r="O4127">
        <v>13</v>
      </c>
      <c r="P4127" s="1065">
        <v>0</v>
      </c>
      <c r="Q4127" s="1065">
        <v>0</v>
      </c>
      <c r="R4127" s="1066">
        <f t="shared" si="64"/>
        <v>0</v>
      </c>
      <c r="S4127" s="1065">
        <v>0</v>
      </c>
      <c r="T4127" s="1065">
        <v>0</v>
      </c>
      <c r="U4127" s="1065">
        <v>0</v>
      </c>
      <c r="V4127" s="1065">
        <v>0</v>
      </c>
    </row>
    <row r="4128" spans="1:22">
      <c r="A4128">
        <v>4088200100</v>
      </c>
      <c r="B4128" s="1061">
        <v>2</v>
      </c>
      <c r="C4128" s="1061">
        <v>5</v>
      </c>
      <c r="D4128" s="1062">
        <v>2</v>
      </c>
      <c r="E4128" s="1061" t="s">
        <v>2394</v>
      </c>
      <c r="F4128" s="1061">
        <v>143</v>
      </c>
      <c r="G4128" s="1061" t="s">
        <v>711</v>
      </c>
      <c r="H4128" s="1063">
        <v>1</v>
      </c>
      <c r="I4128" s="1064">
        <v>14104</v>
      </c>
      <c r="J4128" s="1064">
        <v>1</v>
      </c>
      <c r="K4128">
        <v>2020</v>
      </c>
      <c r="L4128" s="1064">
        <v>1</v>
      </c>
      <c r="M4128" s="1064">
        <v>4</v>
      </c>
      <c r="N4128" s="1064" t="s">
        <v>2395</v>
      </c>
      <c r="O4128">
        <v>13</v>
      </c>
      <c r="P4128" s="1065">
        <v>0</v>
      </c>
      <c r="Q4128" s="1065">
        <v>0</v>
      </c>
      <c r="R4128" s="1066">
        <f t="shared" si="64"/>
        <v>0</v>
      </c>
      <c r="S4128" s="1065">
        <v>0</v>
      </c>
      <c r="T4128" s="1065">
        <v>0</v>
      </c>
      <c r="U4128" s="1065">
        <v>0</v>
      </c>
      <c r="V4128" s="1065">
        <v>0</v>
      </c>
    </row>
    <row r="4129" spans="1:22">
      <c r="A4129">
        <v>4088200100</v>
      </c>
      <c r="B4129" s="1061">
        <v>2</v>
      </c>
      <c r="C4129" s="1061">
        <v>5</v>
      </c>
      <c r="D4129" s="1062">
        <v>2</v>
      </c>
      <c r="E4129" s="1061" t="s">
        <v>2394</v>
      </c>
      <c r="F4129" s="1061">
        <v>143</v>
      </c>
      <c r="G4129" s="1061" t="s">
        <v>711</v>
      </c>
      <c r="H4129" s="1063">
        <v>1</v>
      </c>
      <c r="I4129" s="1064">
        <v>14104</v>
      </c>
      <c r="J4129" s="1064">
        <v>1</v>
      </c>
      <c r="K4129">
        <v>2020</v>
      </c>
      <c r="L4129" s="1064">
        <v>1</v>
      </c>
      <c r="M4129" s="1064">
        <v>4</v>
      </c>
      <c r="N4129" s="1064" t="s">
        <v>2395</v>
      </c>
      <c r="O4129">
        <v>13</v>
      </c>
      <c r="P4129" s="1065">
        <v>0</v>
      </c>
      <c r="Q4129" s="1065">
        <v>0</v>
      </c>
      <c r="R4129" s="1066">
        <f t="shared" si="64"/>
        <v>0</v>
      </c>
      <c r="S4129" s="1065">
        <v>350.88</v>
      </c>
      <c r="T4129" s="1065">
        <v>350.88</v>
      </c>
      <c r="U4129" s="1065">
        <v>0</v>
      </c>
      <c r="V4129" s="1065">
        <v>0</v>
      </c>
    </row>
    <row r="4130" spans="1:22">
      <c r="A4130">
        <v>4088200100</v>
      </c>
      <c r="B4130" s="1061">
        <v>2</v>
      </c>
      <c r="C4130" s="1061">
        <v>5</v>
      </c>
      <c r="D4130" s="1062">
        <v>2</v>
      </c>
      <c r="E4130" s="1061" t="s">
        <v>2394</v>
      </c>
      <c r="F4130" s="1061">
        <v>143</v>
      </c>
      <c r="G4130" s="1061" t="s">
        <v>711</v>
      </c>
      <c r="H4130" s="1063">
        <v>1</v>
      </c>
      <c r="I4130" s="1064">
        <v>14104</v>
      </c>
      <c r="J4130" s="1064">
        <v>1</v>
      </c>
      <c r="K4130">
        <v>2020</v>
      </c>
      <c r="L4130" s="1064">
        <v>1</v>
      </c>
      <c r="M4130" s="1064">
        <v>4</v>
      </c>
      <c r="N4130" s="1064" t="s">
        <v>2395</v>
      </c>
      <c r="O4130">
        <v>13</v>
      </c>
      <c r="P4130" s="1065">
        <v>0</v>
      </c>
      <c r="Q4130" s="1065">
        <v>350.88</v>
      </c>
      <c r="R4130" s="1066">
        <f t="shared" si="64"/>
        <v>350.88</v>
      </c>
      <c r="S4130" s="1065">
        <v>0</v>
      </c>
      <c r="T4130" s="1065">
        <v>0</v>
      </c>
      <c r="U4130" s="1065">
        <v>0</v>
      </c>
      <c r="V4130" s="1065">
        <v>0</v>
      </c>
    </row>
    <row r="4131" spans="1:22">
      <c r="A4131">
        <v>4088200100</v>
      </c>
      <c r="B4131" s="1061">
        <v>2</v>
      </c>
      <c r="C4131" s="1061">
        <v>5</v>
      </c>
      <c r="D4131" s="1062">
        <v>2</v>
      </c>
      <c r="E4131" s="1061" t="s">
        <v>2394</v>
      </c>
      <c r="F4131" s="1061">
        <v>143</v>
      </c>
      <c r="G4131" s="1061" t="s">
        <v>711</v>
      </c>
      <c r="H4131" s="1063">
        <v>1</v>
      </c>
      <c r="I4131" s="1064">
        <v>14104</v>
      </c>
      <c r="J4131" s="1064">
        <v>1</v>
      </c>
      <c r="K4131">
        <v>2020</v>
      </c>
      <c r="L4131" s="1064">
        <v>1</v>
      </c>
      <c r="M4131" s="1064">
        <v>4</v>
      </c>
      <c r="N4131" s="1064" t="s">
        <v>2395</v>
      </c>
      <c r="O4131">
        <v>13</v>
      </c>
      <c r="P4131" s="1065">
        <v>0</v>
      </c>
      <c r="Q4131" s="1065">
        <v>0</v>
      </c>
      <c r="R4131" s="1066">
        <f t="shared" si="64"/>
        <v>0</v>
      </c>
      <c r="S4131" s="1065">
        <v>0</v>
      </c>
      <c r="T4131" s="1065">
        <v>0</v>
      </c>
      <c r="U4131" s="1065">
        <v>0</v>
      </c>
      <c r="V4131" s="1065">
        <v>0</v>
      </c>
    </row>
    <row r="4132" spans="1:22">
      <c r="A4132">
        <v>4088200100</v>
      </c>
      <c r="B4132" s="1061">
        <v>2</v>
      </c>
      <c r="C4132" s="1061">
        <v>5</v>
      </c>
      <c r="D4132" s="1062">
        <v>2</v>
      </c>
      <c r="E4132" s="1061" t="s">
        <v>2394</v>
      </c>
      <c r="F4132" s="1061">
        <v>143</v>
      </c>
      <c r="G4132" s="1061" t="s">
        <v>711</v>
      </c>
      <c r="H4132" s="1063">
        <v>1</v>
      </c>
      <c r="I4132" s="1064">
        <v>14104</v>
      </c>
      <c r="J4132" s="1064">
        <v>1</v>
      </c>
      <c r="K4132">
        <v>2020</v>
      </c>
      <c r="L4132" s="1064">
        <v>1</v>
      </c>
      <c r="M4132" s="1064">
        <v>4</v>
      </c>
      <c r="N4132" s="1064" t="s">
        <v>2395</v>
      </c>
      <c r="O4132">
        <v>13</v>
      </c>
      <c r="P4132" s="1065">
        <v>0</v>
      </c>
      <c r="Q4132" s="1065">
        <v>333.12</v>
      </c>
      <c r="R4132" s="1066">
        <f t="shared" si="64"/>
        <v>333.12</v>
      </c>
      <c r="S4132" s="1065">
        <v>0</v>
      </c>
      <c r="T4132" s="1065">
        <v>0</v>
      </c>
      <c r="U4132" s="1065">
        <v>0</v>
      </c>
      <c r="V4132" s="1065">
        <v>0</v>
      </c>
    </row>
    <row r="4133" spans="1:22">
      <c r="A4133">
        <v>4088200100</v>
      </c>
      <c r="B4133" s="1061">
        <v>2</v>
      </c>
      <c r="C4133" s="1061">
        <v>5</v>
      </c>
      <c r="D4133" s="1062">
        <v>2</v>
      </c>
      <c r="E4133" s="1061" t="s">
        <v>2394</v>
      </c>
      <c r="F4133" s="1061">
        <v>143</v>
      </c>
      <c r="G4133" s="1061" t="s">
        <v>711</v>
      </c>
      <c r="H4133" s="1063">
        <v>1</v>
      </c>
      <c r="I4133" s="1064">
        <v>14104</v>
      </c>
      <c r="J4133" s="1064">
        <v>1</v>
      </c>
      <c r="K4133">
        <v>2020</v>
      </c>
      <c r="L4133" s="1064">
        <v>1</v>
      </c>
      <c r="M4133" s="1064">
        <v>4</v>
      </c>
      <c r="N4133" s="1064" t="s">
        <v>2395</v>
      </c>
      <c r="O4133">
        <v>13</v>
      </c>
      <c r="P4133" s="1065">
        <v>0</v>
      </c>
      <c r="Q4133" s="1065">
        <v>0</v>
      </c>
      <c r="R4133" s="1066">
        <f t="shared" si="64"/>
        <v>0</v>
      </c>
      <c r="S4133" s="1065">
        <v>0</v>
      </c>
      <c r="T4133" s="1065">
        <v>0</v>
      </c>
      <c r="U4133" s="1065">
        <v>0</v>
      </c>
      <c r="V4133" s="1065">
        <v>0</v>
      </c>
    </row>
    <row r="4134" spans="1:22">
      <c r="A4134">
        <v>4088200100</v>
      </c>
      <c r="B4134" s="1061">
        <v>2</v>
      </c>
      <c r="C4134" s="1061">
        <v>5</v>
      </c>
      <c r="D4134" s="1062">
        <v>2</v>
      </c>
      <c r="E4134" s="1061" t="s">
        <v>2394</v>
      </c>
      <c r="F4134" s="1061">
        <v>143</v>
      </c>
      <c r="G4134" s="1061" t="s">
        <v>711</v>
      </c>
      <c r="H4134" s="1063">
        <v>1</v>
      </c>
      <c r="I4134" s="1064">
        <v>14104</v>
      </c>
      <c r="J4134" s="1064">
        <v>1</v>
      </c>
      <c r="K4134">
        <v>2020</v>
      </c>
      <c r="L4134" s="1064">
        <v>1</v>
      </c>
      <c r="M4134" s="1064">
        <v>4</v>
      </c>
      <c r="N4134" s="1064" t="s">
        <v>2395</v>
      </c>
      <c r="O4134">
        <v>13</v>
      </c>
      <c r="P4134" s="1065">
        <v>0</v>
      </c>
      <c r="Q4134" s="1065">
        <v>0</v>
      </c>
      <c r="R4134" s="1066">
        <f t="shared" si="64"/>
        <v>0</v>
      </c>
      <c r="S4134" s="1065">
        <v>333.12</v>
      </c>
      <c r="T4134" s="1065">
        <v>333.12</v>
      </c>
      <c r="U4134" s="1065">
        <v>0</v>
      </c>
      <c r="V4134" s="1065">
        <v>0</v>
      </c>
    </row>
    <row r="4135" spans="1:22">
      <c r="A4135">
        <v>4088200100</v>
      </c>
      <c r="B4135" s="1061">
        <v>2</v>
      </c>
      <c r="C4135" s="1061">
        <v>5</v>
      </c>
      <c r="D4135" s="1062">
        <v>2</v>
      </c>
      <c r="E4135" s="1061" t="s">
        <v>2394</v>
      </c>
      <c r="F4135" s="1061">
        <v>143</v>
      </c>
      <c r="G4135" s="1061" t="s">
        <v>711</v>
      </c>
      <c r="H4135" s="1063">
        <v>1</v>
      </c>
      <c r="I4135" s="1064">
        <v>14104</v>
      </c>
      <c r="J4135" s="1064">
        <v>1</v>
      </c>
      <c r="K4135">
        <v>2020</v>
      </c>
      <c r="L4135" s="1064">
        <v>1</v>
      </c>
      <c r="M4135" s="1064">
        <v>4</v>
      </c>
      <c r="N4135" s="1064" t="s">
        <v>2395</v>
      </c>
      <c r="O4135">
        <v>13</v>
      </c>
      <c r="P4135" s="1065">
        <v>0</v>
      </c>
      <c r="Q4135" s="1065">
        <v>0</v>
      </c>
      <c r="R4135" s="1066">
        <f t="shared" si="64"/>
        <v>0</v>
      </c>
      <c r="S4135" s="1065">
        <v>0</v>
      </c>
      <c r="T4135" s="1065">
        <v>0</v>
      </c>
      <c r="U4135" s="1065">
        <v>0</v>
      </c>
      <c r="V4135" s="1065">
        <v>0</v>
      </c>
    </row>
    <row r="4136" spans="1:22">
      <c r="A4136">
        <v>4088200100</v>
      </c>
      <c r="B4136" s="1061">
        <v>2</v>
      </c>
      <c r="C4136" s="1061">
        <v>5</v>
      </c>
      <c r="D4136" s="1062">
        <v>2</v>
      </c>
      <c r="E4136" s="1061" t="s">
        <v>2394</v>
      </c>
      <c r="F4136" s="1061">
        <v>143</v>
      </c>
      <c r="G4136" s="1061" t="s">
        <v>711</v>
      </c>
      <c r="H4136" s="1063">
        <v>1</v>
      </c>
      <c r="I4136" s="1064">
        <v>14104</v>
      </c>
      <c r="J4136" s="1064">
        <v>1</v>
      </c>
      <c r="K4136">
        <v>2020</v>
      </c>
      <c r="L4136" s="1064">
        <v>1</v>
      </c>
      <c r="M4136" s="1064">
        <v>4</v>
      </c>
      <c r="N4136" s="1064" t="s">
        <v>2395</v>
      </c>
      <c r="O4136">
        <v>13</v>
      </c>
      <c r="P4136" s="1065">
        <v>0</v>
      </c>
      <c r="Q4136" s="1065">
        <v>0</v>
      </c>
      <c r="R4136" s="1066">
        <f t="shared" si="64"/>
        <v>0</v>
      </c>
      <c r="S4136" s="1065">
        <v>0</v>
      </c>
      <c r="T4136" s="1065">
        <v>0</v>
      </c>
      <c r="U4136" s="1065">
        <v>0</v>
      </c>
      <c r="V4136" s="1065">
        <v>0</v>
      </c>
    </row>
    <row r="4137" spans="1:22">
      <c r="A4137">
        <v>4088200100</v>
      </c>
      <c r="B4137" s="1061">
        <v>2</v>
      </c>
      <c r="C4137" s="1061">
        <v>5</v>
      </c>
      <c r="D4137" s="1062">
        <v>2</v>
      </c>
      <c r="E4137" s="1061" t="s">
        <v>2394</v>
      </c>
      <c r="F4137" s="1061">
        <v>143</v>
      </c>
      <c r="G4137" s="1061" t="s">
        <v>711</v>
      </c>
      <c r="H4137" s="1063">
        <v>1</v>
      </c>
      <c r="I4137" s="1064">
        <v>14104</v>
      </c>
      <c r="J4137" s="1064">
        <v>1</v>
      </c>
      <c r="K4137">
        <v>2020</v>
      </c>
      <c r="L4137" s="1064">
        <v>1</v>
      </c>
      <c r="M4137" s="1064">
        <v>4</v>
      </c>
      <c r="N4137" s="1064" t="s">
        <v>2395</v>
      </c>
      <c r="O4137">
        <v>13</v>
      </c>
      <c r="P4137" s="1065">
        <v>0</v>
      </c>
      <c r="Q4137" s="1065">
        <v>0</v>
      </c>
      <c r="R4137" s="1066">
        <f t="shared" si="64"/>
        <v>0</v>
      </c>
      <c r="S4137" s="1065">
        <v>294.5</v>
      </c>
      <c r="T4137" s="1065">
        <v>294.5</v>
      </c>
      <c r="U4137" s="1065">
        <v>0</v>
      </c>
      <c r="V4137" s="1065">
        <v>0</v>
      </c>
    </row>
    <row r="4138" spans="1:22">
      <c r="A4138">
        <v>4088200100</v>
      </c>
      <c r="B4138" s="1061">
        <v>2</v>
      </c>
      <c r="C4138" s="1061">
        <v>5</v>
      </c>
      <c r="D4138" s="1062">
        <v>2</v>
      </c>
      <c r="E4138" s="1061" t="s">
        <v>2394</v>
      </c>
      <c r="F4138" s="1061">
        <v>143</v>
      </c>
      <c r="G4138" s="1061" t="s">
        <v>711</v>
      </c>
      <c r="H4138" s="1063">
        <v>1</v>
      </c>
      <c r="I4138" s="1064">
        <v>14104</v>
      </c>
      <c r="J4138" s="1064">
        <v>1</v>
      </c>
      <c r="K4138">
        <v>2020</v>
      </c>
      <c r="L4138" s="1064">
        <v>1</v>
      </c>
      <c r="M4138" s="1064">
        <v>4</v>
      </c>
      <c r="N4138" s="1064" t="s">
        <v>2395</v>
      </c>
      <c r="O4138">
        <v>13</v>
      </c>
      <c r="P4138" s="1065">
        <v>0</v>
      </c>
      <c r="Q4138" s="1065">
        <v>294.5</v>
      </c>
      <c r="R4138" s="1066">
        <f t="shared" si="64"/>
        <v>294.5</v>
      </c>
      <c r="S4138" s="1065">
        <v>0</v>
      </c>
      <c r="T4138" s="1065">
        <v>0</v>
      </c>
      <c r="U4138" s="1065">
        <v>0</v>
      </c>
      <c r="V4138" s="1065">
        <v>0</v>
      </c>
    </row>
    <row r="4139" spans="1:22">
      <c r="A4139">
        <v>4088200100</v>
      </c>
      <c r="B4139" s="1061">
        <v>2</v>
      </c>
      <c r="C4139" s="1061">
        <v>5</v>
      </c>
      <c r="D4139" s="1062">
        <v>2</v>
      </c>
      <c r="E4139" s="1061" t="s">
        <v>2394</v>
      </c>
      <c r="F4139" s="1061">
        <v>143</v>
      </c>
      <c r="G4139" s="1061" t="s">
        <v>711</v>
      </c>
      <c r="H4139" s="1063">
        <v>1</v>
      </c>
      <c r="I4139" s="1064">
        <v>14104</v>
      </c>
      <c r="J4139" s="1064">
        <v>1</v>
      </c>
      <c r="K4139">
        <v>2020</v>
      </c>
      <c r="L4139" s="1064">
        <v>1</v>
      </c>
      <c r="M4139" s="1064">
        <v>4</v>
      </c>
      <c r="N4139" s="1064" t="s">
        <v>2395</v>
      </c>
      <c r="O4139">
        <v>13</v>
      </c>
      <c r="P4139" s="1065">
        <v>0</v>
      </c>
      <c r="Q4139" s="1065">
        <v>0</v>
      </c>
      <c r="R4139" s="1066">
        <f t="shared" si="64"/>
        <v>0</v>
      </c>
      <c r="S4139" s="1065">
        <v>0</v>
      </c>
      <c r="T4139" s="1065">
        <v>0</v>
      </c>
      <c r="U4139" s="1065">
        <v>0</v>
      </c>
      <c r="V4139" s="1065">
        <v>0</v>
      </c>
    </row>
    <row r="4140" spans="1:22">
      <c r="A4140">
        <v>4088200100</v>
      </c>
      <c r="B4140" s="1061">
        <v>2</v>
      </c>
      <c r="C4140" s="1061">
        <v>5</v>
      </c>
      <c r="D4140" s="1062">
        <v>2</v>
      </c>
      <c r="E4140" s="1061" t="s">
        <v>2394</v>
      </c>
      <c r="F4140" s="1061">
        <v>143</v>
      </c>
      <c r="G4140" s="1061" t="s">
        <v>711</v>
      </c>
      <c r="H4140" s="1063">
        <v>1</v>
      </c>
      <c r="I4140" s="1064">
        <v>14104</v>
      </c>
      <c r="J4140" s="1064">
        <v>1</v>
      </c>
      <c r="K4140">
        <v>2020</v>
      </c>
      <c r="L4140" s="1064">
        <v>1</v>
      </c>
      <c r="M4140" s="1064">
        <v>4</v>
      </c>
      <c r="N4140" s="1064" t="s">
        <v>2395</v>
      </c>
      <c r="O4140">
        <v>13</v>
      </c>
      <c r="P4140" s="1065">
        <v>0</v>
      </c>
      <c r="Q4140" s="1065">
        <v>0</v>
      </c>
      <c r="R4140" s="1066">
        <f t="shared" si="64"/>
        <v>0</v>
      </c>
      <c r="S4140" s="1065">
        <v>0</v>
      </c>
      <c r="T4140" s="1065">
        <v>0</v>
      </c>
      <c r="U4140" s="1065">
        <v>0</v>
      </c>
      <c r="V4140" s="1065">
        <v>0</v>
      </c>
    </row>
    <row r="4141" spans="1:22">
      <c r="A4141">
        <v>4088200100</v>
      </c>
      <c r="B4141" s="1061">
        <v>2</v>
      </c>
      <c r="C4141" s="1061">
        <v>5</v>
      </c>
      <c r="D4141" s="1062">
        <v>2</v>
      </c>
      <c r="E4141" s="1061" t="s">
        <v>2394</v>
      </c>
      <c r="F4141" s="1061">
        <v>143</v>
      </c>
      <c r="G4141" s="1061" t="s">
        <v>711</v>
      </c>
      <c r="H4141" s="1063">
        <v>1</v>
      </c>
      <c r="I4141" s="1064">
        <v>14104</v>
      </c>
      <c r="J4141" s="1064">
        <v>1</v>
      </c>
      <c r="K4141">
        <v>2020</v>
      </c>
      <c r="L4141" s="1064">
        <v>1</v>
      </c>
      <c r="M4141" s="1064">
        <v>4</v>
      </c>
      <c r="N4141" s="1064" t="s">
        <v>2395</v>
      </c>
      <c r="O4141">
        <v>13</v>
      </c>
      <c r="P4141" s="1065">
        <v>0</v>
      </c>
      <c r="Q4141" s="1065">
        <v>0</v>
      </c>
      <c r="R4141" s="1066">
        <f t="shared" si="64"/>
        <v>0</v>
      </c>
      <c r="S4141" s="1065">
        <v>1985.6</v>
      </c>
      <c r="T4141" s="1065">
        <v>1985.6</v>
      </c>
      <c r="U4141" s="1065">
        <v>0</v>
      </c>
      <c r="V4141" s="1065">
        <v>0</v>
      </c>
    </row>
    <row r="4142" spans="1:22">
      <c r="A4142">
        <v>4088200100</v>
      </c>
      <c r="B4142" s="1061">
        <v>2</v>
      </c>
      <c r="C4142" s="1061">
        <v>5</v>
      </c>
      <c r="D4142" s="1062">
        <v>2</v>
      </c>
      <c r="E4142" s="1061" t="s">
        <v>2394</v>
      </c>
      <c r="F4142" s="1061">
        <v>143</v>
      </c>
      <c r="G4142" s="1061" t="s">
        <v>711</v>
      </c>
      <c r="H4142" s="1063">
        <v>1</v>
      </c>
      <c r="I4142" s="1064">
        <v>14104</v>
      </c>
      <c r="J4142" s="1064">
        <v>1</v>
      </c>
      <c r="K4142">
        <v>2020</v>
      </c>
      <c r="L4142" s="1064">
        <v>1</v>
      </c>
      <c r="M4142" s="1064">
        <v>4</v>
      </c>
      <c r="N4142" s="1064" t="s">
        <v>2395</v>
      </c>
      <c r="O4142">
        <v>13</v>
      </c>
      <c r="P4142" s="1065">
        <v>0</v>
      </c>
      <c r="Q4142" s="1065">
        <v>1985.6</v>
      </c>
      <c r="R4142" s="1066">
        <f t="shared" si="64"/>
        <v>1985.6</v>
      </c>
      <c r="S4142" s="1065">
        <v>0</v>
      </c>
      <c r="T4142" s="1065">
        <v>0</v>
      </c>
      <c r="U4142" s="1065">
        <v>0</v>
      </c>
      <c r="V4142" s="1065">
        <v>0</v>
      </c>
    </row>
    <row r="4143" spans="1:22">
      <c r="A4143">
        <v>4088200100</v>
      </c>
      <c r="B4143" s="1061">
        <v>2</v>
      </c>
      <c r="C4143" s="1061">
        <v>5</v>
      </c>
      <c r="D4143" s="1062">
        <v>2</v>
      </c>
      <c r="E4143" s="1061" t="s">
        <v>2394</v>
      </c>
      <c r="F4143" s="1061">
        <v>143</v>
      </c>
      <c r="G4143" s="1061" t="s">
        <v>711</v>
      </c>
      <c r="H4143" s="1063">
        <v>1</v>
      </c>
      <c r="I4143" s="1064">
        <v>14104</v>
      </c>
      <c r="J4143" s="1064">
        <v>1</v>
      </c>
      <c r="K4143">
        <v>2020</v>
      </c>
      <c r="L4143" s="1064">
        <v>1</v>
      </c>
      <c r="M4143" s="1064">
        <v>4</v>
      </c>
      <c r="N4143" s="1064" t="s">
        <v>2395</v>
      </c>
      <c r="O4143">
        <v>13</v>
      </c>
      <c r="P4143" s="1065">
        <v>0</v>
      </c>
      <c r="Q4143" s="1065">
        <v>0</v>
      </c>
      <c r="R4143" s="1066">
        <f t="shared" si="64"/>
        <v>0</v>
      </c>
      <c r="S4143" s="1065">
        <v>0</v>
      </c>
      <c r="T4143" s="1065">
        <v>0</v>
      </c>
      <c r="U4143" s="1065">
        <v>0</v>
      </c>
      <c r="V4143" s="1065">
        <v>0</v>
      </c>
    </row>
    <row r="4144" spans="1:22">
      <c r="A4144">
        <v>4088200100</v>
      </c>
      <c r="B4144" s="1061">
        <v>2</v>
      </c>
      <c r="C4144" s="1061">
        <v>5</v>
      </c>
      <c r="D4144" s="1062">
        <v>2</v>
      </c>
      <c r="E4144" s="1061" t="s">
        <v>2394</v>
      </c>
      <c r="F4144" s="1061">
        <v>143</v>
      </c>
      <c r="G4144" s="1061" t="s">
        <v>711</v>
      </c>
      <c r="H4144" s="1063">
        <v>1</v>
      </c>
      <c r="I4144" s="1064">
        <v>14104</v>
      </c>
      <c r="J4144" s="1064">
        <v>1</v>
      </c>
      <c r="K4144">
        <v>2020</v>
      </c>
      <c r="L4144" s="1064">
        <v>1</v>
      </c>
      <c r="M4144" s="1064">
        <v>4</v>
      </c>
      <c r="N4144" s="1064" t="s">
        <v>2395</v>
      </c>
      <c r="O4144">
        <v>13</v>
      </c>
      <c r="P4144" s="1065">
        <v>0</v>
      </c>
      <c r="Q4144" s="1065">
        <v>0</v>
      </c>
      <c r="R4144" s="1066">
        <f t="shared" si="64"/>
        <v>0</v>
      </c>
      <c r="S4144" s="1065">
        <v>0</v>
      </c>
      <c r="T4144" s="1065">
        <v>0</v>
      </c>
      <c r="U4144" s="1065">
        <v>0</v>
      </c>
      <c r="V4144" s="1065">
        <v>0</v>
      </c>
    </row>
    <row r="4145" spans="1:22">
      <c r="A4145">
        <v>4088200100</v>
      </c>
      <c r="B4145" s="1061">
        <v>2</v>
      </c>
      <c r="C4145" s="1061">
        <v>5</v>
      </c>
      <c r="D4145" s="1062">
        <v>2</v>
      </c>
      <c r="E4145" s="1061" t="s">
        <v>2394</v>
      </c>
      <c r="F4145" s="1061">
        <v>143</v>
      </c>
      <c r="G4145" s="1061" t="s">
        <v>711</v>
      </c>
      <c r="H4145" s="1063">
        <v>1</v>
      </c>
      <c r="I4145" s="1064">
        <v>14104</v>
      </c>
      <c r="J4145" s="1064">
        <v>1</v>
      </c>
      <c r="K4145">
        <v>2020</v>
      </c>
      <c r="L4145" s="1064">
        <v>1</v>
      </c>
      <c r="M4145" s="1064">
        <v>4</v>
      </c>
      <c r="N4145" s="1064" t="s">
        <v>2395</v>
      </c>
      <c r="O4145">
        <v>13</v>
      </c>
      <c r="P4145" s="1065">
        <v>0</v>
      </c>
      <c r="Q4145" s="1065">
        <v>0</v>
      </c>
      <c r="R4145" s="1066">
        <f t="shared" si="64"/>
        <v>0</v>
      </c>
      <c r="S4145" s="1065">
        <v>1446.24</v>
      </c>
      <c r="T4145" s="1065">
        <v>1446.24</v>
      </c>
      <c r="U4145" s="1065">
        <v>0</v>
      </c>
      <c r="V4145" s="1065">
        <v>0</v>
      </c>
    </row>
    <row r="4146" spans="1:22">
      <c r="A4146">
        <v>4088200100</v>
      </c>
      <c r="B4146" s="1061">
        <v>2</v>
      </c>
      <c r="C4146" s="1061">
        <v>5</v>
      </c>
      <c r="D4146" s="1062">
        <v>2</v>
      </c>
      <c r="E4146" s="1061" t="s">
        <v>2394</v>
      </c>
      <c r="F4146" s="1061">
        <v>143</v>
      </c>
      <c r="G4146" s="1061" t="s">
        <v>711</v>
      </c>
      <c r="H4146" s="1063">
        <v>1</v>
      </c>
      <c r="I4146" s="1064">
        <v>14104</v>
      </c>
      <c r="J4146" s="1064">
        <v>1</v>
      </c>
      <c r="K4146">
        <v>2020</v>
      </c>
      <c r="L4146" s="1064">
        <v>1</v>
      </c>
      <c r="M4146" s="1064">
        <v>4</v>
      </c>
      <c r="N4146" s="1064" t="s">
        <v>2395</v>
      </c>
      <c r="O4146">
        <v>13</v>
      </c>
      <c r="P4146" s="1065">
        <v>0</v>
      </c>
      <c r="Q4146" s="1065">
        <v>1446.24</v>
      </c>
      <c r="R4146" s="1066">
        <f t="shared" si="64"/>
        <v>1446.24</v>
      </c>
      <c r="S4146" s="1065">
        <v>0</v>
      </c>
      <c r="T4146" s="1065">
        <v>0</v>
      </c>
      <c r="U4146" s="1065">
        <v>0</v>
      </c>
      <c r="V4146" s="1065">
        <v>0</v>
      </c>
    </row>
    <row r="4147" spans="1:22">
      <c r="A4147">
        <v>4088200100</v>
      </c>
      <c r="B4147" s="1061">
        <v>2</v>
      </c>
      <c r="C4147" s="1061">
        <v>5</v>
      </c>
      <c r="D4147" s="1062">
        <v>2</v>
      </c>
      <c r="E4147" s="1061" t="s">
        <v>2394</v>
      </c>
      <c r="F4147" s="1061">
        <v>143</v>
      </c>
      <c r="G4147" s="1061" t="s">
        <v>711</v>
      </c>
      <c r="H4147" s="1063">
        <v>1</v>
      </c>
      <c r="I4147" s="1064">
        <v>14104</v>
      </c>
      <c r="J4147" s="1064">
        <v>1</v>
      </c>
      <c r="K4147">
        <v>2020</v>
      </c>
      <c r="L4147" s="1064">
        <v>1</v>
      </c>
      <c r="M4147" s="1064">
        <v>4</v>
      </c>
      <c r="N4147" s="1064" t="s">
        <v>2395</v>
      </c>
      <c r="O4147">
        <v>13</v>
      </c>
      <c r="P4147" s="1065">
        <v>0</v>
      </c>
      <c r="Q4147" s="1065">
        <v>0</v>
      </c>
      <c r="R4147" s="1066">
        <f t="shared" si="64"/>
        <v>0</v>
      </c>
      <c r="S4147" s="1065">
        <v>0</v>
      </c>
      <c r="T4147" s="1065">
        <v>0</v>
      </c>
      <c r="U4147" s="1065">
        <v>0</v>
      </c>
      <c r="V4147" s="1065">
        <v>0</v>
      </c>
    </row>
    <row r="4148" spans="1:22">
      <c r="A4148">
        <v>4088200100</v>
      </c>
      <c r="B4148" s="1061">
        <v>2</v>
      </c>
      <c r="C4148" s="1061">
        <v>5</v>
      </c>
      <c r="D4148" s="1062">
        <v>2</v>
      </c>
      <c r="E4148" s="1061" t="s">
        <v>2394</v>
      </c>
      <c r="F4148" s="1061">
        <v>143</v>
      </c>
      <c r="G4148" s="1061" t="s">
        <v>711</v>
      </c>
      <c r="H4148" s="1063">
        <v>1</v>
      </c>
      <c r="I4148" s="1064">
        <v>14104</v>
      </c>
      <c r="J4148" s="1064">
        <v>1</v>
      </c>
      <c r="K4148">
        <v>2020</v>
      </c>
      <c r="L4148" s="1064">
        <v>1</v>
      </c>
      <c r="M4148" s="1064">
        <v>4</v>
      </c>
      <c r="N4148" s="1064" t="s">
        <v>2395</v>
      </c>
      <c r="O4148">
        <v>13</v>
      </c>
      <c r="P4148" s="1065">
        <v>0</v>
      </c>
      <c r="Q4148" s="1065">
        <v>1790.5</v>
      </c>
      <c r="R4148" s="1066">
        <f t="shared" si="64"/>
        <v>1790.5</v>
      </c>
      <c r="S4148" s="1065">
        <v>0</v>
      </c>
      <c r="T4148" s="1065">
        <v>0</v>
      </c>
      <c r="U4148" s="1065">
        <v>0</v>
      </c>
      <c r="V4148" s="1065">
        <v>0</v>
      </c>
    </row>
    <row r="4149" spans="1:22">
      <c r="A4149">
        <v>4088200100</v>
      </c>
      <c r="B4149" s="1061">
        <v>2</v>
      </c>
      <c r="C4149" s="1061">
        <v>5</v>
      </c>
      <c r="D4149" s="1062">
        <v>2</v>
      </c>
      <c r="E4149" s="1061" t="s">
        <v>2394</v>
      </c>
      <c r="F4149" s="1061">
        <v>143</v>
      </c>
      <c r="G4149" s="1061" t="s">
        <v>711</v>
      </c>
      <c r="H4149" s="1063">
        <v>1</v>
      </c>
      <c r="I4149" s="1064">
        <v>14104</v>
      </c>
      <c r="J4149" s="1064">
        <v>1</v>
      </c>
      <c r="K4149">
        <v>2020</v>
      </c>
      <c r="L4149" s="1064">
        <v>1</v>
      </c>
      <c r="M4149" s="1064">
        <v>4</v>
      </c>
      <c r="N4149" s="1064" t="s">
        <v>2395</v>
      </c>
      <c r="O4149">
        <v>13</v>
      </c>
      <c r="P4149" s="1065">
        <v>0</v>
      </c>
      <c r="Q4149" s="1065">
        <v>0</v>
      </c>
      <c r="R4149" s="1066">
        <f t="shared" si="64"/>
        <v>0</v>
      </c>
      <c r="S4149" s="1065">
        <v>0</v>
      </c>
      <c r="T4149" s="1065">
        <v>0</v>
      </c>
      <c r="U4149" s="1065">
        <v>0</v>
      </c>
      <c r="V4149" s="1065">
        <v>0</v>
      </c>
    </row>
    <row r="4150" spans="1:22">
      <c r="A4150">
        <v>4088200100</v>
      </c>
      <c r="B4150" s="1061">
        <v>2</v>
      </c>
      <c r="C4150" s="1061">
        <v>5</v>
      </c>
      <c r="D4150" s="1062">
        <v>2</v>
      </c>
      <c r="E4150" s="1061" t="s">
        <v>2394</v>
      </c>
      <c r="F4150" s="1061">
        <v>143</v>
      </c>
      <c r="G4150" s="1061" t="s">
        <v>711</v>
      </c>
      <c r="H4150" s="1063">
        <v>1</v>
      </c>
      <c r="I4150" s="1064">
        <v>14104</v>
      </c>
      <c r="J4150" s="1064">
        <v>1</v>
      </c>
      <c r="K4150">
        <v>2020</v>
      </c>
      <c r="L4150" s="1064">
        <v>1</v>
      </c>
      <c r="M4150" s="1064">
        <v>4</v>
      </c>
      <c r="N4150" s="1064" t="s">
        <v>2395</v>
      </c>
      <c r="O4150">
        <v>13</v>
      </c>
      <c r="P4150" s="1065">
        <v>0</v>
      </c>
      <c r="Q4150" s="1065">
        <v>0</v>
      </c>
      <c r="R4150" s="1066">
        <f t="shared" si="64"/>
        <v>0</v>
      </c>
      <c r="S4150" s="1065">
        <v>1790.5</v>
      </c>
      <c r="T4150" s="1065">
        <v>1790.5</v>
      </c>
      <c r="U4150" s="1065">
        <v>0</v>
      </c>
      <c r="V4150" s="1065">
        <v>0</v>
      </c>
    </row>
    <row r="4151" spans="1:22">
      <c r="A4151">
        <v>4088200100</v>
      </c>
      <c r="B4151" s="1061">
        <v>2</v>
      </c>
      <c r="C4151" s="1061">
        <v>5</v>
      </c>
      <c r="D4151" s="1062">
        <v>2</v>
      </c>
      <c r="E4151" s="1061" t="s">
        <v>2394</v>
      </c>
      <c r="F4151" s="1061">
        <v>143</v>
      </c>
      <c r="G4151" s="1061" t="s">
        <v>711</v>
      </c>
      <c r="H4151" s="1063">
        <v>1</v>
      </c>
      <c r="I4151" s="1064">
        <v>14104</v>
      </c>
      <c r="J4151" s="1064">
        <v>1</v>
      </c>
      <c r="K4151">
        <v>2020</v>
      </c>
      <c r="L4151" s="1064">
        <v>1</v>
      </c>
      <c r="M4151" s="1064">
        <v>4</v>
      </c>
      <c r="N4151" s="1064" t="s">
        <v>2395</v>
      </c>
      <c r="O4151">
        <v>13</v>
      </c>
      <c r="P4151" s="1065">
        <v>0</v>
      </c>
      <c r="Q4151" s="1065">
        <v>0</v>
      </c>
      <c r="R4151" s="1066">
        <f t="shared" si="64"/>
        <v>0</v>
      </c>
      <c r="S4151" s="1065">
        <v>0</v>
      </c>
      <c r="T4151" s="1065">
        <v>0</v>
      </c>
      <c r="U4151" s="1065">
        <v>0</v>
      </c>
      <c r="V4151" s="1065">
        <v>0</v>
      </c>
    </row>
    <row r="4152" spans="1:22">
      <c r="A4152">
        <v>4088200100</v>
      </c>
      <c r="B4152" s="1061">
        <v>2</v>
      </c>
      <c r="C4152" s="1061">
        <v>5</v>
      </c>
      <c r="D4152" s="1062">
        <v>2</v>
      </c>
      <c r="E4152" s="1061" t="s">
        <v>2394</v>
      </c>
      <c r="F4152" s="1061">
        <v>143</v>
      </c>
      <c r="G4152" s="1061" t="s">
        <v>711</v>
      </c>
      <c r="H4152" s="1063">
        <v>1</v>
      </c>
      <c r="I4152" s="1064">
        <v>14104</v>
      </c>
      <c r="J4152" s="1064">
        <v>1</v>
      </c>
      <c r="K4152">
        <v>2020</v>
      </c>
      <c r="L4152" s="1064">
        <v>1</v>
      </c>
      <c r="M4152" s="1064">
        <v>4</v>
      </c>
      <c r="N4152" s="1064" t="s">
        <v>2395</v>
      </c>
      <c r="O4152">
        <v>13</v>
      </c>
      <c r="P4152" s="1065">
        <v>0</v>
      </c>
      <c r="Q4152" s="1065">
        <v>0</v>
      </c>
      <c r="R4152" s="1066">
        <f t="shared" si="64"/>
        <v>0</v>
      </c>
      <c r="S4152" s="1065">
        <v>0</v>
      </c>
      <c r="T4152" s="1065">
        <v>0</v>
      </c>
      <c r="U4152" s="1065">
        <v>0</v>
      </c>
      <c r="V4152" s="1065">
        <v>0</v>
      </c>
    </row>
    <row r="4153" spans="1:22">
      <c r="A4153">
        <v>4088200100</v>
      </c>
      <c r="B4153" s="1061">
        <v>2</v>
      </c>
      <c r="C4153" s="1061">
        <v>5</v>
      </c>
      <c r="D4153" s="1062">
        <v>2</v>
      </c>
      <c r="E4153" s="1061" t="s">
        <v>2394</v>
      </c>
      <c r="F4153" s="1061">
        <v>143</v>
      </c>
      <c r="G4153" s="1061" t="s">
        <v>711</v>
      </c>
      <c r="H4153" s="1063">
        <v>1</v>
      </c>
      <c r="I4153" s="1064">
        <v>14104</v>
      </c>
      <c r="J4153" s="1064">
        <v>1</v>
      </c>
      <c r="K4153">
        <v>2020</v>
      </c>
      <c r="L4153" s="1064">
        <v>1</v>
      </c>
      <c r="M4153" s="1064">
        <v>4</v>
      </c>
      <c r="N4153" s="1064" t="s">
        <v>2395</v>
      </c>
      <c r="O4153">
        <v>13</v>
      </c>
      <c r="P4153" s="1065">
        <v>0</v>
      </c>
      <c r="Q4153" s="1065">
        <v>0</v>
      </c>
      <c r="R4153" s="1066">
        <f t="shared" si="64"/>
        <v>0</v>
      </c>
      <c r="S4153" s="1065">
        <v>260.94</v>
      </c>
      <c r="T4153" s="1065">
        <v>260.94</v>
      </c>
      <c r="U4153" s="1065">
        <v>0</v>
      </c>
      <c r="V4153" s="1065">
        <v>0</v>
      </c>
    </row>
    <row r="4154" spans="1:22">
      <c r="A4154">
        <v>4088200100</v>
      </c>
      <c r="B4154" s="1061">
        <v>2</v>
      </c>
      <c r="C4154" s="1061">
        <v>5</v>
      </c>
      <c r="D4154" s="1062">
        <v>2</v>
      </c>
      <c r="E4154" s="1061" t="s">
        <v>2394</v>
      </c>
      <c r="F4154" s="1061">
        <v>143</v>
      </c>
      <c r="G4154" s="1061" t="s">
        <v>711</v>
      </c>
      <c r="H4154" s="1063">
        <v>1</v>
      </c>
      <c r="I4154" s="1064">
        <v>14104</v>
      </c>
      <c r="J4154" s="1064">
        <v>1</v>
      </c>
      <c r="K4154">
        <v>2020</v>
      </c>
      <c r="L4154" s="1064">
        <v>1</v>
      </c>
      <c r="M4154" s="1064">
        <v>4</v>
      </c>
      <c r="N4154" s="1064" t="s">
        <v>2395</v>
      </c>
      <c r="O4154">
        <v>13</v>
      </c>
      <c r="P4154" s="1065">
        <v>0</v>
      </c>
      <c r="Q4154" s="1065">
        <v>260.94</v>
      </c>
      <c r="R4154" s="1066">
        <f t="shared" si="64"/>
        <v>260.94</v>
      </c>
      <c r="S4154" s="1065">
        <v>0</v>
      </c>
      <c r="T4154" s="1065">
        <v>0</v>
      </c>
      <c r="U4154" s="1065">
        <v>0</v>
      </c>
      <c r="V4154" s="1065">
        <v>0</v>
      </c>
    </row>
    <row r="4155" spans="1:22">
      <c r="A4155">
        <v>4088200100</v>
      </c>
      <c r="B4155" s="1061">
        <v>2</v>
      </c>
      <c r="C4155" s="1061">
        <v>5</v>
      </c>
      <c r="D4155" s="1062">
        <v>2</v>
      </c>
      <c r="E4155" s="1061" t="s">
        <v>2394</v>
      </c>
      <c r="F4155" s="1061">
        <v>143</v>
      </c>
      <c r="G4155" s="1061" t="s">
        <v>711</v>
      </c>
      <c r="H4155" s="1063">
        <v>1</v>
      </c>
      <c r="I4155" s="1064">
        <v>14105</v>
      </c>
      <c r="J4155" s="1064">
        <v>1</v>
      </c>
      <c r="K4155">
        <v>2020</v>
      </c>
      <c r="L4155" s="1064">
        <v>1</v>
      </c>
      <c r="M4155" s="1064">
        <v>4</v>
      </c>
      <c r="N4155" s="1064" t="s">
        <v>2395</v>
      </c>
      <c r="O4155">
        <v>13</v>
      </c>
      <c r="P4155" s="1065">
        <v>0</v>
      </c>
      <c r="Q4155" s="1065">
        <v>0</v>
      </c>
      <c r="R4155" s="1066">
        <f t="shared" si="64"/>
        <v>0</v>
      </c>
      <c r="S4155" s="1065">
        <v>0</v>
      </c>
      <c r="T4155" s="1065">
        <v>0</v>
      </c>
      <c r="U4155" s="1065">
        <v>0</v>
      </c>
      <c r="V4155" s="1065">
        <v>0</v>
      </c>
    </row>
    <row r="4156" spans="1:22">
      <c r="A4156">
        <v>4088200100</v>
      </c>
      <c r="B4156" s="1061">
        <v>2</v>
      </c>
      <c r="C4156" s="1061">
        <v>5</v>
      </c>
      <c r="D4156" s="1062">
        <v>2</v>
      </c>
      <c r="E4156" s="1061" t="s">
        <v>2394</v>
      </c>
      <c r="F4156" s="1061">
        <v>143</v>
      </c>
      <c r="G4156" s="1061" t="s">
        <v>711</v>
      </c>
      <c r="H4156" s="1063">
        <v>1</v>
      </c>
      <c r="I4156" s="1064">
        <v>14105</v>
      </c>
      <c r="J4156" s="1064">
        <v>1</v>
      </c>
      <c r="K4156">
        <v>2020</v>
      </c>
      <c r="L4156" s="1064">
        <v>1</v>
      </c>
      <c r="M4156" s="1064">
        <v>4</v>
      </c>
      <c r="N4156" s="1064" t="s">
        <v>2395</v>
      </c>
      <c r="O4156">
        <v>13</v>
      </c>
      <c r="P4156" s="1065">
        <v>0</v>
      </c>
      <c r="Q4156" s="1065">
        <v>0</v>
      </c>
      <c r="R4156" s="1066">
        <f t="shared" si="64"/>
        <v>0</v>
      </c>
      <c r="S4156" s="1065">
        <v>0</v>
      </c>
      <c r="T4156" s="1065">
        <v>0</v>
      </c>
      <c r="U4156" s="1065">
        <v>0</v>
      </c>
      <c r="V4156" s="1065">
        <v>0</v>
      </c>
    </row>
    <row r="4157" spans="1:22">
      <c r="A4157">
        <v>4088200100</v>
      </c>
      <c r="B4157" s="1061">
        <v>2</v>
      </c>
      <c r="C4157" s="1061">
        <v>5</v>
      </c>
      <c r="D4157" s="1062">
        <v>2</v>
      </c>
      <c r="E4157" s="1061" t="s">
        <v>2394</v>
      </c>
      <c r="F4157" s="1061">
        <v>143</v>
      </c>
      <c r="G4157" s="1061" t="s">
        <v>711</v>
      </c>
      <c r="H4157" s="1063">
        <v>1</v>
      </c>
      <c r="I4157" s="1064">
        <v>14105</v>
      </c>
      <c r="J4157" s="1064">
        <v>1</v>
      </c>
      <c r="K4157">
        <v>2020</v>
      </c>
      <c r="L4157" s="1064">
        <v>1</v>
      </c>
      <c r="M4157" s="1064">
        <v>4</v>
      </c>
      <c r="N4157" s="1064" t="s">
        <v>2395</v>
      </c>
      <c r="O4157">
        <v>13</v>
      </c>
      <c r="P4157" s="1065">
        <v>0</v>
      </c>
      <c r="Q4157" s="1065">
        <v>0</v>
      </c>
      <c r="R4157" s="1066">
        <f t="shared" si="64"/>
        <v>0</v>
      </c>
      <c r="S4157" s="1065">
        <v>940.57</v>
      </c>
      <c r="T4157" s="1065">
        <v>940.57</v>
      </c>
      <c r="U4157" s="1065">
        <v>0</v>
      </c>
      <c r="V4157" s="1065">
        <v>0</v>
      </c>
    </row>
    <row r="4158" spans="1:22">
      <c r="A4158">
        <v>4088200100</v>
      </c>
      <c r="B4158" s="1061">
        <v>2</v>
      </c>
      <c r="C4158" s="1061">
        <v>5</v>
      </c>
      <c r="D4158" s="1062">
        <v>2</v>
      </c>
      <c r="E4158" s="1061" t="s">
        <v>2394</v>
      </c>
      <c r="F4158" s="1061">
        <v>143</v>
      </c>
      <c r="G4158" s="1061" t="s">
        <v>711</v>
      </c>
      <c r="H4158" s="1063">
        <v>1</v>
      </c>
      <c r="I4158" s="1064">
        <v>14105</v>
      </c>
      <c r="J4158" s="1064">
        <v>1</v>
      </c>
      <c r="K4158">
        <v>2020</v>
      </c>
      <c r="L4158" s="1064">
        <v>1</v>
      </c>
      <c r="M4158" s="1064">
        <v>4</v>
      </c>
      <c r="N4158" s="1064" t="s">
        <v>2395</v>
      </c>
      <c r="O4158">
        <v>13</v>
      </c>
      <c r="P4158" s="1065">
        <v>0</v>
      </c>
      <c r="Q4158" s="1065">
        <v>940.57</v>
      </c>
      <c r="R4158" s="1066">
        <f t="shared" si="64"/>
        <v>940.57</v>
      </c>
      <c r="S4158" s="1065">
        <v>0</v>
      </c>
      <c r="T4158" s="1065">
        <v>0</v>
      </c>
      <c r="U4158" s="1065">
        <v>0</v>
      </c>
      <c r="V4158" s="1065">
        <v>0</v>
      </c>
    </row>
    <row r="4159" spans="1:22">
      <c r="A4159">
        <v>4088200100</v>
      </c>
      <c r="B4159" s="1061">
        <v>2</v>
      </c>
      <c r="C4159" s="1061">
        <v>5</v>
      </c>
      <c r="D4159" s="1062">
        <v>2</v>
      </c>
      <c r="E4159" s="1061" t="s">
        <v>2394</v>
      </c>
      <c r="F4159" s="1061">
        <v>143</v>
      </c>
      <c r="G4159" s="1061" t="s">
        <v>711</v>
      </c>
      <c r="H4159" s="1063">
        <v>1</v>
      </c>
      <c r="I4159" s="1064">
        <v>14105</v>
      </c>
      <c r="J4159" s="1064">
        <v>1</v>
      </c>
      <c r="K4159">
        <v>2020</v>
      </c>
      <c r="L4159" s="1064">
        <v>1</v>
      </c>
      <c r="M4159" s="1064">
        <v>4</v>
      </c>
      <c r="N4159" s="1064" t="s">
        <v>2395</v>
      </c>
      <c r="O4159">
        <v>13</v>
      </c>
      <c r="P4159" s="1065">
        <v>0</v>
      </c>
      <c r="Q4159" s="1065">
        <v>0</v>
      </c>
      <c r="R4159" s="1066">
        <f t="shared" si="64"/>
        <v>0</v>
      </c>
      <c r="S4159" s="1065">
        <v>0</v>
      </c>
      <c r="T4159" s="1065">
        <v>0</v>
      </c>
      <c r="U4159" s="1065">
        <v>0</v>
      </c>
      <c r="V4159" s="1065">
        <v>0</v>
      </c>
    </row>
    <row r="4160" spans="1:22">
      <c r="A4160">
        <v>4088200100</v>
      </c>
      <c r="B4160" s="1061">
        <v>2</v>
      </c>
      <c r="C4160" s="1061">
        <v>5</v>
      </c>
      <c r="D4160" s="1062">
        <v>2</v>
      </c>
      <c r="E4160" s="1061" t="s">
        <v>2394</v>
      </c>
      <c r="F4160" s="1061">
        <v>143</v>
      </c>
      <c r="G4160" s="1061" t="s">
        <v>711</v>
      </c>
      <c r="H4160" s="1063">
        <v>1</v>
      </c>
      <c r="I4160" s="1064">
        <v>14105</v>
      </c>
      <c r="J4160" s="1064">
        <v>1</v>
      </c>
      <c r="K4160">
        <v>2020</v>
      </c>
      <c r="L4160" s="1064">
        <v>1</v>
      </c>
      <c r="M4160" s="1064">
        <v>4</v>
      </c>
      <c r="N4160" s="1064" t="s">
        <v>2395</v>
      </c>
      <c r="O4160">
        <v>13</v>
      </c>
      <c r="P4160" s="1065">
        <v>0</v>
      </c>
      <c r="Q4160" s="1065">
        <v>0</v>
      </c>
      <c r="R4160" s="1066">
        <f t="shared" si="64"/>
        <v>0</v>
      </c>
      <c r="S4160" s="1065">
        <v>0</v>
      </c>
      <c r="T4160" s="1065">
        <v>0</v>
      </c>
      <c r="U4160" s="1065">
        <v>0</v>
      </c>
      <c r="V4160" s="1065">
        <v>0</v>
      </c>
    </row>
    <row r="4161" spans="1:22">
      <c r="A4161">
        <v>4088200100</v>
      </c>
      <c r="B4161" s="1061">
        <v>2</v>
      </c>
      <c r="C4161" s="1061">
        <v>5</v>
      </c>
      <c r="D4161" s="1062">
        <v>2</v>
      </c>
      <c r="E4161" s="1061" t="s">
        <v>2394</v>
      </c>
      <c r="F4161" s="1061">
        <v>143</v>
      </c>
      <c r="G4161" s="1061" t="s">
        <v>711</v>
      </c>
      <c r="H4161" s="1063">
        <v>1</v>
      </c>
      <c r="I4161" s="1064">
        <v>14105</v>
      </c>
      <c r="J4161" s="1064">
        <v>1</v>
      </c>
      <c r="K4161">
        <v>2020</v>
      </c>
      <c r="L4161" s="1064">
        <v>1</v>
      </c>
      <c r="M4161" s="1064">
        <v>4</v>
      </c>
      <c r="N4161" s="1064" t="s">
        <v>2395</v>
      </c>
      <c r="O4161">
        <v>13</v>
      </c>
      <c r="P4161" s="1065">
        <v>0</v>
      </c>
      <c r="Q4161" s="1065">
        <v>0</v>
      </c>
      <c r="R4161" s="1066">
        <f t="shared" si="64"/>
        <v>0</v>
      </c>
      <c r="S4161" s="1065">
        <v>294.5</v>
      </c>
      <c r="T4161" s="1065">
        <v>294.5</v>
      </c>
      <c r="U4161" s="1065">
        <v>0</v>
      </c>
      <c r="V4161" s="1065">
        <v>0</v>
      </c>
    </row>
    <row r="4162" spans="1:22">
      <c r="A4162">
        <v>4088200100</v>
      </c>
      <c r="B4162" s="1061">
        <v>2</v>
      </c>
      <c r="C4162" s="1061">
        <v>5</v>
      </c>
      <c r="D4162" s="1062">
        <v>2</v>
      </c>
      <c r="E4162" s="1061" t="s">
        <v>2394</v>
      </c>
      <c r="F4162" s="1061">
        <v>143</v>
      </c>
      <c r="G4162" s="1061" t="s">
        <v>711</v>
      </c>
      <c r="H4162" s="1063">
        <v>1</v>
      </c>
      <c r="I4162" s="1064">
        <v>14105</v>
      </c>
      <c r="J4162" s="1064">
        <v>1</v>
      </c>
      <c r="K4162">
        <v>2020</v>
      </c>
      <c r="L4162" s="1064">
        <v>1</v>
      </c>
      <c r="M4162" s="1064">
        <v>4</v>
      </c>
      <c r="N4162" s="1064" t="s">
        <v>2395</v>
      </c>
      <c r="O4162">
        <v>13</v>
      </c>
      <c r="P4162" s="1065">
        <v>0</v>
      </c>
      <c r="Q4162" s="1065">
        <v>294.5</v>
      </c>
      <c r="R4162" s="1066">
        <f t="shared" si="64"/>
        <v>294.5</v>
      </c>
      <c r="S4162" s="1065">
        <v>0</v>
      </c>
      <c r="T4162" s="1065">
        <v>0</v>
      </c>
      <c r="U4162" s="1065">
        <v>0</v>
      </c>
      <c r="V4162" s="1065">
        <v>0</v>
      </c>
    </row>
    <row r="4163" spans="1:22">
      <c r="A4163">
        <v>4088200100</v>
      </c>
      <c r="B4163" s="1061">
        <v>2</v>
      </c>
      <c r="C4163" s="1061">
        <v>5</v>
      </c>
      <c r="D4163" s="1062">
        <v>2</v>
      </c>
      <c r="E4163" s="1061" t="s">
        <v>2394</v>
      </c>
      <c r="F4163" s="1061">
        <v>143</v>
      </c>
      <c r="G4163" s="1061" t="s">
        <v>711</v>
      </c>
      <c r="H4163" s="1063">
        <v>1</v>
      </c>
      <c r="I4163" s="1064">
        <v>14105</v>
      </c>
      <c r="J4163" s="1064">
        <v>1</v>
      </c>
      <c r="K4163">
        <v>2020</v>
      </c>
      <c r="L4163" s="1064">
        <v>1</v>
      </c>
      <c r="M4163" s="1064">
        <v>4</v>
      </c>
      <c r="N4163" s="1064" t="s">
        <v>2395</v>
      </c>
      <c r="O4163">
        <v>13</v>
      </c>
      <c r="P4163" s="1065">
        <v>0</v>
      </c>
      <c r="Q4163" s="1065">
        <v>0</v>
      </c>
      <c r="R4163" s="1066">
        <f t="shared" si="64"/>
        <v>0</v>
      </c>
      <c r="S4163" s="1065">
        <v>0</v>
      </c>
      <c r="T4163" s="1065">
        <v>0</v>
      </c>
      <c r="U4163" s="1065">
        <v>0</v>
      </c>
      <c r="V4163" s="1065">
        <v>0</v>
      </c>
    </row>
    <row r="4164" spans="1:22">
      <c r="A4164">
        <v>4088200100</v>
      </c>
      <c r="B4164" s="1061">
        <v>2</v>
      </c>
      <c r="C4164" s="1061">
        <v>5</v>
      </c>
      <c r="D4164" s="1062">
        <v>2</v>
      </c>
      <c r="E4164" s="1061" t="s">
        <v>2394</v>
      </c>
      <c r="F4164" s="1061">
        <v>143</v>
      </c>
      <c r="G4164" s="1061" t="s">
        <v>711</v>
      </c>
      <c r="H4164" s="1063">
        <v>1</v>
      </c>
      <c r="I4164" s="1064">
        <v>14105</v>
      </c>
      <c r="J4164" s="1064">
        <v>1</v>
      </c>
      <c r="K4164">
        <v>2020</v>
      </c>
      <c r="L4164" s="1064">
        <v>1</v>
      </c>
      <c r="M4164" s="1064">
        <v>4</v>
      </c>
      <c r="N4164" s="1064" t="s">
        <v>2395</v>
      </c>
      <c r="O4164">
        <v>13</v>
      </c>
      <c r="P4164" s="1065">
        <v>0</v>
      </c>
      <c r="Q4164" s="1065">
        <v>0</v>
      </c>
      <c r="R4164" s="1066">
        <f t="shared" si="64"/>
        <v>0</v>
      </c>
      <c r="S4164" s="1065">
        <v>0</v>
      </c>
      <c r="T4164" s="1065">
        <v>0</v>
      </c>
      <c r="U4164" s="1065">
        <v>0</v>
      </c>
      <c r="V4164" s="1065">
        <v>0</v>
      </c>
    </row>
    <row r="4165" spans="1:22">
      <c r="A4165">
        <v>4088200100</v>
      </c>
      <c r="B4165" s="1061">
        <v>2</v>
      </c>
      <c r="C4165" s="1061">
        <v>5</v>
      </c>
      <c r="D4165" s="1062">
        <v>2</v>
      </c>
      <c r="E4165" s="1061" t="s">
        <v>2394</v>
      </c>
      <c r="F4165" s="1061">
        <v>143</v>
      </c>
      <c r="G4165" s="1061" t="s">
        <v>711</v>
      </c>
      <c r="H4165" s="1063">
        <v>1</v>
      </c>
      <c r="I4165" s="1064">
        <v>14105</v>
      </c>
      <c r="J4165" s="1064">
        <v>1</v>
      </c>
      <c r="K4165">
        <v>2020</v>
      </c>
      <c r="L4165" s="1064">
        <v>1</v>
      </c>
      <c r="M4165" s="1064">
        <v>4</v>
      </c>
      <c r="N4165" s="1064" t="s">
        <v>2395</v>
      </c>
      <c r="O4165">
        <v>13</v>
      </c>
      <c r="P4165" s="1065">
        <v>0</v>
      </c>
      <c r="Q4165" s="1065">
        <v>0</v>
      </c>
      <c r="R4165" s="1066">
        <f t="shared" ref="R4165:R4228" si="65">P4165+Q4165</f>
        <v>0</v>
      </c>
      <c r="S4165" s="1065">
        <v>1500.2</v>
      </c>
      <c r="T4165" s="1065">
        <v>1500.2</v>
      </c>
      <c r="U4165" s="1065">
        <v>0</v>
      </c>
      <c r="V4165" s="1065">
        <v>0</v>
      </c>
    </row>
    <row r="4166" spans="1:22">
      <c r="A4166">
        <v>4088200100</v>
      </c>
      <c r="B4166" s="1061">
        <v>2</v>
      </c>
      <c r="C4166" s="1061">
        <v>5</v>
      </c>
      <c r="D4166" s="1062">
        <v>2</v>
      </c>
      <c r="E4166" s="1061" t="s">
        <v>2394</v>
      </c>
      <c r="F4166" s="1061">
        <v>143</v>
      </c>
      <c r="G4166" s="1061" t="s">
        <v>711</v>
      </c>
      <c r="H4166" s="1063">
        <v>1</v>
      </c>
      <c r="I4166" s="1064">
        <v>14105</v>
      </c>
      <c r="J4166" s="1064">
        <v>1</v>
      </c>
      <c r="K4166">
        <v>2020</v>
      </c>
      <c r="L4166" s="1064">
        <v>1</v>
      </c>
      <c r="M4166" s="1064">
        <v>4</v>
      </c>
      <c r="N4166" s="1064" t="s">
        <v>2395</v>
      </c>
      <c r="O4166">
        <v>13</v>
      </c>
      <c r="P4166" s="1065">
        <v>0</v>
      </c>
      <c r="Q4166" s="1065">
        <v>1500.2</v>
      </c>
      <c r="R4166" s="1066">
        <f t="shared" si="65"/>
        <v>1500.2</v>
      </c>
      <c r="S4166" s="1065">
        <v>0</v>
      </c>
      <c r="T4166" s="1065">
        <v>0</v>
      </c>
      <c r="U4166" s="1065">
        <v>0</v>
      </c>
      <c r="V4166" s="1065">
        <v>0</v>
      </c>
    </row>
    <row r="4167" spans="1:22">
      <c r="A4167">
        <v>4088200100</v>
      </c>
      <c r="B4167" s="1061">
        <v>2</v>
      </c>
      <c r="C4167" s="1061">
        <v>5</v>
      </c>
      <c r="D4167" s="1062">
        <v>2</v>
      </c>
      <c r="E4167" s="1061" t="s">
        <v>2394</v>
      </c>
      <c r="F4167" s="1061">
        <v>143</v>
      </c>
      <c r="G4167" s="1061" t="s">
        <v>711</v>
      </c>
      <c r="H4167" s="1063">
        <v>1</v>
      </c>
      <c r="I4167" s="1064">
        <v>14105</v>
      </c>
      <c r="J4167" s="1064">
        <v>1</v>
      </c>
      <c r="K4167">
        <v>2020</v>
      </c>
      <c r="L4167" s="1064">
        <v>1</v>
      </c>
      <c r="M4167" s="1064">
        <v>4</v>
      </c>
      <c r="N4167" s="1064" t="s">
        <v>2395</v>
      </c>
      <c r="O4167">
        <v>13</v>
      </c>
      <c r="P4167" s="1065">
        <v>0</v>
      </c>
      <c r="Q4167" s="1065">
        <v>0</v>
      </c>
      <c r="R4167" s="1066">
        <f t="shared" si="65"/>
        <v>0</v>
      </c>
      <c r="S4167" s="1065">
        <v>0</v>
      </c>
      <c r="T4167" s="1065">
        <v>0</v>
      </c>
      <c r="U4167" s="1065">
        <v>0</v>
      </c>
      <c r="V4167" s="1065">
        <v>0</v>
      </c>
    </row>
    <row r="4168" spans="1:22">
      <c r="A4168">
        <v>4088200100</v>
      </c>
      <c r="B4168" s="1061">
        <v>2</v>
      </c>
      <c r="C4168" s="1061">
        <v>5</v>
      </c>
      <c r="D4168" s="1062">
        <v>2</v>
      </c>
      <c r="E4168" s="1061" t="s">
        <v>2394</v>
      </c>
      <c r="F4168" s="1061">
        <v>143</v>
      </c>
      <c r="G4168" s="1061" t="s">
        <v>711</v>
      </c>
      <c r="H4168" s="1063">
        <v>1</v>
      </c>
      <c r="I4168" s="1064">
        <v>14105</v>
      </c>
      <c r="J4168" s="1064">
        <v>1</v>
      </c>
      <c r="K4168">
        <v>2020</v>
      </c>
      <c r="L4168" s="1064">
        <v>1</v>
      </c>
      <c r="M4168" s="1064">
        <v>4</v>
      </c>
      <c r="N4168" s="1064" t="s">
        <v>2395</v>
      </c>
      <c r="O4168">
        <v>13</v>
      </c>
      <c r="P4168" s="1065">
        <v>0</v>
      </c>
      <c r="Q4168" s="1065">
        <v>193.92</v>
      </c>
      <c r="R4168" s="1066">
        <f t="shared" si="65"/>
        <v>193.92</v>
      </c>
      <c r="S4168" s="1065">
        <v>0</v>
      </c>
      <c r="T4168" s="1065">
        <v>0</v>
      </c>
      <c r="U4168" s="1065">
        <v>0</v>
      </c>
      <c r="V4168" s="1065">
        <v>0</v>
      </c>
    </row>
    <row r="4169" spans="1:22">
      <c r="A4169">
        <v>4088200100</v>
      </c>
      <c r="B4169" s="1061">
        <v>2</v>
      </c>
      <c r="C4169" s="1061">
        <v>5</v>
      </c>
      <c r="D4169" s="1062">
        <v>2</v>
      </c>
      <c r="E4169" s="1061" t="s">
        <v>2394</v>
      </c>
      <c r="F4169" s="1061">
        <v>143</v>
      </c>
      <c r="G4169" s="1061" t="s">
        <v>711</v>
      </c>
      <c r="H4169" s="1063">
        <v>1</v>
      </c>
      <c r="I4169" s="1064">
        <v>14105</v>
      </c>
      <c r="J4169" s="1064">
        <v>1</v>
      </c>
      <c r="K4169">
        <v>2020</v>
      </c>
      <c r="L4169" s="1064">
        <v>1</v>
      </c>
      <c r="M4169" s="1064">
        <v>4</v>
      </c>
      <c r="N4169" s="1064" t="s">
        <v>2395</v>
      </c>
      <c r="O4169">
        <v>13</v>
      </c>
      <c r="P4169" s="1065">
        <v>0</v>
      </c>
      <c r="Q4169" s="1065">
        <v>0</v>
      </c>
      <c r="R4169" s="1066">
        <f t="shared" si="65"/>
        <v>0</v>
      </c>
      <c r="S4169" s="1065">
        <v>0</v>
      </c>
      <c r="T4169" s="1065">
        <v>0</v>
      </c>
      <c r="U4169" s="1065">
        <v>0</v>
      </c>
      <c r="V4169" s="1065">
        <v>0</v>
      </c>
    </row>
    <row r="4170" spans="1:22">
      <c r="A4170">
        <v>4088200100</v>
      </c>
      <c r="B4170" s="1061">
        <v>2</v>
      </c>
      <c r="C4170" s="1061">
        <v>5</v>
      </c>
      <c r="D4170" s="1062">
        <v>2</v>
      </c>
      <c r="E4170" s="1061" t="s">
        <v>2394</v>
      </c>
      <c r="F4170" s="1061">
        <v>143</v>
      </c>
      <c r="G4170" s="1061" t="s">
        <v>711</v>
      </c>
      <c r="H4170" s="1063">
        <v>1</v>
      </c>
      <c r="I4170" s="1064">
        <v>14105</v>
      </c>
      <c r="J4170" s="1064">
        <v>1</v>
      </c>
      <c r="K4170">
        <v>2020</v>
      </c>
      <c r="L4170" s="1064">
        <v>1</v>
      </c>
      <c r="M4170" s="1064">
        <v>4</v>
      </c>
      <c r="N4170" s="1064" t="s">
        <v>2395</v>
      </c>
      <c r="O4170">
        <v>13</v>
      </c>
      <c r="P4170" s="1065">
        <v>0</v>
      </c>
      <c r="Q4170" s="1065">
        <v>0</v>
      </c>
      <c r="R4170" s="1066">
        <f t="shared" si="65"/>
        <v>0</v>
      </c>
      <c r="S4170" s="1065">
        <v>193.92</v>
      </c>
      <c r="T4170" s="1065">
        <v>193.92</v>
      </c>
      <c r="U4170" s="1065">
        <v>0</v>
      </c>
      <c r="V4170" s="1065">
        <v>0</v>
      </c>
    </row>
    <row r="4171" spans="1:22">
      <c r="A4171">
        <v>4088200100</v>
      </c>
      <c r="B4171" s="1061">
        <v>2</v>
      </c>
      <c r="C4171" s="1061">
        <v>5</v>
      </c>
      <c r="D4171" s="1062">
        <v>2</v>
      </c>
      <c r="E4171" s="1061" t="s">
        <v>2394</v>
      </c>
      <c r="F4171" s="1061">
        <v>143</v>
      </c>
      <c r="G4171" s="1061" t="s">
        <v>711</v>
      </c>
      <c r="H4171" s="1063">
        <v>1</v>
      </c>
      <c r="I4171" s="1064">
        <v>14105</v>
      </c>
      <c r="J4171" s="1064">
        <v>1</v>
      </c>
      <c r="K4171">
        <v>2020</v>
      </c>
      <c r="L4171" s="1064">
        <v>1</v>
      </c>
      <c r="M4171" s="1064">
        <v>4</v>
      </c>
      <c r="N4171" s="1064" t="s">
        <v>2395</v>
      </c>
      <c r="O4171">
        <v>13</v>
      </c>
      <c r="P4171" s="1065">
        <v>0</v>
      </c>
      <c r="Q4171" s="1065">
        <v>0</v>
      </c>
      <c r="R4171" s="1066">
        <f t="shared" si="65"/>
        <v>0</v>
      </c>
      <c r="S4171" s="1065">
        <v>0</v>
      </c>
      <c r="T4171" s="1065">
        <v>0</v>
      </c>
      <c r="U4171" s="1065">
        <v>0</v>
      </c>
      <c r="V4171" s="1065">
        <v>0</v>
      </c>
    </row>
    <row r="4172" spans="1:22">
      <c r="A4172">
        <v>4088200100</v>
      </c>
      <c r="B4172" s="1061">
        <v>2</v>
      </c>
      <c r="C4172" s="1061">
        <v>5</v>
      </c>
      <c r="D4172" s="1062">
        <v>2</v>
      </c>
      <c r="E4172" s="1061" t="s">
        <v>2394</v>
      </c>
      <c r="F4172" s="1061">
        <v>143</v>
      </c>
      <c r="G4172" s="1061" t="s">
        <v>711</v>
      </c>
      <c r="H4172" s="1063">
        <v>1</v>
      </c>
      <c r="I4172" s="1064">
        <v>14105</v>
      </c>
      <c r="J4172" s="1064">
        <v>1</v>
      </c>
      <c r="K4172">
        <v>2020</v>
      </c>
      <c r="L4172" s="1064">
        <v>1</v>
      </c>
      <c r="M4172" s="1064">
        <v>4</v>
      </c>
      <c r="N4172" s="1064" t="s">
        <v>2395</v>
      </c>
      <c r="O4172">
        <v>13</v>
      </c>
      <c r="P4172" s="1065">
        <v>0</v>
      </c>
      <c r="Q4172" s="1065">
        <v>0</v>
      </c>
      <c r="R4172" s="1066">
        <f t="shared" si="65"/>
        <v>0</v>
      </c>
      <c r="S4172" s="1065">
        <v>0</v>
      </c>
      <c r="T4172" s="1065">
        <v>0</v>
      </c>
      <c r="U4172" s="1065">
        <v>0</v>
      </c>
      <c r="V4172" s="1065">
        <v>0</v>
      </c>
    </row>
    <row r="4173" spans="1:22">
      <c r="A4173">
        <v>4088200100</v>
      </c>
      <c r="B4173" s="1061">
        <v>2</v>
      </c>
      <c r="C4173" s="1061">
        <v>5</v>
      </c>
      <c r="D4173" s="1062">
        <v>2</v>
      </c>
      <c r="E4173" s="1061" t="s">
        <v>2394</v>
      </c>
      <c r="F4173" s="1061">
        <v>143</v>
      </c>
      <c r="G4173" s="1061" t="s">
        <v>711</v>
      </c>
      <c r="H4173" s="1063">
        <v>1</v>
      </c>
      <c r="I4173" s="1064">
        <v>14105</v>
      </c>
      <c r="J4173" s="1064">
        <v>1</v>
      </c>
      <c r="K4173">
        <v>2020</v>
      </c>
      <c r="L4173" s="1064">
        <v>1</v>
      </c>
      <c r="M4173" s="1064">
        <v>4</v>
      </c>
      <c r="N4173" s="1064" t="s">
        <v>2395</v>
      </c>
      <c r="O4173">
        <v>13</v>
      </c>
      <c r="P4173" s="1065">
        <v>0</v>
      </c>
      <c r="Q4173" s="1065">
        <v>0</v>
      </c>
      <c r="R4173" s="1066">
        <f t="shared" si="65"/>
        <v>0</v>
      </c>
      <c r="S4173" s="1065">
        <v>1038.52</v>
      </c>
      <c r="T4173" s="1065">
        <v>1038.52</v>
      </c>
      <c r="U4173" s="1065">
        <v>0</v>
      </c>
      <c r="V4173" s="1065">
        <v>0</v>
      </c>
    </row>
    <row r="4174" spans="1:22">
      <c r="A4174">
        <v>4088200100</v>
      </c>
      <c r="B4174" s="1061">
        <v>2</v>
      </c>
      <c r="C4174" s="1061">
        <v>5</v>
      </c>
      <c r="D4174" s="1062">
        <v>2</v>
      </c>
      <c r="E4174" s="1061" t="s">
        <v>2394</v>
      </c>
      <c r="F4174" s="1061">
        <v>143</v>
      </c>
      <c r="G4174" s="1061" t="s">
        <v>711</v>
      </c>
      <c r="H4174" s="1063">
        <v>1</v>
      </c>
      <c r="I4174" s="1064">
        <v>14105</v>
      </c>
      <c r="J4174" s="1064">
        <v>1</v>
      </c>
      <c r="K4174">
        <v>2020</v>
      </c>
      <c r="L4174" s="1064">
        <v>1</v>
      </c>
      <c r="M4174" s="1064">
        <v>4</v>
      </c>
      <c r="N4174" s="1064" t="s">
        <v>2395</v>
      </c>
      <c r="O4174">
        <v>13</v>
      </c>
      <c r="P4174" s="1065">
        <v>0</v>
      </c>
      <c r="Q4174" s="1065">
        <v>1038.52</v>
      </c>
      <c r="R4174" s="1066">
        <f t="shared" si="65"/>
        <v>1038.52</v>
      </c>
      <c r="S4174" s="1065">
        <v>0</v>
      </c>
      <c r="T4174" s="1065">
        <v>0</v>
      </c>
      <c r="U4174" s="1065">
        <v>0</v>
      </c>
      <c r="V4174" s="1065">
        <v>0</v>
      </c>
    </row>
    <row r="4175" spans="1:22">
      <c r="A4175">
        <v>4088200100</v>
      </c>
      <c r="B4175" s="1061">
        <v>2</v>
      </c>
      <c r="C4175" s="1061">
        <v>5</v>
      </c>
      <c r="D4175" s="1062">
        <v>2</v>
      </c>
      <c r="E4175" s="1061" t="s">
        <v>2394</v>
      </c>
      <c r="F4175" s="1061">
        <v>143</v>
      </c>
      <c r="G4175" s="1061" t="s">
        <v>711</v>
      </c>
      <c r="H4175" s="1063">
        <v>1</v>
      </c>
      <c r="I4175" s="1064">
        <v>14105</v>
      </c>
      <c r="J4175" s="1064">
        <v>1</v>
      </c>
      <c r="K4175">
        <v>2020</v>
      </c>
      <c r="L4175" s="1064">
        <v>1</v>
      </c>
      <c r="M4175" s="1064">
        <v>4</v>
      </c>
      <c r="N4175" s="1064" t="s">
        <v>2395</v>
      </c>
      <c r="O4175">
        <v>13</v>
      </c>
      <c r="P4175" s="1065">
        <v>0</v>
      </c>
      <c r="Q4175" s="1065">
        <v>0</v>
      </c>
      <c r="R4175" s="1066">
        <f t="shared" si="65"/>
        <v>0</v>
      </c>
      <c r="S4175" s="1065">
        <v>0</v>
      </c>
      <c r="T4175" s="1065">
        <v>0</v>
      </c>
      <c r="U4175" s="1065">
        <v>0</v>
      </c>
      <c r="V4175" s="1065">
        <v>0</v>
      </c>
    </row>
    <row r="4176" spans="1:22">
      <c r="A4176">
        <v>4088200100</v>
      </c>
      <c r="B4176" s="1061">
        <v>2</v>
      </c>
      <c r="C4176" s="1061">
        <v>5</v>
      </c>
      <c r="D4176" s="1062">
        <v>2</v>
      </c>
      <c r="E4176" s="1061" t="s">
        <v>2394</v>
      </c>
      <c r="F4176" s="1061">
        <v>143</v>
      </c>
      <c r="G4176" s="1061" t="s">
        <v>711</v>
      </c>
      <c r="H4176" s="1063">
        <v>1</v>
      </c>
      <c r="I4176" s="1064">
        <v>14105</v>
      </c>
      <c r="J4176" s="1064">
        <v>1</v>
      </c>
      <c r="K4176">
        <v>2020</v>
      </c>
      <c r="L4176" s="1064">
        <v>1</v>
      </c>
      <c r="M4176" s="1064">
        <v>4</v>
      </c>
      <c r="N4176" s="1064" t="s">
        <v>2395</v>
      </c>
      <c r="O4176">
        <v>13</v>
      </c>
      <c r="P4176" s="1065">
        <v>0</v>
      </c>
      <c r="Q4176" s="1065">
        <v>0</v>
      </c>
      <c r="R4176" s="1066">
        <f t="shared" si="65"/>
        <v>0</v>
      </c>
      <c r="S4176" s="1065">
        <v>0</v>
      </c>
      <c r="T4176" s="1065">
        <v>0</v>
      </c>
      <c r="U4176" s="1065">
        <v>0</v>
      </c>
      <c r="V4176" s="1065">
        <v>0</v>
      </c>
    </row>
    <row r="4177" spans="1:22">
      <c r="A4177">
        <v>4088200100</v>
      </c>
      <c r="B4177" s="1061">
        <v>2</v>
      </c>
      <c r="C4177" s="1061">
        <v>5</v>
      </c>
      <c r="D4177" s="1062">
        <v>2</v>
      </c>
      <c r="E4177" s="1061" t="s">
        <v>2394</v>
      </c>
      <c r="F4177" s="1061">
        <v>143</v>
      </c>
      <c r="G4177" s="1061" t="s">
        <v>711</v>
      </c>
      <c r="H4177" s="1063">
        <v>1</v>
      </c>
      <c r="I4177" s="1064">
        <v>14105</v>
      </c>
      <c r="J4177" s="1064">
        <v>1</v>
      </c>
      <c r="K4177">
        <v>2020</v>
      </c>
      <c r="L4177" s="1064">
        <v>1</v>
      </c>
      <c r="M4177" s="1064">
        <v>4</v>
      </c>
      <c r="N4177" s="1064" t="s">
        <v>2395</v>
      </c>
      <c r="O4177">
        <v>13</v>
      </c>
      <c r="P4177" s="1065">
        <v>0</v>
      </c>
      <c r="Q4177" s="1065">
        <v>0</v>
      </c>
      <c r="R4177" s="1066">
        <f t="shared" si="65"/>
        <v>0</v>
      </c>
      <c r="S4177" s="1065">
        <v>81.760000000000005</v>
      </c>
      <c r="T4177" s="1065">
        <v>81.760000000000005</v>
      </c>
      <c r="U4177" s="1065">
        <v>0</v>
      </c>
      <c r="V4177" s="1065">
        <v>0</v>
      </c>
    </row>
    <row r="4178" spans="1:22">
      <c r="A4178">
        <v>4088200100</v>
      </c>
      <c r="B4178" s="1061">
        <v>2</v>
      </c>
      <c r="C4178" s="1061">
        <v>5</v>
      </c>
      <c r="D4178" s="1062">
        <v>2</v>
      </c>
      <c r="E4178" s="1061" t="s">
        <v>2394</v>
      </c>
      <c r="F4178" s="1061">
        <v>143</v>
      </c>
      <c r="G4178" s="1061" t="s">
        <v>711</v>
      </c>
      <c r="H4178" s="1063">
        <v>1</v>
      </c>
      <c r="I4178" s="1064">
        <v>14105</v>
      </c>
      <c r="J4178" s="1064">
        <v>1</v>
      </c>
      <c r="K4178">
        <v>2020</v>
      </c>
      <c r="L4178" s="1064">
        <v>1</v>
      </c>
      <c r="M4178" s="1064">
        <v>4</v>
      </c>
      <c r="N4178" s="1064" t="s">
        <v>2395</v>
      </c>
      <c r="O4178">
        <v>13</v>
      </c>
      <c r="P4178" s="1065">
        <v>0</v>
      </c>
      <c r="Q4178" s="1065">
        <v>81.760000000000005</v>
      </c>
      <c r="R4178" s="1066">
        <f t="shared" si="65"/>
        <v>81.760000000000005</v>
      </c>
      <c r="S4178" s="1065">
        <v>0</v>
      </c>
      <c r="T4178" s="1065">
        <v>0</v>
      </c>
      <c r="U4178" s="1065">
        <v>0</v>
      </c>
      <c r="V4178" s="1065">
        <v>0</v>
      </c>
    </row>
    <row r="4179" spans="1:22">
      <c r="A4179">
        <v>4088200100</v>
      </c>
      <c r="B4179" s="1061">
        <v>2</v>
      </c>
      <c r="C4179" s="1061">
        <v>5</v>
      </c>
      <c r="D4179" s="1062">
        <v>2</v>
      </c>
      <c r="E4179" s="1061" t="s">
        <v>2394</v>
      </c>
      <c r="F4179" s="1061">
        <v>143</v>
      </c>
      <c r="G4179" s="1061" t="s">
        <v>711</v>
      </c>
      <c r="H4179" s="1063">
        <v>1</v>
      </c>
      <c r="I4179" s="1064">
        <v>14105</v>
      </c>
      <c r="J4179" s="1064">
        <v>1</v>
      </c>
      <c r="K4179">
        <v>2020</v>
      </c>
      <c r="L4179" s="1064">
        <v>1</v>
      </c>
      <c r="M4179" s="1064">
        <v>4</v>
      </c>
      <c r="N4179" s="1064" t="s">
        <v>2395</v>
      </c>
      <c r="O4179">
        <v>13</v>
      </c>
      <c r="P4179" s="1065">
        <v>0</v>
      </c>
      <c r="Q4179" s="1065">
        <v>0</v>
      </c>
      <c r="R4179" s="1066">
        <f t="shared" si="65"/>
        <v>0</v>
      </c>
      <c r="S4179" s="1065">
        <v>0</v>
      </c>
      <c r="T4179" s="1065">
        <v>0</v>
      </c>
      <c r="U4179" s="1065">
        <v>0</v>
      </c>
      <c r="V4179" s="1065">
        <v>0</v>
      </c>
    </row>
    <row r="4180" spans="1:22">
      <c r="A4180">
        <v>4088200100</v>
      </c>
      <c r="B4180" s="1061">
        <v>2</v>
      </c>
      <c r="C4180" s="1061">
        <v>5</v>
      </c>
      <c r="D4180" s="1062">
        <v>2</v>
      </c>
      <c r="E4180" s="1061" t="s">
        <v>2394</v>
      </c>
      <c r="F4180" s="1061">
        <v>143</v>
      </c>
      <c r="G4180" s="1061" t="s">
        <v>711</v>
      </c>
      <c r="H4180" s="1063">
        <v>1</v>
      </c>
      <c r="I4180" s="1064">
        <v>14105</v>
      </c>
      <c r="J4180" s="1064">
        <v>1</v>
      </c>
      <c r="K4180">
        <v>2020</v>
      </c>
      <c r="L4180" s="1064">
        <v>1</v>
      </c>
      <c r="M4180" s="1064">
        <v>4</v>
      </c>
      <c r="N4180" s="1064" t="s">
        <v>2395</v>
      </c>
      <c r="O4180">
        <v>13</v>
      </c>
      <c r="P4180" s="1065">
        <v>0</v>
      </c>
      <c r="Q4180" s="1065">
        <v>2652.68</v>
      </c>
      <c r="R4180" s="1066">
        <f t="shared" si="65"/>
        <v>2652.68</v>
      </c>
      <c r="S4180" s="1065">
        <v>0</v>
      </c>
      <c r="T4180" s="1065">
        <v>0</v>
      </c>
      <c r="U4180" s="1065">
        <v>0</v>
      </c>
      <c r="V4180" s="1065">
        <v>0</v>
      </c>
    </row>
    <row r="4181" spans="1:22">
      <c r="A4181">
        <v>4088200100</v>
      </c>
      <c r="B4181" s="1061">
        <v>2</v>
      </c>
      <c r="C4181" s="1061">
        <v>5</v>
      </c>
      <c r="D4181" s="1062">
        <v>2</v>
      </c>
      <c r="E4181" s="1061" t="s">
        <v>2394</v>
      </c>
      <c r="F4181" s="1061">
        <v>143</v>
      </c>
      <c r="G4181" s="1061" t="s">
        <v>711</v>
      </c>
      <c r="H4181" s="1063">
        <v>1</v>
      </c>
      <c r="I4181" s="1064">
        <v>14105</v>
      </c>
      <c r="J4181" s="1064">
        <v>1</v>
      </c>
      <c r="K4181">
        <v>2020</v>
      </c>
      <c r="L4181" s="1064">
        <v>1</v>
      </c>
      <c r="M4181" s="1064">
        <v>4</v>
      </c>
      <c r="N4181" s="1064" t="s">
        <v>2395</v>
      </c>
      <c r="O4181">
        <v>13</v>
      </c>
      <c r="P4181" s="1065">
        <v>0</v>
      </c>
      <c r="Q4181" s="1065">
        <v>0</v>
      </c>
      <c r="R4181" s="1066">
        <f t="shared" si="65"/>
        <v>0</v>
      </c>
      <c r="S4181" s="1065">
        <v>0</v>
      </c>
      <c r="T4181" s="1065">
        <v>0</v>
      </c>
      <c r="U4181" s="1065">
        <v>0</v>
      </c>
      <c r="V4181" s="1065">
        <v>0</v>
      </c>
    </row>
    <row r="4182" spans="1:22">
      <c r="A4182">
        <v>4088200100</v>
      </c>
      <c r="B4182" s="1061">
        <v>2</v>
      </c>
      <c r="C4182" s="1061">
        <v>5</v>
      </c>
      <c r="D4182" s="1062">
        <v>2</v>
      </c>
      <c r="E4182" s="1061" t="s">
        <v>2394</v>
      </c>
      <c r="F4182" s="1061">
        <v>143</v>
      </c>
      <c r="G4182" s="1061" t="s">
        <v>711</v>
      </c>
      <c r="H4182" s="1063">
        <v>1</v>
      </c>
      <c r="I4182" s="1064">
        <v>14105</v>
      </c>
      <c r="J4182" s="1064">
        <v>1</v>
      </c>
      <c r="K4182">
        <v>2020</v>
      </c>
      <c r="L4182" s="1064">
        <v>1</v>
      </c>
      <c r="M4182" s="1064">
        <v>4</v>
      </c>
      <c r="N4182" s="1064" t="s">
        <v>2395</v>
      </c>
      <c r="O4182">
        <v>13</v>
      </c>
      <c r="P4182" s="1065">
        <v>0</v>
      </c>
      <c r="Q4182" s="1065">
        <v>0</v>
      </c>
      <c r="R4182" s="1066">
        <f t="shared" si="65"/>
        <v>0</v>
      </c>
      <c r="S4182" s="1065">
        <v>2652.68</v>
      </c>
      <c r="T4182" s="1065">
        <v>2652.68</v>
      </c>
      <c r="U4182" s="1065">
        <v>0</v>
      </c>
      <c r="V4182" s="1065">
        <v>0</v>
      </c>
    </row>
    <row r="4183" spans="1:22">
      <c r="A4183">
        <v>4088200100</v>
      </c>
      <c r="B4183" s="1061">
        <v>2</v>
      </c>
      <c r="C4183" s="1061">
        <v>5</v>
      </c>
      <c r="D4183" s="1062">
        <v>2</v>
      </c>
      <c r="E4183" s="1061" t="s">
        <v>2394</v>
      </c>
      <c r="F4183" s="1061">
        <v>143</v>
      </c>
      <c r="G4183" s="1061" t="s">
        <v>711</v>
      </c>
      <c r="H4183" s="1063">
        <v>1</v>
      </c>
      <c r="I4183" s="1064">
        <v>14105</v>
      </c>
      <c r="J4183" s="1064">
        <v>1</v>
      </c>
      <c r="K4183">
        <v>2020</v>
      </c>
      <c r="L4183" s="1064">
        <v>1</v>
      </c>
      <c r="M4183" s="1064">
        <v>4</v>
      </c>
      <c r="N4183" s="1064" t="s">
        <v>2395</v>
      </c>
      <c r="O4183">
        <v>13</v>
      </c>
      <c r="P4183" s="1065">
        <v>0</v>
      </c>
      <c r="Q4183" s="1065">
        <v>0</v>
      </c>
      <c r="R4183" s="1066">
        <f t="shared" si="65"/>
        <v>0</v>
      </c>
      <c r="S4183" s="1065">
        <v>0</v>
      </c>
      <c r="T4183" s="1065">
        <v>0</v>
      </c>
      <c r="U4183" s="1065">
        <v>0</v>
      </c>
      <c r="V4183" s="1065">
        <v>0</v>
      </c>
    </row>
    <row r="4184" spans="1:22">
      <c r="A4184">
        <v>4088200100</v>
      </c>
      <c r="B4184" s="1061">
        <v>2</v>
      </c>
      <c r="C4184" s="1061">
        <v>5</v>
      </c>
      <c r="D4184" s="1062">
        <v>2</v>
      </c>
      <c r="E4184" s="1061" t="s">
        <v>2394</v>
      </c>
      <c r="F4184" s="1061">
        <v>143</v>
      </c>
      <c r="G4184" s="1061" t="s">
        <v>711</v>
      </c>
      <c r="H4184" s="1063">
        <v>1</v>
      </c>
      <c r="I4184" s="1064">
        <v>14105</v>
      </c>
      <c r="J4184" s="1064">
        <v>1</v>
      </c>
      <c r="K4184">
        <v>2020</v>
      </c>
      <c r="L4184" s="1064">
        <v>1</v>
      </c>
      <c r="M4184" s="1064">
        <v>4</v>
      </c>
      <c r="N4184" s="1064" t="s">
        <v>2395</v>
      </c>
      <c r="O4184">
        <v>13</v>
      </c>
      <c r="P4184" s="1065">
        <v>0</v>
      </c>
      <c r="Q4184" s="1065">
        <v>0</v>
      </c>
      <c r="R4184" s="1066">
        <f t="shared" si="65"/>
        <v>0</v>
      </c>
      <c r="S4184" s="1065">
        <v>0</v>
      </c>
      <c r="T4184" s="1065">
        <v>0</v>
      </c>
      <c r="U4184" s="1065">
        <v>0</v>
      </c>
      <c r="V4184" s="1065">
        <v>0</v>
      </c>
    </row>
    <row r="4185" spans="1:22">
      <c r="A4185">
        <v>4088200100</v>
      </c>
      <c r="B4185" s="1061">
        <v>2</v>
      </c>
      <c r="C4185" s="1061">
        <v>5</v>
      </c>
      <c r="D4185" s="1062">
        <v>2</v>
      </c>
      <c r="E4185" s="1061" t="s">
        <v>2394</v>
      </c>
      <c r="F4185" s="1061">
        <v>143</v>
      </c>
      <c r="G4185" s="1061" t="s">
        <v>711</v>
      </c>
      <c r="H4185" s="1063">
        <v>1</v>
      </c>
      <c r="I4185" s="1064">
        <v>14105</v>
      </c>
      <c r="J4185" s="1064">
        <v>1</v>
      </c>
      <c r="K4185">
        <v>2020</v>
      </c>
      <c r="L4185" s="1064">
        <v>1</v>
      </c>
      <c r="M4185" s="1064">
        <v>4</v>
      </c>
      <c r="N4185" s="1064" t="s">
        <v>2395</v>
      </c>
      <c r="O4185">
        <v>13</v>
      </c>
      <c r="P4185" s="1065">
        <v>0</v>
      </c>
      <c r="Q4185" s="1065">
        <v>0</v>
      </c>
      <c r="R4185" s="1066">
        <f t="shared" si="65"/>
        <v>0</v>
      </c>
      <c r="S4185" s="1065">
        <v>260.94</v>
      </c>
      <c r="T4185" s="1065">
        <v>260.94</v>
      </c>
      <c r="U4185" s="1065">
        <v>0</v>
      </c>
      <c r="V4185" s="1065">
        <v>0</v>
      </c>
    </row>
    <row r="4186" spans="1:22">
      <c r="A4186">
        <v>4088200100</v>
      </c>
      <c r="B4186" s="1061">
        <v>2</v>
      </c>
      <c r="C4186" s="1061">
        <v>5</v>
      </c>
      <c r="D4186" s="1062">
        <v>2</v>
      </c>
      <c r="E4186" s="1061" t="s">
        <v>2394</v>
      </c>
      <c r="F4186" s="1061">
        <v>143</v>
      </c>
      <c r="G4186" s="1061" t="s">
        <v>711</v>
      </c>
      <c r="H4186" s="1063">
        <v>1</v>
      </c>
      <c r="I4186" s="1064">
        <v>14105</v>
      </c>
      <c r="J4186" s="1064">
        <v>1</v>
      </c>
      <c r="K4186">
        <v>2020</v>
      </c>
      <c r="L4186" s="1064">
        <v>1</v>
      </c>
      <c r="M4186" s="1064">
        <v>4</v>
      </c>
      <c r="N4186" s="1064" t="s">
        <v>2395</v>
      </c>
      <c r="O4186">
        <v>13</v>
      </c>
      <c r="P4186" s="1065">
        <v>0</v>
      </c>
      <c r="Q4186" s="1065">
        <v>260.94</v>
      </c>
      <c r="R4186" s="1066">
        <f t="shared" si="65"/>
        <v>260.94</v>
      </c>
      <c r="S4186" s="1065">
        <v>0</v>
      </c>
      <c r="T4186" s="1065">
        <v>0</v>
      </c>
      <c r="U4186" s="1065">
        <v>0</v>
      </c>
      <c r="V4186" s="1065">
        <v>0</v>
      </c>
    </row>
    <row r="4187" spans="1:22">
      <c r="A4187">
        <v>4088200100</v>
      </c>
      <c r="B4187" s="1061">
        <v>2</v>
      </c>
      <c r="C4187" s="1061">
        <v>5</v>
      </c>
      <c r="D4187" s="1062">
        <v>2</v>
      </c>
      <c r="E4187" s="1061" t="s">
        <v>2394</v>
      </c>
      <c r="F4187" s="1061">
        <v>143</v>
      </c>
      <c r="G4187" s="1061" t="s">
        <v>711</v>
      </c>
      <c r="H4187" s="1063">
        <v>1</v>
      </c>
      <c r="I4187" s="1064">
        <v>14105</v>
      </c>
      <c r="J4187" s="1064">
        <v>1</v>
      </c>
      <c r="K4187">
        <v>2020</v>
      </c>
      <c r="L4187" s="1064">
        <v>1</v>
      </c>
      <c r="M4187" s="1064">
        <v>4</v>
      </c>
      <c r="N4187" s="1064" t="s">
        <v>2395</v>
      </c>
      <c r="O4187">
        <v>13</v>
      </c>
      <c r="P4187" s="1065">
        <v>0</v>
      </c>
      <c r="Q4187" s="1065">
        <v>0</v>
      </c>
      <c r="R4187" s="1066">
        <f t="shared" si="65"/>
        <v>0</v>
      </c>
      <c r="S4187" s="1065">
        <v>0</v>
      </c>
      <c r="T4187" s="1065">
        <v>0</v>
      </c>
      <c r="U4187" s="1065">
        <v>0</v>
      </c>
      <c r="V4187" s="1065">
        <v>0</v>
      </c>
    </row>
    <row r="4188" spans="1:22">
      <c r="A4188">
        <v>4088200100</v>
      </c>
      <c r="B4188" s="1061">
        <v>2</v>
      </c>
      <c r="C4188" s="1061">
        <v>5</v>
      </c>
      <c r="D4188" s="1062">
        <v>2</v>
      </c>
      <c r="E4188" s="1061" t="s">
        <v>2394</v>
      </c>
      <c r="F4188" s="1061">
        <v>143</v>
      </c>
      <c r="G4188" s="1061" t="s">
        <v>711</v>
      </c>
      <c r="H4188" s="1063">
        <v>1</v>
      </c>
      <c r="I4188" s="1064">
        <v>14105</v>
      </c>
      <c r="J4188" s="1064">
        <v>1</v>
      </c>
      <c r="K4188">
        <v>2020</v>
      </c>
      <c r="L4188" s="1064">
        <v>1</v>
      </c>
      <c r="M4188" s="1064">
        <v>4</v>
      </c>
      <c r="N4188" s="1064" t="s">
        <v>2395</v>
      </c>
      <c r="O4188">
        <v>13</v>
      </c>
      <c r="P4188" s="1065">
        <v>0</v>
      </c>
      <c r="Q4188" s="1065">
        <v>0</v>
      </c>
      <c r="R4188" s="1066">
        <f t="shared" si="65"/>
        <v>0</v>
      </c>
      <c r="S4188" s="1065">
        <v>0</v>
      </c>
      <c r="T4188" s="1065">
        <v>0</v>
      </c>
      <c r="U4188" s="1065">
        <v>0</v>
      </c>
      <c r="V4188" s="1065">
        <v>0</v>
      </c>
    </row>
    <row r="4189" spans="1:22">
      <c r="A4189">
        <v>4088200100</v>
      </c>
      <c r="B4189" s="1061">
        <v>2</v>
      </c>
      <c r="C4189" s="1061">
        <v>5</v>
      </c>
      <c r="D4189" s="1062">
        <v>2</v>
      </c>
      <c r="E4189" s="1061" t="s">
        <v>2394</v>
      </c>
      <c r="F4189" s="1061">
        <v>143</v>
      </c>
      <c r="G4189" s="1061" t="s">
        <v>711</v>
      </c>
      <c r="H4189" s="1063">
        <v>1</v>
      </c>
      <c r="I4189" s="1064">
        <v>14105</v>
      </c>
      <c r="J4189" s="1064">
        <v>1</v>
      </c>
      <c r="K4189">
        <v>2020</v>
      </c>
      <c r="L4189" s="1064">
        <v>1</v>
      </c>
      <c r="M4189" s="1064">
        <v>4</v>
      </c>
      <c r="N4189" s="1064" t="s">
        <v>2395</v>
      </c>
      <c r="O4189">
        <v>13</v>
      </c>
      <c r="P4189" s="1065">
        <v>0</v>
      </c>
      <c r="Q4189" s="1065">
        <v>0</v>
      </c>
      <c r="R4189" s="1066">
        <f t="shared" si="65"/>
        <v>0</v>
      </c>
      <c r="S4189" s="1065">
        <v>248.76</v>
      </c>
      <c r="T4189" s="1065">
        <v>248.76</v>
      </c>
      <c r="U4189" s="1065">
        <v>0</v>
      </c>
      <c r="V4189" s="1065">
        <v>0</v>
      </c>
    </row>
    <row r="4190" spans="1:22">
      <c r="A4190">
        <v>4088200100</v>
      </c>
      <c r="B4190" s="1061">
        <v>2</v>
      </c>
      <c r="C4190" s="1061">
        <v>5</v>
      </c>
      <c r="D4190" s="1062">
        <v>2</v>
      </c>
      <c r="E4190" s="1061" t="s">
        <v>2394</v>
      </c>
      <c r="F4190" s="1061">
        <v>143</v>
      </c>
      <c r="G4190" s="1061" t="s">
        <v>711</v>
      </c>
      <c r="H4190" s="1063">
        <v>1</v>
      </c>
      <c r="I4190" s="1064">
        <v>14105</v>
      </c>
      <c r="J4190" s="1064">
        <v>1</v>
      </c>
      <c r="K4190">
        <v>2020</v>
      </c>
      <c r="L4190" s="1064">
        <v>1</v>
      </c>
      <c r="M4190" s="1064">
        <v>4</v>
      </c>
      <c r="N4190" s="1064" t="s">
        <v>2395</v>
      </c>
      <c r="O4190">
        <v>13</v>
      </c>
      <c r="P4190" s="1065">
        <v>0</v>
      </c>
      <c r="Q4190" s="1065">
        <v>248.76</v>
      </c>
      <c r="R4190" s="1066">
        <f t="shared" si="65"/>
        <v>248.76</v>
      </c>
      <c r="S4190" s="1065">
        <v>0</v>
      </c>
      <c r="T4190" s="1065">
        <v>0</v>
      </c>
      <c r="U4190" s="1065">
        <v>0</v>
      </c>
      <c r="V4190" s="1065">
        <v>0</v>
      </c>
    </row>
    <row r="4191" spans="1:22">
      <c r="A4191">
        <v>4088200100</v>
      </c>
      <c r="B4191" s="1061">
        <v>2</v>
      </c>
      <c r="C4191" s="1061">
        <v>5</v>
      </c>
      <c r="D4191" s="1062">
        <v>2</v>
      </c>
      <c r="E4191" s="1061" t="s">
        <v>2394</v>
      </c>
      <c r="F4191" s="1061">
        <v>143</v>
      </c>
      <c r="G4191" s="1061" t="s">
        <v>711</v>
      </c>
      <c r="H4191" s="1063">
        <v>1</v>
      </c>
      <c r="I4191" s="1064">
        <v>14105</v>
      </c>
      <c r="J4191" s="1064">
        <v>1</v>
      </c>
      <c r="K4191">
        <v>2020</v>
      </c>
      <c r="L4191" s="1064">
        <v>1</v>
      </c>
      <c r="M4191" s="1064">
        <v>4</v>
      </c>
      <c r="N4191" s="1064" t="s">
        <v>2395</v>
      </c>
      <c r="O4191">
        <v>13</v>
      </c>
      <c r="P4191" s="1065">
        <v>0</v>
      </c>
      <c r="Q4191" s="1065">
        <v>0</v>
      </c>
      <c r="R4191" s="1066">
        <f t="shared" si="65"/>
        <v>0</v>
      </c>
      <c r="S4191" s="1065">
        <v>0</v>
      </c>
      <c r="T4191" s="1065">
        <v>0</v>
      </c>
      <c r="U4191" s="1065">
        <v>0</v>
      </c>
      <c r="V4191" s="1065">
        <v>0</v>
      </c>
    </row>
    <row r="4192" spans="1:22">
      <c r="A4192">
        <v>4088200100</v>
      </c>
      <c r="B4192" s="1061">
        <v>2</v>
      </c>
      <c r="C4192" s="1061">
        <v>5</v>
      </c>
      <c r="D4192" s="1062">
        <v>2</v>
      </c>
      <c r="E4192" s="1061" t="s">
        <v>2394</v>
      </c>
      <c r="F4192" s="1061">
        <v>143</v>
      </c>
      <c r="G4192" s="1061" t="s">
        <v>711</v>
      </c>
      <c r="H4192" s="1063">
        <v>1</v>
      </c>
      <c r="I4192" s="1064">
        <v>14105</v>
      </c>
      <c r="J4192" s="1064">
        <v>1</v>
      </c>
      <c r="K4192">
        <v>2020</v>
      </c>
      <c r="L4192" s="1064">
        <v>1</v>
      </c>
      <c r="M4192" s="1064">
        <v>4</v>
      </c>
      <c r="N4192" s="1064" t="s">
        <v>2395</v>
      </c>
      <c r="O4192">
        <v>13</v>
      </c>
      <c r="P4192" s="1065">
        <v>0</v>
      </c>
      <c r="Q4192" s="1065">
        <v>0</v>
      </c>
      <c r="R4192" s="1066">
        <f t="shared" si="65"/>
        <v>0</v>
      </c>
      <c r="S4192" s="1065">
        <v>0</v>
      </c>
      <c r="T4192" s="1065">
        <v>0</v>
      </c>
      <c r="U4192" s="1065">
        <v>0</v>
      </c>
      <c r="V4192" s="1065">
        <v>0</v>
      </c>
    </row>
    <row r="4193" spans="1:22">
      <c r="A4193">
        <v>4088200100</v>
      </c>
      <c r="B4193" s="1061">
        <v>2</v>
      </c>
      <c r="C4193" s="1061">
        <v>5</v>
      </c>
      <c r="D4193" s="1062">
        <v>2</v>
      </c>
      <c r="E4193" s="1061" t="s">
        <v>2394</v>
      </c>
      <c r="F4193" s="1061">
        <v>143</v>
      </c>
      <c r="G4193" s="1061" t="s">
        <v>711</v>
      </c>
      <c r="H4193" s="1063">
        <v>1</v>
      </c>
      <c r="I4193" s="1064">
        <v>14105</v>
      </c>
      <c r="J4193" s="1064">
        <v>1</v>
      </c>
      <c r="K4193">
        <v>2020</v>
      </c>
      <c r="L4193" s="1064">
        <v>1</v>
      </c>
      <c r="M4193" s="1064">
        <v>4</v>
      </c>
      <c r="N4193" s="1064" t="s">
        <v>2395</v>
      </c>
      <c r="O4193">
        <v>13</v>
      </c>
      <c r="P4193" s="1065">
        <v>0</v>
      </c>
      <c r="Q4193" s="1065">
        <v>0</v>
      </c>
      <c r="R4193" s="1066">
        <f t="shared" si="65"/>
        <v>0</v>
      </c>
      <c r="S4193" s="1065">
        <v>3850.14</v>
      </c>
      <c r="T4193" s="1065">
        <v>3850.14</v>
      </c>
      <c r="U4193" s="1065">
        <v>0</v>
      </c>
      <c r="V4193" s="1065">
        <v>0</v>
      </c>
    </row>
    <row r="4194" spans="1:22">
      <c r="A4194">
        <v>4088200100</v>
      </c>
      <c r="B4194" s="1061">
        <v>2</v>
      </c>
      <c r="C4194" s="1061">
        <v>5</v>
      </c>
      <c r="D4194" s="1062">
        <v>2</v>
      </c>
      <c r="E4194" s="1061" t="s">
        <v>2394</v>
      </c>
      <c r="F4194" s="1061">
        <v>143</v>
      </c>
      <c r="G4194" s="1061" t="s">
        <v>711</v>
      </c>
      <c r="H4194" s="1063">
        <v>1</v>
      </c>
      <c r="I4194" s="1064">
        <v>14105</v>
      </c>
      <c r="J4194" s="1064">
        <v>1</v>
      </c>
      <c r="K4194">
        <v>2020</v>
      </c>
      <c r="L4194" s="1064">
        <v>1</v>
      </c>
      <c r="M4194" s="1064">
        <v>4</v>
      </c>
      <c r="N4194" s="1064" t="s">
        <v>2395</v>
      </c>
      <c r="O4194">
        <v>13</v>
      </c>
      <c r="P4194" s="1065">
        <v>0</v>
      </c>
      <c r="Q4194" s="1065">
        <v>3850.14</v>
      </c>
      <c r="R4194" s="1066">
        <f t="shared" si="65"/>
        <v>3850.14</v>
      </c>
      <c r="S4194" s="1065">
        <v>0</v>
      </c>
      <c r="T4194" s="1065">
        <v>0</v>
      </c>
      <c r="U4194" s="1065">
        <v>0</v>
      </c>
      <c r="V4194" s="1065">
        <v>0</v>
      </c>
    </row>
    <row r="4195" spans="1:22">
      <c r="A4195">
        <v>4088200100</v>
      </c>
      <c r="B4195" s="1061">
        <v>2</v>
      </c>
      <c r="C4195" s="1061">
        <v>5</v>
      </c>
      <c r="D4195" s="1062">
        <v>2</v>
      </c>
      <c r="E4195" s="1061" t="s">
        <v>2394</v>
      </c>
      <c r="F4195" s="1061">
        <v>143</v>
      </c>
      <c r="G4195" s="1061" t="s">
        <v>711</v>
      </c>
      <c r="H4195" s="1063">
        <v>1</v>
      </c>
      <c r="I4195" s="1064">
        <v>14105</v>
      </c>
      <c r="J4195" s="1064">
        <v>1</v>
      </c>
      <c r="K4195">
        <v>2020</v>
      </c>
      <c r="L4195" s="1064">
        <v>1</v>
      </c>
      <c r="M4195" s="1064">
        <v>4</v>
      </c>
      <c r="N4195" s="1064" t="s">
        <v>2395</v>
      </c>
      <c r="O4195">
        <v>13</v>
      </c>
      <c r="P4195" s="1065">
        <v>0</v>
      </c>
      <c r="Q4195" s="1065">
        <v>0</v>
      </c>
      <c r="R4195" s="1066">
        <f t="shared" si="65"/>
        <v>0</v>
      </c>
      <c r="S4195" s="1065">
        <v>0</v>
      </c>
      <c r="T4195" s="1065">
        <v>0</v>
      </c>
      <c r="U4195" s="1065">
        <v>0</v>
      </c>
      <c r="V4195" s="1065">
        <v>0</v>
      </c>
    </row>
    <row r="4196" spans="1:22">
      <c r="A4196">
        <v>4088200100</v>
      </c>
      <c r="B4196" s="1061">
        <v>2</v>
      </c>
      <c r="C4196" s="1061">
        <v>5</v>
      </c>
      <c r="D4196" s="1062">
        <v>2</v>
      </c>
      <c r="E4196" s="1061" t="s">
        <v>2394</v>
      </c>
      <c r="F4196" s="1061">
        <v>143</v>
      </c>
      <c r="G4196" s="1061" t="s">
        <v>711</v>
      </c>
      <c r="H4196" s="1063">
        <v>1</v>
      </c>
      <c r="I4196" s="1064">
        <v>14105</v>
      </c>
      <c r="J4196" s="1064">
        <v>1</v>
      </c>
      <c r="K4196">
        <v>2020</v>
      </c>
      <c r="L4196" s="1064">
        <v>1</v>
      </c>
      <c r="M4196" s="1064">
        <v>4</v>
      </c>
      <c r="N4196" s="1064" t="s">
        <v>2395</v>
      </c>
      <c r="O4196">
        <v>13</v>
      </c>
      <c r="P4196" s="1065">
        <v>0</v>
      </c>
      <c r="Q4196" s="1065">
        <v>0</v>
      </c>
      <c r="R4196" s="1066">
        <f t="shared" si="65"/>
        <v>0</v>
      </c>
      <c r="S4196" s="1065">
        <v>0</v>
      </c>
      <c r="T4196" s="1065">
        <v>0</v>
      </c>
      <c r="U4196" s="1065">
        <v>0</v>
      </c>
      <c r="V4196" s="1065">
        <v>0</v>
      </c>
    </row>
    <row r="4197" spans="1:22">
      <c r="A4197">
        <v>4088200100</v>
      </c>
      <c r="B4197" s="1061">
        <v>2</v>
      </c>
      <c r="C4197" s="1061">
        <v>5</v>
      </c>
      <c r="D4197" s="1062">
        <v>2</v>
      </c>
      <c r="E4197" s="1061" t="s">
        <v>2394</v>
      </c>
      <c r="F4197" s="1061">
        <v>143</v>
      </c>
      <c r="G4197" s="1061" t="s">
        <v>711</v>
      </c>
      <c r="H4197" s="1063">
        <v>1</v>
      </c>
      <c r="I4197" s="1064">
        <v>14105</v>
      </c>
      <c r="J4197" s="1064">
        <v>1</v>
      </c>
      <c r="K4197">
        <v>2020</v>
      </c>
      <c r="L4197" s="1064">
        <v>1</v>
      </c>
      <c r="M4197" s="1064">
        <v>4</v>
      </c>
      <c r="N4197" s="1064" t="s">
        <v>2395</v>
      </c>
      <c r="O4197">
        <v>13</v>
      </c>
      <c r="P4197" s="1065">
        <v>0</v>
      </c>
      <c r="Q4197" s="1065">
        <v>0</v>
      </c>
      <c r="R4197" s="1066">
        <f t="shared" si="65"/>
        <v>0</v>
      </c>
      <c r="S4197" s="1065">
        <v>928.68</v>
      </c>
      <c r="T4197" s="1065">
        <v>928.68</v>
      </c>
      <c r="U4197" s="1065">
        <v>0</v>
      </c>
      <c r="V4197" s="1065">
        <v>0</v>
      </c>
    </row>
    <row r="4198" spans="1:22">
      <c r="A4198">
        <v>4088200100</v>
      </c>
      <c r="B4198" s="1061">
        <v>2</v>
      </c>
      <c r="C4198" s="1061">
        <v>5</v>
      </c>
      <c r="D4198" s="1062">
        <v>2</v>
      </c>
      <c r="E4198" s="1061" t="s">
        <v>2394</v>
      </c>
      <c r="F4198" s="1061">
        <v>143</v>
      </c>
      <c r="G4198" s="1061" t="s">
        <v>711</v>
      </c>
      <c r="H4198" s="1063">
        <v>1</v>
      </c>
      <c r="I4198" s="1064">
        <v>14105</v>
      </c>
      <c r="J4198" s="1064">
        <v>1</v>
      </c>
      <c r="K4198">
        <v>2020</v>
      </c>
      <c r="L4198" s="1064">
        <v>1</v>
      </c>
      <c r="M4198" s="1064">
        <v>4</v>
      </c>
      <c r="N4198" s="1064" t="s">
        <v>2395</v>
      </c>
      <c r="O4198">
        <v>13</v>
      </c>
      <c r="P4198" s="1065">
        <v>0</v>
      </c>
      <c r="Q4198" s="1065">
        <v>928.68</v>
      </c>
      <c r="R4198" s="1066">
        <f t="shared" si="65"/>
        <v>928.68</v>
      </c>
      <c r="S4198" s="1065">
        <v>0</v>
      </c>
      <c r="T4198" s="1065">
        <v>0</v>
      </c>
      <c r="U4198" s="1065">
        <v>0</v>
      </c>
      <c r="V4198" s="1065">
        <v>0</v>
      </c>
    </row>
    <row r="4199" spans="1:22">
      <c r="A4199">
        <v>4088200100</v>
      </c>
      <c r="B4199" s="1061">
        <v>2</v>
      </c>
      <c r="C4199" s="1061">
        <v>5</v>
      </c>
      <c r="D4199" s="1062">
        <v>2</v>
      </c>
      <c r="E4199" s="1061" t="s">
        <v>2394</v>
      </c>
      <c r="F4199" s="1061">
        <v>143</v>
      </c>
      <c r="G4199" s="1061" t="s">
        <v>711</v>
      </c>
      <c r="H4199" s="1063">
        <v>1</v>
      </c>
      <c r="I4199" s="1064">
        <v>14105</v>
      </c>
      <c r="J4199" s="1064">
        <v>1</v>
      </c>
      <c r="K4199">
        <v>2020</v>
      </c>
      <c r="L4199" s="1064">
        <v>1</v>
      </c>
      <c r="M4199" s="1064">
        <v>4</v>
      </c>
      <c r="N4199" s="1064" t="s">
        <v>2395</v>
      </c>
      <c r="O4199">
        <v>13</v>
      </c>
      <c r="P4199" s="1065">
        <v>0</v>
      </c>
      <c r="Q4199" s="1065">
        <v>0</v>
      </c>
      <c r="R4199" s="1066">
        <f t="shared" si="65"/>
        <v>0</v>
      </c>
      <c r="S4199" s="1065">
        <v>0</v>
      </c>
      <c r="T4199" s="1065">
        <v>0</v>
      </c>
      <c r="U4199" s="1065">
        <v>0</v>
      </c>
      <c r="V4199" s="1065">
        <v>0</v>
      </c>
    </row>
    <row r="4200" spans="1:22">
      <c r="A4200">
        <v>4088200100</v>
      </c>
      <c r="B4200" s="1061">
        <v>2</v>
      </c>
      <c r="C4200" s="1061">
        <v>5</v>
      </c>
      <c r="D4200" s="1062">
        <v>2</v>
      </c>
      <c r="E4200" s="1061" t="s">
        <v>2394</v>
      </c>
      <c r="F4200" s="1061">
        <v>143</v>
      </c>
      <c r="G4200" s="1061" t="s">
        <v>711</v>
      </c>
      <c r="H4200" s="1063">
        <v>1</v>
      </c>
      <c r="I4200" s="1064">
        <v>14105</v>
      </c>
      <c r="J4200" s="1064">
        <v>1</v>
      </c>
      <c r="K4200">
        <v>2020</v>
      </c>
      <c r="L4200" s="1064">
        <v>1</v>
      </c>
      <c r="M4200" s="1064">
        <v>4</v>
      </c>
      <c r="N4200" s="1064" t="s">
        <v>2395</v>
      </c>
      <c r="O4200">
        <v>13</v>
      </c>
      <c r="P4200" s="1065">
        <v>0</v>
      </c>
      <c r="Q4200" s="1065">
        <v>0</v>
      </c>
      <c r="R4200" s="1066">
        <f t="shared" si="65"/>
        <v>0</v>
      </c>
      <c r="S4200" s="1065">
        <v>0</v>
      </c>
      <c r="T4200" s="1065">
        <v>0</v>
      </c>
      <c r="U4200" s="1065">
        <v>0</v>
      </c>
      <c r="V4200" s="1065">
        <v>0</v>
      </c>
    </row>
    <row r="4201" spans="1:22">
      <c r="A4201">
        <v>4088200100</v>
      </c>
      <c r="B4201" s="1061">
        <v>2</v>
      </c>
      <c r="C4201" s="1061">
        <v>5</v>
      </c>
      <c r="D4201" s="1062">
        <v>2</v>
      </c>
      <c r="E4201" s="1061" t="s">
        <v>2394</v>
      </c>
      <c r="F4201" s="1061">
        <v>143</v>
      </c>
      <c r="G4201" s="1061" t="s">
        <v>711</v>
      </c>
      <c r="H4201" s="1063">
        <v>1</v>
      </c>
      <c r="I4201" s="1064">
        <v>14105</v>
      </c>
      <c r="J4201" s="1064">
        <v>1</v>
      </c>
      <c r="K4201">
        <v>2020</v>
      </c>
      <c r="L4201" s="1064">
        <v>1</v>
      </c>
      <c r="M4201" s="1064">
        <v>4</v>
      </c>
      <c r="N4201" s="1064" t="s">
        <v>2395</v>
      </c>
      <c r="O4201">
        <v>13</v>
      </c>
      <c r="P4201" s="1065">
        <v>0</v>
      </c>
      <c r="Q4201" s="1065">
        <v>0</v>
      </c>
      <c r="R4201" s="1066">
        <f t="shared" si="65"/>
        <v>0</v>
      </c>
      <c r="S4201" s="1065">
        <v>1790.5</v>
      </c>
      <c r="T4201" s="1065">
        <v>1790.5</v>
      </c>
      <c r="U4201" s="1065">
        <v>0</v>
      </c>
      <c r="V4201" s="1065">
        <v>0</v>
      </c>
    </row>
    <row r="4202" spans="1:22">
      <c r="A4202">
        <v>4088200100</v>
      </c>
      <c r="B4202" s="1061">
        <v>2</v>
      </c>
      <c r="C4202" s="1061">
        <v>5</v>
      </c>
      <c r="D4202" s="1062">
        <v>2</v>
      </c>
      <c r="E4202" s="1061" t="s">
        <v>2394</v>
      </c>
      <c r="F4202" s="1061">
        <v>143</v>
      </c>
      <c r="G4202" s="1061" t="s">
        <v>711</v>
      </c>
      <c r="H4202" s="1063">
        <v>1</v>
      </c>
      <c r="I4202" s="1064">
        <v>14105</v>
      </c>
      <c r="J4202" s="1064">
        <v>1</v>
      </c>
      <c r="K4202">
        <v>2020</v>
      </c>
      <c r="L4202" s="1064">
        <v>1</v>
      </c>
      <c r="M4202" s="1064">
        <v>4</v>
      </c>
      <c r="N4202" s="1064" t="s">
        <v>2395</v>
      </c>
      <c r="O4202">
        <v>13</v>
      </c>
      <c r="P4202" s="1065">
        <v>0</v>
      </c>
      <c r="Q4202" s="1065">
        <v>1790.5</v>
      </c>
      <c r="R4202" s="1066">
        <f t="shared" si="65"/>
        <v>1790.5</v>
      </c>
      <c r="S4202" s="1065">
        <v>0</v>
      </c>
      <c r="T4202" s="1065">
        <v>0</v>
      </c>
      <c r="U4202" s="1065">
        <v>0</v>
      </c>
      <c r="V4202" s="1065">
        <v>0</v>
      </c>
    </row>
    <row r="4203" spans="1:22">
      <c r="A4203">
        <v>4088200100</v>
      </c>
      <c r="B4203" s="1061">
        <v>2</v>
      </c>
      <c r="C4203" s="1061">
        <v>5</v>
      </c>
      <c r="D4203" s="1062">
        <v>2</v>
      </c>
      <c r="E4203" s="1061" t="s">
        <v>2394</v>
      </c>
      <c r="F4203" s="1061">
        <v>143</v>
      </c>
      <c r="G4203" s="1061" t="s">
        <v>711</v>
      </c>
      <c r="H4203" s="1063">
        <v>1</v>
      </c>
      <c r="I4203" s="1064">
        <v>14105</v>
      </c>
      <c r="J4203" s="1064">
        <v>1</v>
      </c>
      <c r="K4203">
        <v>2020</v>
      </c>
      <c r="L4203" s="1064">
        <v>1</v>
      </c>
      <c r="M4203" s="1064">
        <v>4</v>
      </c>
      <c r="N4203" s="1064" t="s">
        <v>2395</v>
      </c>
      <c r="O4203">
        <v>13</v>
      </c>
      <c r="P4203" s="1065">
        <v>0</v>
      </c>
      <c r="Q4203" s="1065">
        <v>0</v>
      </c>
      <c r="R4203" s="1066">
        <f t="shared" si="65"/>
        <v>0</v>
      </c>
      <c r="S4203" s="1065">
        <v>0</v>
      </c>
      <c r="T4203" s="1065">
        <v>0</v>
      </c>
      <c r="U4203" s="1065">
        <v>0</v>
      </c>
      <c r="V4203" s="1065">
        <v>0</v>
      </c>
    </row>
    <row r="4204" spans="1:22">
      <c r="A4204">
        <v>4088200100</v>
      </c>
      <c r="B4204" s="1061">
        <v>2</v>
      </c>
      <c r="C4204" s="1061">
        <v>5</v>
      </c>
      <c r="D4204" s="1062">
        <v>2</v>
      </c>
      <c r="E4204" s="1061" t="s">
        <v>2394</v>
      </c>
      <c r="F4204" s="1061">
        <v>143</v>
      </c>
      <c r="G4204" s="1061" t="s">
        <v>711</v>
      </c>
      <c r="H4204" s="1063">
        <v>1</v>
      </c>
      <c r="I4204" s="1064">
        <v>14105</v>
      </c>
      <c r="J4204" s="1064">
        <v>1</v>
      </c>
      <c r="K4204">
        <v>2020</v>
      </c>
      <c r="L4204" s="1064">
        <v>1</v>
      </c>
      <c r="M4204" s="1064">
        <v>4</v>
      </c>
      <c r="N4204" s="1064" t="s">
        <v>2395</v>
      </c>
      <c r="O4204">
        <v>13</v>
      </c>
      <c r="P4204" s="1065">
        <v>0</v>
      </c>
      <c r="Q4204" s="1065">
        <v>0</v>
      </c>
      <c r="R4204" s="1066">
        <f t="shared" si="65"/>
        <v>0</v>
      </c>
      <c r="S4204" s="1065">
        <v>0</v>
      </c>
      <c r="T4204" s="1065">
        <v>0</v>
      </c>
      <c r="U4204" s="1065">
        <v>0</v>
      </c>
      <c r="V4204" s="1065">
        <v>0</v>
      </c>
    </row>
    <row r="4205" spans="1:22">
      <c r="A4205">
        <v>4088200100</v>
      </c>
      <c r="B4205" s="1061">
        <v>2</v>
      </c>
      <c r="C4205" s="1061">
        <v>5</v>
      </c>
      <c r="D4205" s="1062">
        <v>2</v>
      </c>
      <c r="E4205" s="1061" t="s">
        <v>2394</v>
      </c>
      <c r="F4205" s="1061">
        <v>143</v>
      </c>
      <c r="G4205" s="1061" t="s">
        <v>711</v>
      </c>
      <c r="H4205" s="1063">
        <v>1</v>
      </c>
      <c r="I4205" s="1064">
        <v>14105</v>
      </c>
      <c r="J4205" s="1064">
        <v>1</v>
      </c>
      <c r="K4205">
        <v>2020</v>
      </c>
      <c r="L4205" s="1064">
        <v>1</v>
      </c>
      <c r="M4205" s="1064">
        <v>4</v>
      </c>
      <c r="N4205" s="1064" t="s">
        <v>2395</v>
      </c>
      <c r="O4205">
        <v>13</v>
      </c>
      <c r="P4205" s="1065">
        <v>0</v>
      </c>
      <c r="Q4205" s="1065">
        <v>0</v>
      </c>
      <c r="R4205" s="1066">
        <f t="shared" si="65"/>
        <v>0</v>
      </c>
      <c r="S4205" s="1065">
        <v>174.88</v>
      </c>
      <c r="T4205" s="1065">
        <v>174.88</v>
      </c>
      <c r="U4205" s="1065">
        <v>0</v>
      </c>
      <c r="V4205" s="1065">
        <v>0</v>
      </c>
    </row>
    <row r="4206" spans="1:22">
      <c r="A4206">
        <v>4088200100</v>
      </c>
      <c r="B4206" s="1061">
        <v>2</v>
      </c>
      <c r="C4206" s="1061">
        <v>5</v>
      </c>
      <c r="D4206" s="1062">
        <v>2</v>
      </c>
      <c r="E4206" s="1061" t="s">
        <v>2394</v>
      </c>
      <c r="F4206" s="1061">
        <v>143</v>
      </c>
      <c r="G4206" s="1061" t="s">
        <v>711</v>
      </c>
      <c r="H4206" s="1063">
        <v>1</v>
      </c>
      <c r="I4206" s="1064">
        <v>14105</v>
      </c>
      <c r="J4206" s="1064">
        <v>1</v>
      </c>
      <c r="K4206">
        <v>2020</v>
      </c>
      <c r="L4206" s="1064">
        <v>1</v>
      </c>
      <c r="M4206" s="1064">
        <v>4</v>
      </c>
      <c r="N4206" s="1064" t="s">
        <v>2395</v>
      </c>
      <c r="O4206">
        <v>13</v>
      </c>
      <c r="P4206" s="1065">
        <v>0</v>
      </c>
      <c r="Q4206" s="1065">
        <v>174.88</v>
      </c>
      <c r="R4206" s="1066">
        <f t="shared" si="65"/>
        <v>174.88</v>
      </c>
      <c r="S4206" s="1065">
        <v>0</v>
      </c>
      <c r="T4206" s="1065">
        <v>0</v>
      </c>
      <c r="U4206" s="1065">
        <v>0</v>
      </c>
      <c r="V4206" s="1065">
        <v>0</v>
      </c>
    </row>
    <row r="4207" spans="1:22">
      <c r="A4207">
        <v>4088200100</v>
      </c>
      <c r="B4207" s="1061">
        <v>2</v>
      </c>
      <c r="C4207" s="1061">
        <v>5</v>
      </c>
      <c r="D4207" s="1062">
        <v>2</v>
      </c>
      <c r="E4207" s="1061" t="s">
        <v>2394</v>
      </c>
      <c r="F4207" s="1061">
        <v>143</v>
      </c>
      <c r="G4207" s="1061" t="s">
        <v>711</v>
      </c>
      <c r="H4207" s="1063">
        <v>1</v>
      </c>
      <c r="I4207" s="1064">
        <v>14105</v>
      </c>
      <c r="J4207" s="1064">
        <v>1</v>
      </c>
      <c r="K4207">
        <v>2020</v>
      </c>
      <c r="L4207" s="1064">
        <v>1</v>
      </c>
      <c r="M4207" s="1064">
        <v>4</v>
      </c>
      <c r="N4207" s="1064" t="s">
        <v>2395</v>
      </c>
      <c r="O4207">
        <v>13</v>
      </c>
      <c r="P4207" s="1065">
        <v>0</v>
      </c>
      <c r="Q4207" s="1065">
        <v>0</v>
      </c>
      <c r="R4207" s="1066">
        <f t="shared" si="65"/>
        <v>0</v>
      </c>
      <c r="S4207" s="1065">
        <v>0</v>
      </c>
      <c r="T4207" s="1065">
        <v>0</v>
      </c>
      <c r="U4207" s="1065">
        <v>0</v>
      </c>
      <c r="V4207" s="1065">
        <v>0</v>
      </c>
    </row>
    <row r="4208" spans="1:22">
      <c r="A4208">
        <v>4088200100</v>
      </c>
      <c r="B4208" s="1061">
        <v>2</v>
      </c>
      <c r="C4208" s="1061">
        <v>5</v>
      </c>
      <c r="D4208" s="1062">
        <v>2</v>
      </c>
      <c r="E4208" s="1061" t="s">
        <v>2394</v>
      </c>
      <c r="F4208" s="1061">
        <v>143</v>
      </c>
      <c r="G4208" s="1061" t="s">
        <v>711</v>
      </c>
      <c r="H4208" s="1063">
        <v>1</v>
      </c>
      <c r="I4208" s="1064">
        <v>14105</v>
      </c>
      <c r="J4208" s="1064">
        <v>1</v>
      </c>
      <c r="K4208">
        <v>2020</v>
      </c>
      <c r="L4208" s="1064">
        <v>1</v>
      </c>
      <c r="M4208" s="1064">
        <v>4</v>
      </c>
      <c r="N4208" s="1064" t="s">
        <v>2395</v>
      </c>
      <c r="O4208">
        <v>13</v>
      </c>
      <c r="P4208" s="1065">
        <v>0</v>
      </c>
      <c r="Q4208" s="1065">
        <v>0</v>
      </c>
      <c r="R4208" s="1066">
        <f t="shared" si="65"/>
        <v>0</v>
      </c>
      <c r="S4208" s="1065">
        <v>0</v>
      </c>
      <c r="T4208" s="1065">
        <v>0</v>
      </c>
      <c r="U4208" s="1065">
        <v>0</v>
      </c>
      <c r="V4208" s="1065">
        <v>0</v>
      </c>
    </row>
    <row r="4209" spans="1:22">
      <c r="A4209">
        <v>4088200100</v>
      </c>
      <c r="B4209" s="1061">
        <v>2</v>
      </c>
      <c r="C4209" s="1061">
        <v>5</v>
      </c>
      <c r="D4209" s="1062">
        <v>2</v>
      </c>
      <c r="E4209" s="1061" t="s">
        <v>2394</v>
      </c>
      <c r="F4209" s="1061">
        <v>143</v>
      </c>
      <c r="G4209" s="1061" t="s">
        <v>711</v>
      </c>
      <c r="H4209" s="1063">
        <v>1</v>
      </c>
      <c r="I4209" s="1064">
        <v>14105</v>
      </c>
      <c r="J4209" s="1064">
        <v>1</v>
      </c>
      <c r="K4209">
        <v>2020</v>
      </c>
      <c r="L4209" s="1064">
        <v>1</v>
      </c>
      <c r="M4209" s="1064">
        <v>4</v>
      </c>
      <c r="N4209" s="1064" t="s">
        <v>2395</v>
      </c>
      <c r="O4209">
        <v>13</v>
      </c>
      <c r="P4209" s="1065">
        <v>0</v>
      </c>
      <c r="Q4209" s="1065">
        <v>0</v>
      </c>
      <c r="R4209" s="1066">
        <f t="shared" si="65"/>
        <v>0</v>
      </c>
      <c r="S4209" s="1065">
        <v>613.76</v>
      </c>
      <c r="T4209" s="1065">
        <v>613.76</v>
      </c>
      <c r="U4209" s="1065">
        <v>0</v>
      </c>
      <c r="V4209" s="1065">
        <v>0</v>
      </c>
    </row>
    <row r="4210" spans="1:22">
      <c r="A4210">
        <v>4088200100</v>
      </c>
      <c r="B4210" s="1061">
        <v>2</v>
      </c>
      <c r="C4210" s="1061">
        <v>5</v>
      </c>
      <c r="D4210" s="1062">
        <v>2</v>
      </c>
      <c r="E4210" s="1061" t="s">
        <v>2394</v>
      </c>
      <c r="F4210" s="1061">
        <v>143</v>
      </c>
      <c r="G4210" s="1061" t="s">
        <v>711</v>
      </c>
      <c r="H4210" s="1063">
        <v>1</v>
      </c>
      <c r="I4210" s="1064">
        <v>14105</v>
      </c>
      <c r="J4210" s="1064">
        <v>1</v>
      </c>
      <c r="K4210">
        <v>2020</v>
      </c>
      <c r="L4210" s="1064">
        <v>1</v>
      </c>
      <c r="M4210" s="1064">
        <v>4</v>
      </c>
      <c r="N4210" s="1064" t="s">
        <v>2395</v>
      </c>
      <c r="O4210">
        <v>13</v>
      </c>
      <c r="P4210" s="1065">
        <v>0</v>
      </c>
      <c r="Q4210" s="1065">
        <v>613.76</v>
      </c>
      <c r="R4210" s="1066">
        <f t="shared" si="65"/>
        <v>613.76</v>
      </c>
      <c r="S4210" s="1065">
        <v>0</v>
      </c>
      <c r="T4210" s="1065">
        <v>0</v>
      </c>
      <c r="U4210" s="1065">
        <v>0</v>
      </c>
      <c r="V4210" s="1065">
        <v>0</v>
      </c>
    </row>
    <row r="4211" spans="1:22">
      <c r="A4211">
        <v>4088200100</v>
      </c>
      <c r="B4211" s="1061">
        <v>2</v>
      </c>
      <c r="C4211" s="1061">
        <v>5</v>
      </c>
      <c r="D4211" s="1062">
        <v>2</v>
      </c>
      <c r="E4211" s="1061" t="s">
        <v>2394</v>
      </c>
      <c r="F4211" s="1061">
        <v>143</v>
      </c>
      <c r="G4211" s="1061" t="s">
        <v>711</v>
      </c>
      <c r="H4211" s="1063">
        <v>1</v>
      </c>
      <c r="I4211" s="1064">
        <v>14105</v>
      </c>
      <c r="J4211" s="1064">
        <v>1</v>
      </c>
      <c r="K4211">
        <v>2020</v>
      </c>
      <c r="L4211" s="1064">
        <v>1</v>
      </c>
      <c r="M4211" s="1064">
        <v>4</v>
      </c>
      <c r="N4211" s="1064" t="s">
        <v>2395</v>
      </c>
      <c r="O4211">
        <v>13</v>
      </c>
      <c r="P4211" s="1065">
        <v>0</v>
      </c>
      <c r="Q4211" s="1065">
        <v>0</v>
      </c>
      <c r="R4211" s="1066">
        <f t="shared" si="65"/>
        <v>0</v>
      </c>
      <c r="S4211" s="1065">
        <v>0</v>
      </c>
      <c r="T4211" s="1065">
        <v>0</v>
      </c>
      <c r="U4211" s="1065">
        <v>0</v>
      </c>
      <c r="V4211" s="1065">
        <v>0</v>
      </c>
    </row>
    <row r="4212" spans="1:22">
      <c r="A4212">
        <v>4088200100</v>
      </c>
      <c r="B4212" s="1061">
        <v>2</v>
      </c>
      <c r="C4212" s="1061">
        <v>5</v>
      </c>
      <c r="D4212" s="1062">
        <v>2</v>
      </c>
      <c r="E4212" s="1061" t="s">
        <v>2394</v>
      </c>
      <c r="F4212" s="1061">
        <v>143</v>
      </c>
      <c r="G4212" s="1061" t="s">
        <v>711</v>
      </c>
      <c r="H4212" s="1063">
        <v>1</v>
      </c>
      <c r="I4212" s="1064">
        <v>14105</v>
      </c>
      <c r="J4212" s="1064">
        <v>1</v>
      </c>
      <c r="K4212">
        <v>2020</v>
      </c>
      <c r="L4212" s="1064">
        <v>1</v>
      </c>
      <c r="M4212" s="1064">
        <v>4</v>
      </c>
      <c r="N4212" s="1064" t="s">
        <v>2395</v>
      </c>
      <c r="O4212">
        <v>13</v>
      </c>
      <c r="P4212" s="1065">
        <v>0</v>
      </c>
      <c r="Q4212" s="1065">
        <v>94.46</v>
      </c>
      <c r="R4212" s="1066">
        <f t="shared" si="65"/>
        <v>94.46</v>
      </c>
      <c r="S4212" s="1065">
        <v>0</v>
      </c>
      <c r="T4212" s="1065">
        <v>0</v>
      </c>
      <c r="U4212" s="1065">
        <v>0</v>
      </c>
      <c r="V4212" s="1065">
        <v>0</v>
      </c>
    </row>
    <row r="4213" spans="1:22">
      <c r="A4213">
        <v>4088200100</v>
      </c>
      <c r="B4213" s="1061">
        <v>2</v>
      </c>
      <c r="C4213" s="1061">
        <v>5</v>
      </c>
      <c r="D4213" s="1062">
        <v>2</v>
      </c>
      <c r="E4213" s="1061" t="s">
        <v>2394</v>
      </c>
      <c r="F4213" s="1061">
        <v>143</v>
      </c>
      <c r="G4213" s="1061" t="s">
        <v>711</v>
      </c>
      <c r="H4213" s="1063">
        <v>1</v>
      </c>
      <c r="I4213" s="1064">
        <v>14105</v>
      </c>
      <c r="J4213" s="1064">
        <v>1</v>
      </c>
      <c r="K4213">
        <v>2020</v>
      </c>
      <c r="L4213" s="1064">
        <v>1</v>
      </c>
      <c r="M4213" s="1064">
        <v>4</v>
      </c>
      <c r="N4213" s="1064" t="s">
        <v>2395</v>
      </c>
      <c r="O4213">
        <v>13</v>
      </c>
      <c r="P4213" s="1065">
        <v>0</v>
      </c>
      <c r="Q4213" s="1065">
        <v>0</v>
      </c>
      <c r="R4213" s="1066">
        <f t="shared" si="65"/>
        <v>0</v>
      </c>
      <c r="S4213" s="1065">
        <v>0</v>
      </c>
      <c r="T4213" s="1065">
        <v>0</v>
      </c>
      <c r="U4213" s="1065">
        <v>0</v>
      </c>
      <c r="V4213" s="1065">
        <v>0</v>
      </c>
    </row>
    <row r="4214" spans="1:22">
      <c r="A4214">
        <v>4088200100</v>
      </c>
      <c r="B4214" s="1061">
        <v>2</v>
      </c>
      <c r="C4214" s="1061">
        <v>5</v>
      </c>
      <c r="D4214" s="1062">
        <v>2</v>
      </c>
      <c r="E4214" s="1061" t="s">
        <v>2394</v>
      </c>
      <c r="F4214" s="1061">
        <v>143</v>
      </c>
      <c r="G4214" s="1061" t="s">
        <v>711</v>
      </c>
      <c r="H4214" s="1063">
        <v>1</v>
      </c>
      <c r="I4214" s="1064">
        <v>14105</v>
      </c>
      <c r="J4214" s="1064">
        <v>1</v>
      </c>
      <c r="K4214">
        <v>2020</v>
      </c>
      <c r="L4214" s="1064">
        <v>1</v>
      </c>
      <c r="M4214" s="1064">
        <v>4</v>
      </c>
      <c r="N4214" s="1064" t="s">
        <v>2395</v>
      </c>
      <c r="O4214">
        <v>13</v>
      </c>
      <c r="P4214" s="1065">
        <v>0</v>
      </c>
      <c r="Q4214" s="1065">
        <v>0</v>
      </c>
      <c r="R4214" s="1066">
        <f t="shared" si="65"/>
        <v>0</v>
      </c>
      <c r="S4214" s="1065">
        <v>94.46</v>
      </c>
      <c r="T4214" s="1065">
        <v>94.46</v>
      </c>
      <c r="U4214" s="1065">
        <v>0</v>
      </c>
      <c r="V4214" s="1065">
        <v>0</v>
      </c>
    </row>
    <row r="4215" spans="1:22">
      <c r="A4215">
        <v>4088200100</v>
      </c>
      <c r="B4215" s="1061">
        <v>2</v>
      </c>
      <c r="C4215" s="1061">
        <v>5</v>
      </c>
      <c r="D4215" s="1062">
        <v>2</v>
      </c>
      <c r="E4215" s="1061" t="s">
        <v>2394</v>
      </c>
      <c r="F4215" s="1061">
        <v>143</v>
      </c>
      <c r="G4215" s="1061" t="s">
        <v>711</v>
      </c>
      <c r="H4215" s="1063">
        <v>1</v>
      </c>
      <c r="I4215" s="1064">
        <v>14105</v>
      </c>
      <c r="J4215" s="1064">
        <v>1</v>
      </c>
      <c r="K4215">
        <v>2020</v>
      </c>
      <c r="L4215" s="1064">
        <v>1</v>
      </c>
      <c r="M4215" s="1064">
        <v>4</v>
      </c>
      <c r="N4215" s="1064" t="s">
        <v>2395</v>
      </c>
      <c r="O4215">
        <v>13</v>
      </c>
      <c r="P4215" s="1065">
        <v>0</v>
      </c>
      <c r="Q4215" s="1065">
        <v>0</v>
      </c>
      <c r="R4215" s="1066">
        <f t="shared" si="65"/>
        <v>0</v>
      </c>
      <c r="S4215" s="1065">
        <v>0</v>
      </c>
      <c r="T4215" s="1065">
        <v>0</v>
      </c>
      <c r="U4215" s="1065">
        <v>0</v>
      </c>
      <c r="V4215" s="1065">
        <v>0</v>
      </c>
    </row>
    <row r="4216" spans="1:22">
      <c r="A4216">
        <v>4088200100</v>
      </c>
      <c r="B4216" s="1061">
        <v>2</v>
      </c>
      <c r="C4216" s="1061">
        <v>5</v>
      </c>
      <c r="D4216" s="1062">
        <v>2</v>
      </c>
      <c r="E4216" s="1061" t="s">
        <v>2394</v>
      </c>
      <c r="F4216" s="1061">
        <v>143</v>
      </c>
      <c r="G4216" s="1061" t="s">
        <v>711</v>
      </c>
      <c r="H4216" s="1063">
        <v>1</v>
      </c>
      <c r="I4216" s="1064">
        <v>14105</v>
      </c>
      <c r="J4216" s="1064">
        <v>1</v>
      </c>
      <c r="K4216">
        <v>2020</v>
      </c>
      <c r="L4216" s="1064">
        <v>1</v>
      </c>
      <c r="M4216" s="1064">
        <v>4</v>
      </c>
      <c r="N4216" s="1064" t="s">
        <v>2395</v>
      </c>
      <c r="O4216">
        <v>13</v>
      </c>
      <c r="P4216" s="1065">
        <v>0</v>
      </c>
      <c r="Q4216" s="1065">
        <v>0</v>
      </c>
      <c r="R4216" s="1066">
        <f t="shared" si="65"/>
        <v>0</v>
      </c>
      <c r="S4216" s="1065">
        <v>0</v>
      </c>
      <c r="T4216" s="1065">
        <v>0</v>
      </c>
      <c r="U4216" s="1065">
        <v>0</v>
      </c>
      <c r="V4216" s="1065">
        <v>0</v>
      </c>
    </row>
    <row r="4217" spans="1:22">
      <c r="A4217">
        <v>4088200100</v>
      </c>
      <c r="B4217" s="1061">
        <v>2</v>
      </c>
      <c r="C4217" s="1061">
        <v>5</v>
      </c>
      <c r="D4217" s="1062">
        <v>2</v>
      </c>
      <c r="E4217" s="1061" t="s">
        <v>2394</v>
      </c>
      <c r="F4217" s="1061">
        <v>143</v>
      </c>
      <c r="G4217" s="1061" t="s">
        <v>711</v>
      </c>
      <c r="H4217" s="1063">
        <v>1</v>
      </c>
      <c r="I4217" s="1064">
        <v>14105</v>
      </c>
      <c r="J4217" s="1064">
        <v>1</v>
      </c>
      <c r="K4217">
        <v>2020</v>
      </c>
      <c r="L4217" s="1064">
        <v>1</v>
      </c>
      <c r="M4217" s="1064">
        <v>4</v>
      </c>
      <c r="N4217" s="1064" t="s">
        <v>2395</v>
      </c>
      <c r="O4217">
        <v>13</v>
      </c>
      <c r="P4217" s="1065">
        <v>0</v>
      </c>
      <c r="Q4217" s="1065">
        <v>0</v>
      </c>
      <c r="R4217" s="1066">
        <f t="shared" si="65"/>
        <v>0</v>
      </c>
      <c r="S4217" s="1065">
        <v>350.88</v>
      </c>
      <c r="T4217" s="1065">
        <v>350.88</v>
      </c>
      <c r="U4217" s="1065">
        <v>0</v>
      </c>
      <c r="V4217" s="1065">
        <v>0</v>
      </c>
    </row>
    <row r="4218" spans="1:22">
      <c r="A4218">
        <v>4088200100</v>
      </c>
      <c r="B4218" s="1061">
        <v>2</v>
      </c>
      <c r="C4218" s="1061">
        <v>5</v>
      </c>
      <c r="D4218" s="1062">
        <v>2</v>
      </c>
      <c r="E4218" s="1061" t="s">
        <v>2394</v>
      </c>
      <c r="F4218" s="1061">
        <v>143</v>
      </c>
      <c r="G4218" s="1061" t="s">
        <v>711</v>
      </c>
      <c r="H4218" s="1063">
        <v>1</v>
      </c>
      <c r="I4218" s="1064">
        <v>14105</v>
      </c>
      <c r="J4218" s="1064">
        <v>1</v>
      </c>
      <c r="K4218">
        <v>2020</v>
      </c>
      <c r="L4218" s="1064">
        <v>1</v>
      </c>
      <c r="M4218" s="1064">
        <v>4</v>
      </c>
      <c r="N4218" s="1064" t="s">
        <v>2395</v>
      </c>
      <c r="O4218">
        <v>13</v>
      </c>
      <c r="P4218" s="1065">
        <v>0</v>
      </c>
      <c r="Q4218" s="1065">
        <v>350.88</v>
      </c>
      <c r="R4218" s="1066">
        <f t="shared" si="65"/>
        <v>350.88</v>
      </c>
      <c r="S4218" s="1065">
        <v>0</v>
      </c>
      <c r="T4218" s="1065">
        <v>0</v>
      </c>
      <c r="U4218" s="1065">
        <v>0</v>
      </c>
      <c r="V4218" s="1065">
        <v>0</v>
      </c>
    </row>
    <row r="4219" spans="1:22">
      <c r="A4219">
        <v>4088200100</v>
      </c>
      <c r="B4219" s="1061">
        <v>2</v>
      </c>
      <c r="C4219" s="1061">
        <v>5</v>
      </c>
      <c r="D4219" s="1062">
        <v>2</v>
      </c>
      <c r="E4219" s="1061" t="s">
        <v>2394</v>
      </c>
      <c r="F4219" s="1061">
        <v>143</v>
      </c>
      <c r="G4219" s="1061" t="s">
        <v>711</v>
      </c>
      <c r="H4219" s="1063">
        <v>1</v>
      </c>
      <c r="I4219" s="1064">
        <v>14105</v>
      </c>
      <c r="J4219" s="1064">
        <v>1</v>
      </c>
      <c r="K4219">
        <v>2020</v>
      </c>
      <c r="L4219" s="1064">
        <v>1</v>
      </c>
      <c r="M4219" s="1064">
        <v>4</v>
      </c>
      <c r="N4219" s="1064" t="s">
        <v>2395</v>
      </c>
      <c r="O4219">
        <v>13</v>
      </c>
      <c r="P4219" s="1065">
        <v>0</v>
      </c>
      <c r="Q4219" s="1065">
        <v>0</v>
      </c>
      <c r="R4219" s="1066">
        <f t="shared" si="65"/>
        <v>0</v>
      </c>
      <c r="S4219" s="1065">
        <v>1446.24</v>
      </c>
      <c r="T4219" s="1065">
        <v>1446.24</v>
      </c>
      <c r="U4219" s="1065">
        <v>0</v>
      </c>
      <c r="V4219" s="1065">
        <v>0</v>
      </c>
    </row>
    <row r="4220" spans="1:22">
      <c r="A4220">
        <v>4088200100</v>
      </c>
      <c r="B4220" s="1061">
        <v>2</v>
      </c>
      <c r="C4220" s="1061">
        <v>5</v>
      </c>
      <c r="D4220" s="1062">
        <v>2</v>
      </c>
      <c r="E4220" s="1061" t="s">
        <v>2394</v>
      </c>
      <c r="F4220" s="1061">
        <v>143</v>
      </c>
      <c r="G4220" s="1061" t="s">
        <v>711</v>
      </c>
      <c r="H4220" s="1063">
        <v>1</v>
      </c>
      <c r="I4220" s="1064">
        <v>14105</v>
      </c>
      <c r="J4220" s="1064">
        <v>1</v>
      </c>
      <c r="K4220">
        <v>2020</v>
      </c>
      <c r="L4220" s="1064">
        <v>1</v>
      </c>
      <c r="M4220" s="1064">
        <v>4</v>
      </c>
      <c r="N4220" s="1064" t="s">
        <v>2395</v>
      </c>
      <c r="O4220">
        <v>13</v>
      </c>
      <c r="P4220" s="1065">
        <v>0</v>
      </c>
      <c r="Q4220" s="1065">
        <v>1446.24</v>
      </c>
      <c r="R4220" s="1066">
        <f t="shared" si="65"/>
        <v>1446.24</v>
      </c>
      <c r="S4220" s="1065">
        <v>0</v>
      </c>
      <c r="T4220" s="1065">
        <v>0</v>
      </c>
      <c r="U4220" s="1065">
        <v>0</v>
      </c>
      <c r="V4220" s="1065">
        <v>0</v>
      </c>
    </row>
    <row r="4221" spans="1:22">
      <c r="A4221">
        <v>4088200100</v>
      </c>
      <c r="B4221" s="1061">
        <v>2</v>
      </c>
      <c r="C4221" s="1061">
        <v>5</v>
      </c>
      <c r="D4221" s="1062">
        <v>2</v>
      </c>
      <c r="E4221" s="1061" t="s">
        <v>2394</v>
      </c>
      <c r="F4221" s="1061">
        <v>143</v>
      </c>
      <c r="G4221" s="1061" t="s">
        <v>711</v>
      </c>
      <c r="H4221" s="1063">
        <v>1</v>
      </c>
      <c r="I4221" s="1064">
        <v>14105</v>
      </c>
      <c r="J4221" s="1064">
        <v>1</v>
      </c>
      <c r="K4221">
        <v>2020</v>
      </c>
      <c r="L4221" s="1064">
        <v>1</v>
      </c>
      <c r="M4221" s="1064">
        <v>4</v>
      </c>
      <c r="N4221" s="1064" t="s">
        <v>2395</v>
      </c>
      <c r="O4221">
        <v>13</v>
      </c>
      <c r="P4221" s="1065">
        <v>0</v>
      </c>
      <c r="Q4221" s="1065">
        <v>0</v>
      </c>
      <c r="R4221" s="1066">
        <f t="shared" si="65"/>
        <v>0</v>
      </c>
      <c r="S4221" s="1065">
        <v>0</v>
      </c>
      <c r="T4221" s="1065">
        <v>0</v>
      </c>
      <c r="U4221" s="1065">
        <v>0</v>
      </c>
      <c r="V4221" s="1065">
        <v>0</v>
      </c>
    </row>
    <row r="4222" spans="1:22">
      <c r="A4222">
        <v>4088200100</v>
      </c>
      <c r="B4222" s="1061">
        <v>2</v>
      </c>
      <c r="C4222" s="1061">
        <v>5</v>
      </c>
      <c r="D4222" s="1062">
        <v>2</v>
      </c>
      <c r="E4222" s="1061" t="s">
        <v>2394</v>
      </c>
      <c r="F4222" s="1061">
        <v>143</v>
      </c>
      <c r="G4222" s="1061" t="s">
        <v>711</v>
      </c>
      <c r="H4222" s="1063">
        <v>1</v>
      </c>
      <c r="I4222" s="1064">
        <v>14105</v>
      </c>
      <c r="J4222" s="1064">
        <v>1</v>
      </c>
      <c r="K4222">
        <v>2020</v>
      </c>
      <c r="L4222" s="1064">
        <v>1</v>
      </c>
      <c r="M4222" s="1064">
        <v>4</v>
      </c>
      <c r="N4222" s="1064" t="s">
        <v>2395</v>
      </c>
      <c r="O4222">
        <v>13</v>
      </c>
      <c r="P4222" s="1065">
        <v>0</v>
      </c>
      <c r="Q4222" s="1065">
        <v>0</v>
      </c>
      <c r="R4222" s="1066">
        <f t="shared" si="65"/>
        <v>0</v>
      </c>
      <c r="S4222" s="1065">
        <v>0</v>
      </c>
      <c r="T4222" s="1065">
        <v>0</v>
      </c>
      <c r="U4222" s="1065">
        <v>0</v>
      </c>
      <c r="V4222" s="1065">
        <v>0</v>
      </c>
    </row>
    <row r="4223" spans="1:22">
      <c r="A4223">
        <v>4088200100</v>
      </c>
      <c r="B4223" s="1061">
        <v>2</v>
      </c>
      <c r="C4223" s="1061">
        <v>5</v>
      </c>
      <c r="D4223" s="1062">
        <v>2</v>
      </c>
      <c r="E4223" s="1061" t="s">
        <v>2394</v>
      </c>
      <c r="F4223" s="1061">
        <v>143</v>
      </c>
      <c r="G4223" s="1061" t="s">
        <v>711</v>
      </c>
      <c r="H4223" s="1063">
        <v>1</v>
      </c>
      <c r="I4223" s="1064">
        <v>14105</v>
      </c>
      <c r="J4223" s="1064">
        <v>1</v>
      </c>
      <c r="K4223">
        <v>2020</v>
      </c>
      <c r="L4223" s="1064">
        <v>1</v>
      </c>
      <c r="M4223" s="1064">
        <v>4</v>
      </c>
      <c r="N4223" s="1064" t="s">
        <v>2395</v>
      </c>
      <c r="O4223">
        <v>13</v>
      </c>
      <c r="P4223" s="1065">
        <v>0</v>
      </c>
      <c r="Q4223" s="1065">
        <v>0</v>
      </c>
      <c r="R4223" s="1066">
        <f t="shared" si="65"/>
        <v>0</v>
      </c>
      <c r="S4223" s="1065">
        <v>0</v>
      </c>
      <c r="T4223" s="1065">
        <v>0</v>
      </c>
      <c r="U4223" s="1065">
        <v>0</v>
      </c>
      <c r="V4223" s="1065">
        <v>0</v>
      </c>
    </row>
    <row r="4224" spans="1:22">
      <c r="A4224">
        <v>4088200100</v>
      </c>
      <c r="B4224" s="1061">
        <v>2</v>
      </c>
      <c r="C4224" s="1061">
        <v>5</v>
      </c>
      <c r="D4224" s="1062">
        <v>2</v>
      </c>
      <c r="E4224" s="1061" t="s">
        <v>2394</v>
      </c>
      <c r="F4224" s="1061">
        <v>143</v>
      </c>
      <c r="G4224" s="1061" t="s">
        <v>711</v>
      </c>
      <c r="H4224" s="1063">
        <v>1</v>
      </c>
      <c r="I4224" s="1064">
        <v>14105</v>
      </c>
      <c r="J4224" s="1064">
        <v>1</v>
      </c>
      <c r="K4224">
        <v>2020</v>
      </c>
      <c r="L4224" s="1064">
        <v>1</v>
      </c>
      <c r="M4224" s="1064">
        <v>4</v>
      </c>
      <c r="N4224" s="1064" t="s">
        <v>2395</v>
      </c>
      <c r="O4224">
        <v>13</v>
      </c>
      <c r="P4224" s="1065">
        <v>0</v>
      </c>
      <c r="Q4224" s="1065">
        <v>0</v>
      </c>
      <c r="R4224" s="1066">
        <f t="shared" si="65"/>
        <v>0</v>
      </c>
      <c r="S4224" s="1065">
        <v>0</v>
      </c>
      <c r="T4224" s="1065">
        <v>0</v>
      </c>
      <c r="U4224" s="1065">
        <v>0</v>
      </c>
      <c r="V4224" s="1065">
        <v>0</v>
      </c>
    </row>
    <row r="4225" spans="1:22">
      <c r="A4225">
        <v>4088200100</v>
      </c>
      <c r="B4225" s="1061">
        <v>2</v>
      </c>
      <c r="C4225" s="1061">
        <v>5</v>
      </c>
      <c r="D4225" s="1062">
        <v>2</v>
      </c>
      <c r="E4225" s="1061" t="s">
        <v>2394</v>
      </c>
      <c r="F4225" s="1061">
        <v>143</v>
      </c>
      <c r="G4225" s="1061" t="s">
        <v>711</v>
      </c>
      <c r="H4225" s="1063">
        <v>1</v>
      </c>
      <c r="I4225" s="1064">
        <v>14105</v>
      </c>
      <c r="J4225" s="1064">
        <v>1</v>
      </c>
      <c r="K4225">
        <v>2020</v>
      </c>
      <c r="L4225" s="1064">
        <v>1</v>
      </c>
      <c r="M4225" s="1064">
        <v>4</v>
      </c>
      <c r="N4225" s="1064" t="s">
        <v>2395</v>
      </c>
      <c r="O4225">
        <v>13</v>
      </c>
      <c r="P4225" s="1065">
        <v>0</v>
      </c>
      <c r="Q4225" s="1065">
        <v>0</v>
      </c>
      <c r="R4225" s="1066">
        <f t="shared" si="65"/>
        <v>0</v>
      </c>
      <c r="S4225" s="1065">
        <v>333.12</v>
      </c>
      <c r="T4225" s="1065">
        <v>333.12</v>
      </c>
      <c r="U4225" s="1065">
        <v>0</v>
      </c>
      <c r="V4225" s="1065">
        <v>0</v>
      </c>
    </row>
    <row r="4226" spans="1:22">
      <c r="A4226">
        <v>4088200100</v>
      </c>
      <c r="B4226" s="1061">
        <v>2</v>
      </c>
      <c r="C4226" s="1061">
        <v>5</v>
      </c>
      <c r="D4226" s="1062">
        <v>2</v>
      </c>
      <c r="E4226" s="1061" t="s">
        <v>2394</v>
      </c>
      <c r="F4226" s="1061">
        <v>143</v>
      </c>
      <c r="G4226" s="1061" t="s">
        <v>711</v>
      </c>
      <c r="H4226" s="1063">
        <v>1</v>
      </c>
      <c r="I4226" s="1064">
        <v>14105</v>
      </c>
      <c r="J4226" s="1064">
        <v>1</v>
      </c>
      <c r="K4226">
        <v>2020</v>
      </c>
      <c r="L4226" s="1064">
        <v>1</v>
      </c>
      <c r="M4226" s="1064">
        <v>4</v>
      </c>
      <c r="N4226" s="1064" t="s">
        <v>2395</v>
      </c>
      <c r="O4226">
        <v>13</v>
      </c>
      <c r="P4226" s="1065">
        <v>0</v>
      </c>
      <c r="Q4226" s="1065">
        <v>333.12</v>
      </c>
      <c r="R4226" s="1066">
        <f t="shared" si="65"/>
        <v>333.12</v>
      </c>
      <c r="S4226" s="1065">
        <v>0</v>
      </c>
      <c r="T4226" s="1065">
        <v>0</v>
      </c>
      <c r="U4226" s="1065">
        <v>0</v>
      </c>
      <c r="V4226" s="1065">
        <v>0</v>
      </c>
    </row>
    <row r="4227" spans="1:22">
      <c r="A4227">
        <v>4088200100</v>
      </c>
      <c r="B4227" s="1061">
        <v>2</v>
      </c>
      <c r="C4227" s="1061">
        <v>5</v>
      </c>
      <c r="D4227" s="1062">
        <v>2</v>
      </c>
      <c r="E4227" s="1061" t="s">
        <v>2394</v>
      </c>
      <c r="F4227" s="1061">
        <v>143</v>
      </c>
      <c r="G4227" s="1061" t="s">
        <v>711</v>
      </c>
      <c r="H4227" s="1063">
        <v>1</v>
      </c>
      <c r="I4227" s="1064">
        <v>14105</v>
      </c>
      <c r="J4227" s="1064">
        <v>1</v>
      </c>
      <c r="K4227">
        <v>2020</v>
      </c>
      <c r="L4227" s="1064">
        <v>1</v>
      </c>
      <c r="M4227" s="1064">
        <v>4</v>
      </c>
      <c r="N4227" s="1064" t="s">
        <v>2395</v>
      </c>
      <c r="O4227">
        <v>13</v>
      </c>
      <c r="P4227" s="1065">
        <v>0</v>
      </c>
      <c r="Q4227" s="1065">
        <v>0</v>
      </c>
      <c r="R4227" s="1066">
        <f t="shared" si="65"/>
        <v>0</v>
      </c>
      <c r="S4227" s="1065">
        <v>0</v>
      </c>
      <c r="T4227" s="1065">
        <v>0</v>
      </c>
      <c r="U4227" s="1065">
        <v>0</v>
      </c>
      <c r="V4227" s="1065">
        <v>0</v>
      </c>
    </row>
    <row r="4228" spans="1:22">
      <c r="A4228">
        <v>4088200100</v>
      </c>
      <c r="B4228" s="1061">
        <v>2</v>
      </c>
      <c r="C4228" s="1061">
        <v>5</v>
      </c>
      <c r="D4228" s="1062">
        <v>2</v>
      </c>
      <c r="E4228" s="1061" t="s">
        <v>2394</v>
      </c>
      <c r="F4228" s="1061">
        <v>143</v>
      </c>
      <c r="G4228" s="1061" t="s">
        <v>711</v>
      </c>
      <c r="H4228" s="1063">
        <v>1</v>
      </c>
      <c r="I4228" s="1064">
        <v>14105</v>
      </c>
      <c r="J4228" s="1064">
        <v>1</v>
      </c>
      <c r="K4228">
        <v>2020</v>
      </c>
      <c r="L4228" s="1064">
        <v>1</v>
      </c>
      <c r="M4228" s="1064">
        <v>4</v>
      </c>
      <c r="N4228" s="1064" t="s">
        <v>2395</v>
      </c>
      <c r="O4228">
        <v>13</v>
      </c>
      <c r="P4228" s="1065">
        <v>0</v>
      </c>
      <c r="Q4228" s="1065">
        <v>0</v>
      </c>
      <c r="R4228" s="1066">
        <f t="shared" si="65"/>
        <v>0</v>
      </c>
      <c r="S4228" s="1065">
        <v>0</v>
      </c>
      <c r="T4228" s="1065">
        <v>0</v>
      </c>
      <c r="U4228" s="1065">
        <v>0</v>
      </c>
      <c r="V4228" s="1065">
        <v>0</v>
      </c>
    </row>
    <row r="4229" spans="1:22">
      <c r="A4229">
        <v>4088200100</v>
      </c>
      <c r="B4229" s="1061">
        <v>2</v>
      </c>
      <c r="C4229" s="1061">
        <v>5</v>
      </c>
      <c r="D4229" s="1062">
        <v>2</v>
      </c>
      <c r="E4229" s="1061" t="s">
        <v>2394</v>
      </c>
      <c r="F4229" s="1061">
        <v>143</v>
      </c>
      <c r="G4229" s="1061" t="s">
        <v>711</v>
      </c>
      <c r="H4229" s="1063">
        <v>1</v>
      </c>
      <c r="I4229" s="1064">
        <v>14105</v>
      </c>
      <c r="J4229" s="1064">
        <v>1</v>
      </c>
      <c r="K4229">
        <v>2020</v>
      </c>
      <c r="L4229" s="1064">
        <v>1</v>
      </c>
      <c r="M4229" s="1064">
        <v>4</v>
      </c>
      <c r="N4229" s="1064" t="s">
        <v>2395</v>
      </c>
      <c r="O4229">
        <v>13</v>
      </c>
      <c r="P4229" s="1065">
        <v>0</v>
      </c>
      <c r="Q4229" s="1065">
        <v>0</v>
      </c>
      <c r="R4229" s="1066">
        <f t="shared" ref="R4229:R4292" si="66">P4229+Q4229</f>
        <v>0</v>
      </c>
      <c r="S4229" s="1065">
        <v>1919.53</v>
      </c>
      <c r="T4229" s="1065">
        <v>1919.53</v>
      </c>
      <c r="U4229" s="1065">
        <v>0</v>
      </c>
      <c r="V4229" s="1065">
        <v>0</v>
      </c>
    </row>
    <row r="4230" spans="1:22">
      <c r="A4230">
        <v>4088200100</v>
      </c>
      <c r="B4230" s="1061">
        <v>2</v>
      </c>
      <c r="C4230" s="1061">
        <v>5</v>
      </c>
      <c r="D4230" s="1062">
        <v>2</v>
      </c>
      <c r="E4230" s="1061" t="s">
        <v>2394</v>
      </c>
      <c r="F4230" s="1061">
        <v>143</v>
      </c>
      <c r="G4230" s="1061" t="s">
        <v>711</v>
      </c>
      <c r="H4230" s="1063">
        <v>1</v>
      </c>
      <c r="I4230" s="1064">
        <v>14105</v>
      </c>
      <c r="J4230" s="1064">
        <v>1</v>
      </c>
      <c r="K4230">
        <v>2020</v>
      </c>
      <c r="L4230" s="1064">
        <v>1</v>
      </c>
      <c r="M4230" s="1064">
        <v>4</v>
      </c>
      <c r="N4230" s="1064" t="s">
        <v>2395</v>
      </c>
      <c r="O4230">
        <v>13</v>
      </c>
      <c r="P4230" s="1065">
        <v>0</v>
      </c>
      <c r="Q4230" s="1065">
        <v>1919.53</v>
      </c>
      <c r="R4230" s="1066">
        <f t="shared" si="66"/>
        <v>1919.53</v>
      </c>
      <c r="S4230" s="1065">
        <v>0</v>
      </c>
      <c r="T4230" s="1065">
        <v>0</v>
      </c>
      <c r="U4230" s="1065">
        <v>0</v>
      </c>
      <c r="V4230" s="1065">
        <v>0</v>
      </c>
    </row>
    <row r="4231" spans="1:22">
      <c r="A4231">
        <v>4088200100</v>
      </c>
      <c r="B4231" s="1061">
        <v>2</v>
      </c>
      <c r="C4231" s="1061">
        <v>5</v>
      </c>
      <c r="D4231" s="1062">
        <v>2</v>
      </c>
      <c r="E4231" s="1061" t="s">
        <v>2394</v>
      </c>
      <c r="F4231" s="1061">
        <v>143</v>
      </c>
      <c r="G4231" s="1061" t="s">
        <v>711</v>
      </c>
      <c r="H4231" s="1063">
        <v>1</v>
      </c>
      <c r="I4231" s="1064">
        <v>14105</v>
      </c>
      <c r="J4231" s="1064">
        <v>1</v>
      </c>
      <c r="K4231">
        <v>2020</v>
      </c>
      <c r="L4231" s="1064">
        <v>1</v>
      </c>
      <c r="M4231" s="1064">
        <v>4</v>
      </c>
      <c r="N4231" s="1064" t="s">
        <v>2395</v>
      </c>
      <c r="O4231">
        <v>13</v>
      </c>
      <c r="P4231" s="1065">
        <v>0</v>
      </c>
      <c r="Q4231" s="1065">
        <v>0</v>
      </c>
      <c r="R4231" s="1066">
        <f t="shared" si="66"/>
        <v>0</v>
      </c>
      <c r="S4231" s="1065">
        <v>0</v>
      </c>
      <c r="T4231" s="1065">
        <v>0</v>
      </c>
      <c r="U4231" s="1065">
        <v>0</v>
      </c>
      <c r="V4231" s="1065">
        <v>0</v>
      </c>
    </row>
    <row r="4232" spans="1:22">
      <c r="A4232">
        <v>4088200100</v>
      </c>
      <c r="B4232" s="1061">
        <v>2</v>
      </c>
      <c r="C4232" s="1061">
        <v>5</v>
      </c>
      <c r="D4232" s="1062">
        <v>2</v>
      </c>
      <c r="E4232" s="1061" t="s">
        <v>2394</v>
      </c>
      <c r="F4232" s="1061">
        <v>143</v>
      </c>
      <c r="G4232" s="1061" t="s">
        <v>711</v>
      </c>
      <c r="H4232" s="1063">
        <v>1</v>
      </c>
      <c r="I4232" s="1064">
        <v>14105</v>
      </c>
      <c r="J4232" s="1064">
        <v>1</v>
      </c>
      <c r="K4232">
        <v>2020</v>
      </c>
      <c r="L4232" s="1064">
        <v>1</v>
      </c>
      <c r="M4232" s="1064">
        <v>4</v>
      </c>
      <c r="N4232" s="1064" t="s">
        <v>2395</v>
      </c>
      <c r="O4232">
        <v>13</v>
      </c>
      <c r="P4232" s="1065">
        <v>0</v>
      </c>
      <c r="Q4232" s="1065">
        <v>0</v>
      </c>
      <c r="R4232" s="1066">
        <f t="shared" si="66"/>
        <v>0</v>
      </c>
      <c r="S4232" s="1065">
        <v>0</v>
      </c>
      <c r="T4232" s="1065">
        <v>0</v>
      </c>
      <c r="U4232" s="1065">
        <v>0</v>
      </c>
      <c r="V4232" s="1065">
        <v>0</v>
      </c>
    </row>
    <row r="4233" spans="1:22">
      <c r="A4233">
        <v>4088200100</v>
      </c>
      <c r="B4233" s="1061">
        <v>2</v>
      </c>
      <c r="C4233" s="1061">
        <v>5</v>
      </c>
      <c r="D4233" s="1062">
        <v>2</v>
      </c>
      <c r="E4233" s="1061" t="s">
        <v>2394</v>
      </c>
      <c r="F4233" s="1061">
        <v>143</v>
      </c>
      <c r="G4233" s="1061" t="s">
        <v>711</v>
      </c>
      <c r="H4233" s="1063">
        <v>1</v>
      </c>
      <c r="I4233" s="1064">
        <v>14105</v>
      </c>
      <c r="J4233" s="1064">
        <v>1</v>
      </c>
      <c r="K4233">
        <v>2020</v>
      </c>
      <c r="L4233" s="1064">
        <v>1</v>
      </c>
      <c r="M4233" s="1064">
        <v>4</v>
      </c>
      <c r="N4233" s="1064" t="s">
        <v>2395</v>
      </c>
      <c r="O4233">
        <v>13</v>
      </c>
      <c r="P4233" s="1065">
        <v>0</v>
      </c>
      <c r="Q4233" s="1065">
        <v>0</v>
      </c>
      <c r="R4233" s="1066">
        <f t="shared" si="66"/>
        <v>0</v>
      </c>
      <c r="S4233" s="1065">
        <v>1985.6</v>
      </c>
      <c r="T4233" s="1065">
        <v>1985.6</v>
      </c>
      <c r="U4233" s="1065">
        <v>0</v>
      </c>
      <c r="V4233" s="1065">
        <v>0</v>
      </c>
    </row>
    <row r="4234" spans="1:22">
      <c r="A4234">
        <v>4088200100</v>
      </c>
      <c r="B4234" s="1061">
        <v>2</v>
      </c>
      <c r="C4234" s="1061">
        <v>5</v>
      </c>
      <c r="D4234" s="1062">
        <v>2</v>
      </c>
      <c r="E4234" s="1061" t="s">
        <v>2394</v>
      </c>
      <c r="F4234" s="1061">
        <v>143</v>
      </c>
      <c r="G4234" s="1061" t="s">
        <v>711</v>
      </c>
      <c r="H4234" s="1063">
        <v>1</v>
      </c>
      <c r="I4234" s="1064">
        <v>14105</v>
      </c>
      <c r="J4234" s="1064">
        <v>1</v>
      </c>
      <c r="K4234">
        <v>2020</v>
      </c>
      <c r="L4234" s="1064">
        <v>1</v>
      </c>
      <c r="M4234" s="1064">
        <v>4</v>
      </c>
      <c r="N4234" s="1064" t="s">
        <v>2395</v>
      </c>
      <c r="O4234">
        <v>13</v>
      </c>
      <c r="P4234" s="1065">
        <v>0</v>
      </c>
      <c r="Q4234" s="1065">
        <v>1985.6</v>
      </c>
      <c r="R4234" s="1066">
        <f t="shared" si="66"/>
        <v>1985.6</v>
      </c>
      <c r="S4234" s="1065">
        <v>0</v>
      </c>
      <c r="T4234" s="1065">
        <v>0</v>
      </c>
      <c r="U4234" s="1065">
        <v>0</v>
      </c>
      <c r="V4234" s="1065">
        <v>0</v>
      </c>
    </row>
    <row r="4235" spans="1:22">
      <c r="A4235">
        <v>4088200100</v>
      </c>
      <c r="B4235" s="1061">
        <v>2</v>
      </c>
      <c r="C4235" s="1061">
        <v>5</v>
      </c>
      <c r="D4235" s="1062">
        <v>2</v>
      </c>
      <c r="E4235" s="1061" t="s">
        <v>2394</v>
      </c>
      <c r="F4235" s="1061">
        <v>143</v>
      </c>
      <c r="G4235" s="1061" t="s">
        <v>711</v>
      </c>
      <c r="H4235" s="1063">
        <v>1</v>
      </c>
      <c r="I4235" s="1064">
        <v>14105</v>
      </c>
      <c r="J4235" s="1064">
        <v>1</v>
      </c>
      <c r="K4235">
        <v>2020</v>
      </c>
      <c r="L4235" s="1064">
        <v>1</v>
      </c>
      <c r="M4235" s="1064">
        <v>4</v>
      </c>
      <c r="N4235" s="1064" t="s">
        <v>2395</v>
      </c>
      <c r="O4235">
        <v>13</v>
      </c>
      <c r="P4235" s="1065">
        <v>0</v>
      </c>
      <c r="Q4235" s="1065">
        <v>0</v>
      </c>
      <c r="R4235" s="1066">
        <f t="shared" si="66"/>
        <v>0</v>
      </c>
      <c r="S4235" s="1065">
        <v>0</v>
      </c>
      <c r="T4235" s="1065">
        <v>0</v>
      </c>
      <c r="U4235" s="1065">
        <v>0</v>
      </c>
      <c r="V4235" s="1065">
        <v>0</v>
      </c>
    </row>
    <row r="4236" spans="1:22">
      <c r="A4236">
        <v>4088200100</v>
      </c>
      <c r="B4236" s="1061">
        <v>2</v>
      </c>
      <c r="C4236" s="1061">
        <v>5</v>
      </c>
      <c r="D4236" s="1062">
        <v>2</v>
      </c>
      <c r="E4236" s="1061" t="s">
        <v>2394</v>
      </c>
      <c r="F4236" s="1061">
        <v>143</v>
      </c>
      <c r="G4236" s="1061" t="s">
        <v>711</v>
      </c>
      <c r="H4236" s="1063">
        <v>1</v>
      </c>
      <c r="I4236" s="1064">
        <v>14105</v>
      </c>
      <c r="J4236" s="1064">
        <v>1</v>
      </c>
      <c r="K4236">
        <v>2020</v>
      </c>
      <c r="L4236" s="1064">
        <v>1</v>
      </c>
      <c r="M4236" s="1064">
        <v>4</v>
      </c>
      <c r="N4236" s="1064" t="s">
        <v>2395</v>
      </c>
      <c r="O4236">
        <v>13</v>
      </c>
      <c r="P4236" s="1065">
        <v>0</v>
      </c>
      <c r="Q4236" s="1065">
        <v>0</v>
      </c>
      <c r="R4236" s="1066">
        <f t="shared" si="66"/>
        <v>0</v>
      </c>
      <c r="S4236" s="1065">
        <v>0</v>
      </c>
      <c r="T4236" s="1065">
        <v>0</v>
      </c>
      <c r="U4236" s="1065">
        <v>0</v>
      </c>
      <c r="V4236" s="1065">
        <v>0</v>
      </c>
    </row>
    <row r="4237" spans="1:22">
      <c r="A4237">
        <v>4088200100</v>
      </c>
      <c r="B4237" s="1061">
        <v>2</v>
      </c>
      <c r="C4237" s="1061">
        <v>5</v>
      </c>
      <c r="D4237" s="1062">
        <v>2</v>
      </c>
      <c r="E4237" s="1061" t="s">
        <v>2394</v>
      </c>
      <c r="F4237" s="1061">
        <v>143</v>
      </c>
      <c r="G4237" s="1061" t="s">
        <v>711</v>
      </c>
      <c r="H4237" s="1063">
        <v>1</v>
      </c>
      <c r="I4237" s="1064">
        <v>14105</v>
      </c>
      <c r="J4237" s="1064">
        <v>1</v>
      </c>
      <c r="K4237">
        <v>2020</v>
      </c>
      <c r="L4237" s="1064">
        <v>1</v>
      </c>
      <c r="M4237" s="1064">
        <v>4</v>
      </c>
      <c r="N4237" s="1064" t="s">
        <v>2395</v>
      </c>
      <c r="O4237">
        <v>13</v>
      </c>
      <c r="P4237" s="1065">
        <v>0</v>
      </c>
      <c r="Q4237" s="1065">
        <v>0</v>
      </c>
      <c r="R4237" s="1066">
        <f t="shared" si="66"/>
        <v>0</v>
      </c>
      <c r="S4237" s="1065">
        <v>271.18</v>
      </c>
      <c r="T4237" s="1065">
        <v>271.18</v>
      </c>
      <c r="U4237" s="1065">
        <v>0</v>
      </c>
      <c r="V4237" s="1065">
        <v>0</v>
      </c>
    </row>
    <row r="4238" spans="1:22">
      <c r="A4238">
        <v>4088200100</v>
      </c>
      <c r="B4238" s="1061">
        <v>2</v>
      </c>
      <c r="C4238" s="1061">
        <v>5</v>
      </c>
      <c r="D4238" s="1062">
        <v>2</v>
      </c>
      <c r="E4238" s="1061" t="s">
        <v>2394</v>
      </c>
      <c r="F4238" s="1061">
        <v>143</v>
      </c>
      <c r="G4238" s="1061" t="s">
        <v>711</v>
      </c>
      <c r="H4238" s="1063">
        <v>1</v>
      </c>
      <c r="I4238" s="1064">
        <v>14105</v>
      </c>
      <c r="J4238" s="1064">
        <v>1</v>
      </c>
      <c r="K4238">
        <v>2020</v>
      </c>
      <c r="L4238" s="1064">
        <v>1</v>
      </c>
      <c r="M4238" s="1064">
        <v>4</v>
      </c>
      <c r="N4238" s="1064" t="s">
        <v>2395</v>
      </c>
      <c r="O4238">
        <v>13</v>
      </c>
      <c r="P4238" s="1065">
        <v>0</v>
      </c>
      <c r="Q4238" s="1065">
        <v>271.18</v>
      </c>
      <c r="R4238" s="1066">
        <f t="shared" si="66"/>
        <v>271.18</v>
      </c>
      <c r="S4238" s="1065">
        <v>0</v>
      </c>
      <c r="T4238" s="1065">
        <v>0</v>
      </c>
      <c r="U4238" s="1065">
        <v>0</v>
      </c>
      <c r="V4238" s="1065">
        <v>0</v>
      </c>
    </row>
    <row r="4239" spans="1:22">
      <c r="A4239">
        <v>4088200100</v>
      </c>
      <c r="B4239" s="1061">
        <v>2</v>
      </c>
      <c r="C4239" s="1061">
        <v>5</v>
      </c>
      <c r="D4239" s="1062">
        <v>2</v>
      </c>
      <c r="E4239" s="1061" t="s">
        <v>2394</v>
      </c>
      <c r="F4239" s="1061">
        <v>143</v>
      </c>
      <c r="G4239" s="1061" t="s">
        <v>711</v>
      </c>
      <c r="H4239" s="1063">
        <v>1</v>
      </c>
      <c r="I4239" s="1064">
        <v>14105</v>
      </c>
      <c r="J4239" s="1064">
        <v>1</v>
      </c>
      <c r="K4239">
        <v>2020</v>
      </c>
      <c r="L4239" s="1064">
        <v>1</v>
      </c>
      <c r="M4239" s="1064">
        <v>4</v>
      </c>
      <c r="N4239" s="1064" t="s">
        <v>2395</v>
      </c>
      <c r="O4239">
        <v>13</v>
      </c>
      <c r="P4239" s="1065">
        <v>0</v>
      </c>
      <c r="Q4239" s="1065">
        <v>0</v>
      </c>
      <c r="R4239" s="1066">
        <f t="shared" si="66"/>
        <v>0</v>
      </c>
      <c r="S4239" s="1065">
        <v>0</v>
      </c>
      <c r="T4239" s="1065">
        <v>0</v>
      </c>
      <c r="U4239" s="1065">
        <v>0</v>
      </c>
      <c r="V4239" s="1065">
        <v>0</v>
      </c>
    </row>
    <row r="4240" spans="1:22">
      <c r="A4240">
        <v>4088200100</v>
      </c>
      <c r="B4240" s="1061">
        <v>2</v>
      </c>
      <c r="C4240" s="1061">
        <v>5</v>
      </c>
      <c r="D4240" s="1062">
        <v>2</v>
      </c>
      <c r="E4240" s="1061" t="s">
        <v>2394</v>
      </c>
      <c r="F4240" s="1061">
        <v>143</v>
      </c>
      <c r="G4240" s="1061" t="s">
        <v>711</v>
      </c>
      <c r="H4240" s="1063">
        <v>1</v>
      </c>
      <c r="I4240" s="1064">
        <v>14105</v>
      </c>
      <c r="J4240" s="1064">
        <v>1</v>
      </c>
      <c r="K4240">
        <v>2020</v>
      </c>
      <c r="L4240" s="1064">
        <v>1</v>
      </c>
      <c r="M4240" s="1064">
        <v>4</v>
      </c>
      <c r="N4240" s="1064" t="s">
        <v>2395</v>
      </c>
      <c r="O4240">
        <v>13</v>
      </c>
      <c r="P4240" s="1065">
        <v>0</v>
      </c>
      <c r="Q4240" s="1065">
        <v>0</v>
      </c>
      <c r="R4240" s="1066">
        <f t="shared" si="66"/>
        <v>0</v>
      </c>
      <c r="S4240" s="1065">
        <v>0</v>
      </c>
      <c r="T4240" s="1065">
        <v>0</v>
      </c>
      <c r="U4240" s="1065">
        <v>0</v>
      </c>
      <c r="V4240" s="1065">
        <v>0</v>
      </c>
    </row>
    <row r="4241" spans="1:22">
      <c r="A4241">
        <v>4088200100</v>
      </c>
      <c r="B4241" s="1061">
        <v>2</v>
      </c>
      <c r="C4241" s="1061">
        <v>5</v>
      </c>
      <c r="D4241" s="1062">
        <v>2</v>
      </c>
      <c r="E4241" s="1061" t="s">
        <v>2394</v>
      </c>
      <c r="F4241" s="1061">
        <v>143</v>
      </c>
      <c r="G4241" s="1061" t="s">
        <v>711</v>
      </c>
      <c r="H4241" s="1063">
        <v>1</v>
      </c>
      <c r="I4241" s="1064">
        <v>14105</v>
      </c>
      <c r="J4241" s="1064">
        <v>1</v>
      </c>
      <c r="K4241">
        <v>2020</v>
      </c>
      <c r="L4241" s="1064">
        <v>1</v>
      </c>
      <c r="M4241" s="1064">
        <v>4</v>
      </c>
      <c r="N4241" s="1064" t="s">
        <v>2395</v>
      </c>
      <c r="O4241">
        <v>13</v>
      </c>
      <c r="P4241" s="1065">
        <v>0</v>
      </c>
      <c r="Q4241" s="1065">
        <v>0</v>
      </c>
      <c r="R4241" s="1066">
        <f t="shared" si="66"/>
        <v>0</v>
      </c>
      <c r="S4241" s="1065">
        <v>299.52</v>
      </c>
      <c r="T4241" s="1065">
        <v>299.52</v>
      </c>
      <c r="U4241" s="1065">
        <v>0</v>
      </c>
      <c r="V4241" s="1065">
        <v>0</v>
      </c>
    </row>
    <row r="4242" spans="1:22">
      <c r="A4242">
        <v>4088200100</v>
      </c>
      <c r="B4242" s="1061">
        <v>2</v>
      </c>
      <c r="C4242" s="1061">
        <v>5</v>
      </c>
      <c r="D4242" s="1062">
        <v>2</v>
      </c>
      <c r="E4242" s="1061" t="s">
        <v>2394</v>
      </c>
      <c r="F4242" s="1061">
        <v>143</v>
      </c>
      <c r="G4242" s="1061" t="s">
        <v>711</v>
      </c>
      <c r="H4242" s="1063">
        <v>1</v>
      </c>
      <c r="I4242" s="1064">
        <v>14105</v>
      </c>
      <c r="J4242" s="1064">
        <v>1</v>
      </c>
      <c r="K4242">
        <v>2020</v>
      </c>
      <c r="L4242" s="1064">
        <v>1</v>
      </c>
      <c r="M4242" s="1064">
        <v>4</v>
      </c>
      <c r="N4242" s="1064" t="s">
        <v>2395</v>
      </c>
      <c r="O4242">
        <v>13</v>
      </c>
      <c r="P4242" s="1065">
        <v>0</v>
      </c>
      <c r="Q4242" s="1065">
        <v>299.52</v>
      </c>
      <c r="R4242" s="1066">
        <f t="shared" si="66"/>
        <v>299.52</v>
      </c>
      <c r="S4242" s="1065">
        <v>0</v>
      </c>
      <c r="T4242" s="1065">
        <v>0</v>
      </c>
      <c r="U4242" s="1065">
        <v>0</v>
      </c>
      <c r="V4242" s="1065">
        <v>0</v>
      </c>
    </row>
    <row r="4243" spans="1:22">
      <c r="A4243">
        <v>4088200100</v>
      </c>
      <c r="B4243" s="1061">
        <v>2</v>
      </c>
      <c r="C4243" s="1061">
        <v>5</v>
      </c>
      <c r="D4243" s="1062">
        <v>2</v>
      </c>
      <c r="E4243" s="1061" t="s">
        <v>2394</v>
      </c>
      <c r="F4243" s="1061">
        <v>143</v>
      </c>
      <c r="G4243" s="1061" t="s">
        <v>711</v>
      </c>
      <c r="H4243" s="1063">
        <v>1</v>
      </c>
      <c r="I4243" s="1064">
        <v>14105</v>
      </c>
      <c r="J4243" s="1064">
        <v>1</v>
      </c>
      <c r="K4243">
        <v>2020</v>
      </c>
      <c r="L4243" s="1064">
        <v>1</v>
      </c>
      <c r="M4243" s="1064">
        <v>4</v>
      </c>
      <c r="N4243" s="1064" t="s">
        <v>2395</v>
      </c>
      <c r="O4243">
        <v>13</v>
      </c>
      <c r="P4243" s="1065">
        <v>0</v>
      </c>
      <c r="Q4243" s="1065">
        <v>0</v>
      </c>
      <c r="R4243" s="1066">
        <f t="shared" si="66"/>
        <v>0</v>
      </c>
      <c r="S4243" s="1065">
        <v>0</v>
      </c>
      <c r="T4243" s="1065">
        <v>0</v>
      </c>
      <c r="U4243" s="1065">
        <v>0</v>
      </c>
      <c r="V4243" s="1065">
        <v>0</v>
      </c>
    </row>
    <row r="4244" spans="1:22">
      <c r="A4244">
        <v>4088200100</v>
      </c>
      <c r="B4244" s="1061">
        <v>2</v>
      </c>
      <c r="C4244" s="1061">
        <v>5</v>
      </c>
      <c r="D4244" s="1062">
        <v>2</v>
      </c>
      <c r="E4244" s="1061" t="s">
        <v>2394</v>
      </c>
      <c r="F4244" s="1061">
        <v>143</v>
      </c>
      <c r="G4244" s="1061" t="s">
        <v>711</v>
      </c>
      <c r="H4244" s="1063">
        <v>1</v>
      </c>
      <c r="I4244" s="1064">
        <v>14105</v>
      </c>
      <c r="J4244" s="1064">
        <v>1</v>
      </c>
      <c r="K4244">
        <v>2020</v>
      </c>
      <c r="L4244" s="1064">
        <v>1</v>
      </c>
      <c r="M4244" s="1064">
        <v>4</v>
      </c>
      <c r="N4244" s="1064" t="s">
        <v>2395</v>
      </c>
      <c r="O4244">
        <v>13</v>
      </c>
      <c r="P4244" s="1065">
        <v>0</v>
      </c>
      <c r="Q4244" s="1065">
        <v>0</v>
      </c>
      <c r="R4244" s="1066">
        <f t="shared" si="66"/>
        <v>0</v>
      </c>
      <c r="S4244" s="1065">
        <v>0</v>
      </c>
      <c r="T4244" s="1065">
        <v>0</v>
      </c>
      <c r="U4244" s="1065">
        <v>0</v>
      </c>
      <c r="V4244" s="1065">
        <v>0</v>
      </c>
    </row>
    <row r="4245" spans="1:22">
      <c r="A4245">
        <v>4088200100</v>
      </c>
      <c r="B4245" s="1061">
        <v>2</v>
      </c>
      <c r="C4245" s="1061">
        <v>5</v>
      </c>
      <c r="D4245" s="1062">
        <v>2</v>
      </c>
      <c r="E4245" s="1061" t="s">
        <v>2394</v>
      </c>
      <c r="F4245" s="1061">
        <v>143</v>
      </c>
      <c r="G4245" s="1061" t="s">
        <v>711</v>
      </c>
      <c r="H4245" s="1063">
        <v>1</v>
      </c>
      <c r="I4245" s="1064">
        <v>14105</v>
      </c>
      <c r="J4245" s="1064">
        <v>1</v>
      </c>
      <c r="K4245">
        <v>2020</v>
      </c>
      <c r="L4245" s="1064">
        <v>1</v>
      </c>
      <c r="M4245" s="1064">
        <v>4</v>
      </c>
      <c r="N4245" s="1064" t="s">
        <v>2395</v>
      </c>
      <c r="O4245">
        <v>13</v>
      </c>
      <c r="P4245" s="1065">
        <v>0</v>
      </c>
      <c r="Q4245" s="1065">
        <v>0</v>
      </c>
      <c r="R4245" s="1066">
        <f t="shared" si="66"/>
        <v>0</v>
      </c>
      <c r="S4245" s="1065">
        <v>688.88</v>
      </c>
      <c r="T4245" s="1065">
        <v>688.88</v>
      </c>
      <c r="U4245" s="1065">
        <v>0</v>
      </c>
      <c r="V4245" s="1065">
        <v>0</v>
      </c>
    </row>
    <row r="4246" spans="1:22">
      <c r="A4246">
        <v>4088200100</v>
      </c>
      <c r="B4246" s="1061">
        <v>2</v>
      </c>
      <c r="C4246" s="1061">
        <v>5</v>
      </c>
      <c r="D4246" s="1062">
        <v>2</v>
      </c>
      <c r="E4246" s="1061" t="s">
        <v>2394</v>
      </c>
      <c r="F4246" s="1061">
        <v>143</v>
      </c>
      <c r="G4246" s="1061" t="s">
        <v>711</v>
      </c>
      <c r="H4246" s="1063">
        <v>1</v>
      </c>
      <c r="I4246" s="1064">
        <v>14105</v>
      </c>
      <c r="J4246" s="1064">
        <v>1</v>
      </c>
      <c r="K4246">
        <v>2020</v>
      </c>
      <c r="L4246" s="1064">
        <v>1</v>
      </c>
      <c r="M4246" s="1064">
        <v>4</v>
      </c>
      <c r="N4246" s="1064" t="s">
        <v>2395</v>
      </c>
      <c r="O4246">
        <v>13</v>
      </c>
      <c r="P4246" s="1065">
        <v>0</v>
      </c>
      <c r="Q4246" s="1065">
        <v>688.88</v>
      </c>
      <c r="R4246" s="1066">
        <f t="shared" si="66"/>
        <v>688.88</v>
      </c>
      <c r="S4246" s="1065">
        <v>0</v>
      </c>
      <c r="T4246" s="1065">
        <v>0</v>
      </c>
      <c r="U4246" s="1065">
        <v>0</v>
      </c>
      <c r="V4246" s="1065">
        <v>0</v>
      </c>
    </row>
    <row r="4247" spans="1:22">
      <c r="A4247">
        <v>4088200100</v>
      </c>
      <c r="B4247" s="1061">
        <v>2</v>
      </c>
      <c r="C4247" s="1061">
        <v>5</v>
      </c>
      <c r="D4247" s="1062">
        <v>2</v>
      </c>
      <c r="E4247" s="1061" t="s">
        <v>2394</v>
      </c>
      <c r="F4247" s="1061">
        <v>143</v>
      </c>
      <c r="G4247" s="1061" t="s">
        <v>711</v>
      </c>
      <c r="H4247" s="1063">
        <v>1</v>
      </c>
      <c r="I4247" s="1064">
        <v>14106</v>
      </c>
      <c r="J4247" s="1064">
        <v>1</v>
      </c>
      <c r="K4247">
        <v>2020</v>
      </c>
      <c r="L4247" s="1064">
        <v>1</v>
      </c>
      <c r="M4247" s="1064">
        <v>4</v>
      </c>
      <c r="N4247" s="1064" t="s">
        <v>2395</v>
      </c>
      <c r="O4247">
        <v>13</v>
      </c>
      <c r="P4247" s="1065">
        <v>0</v>
      </c>
      <c r="Q4247" s="1065">
        <v>0</v>
      </c>
      <c r="R4247" s="1066">
        <f t="shared" si="66"/>
        <v>0</v>
      </c>
      <c r="S4247" s="1065">
        <v>0</v>
      </c>
      <c r="T4247" s="1065">
        <v>0</v>
      </c>
      <c r="U4247" s="1065">
        <v>0</v>
      </c>
      <c r="V4247" s="1065">
        <v>0</v>
      </c>
    </row>
    <row r="4248" spans="1:22">
      <c r="A4248">
        <v>4088200100</v>
      </c>
      <c r="B4248" s="1061">
        <v>2</v>
      </c>
      <c r="C4248" s="1061">
        <v>5</v>
      </c>
      <c r="D4248" s="1062">
        <v>2</v>
      </c>
      <c r="E4248" s="1061" t="s">
        <v>2394</v>
      </c>
      <c r="F4248" s="1061">
        <v>143</v>
      </c>
      <c r="G4248" s="1061" t="s">
        <v>711</v>
      </c>
      <c r="H4248" s="1063">
        <v>1</v>
      </c>
      <c r="I4248" s="1064">
        <v>14106</v>
      </c>
      <c r="J4248" s="1064">
        <v>1</v>
      </c>
      <c r="K4248">
        <v>2020</v>
      </c>
      <c r="L4248" s="1064">
        <v>1</v>
      </c>
      <c r="M4248" s="1064">
        <v>4</v>
      </c>
      <c r="N4248" s="1064" t="s">
        <v>2395</v>
      </c>
      <c r="O4248">
        <v>13</v>
      </c>
      <c r="P4248" s="1065">
        <v>0</v>
      </c>
      <c r="Q4248" s="1065">
        <v>0</v>
      </c>
      <c r="R4248" s="1066">
        <f t="shared" si="66"/>
        <v>0</v>
      </c>
      <c r="S4248" s="1065">
        <v>0</v>
      </c>
      <c r="T4248" s="1065">
        <v>0</v>
      </c>
      <c r="U4248" s="1065">
        <v>0</v>
      </c>
      <c r="V4248" s="1065">
        <v>0</v>
      </c>
    </row>
    <row r="4249" spans="1:22">
      <c r="A4249">
        <v>4088200100</v>
      </c>
      <c r="B4249" s="1061">
        <v>2</v>
      </c>
      <c r="C4249" s="1061">
        <v>5</v>
      </c>
      <c r="D4249" s="1062">
        <v>2</v>
      </c>
      <c r="E4249" s="1061" t="s">
        <v>2394</v>
      </c>
      <c r="F4249" s="1061">
        <v>143</v>
      </c>
      <c r="G4249" s="1061" t="s">
        <v>711</v>
      </c>
      <c r="H4249" s="1063">
        <v>1</v>
      </c>
      <c r="I4249" s="1064">
        <v>14106</v>
      </c>
      <c r="J4249" s="1064">
        <v>1</v>
      </c>
      <c r="K4249">
        <v>2020</v>
      </c>
      <c r="L4249" s="1064">
        <v>1</v>
      </c>
      <c r="M4249" s="1064">
        <v>4</v>
      </c>
      <c r="N4249" s="1064" t="s">
        <v>2395</v>
      </c>
      <c r="O4249">
        <v>13</v>
      </c>
      <c r="P4249" s="1065">
        <v>0</v>
      </c>
      <c r="Q4249" s="1065">
        <v>0</v>
      </c>
      <c r="R4249" s="1066">
        <f t="shared" si="66"/>
        <v>0</v>
      </c>
      <c r="S4249" s="1065">
        <v>1665.57</v>
      </c>
      <c r="T4249" s="1065">
        <v>1665.57</v>
      </c>
      <c r="U4249" s="1065">
        <v>0</v>
      </c>
      <c r="V4249" s="1065">
        <v>0</v>
      </c>
    </row>
    <row r="4250" spans="1:22">
      <c r="A4250">
        <v>4088200100</v>
      </c>
      <c r="B4250" s="1061">
        <v>2</v>
      </c>
      <c r="C4250" s="1061">
        <v>5</v>
      </c>
      <c r="D4250" s="1062">
        <v>2</v>
      </c>
      <c r="E4250" s="1061" t="s">
        <v>2394</v>
      </c>
      <c r="F4250" s="1061">
        <v>143</v>
      </c>
      <c r="G4250" s="1061" t="s">
        <v>711</v>
      </c>
      <c r="H4250" s="1063">
        <v>1</v>
      </c>
      <c r="I4250" s="1064">
        <v>14106</v>
      </c>
      <c r="J4250" s="1064">
        <v>1</v>
      </c>
      <c r="K4250">
        <v>2020</v>
      </c>
      <c r="L4250" s="1064">
        <v>1</v>
      </c>
      <c r="M4250" s="1064">
        <v>4</v>
      </c>
      <c r="N4250" s="1064" t="s">
        <v>2395</v>
      </c>
      <c r="O4250">
        <v>13</v>
      </c>
      <c r="P4250" s="1065">
        <v>0</v>
      </c>
      <c r="Q4250" s="1065">
        <v>1665.57</v>
      </c>
      <c r="R4250" s="1066">
        <f t="shared" si="66"/>
        <v>1665.57</v>
      </c>
      <c r="S4250" s="1065">
        <v>0</v>
      </c>
      <c r="T4250" s="1065">
        <v>0</v>
      </c>
      <c r="U4250" s="1065">
        <v>0</v>
      </c>
      <c r="V4250" s="1065">
        <v>0</v>
      </c>
    </row>
    <row r="4251" spans="1:22">
      <c r="A4251">
        <v>4088200100</v>
      </c>
      <c r="B4251" s="1061">
        <v>2</v>
      </c>
      <c r="C4251" s="1061">
        <v>5</v>
      </c>
      <c r="D4251" s="1062">
        <v>2</v>
      </c>
      <c r="E4251" s="1061" t="s">
        <v>2394</v>
      </c>
      <c r="F4251" s="1061">
        <v>143</v>
      </c>
      <c r="G4251" s="1061" t="s">
        <v>711</v>
      </c>
      <c r="H4251" s="1063">
        <v>1</v>
      </c>
      <c r="I4251" s="1064">
        <v>14106</v>
      </c>
      <c r="J4251" s="1064">
        <v>1</v>
      </c>
      <c r="K4251">
        <v>2020</v>
      </c>
      <c r="L4251" s="1064">
        <v>1</v>
      </c>
      <c r="M4251" s="1064">
        <v>4</v>
      </c>
      <c r="N4251" s="1064" t="s">
        <v>2395</v>
      </c>
      <c r="O4251">
        <v>13</v>
      </c>
      <c r="P4251" s="1065">
        <v>0</v>
      </c>
      <c r="Q4251" s="1065">
        <v>0</v>
      </c>
      <c r="R4251" s="1066">
        <f t="shared" si="66"/>
        <v>0</v>
      </c>
      <c r="S4251" s="1065">
        <v>0</v>
      </c>
      <c r="T4251" s="1065">
        <v>0</v>
      </c>
      <c r="U4251" s="1065">
        <v>0</v>
      </c>
      <c r="V4251" s="1065">
        <v>0</v>
      </c>
    </row>
    <row r="4252" spans="1:22">
      <c r="A4252">
        <v>4088200100</v>
      </c>
      <c r="B4252" s="1061">
        <v>2</v>
      </c>
      <c r="C4252" s="1061">
        <v>5</v>
      </c>
      <c r="D4252" s="1062">
        <v>2</v>
      </c>
      <c r="E4252" s="1061" t="s">
        <v>2394</v>
      </c>
      <c r="F4252" s="1061">
        <v>143</v>
      </c>
      <c r="G4252" s="1061" t="s">
        <v>711</v>
      </c>
      <c r="H4252" s="1063">
        <v>1</v>
      </c>
      <c r="I4252" s="1064">
        <v>14106</v>
      </c>
      <c r="J4252" s="1064">
        <v>1</v>
      </c>
      <c r="K4252">
        <v>2020</v>
      </c>
      <c r="L4252" s="1064">
        <v>1</v>
      </c>
      <c r="M4252" s="1064">
        <v>4</v>
      </c>
      <c r="N4252" s="1064" t="s">
        <v>2395</v>
      </c>
      <c r="O4252">
        <v>13</v>
      </c>
      <c r="P4252" s="1065">
        <v>0</v>
      </c>
      <c r="Q4252" s="1065">
        <v>0</v>
      </c>
      <c r="R4252" s="1066">
        <f t="shared" si="66"/>
        <v>0</v>
      </c>
      <c r="S4252" s="1065">
        <v>0</v>
      </c>
      <c r="T4252" s="1065">
        <v>0</v>
      </c>
      <c r="U4252" s="1065">
        <v>0</v>
      </c>
      <c r="V4252" s="1065">
        <v>0</v>
      </c>
    </row>
    <row r="4253" spans="1:22">
      <c r="A4253">
        <v>4088200100</v>
      </c>
      <c r="B4253" s="1061">
        <v>2</v>
      </c>
      <c r="C4253" s="1061">
        <v>5</v>
      </c>
      <c r="D4253" s="1062">
        <v>2</v>
      </c>
      <c r="E4253" s="1061" t="s">
        <v>2394</v>
      </c>
      <c r="F4253" s="1061">
        <v>143</v>
      </c>
      <c r="G4253" s="1061" t="s">
        <v>711</v>
      </c>
      <c r="H4253" s="1063">
        <v>1</v>
      </c>
      <c r="I4253" s="1064">
        <v>14106</v>
      </c>
      <c r="J4253" s="1064">
        <v>1</v>
      </c>
      <c r="K4253">
        <v>2020</v>
      </c>
      <c r="L4253" s="1064">
        <v>1</v>
      </c>
      <c r="M4253" s="1064">
        <v>4</v>
      </c>
      <c r="N4253" s="1064" t="s">
        <v>2395</v>
      </c>
      <c r="O4253">
        <v>13</v>
      </c>
      <c r="P4253" s="1065">
        <v>0</v>
      </c>
      <c r="Q4253" s="1065">
        <v>0</v>
      </c>
      <c r="R4253" s="1066">
        <f t="shared" si="66"/>
        <v>0</v>
      </c>
      <c r="S4253" s="1065">
        <v>1304.6600000000001</v>
      </c>
      <c r="T4253" s="1065">
        <v>1304.6600000000001</v>
      </c>
      <c r="U4253" s="1065">
        <v>0</v>
      </c>
      <c r="V4253" s="1065">
        <v>0</v>
      </c>
    </row>
    <row r="4254" spans="1:22">
      <c r="A4254">
        <v>4088200100</v>
      </c>
      <c r="B4254" s="1061">
        <v>2</v>
      </c>
      <c r="C4254" s="1061">
        <v>5</v>
      </c>
      <c r="D4254" s="1062">
        <v>2</v>
      </c>
      <c r="E4254" s="1061" t="s">
        <v>2394</v>
      </c>
      <c r="F4254" s="1061">
        <v>143</v>
      </c>
      <c r="G4254" s="1061" t="s">
        <v>711</v>
      </c>
      <c r="H4254" s="1063">
        <v>1</v>
      </c>
      <c r="I4254" s="1064">
        <v>14106</v>
      </c>
      <c r="J4254" s="1064">
        <v>1</v>
      </c>
      <c r="K4254">
        <v>2020</v>
      </c>
      <c r="L4254" s="1064">
        <v>1</v>
      </c>
      <c r="M4254" s="1064">
        <v>4</v>
      </c>
      <c r="N4254" s="1064" t="s">
        <v>2395</v>
      </c>
      <c r="O4254">
        <v>13</v>
      </c>
      <c r="P4254" s="1065">
        <v>0</v>
      </c>
      <c r="Q4254" s="1065">
        <v>1304.6600000000001</v>
      </c>
      <c r="R4254" s="1066">
        <f t="shared" si="66"/>
        <v>1304.6600000000001</v>
      </c>
      <c r="S4254" s="1065">
        <v>0</v>
      </c>
      <c r="T4254" s="1065">
        <v>0</v>
      </c>
      <c r="U4254" s="1065">
        <v>0</v>
      </c>
      <c r="V4254" s="1065">
        <v>0</v>
      </c>
    </row>
    <row r="4255" spans="1:22">
      <c r="A4255">
        <v>4088200100</v>
      </c>
      <c r="B4255" s="1061">
        <v>2</v>
      </c>
      <c r="C4255" s="1061">
        <v>5</v>
      </c>
      <c r="D4255" s="1062">
        <v>2</v>
      </c>
      <c r="E4255" s="1061" t="s">
        <v>2394</v>
      </c>
      <c r="F4255" s="1061">
        <v>143</v>
      </c>
      <c r="G4255" s="1061" t="s">
        <v>711</v>
      </c>
      <c r="H4255" s="1063">
        <v>1</v>
      </c>
      <c r="I4255" s="1064">
        <v>14106</v>
      </c>
      <c r="J4255" s="1064">
        <v>1</v>
      </c>
      <c r="K4255">
        <v>2020</v>
      </c>
      <c r="L4255" s="1064">
        <v>1</v>
      </c>
      <c r="M4255" s="1064">
        <v>4</v>
      </c>
      <c r="N4255" s="1064" t="s">
        <v>2395</v>
      </c>
      <c r="O4255">
        <v>13</v>
      </c>
      <c r="P4255" s="1065">
        <v>0</v>
      </c>
      <c r="Q4255" s="1065">
        <v>0</v>
      </c>
      <c r="R4255" s="1066">
        <f t="shared" si="66"/>
        <v>0</v>
      </c>
      <c r="S4255" s="1065">
        <v>0</v>
      </c>
      <c r="T4255" s="1065">
        <v>0</v>
      </c>
      <c r="U4255" s="1065">
        <v>0</v>
      </c>
      <c r="V4255" s="1065">
        <v>0</v>
      </c>
    </row>
    <row r="4256" spans="1:22">
      <c r="A4256">
        <v>4088200100</v>
      </c>
      <c r="B4256" s="1061">
        <v>2</v>
      </c>
      <c r="C4256" s="1061">
        <v>5</v>
      </c>
      <c r="D4256" s="1062">
        <v>2</v>
      </c>
      <c r="E4256" s="1061" t="s">
        <v>2394</v>
      </c>
      <c r="F4256" s="1061">
        <v>143</v>
      </c>
      <c r="G4256" s="1061" t="s">
        <v>711</v>
      </c>
      <c r="H4256" s="1063">
        <v>1</v>
      </c>
      <c r="I4256" s="1064">
        <v>14106</v>
      </c>
      <c r="J4256" s="1064">
        <v>1</v>
      </c>
      <c r="K4256">
        <v>2020</v>
      </c>
      <c r="L4256" s="1064">
        <v>1</v>
      </c>
      <c r="M4256" s="1064">
        <v>4</v>
      </c>
      <c r="N4256" s="1064" t="s">
        <v>2395</v>
      </c>
      <c r="O4256">
        <v>13</v>
      </c>
      <c r="P4256" s="1065">
        <v>0</v>
      </c>
      <c r="Q4256" s="1065">
        <v>0</v>
      </c>
      <c r="R4256" s="1066">
        <f t="shared" si="66"/>
        <v>0</v>
      </c>
      <c r="S4256" s="1065">
        <v>0</v>
      </c>
      <c r="T4256" s="1065">
        <v>0</v>
      </c>
      <c r="U4256" s="1065">
        <v>0</v>
      </c>
      <c r="V4256" s="1065">
        <v>0</v>
      </c>
    </row>
    <row r="4257" spans="1:22">
      <c r="A4257">
        <v>4088200100</v>
      </c>
      <c r="B4257" s="1061">
        <v>2</v>
      </c>
      <c r="C4257" s="1061">
        <v>5</v>
      </c>
      <c r="D4257" s="1062">
        <v>2</v>
      </c>
      <c r="E4257" s="1061" t="s">
        <v>2394</v>
      </c>
      <c r="F4257" s="1061">
        <v>143</v>
      </c>
      <c r="G4257" s="1061" t="s">
        <v>711</v>
      </c>
      <c r="H4257" s="1063">
        <v>1</v>
      </c>
      <c r="I4257" s="1064">
        <v>14106</v>
      </c>
      <c r="J4257" s="1064">
        <v>1</v>
      </c>
      <c r="K4257">
        <v>2020</v>
      </c>
      <c r="L4257" s="1064">
        <v>1</v>
      </c>
      <c r="M4257" s="1064">
        <v>4</v>
      </c>
      <c r="N4257" s="1064" t="s">
        <v>2395</v>
      </c>
      <c r="O4257">
        <v>13</v>
      </c>
      <c r="P4257" s="1065">
        <v>0</v>
      </c>
      <c r="Q4257" s="1065">
        <v>0</v>
      </c>
      <c r="R4257" s="1066">
        <f t="shared" si="66"/>
        <v>0</v>
      </c>
      <c r="S4257" s="1065">
        <v>8952.48</v>
      </c>
      <c r="T4257" s="1065">
        <v>8952.48</v>
      </c>
      <c r="U4257" s="1065">
        <v>0</v>
      </c>
      <c r="V4257" s="1065">
        <v>0</v>
      </c>
    </row>
    <row r="4258" spans="1:22">
      <c r="A4258">
        <v>4088200100</v>
      </c>
      <c r="B4258" s="1061">
        <v>2</v>
      </c>
      <c r="C4258" s="1061">
        <v>5</v>
      </c>
      <c r="D4258" s="1062">
        <v>2</v>
      </c>
      <c r="E4258" s="1061" t="s">
        <v>2394</v>
      </c>
      <c r="F4258" s="1061">
        <v>143</v>
      </c>
      <c r="G4258" s="1061" t="s">
        <v>711</v>
      </c>
      <c r="H4258" s="1063">
        <v>1</v>
      </c>
      <c r="I4258" s="1064">
        <v>14106</v>
      </c>
      <c r="J4258" s="1064">
        <v>1</v>
      </c>
      <c r="K4258">
        <v>2020</v>
      </c>
      <c r="L4258" s="1064">
        <v>1</v>
      </c>
      <c r="M4258" s="1064">
        <v>4</v>
      </c>
      <c r="N4258" s="1064" t="s">
        <v>2395</v>
      </c>
      <c r="O4258">
        <v>13</v>
      </c>
      <c r="P4258" s="1065">
        <v>0</v>
      </c>
      <c r="Q4258" s="1065">
        <v>8952.48</v>
      </c>
      <c r="R4258" s="1066">
        <f t="shared" si="66"/>
        <v>8952.48</v>
      </c>
      <c r="S4258" s="1065">
        <v>0</v>
      </c>
      <c r="T4258" s="1065">
        <v>0</v>
      </c>
      <c r="U4258" s="1065">
        <v>0</v>
      </c>
      <c r="V4258" s="1065">
        <v>0</v>
      </c>
    </row>
    <row r="4259" spans="1:22">
      <c r="A4259">
        <v>4088200100</v>
      </c>
      <c r="B4259" s="1061">
        <v>2</v>
      </c>
      <c r="C4259" s="1061">
        <v>5</v>
      </c>
      <c r="D4259" s="1062">
        <v>2</v>
      </c>
      <c r="E4259" s="1061" t="s">
        <v>2394</v>
      </c>
      <c r="F4259" s="1061">
        <v>143</v>
      </c>
      <c r="G4259" s="1061" t="s">
        <v>711</v>
      </c>
      <c r="H4259" s="1063">
        <v>1</v>
      </c>
      <c r="I4259" s="1064">
        <v>14106</v>
      </c>
      <c r="J4259" s="1064">
        <v>1</v>
      </c>
      <c r="K4259">
        <v>2020</v>
      </c>
      <c r="L4259" s="1064">
        <v>1</v>
      </c>
      <c r="M4259" s="1064">
        <v>4</v>
      </c>
      <c r="N4259" s="1064" t="s">
        <v>2395</v>
      </c>
      <c r="O4259">
        <v>13</v>
      </c>
      <c r="P4259" s="1065">
        <v>0</v>
      </c>
      <c r="Q4259" s="1065">
        <v>0</v>
      </c>
      <c r="R4259" s="1066">
        <f t="shared" si="66"/>
        <v>0</v>
      </c>
      <c r="S4259" s="1065">
        <v>1356.64</v>
      </c>
      <c r="T4259" s="1065">
        <v>1356.64</v>
      </c>
      <c r="U4259" s="1065">
        <v>0</v>
      </c>
      <c r="V4259" s="1065">
        <v>0</v>
      </c>
    </row>
    <row r="4260" spans="1:22">
      <c r="A4260">
        <v>4088200100</v>
      </c>
      <c r="B4260" s="1061">
        <v>2</v>
      </c>
      <c r="C4260" s="1061">
        <v>5</v>
      </c>
      <c r="D4260" s="1062">
        <v>2</v>
      </c>
      <c r="E4260" s="1061" t="s">
        <v>2394</v>
      </c>
      <c r="F4260" s="1061">
        <v>143</v>
      </c>
      <c r="G4260" s="1061" t="s">
        <v>711</v>
      </c>
      <c r="H4260" s="1063">
        <v>1</v>
      </c>
      <c r="I4260" s="1064">
        <v>14106</v>
      </c>
      <c r="J4260" s="1064">
        <v>1</v>
      </c>
      <c r="K4260">
        <v>2020</v>
      </c>
      <c r="L4260" s="1064">
        <v>1</v>
      </c>
      <c r="M4260" s="1064">
        <v>4</v>
      </c>
      <c r="N4260" s="1064" t="s">
        <v>2395</v>
      </c>
      <c r="O4260">
        <v>13</v>
      </c>
      <c r="P4260" s="1065">
        <v>0</v>
      </c>
      <c r="Q4260" s="1065">
        <v>1356.64</v>
      </c>
      <c r="R4260" s="1066">
        <f t="shared" si="66"/>
        <v>1356.64</v>
      </c>
      <c r="S4260" s="1065">
        <v>0</v>
      </c>
      <c r="T4260" s="1065">
        <v>0</v>
      </c>
      <c r="U4260" s="1065">
        <v>0</v>
      </c>
      <c r="V4260" s="1065">
        <v>0</v>
      </c>
    </row>
    <row r="4261" spans="1:22">
      <c r="A4261">
        <v>4088200100</v>
      </c>
      <c r="B4261" s="1061">
        <v>2</v>
      </c>
      <c r="C4261" s="1061">
        <v>5</v>
      </c>
      <c r="D4261" s="1062">
        <v>2</v>
      </c>
      <c r="E4261" s="1061" t="s">
        <v>2394</v>
      </c>
      <c r="F4261" s="1061">
        <v>143</v>
      </c>
      <c r="G4261" s="1061" t="s">
        <v>711</v>
      </c>
      <c r="H4261" s="1063">
        <v>1</v>
      </c>
      <c r="I4261" s="1064">
        <v>14106</v>
      </c>
      <c r="J4261" s="1064">
        <v>1</v>
      </c>
      <c r="K4261">
        <v>2020</v>
      </c>
      <c r="L4261" s="1064">
        <v>1</v>
      </c>
      <c r="M4261" s="1064">
        <v>4</v>
      </c>
      <c r="N4261" s="1064" t="s">
        <v>2395</v>
      </c>
      <c r="O4261">
        <v>13</v>
      </c>
      <c r="P4261" s="1065">
        <v>0</v>
      </c>
      <c r="Q4261" s="1065">
        <v>0</v>
      </c>
      <c r="R4261" s="1066">
        <f t="shared" si="66"/>
        <v>0</v>
      </c>
      <c r="S4261" s="1065">
        <v>0</v>
      </c>
      <c r="T4261" s="1065">
        <v>0</v>
      </c>
      <c r="U4261" s="1065">
        <v>0</v>
      </c>
      <c r="V4261" s="1065">
        <v>0</v>
      </c>
    </row>
    <row r="4262" spans="1:22">
      <c r="A4262">
        <v>4088200100</v>
      </c>
      <c r="B4262" s="1061">
        <v>2</v>
      </c>
      <c r="C4262" s="1061">
        <v>5</v>
      </c>
      <c r="D4262" s="1062">
        <v>2</v>
      </c>
      <c r="E4262" s="1061" t="s">
        <v>2394</v>
      </c>
      <c r="F4262" s="1061">
        <v>143</v>
      </c>
      <c r="G4262" s="1061" t="s">
        <v>711</v>
      </c>
      <c r="H4262" s="1063">
        <v>1</v>
      </c>
      <c r="I4262" s="1064">
        <v>14106</v>
      </c>
      <c r="J4262" s="1064">
        <v>1</v>
      </c>
      <c r="K4262">
        <v>2020</v>
      </c>
      <c r="L4262" s="1064">
        <v>1</v>
      </c>
      <c r="M4262" s="1064">
        <v>4</v>
      </c>
      <c r="N4262" s="1064" t="s">
        <v>2395</v>
      </c>
      <c r="O4262">
        <v>13</v>
      </c>
      <c r="P4262" s="1065">
        <v>0</v>
      </c>
      <c r="Q4262" s="1065">
        <v>0</v>
      </c>
      <c r="R4262" s="1066">
        <f t="shared" si="66"/>
        <v>0</v>
      </c>
      <c r="S4262" s="1065">
        <v>0</v>
      </c>
      <c r="T4262" s="1065">
        <v>0</v>
      </c>
      <c r="U4262" s="1065">
        <v>0</v>
      </c>
      <c r="V4262" s="1065">
        <v>0</v>
      </c>
    </row>
    <row r="4263" spans="1:22">
      <c r="A4263">
        <v>4088200100</v>
      </c>
      <c r="B4263" s="1061">
        <v>2</v>
      </c>
      <c r="C4263" s="1061">
        <v>5</v>
      </c>
      <c r="D4263" s="1062">
        <v>2</v>
      </c>
      <c r="E4263" s="1061" t="s">
        <v>2394</v>
      </c>
      <c r="F4263" s="1061">
        <v>143</v>
      </c>
      <c r="G4263" s="1061" t="s">
        <v>711</v>
      </c>
      <c r="H4263" s="1063">
        <v>1</v>
      </c>
      <c r="I4263" s="1064">
        <v>14106</v>
      </c>
      <c r="J4263" s="1064">
        <v>1</v>
      </c>
      <c r="K4263">
        <v>2020</v>
      </c>
      <c r="L4263" s="1064">
        <v>1</v>
      </c>
      <c r="M4263" s="1064">
        <v>4</v>
      </c>
      <c r="N4263" s="1064" t="s">
        <v>2395</v>
      </c>
      <c r="O4263">
        <v>13</v>
      </c>
      <c r="P4263" s="1065">
        <v>0</v>
      </c>
      <c r="Q4263" s="1065">
        <v>0</v>
      </c>
      <c r="R4263" s="1066">
        <f t="shared" si="66"/>
        <v>0</v>
      </c>
      <c r="S4263" s="1065">
        <v>0</v>
      </c>
      <c r="T4263" s="1065">
        <v>0</v>
      </c>
      <c r="U4263" s="1065">
        <v>0</v>
      </c>
      <c r="V4263" s="1065">
        <v>0</v>
      </c>
    </row>
    <row r="4264" spans="1:22">
      <c r="A4264">
        <v>4088200100</v>
      </c>
      <c r="B4264" s="1061">
        <v>2</v>
      </c>
      <c r="C4264" s="1061">
        <v>5</v>
      </c>
      <c r="D4264" s="1062">
        <v>2</v>
      </c>
      <c r="E4264" s="1061" t="s">
        <v>2394</v>
      </c>
      <c r="F4264" s="1061">
        <v>143</v>
      </c>
      <c r="G4264" s="1061" t="s">
        <v>711</v>
      </c>
      <c r="H4264" s="1063">
        <v>1</v>
      </c>
      <c r="I4264" s="1064">
        <v>14106</v>
      </c>
      <c r="J4264" s="1064">
        <v>1</v>
      </c>
      <c r="K4264">
        <v>2020</v>
      </c>
      <c r="L4264" s="1064">
        <v>1</v>
      </c>
      <c r="M4264" s="1064">
        <v>4</v>
      </c>
      <c r="N4264" s="1064" t="s">
        <v>2395</v>
      </c>
      <c r="O4264">
        <v>13</v>
      </c>
      <c r="P4264" s="1065">
        <v>0</v>
      </c>
      <c r="Q4264" s="1065">
        <v>0</v>
      </c>
      <c r="R4264" s="1066">
        <f t="shared" si="66"/>
        <v>0</v>
      </c>
      <c r="S4264" s="1065">
        <v>0</v>
      </c>
      <c r="T4264" s="1065">
        <v>0</v>
      </c>
      <c r="U4264" s="1065">
        <v>0</v>
      </c>
      <c r="V4264" s="1065">
        <v>0</v>
      </c>
    </row>
    <row r="4265" spans="1:22">
      <c r="A4265">
        <v>4088200100</v>
      </c>
      <c r="B4265" s="1061">
        <v>2</v>
      </c>
      <c r="C4265" s="1061">
        <v>5</v>
      </c>
      <c r="D4265" s="1062">
        <v>2</v>
      </c>
      <c r="E4265" s="1061" t="s">
        <v>2394</v>
      </c>
      <c r="F4265" s="1061">
        <v>143</v>
      </c>
      <c r="G4265" s="1061" t="s">
        <v>711</v>
      </c>
      <c r="H4265" s="1063">
        <v>1</v>
      </c>
      <c r="I4265" s="1064">
        <v>14106</v>
      </c>
      <c r="J4265" s="1064">
        <v>1</v>
      </c>
      <c r="K4265">
        <v>2020</v>
      </c>
      <c r="L4265" s="1064">
        <v>1</v>
      </c>
      <c r="M4265" s="1064">
        <v>4</v>
      </c>
      <c r="N4265" s="1064" t="s">
        <v>2395</v>
      </c>
      <c r="O4265">
        <v>13</v>
      </c>
      <c r="P4265" s="1065">
        <v>0</v>
      </c>
      <c r="Q4265" s="1065">
        <v>0</v>
      </c>
      <c r="R4265" s="1066">
        <f t="shared" si="66"/>
        <v>0</v>
      </c>
      <c r="S4265" s="1065">
        <v>3068.68</v>
      </c>
      <c r="T4265" s="1065">
        <v>3068.68</v>
      </c>
      <c r="U4265" s="1065">
        <v>0</v>
      </c>
      <c r="V4265" s="1065">
        <v>0</v>
      </c>
    </row>
    <row r="4266" spans="1:22">
      <c r="A4266">
        <v>4088200100</v>
      </c>
      <c r="B4266" s="1061">
        <v>2</v>
      </c>
      <c r="C4266" s="1061">
        <v>5</v>
      </c>
      <c r="D4266" s="1062">
        <v>2</v>
      </c>
      <c r="E4266" s="1061" t="s">
        <v>2394</v>
      </c>
      <c r="F4266" s="1061">
        <v>143</v>
      </c>
      <c r="G4266" s="1061" t="s">
        <v>711</v>
      </c>
      <c r="H4266" s="1063">
        <v>1</v>
      </c>
      <c r="I4266" s="1064">
        <v>14106</v>
      </c>
      <c r="J4266" s="1064">
        <v>1</v>
      </c>
      <c r="K4266">
        <v>2020</v>
      </c>
      <c r="L4266" s="1064">
        <v>1</v>
      </c>
      <c r="M4266" s="1064">
        <v>4</v>
      </c>
      <c r="N4266" s="1064" t="s">
        <v>2395</v>
      </c>
      <c r="O4266">
        <v>13</v>
      </c>
      <c r="P4266" s="1065">
        <v>0</v>
      </c>
      <c r="Q4266" s="1065">
        <v>3068.68</v>
      </c>
      <c r="R4266" s="1066">
        <f t="shared" si="66"/>
        <v>3068.68</v>
      </c>
      <c r="S4266" s="1065">
        <v>0</v>
      </c>
      <c r="T4266" s="1065">
        <v>0</v>
      </c>
      <c r="U4266" s="1065">
        <v>0</v>
      </c>
      <c r="V4266" s="1065">
        <v>0</v>
      </c>
    </row>
    <row r="4267" spans="1:22">
      <c r="A4267">
        <v>4088200100</v>
      </c>
      <c r="B4267" s="1061">
        <v>2</v>
      </c>
      <c r="C4267" s="1061">
        <v>5</v>
      </c>
      <c r="D4267" s="1062">
        <v>2</v>
      </c>
      <c r="E4267" s="1061" t="s">
        <v>2394</v>
      </c>
      <c r="F4267" s="1061">
        <v>143</v>
      </c>
      <c r="G4267" s="1061" t="s">
        <v>711</v>
      </c>
      <c r="H4267" s="1063">
        <v>1</v>
      </c>
      <c r="I4267" s="1064">
        <v>14106</v>
      </c>
      <c r="J4267" s="1064">
        <v>1</v>
      </c>
      <c r="K4267">
        <v>2020</v>
      </c>
      <c r="L4267" s="1064">
        <v>1</v>
      </c>
      <c r="M4267" s="1064">
        <v>4</v>
      </c>
      <c r="N4267" s="1064" t="s">
        <v>2395</v>
      </c>
      <c r="O4267">
        <v>13</v>
      </c>
      <c r="P4267" s="1065">
        <v>0</v>
      </c>
      <c r="Q4267" s="1065">
        <v>0</v>
      </c>
      <c r="R4267" s="1066">
        <f t="shared" si="66"/>
        <v>0</v>
      </c>
      <c r="S4267" s="1065">
        <v>0</v>
      </c>
      <c r="T4267" s="1065">
        <v>0</v>
      </c>
      <c r="U4267" s="1065">
        <v>0</v>
      </c>
      <c r="V4267" s="1065">
        <v>0</v>
      </c>
    </row>
    <row r="4268" spans="1:22">
      <c r="A4268">
        <v>4088200100</v>
      </c>
      <c r="B4268" s="1061">
        <v>2</v>
      </c>
      <c r="C4268" s="1061">
        <v>5</v>
      </c>
      <c r="D4268" s="1062">
        <v>2</v>
      </c>
      <c r="E4268" s="1061" t="s">
        <v>2394</v>
      </c>
      <c r="F4268" s="1061">
        <v>143</v>
      </c>
      <c r="G4268" s="1061" t="s">
        <v>711</v>
      </c>
      <c r="H4268" s="1063">
        <v>1</v>
      </c>
      <c r="I4268" s="1064">
        <v>14106</v>
      </c>
      <c r="J4268" s="1064">
        <v>1</v>
      </c>
      <c r="K4268">
        <v>2020</v>
      </c>
      <c r="L4268" s="1064">
        <v>1</v>
      </c>
      <c r="M4268" s="1064">
        <v>4</v>
      </c>
      <c r="N4268" s="1064" t="s">
        <v>2395</v>
      </c>
      <c r="O4268">
        <v>13</v>
      </c>
      <c r="P4268" s="1065">
        <v>0</v>
      </c>
      <c r="Q4268" s="1065">
        <v>0</v>
      </c>
      <c r="R4268" s="1066">
        <f t="shared" si="66"/>
        <v>0</v>
      </c>
      <c r="S4268" s="1065">
        <v>0</v>
      </c>
      <c r="T4268" s="1065">
        <v>0</v>
      </c>
      <c r="U4268" s="1065">
        <v>0</v>
      </c>
      <c r="V4268" s="1065">
        <v>0</v>
      </c>
    </row>
    <row r="4269" spans="1:22">
      <c r="A4269">
        <v>4088200100</v>
      </c>
      <c r="B4269" s="1061">
        <v>2</v>
      </c>
      <c r="C4269" s="1061">
        <v>5</v>
      </c>
      <c r="D4269" s="1062">
        <v>2</v>
      </c>
      <c r="E4269" s="1061" t="s">
        <v>2394</v>
      </c>
      <c r="F4269" s="1061">
        <v>143</v>
      </c>
      <c r="G4269" s="1061" t="s">
        <v>711</v>
      </c>
      <c r="H4269" s="1063">
        <v>1</v>
      </c>
      <c r="I4269" s="1064">
        <v>14106</v>
      </c>
      <c r="J4269" s="1064">
        <v>1</v>
      </c>
      <c r="K4269">
        <v>2020</v>
      </c>
      <c r="L4269" s="1064">
        <v>1</v>
      </c>
      <c r="M4269" s="1064">
        <v>4</v>
      </c>
      <c r="N4269" s="1064" t="s">
        <v>2395</v>
      </c>
      <c r="O4269">
        <v>13</v>
      </c>
      <c r="P4269" s="1065">
        <v>0</v>
      </c>
      <c r="Q4269" s="1065">
        <v>0</v>
      </c>
      <c r="R4269" s="1066">
        <f t="shared" si="66"/>
        <v>0</v>
      </c>
      <c r="S4269" s="1065">
        <v>3444.41</v>
      </c>
      <c r="T4269" s="1065">
        <v>3444.41</v>
      </c>
      <c r="U4269" s="1065">
        <v>0</v>
      </c>
      <c r="V4269" s="1065">
        <v>0</v>
      </c>
    </row>
    <row r="4270" spans="1:22">
      <c r="A4270">
        <v>4088200100</v>
      </c>
      <c r="B4270" s="1061">
        <v>2</v>
      </c>
      <c r="C4270" s="1061">
        <v>5</v>
      </c>
      <c r="D4270" s="1062">
        <v>2</v>
      </c>
      <c r="E4270" s="1061" t="s">
        <v>2394</v>
      </c>
      <c r="F4270" s="1061">
        <v>143</v>
      </c>
      <c r="G4270" s="1061" t="s">
        <v>711</v>
      </c>
      <c r="H4270" s="1063">
        <v>1</v>
      </c>
      <c r="I4270" s="1064">
        <v>14106</v>
      </c>
      <c r="J4270" s="1064">
        <v>1</v>
      </c>
      <c r="K4270">
        <v>2020</v>
      </c>
      <c r="L4270" s="1064">
        <v>1</v>
      </c>
      <c r="M4270" s="1064">
        <v>4</v>
      </c>
      <c r="N4270" s="1064" t="s">
        <v>2395</v>
      </c>
      <c r="O4270">
        <v>13</v>
      </c>
      <c r="P4270" s="1065">
        <v>0</v>
      </c>
      <c r="Q4270" s="1065">
        <v>3444.41</v>
      </c>
      <c r="R4270" s="1066">
        <f t="shared" si="66"/>
        <v>3444.41</v>
      </c>
      <c r="S4270" s="1065">
        <v>0</v>
      </c>
      <c r="T4270" s="1065">
        <v>0</v>
      </c>
      <c r="U4270" s="1065">
        <v>0</v>
      </c>
      <c r="V4270" s="1065">
        <v>0</v>
      </c>
    </row>
    <row r="4271" spans="1:22">
      <c r="A4271">
        <v>4088200100</v>
      </c>
      <c r="B4271" s="1061">
        <v>2</v>
      </c>
      <c r="C4271" s="1061">
        <v>5</v>
      </c>
      <c r="D4271" s="1062">
        <v>2</v>
      </c>
      <c r="E4271" s="1061" t="s">
        <v>2394</v>
      </c>
      <c r="F4271" s="1061">
        <v>143</v>
      </c>
      <c r="G4271" s="1061" t="s">
        <v>711</v>
      </c>
      <c r="H4271" s="1063">
        <v>1</v>
      </c>
      <c r="I4271" s="1064">
        <v>14106</v>
      </c>
      <c r="J4271" s="1064">
        <v>1</v>
      </c>
      <c r="K4271">
        <v>2020</v>
      </c>
      <c r="L4271" s="1064">
        <v>1</v>
      </c>
      <c r="M4271" s="1064">
        <v>4</v>
      </c>
      <c r="N4271" s="1064" t="s">
        <v>2395</v>
      </c>
      <c r="O4271">
        <v>13</v>
      </c>
      <c r="P4271" s="1065">
        <v>0</v>
      </c>
      <c r="Q4271" s="1065">
        <v>0</v>
      </c>
      <c r="R4271" s="1066">
        <f t="shared" si="66"/>
        <v>0</v>
      </c>
      <c r="S4271" s="1065">
        <v>0</v>
      </c>
      <c r="T4271" s="1065">
        <v>0</v>
      </c>
      <c r="U4271" s="1065">
        <v>0</v>
      </c>
      <c r="V4271" s="1065">
        <v>0</v>
      </c>
    </row>
    <row r="4272" spans="1:22">
      <c r="A4272">
        <v>4088200100</v>
      </c>
      <c r="B4272" s="1061">
        <v>2</v>
      </c>
      <c r="C4272" s="1061">
        <v>5</v>
      </c>
      <c r="D4272" s="1062">
        <v>2</v>
      </c>
      <c r="E4272" s="1061" t="s">
        <v>2394</v>
      </c>
      <c r="F4272" s="1061">
        <v>143</v>
      </c>
      <c r="G4272" s="1061" t="s">
        <v>711</v>
      </c>
      <c r="H4272" s="1063">
        <v>1</v>
      </c>
      <c r="I4272" s="1064">
        <v>14106</v>
      </c>
      <c r="J4272" s="1064">
        <v>1</v>
      </c>
      <c r="K4272">
        <v>2020</v>
      </c>
      <c r="L4272" s="1064">
        <v>1</v>
      </c>
      <c r="M4272" s="1064">
        <v>4</v>
      </c>
      <c r="N4272" s="1064" t="s">
        <v>2395</v>
      </c>
      <c r="O4272">
        <v>13</v>
      </c>
      <c r="P4272" s="1065">
        <v>0</v>
      </c>
      <c r="Q4272" s="1065">
        <v>0</v>
      </c>
      <c r="R4272" s="1066">
        <f t="shared" si="66"/>
        <v>0</v>
      </c>
      <c r="S4272" s="1065">
        <v>0</v>
      </c>
      <c r="T4272" s="1065">
        <v>0</v>
      </c>
      <c r="U4272" s="1065">
        <v>0</v>
      </c>
      <c r="V4272" s="1065">
        <v>0</v>
      </c>
    </row>
    <row r="4273" spans="1:22">
      <c r="A4273">
        <v>4088200100</v>
      </c>
      <c r="B4273" s="1061">
        <v>2</v>
      </c>
      <c r="C4273" s="1061">
        <v>5</v>
      </c>
      <c r="D4273" s="1062">
        <v>2</v>
      </c>
      <c r="E4273" s="1061" t="s">
        <v>2394</v>
      </c>
      <c r="F4273" s="1061">
        <v>143</v>
      </c>
      <c r="G4273" s="1061" t="s">
        <v>711</v>
      </c>
      <c r="H4273" s="1063">
        <v>1</v>
      </c>
      <c r="I4273" s="1064">
        <v>14106</v>
      </c>
      <c r="J4273" s="1064">
        <v>1</v>
      </c>
      <c r="K4273">
        <v>2020</v>
      </c>
      <c r="L4273" s="1064">
        <v>1</v>
      </c>
      <c r="M4273" s="1064">
        <v>4</v>
      </c>
      <c r="N4273" s="1064" t="s">
        <v>2395</v>
      </c>
      <c r="O4273">
        <v>13</v>
      </c>
      <c r="P4273" s="1065">
        <v>0</v>
      </c>
      <c r="Q4273" s="1065">
        <v>0</v>
      </c>
      <c r="R4273" s="1066">
        <f t="shared" si="66"/>
        <v>0</v>
      </c>
      <c r="S4273" s="1065">
        <v>9597.5300000000007</v>
      </c>
      <c r="T4273" s="1065">
        <v>9597.5300000000007</v>
      </c>
      <c r="U4273" s="1065">
        <v>0</v>
      </c>
      <c r="V4273" s="1065">
        <v>0</v>
      </c>
    </row>
    <row r="4274" spans="1:22">
      <c r="A4274">
        <v>4088200100</v>
      </c>
      <c r="B4274" s="1061">
        <v>2</v>
      </c>
      <c r="C4274" s="1061">
        <v>5</v>
      </c>
      <c r="D4274" s="1062">
        <v>2</v>
      </c>
      <c r="E4274" s="1061" t="s">
        <v>2394</v>
      </c>
      <c r="F4274" s="1061">
        <v>143</v>
      </c>
      <c r="G4274" s="1061" t="s">
        <v>711</v>
      </c>
      <c r="H4274" s="1063">
        <v>1</v>
      </c>
      <c r="I4274" s="1064">
        <v>14106</v>
      </c>
      <c r="J4274" s="1064">
        <v>1</v>
      </c>
      <c r="K4274">
        <v>2020</v>
      </c>
      <c r="L4274" s="1064">
        <v>1</v>
      </c>
      <c r="M4274" s="1064">
        <v>4</v>
      </c>
      <c r="N4274" s="1064" t="s">
        <v>2395</v>
      </c>
      <c r="O4274">
        <v>13</v>
      </c>
      <c r="P4274" s="1065">
        <v>0</v>
      </c>
      <c r="Q4274" s="1065">
        <v>9597.5300000000007</v>
      </c>
      <c r="R4274" s="1066">
        <f t="shared" si="66"/>
        <v>9597.5300000000007</v>
      </c>
      <c r="S4274" s="1065">
        <v>0</v>
      </c>
      <c r="T4274" s="1065">
        <v>0</v>
      </c>
      <c r="U4274" s="1065">
        <v>0</v>
      </c>
      <c r="V4274" s="1065">
        <v>0</v>
      </c>
    </row>
    <row r="4275" spans="1:22">
      <c r="A4275">
        <v>4088200100</v>
      </c>
      <c r="B4275" s="1061">
        <v>2</v>
      </c>
      <c r="C4275" s="1061">
        <v>5</v>
      </c>
      <c r="D4275" s="1062">
        <v>2</v>
      </c>
      <c r="E4275" s="1061" t="s">
        <v>2394</v>
      </c>
      <c r="F4275" s="1061">
        <v>143</v>
      </c>
      <c r="G4275" s="1061" t="s">
        <v>711</v>
      </c>
      <c r="H4275" s="1063">
        <v>1</v>
      </c>
      <c r="I4275" s="1064">
        <v>14106</v>
      </c>
      <c r="J4275" s="1064">
        <v>1</v>
      </c>
      <c r="K4275">
        <v>2020</v>
      </c>
      <c r="L4275" s="1064">
        <v>1</v>
      </c>
      <c r="M4275" s="1064">
        <v>4</v>
      </c>
      <c r="N4275" s="1064" t="s">
        <v>2395</v>
      </c>
      <c r="O4275">
        <v>13</v>
      </c>
      <c r="P4275" s="1065">
        <v>0</v>
      </c>
      <c r="Q4275" s="1065">
        <v>0</v>
      </c>
      <c r="R4275" s="1066">
        <f t="shared" si="66"/>
        <v>0</v>
      </c>
      <c r="S4275" s="1065">
        <v>0</v>
      </c>
      <c r="T4275" s="1065">
        <v>0</v>
      </c>
      <c r="U4275" s="1065">
        <v>0</v>
      </c>
      <c r="V4275" s="1065">
        <v>0</v>
      </c>
    </row>
    <row r="4276" spans="1:22">
      <c r="A4276">
        <v>4088200100</v>
      </c>
      <c r="B4276" s="1061">
        <v>2</v>
      </c>
      <c r="C4276" s="1061">
        <v>5</v>
      </c>
      <c r="D4276" s="1062">
        <v>2</v>
      </c>
      <c r="E4276" s="1061" t="s">
        <v>2394</v>
      </c>
      <c r="F4276" s="1061">
        <v>143</v>
      </c>
      <c r="G4276" s="1061" t="s">
        <v>711</v>
      </c>
      <c r="H4276" s="1063">
        <v>1</v>
      </c>
      <c r="I4276" s="1064">
        <v>14106</v>
      </c>
      <c r="J4276" s="1064">
        <v>1</v>
      </c>
      <c r="K4276">
        <v>2020</v>
      </c>
      <c r="L4276" s="1064">
        <v>1</v>
      </c>
      <c r="M4276" s="1064">
        <v>4</v>
      </c>
      <c r="N4276" s="1064" t="s">
        <v>2395</v>
      </c>
      <c r="O4276">
        <v>13</v>
      </c>
      <c r="P4276" s="1065">
        <v>0</v>
      </c>
      <c r="Q4276" s="1065">
        <v>0</v>
      </c>
      <c r="R4276" s="1066">
        <f t="shared" si="66"/>
        <v>0</v>
      </c>
      <c r="S4276" s="1065">
        <v>0</v>
      </c>
      <c r="T4276" s="1065">
        <v>0</v>
      </c>
      <c r="U4276" s="1065">
        <v>0</v>
      </c>
      <c r="V4276" s="1065">
        <v>0</v>
      </c>
    </row>
    <row r="4277" spans="1:22">
      <c r="A4277">
        <v>4088200100</v>
      </c>
      <c r="B4277" s="1061">
        <v>2</v>
      </c>
      <c r="C4277" s="1061">
        <v>5</v>
      </c>
      <c r="D4277" s="1062">
        <v>2</v>
      </c>
      <c r="E4277" s="1061" t="s">
        <v>2394</v>
      </c>
      <c r="F4277" s="1061">
        <v>143</v>
      </c>
      <c r="G4277" s="1061" t="s">
        <v>711</v>
      </c>
      <c r="H4277" s="1063">
        <v>1</v>
      </c>
      <c r="I4277" s="1064">
        <v>14106</v>
      </c>
      <c r="J4277" s="1064">
        <v>1</v>
      </c>
      <c r="K4277">
        <v>2020</v>
      </c>
      <c r="L4277" s="1064">
        <v>1</v>
      </c>
      <c r="M4277" s="1064">
        <v>4</v>
      </c>
      <c r="N4277" s="1064" t="s">
        <v>2395</v>
      </c>
      <c r="O4277">
        <v>13</v>
      </c>
      <c r="P4277" s="1065">
        <v>0</v>
      </c>
      <c r="Q4277" s="1065">
        <v>0</v>
      </c>
      <c r="R4277" s="1066">
        <f t="shared" si="66"/>
        <v>0</v>
      </c>
      <c r="S4277" s="1065">
        <v>1754.39</v>
      </c>
      <c r="T4277" s="1065">
        <v>1754.39</v>
      </c>
      <c r="U4277" s="1065">
        <v>0</v>
      </c>
      <c r="V4277" s="1065">
        <v>0</v>
      </c>
    </row>
    <row r="4278" spans="1:22">
      <c r="A4278">
        <v>4088200100</v>
      </c>
      <c r="B4278" s="1061">
        <v>2</v>
      </c>
      <c r="C4278" s="1061">
        <v>5</v>
      </c>
      <c r="D4278" s="1062">
        <v>2</v>
      </c>
      <c r="E4278" s="1061" t="s">
        <v>2394</v>
      </c>
      <c r="F4278" s="1061">
        <v>143</v>
      </c>
      <c r="G4278" s="1061" t="s">
        <v>711</v>
      </c>
      <c r="H4278" s="1063">
        <v>1</v>
      </c>
      <c r="I4278" s="1064">
        <v>14106</v>
      </c>
      <c r="J4278" s="1064">
        <v>1</v>
      </c>
      <c r="K4278">
        <v>2020</v>
      </c>
      <c r="L4278" s="1064">
        <v>1</v>
      </c>
      <c r="M4278" s="1064">
        <v>4</v>
      </c>
      <c r="N4278" s="1064" t="s">
        <v>2395</v>
      </c>
      <c r="O4278">
        <v>13</v>
      </c>
      <c r="P4278" s="1065">
        <v>0</v>
      </c>
      <c r="Q4278" s="1065">
        <v>1754.39</v>
      </c>
      <c r="R4278" s="1066">
        <f t="shared" si="66"/>
        <v>1754.39</v>
      </c>
      <c r="S4278" s="1065">
        <v>0</v>
      </c>
      <c r="T4278" s="1065">
        <v>0</v>
      </c>
      <c r="U4278" s="1065">
        <v>0</v>
      </c>
      <c r="V4278" s="1065">
        <v>0</v>
      </c>
    </row>
    <row r="4279" spans="1:22">
      <c r="A4279">
        <v>4088200100</v>
      </c>
      <c r="B4279" s="1061">
        <v>2</v>
      </c>
      <c r="C4279" s="1061">
        <v>5</v>
      </c>
      <c r="D4279" s="1062">
        <v>2</v>
      </c>
      <c r="E4279" s="1061" t="s">
        <v>2394</v>
      </c>
      <c r="F4279" s="1061">
        <v>143</v>
      </c>
      <c r="G4279" s="1061" t="s">
        <v>711</v>
      </c>
      <c r="H4279" s="1063">
        <v>1</v>
      </c>
      <c r="I4279" s="1064">
        <v>14106</v>
      </c>
      <c r="J4279" s="1064">
        <v>1</v>
      </c>
      <c r="K4279">
        <v>2020</v>
      </c>
      <c r="L4279" s="1064">
        <v>1</v>
      </c>
      <c r="M4279" s="1064">
        <v>4</v>
      </c>
      <c r="N4279" s="1064" t="s">
        <v>2395</v>
      </c>
      <c r="O4279">
        <v>13</v>
      </c>
      <c r="P4279" s="1065">
        <v>0</v>
      </c>
      <c r="Q4279" s="1065">
        <v>0</v>
      </c>
      <c r="R4279" s="1066">
        <f t="shared" si="66"/>
        <v>0</v>
      </c>
      <c r="S4279" s="1065">
        <v>0</v>
      </c>
      <c r="T4279" s="1065">
        <v>0</v>
      </c>
      <c r="U4279" s="1065">
        <v>0</v>
      </c>
      <c r="V4279" s="1065">
        <v>0</v>
      </c>
    </row>
    <row r="4280" spans="1:22">
      <c r="A4280">
        <v>4088200100</v>
      </c>
      <c r="B4280" s="1061">
        <v>2</v>
      </c>
      <c r="C4280" s="1061">
        <v>5</v>
      </c>
      <c r="D4280" s="1062">
        <v>2</v>
      </c>
      <c r="E4280" s="1061" t="s">
        <v>2394</v>
      </c>
      <c r="F4280" s="1061">
        <v>143</v>
      </c>
      <c r="G4280" s="1061" t="s">
        <v>711</v>
      </c>
      <c r="H4280" s="1063">
        <v>1</v>
      </c>
      <c r="I4280" s="1064">
        <v>14106</v>
      </c>
      <c r="J4280" s="1064">
        <v>1</v>
      </c>
      <c r="K4280">
        <v>2020</v>
      </c>
      <c r="L4280" s="1064">
        <v>1</v>
      </c>
      <c r="M4280" s="1064">
        <v>4</v>
      </c>
      <c r="N4280" s="1064" t="s">
        <v>2395</v>
      </c>
      <c r="O4280">
        <v>13</v>
      </c>
      <c r="P4280" s="1065">
        <v>0</v>
      </c>
      <c r="Q4280" s="1065">
        <v>0</v>
      </c>
      <c r="R4280" s="1066">
        <f t="shared" si="66"/>
        <v>0</v>
      </c>
      <c r="S4280" s="1065">
        <v>0</v>
      </c>
      <c r="T4280" s="1065">
        <v>0</v>
      </c>
      <c r="U4280" s="1065">
        <v>0</v>
      </c>
      <c r="V4280" s="1065">
        <v>0</v>
      </c>
    </row>
    <row r="4281" spans="1:22">
      <c r="A4281">
        <v>4088200100</v>
      </c>
      <c r="B4281" s="1061">
        <v>2</v>
      </c>
      <c r="C4281" s="1061">
        <v>5</v>
      </c>
      <c r="D4281" s="1062">
        <v>2</v>
      </c>
      <c r="E4281" s="1061" t="s">
        <v>2394</v>
      </c>
      <c r="F4281" s="1061">
        <v>143</v>
      </c>
      <c r="G4281" s="1061" t="s">
        <v>711</v>
      </c>
      <c r="H4281" s="1063">
        <v>1</v>
      </c>
      <c r="I4281" s="1064">
        <v>14106</v>
      </c>
      <c r="J4281" s="1064">
        <v>1</v>
      </c>
      <c r="K4281">
        <v>2020</v>
      </c>
      <c r="L4281" s="1064">
        <v>1</v>
      </c>
      <c r="M4281" s="1064">
        <v>4</v>
      </c>
      <c r="N4281" s="1064" t="s">
        <v>2395</v>
      </c>
      <c r="O4281">
        <v>13</v>
      </c>
      <c r="P4281" s="1065">
        <v>0</v>
      </c>
      <c r="Q4281" s="1065">
        <v>0</v>
      </c>
      <c r="R4281" s="1066">
        <f t="shared" si="66"/>
        <v>0</v>
      </c>
      <c r="S4281" s="1065">
        <v>7231.25</v>
      </c>
      <c r="T4281" s="1065">
        <v>7231.25</v>
      </c>
      <c r="U4281" s="1065">
        <v>0</v>
      </c>
      <c r="V4281" s="1065">
        <v>0</v>
      </c>
    </row>
    <row r="4282" spans="1:22">
      <c r="A4282">
        <v>4088200100</v>
      </c>
      <c r="B4282" s="1061">
        <v>2</v>
      </c>
      <c r="C4282" s="1061">
        <v>5</v>
      </c>
      <c r="D4282" s="1062">
        <v>2</v>
      </c>
      <c r="E4282" s="1061" t="s">
        <v>2394</v>
      </c>
      <c r="F4282" s="1061">
        <v>143</v>
      </c>
      <c r="G4282" s="1061" t="s">
        <v>711</v>
      </c>
      <c r="H4282" s="1063">
        <v>1</v>
      </c>
      <c r="I4282" s="1064">
        <v>14106</v>
      </c>
      <c r="J4282" s="1064">
        <v>1</v>
      </c>
      <c r="K4282">
        <v>2020</v>
      </c>
      <c r="L4282" s="1064">
        <v>1</v>
      </c>
      <c r="M4282" s="1064">
        <v>4</v>
      </c>
      <c r="N4282" s="1064" t="s">
        <v>2395</v>
      </c>
      <c r="O4282">
        <v>13</v>
      </c>
      <c r="P4282" s="1065">
        <v>0</v>
      </c>
      <c r="Q4282" s="1065">
        <v>7231.25</v>
      </c>
      <c r="R4282" s="1066">
        <f t="shared" si="66"/>
        <v>7231.25</v>
      </c>
      <c r="S4282" s="1065">
        <v>0</v>
      </c>
      <c r="T4282" s="1065">
        <v>0</v>
      </c>
      <c r="U4282" s="1065">
        <v>0</v>
      </c>
      <c r="V4282" s="1065">
        <v>0</v>
      </c>
    </row>
    <row r="4283" spans="1:22">
      <c r="A4283">
        <v>4088200100</v>
      </c>
      <c r="B4283" s="1061">
        <v>2</v>
      </c>
      <c r="C4283" s="1061">
        <v>5</v>
      </c>
      <c r="D4283" s="1062">
        <v>2</v>
      </c>
      <c r="E4283" s="1061" t="s">
        <v>2394</v>
      </c>
      <c r="F4283" s="1061">
        <v>143</v>
      </c>
      <c r="G4283" s="1061" t="s">
        <v>711</v>
      </c>
      <c r="H4283" s="1063">
        <v>1</v>
      </c>
      <c r="I4283" s="1064">
        <v>14106</v>
      </c>
      <c r="J4283" s="1064">
        <v>1</v>
      </c>
      <c r="K4283">
        <v>2020</v>
      </c>
      <c r="L4283" s="1064">
        <v>1</v>
      </c>
      <c r="M4283" s="1064">
        <v>4</v>
      </c>
      <c r="N4283" s="1064" t="s">
        <v>2395</v>
      </c>
      <c r="O4283">
        <v>13</v>
      </c>
      <c r="P4283" s="1065">
        <v>0</v>
      </c>
      <c r="Q4283" s="1065">
        <v>0</v>
      </c>
      <c r="R4283" s="1066">
        <f t="shared" si="66"/>
        <v>0</v>
      </c>
      <c r="S4283" s="1065">
        <v>0</v>
      </c>
      <c r="T4283" s="1065">
        <v>0</v>
      </c>
      <c r="U4283" s="1065">
        <v>0</v>
      </c>
      <c r="V4283" s="1065">
        <v>0</v>
      </c>
    </row>
    <row r="4284" spans="1:22">
      <c r="A4284">
        <v>4088200100</v>
      </c>
      <c r="B4284" s="1061">
        <v>2</v>
      </c>
      <c r="C4284" s="1061">
        <v>5</v>
      </c>
      <c r="D4284" s="1062">
        <v>2</v>
      </c>
      <c r="E4284" s="1061" t="s">
        <v>2394</v>
      </c>
      <c r="F4284" s="1061">
        <v>143</v>
      </c>
      <c r="G4284" s="1061" t="s">
        <v>711</v>
      </c>
      <c r="H4284" s="1063">
        <v>1</v>
      </c>
      <c r="I4284" s="1064">
        <v>14106</v>
      </c>
      <c r="J4284" s="1064">
        <v>1</v>
      </c>
      <c r="K4284">
        <v>2020</v>
      </c>
      <c r="L4284" s="1064">
        <v>1</v>
      </c>
      <c r="M4284" s="1064">
        <v>4</v>
      </c>
      <c r="N4284" s="1064" t="s">
        <v>2395</v>
      </c>
      <c r="O4284">
        <v>13</v>
      </c>
      <c r="P4284" s="1065">
        <v>0</v>
      </c>
      <c r="Q4284" s="1065">
        <v>9928.19</v>
      </c>
      <c r="R4284" s="1066">
        <f t="shared" si="66"/>
        <v>9928.19</v>
      </c>
      <c r="S4284" s="1065">
        <v>0</v>
      </c>
      <c r="T4284" s="1065">
        <v>0</v>
      </c>
      <c r="U4284" s="1065">
        <v>0</v>
      </c>
      <c r="V4284" s="1065">
        <v>0</v>
      </c>
    </row>
    <row r="4285" spans="1:22">
      <c r="A4285">
        <v>4088200100</v>
      </c>
      <c r="B4285" s="1061">
        <v>2</v>
      </c>
      <c r="C4285" s="1061">
        <v>5</v>
      </c>
      <c r="D4285" s="1062">
        <v>2</v>
      </c>
      <c r="E4285" s="1061" t="s">
        <v>2394</v>
      </c>
      <c r="F4285" s="1061">
        <v>143</v>
      </c>
      <c r="G4285" s="1061" t="s">
        <v>711</v>
      </c>
      <c r="H4285" s="1063">
        <v>1</v>
      </c>
      <c r="I4285" s="1064">
        <v>14106</v>
      </c>
      <c r="J4285" s="1064">
        <v>1</v>
      </c>
      <c r="K4285">
        <v>2020</v>
      </c>
      <c r="L4285" s="1064">
        <v>1</v>
      </c>
      <c r="M4285" s="1064">
        <v>4</v>
      </c>
      <c r="N4285" s="1064" t="s">
        <v>2395</v>
      </c>
      <c r="O4285">
        <v>13</v>
      </c>
      <c r="P4285" s="1065">
        <v>0</v>
      </c>
      <c r="Q4285" s="1065">
        <v>0</v>
      </c>
      <c r="R4285" s="1066">
        <f t="shared" si="66"/>
        <v>0</v>
      </c>
      <c r="S4285" s="1065">
        <v>0</v>
      </c>
      <c r="T4285" s="1065">
        <v>0</v>
      </c>
      <c r="U4285" s="1065">
        <v>0</v>
      </c>
      <c r="V4285" s="1065">
        <v>0</v>
      </c>
    </row>
    <row r="4286" spans="1:22">
      <c r="A4286">
        <v>4088200100</v>
      </c>
      <c r="B4286" s="1061">
        <v>2</v>
      </c>
      <c r="C4286" s="1061">
        <v>5</v>
      </c>
      <c r="D4286" s="1062">
        <v>2</v>
      </c>
      <c r="E4286" s="1061" t="s">
        <v>2394</v>
      </c>
      <c r="F4286" s="1061">
        <v>143</v>
      </c>
      <c r="G4286" s="1061" t="s">
        <v>711</v>
      </c>
      <c r="H4286" s="1063">
        <v>1</v>
      </c>
      <c r="I4286" s="1064">
        <v>14106</v>
      </c>
      <c r="J4286" s="1064">
        <v>1</v>
      </c>
      <c r="K4286">
        <v>2020</v>
      </c>
      <c r="L4286" s="1064">
        <v>1</v>
      </c>
      <c r="M4286" s="1064">
        <v>4</v>
      </c>
      <c r="N4286" s="1064" t="s">
        <v>2395</v>
      </c>
      <c r="O4286">
        <v>13</v>
      </c>
      <c r="P4286" s="1065">
        <v>0</v>
      </c>
      <c r="Q4286" s="1065">
        <v>0</v>
      </c>
      <c r="R4286" s="1066">
        <f t="shared" si="66"/>
        <v>0</v>
      </c>
      <c r="S4286" s="1065">
        <v>9928.19</v>
      </c>
      <c r="T4286" s="1065">
        <v>9928.19</v>
      </c>
      <c r="U4286" s="1065">
        <v>0</v>
      </c>
      <c r="V4286" s="1065">
        <v>0</v>
      </c>
    </row>
    <row r="4287" spans="1:22">
      <c r="A4287">
        <v>4088200100</v>
      </c>
      <c r="B4287" s="1061">
        <v>2</v>
      </c>
      <c r="C4287" s="1061">
        <v>5</v>
      </c>
      <c r="D4287" s="1062">
        <v>2</v>
      </c>
      <c r="E4287" s="1061" t="s">
        <v>2394</v>
      </c>
      <c r="F4287" s="1061">
        <v>143</v>
      </c>
      <c r="G4287" s="1061" t="s">
        <v>711</v>
      </c>
      <c r="H4287" s="1063">
        <v>1</v>
      </c>
      <c r="I4287" s="1064">
        <v>14106</v>
      </c>
      <c r="J4287" s="1064">
        <v>1</v>
      </c>
      <c r="K4287">
        <v>2020</v>
      </c>
      <c r="L4287" s="1064">
        <v>1</v>
      </c>
      <c r="M4287" s="1064">
        <v>4</v>
      </c>
      <c r="N4287" s="1064" t="s">
        <v>2395</v>
      </c>
      <c r="O4287">
        <v>13</v>
      </c>
      <c r="P4287" s="1065">
        <v>0</v>
      </c>
      <c r="Q4287" s="1065">
        <v>0</v>
      </c>
      <c r="R4287" s="1066">
        <f t="shared" si="66"/>
        <v>0</v>
      </c>
      <c r="S4287" s="1065">
        <v>0</v>
      </c>
      <c r="T4287" s="1065">
        <v>0</v>
      </c>
      <c r="U4287" s="1065">
        <v>0</v>
      </c>
      <c r="V4287" s="1065">
        <v>0</v>
      </c>
    </row>
    <row r="4288" spans="1:22">
      <c r="A4288">
        <v>4088200100</v>
      </c>
      <c r="B4288" s="1061">
        <v>2</v>
      </c>
      <c r="C4288" s="1061">
        <v>5</v>
      </c>
      <c r="D4288" s="1062">
        <v>2</v>
      </c>
      <c r="E4288" s="1061" t="s">
        <v>2394</v>
      </c>
      <c r="F4288" s="1061">
        <v>143</v>
      </c>
      <c r="G4288" s="1061" t="s">
        <v>711</v>
      </c>
      <c r="H4288" s="1063">
        <v>1</v>
      </c>
      <c r="I4288" s="1064">
        <v>14106</v>
      </c>
      <c r="J4288" s="1064">
        <v>1</v>
      </c>
      <c r="K4288">
        <v>2020</v>
      </c>
      <c r="L4288" s="1064">
        <v>1</v>
      </c>
      <c r="M4288" s="1064">
        <v>4</v>
      </c>
      <c r="N4288" s="1064" t="s">
        <v>2395</v>
      </c>
      <c r="O4288">
        <v>13</v>
      </c>
      <c r="P4288" s="1065">
        <v>0</v>
      </c>
      <c r="Q4288" s="1065">
        <v>0</v>
      </c>
      <c r="R4288" s="1066">
        <f t="shared" si="66"/>
        <v>0</v>
      </c>
      <c r="S4288" s="1065">
        <v>0</v>
      </c>
      <c r="T4288" s="1065">
        <v>0</v>
      </c>
      <c r="U4288" s="1065">
        <v>0</v>
      </c>
      <c r="V4288" s="1065">
        <v>0</v>
      </c>
    </row>
    <row r="4289" spans="1:22">
      <c r="A4289">
        <v>4088200100</v>
      </c>
      <c r="B4289" s="1061">
        <v>2</v>
      </c>
      <c r="C4289" s="1061">
        <v>5</v>
      </c>
      <c r="D4289" s="1062">
        <v>2</v>
      </c>
      <c r="E4289" s="1061" t="s">
        <v>2394</v>
      </c>
      <c r="F4289" s="1061">
        <v>143</v>
      </c>
      <c r="G4289" s="1061" t="s">
        <v>711</v>
      </c>
      <c r="H4289" s="1063">
        <v>1</v>
      </c>
      <c r="I4289" s="1064">
        <v>14106</v>
      </c>
      <c r="J4289" s="1064">
        <v>1</v>
      </c>
      <c r="K4289">
        <v>2020</v>
      </c>
      <c r="L4289" s="1064">
        <v>1</v>
      </c>
      <c r="M4289" s="1064">
        <v>4</v>
      </c>
      <c r="N4289" s="1064" t="s">
        <v>2395</v>
      </c>
      <c r="O4289">
        <v>13</v>
      </c>
      <c r="P4289" s="1065">
        <v>0</v>
      </c>
      <c r="Q4289" s="1065">
        <v>0</v>
      </c>
      <c r="R4289" s="1066">
        <f t="shared" si="66"/>
        <v>0</v>
      </c>
      <c r="S4289" s="1065">
        <v>4643.3599999999997</v>
      </c>
      <c r="T4289" s="1065">
        <v>4643.3599999999997</v>
      </c>
      <c r="U4289" s="1065">
        <v>0</v>
      </c>
      <c r="V4289" s="1065">
        <v>0</v>
      </c>
    </row>
    <row r="4290" spans="1:22">
      <c r="A4290">
        <v>4088200100</v>
      </c>
      <c r="B4290" s="1061">
        <v>2</v>
      </c>
      <c r="C4290" s="1061">
        <v>5</v>
      </c>
      <c r="D4290" s="1062">
        <v>2</v>
      </c>
      <c r="E4290" s="1061" t="s">
        <v>2394</v>
      </c>
      <c r="F4290" s="1061">
        <v>143</v>
      </c>
      <c r="G4290" s="1061" t="s">
        <v>711</v>
      </c>
      <c r="H4290" s="1063">
        <v>1</v>
      </c>
      <c r="I4290" s="1064">
        <v>14106</v>
      </c>
      <c r="J4290" s="1064">
        <v>1</v>
      </c>
      <c r="K4290">
        <v>2020</v>
      </c>
      <c r="L4290" s="1064">
        <v>1</v>
      </c>
      <c r="M4290" s="1064">
        <v>4</v>
      </c>
      <c r="N4290" s="1064" t="s">
        <v>2395</v>
      </c>
      <c r="O4290">
        <v>13</v>
      </c>
      <c r="P4290" s="1065">
        <v>0</v>
      </c>
      <c r="Q4290" s="1065">
        <v>4643.3599999999997</v>
      </c>
      <c r="R4290" s="1066">
        <f t="shared" si="66"/>
        <v>4643.3599999999997</v>
      </c>
      <c r="S4290" s="1065">
        <v>0</v>
      </c>
      <c r="T4290" s="1065">
        <v>0</v>
      </c>
      <c r="U4290" s="1065">
        <v>0</v>
      </c>
      <c r="V4290" s="1065">
        <v>0</v>
      </c>
    </row>
    <row r="4291" spans="1:22">
      <c r="A4291">
        <v>4088200100</v>
      </c>
      <c r="B4291" s="1061">
        <v>2</v>
      </c>
      <c r="C4291" s="1061">
        <v>5</v>
      </c>
      <c r="D4291" s="1062">
        <v>2</v>
      </c>
      <c r="E4291" s="1061" t="s">
        <v>2394</v>
      </c>
      <c r="F4291" s="1061">
        <v>143</v>
      </c>
      <c r="G4291" s="1061" t="s">
        <v>711</v>
      </c>
      <c r="H4291" s="1063">
        <v>1</v>
      </c>
      <c r="I4291" s="1064">
        <v>14106</v>
      </c>
      <c r="J4291" s="1064">
        <v>1</v>
      </c>
      <c r="K4291">
        <v>2020</v>
      </c>
      <c r="L4291" s="1064">
        <v>1</v>
      </c>
      <c r="M4291" s="1064">
        <v>4</v>
      </c>
      <c r="N4291" s="1064" t="s">
        <v>2395</v>
      </c>
      <c r="O4291">
        <v>13</v>
      </c>
      <c r="P4291" s="1065">
        <v>0</v>
      </c>
      <c r="Q4291" s="1065">
        <v>0</v>
      </c>
      <c r="R4291" s="1066">
        <f t="shared" si="66"/>
        <v>0</v>
      </c>
      <c r="S4291" s="1065">
        <v>0</v>
      </c>
      <c r="T4291" s="1065">
        <v>0</v>
      </c>
      <c r="U4291" s="1065">
        <v>0</v>
      </c>
      <c r="V4291" s="1065">
        <v>0</v>
      </c>
    </row>
    <row r="4292" spans="1:22">
      <c r="A4292">
        <v>4088200100</v>
      </c>
      <c r="B4292" s="1061">
        <v>2</v>
      </c>
      <c r="C4292" s="1061">
        <v>5</v>
      </c>
      <c r="D4292" s="1062">
        <v>2</v>
      </c>
      <c r="E4292" s="1061" t="s">
        <v>2394</v>
      </c>
      <c r="F4292" s="1061">
        <v>143</v>
      </c>
      <c r="G4292" s="1061" t="s">
        <v>711</v>
      </c>
      <c r="H4292" s="1063">
        <v>1</v>
      </c>
      <c r="I4292" s="1064">
        <v>14106</v>
      </c>
      <c r="J4292" s="1064">
        <v>1</v>
      </c>
      <c r="K4292">
        <v>2020</v>
      </c>
      <c r="L4292" s="1064">
        <v>1</v>
      </c>
      <c r="M4292" s="1064">
        <v>4</v>
      </c>
      <c r="N4292" s="1064" t="s">
        <v>2395</v>
      </c>
      <c r="O4292">
        <v>13</v>
      </c>
      <c r="P4292" s="1065">
        <v>0</v>
      </c>
      <c r="Q4292" s="1065">
        <v>0</v>
      </c>
      <c r="R4292" s="1066">
        <f t="shared" si="66"/>
        <v>0</v>
      </c>
      <c r="S4292" s="1065">
        <v>0</v>
      </c>
      <c r="T4292" s="1065">
        <v>0</v>
      </c>
      <c r="U4292" s="1065">
        <v>0</v>
      </c>
      <c r="V4292" s="1065">
        <v>0</v>
      </c>
    </row>
    <row r="4293" spans="1:22">
      <c r="A4293">
        <v>4088200100</v>
      </c>
      <c r="B4293" s="1061">
        <v>2</v>
      </c>
      <c r="C4293" s="1061">
        <v>5</v>
      </c>
      <c r="D4293" s="1062">
        <v>2</v>
      </c>
      <c r="E4293" s="1061" t="s">
        <v>2394</v>
      </c>
      <c r="F4293" s="1061">
        <v>143</v>
      </c>
      <c r="G4293" s="1061" t="s">
        <v>711</v>
      </c>
      <c r="H4293" s="1063">
        <v>1</v>
      </c>
      <c r="I4293" s="1064">
        <v>14106</v>
      </c>
      <c r="J4293" s="1064">
        <v>1</v>
      </c>
      <c r="K4293">
        <v>2020</v>
      </c>
      <c r="L4293" s="1064">
        <v>1</v>
      </c>
      <c r="M4293" s="1064">
        <v>4</v>
      </c>
      <c r="N4293" s="1064" t="s">
        <v>2395</v>
      </c>
      <c r="O4293">
        <v>13</v>
      </c>
      <c r="P4293" s="1065">
        <v>0</v>
      </c>
      <c r="Q4293" s="1065">
        <v>0</v>
      </c>
      <c r="R4293" s="1066">
        <f t="shared" ref="R4293:R4356" si="67">P4293+Q4293</f>
        <v>0</v>
      </c>
      <c r="S4293" s="1065">
        <v>4702.7299999999996</v>
      </c>
      <c r="T4293" s="1065">
        <v>4702.7299999999996</v>
      </c>
      <c r="U4293" s="1065">
        <v>0</v>
      </c>
      <c r="V4293" s="1065">
        <v>0</v>
      </c>
    </row>
    <row r="4294" spans="1:22">
      <c r="A4294">
        <v>4088200100</v>
      </c>
      <c r="B4294" s="1061">
        <v>2</v>
      </c>
      <c r="C4294" s="1061">
        <v>5</v>
      </c>
      <c r="D4294" s="1062">
        <v>2</v>
      </c>
      <c r="E4294" s="1061" t="s">
        <v>2394</v>
      </c>
      <c r="F4294" s="1061">
        <v>143</v>
      </c>
      <c r="G4294" s="1061" t="s">
        <v>711</v>
      </c>
      <c r="H4294" s="1063">
        <v>1</v>
      </c>
      <c r="I4294" s="1064">
        <v>14106</v>
      </c>
      <c r="J4294" s="1064">
        <v>1</v>
      </c>
      <c r="K4294">
        <v>2020</v>
      </c>
      <c r="L4294" s="1064">
        <v>1</v>
      </c>
      <c r="M4294" s="1064">
        <v>4</v>
      </c>
      <c r="N4294" s="1064" t="s">
        <v>2395</v>
      </c>
      <c r="O4294">
        <v>13</v>
      </c>
      <c r="P4294" s="1065">
        <v>0</v>
      </c>
      <c r="Q4294" s="1065">
        <v>4702.7299999999996</v>
      </c>
      <c r="R4294" s="1066">
        <f t="shared" si="67"/>
        <v>4702.7299999999996</v>
      </c>
      <c r="S4294" s="1065">
        <v>0</v>
      </c>
      <c r="T4294" s="1065">
        <v>0</v>
      </c>
      <c r="U4294" s="1065">
        <v>0</v>
      </c>
      <c r="V4294" s="1065">
        <v>0</v>
      </c>
    </row>
    <row r="4295" spans="1:22">
      <c r="A4295">
        <v>4088200100</v>
      </c>
      <c r="B4295" s="1061">
        <v>2</v>
      </c>
      <c r="C4295" s="1061">
        <v>5</v>
      </c>
      <c r="D4295" s="1062">
        <v>2</v>
      </c>
      <c r="E4295" s="1061" t="s">
        <v>2394</v>
      </c>
      <c r="F4295" s="1061">
        <v>143</v>
      </c>
      <c r="G4295" s="1061" t="s">
        <v>711</v>
      </c>
      <c r="H4295" s="1063">
        <v>1</v>
      </c>
      <c r="I4295" s="1064">
        <v>14106</v>
      </c>
      <c r="J4295" s="1064">
        <v>1</v>
      </c>
      <c r="K4295">
        <v>2020</v>
      </c>
      <c r="L4295" s="1064">
        <v>1</v>
      </c>
      <c r="M4295" s="1064">
        <v>4</v>
      </c>
      <c r="N4295" s="1064" t="s">
        <v>2395</v>
      </c>
      <c r="O4295">
        <v>13</v>
      </c>
      <c r="P4295" s="1065">
        <v>0</v>
      </c>
      <c r="Q4295" s="1065">
        <v>0</v>
      </c>
      <c r="R4295" s="1066">
        <f t="shared" si="67"/>
        <v>0</v>
      </c>
      <c r="S4295" s="1065">
        <v>0</v>
      </c>
      <c r="T4295" s="1065">
        <v>0</v>
      </c>
      <c r="U4295" s="1065">
        <v>0</v>
      </c>
      <c r="V4295" s="1065">
        <v>0</v>
      </c>
    </row>
    <row r="4296" spans="1:22">
      <c r="A4296">
        <v>4088200100</v>
      </c>
      <c r="B4296" s="1061">
        <v>2</v>
      </c>
      <c r="C4296" s="1061">
        <v>5</v>
      </c>
      <c r="D4296" s="1062">
        <v>2</v>
      </c>
      <c r="E4296" s="1061" t="s">
        <v>2394</v>
      </c>
      <c r="F4296" s="1061">
        <v>143</v>
      </c>
      <c r="G4296" s="1061" t="s">
        <v>711</v>
      </c>
      <c r="H4296" s="1063">
        <v>1</v>
      </c>
      <c r="I4296" s="1064">
        <v>14106</v>
      </c>
      <c r="J4296" s="1064">
        <v>1</v>
      </c>
      <c r="K4296">
        <v>2020</v>
      </c>
      <c r="L4296" s="1064">
        <v>1</v>
      </c>
      <c r="M4296" s="1064">
        <v>4</v>
      </c>
      <c r="N4296" s="1064" t="s">
        <v>2395</v>
      </c>
      <c r="O4296">
        <v>13</v>
      </c>
      <c r="P4296" s="1065">
        <v>0</v>
      </c>
      <c r="Q4296" s="1065">
        <v>0</v>
      </c>
      <c r="R4296" s="1066">
        <f t="shared" si="67"/>
        <v>0</v>
      </c>
      <c r="S4296" s="1065">
        <v>0</v>
      </c>
      <c r="T4296" s="1065">
        <v>0</v>
      </c>
      <c r="U4296" s="1065">
        <v>0</v>
      </c>
      <c r="V4296" s="1065">
        <v>0</v>
      </c>
    </row>
    <row r="4297" spans="1:22">
      <c r="A4297">
        <v>4088200100</v>
      </c>
      <c r="B4297" s="1061">
        <v>2</v>
      </c>
      <c r="C4297" s="1061">
        <v>5</v>
      </c>
      <c r="D4297" s="1062">
        <v>2</v>
      </c>
      <c r="E4297" s="1061" t="s">
        <v>2394</v>
      </c>
      <c r="F4297" s="1061">
        <v>143</v>
      </c>
      <c r="G4297" s="1061" t="s">
        <v>711</v>
      </c>
      <c r="H4297" s="1063">
        <v>1</v>
      </c>
      <c r="I4297" s="1064">
        <v>14106</v>
      </c>
      <c r="J4297" s="1064">
        <v>1</v>
      </c>
      <c r="K4297">
        <v>2020</v>
      </c>
      <c r="L4297" s="1064">
        <v>1</v>
      </c>
      <c r="M4297" s="1064">
        <v>4</v>
      </c>
      <c r="N4297" s="1064" t="s">
        <v>2395</v>
      </c>
      <c r="O4297">
        <v>13</v>
      </c>
      <c r="P4297" s="1065">
        <v>0</v>
      </c>
      <c r="Q4297" s="1065">
        <v>0</v>
      </c>
      <c r="R4297" s="1066">
        <f t="shared" si="67"/>
        <v>0</v>
      </c>
      <c r="S4297" s="1065">
        <v>1497.64</v>
      </c>
      <c r="T4297" s="1065">
        <v>1497.64</v>
      </c>
      <c r="U4297" s="1065">
        <v>0</v>
      </c>
      <c r="V4297" s="1065">
        <v>0</v>
      </c>
    </row>
    <row r="4298" spans="1:22">
      <c r="A4298">
        <v>4088200100</v>
      </c>
      <c r="B4298" s="1061">
        <v>2</v>
      </c>
      <c r="C4298" s="1061">
        <v>5</v>
      </c>
      <c r="D4298" s="1062">
        <v>2</v>
      </c>
      <c r="E4298" s="1061" t="s">
        <v>2394</v>
      </c>
      <c r="F4298" s="1061">
        <v>143</v>
      </c>
      <c r="G4298" s="1061" t="s">
        <v>711</v>
      </c>
      <c r="H4298" s="1063">
        <v>1</v>
      </c>
      <c r="I4298" s="1064">
        <v>14106</v>
      </c>
      <c r="J4298" s="1064">
        <v>1</v>
      </c>
      <c r="K4298">
        <v>2020</v>
      </c>
      <c r="L4298" s="1064">
        <v>1</v>
      </c>
      <c r="M4298" s="1064">
        <v>4</v>
      </c>
      <c r="N4298" s="1064" t="s">
        <v>2395</v>
      </c>
      <c r="O4298">
        <v>13</v>
      </c>
      <c r="P4298" s="1065">
        <v>0</v>
      </c>
      <c r="Q4298" s="1065">
        <v>1497.64</v>
      </c>
      <c r="R4298" s="1066">
        <f t="shared" si="67"/>
        <v>1497.64</v>
      </c>
      <c r="S4298" s="1065">
        <v>0</v>
      </c>
      <c r="T4298" s="1065">
        <v>0</v>
      </c>
      <c r="U4298" s="1065">
        <v>0</v>
      </c>
      <c r="V4298" s="1065">
        <v>0</v>
      </c>
    </row>
    <row r="4299" spans="1:22">
      <c r="A4299">
        <v>4088200100</v>
      </c>
      <c r="B4299" s="1061">
        <v>2</v>
      </c>
      <c r="C4299" s="1061">
        <v>5</v>
      </c>
      <c r="D4299" s="1062">
        <v>2</v>
      </c>
      <c r="E4299" s="1061" t="s">
        <v>2394</v>
      </c>
      <c r="F4299" s="1061">
        <v>143</v>
      </c>
      <c r="G4299" s="1061" t="s">
        <v>711</v>
      </c>
      <c r="H4299" s="1063">
        <v>1</v>
      </c>
      <c r="I4299" s="1064">
        <v>14106</v>
      </c>
      <c r="J4299" s="1064">
        <v>1</v>
      </c>
      <c r="K4299">
        <v>2020</v>
      </c>
      <c r="L4299" s="1064">
        <v>1</v>
      </c>
      <c r="M4299" s="1064">
        <v>4</v>
      </c>
      <c r="N4299" s="1064" t="s">
        <v>2395</v>
      </c>
      <c r="O4299">
        <v>13</v>
      </c>
      <c r="P4299" s="1065">
        <v>0</v>
      </c>
      <c r="Q4299" s="1065">
        <v>0</v>
      </c>
      <c r="R4299" s="1066">
        <f t="shared" si="67"/>
        <v>0</v>
      </c>
      <c r="S4299" s="1065">
        <v>0</v>
      </c>
      <c r="T4299" s="1065">
        <v>0</v>
      </c>
      <c r="U4299" s="1065">
        <v>0</v>
      </c>
      <c r="V4299" s="1065">
        <v>0</v>
      </c>
    </row>
    <row r="4300" spans="1:22">
      <c r="A4300">
        <v>4088200100</v>
      </c>
      <c r="B4300" s="1061">
        <v>2</v>
      </c>
      <c r="C4300" s="1061">
        <v>5</v>
      </c>
      <c r="D4300" s="1062">
        <v>2</v>
      </c>
      <c r="E4300" s="1061" t="s">
        <v>2394</v>
      </c>
      <c r="F4300" s="1061">
        <v>143</v>
      </c>
      <c r="G4300" s="1061" t="s">
        <v>711</v>
      </c>
      <c r="H4300" s="1063">
        <v>1</v>
      </c>
      <c r="I4300" s="1064">
        <v>14106</v>
      </c>
      <c r="J4300" s="1064">
        <v>1</v>
      </c>
      <c r="K4300">
        <v>2020</v>
      </c>
      <c r="L4300" s="1064">
        <v>1</v>
      </c>
      <c r="M4300" s="1064">
        <v>4</v>
      </c>
      <c r="N4300" s="1064" t="s">
        <v>2395</v>
      </c>
      <c r="O4300">
        <v>13</v>
      </c>
      <c r="P4300" s="1065">
        <v>0</v>
      </c>
      <c r="Q4300" s="1065">
        <v>0</v>
      </c>
      <c r="R4300" s="1066">
        <f t="shared" si="67"/>
        <v>0</v>
      </c>
      <c r="S4300" s="1065">
        <v>0</v>
      </c>
      <c r="T4300" s="1065">
        <v>0</v>
      </c>
      <c r="U4300" s="1065">
        <v>0</v>
      </c>
      <c r="V4300" s="1065">
        <v>0</v>
      </c>
    </row>
    <row r="4301" spans="1:22">
      <c r="A4301">
        <v>4088200100</v>
      </c>
      <c r="B4301" s="1061">
        <v>2</v>
      </c>
      <c r="C4301" s="1061">
        <v>5</v>
      </c>
      <c r="D4301" s="1062">
        <v>2</v>
      </c>
      <c r="E4301" s="1061" t="s">
        <v>2394</v>
      </c>
      <c r="F4301" s="1061">
        <v>143</v>
      </c>
      <c r="G4301" s="1061" t="s">
        <v>711</v>
      </c>
      <c r="H4301" s="1063">
        <v>1</v>
      </c>
      <c r="I4301" s="1064">
        <v>14106</v>
      </c>
      <c r="J4301" s="1064">
        <v>1</v>
      </c>
      <c r="K4301">
        <v>2020</v>
      </c>
      <c r="L4301" s="1064">
        <v>1</v>
      </c>
      <c r="M4301" s="1064">
        <v>4</v>
      </c>
      <c r="N4301" s="1064" t="s">
        <v>2395</v>
      </c>
      <c r="O4301">
        <v>13</v>
      </c>
      <c r="P4301" s="1065">
        <v>0</v>
      </c>
      <c r="Q4301" s="1065">
        <v>0</v>
      </c>
      <c r="R4301" s="1066">
        <f t="shared" si="67"/>
        <v>0</v>
      </c>
      <c r="S4301" s="1065">
        <v>13262.89</v>
      </c>
      <c r="T4301" s="1065">
        <v>13262.89</v>
      </c>
      <c r="U4301" s="1065">
        <v>0</v>
      </c>
      <c r="V4301" s="1065">
        <v>0</v>
      </c>
    </row>
    <row r="4302" spans="1:22">
      <c r="A4302">
        <v>4088200100</v>
      </c>
      <c r="B4302" s="1061">
        <v>2</v>
      </c>
      <c r="C4302" s="1061">
        <v>5</v>
      </c>
      <c r="D4302" s="1062">
        <v>2</v>
      </c>
      <c r="E4302" s="1061" t="s">
        <v>2394</v>
      </c>
      <c r="F4302" s="1061">
        <v>143</v>
      </c>
      <c r="G4302" s="1061" t="s">
        <v>711</v>
      </c>
      <c r="H4302" s="1063">
        <v>1</v>
      </c>
      <c r="I4302" s="1064">
        <v>14106</v>
      </c>
      <c r="J4302" s="1064">
        <v>1</v>
      </c>
      <c r="K4302">
        <v>2020</v>
      </c>
      <c r="L4302" s="1064">
        <v>1</v>
      </c>
      <c r="M4302" s="1064">
        <v>4</v>
      </c>
      <c r="N4302" s="1064" t="s">
        <v>2395</v>
      </c>
      <c r="O4302">
        <v>13</v>
      </c>
      <c r="P4302" s="1065">
        <v>0</v>
      </c>
      <c r="Q4302" s="1065">
        <v>13262.89</v>
      </c>
      <c r="R4302" s="1066">
        <f t="shared" si="67"/>
        <v>13262.89</v>
      </c>
      <c r="S4302" s="1065">
        <v>0</v>
      </c>
      <c r="T4302" s="1065">
        <v>0</v>
      </c>
      <c r="U4302" s="1065">
        <v>0</v>
      </c>
      <c r="V4302" s="1065">
        <v>0</v>
      </c>
    </row>
    <row r="4303" spans="1:22">
      <c r="A4303">
        <v>4088200100</v>
      </c>
      <c r="B4303" s="1061">
        <v>2</v>
      </c>
      <c r="C4303" s="1061">
        <v>5</v>
      </c>
      <c r="D4303" s="1062">
        <v>2</v>
      </c>
      <c r="E4303" s="1061" t="s">
        <v>2394</v>
      </c>
      <c r="F4303" s="1061">
        <v>143</v>
      </c>
      <c r="G4303" s="1061" t="s">
        <v>711</v>
      </c>
      <c r="H4303" s="1063">
        <v>1</v>
      </c>
      <c r="I4303" s="1064">
        <v>14106</v>
      </c>
      <c r="J4303" s="1064">
        <v>1</v>
      </c>
      <c r="K4303">
        <v>2020</v>
      </c>
      <c r="L4303" s="1064">
        <v>1</v>
      </c>
      <c r="M4303" s="1064">
        <v>4</v>
      </c>
      <c r="N4303" s="1064" t="s">
        <v>2395</v>
      </c>
      <c r="O4303">
        <v>13</v>
      </c>
      <c r="P4303" s="1065">
        <v>0</v>
      </c>
      <c r="Q4303" s="1065">
        <v>0</v>
      </c>
      <c r="R4303" s="1066">
        <f t="shared" si="67"/>
        <v>0</v>
      </c>
      <c r="S4303" s="1065">
        <v>0</v>
      </c>
      <c r="T4303" s="1065">
        <v>0</v>
      </c>
      <c r="U4303" s="1065">
        <v>0</v>
      </c>
      <c r="V4303" s="1065">
        <v>0</v>
      </c>
    </row>
    <row r="4304" spans="1:22">
      <c r="A4304">
        <v>4088200100</v>
      </c>
      <c r="B4304" s="1061">
        <v>2</v>
      </c>
      <c r="C4304" s="1061">
        <v>5</v>
      </c>
      <c r="D4304" s="1062">
        <v>2</v>
      </c>
      <c r="E4304" s="1061" t="s">
        <v>2394</v>
      </c>
      <c r="F4304" s="1061">
        <v>143</v>
      </c>
      <c r="G4304" s="1061" t="s">
        <v>711</v>
      </c>
      <c r="H4304" s="1063">
        <v>1</v>
      </c>
      <c r="I4304" s="1064">
        <v>14106</v>
      </c>
      <c r="J4304" s="1064">
        <v>1</v>
      </c>
      <c r="K4304">
        <v>2020</v>
      </c>
      <c r="L4304" s="1064">
        <v>1</v>
      </c>
      <c r="M4304" s="1064">
        <v>4</v>
      </c>
      <c r="N4304" s="1064" t="s">
        <v>2395</v>
      </c>
      <c r="O4304">
        <v>13</v>
      </c>
      <c r="P4304" s="1065">
        <v>0</v>
      </c>
      <c r="Q4304" s="1065">
        <v>0</v>
      </c>
      <c r="R4304" s="1066">
        <f t="shared" si="67"/>
        <v>0</v>
      </c>
      <c r="S4304" s="1065">
        <v>0</v>
      </c>
      <c r="T4304" s="1065">
        <v>0</v>
      </c>
      <c r="U4304" s="1065">
        <v>0</v>
      </c>
      <c r="V4304" s="1065">
        <v>0</v>
      </c>
    </row>
    <row r="4305" spans="1:22">
      <c r="A4305">
        <v>4088200100</v>
      </c>
      <c r="B4305" s="1061">
        <v>2</v>
      </c>
      <c r="C4305" s="1061">
        <v>5</v>
      </c>
      <c r="D4305" s="1062">
        <v>2</v>
      </c>
      <c r="E4305" s="1061" t="s">
        <v>2394</v>
      </c>
      <c r="F4305" s="1061">
        <v>143</v>
      </c>
      <c r="G4305" s="1061" t="s">
        <v>711</v>
      </c>
      <c r="H4305" s="1063">
        <v>1</v>
      </c>
      <c r="I4305" s="1064">
        <v>14106</v>
      </c>
      <c r="J4305" s="1064">
        <v>1</v>
      </c>
      <c r="K4305">
        <v>2020</v>
      </c>
      <c r="L4305" s="1064">
        <v>1</v>
      </c>
      <c r="M4305" s="1064">
        <v>4</v>
      </c>
      <c r="N4305" s="1064" t="s">
        <v>2395</v>
      </c>
      <c r="O4305">
        <v>13</v>
      </c>
      <c r="P4305" s="1065">
        <v>0</v>
      </c>
      <c r="Q4305" s="1065">
        <v>0</v>
      </c>
      <c r="R4305" s="1066">
        <f t="shared" si="67"/>
        <v>0</v>
      </c>
      <c r="S4305" s="1065">
        <v>969.67</v>
      </c>
      <c r="T4305" s="1065">
        <v>969.67</v>
      </c>
      <c r="U4305" s="1065">
        <v>0</v>
      </c>
      <c r="V4305" s="1065">
        <v>0</v>
      </c>
    </row>
    <row r="4306" spans="1:22">
      <c r="A4306">
        <v>4088200100</v>
      </c>
      <c r="B4306" s="1061">
        <v>2</v>
      </c>
      <c r="C4306" s="1061">
        <v>5</v>
      </c>
      <c r="D4306" s="1062">
        <v>2</v>
      </c>
      <c r="E4306" s="1061" t="s">
        <v>2394</v>
      </c>
      <c r="F4306" s="1061">
        <v>143</v>
      </c>
      <c r="G4306" s="1061" t="s">
        <v>711</v>
      </c>
      <c r="H4306" s="1063">
        <v>1</v>
      </c>
      <c r="I4306" s="1064">
        <v>14106</v>
      </c>
      <c r="J4306" s="1064">
        <v>1</v>
      </c>
      <c r="K4306">
        <v>2020</v>
      </c>
      <c r="L4306" s="1064">
        <v>1</v>
      </c>
      <c r="M4306" s="1064">
        <v>4</v>
      </c>
      <c r="N4306" s="1064" t="s">
        <v>2395</v>
      </c>
      <c r="O4306">
        <v>13</v>
      </c>
      <c r="P4306" s="1065">
        <v>0</v>
      </c>
      <c r="Q4306" s="1065">
        <v>969.67</v>
      </c>
      <c r="R4306" s="1066">
        <f t="shared" si="67"/>
        <v>969.67</v>
      </c>
      <c r="S4306" s="1065">
        <v>0</v>
      </c>
      <c r="T4306" s="1065">
        <v>0</v>
      </c>
      <c r="U4306" s="1065">
        <v>0</v>
      </c>
      <c r="V4306" s="1065">
        <v>0</v>
      </c>
    </row>
    <row r="4307" spans="1:22">
      <c r="A4307">
        <v>4088200100</v>
      </c>
      <c r="B4307" s="1061">
        <v>2</v>
      </c>
      <c r="C4307" s="1061">
        <v>5</v>
      </c>
      <c r="D4307" s="1062">
        <v>2</v>
      </c>
      <c r="E4307" s="1061" t="s">
        <v>2394</v>
      </c>
      <c r="F4307" s="1061">
        <v>143</v>
      </c>
      <c r="G4307" s="1061" t="s">
        <v>711</v>
      </c>
      <c r="H4307" s="1063">
        <v>1</v>
      </c>
      <c r="I4307" s="1064">
        <v>14106</v>
      </c>
      <c r="J4307" s="1064">
        <v>1</v>
      </c>
      <c r="K4307">
        <v>2020</v>
      </c>
      <c r="L4307" s="1064">
        <v>1</v>
      </c>
      <c r="M4307" s="1064">
        <v>4</v>
      </c>
      <c r="N4307" s="1064" t="s">
        <v>2395</v>
      </c>
      <c r="O4307">
        <v>13</v>
      </c>
      <c r="P4307" s="1065">
        <v>0</v>
      </c>
      <c r="Q4307" s="1065">
        <v>7500.96</v>
      </c>
      <c r="R4307" s="1066">
        <f t="shared" si="67"/>
        <v>7500.96</v>
      </c>
      <c r="S4307" s="1065">
        <v>0</v>
      </c>
      <c r="T4307" s="1065">
        <v>0</v>
      </c>
      <c r="U4307" s="1065">
        <v>0</v>
      </c>
      <c r="V4307" s="1065">
        <v>0</v>
      </c>
    </row>
    <row r="4308" spans="1:22">
      <c r="A4308">
        <v>4088200100</v>
      </c>
      <c r="B4308" s="1061">
        <v>2</v>
      </c>
      <c r="C4308" s="1061">
        <v>5</v>
      </c>
      <c r="D4308" s="1062">
        <v>2</v>
      </c>
      <c r="E4308" s="1061" t="s">
        <v>2394</v>
      </c>
      <c r="F4308" s="1061">
        <v>143</v>
      </c>
      <c r="G4308" s="1061" t="s">
        <v>711</v>
      </c>
      <c r="H4308" s="1063">
        <v>1</v>
      </c>
      <c r="I4308" s="1064">
        <v>14106</v>
      </c>
      <c r="J4308" s="1064">
        <v>1</v>
      </c>
      <c r="K4308">
        <v>2020</v>
      </c>
      <c r="L4308" s="1064">
        <v>1</v>
      </c>
      <c r="M4308" s="1064">
        <v>4</v>
      </c>
      <c r="N4308" s="1064" t="s">
        <v>2395</v>
      </c>
      <c r="O4308">
        <v>13</v>
      </c>
      <c r="P4308" s="1065">
        <v>0</v>
      </c>
      <c r="Q4308" s="1065">
        <v>0</v>
      </c>
      <c r="R4308" s="1066">
        <f t="shared" si="67"/>
        <v>0</v>
      </c>
      <c r="S4308" s="1065">
        <v>7500.96</v>
      </c>
      <c r="T4308" s="1065">
        <v>7500.96</v>
      </c>
      <c r="U4308" s="1065">
        <v>0</v>
      </c>
      <c r="V4308" s="1065">
        <v>0</v>
      </c>
    </row>
    <row r="4309" spans="1:22">
      <c r="A4309">
        <v>4088200100</v>
      </c>
      <c r="B4309" s="1061">
        <v>2</v>
      </c>
      <c r="C4309" s="1061">
        <v>5</v>
      </c>
      <c r="D4309" s="1062">
        <v>2</v>
      </c>
      <c r="E4309" s="1061" t="s">
        <v>2394</v>
      </c>
      <c r="F4309" s="1061">
        <v>143</v>
      </c>
      <c r="G4309" s="1061" t="s">
        <v>711</v>
      </c>
      <c r="H4309" s="1063">
        <v>1</v>
      </c>
      <c r="I4309" s="1064">
        <v>14106</v>
      </c>
      <c r="J4309" s="1064">
        <v>1</v>
      </c>
      <c r="K4309">
        <v>2020</v>
      </c>
      <c r="L4309" s="1064">
        <v>1</v>
      </c>
      <c r="M4309" s="1064">
        <v>4</v>
      </c>
      <c r="N4309" s="1064" t="s">
        <v>2395</v>
      </c>
      <c r="O4309">
        <v>13</v>
      </c>
      <c r="P4309" s="1065">
        <v>0</v>
      </c>
      <c r="Q4309" s="1065">
        <v>0</v>
      </c>
      <c r="R4309" s="1066">
        <f t="shared" si="67"/>
        <v>0</v>
      </c>
      <c r="S4309" s="1065">
        <v>0</v>
      </c>
      <c r="T4309" s="1065">
        <v>0</v>
      </c>
      <c r="U4309" s="1065">
        <v>0</v>
      </c>
      <c r="V4309" s="1065">
        <v>0</v>
      </c>
    </row>
    <row r="4310" spans="1:22">
      <c r="A4310">
        <v>4088200100</v>
      </c>
      <c r="B4310" s="1061">
        <v>2</v>
      </c>
      <c r="C4310" s="1061">
        <v>5</v>
      </c>
      <c r="D4310" s="1062">
        <v>2</v>
      </c>
      <c r="E4310" s="1061" t="s">
        <v>2394</v>
      </c>
      <c r="F4310" s="1061">
        <v>143</v>
      </c>
      <c r="G4310" s="1061" t="s">
        <v>711</v>
      </c>
      <c r="H4310" s="1063">
        <v>1</v>
      </c>
      <c r="I4310" s="1064">
        <v>14106</v>
      </c>
      <c r="J4310" s="1064">
        <v>1</v>
      </c>
      <c r="K4310">
        <v>2020</v>
      </c>
      <c r="L4310" s="1064">
        <v>1</v>
      </c>
      <c r="M4310" s="1064">
        <v>4</v>
      </c>
      <c r="N4310" s="1064" t="s">
        <v>2395</v>
      </c>
      <c r="O4310">
        <v>13</v>
      </c>
      <c r="P4310" s="1065">
        <v>0</v>
      </c>
      <c r="Q4310" s="1065">
        <v>0</v>
      </c>
      <c r="R4310" s="1066">
        <f t="shared" si="67"/>
        <v>0</v>
      </c>
      <c r="S4310" s="1065">
        <v>0</v>
      </c>
      <c r="T4310" s="1065">
        <v>0</v>
      </c>
      <c r="U4310" s="1065">
        <v>0</v>
      </c>
      <c r="V4310" s="1065">
        <v>0</v>
      </c>
    </row>
    <row r="4311" spans="1:22">
      <c r="A4311">
        <v>4088200100</v>
      </c>
      <c r="B4311" s="1061">
        <v>2</v>
      </c>
      <c r="C4311" s="1061">
        <v>5</v>
      </c>
      <c r="D4311" s="1062">
        <v>2</v>
      </c>
      <c r="E4311" s="1061" t="s">
        <v>2394</v>
      </c>
      <c r="F4311" s="1061">
        <v>143</v>
      </c>
      <c r="G4311" s="1061" t="s">
        <v>711</v>
      </c>
      <c r="H4311" s="1063">
        <v>1</v>
      </c>
      <c r="I4311" s="1064">
        <v>14106</v>
      </c>
      <c r="J4311" s="1064">
        <v>1</v>
      </c>
      <c r="K4311">
        <v>2020</v>
      </c>
      <c r="L4311" s="1064">
        <v>1</v>
      </c>
      <c r="M4311" s="1064">
        <v>4</v>
      </c>
      <c r="N4311" s="1064" t="s">
        <v>2395</v>
      </c>
      <c r="O4311">
        <v>13</v>
      </c>
      <c r="P4311" s="1065">
        <v>0</v>
      </c>
      <c r="Q4311" s="1065">
        <v>0</v>
      </c>
      <c r="R4311" s="1066">
        <f t="shared" si="67"/>
        <v>0</v>
      </c>
      <c r="S4311" s="1065">
        <v>5192.6499999999996</v>
      </c>
      <c r="T4311" s="1065">
        <v>5192.6499999999996</v>
      </c>
      <c r="U4311" s="1065">
        <v>0</v>
      </c>
      <c r="V4311" s="1065">
        <v>0</v>
      </c>
    </row>
    <row r="4312" spans="1:22">
      <c r="A4312">
        <v>4088200100</v>
      </c>
      <c r="B4312" s="1061">
        <v>2</v>
      </c>
      <c r="C4312" s="1061">
        <v>5</v>
      </c>
      <c r="D4312" s="1062">
        <v>2</v>
      </c>
      <c r="E4312" s="1061" t="s">
        <v>2394</v>
      </c>
      <c r="F4312" s="1061">
        <v>143</v>
      </c>
      <c r="G4312" s="1061" t="s">
        <v>711</v>
      </c>
      <c r="H4312" s="1063">
        <v>1</v>
      </c>
      <c r="I4312" s="1064">
        <v>14106</v>
      </c>
      <c r="J4312" s="1064">
        <v>1</v>
      </c>
      <c r="K4312">
        <v>2020</v>
      </c>
      <c r="L4312" s="1064">
        <v>1</v>
      </c>
      <c r="M4312" s="1064">
        <v>4</v>
      </c>
      <c r="N4312" s="1064" t="s">
        <v>2395</v>
      </c>
      <c r="O4312">
        <v>13</v>
      </c>
      <c r="P4312" s="1065">
        <v>0</v>
      </c>
      <c r="Q4312" s="1065">
        <v>5192.6499999999996</v>
      </c>
      <c r="R4312" s="1066">
        <f t="shared" si="67"/>
        <v>5192.6499999999996</v>
      </c>
      <c r="S4312" s="1065">
        <v>0</v>
      </c>
      <c r="T4312" s="1065">
        <v>0</v>
      </c>
      <c r="U4312" s="1065">
        <v>0</v>
      </c>
      <c r="V4312" s="1065">
        <v>0</v>
      </c>
    </row>
    <row r="4313" spans="1:22">
      <c r="A4313">
        <v>4088200100</v>
      </c>
      <c r="B4313" s="1061">
        <v>2</v>
      </c>
      <c r="C4313" s="1061">
        <v>5</v>
      </c>
      <c r="D4313" s="1062">
        <v>2</v>
      </c>
      <c r="E4313" s="1061" t="s">
        <v>2394</v>
      </c>
      <c r="F4313" s="1061">
        <v>143</v>
      </c>
      <c r="G4313" s="1061" t="s">
        <v>711</v>
      </c>
      <c r="H4313" s="1063">
        <v>1</v>
      </c>
      <c r="I4313" s="1064">
        <v>14106</v>
      </c>
      <c r="J4313" s="1064">
        <v>1</v>
      </c>
      <c r="K4313">
        <v>2020</v>
      </c>
      <c r="L4313" s="1064">
        <v>1</v>
      </c>
      <c r="M4313" s="1064">
        <v>4</v>
      </c>
      <c r="N4313" s="1064" t="s">
        <v>2395</v>
      </c>
      <c r="O4313">
        <v>13</v>
      </c>
      <c r="P4313" s="1065">
        <v>0</v>
      </c>
      <c r="Q4313" s="1065">
        <v>0</v>
      </c>
      <c r="R4313" s="1066">
        <f t="shared" si="67"/>
        <v>0</v>
      </c>
      <c r="S4313" s="1065">
        <v>0</v>
      </c>
      <c r="T4313" s="1065">
        <v>0</v>
      </c>
      <c r="U4313" s="1065">
        <v>0</v>
      </c>
      <c r="V4313" s="1065">
        <v>0</v>
      </c>
    </row>
    <row r="4314" spans="1:22">
      <c r="A4314">
        <v>4088200100</v>
      </c>
      <c r="B4314" s="1061">
        <v>2</v>
      </c>
      <c r="C4314" s="1061">
        <v>5</v>
      </c>
      <c r="D4314" s="1062">
        <v>2</v>
      </c>
      <c r="E4314" s="1061" t="s">
        <v>2394</v>
      </c>
      <c r="F4314" s="1061">
        <v>143</v>
      </c>
      <c r="G4314" s="1061" t="s">
        <v>711</v>
      </c>
      <c r="H4314" s="1063">
        <v>1</v>
      </c>
      <c r="I4314" s="1064">
        <v>14106</v>
      </c>
      <c r="J4314" s="1064">
        <v>1</v>
      </c>
      <c r="K4314">
        <v>2020</v>
      </c>
      <c r="L4314" s="1064">
        <v>1</v>
      </c>
      <c r="M4314" s="1064">
        <v>4</v>
      </c>
      <c r="N4314" s="1064" t="s">
        <v>2395</v>
      </c>
      <c r="O4314">
        <v>13</v>
      </c>
      <c r="P4314" s="1065">
        <v>0</v>
      </c>
      <c r="Q4314" s="1065">
        <v>0</v>
      </c>
      <c r="R4314" s="1066">
        <f t="shared" si="67"/>
        <v>0</v>
      </c>
      <c r="S4314" s="1065">
        <v>0</v>
      </c>
      <c r="T4314" s="1065">
        <v>0</v>
      </c>
      <c r="U4314" s="1065">
        <v>0</v>
      </c>
      <c r="V4314" s="1065">
        <v>0</v>
      </c>
    </row>
    <row r="4315" spans="1:22">
      <c r="A4315">
        <v>4088200100</v>
      </c>
      <c r="B4315" s="1061">
        <v>2</v>
      </c>
      <c r="C4315" s="1061">
        <v>5</v>
      </c>
      <c r="D4315" s="1062">
        <v>2</v>
      </c>
      <c r="E4315" s="1061" t="s">
        <v>2394</v>
      </c>
      <c r="F4315" s="1061">
        <v>143</v>
      </c>
      <c r="G4315" s="1061" t="s">
        <v>711</v>
      </c>
      <c r="H4315" s="1063">
        <v>1</v>
      </c>
      <c r="I4315" s="1064">
        <v>14106</v>
      </c>
      <c r="J4315" s="1064">
        <v>1</v>
      </c>
      <c r="K4315">
        <v>2020</v>
      </c>
      <c r="L4315" s="1064">
        <v>1</v>
      </c>
      <c r="M4315" s="1064">
        <v>4</v>
      </c>
      <c r="N4315" s="1064" t="s">
        <v>2395</v>
      </c>
      <c r="O4315">
        <v>13</v>
      </c>
      <c r="P4315" s="1065">
        <v>0</v>
      </c>
      <c r="Q4315" s="1065">
        <v>0</v>
      </c>
      <c r="R4315" s="1066">
        <f t="shared" si="67"/>
        <v>0</v>
      </c>
      <c r="S4315" s="1065">
        <v>0</v>
      </c>
      <c r="T4315" s="1065">
        <v>0</v>
      </c>
      <c r="U4315" s="1065">
        <v>0</v>
      </c>
      <c r="V4315" s="1065">
        <v>0</v>
      </c>
    </row>
    <row r="4316" spans="1:22">
      <c r="A4316">
        <v>4088200100</v>
      </c>
      <c r="B4316" s="1061">
        <v>2</v>
      </c>
      <c r="C4316" s="1061">
        <v>5</v>
      </c>
      <c r="D4316" s="1062">
        <v>2</v>
      </c>
      <c r="E4316" s="1061" t="s">
        <v>2394</v>
      </c>
      <c r="F4316" s="1061">
        <v>143</v>
      </c>
      <c r="G4316" s="1061" t="s">
        <v>711</v>
      </c>
      <c r="H4316" s="1063">
        <v>1</v>
      </c>
      <c r="I4316" s="1064">
        <v>14106</v>
      </c>
      <c r="J4316" s="1064">
        <v>1</v>
      </c>
      <c r="K4316">
        <v>2020</v>
      </c>
      <c r="L4316" s="1064">
        <v>1</v>
      </c>
      <c r="M4316" s="1064">
        <v>4</v>
      </c>
      <c r="N4316" s="1064" t="s">
        <v>2395</v>
      </c>
      <c r="O4316">
        <v>13</v>
      </c>
      <c r="P4316" s="1065">
        <v>0</v>
      </c>
      <c r="Q4316" s="1065">
        <v>0</v>
      </c>
      <c r="R4316" s="1066">
        <f t="shared" si="67"/>
        <v>0</v>
      </c>
      <c r="S4316" s="1065">
        <v>0</v>
      </c>
      <c r="T4316" s="1065">
        <v>0</v>
      </c>
      <c r="U4316" s="1065">
        <v>0</v>
      </c>
      <c r="V4316" s="1065">
        <v>0</v>
      </c>
    </row>
    <row r="4317" spans="1:22">
      <c r="A4317">
        <v>4088200100</v>
      </c>
      <c r="B4317" s="1061">
        <v>2</v>
      </c>
      <c r="C4317" s="1061">
        <v>5</v>
      </c>
      <c r="D4317" s="1062">
        <v>2</v>
      </c>
      <c r="E4317" s="1061" t="s">
        <v>2394</v>
      </c>
      <c r="F4317" s="1061">
        <v>143</v>
      </c>
      <c r="G4317" s="1061" t="s">
        <v>711</v>
      </c>
      <c r="H4317" s="1063">
        <v>1</v>
      </c>
      <c r="I4317" s="1064">
        <v>14106</v>
      </c>
      <c r="J4317" s="1064">
        <v>1</v>
      </c>
      <c r="K4317">
        <v>2020</v>
      </c>
      <c r="L4317" s="1064">
        <v>1</v>
      </c>
      <c r="M4317" s="1064">
        <v>4</v>
      </c>
      <c r="N4317" s="1064" t="s">
        <v>2395</v>
      </c>
      <c r="O4317">
        <v>13</v>
      </c>
      <c r="P4317" s="1065">
        <v>0</v>
      </c>
      <c r="Q4317" s="1065">
        <v>0</v>
      </c>
      <c r="R4317" s="1066">
        <f t="shared" si="67"/>
        <v>0</v>
      </c>
      <c r="S4317" s="1065">
        <v>874.46</v>
      </c>
      <c r="T4317" s="1065">
        <v>874.46</v>
      </c>
      <c r="U4317" s="1065">
        <v>0</v>
      </c>
      <c r="V4317" s="1065">
        <v>0</v>
      </c>
    </row>
    <row r="4318" spans="1:22">
      <c r="A4318">
        <v>4088200100</v>
      </c>
      <c r="B4318" s="1061">
        <v>2</v>
      </c>
      <c r="C4318" s="1061">
        <v>5</v>
      </c>
      <c r="D4318" s="1062">
        <v>2</v>
      </c>
      <c r="E4318" s="1061" t="s">
        <v>2394</v>
      </c>
      <c r="F4318" s="1061">
        <v>143</v>
      </c>
      <c r="G4318" s="1061" t="s">
        <v>711</v>
      </c>
      <c r="H4318" s="1063">
        <v>1</v>
      </c>
      <c r="I4318" s="1064">
        <v>14106</v>
      </c>
      <c r="J4318" s="1064">
        <v>1</v>
      </c>
      <c r="K4318">
        <v>2020</v>
      </c>
      <c r="L4318" s="1064">
        <v>1</v>
      </c>
      <c r="M4318" s="1064">
        <v>4</v>
      </c>
      <c r="N4318" s="1064" t="s">
        <v>2395</v>
      </c>
      <c r="O4318">
        <v>13</v>
      </c>
      <c r="P4318" s="1065">
        <v>0</v>
      </c>
      <c r="Q4318" s="1065">
        <v>874.46</v>
      </c>
      <c r="R4318" s="1066">
        <f t="shared" si="67"/>
        <v>874.46</v>
      </c>
      <c r="S4318" s="1065">
        <v>0</v>
      </c>
      <c r="T4318" s="1065">
        <v>0</v>
      </c>
      <c r="U4318" s="1065">
        <v>0</v>
      </c>
      <c r="V4318" s="1065">
        <v>0</v>
      </c>
    </row>
    <row r="4319" spans="1:22">
      <c r="A4319">
        <v>4088200100</v>
      </c>
      <c r="B4319" s="1061">
        <v>2</v>
      </c>
      <c r="C4319" s="1061">
        <v>5</v>
      </c>
      <c r="D4319" s="1062">
        <v>2</v>
      </c>
      <c r="E4319" s="1061" t="s">
        <v>2394</v>
      </c>
      <c r="F4319" s="1061">
        <v>143</v>
      </c>
      <c r="G4319" s="1061" t="s">
        <v>711</v>
      </c>
      <c r="H4319" s="1063">
        <v>1</v>
      </c>
      <c r="I4319" s="1064">
        <v>14106</v>
      </c>
      <c r="J4319" s="1064">
        <v>1</v>
      </c>
      <c r="K4319">
        <v>2020</v>
      </c>
      <c r="L4319" s="1064">
        <v>1</v>
      </c>
      <c r="M4319" s="1064">
        <v>4</v>
      </c>
      <c r="N4319" s="1064" t="s">
        <v>2395</v>
      </c>
      <c r="O4319">
        <v>13</v>
      </c>
      <c r="P4319" s="1065">
        <v>0</v>
      </c>
      <c r="Q4319" s="1065">
        <v>0</v>
      </c>
      <c r="R4319" s="1066">
        <f t="shared" si="67"/>
        <v>0</v>
      </c>
      <c r="S4319" s="1065">
        <v>0</v>
      </c>
      <c r="T4319" s="1065">
        <v>0</v>
      </c>
      <c r="U4319" s="1065">
        <v>0</v>
      </c>
      <c r="V4319" s="1065">
        <v>0</v>
      </c>
    </row>
    <row r="4320" spans="1:22">
      <c r="A4320">
        <v>4088200100</v>
      </c>
      <c r="B4320" s="1061">
        <v>2</v>
      </c>
      <c r="C4320" s="1061">
        <v>5</v>
      </c>
      <c r="D4320" s="1062">
        <v>2</v>
      </c>
      <c r="E4320" s="1061" t="s">
        <v>2394</v>
      </c>
      <c r="F4320" s="1061">
        <v>143</v>
      </c>
      <c r="G4320" s="1061" t="s">
        <v>711</v>
      </c>
      <c r="H4320" s="1063">
        <v>1</v>
      </c>
      <c r="I4320" s="1064">
        <v>14106</v>
      </c>
      <c r="J4320" s="1064">
        <v>1</v>
      </c>
      <c r="K4320">
        <v>2020</v>
      </c>
      <c r="L4320" s="1064">
        <v>1</v>
      </c>
      <c r="M4320" s="1064">
        <v>4</v>
      </c>
      <c r="N4320" s="1064" t="s">
        <v>2395</v>
      </c>
      <c r="O4320">
        <v>13</v>
      </c>
      <c r="P4320" s="1065">
        <v>0</v>
      </c>
      <c r="Q4320" s="1065">
        <v>0</v>
      </c>
      <c r="R4320" s="1066">
        <f t="shared" si="67"/>
        <v>0</v>
      </c>
      <c r="S4320" s="1065">
        <v>0</v>
      </c>
      <c r="T4320" s="1065">
        <v>0</v>
      </c>
      <c r="U4320" s="1065">
        <v>0</v>
      </c>
      <c r="V4320" s="1065">
        <v>0</v>
      </c>
    </row>
    <row r="4321" spans="1:22">
      <c r="A4321">
        <v>4088200100</v>
      </c>
      <c r="B4321" s="1061">
        <v>2</v>
      </c>
      <c r="C4321" s="1061">
        <v>5</v>
      </c>
      <c r="D4321" s="1062">
        <v>2</v>
      </c>
      <c r="E4321" s="1061" t="s">
        <v>2394</v>
      </c>
      <c r="F4321" s="1061">
        <v>143</v>
      </c>
      <c r="G4321" s="1061" t="s">
        <v>711</v>
      </c>
      <c r="H4321" s="1063">
        <v>1</v>
      </c>
      <c r="I4321" s="1064">
        <v>14106</v>
      </c>
      <c r="J4321" s="1064">
        <v>1</v>
      </c>
      <c r="K4321">
        <v>2020</v>
      </c>
      <c r="L4321" s="1064">
        <v>1</v>
      </c>
      <c r="M4321" s="1064">
        <v>4</v>
      </c>
      <c r="N4321" s="1064" t="s">
        <v>2395</v>
      </c>
      <c r="O4321">
        <v>13</v>
      </c>
      <c r="P4321" s="1065">
        <v>0</v>
      </c>
      <c r="Q4321" s="1065">
        <v>0</v>
      </c>
      <c r="R4321" s="1066">
        <f t="shared" si="67"/>
        <v>0</v>
      </c>
      <c r="S4321" s="1065">
        <v>1243.75</v>
      </c>
      <c r="T4321" s="1065">
        <v>1243.75</v>
      </c>
      <c r="U4321" s="1065">
        <v>0</v>
      </c>
      <c r="V4321" s="1065">
        <v>0</v>
      </c>
    </row>
    <row r="4322" spans="1:22">
      <c r="A4322">
        <v>4088200100</v>
      </c>
      <c r="B4322" s="1061">
        <v>2</v>
      </c>
      <c r="C4322" s="1061">
        <v>5</v>
      </c>
      <c r="D4322" s="1062">
        <v>2</v>
      </c>
      <c r="E4322" s="1061" t="s">
        <v>2394</v>
      </c>
      <c r="F4322" s="1061">
        <v>143</v>
      </c>
      <c r="G4322" s="1061" t="s">
        <v>711</v>
      </c>
      <c r="H4322" s="1063">
        <v>1</v>
      </c>
      <c r="I4322" s="1064">
        <v>14106</v>
      </c>
      <c r="J4322" s="1064">
        <v>1</v>
      </c>
      <c r="K4322">
        <v>2020</v>
      </c>
      <c r="L4322" s="1064">
        <v>1</v>
      </c>
      <c r="M4322" s="1064">
        <v>4</v>
      </c>
      <c r="N4322" s="1064" t="s">
        <v>2395</v>
      </c>
      <c r="O4322">
        <v>13</v>
      </c>
      <c r="P4322" s="1065">
        <v>0</v>
      </c>
      <c r="Q4322" s="1065">
        <v>1243.75</v>
      </c>
      <c r="R4322" s="1066">
        <f t="shared" si="67"/>
        <v>1243.75</v>
      </c>
      <c r="S4322" s="1065">
        <v>0</v>
      </c>
      <c r="T4322" s="1065">
        <v>0</v>
      </c>
      <c r="U4322" s="1065">
        <v>0</v>
      </c>
      <c r="V4322" s="1065">
        <v>0</v>
      </c>
    </row>
    <row r="4323" spans="1:22">
      <c r="A4323">
        <v>4088200100</v>
      </c>
      <c r="B4323" s="1061">
        <v>2</v>
      </c>
      <c r="C4323" s="1061">
        <v>5</v>
      </c>
      <c r="D4323" s="1062">
        <v>2</v>
      </c>
      <c r="E4323" s="1061" t="s">
        <v>2394</v>
      </c>
      <c r="F4323" s="1061">
        <v>143</v>
      </c>
      <c r="G4323" s="1061" t="s">
        <v>711</v>
      </c>
      <c r="H4323" s="1063">
        <v>1</v>
      </c>
      <c r="I4323" s="1064">
        <v>14106</v>
      </c>
      <c r="J4323" s="1064">
        <v>1</v>
      </c>
      <c r="K4323">
        <v>2020</v>
      </c>
      <c r="L4323" s="1064">
        <v>1</v>
      </c>
      <c r="M4323" s="1064">
        <v>4</v>
      </c>
      <c r="N4323" s="1064" t="s">
        <v>2395</v>
      </c>
      <c r="O4323">
        <v>13</v>
      </c>
      <c r="P4323" s="1065">
        <v>0</v>
      </c>
      <c r="Q4323" s="1065">
        <v>0</v>
      </c>
      <c r="R4323" s="1066">
        <f t="shared" si="67"/>
        <v>0</v>
      </c>
      <c r="S4323" s="1065">
        <v>0</v>
      </c>
      <c r="T4323" s="1065">
        <v>0</v>
      </c>
      <c r="U4323" s="1065">
        <v>0</v>
      </c>
      <c r="V4323" s="1065">
        <v>0</v>
      </c>
    </row>
    <row r="4324" spans="1:22">
      <c r="A4324">
        <v>4088200100</v>
      </c>
      <c r="B4324" s="1061">
        <v>2</v>
      </c>
      <c r="C4324" s="1061">
        <v>5</v>
      </c>
      <c r="D4324" s="1062">
        <v>2</v>
      </c>
      <c r="E4324" s="1061" t="s">
        <v>2394</v>
      </c>
      <c r="F4324" s="1061">
        <v>143</v>
      </c>
      <c r="G4324" s="1061" t="s">
        <v>711</v>
      </c>
      <c r="H4324" s="1063">
        <v>1</v>
      </c>
      <c r="I4324" s="1064">
        <v>14106</v>
      </c>
      <c r="J4324" s="1064">
        <v>1</v>
      </c>
      <c r="K4324">
        <v>2020</v>
      </c>
      <c r="L4324" s="1064">
        <v>1</v>
      </c>
      <c r="M4324" s="1064">
        <v>4</v>
      </c>
      <c r="N4324" s="1064" t="s">
        <v>2395</v>
      </c>
      <c r="O4324">
        <v>13</v>
      </c>
      <c r="P4324" s="1065">
        <v>0</v>
      </c>
      <c r="Q4324" s="1065">
        <v>0</v>
      </c>
      <c r="R4324" s="1066">
        <f t="shared" si="67"/>
        <v>0</v>
      </c>
      <c r="S4324" s="1065">
        <v>0</v>
      </c>
      <c r="T4324" s="1065">
        <v>0</v>
      </c>
      <c r="U4324" s="1065">
        <v>0</v>
      </c>
      <c r="V4324" s="1065">
        <v>0</v>
      </c>
    </row>
    <row r="4325" spans="1:22">
      <c r="A4325">
        <v>4088200100</v>
      </c>
      <c r="B4325" s="1061">
        <v>2</v>
      </c>
      <c r="C4325" s="1061">
        <v>5</v>
      </c>
      <c r="D4325" s="1062">
        <v>2</v>
      </c>
      <c r="E4325" s="1061" t="s">
        <v>2394</v>
      </c>
      <c r="F4325" s="1061">
        <v>143</v>
      </c>
      <c r="G4325" s="1061" t="s">
        <v>711</v>
      </c>
      <c r="H4325" s="1063">
        <v>1</v>
      </c>
      <c r="I4325" s="1064">
        <v>14106</v>
      </c>
      <c r="J4325" s="1064">
        <v>1</v>
      </c>
      <c r="K4325">
        <v>2020</v>
      </c>
      <c r="L4325" s="1064">
        <v>1</v>
      </c>
      <c r="M4325" s="1064">
        <v>4</v>
      </c>
      <c r="N4325" s="1064" t="s">
        <v>2395</v>
      </c>
      <c r="O4325">
        <v>13</v>
      </c>
      <c r="P4325" s="1065">
        <v>0</v>
      </c>
      <c r="Q4325" s="1065">
        <v>0</v>
      </c>
      <c r="R4325" s="1066">
        <f t="shared" si="67"/>
        <v>0</v>
      </c>
      <c r="S4325" s="1065">
        <v>472.27</v>
      </c>
      <c r="T4325" s="1065">
        <v>472.27</v>
      </c>
      <c r="U4325" s="1065">
        <v>0</v>
      </c>
      <c r="V4325" s="1065">
        <v>0</v>
      </c>
    </row>
    <row r="4326" spans="1:22">
      <c r="A4326">
        <v>4088200100</v>
      </c>
      <c r="B4326" s="1061">
        <v>2</v>
      </c>
      <c r="C4326" s="1061">
        <v>5</v>
      </c>
      <c r="D4326" s="1062">
        <v>2</v>
      </c>
      <c r="E4326" s="1061" t="s">
        <v>2394</v>
      </c>
      <c r="F4326" s="1061">
        <v>143</v>
      </c>
      <c r="G4326" s="1061" t="s">
        <v>711</v>
      </c>
      <c r="H4326" s="1063">
        <v>1</v>
      </c>
      <c r="I4326" s="1064">
        <v>14106</v>
      </c>
      <c r="J4326" s="1064">
        <v>1</v>
      </c>
      <c r="K4326">
        <v>2020</v>
      </c>
      <c r="L4326" s="1064">
        <v>1</v>
      </c>
      <c r="M4326" s="1064">
        <v>4</v>
      </c>
      <c r="N4326" s="1064" t="s">
        <v>2395</v>
      </c>
      <c r="O4326">
        <v>13</v>
      </c>
      <c r="P4326" s="1065">
        <v>0</v>
      </c>
      <c r="Q4326" s="1065">
        <v>472.27</v>
      </c>
      <c r="R4326" s="1066">
        <f t="shared" si="67"/>
        <v>472.27</v>
      </c>
      <c r="S4326" s="1065">
        <v>0</v>
      </c>
      <c r="T4326" s="1065">
        <v>0</v>
      </c>
      <c r="U4326" s="1065">
        <v>0</v>
      </c>
      <c r="V4326" s="1065">
        <v>0</v>
      </c>
    </row>
    <row r="4327" spans="1:22">
      <c r="A4327">
        <v>4088200100</v>
      </c>
      <c r="B4327" s="1061">
        <v>2</v>
      </c>
      <c r="C4327" s="1061">
        <v>5</v>
      </c>
      <c r="D4327" s="1062">
        <v>2</v>
      </c>
      <c r="E4327" s="1061" t="s">
        <v>2394</v>
      </c>
      <c r="F4327" s="1061">
        <v>143</v>
      </c>
      <c r="G4327" s="1061" t="s">
        <v>711</v>
      </c>
      <c r="H4327" s="1063">
        <v>1</v>
      </c>
      <c r="I4327" s="1064">
        <v>14106</v>
      </c>
      <c r="J4327" s="1064">
        <v>1</v>
      </c>
      <c r="K4327">
        <v>2020</v>
      </c>
      <c r="L4327" s="1064">
        <v>1</v>
      </c>
      <c r="M4327" s="1064">
        <v>4</v>
      </c>
      <c r="N4327" s="1064" t="s">
        <v>2395</v>
      </c>
      <c r="O4327">
        <v>13</v>
      </c>
      <c r="P4327" s="1065">
        <v>0</v>
      </c>
      <c r="Q4327" s="1065">
        <v>0</v>
      </c>
      <c r="R4327" s="1066">
        <f t="shared" si="67"/>
        <v>0</v>
      </c>
      <c r="S4327" s="1065">
        <v>0</v>
      </c>
      <c r="T4327" s="1065">
        <v>0</v>
      </c>
      <c r="U4327" s="1065">
        <v>0</v>
      </c>
      <c r="V4327" s="1065">
        <v>0</v>
      </c>
    </row>
    <row r="4328" spans="1:22">
      <c r="A4328">
        <v>4088200100</v>
      </c>
      <c r="B4328" s="1061">
        <v>2</v>
      </c>
      <c r="C4328" s="1061">
        <v>5</v>
      </c>
      <c r="D4328" s="1062">
        <v>2</v>
      </c>
      <c r="E4328" s="1061" t="s">
        <v>2394</v>
      </c>
      <c r="F4328" s="1061">
        <v>143</v>
      </c>
      <c r="G4328" s="1061" t="s">
        <v>711</v>
      </c>
      <c r="H4328" s="1063">
        <v>1</v>
      </c>
      <c r="I4328" s="1064">
        <v>14106</v>
      </c>
      <c r="J4328" s="1064">
        <v>1</v>
      </c>
      <c r="K4328">
        <v>2020</v>
      </c>
      <c r="L4328" s="1064">
        <v>1</v>
      </c>
      <c r="M4328" s="1064">
        <v>4</v>
      </c>
      <c r="N4328" s="1064" t="s">
        <v>2395</v>
      </c>
      <c r="O4328">
        <v>13</v>
      </c>
      <c r="P4328" s="1065">
        <v>0</v>
      </c>
      <c r="Q4328" s="1065">
        <v>0</v>
      </c>
      <c r="R4328" s="1066">
        <f t="shared" si="67"/>
        <v>0</v>
      </c>
      <c r="S4328" s="1065">
        <v>0</v>
      </c>
      <c r="T4328" s="1065">
        <v>0</v>
      </c>
      <c r="U4328" s="1065">
        <v>0</v>
      </c>
      <c r="V4328" s="1065">
        <v>0</v>
      </c>
    </row>
    <row r="4329" spans="1:22">
      <c r="A4329">
        <v>4088200100</v>
      </c>
      <c r="B4329" s="1061">
        <v>2</v>
      </c>
      <c r="C4329" s="1061">
        <v>5</v>
      </c>
      <c r="D4329" s="1062">
        <v>2</v>
      </c>
      <c r="E4329" s="1061" t="s">
        <v>2394</v>
      </c>
      <c r="F4329" s="1061">
        <v>143</v>
      </c>
      <c r="G4329" s="1061" t="s">
        <v>711</v>
      </c>
      <c r="H4329" s="1063">
        <v>1</v>
      </c>
      <c r="I4329" s="1064">
        <v>14106</v>
      </c>
      <c r="J4329" s="1064">
        <v>1</v>
      </c>
      <c r="K4329">
        <v>2020</v>
      </c>
      <c r="L4329" s="1064">
        <v>1</v>
      </c>
      <c r="M4329" s="1064">
        <v>4</v>
      </c>
      <c r="N4329" s="1064" t="s">
        <v>2395</v>
      </c>
      <c r="O4329">
        <v>13</v>
      </c>
      <c r="P4329" s="1065">
        <v>0</v>
      </c>
      <c r="Q4329" s="1065">
        <v>0</v>
      </c>
      <c r="R4329" s="1066">
        <f t="shared" si="67"/>
        <v>0</v>
      </c>
      <c r="S4329" s="1065">
        <v>19250.61</v>
      </c>
      <c r="T4329" s="1065">
        <v>19250.61</v>
      </c>
      <c r="U4329" s="1065">
        <v>0</v>
      </c>
      <c r="V4329" s="1065">
        <v>0</v>
      </c>
    </row>
    <row r="4330" spans="1:22">
      <c r="A4330">
        <v>4088200100</v>
      </c>
      <c r="B4330" s="1061">
        <v>2</v>
      </c>
      <c r="C4330" s="1061">
        <v>5</v>
      </c>
      <c r="D4330" s="1062">
        <v>2</v>
      </c>
      <c r="E4330" s="1061" t="s">
        <v>2394</v>
      </c>
      <c r="F4330" s="1061">
        <v>143</v>
      </c>
      <c r="G4330" s="1061" t="s">
        <v>711</v>
      </c>
      <c r="H4330" s="1063">
        <v>1</v>
      </c>
      <c r="I4330" s="1064">
        <v>14106</v>
      </c>
      <c r="J4330" s="1064">
        <v>1</v>
      </c>
      <c r="K4330">
        <v>2020</v>
      </c>
      <c r="L4330" s="1064">
        <v>1</v>
      </c>
      <c r="M4330" s="1064">
        <v>4</v>
      </c>
      <c r="N4330" s="1064" t="s">
        <v>2395</v>
      </c>
      <c r="O4330">
        <v>13</v>
      </c>
      <c r="P4330" s="1065">
        <v>0</v>
      </c>
      <c r="Q4330" s="1065">
        <v>19250.61</v>
      </c>
      <c r="R4330" s="1066">
        <f t="shared" si="67"/>
        <v>19250.61</v>
      </c>
      <c r="S4330" s="1065">
        <v>0</v>
      </c>
      <c r="T4330" s="1065">
        <v>0</v>
      </c>
      <c r="U4330" s="1065">
        <v>0</v>
      </c>
      <c r="V4330" s="1065">
        <v>0</v>
      </c>
    </row>
    <row r="4331" spans="1:22">
      <c r="A4331">
        <v>4088200100</v>
      </c>
      <c r="B4331" s="1061">
        <v>2</v>
      </c>
      <c r="C4331" s="1061">
        <v>5</v>
      </c>
      <c r="D4331" s="1062">
        <v>2</v>
      </c>
      <c r="E4331" s="1061" t="s">
        <v>2394</v>
      </c>
      <c r="F4331" s="1061">
        <v>143</v>
      </c>
      <c r="G4331" s="1061" t="s">
        <v>711</v>
      </c>
      <c r="H4331" s="1063">
        <v>1</v>
      </c>
      <c r="I4331" s="1064">
        <v>14106</v>
      </c>
      <c r="J4331" s="1064">
        <v>1</v>
      </c>
      <c r="K4331">
        <v>2020</v>
      </c>
      <c r="L4331" s="1064">
        <v>1</v>
      </c>
      <c r="M4331" s="1064">
        <v>4</v>
      </c>
      <c r="N4331" s="1064" t="s">
        <v>2395</v>
      </c>
      <c r="O4331">
        <v>13</v>
      </c>
      <c r="P4331" s="1065">
        <v>0</v>
      </c>
      <c r="Q4331" s="1065">
        <v>0</v>
      </c>
      <c r="R4331" s="1066">
        <f t="shared" si="67"/>
        <v>0</v>
      </c>
      <c r="S4331" s="1065">
        <v>408.76</v>
      </c>
      <c r="T4331" s="1065">
        <v>408.76</v>
      </c>
      <c r="U4331" s="1065">
        <v>0</v>
      </c>
      <c r="V4331" s="1065">
        <v>0</v>
      </c>
    </row>
    <row r="4332" spans="1:22">
      <c r="A4332">
        <v>4088200100</v>
      </c>
      <c r="B4332" s="1061">
        <v>2</v>
      </c>
      <c r="C4332" s="1061">
        <v>5</v>
      </c>
      <c r="D4332" s="1062">
        <v>2</v>
      </c>
      <c r="E4332" s="1061" t="s">
        <v>2394</v>
      </c>
      <c r="F4332" s="1061">
        <v>143</v>
      </c>
      <c r="G4332" s="1061" t="s">
        <v>711</v>
      </c>
      <c r="H4332" s="1063">
        <v>1</v>
      </c>
      <c r="I4332" s="1064">
        <v>14106</v>
      </c>
      <c r="J4332" s="1064">
        <v>1</v>
      </c>
      <c r="K4332">
        <v>2020</v>
      </c>
      <c r="L4332" s="1064">
        <v>1</v>
      </c>
      <c r="M4332" s="1064">
        <v>4</v>
      </c>
      <c r="N4332" s="1064" t="s">
        <v>2395</v>
      </c>
      <c r="O4332">
        <v>13</v>
      </c>
      <c r="P4332" s="1065">
        <v>0</v>
      </c>
      <c r="Q4332" s="1065">
        <v>408.76</v>
      </c>
      <c r="R4332" s="1066">
        <f t="shared" si="67"/>
        <v>408.76</v>
      </c>
      <c r="S4332" s="1065">
        <v>0</v>
      </c>
      <c r="T4332" s="1065">
        <v>0</v>
      </c>
      <c r="U4332" s="1065">
        <v>0</v>
      </c>
      <c r="V4332" s="1065">
        <v>0</v>
      </c>
    </row>
    <row r="4333" spans="1:22">
      <c r="A4333">
        <v>4088200100</v>
      </c>
      <c r="B4333" s="1061">
        <v>2</v>
      </c>
      <c r="C4333" s="1061">
        <v>5</v>
      </c>
      <c r="D4333" s="1062">
        <v>2</v>
      </c>
      <c r="E4333" s="1061" t="s">
        <v>2394</v>
      </c>
      <c r="F4333" s="1061">
        <v>143</v>
      </c>
      <c r="G4333" s="1061" t="s">
        <v>711</v>
      </c>
      <c r="H4333" s="1063">
        <v>1</v>
      </c>
      <c r="I4333" s="1064">
        <v>14106</v>
      </c>
      <c r="J4333" s="1064">
        <v>1</v>
      </c>
      <c r="K4333">
        <v>2020</v>
      </c>
      <c r="L4333" s="1064">
        <v>1</v>
      </c>
      <c r="M4333" s="1064">
        <v>4</v>
      </c>
      <c r="N4333" s="1064" t="s">
        <v>2395</v>
      </c>
      <c r="O4333">
        <v>13</v>
      </c>
      <c r="P4333" s="1065">
        <v>0</v>
      </c>
      <c r="Q4333" s="1065">
        <v>0</v>
      </c>
      <c r="R4333" s="1066">
        <f t="shared" si="67"/>
        <v>0</v>
      </c>
      <c r="S4333" s="1065">
        <v>0</v>
      </c>
      <c r="T4333" s="1065">
        <v>0</v>
      </c>
      <c r="U4333" s="1065">
        <v>0</v>
      </c>
      <c r="V4333" s="1065">
        <v>0</v>
      </c>
    </row>
    <row r="4334" spans="1:22">
      <c r="A4334">
        <v>4088200100</v>
      </c>
      <c r="B4334" s="1061">
        <v>2</v>
      </c>
      <c r="C4334" s="1061">
        <v>5</v>
      </c>
      <c r="D4334" s="1062">
        <v>2</v>
      </c>
      <c r="E4334" s="1061" t="s">
        <v>2394</v>
      </c>
      <c r="F4334" s="1061">
        <v>143</v>
      </c>
      <c r="G4334" s="1061" t="s">
        <v>711</v>
      </c>
      <c r="H4334" s="1063">
        <v>1</v>
      </c>
      <c r="I4334" s="1064">
        <v>14106</v>
      </c>
      <c r="J4334" s="1064">
        <v>1</v>
      </c>
      <c r="K4334">
        <v>2020</v>
      </c>
      <c r="L4334" s="1064">
        <v>1</v>
      </c>
      <c r="M4334" s="1064">
        <v>4</v>
      </c>
      <c r="N4334" s="1064" t="s">
        <v>2395</v>
      </c>
      <c r="O4334">
        <v>13</v>
      </c>
      <c r="P4334" s="1065">
        <v>0</v>
      </c>
      <c r="Q4334" s="1065">
        <v>0</v>
      </c>
      <c r="R4334" s="1066">
        <f t="shared" si="67"/>
        <v>0</v>
      </c>
      <c r="S4334" s="1065">
        <v>0</v>
      </c>
      <c r="T4334" s="1065">
        <v>0</v>
      </c>
      <c r="U4334" s="1065">
        <v>0</v>
      </c>
      <c r="V4334" s="1065">
        <v>0</v>
      </c>
    </row>
    <row r="4335" spans="1:22">
      <c r="A4335">
        <v>4088200100</v>
      </c>
      <c r="B4335" s="1061">
        <v>2</v>
      </c>
      <c r="C4335" s="1061">
        <v>5</v>
      </c>
      <c r="D4335" s="1062">
        <v>2</v>
      </c>
      <c r="E4335" s="1061" t="s">
        <v>2394</v>
      </c>
      <c r="F4335" s="1061">
        <v>143</v>
      </c>
      <c r="G4335" s="1061" t="s">
        <v>711</v>
      </c>
      <c r="H4335" s="1063">
        <v>1</v>
      </c>
      <c r="I4335" s="1064">
        <v>14106</v>
      </c>
      <c r="J4335" s="1064">
        <v>1</v>
      </c>
      <c r="K4335">
        <v>2020</v>
      </c>
      <c r="L4335" s="1064">
        <v>1</v>
      </c>
      <c r="M4335" s="1064">
        <v>4</v>
      </c>
      <c r="N4335" s="1064" t="s">
        <v>2395</v>
      </c>
      <c r="O4335">
        <v>13</v>
      </c>
      <c r="P4335" s="1065">
        <v>0</v>
      </c>
      <c r="Q4335" s="1065">
        <v>0</v>
      </c>
      <c r="R4335" s="1066">
        <f t="shared" si="67"/>
        <v>0</v>
      </c>
      <c r="S4335" s="1065">
        <v>0</v>
      </c>
      <c r="T4335" s="1065">
        <v>0</v>
      </c>
      <c r="U4335" s="1065">
        <v>0</v>
      </c>
      <c r="V4335" s="1065">
        <v>0</v>
      </c>
    </row>
    <row r="4336" spans="1:22">
      <c r="A4336">
        <v>4088200100</v>
      </c>
      <c r="B4336" s="1061">
        <v>2</v>
      </c>
      <c r="C4336" s="1061">
        <v>5</v>
      </c>
      <c r="D4336" s="1062">
        <v>2</v>
      </c>
      <c r="E4336" s="1061" t="s">
        <v>2394</v>
      </c>
      <c r="F4336" s="1061">
        <v>143</v>
      </c>
      <c r="G4336" s="1061" t="s">
        <v>711</v>
      </c>
      <c r="H4336" s="1063">
        <v>1</v>
      </c>
      <c r="I4336" s="1064">
        <v>14106</v>
      </c>
      <c r="J4336" s="1064">
        <v>1</v>
      </c>
      <c r="K4336">
        <v>2020</v>
      </c>
      <c r="L4336" s="1064">
        <v>1</v>
      </c>
      <c r="M4336" s="1064">
        <v>4</v>
      </c>
      <c r="N4336" s="1064" t="s">
        <v>2395</v>
      </c>
      <c r="O4336">
        <v>13</v>
      </c>
      <c r="P4336" s="1065">
        <v>0</v>
      </c>
      <c r="Q4336" s="1065">
        <v>0</v>
      </c>
      <c r="R4336" s="1066">
        <f t="shared" si="67"/>
        <v>0</v>
      </c>
      <c r="S4336" s="1065">
        <v>0</v>
      </c>
      <c r="T4336" s="1065">
        <v>0</v>
      </c>
      <c r="U4336" s="1065">
        <v>0</v>
      </c>
      <c r="V4336" s="1065">
        <v>0</v>
      </c>
    </row>
    <row r="4337" spans="1:22">
      <c r="A4337">
        <v>4088200100</v>
      </c>
      <c r="B4337" s="1061">
        <v>2</v>
      </c>
      <c r="C4337" s="1061">
        <v>5</v>
      </c>
      <c r="D4337" s="1062">
        <v>2</v>
      </c>
      <c r="E4337" s="1061" t="s">
        <v>2394</v>
      </c>
      <c r="F4337" s="1061">
        <v>143</v>
      </c>
      <c r="G4337" s="1061" t="s">
        <v>711</v>
      </c>
      <c r="H4337" s="1063">
        <v>1</v>
      </c>
      <c r="I4337" s="1064">
        <v>14106</v>
      </c>
      <c r="J4337" s="1064">
        <v>1</v>
      </c>
      <c r="K4337">
        <v>2020</v>
      </c>
      <c r="L4337" s="1064">
        <v>1</v>
      </c>
      <c r="M4337" s="1064">
        <v>4</v>
      </c>
      <c r="N4337" s="1064" t="s">
        <v>2395</v>
      </c>
      <c r="O4337">
        <v>13</v>
      </c>
      <c r="P4337" s="1065">
        <v>0</v>
      </c>
      <c r="Q4337" s="1065">
        <v>0</v>
      </c>
      <c r="R4337" s="1066">
        <f t="shared" si="67"/>
        <v>0</v>
      </c>
      <c r="S4337" s="1065">
        <v>1472.57</v>
      </c>
      <c r="T4337" s="1065">
        <v>1472.57</v>
      </c>
      <c r="U4337" s="1065">
        <v>0</v>
      </c>
      <c r="V4337" s="1065">
        <v>0</v>
      </c>
    </row>
    <row r="4338" spans="1:22">
      <c r="A4338">
        <v>4088200100</v>
      </c>
      <c r="B4338" s="1061">
        <v>2</v>
      </c>
      <c r="C4338" s="1061">
        <v>5</v>
      </c>
      <c r="D4338" s="1062">
        <v>2</v>
      </c>
      <c r="E4338" s="1061" t="s">
        <v>2394</v>
      </c>
      <c r="F4338" s="1061">
        <v>143</v>
      </c>
      <c r="G4338" s="1061" t="s">
        <v>711</v>
      </c>
      <c r="H4338" s="1063">
        <v>1</v>
      </c>
      <c r="I4338" s="1064">
        <v>14106</v>
      </c>
      <c r="J4338" s="1064">
        <v>1</v>
      </c>
      <c r="K4338">
        <v>2020</v>
      </c>
      <c r="L4338" s="1064">
        <v>1</v>
      </c>
      <c r="M4338" s="1064">
        <v>4</v>
      </c>
      <c r="N4338" s="1064" t="s">
        <v>2395</v>
      </c>
      <c r="O4338">
        <v>13</v>
      </c>
      <c r="P4338" s="1065">
        <v>0</v>
      </c>
      <c r="Q4338" s="1065">
        <v>1472.57</v>
      </c>
      <c r="R4338" s="1066">
        <f t="shared" si="67"/>
        <v>1472.57</v>
      </c>
      <c r="S4338" s="1065">
        <v>0</v>
      </c>
      <c r="T4338" s="1065">
        <v>0</v>
      </c>
      <c r="U4338" s="1065">
        <v>0</v>
      </c>
      <c r="V4338" s="1065">
        <v>0</v>
      </c>
    </row>
    <row r="4339" spans="1:22">
      <c r="A4339">
        <v>4088200100</v>
      </c>
      <c r="B4339" s="1061">
        <v>2</v>
      </c>
      <c r="C4339" s="1061">
        <v>5</v>
      </c>
      <c r="D4339" s="1062">
        <v>2</v>
      </c>
      <c r="E4339" s="1061" t="s">
        <v>2394</v>
      </c>
      <c r="F4339" s="1061">
        <v>143</v>
      </c>
      <c r="G4339" s="1061" t="s">
        <v>711</v>
      </c>
      <c r="H4339" s="1063">
        <v>1</v>
      </c>
      <c r="I4339" s="1064">
        <v>14108</v>
      </c>
      <c r="J4339" s="1064">
        <v>1</v>
      </c>
      <c r="K4339">
        <v>2020</v>
      </c>
      <c r="L4339" s="1064">
        <v>1</v>
      </c>
      <c r="M4339" s="1064">
        <v>4</v>
      </c>
      <c r="N4339" s="1064" t="s">
        <v>2395</v>
      </c>
      <c r="O4339">
        <v>13</v>
      </c>
      <c r="P4339" s="1065">
        <v>0</v>
      </c>
      <c r="Q4339" s="1065">
        <v>0</v>
      </c>
      <c r="R4339" s="1066">
        <f t="shared" si="67"/>
        <v>0</v>
      </c>
      <c r="S4339" s="1065">
        <v>0</v>
      </c>
      <c r="T4339" s="1065">
        <v>0</v>
      </c>
      <c r="U4339" s="1065">
        <v>0</v>
      </c>
      <c r="V4339" s="1065">
        <v>0</v>
      </c>
    </row>
    <row r="4340" spans="1:22">
      <c r="A4340">
        <v>4088200100</v>
      </c>
      <c r="B4340" s="1061">
        <v>2</v>
      </c>
      <c r="C4340" s="1061">
        <v>5</v>
      </c>
      <c r="D4340" s="1062">
        <v>2</v>
      </c>
      <c r="E4340" s="1061" t="s">
        <v>2394</v>
      </c>
      <c r="F4340" s="1061">
        <v>143</v>
      </c>
      <c r="G4340" s="1061" t="s">
        <v>711</v>
      </c>
      <c r="H4340" s="1063">
        <v>1</v>
      </c>
      <c r="I4340" s="1064">
        <v>14108</v>
      </c>
      <c r="J4340" s="1064">
        <v>1</v>
      </c>
      <c r="K4340">
        <v>2020</v>
      </c>
      <c r="L4340" s="1064">
        <v>1</v>
      </c>
      <c r="M4340" s="1064">
        <v>4</v>
      </c>
      <c r="N4340" s="1064" t="s">
        <v>2395</v>
      </c>
      <c r="O4340">
        <v>13</v>
      </c>
      <c r="P4340" s="1065">
        <v>0</v>
      </c>
      <c r="Q4340" s="1065">
        <v>0</v>
      </c>
      <c r="R4340" s="1066">
        <f t="shared" si="67"/>
        <v>0</v>
      </c>
      <c r="S4340" s="1065">
        <v>0</v>
      </c>
      <c r="T4340" s="1065">
        <v>0</v>
      </c>
      <c r="U4340" s="1065">
        <v>8752</v>
      </c>
      <c r="V4340" s="1065">
        <v>8752</v>
      </c>
    </row>
    <row r="4341" spans="1:22">
      <c r="A4341">
        <v>4088200100</v>
      </c>
      <c r="B4341" s="1061">
        <v>2</v>
      </c>
      <c r="C4341" s="1061">
        <v>5</v>
      </c>
      <c r="D4341" s="1062">
        <v>2</v>
      </c>
      <c r="E4341" s="1061" t="s">
        <v>2394</v>
      </c>
      <c r="F4341" s="1061">
        <v>143</v>
      </c>
      <c r="G4341" s="1061" t="s">
        <v>711</v>
      </c>
      <c r="H4341" s="1063">
        <v>1</v>
      </c>
      <c r="I4341" s="1064">
        <v>14108</v>
      </c>
      <c r="J4341" s="1064">
        <v>1</v>
      </c>
      <c r="K4341">
        <v>2020</v>
      </c>
      <c r="L4341" s="1064">
        <v>1</v>
      </c>
      <c r="M4341" s="1064">
        <v>4</v>
      </c>
      <c r="N4341" s="1064" t="s">
        <v>2395</v>
      </c>
      <c r="O4341">
        <v>13</v>
      </c>
      <c r="P4341" s="1065">
        <v>0</v>
      </c>
      <c r="Q4341" s="1065">
        <v>0</v>
      </c>
      <c r="R4341" s="1066">
        <f t="shared" si="67"/>
        <v>0</v>
      </c>
      <c r="S4341" s="1065">
        <v>0</v>
      </c>
      <c r="T4341" s="1065">
        <v>0</v>
      </c>
      <c r="U4341" s="1065">
        <v>0</v>
      </c>
      <c r="V4341" s="1065">
        <v>0</v>
      </c>
    </row>
    <row r="4342" spans="1:22">
      <c r="A4342">
        <v>4088200100</v>
      </c>
      <c r="B4342" s="1061">
        <v>2</v>
      </c>
      <c r="C4342" s="1061">
        <v>5</v>
      </c>
      <c r="D4342" s="1062">
        <v>2</v>
      </c>
      <c r="E4342" s="1061" t="s">
        <v>2394</v>
      </c>
      <c r="F4342" s="1061">
        <v>143</v>
      </c>
      <c r="G4342" s="1061" t="s">
        <v>711</v>
      </c>
      <c r="H4342" s="1063">
        <v>1</v>
      </c>
      <c r="I4342" s="1064">
        <v>14108</v>
      </c>
      <c r="J4342" s="1064">
        <v>1</v>
      </c>
      <c r="K4342">
        <v>2020</v>
      </c>
      <c r="L4342" s="1064">
        <v>1</v>
      </c>
      <c r="M4342" s="1064">
        <v>4</v>
      </c>
      <c r="N4342" s="1064" t="s">
        <v>2395</v>
      </c>
      <c r="O4342">
        <v>13</v>
      </c>
      <c r="P4342" s="1065">
        <v>0</v>
      </c>
      <c r="Q4342" s="1065">
        <v>0</v>
      </c>
      <c r="R4342" s="1066">
        <f t="shared" si="67"/>
        <v>0</v>
      </c>
      <c r="S4342" s="1065">
        <v>0</v>
      </c>
      <c r="T4342" s="1065">
        <v>0</v>
      </c>
      <c r="U4342" s="1065">
        <v>0</v>
      </c>
      <c r="V4342" s="1065">
        <v>0</v>
      </c>
    </row>
    <row r="4343" spans="1:22">
      <c r="A4343">
        <v>4088200100</v>
      </c>
      <c r="B4343" s="1061">
        <v>2</v>
      </c>
      <c r="C4343" s="1061">
        <v>5</v>
      </c>
      <c r="D4343" s="1062">
        <v>2</v>
      </c>
      <c r="E4343" s="1061" t="s">
        <v>2394</v>
      </c>
      <c r="F4343" s="1061">
        <v>143</v>
      </c>
      <c r="G4343" s="1061" t="s">
        <v>711</v>
      </c>
      <c r="H4343" s="1063">
        <v>1</v>
      </c>
      <c r="I4343" s="1064">
        <v>14108</v>
      </c>
      <c r="J4343" s="1064">
        <v>1</v>
      </c>
      <c r="K4343">
        <v>2020</v>
      </c>
      <c r="L4343" s="1064">
        <v>1</v>
      </c>
      <c r="M4343" s="1064">
        <v>4</v>
      </c>
      <c r="N4343" s="1064" t="s">
        <v>2395</v>
      </c>
      <c r="O4343">
        <v>13</v>
      </c>
      <c r="P4343" s="1065">
        <v>0</v>
      </c>
      <c r="Q4343" s="1065">
        <v>0</v>
      </c>
      <c r="R4343" s="1066">
        <f t="shared" si="67"/>
        <v>0</v>
      </c>
      <c r="S4343" s="1065">
        <v>8752</v>
      </c>
      <c r="T4343" s="1065">
        <v>8752</v>
      </c>
      <c r="U4343" s="1065">
        <v>0</v>
      </c>
      <c r="V4343" s="1065">
        <v>0</v>
      </c>
    </row>
    <row r="4344" spans="1:22">
      <c r="A4344">
        <v>4088200100</v>
      </c>
      <c r="B4344" s="1061">
        <v>2</v>
      </c>
      <c r="C4344" s="1061">
        <v>5</v>
      </c>
      <c r="D4344" s="1062">
        <v>2</v>
      </c>
      <c r="E4344" s="1061" t="s">
        <v>2394</v>
      </c>
      <c r="F4344" s="1061">
        <v>143</v>
      </c>
      <c r="G4344" s="1061" t="s">
        <v>711</v>
      </c>
      <c r="H4344" s="1063">
        <v>1</v>
      </c>
      <c r="I4344" s="1064">
        <v>14108</v>
      </c>
      <c r="J4344" s="1064">
        <v>1</v>
      </c>
      <c r="K4344">
        <v>2020</v>
      </c>
      <c r="L4344" s="1064">
        <v>1</v>
      </c>
      <c r="M4344" s="1064">
        <v>4</v>
      </c>
      <c r="N4344" s="1064" t="s">
        <v>2395</v>
      </c>
      <c r="O4344">
        <v>13</v>
      </c>
      <c r="P4344" s="1065">
        <v>0</v>
      </c>
      <c r="Q4344" s="1065">
        <v>8752</v>
      </c>
      <c r="R4344" s="1066">
        <f t="shared" si="67"/>
        <v>8752</v>
      </c>
      <c r="S4344" s="1065">
        <v>0</v>
      </c>
      <c r="T4344" s="1065">
        <v>0</v>
      </c>
      <c r="U4344" s="1065">
        <v>0</v>
      </c>
      <c r="V4344" s="1065">
        <v>0</v>
      </c>
    </row>
    <row r="4345" spans="1:22">
      <c r="A4345">
        <v>4088200100</v>
      </c>
      <c r="B4345" s="1061">
        <v>2</v>
      </c>
      <c r="C4345" s="1061">
        <v>5</v>
      </c>
      <c r="D4345" s="1062">
        <v>2</v>
      </c>
      <c r="E4345" s="1061" t="s">
        <v>2394</v>
      </c>
      <c r="F4345" s="1061">
        <v>143</v>
      </c>
      <c r="G4345" s="1061" t="s">
        <v>711</v>
      </c>
      <c r="H4345" s="1063">
        <v>1</v>
      </c>
      <c r="I4345" s="1064">
        <v>14108</v>
      </c>
      <c r="J4345" s="1064">
        <v>1</v>
      </c>
      <c r="K4345">
        <v>2020</v>
      </c>
      <c r="L4345" s="1064">
        <v>1</v>
      </c>
      <c r="M4345" s="1064">
        <v>4</v>
      </c>
      <c r="N4345" s="1064" t="s">
        <v>2395</v>
      </c>
      <c r="O4345">
        <v>13</v>
      </c>
      <c r="P4345" s="1065">
        <v>0</v>
      </c>
      <c r="Q4345" s="1065">
        <v>0</v>
      </c>
      <c r="R4345" s="1066">
        <f t="shared" si="67"/>
        <v>0</v>
      </c>
      <c r="S4345" s="1065">
        <v>0</v>
      </c>
      <c r="T4345" s="1065">
        <v>0</v>
      </c>
      <c r="U4345" s="1065">
        <v>0</v>
      </c>
      <c r="V4345" s="1065">
        <v>0</v>
      </c>
    </row>
    <row r="4346" spans="1:22">
      <c r="A4346">
        <v>4088200100</v>
      </c>
      <c r="B4346" s="1061">
        <v>2</v>
      </c>
      <c r="C4346" s="1061">
        <v>5</v>
      </c>
      <c r="D4346" s="1062">
        <v>2</v>
      </c>
      <c r="E4346" s="1061" t="s">
        <v>2394</v>
      </c>
      <c r="F4346" s="1061">
        <v>143</v>
      </c>
      <c r="G4346" s="1061" t="s">
        <v>711</v>
      </c>
      <c r="H4346" s="1063">
        <v>1</v>
      </c>
      <c r="I4346" s="1064">
        <v>14108</v>
      </c>
      <c r="J4346" s="1064">
        <v>1</v>
      </c>
      <c r="K4346">
        <v>2020</v>
      </c>
      <c r="L4346" s="1064">
        <v>1</v>
      </c>
      <c r="M4346" s="1064">
        <v>4</v>
      </c>
      <c r="N4346" s="1064" t="s">
        <v>2395</v>
      </c>
      <c r="O4346">
        <v>13</v>
      </c>
      <c r="P4346" s="1065">
        <v>0</v>
      </c>
      <c r="Q4346" s="1065">
        <v>1846</v>
      </c>
      <c r="R4346" s="1066">
        <f t="shared" si="67"/>
        <v>1846</v>
      </c>
      <c r="S4346" s="1065">
        <v>0</v>
      </c>
      <c r="T4346" s="1065">
        <v>0</v>
      </c>
      <c r="U4346" s="1065">
        <v>0</v>
      </c>
      <c r="V4346" s="1065">
        <v>0</v>
      </c>
    </row>
    <row r="4347" spans="1:22">
      <c r="A4347">
        <v>4088200100</v>
      </c>
      <c r="B4347" s="1061">
        <v>2</v>
      </c>
      <c r="C4347" s="1061">
        <v>5</v>
      </c>
      <c r="D4347" s="1062">
        <v>2</v>
      </c>
      <c r="E4347" s="1061" t="s">
        <v>2394</v>
      </c>
      <c r="F4347" s="1061">
        <v>143</v>
      </c>
      <c r="G4347" s="1061" t="s">
        <v>711</v>
      </c>
      <c r="H4347" s="1063">
        <v>1</v>
      </c>
      <c r="I4347" s="1064">
        <v>14108</v>
      </c>
      <c r="J4347" s="1064">
        <v>1</v>
      </c>
      <c r="K4347">
        <v>2020</v>
      </c>
      <c r="L4347" s="1064">
        <v>1</v>
      </c>
      <c r="M4347" s="1064">
        <v>4</v>
      </c>
      <c r="N4347" s="1064" t="s">
        <v>2395</v>
      </c>
      <c r="O4347">
        <v>13</v>
      </c>
      <c r="P4347" s="1065">
        <v>0</v>
      </c>
      <c r="Q4347" s="1065">
        <v>0</v>
      </c>
      <c r="R4347" s="1066">
        <f t="shared" si="67"/>
        <v>0</v>
      </c>
      <c r="S4347" s="1065">
        <v>1846</v>
      </c>
      <c r="T4347" s="1065">
        <v>1846</v>
      </c>
      <c r="U4347" s="1065">
        <v>0</v>
      </c>
      <c r="V4347" s="1065">
        <v>0</v>
      </c>
    </row>
    <row r="4348" spans="1:22">
      <c r="A4348">
        <v>4088200100</v>
      </c>
      <c r="B4348" s="1061">
        <v>2</v>
      </c>
      <c r="C4348" s="1061">
        <v>5</v>
      </c>
      <c r="D4348" s="1062">
        <v>2</v>
      </c>
      <c r="E4348" s="1061" t="s">
        <v>2394</v>
      </c>
      <c r="F4348" s="1061">
        <v>143</v>
      </c>
      <c r="G4348" s="1061" t="s">
        <v>711</v>
      </c>
      <c r="H4348" s="1063">
        <v>1</v>
      </c>
      <c r="I4348" s="1064">
        <v>14108</v>
      </c>
      <c r="J4348" s="1064">
        <v>1</v>
      </c>
      <c r="K4348">
        <v>2020</v>
      </c>
      <c r="L4348" s="1064">
        <v>1</v>
      </c>
      <c r="M4348" s="1064">
        <v>4</v>
      </c>
      <c r="N4348" s="1064" t="s">
        <v>2395</v>
      </c>
      <c r="O4348">
        <v>13</v>
      </c>
      <c r="P4348" s="1065">
        <v>0</v>
      </c>
      <c r="Q4348" s="1065">
        <v>0</v>
      </c>
      <c r="R4348" s="1066">
        <f t="shared" si="67"/>
        <v>0</v>
      </c>
      <c r="S4348" s="1065">
        <v>0</v>
      </c>
      <c r="T4348" s="1065">
        <v>0</v>
      </c>
      <c r="U4348" s="1065">
        <v>0</v>
      </c>
      <c r="V4348" s="1065">
        <v>0</v>
      </c>
    </row>
    <row r="4349" spans="1:22">
      <c r="A4349">
        <v>4088200100</v>
      </c>
      <c r="B4349" s="1061">
        <v>2</v>
      </c>
      <c r="C4349" s="1061">
        <v>5</v>
      </c>
      <c r="D4349" s="1062">
        <v>2</v>
      </c>
      <c r="E4349" s="1061" t="s">
        <v>2394</v>
      </c>
      <c r="F4349" s="1061">
        <v>143</v>
      </c>
      <c r="G4349" s="1061" t="s">
        <v>711</v>
      </c>
      <c r="H4349" s="1063">
        <v>1</v>
      </c>
      <c r="I4349" s="1064">
        <v>14108</v>
      </c>
      <c r="J4349" s="1064">
        <v>1</v>
      </c>
      <c r="K4349">
        <v>2020</v>
      </c>
      <c r="L4349" s="1064">
        <v>1</v>
      </c>
      <c r="M4349" s="1064">
        <v>4</v>
      </c>
      <c r="N4349" s="1064" t="s">
        <v>2395</v>
      </c>
      <c r="O4349">
        <v>13</v>
      </c>
      <c r="P4349" s="1065">
        <v>0</v>
      </c>
      <c r="Q4349" s="1065">
        <v>0</v>
      </c>
      <c r="R4349" s="1066">
        <f t="shared" si="67"/>
        <v>0</v>
      </c>
      <c r="S4349" s="1065">
        <v>0</v>
      </c>
      <c r="T4349" s="1065">
        <v>0</v>
      </c>
      <c r="U4349" s="1065">
        <v>0</v>
      </c>
      <c r="V4349" s="1065">
        <v>0</v>
      </c>
    </row>
    <row r="4350" spans="1:22">
      <c r="A4350">
        <v>4088200100</v>
      </c>
      <c r="B4350" s="1061">
        <v>2</v>
      </c>
      <c r="C4350" s="1061">
        <v>5</v>
      </c>
      <c r="D4350" s="1062">
        <v>2</v>
      </c>
      <c r="E4350" s="1061" t="s">
        <v>2394</v>
      </c>
      <c r="F4350" s="1061">
        <v>143</v>
      </c>
      <c r="G4350" s="1061" t="s">
        <v>711</v>
      </c>
      <c r="H4350" s="1063">
        <v>1</v>
      </c>
      <c r="I4350" s="1064">
        <v>14108</v>
      </c>
      <c r="J4350" s="1064">
        <v>1</v>
      </c>
      <c r="K4350">
        <v>2020</v>
      </c>
      <c r="L4350" s="1064">
        <v>1</v>
      </c>
      <c r="M4350" s="1064">
        <v>4</v>
      </c>
      <c r="N4350" s="1064" t="s">
        <v>2395</v>
      </c>
      <c r="O4350">
        <v>13</v>
      </c>
      <c r="P4350" s="1065">
        <v>0</v>
      </c>
      <c r="Q4350" s="1065">
        <v>0</v>
      </c>
      <c r="R4350" s="1066">
        <f t="shared" si="67"/>
        <v>0</v>
      </c>
      <c r="S4350" s="1065">
        <v>0</v>
      </c>
      <c r="T4350" s="1065">
        <v>0</v>
      </c>
      <c r="U4350" s="1065">
        <v>1846</v>
      </c>
      <c r="V4350" s="1065">
        <v>1846</v>
      </c>
    </row>
    <row r="4351" spans="1:22">
      <c r="A4351">
        <v>4088200100</v>
      </c>
      <c r="B4351" s="1061">
        <v>2</v>
      </c>
      <c r="C4351" s="1061">
        <v>5</v>
      </c>
      <c r="D4351" s="1062">
        <v>2</v>
      </c>
      <c r="E4351" s="1061" t="s">
        <v>2394</v>
      </c>
      <c r="F4351" s="1061">
        <v>143</v>
      </c>
      <c r="G4351" s="1061" t="s">
        <v>711</v>
      </c>
      <c r="H4351" s="1063">
        <v>1</v>
      </c>
      <c r="I4351" s="1064">
        <v>14108</v>
      </c>
      <c r="J4351" s="1064">
        <v>1</v>
      </c>
      <c r="K4351">
        <v>2020</v>
      </c>
      <c r="L4351" s="1064">
        <v>1</v>
      </c>
      <c r="M4351" s="1064">
        <v>4</v>
      </c>
      <c r="N4351" s="1064" t="s">
        <v>2395</v>
      </c>
      <c r="O4351">
        <v>13</v>
      </c>
      <c r="P4351" s="1065">
        <v>0</v>
      </c>
      <c r="Q4351" s="1065">
        <v>0</v>
      </c>
      <c r="R4351" s="1066">
        <f t="shared" si="67"/>
        <v>0</v>
      </c>
      <c r="S4351" s="1065">
        <v>0</v>
      </c>
      <c r="T4351" s="1065">
        <v>0</v>
      </c>
      <c r="U4351" s="1065">
        <v>0</v>
      </c>
      <c r="V4351" s="1065">
        <v>0</v>
      </c>
    </row>
    <row r="4352" spans="1:22">
      <c r="A4352">
        <v>4088200100</v>
      </c>
      <c r="B4352" s="1061">
        <v>2</v>
      </c>
      <c r="C4352" s="1061">
        <v>5</v>
      </c>
      <c r="D4352" s="1062">
        <v>2</v>
      </c>
      <c r="E4352" s="1061" t="s">
        <v>2394</v>
      </c>
      <c r="F4352" s="1061">
        <v>143</v>
      </c>
      <c r="G4352" s="1061" t="s">
        <v>711</v>
      </c>
      <c r="H4352" s="1063">
        <v>1</v>
      </c>
      <c r="I4352" s="1064">
        <v>14108</v>
      </c>
      <c r="J4352" s="1064">
        <v>1</v>
      </c>
      <c r="K4352">
        <v>2020</v>
      </c>
      <c r="L4352" s="1064">
        <v>1</v>
      </c>
      <c r="M4352" s="1064">
        <v>4</v>
      </c>
      <c r="N4352" s="1064" t="s">
        <v>2395</v>
      </c>
      <c r="O4352">
        <v>13</v>
      </c>
      <c r="P4352" s="1065">
        <v>0</v>
      </c>
      <c r="Q4352" s="1065">
        <v>0</v>
      </c>
      <c r="R4352" s="1066">
        <f t="shared" si="67"/>
        <v>0</v>
      </c>
      <c r="S4352" s="1065">
        <v>0</v>
      </c>
      <c r="T4352" s="1065">
        <v>0</v>
      </c>
      <c r="U4352" s="1065">
        <v>5538</v>
      </c>
      <c r="V4352" s="1065">
        <v>5538</v>
      </c>
    </row>
    <row r="4353" spans="1:22">
      <c r="A4353">
        <v>4088200100</v>
      </c>
      <c r="B4353" s="1061">
        <v>2</v>
      </c>
      <c r="C4353" s="1061">
        <v>5</v>
      </c>
      <c r="D4353" s="1062">
        <v>2</v>
      </c>
      <c r="E4353" s="1061" t="s">
        <v>2394</v>
      </c>
      <c r="F4353" s="1061">
        <v>143</v>
      </c>
      <c r="G4353" s="1061" t="s">
        <v>711</v>
      </c>
      <c r="H4353" s="1063">
        <v>1</v>
      </c>
      <c r="I4353" s="1064">
        <v>14108</v>
      </c>
      <c r="J4353" s="1064">
        <v>1</v>
      </c>
      <c r="K4353">
        <v>2020</v>
      </c>
      <c r="L4353" s="1064">
        <v>1</v>
      </c>
      <c r="M4353" s="1064">
        <v>4</v>
      </c>
      <c r="N4353" s="1064" t="s">
        <v>2395</v>
      </c>
      <c r="O4353">
        <v>13</v>
      </c>
      <c r="P4353" s="1065">
        <v>0</v>
      </c>
      <c r="Q4353" s="1065">
        <v>0</v>
      </c>
      <c r="R4353" s="1066">
        <f t="shared" si="67"/>
        <v>0</v>
      </c>
      <c r="S4353" s="1065">
        <v>0</v>
      </c>
      <c r="T4353" s="1065">
        <v>0</v>
      </c>
      <c r="U4353" s="1065">
        <v>0</v>
      </c>
      <c r="V4353" s="1065">
        <v>0</v>
      </c>
    </row>
    <row r="4354" spans="1:22">
      <c r="A4354">
        <v>4088200100</v>
      </c>
      <c r="B4354" s="1061">
        <v>2</v>
      </c>
      <c r="C4354" s="1061">
        <v>5</v>
      </c>
      <c r="D4354" s="1062">
        <v>2</v>
      </c>
      <c r="E4354" s="1061" t="s">
        <v>2394</v>
      </c>
      <c r="F4354" s="1061">
        <v>143</v>
      </c>
      <c r="G4354" s="1061" t="s">
        <v>711</v>
      </c>
      <c r="H4354" s="1063">
        <v>1</v>
      </c>
      <c r="I4354" s="1064">
        <v>14108</v>
      </c>
      <c r="J4354" s="1064">
        <v>1</v>
      </c>
      <c r="K4354">
        <v>2020</v>
      </c>
      <c r="L4354" s="1064">
        <v>1</v>
      </c>
      <c r="M4354" s="1064">
        <v>4</v>
      </c>
      <c r="N4354" s="1064" t="s">
        <v>2395</v>
      </c>
      <c r="O4354">
        <v>13</v>
      </c>
      <c r="P4354" s="1065">
        <v>0</v>
      </c>
      <c r="Q4354" s="1065">
        <v>0</v>
      </c>
      <c r="R4354" s="1066">
        <f t="shared" si="67"/>
        <v>0</v>
      </c>
      <c r="S4354" s="1065">
        <v>0</v>
      </c>
      <c r="T4354" s="1065">
        <v>0</v>
      </c>
      <c r="U4354" s="1065">
        <v>0</v>
      </c>
      <c r="V4354" s="1065">
        <v>0</v>
      </c>
    </row>
    <row r="4355" spans="1:22">
      <c r="A4355">
        <v>4088200100</v>
      </c>
      <c r="B4355" s="1061">
        <v>2</v>
      </c>
      <c r="C4355" s="1061">
        <v>5</v>
      </c>
      <c r="D4355" s="1062">
        <v>2</v>
      </c>
      <c r="E4355" s="1061" t="s">
        <v>2394</v>
      </c>
      <c r="F4355" s="1061">
        <v>143</v>
      </c>
      <c r="G4355" s="1061" t="s">
        <v>711</v>
      </c>
      <c r="H4355" s="1063">
        <v>1</v>
      </c>
      <c r="I4355" s="1064">
        <v>14108</v>
      </c>
      <c r="J4355" s="1064">
        <v>1</v>
      </c>
      <c r="K4355">
        <v>2020</v>
      </c>
      <c r="L4355" s="1064">
        <v>1</v>
      </c>
      <c r="M4355" s="1064">
        <v>4</v>
      </c>
      <c r="N4355" s="1064" t="s">
        <v>2395</v>
      </c>
      <c r="O4355">
        <v>13</v>
      </c>
      <c r="P4355" s="1065">
        <v>0</v>
      </c>
      <c r="Q4355" s="1065">
        <v>0</v>
      </c>
      <c r="R4355" s="1066">
        <f t="shared" si="67"/>
        <v>0</v>
      </c>
      <c r="S4355" s="1065">
        <v>5538</v>
      </c>
      <c r="T4355" s="1065">
        <v>5538</v>
      </c>
      <c r="U4355" s="1065">
        <v>0</v>
      </c>
      <c r="V4355" s="1065">
        <v>0</v>
      </c>
    </row>
    <row r="4356" spans="1:22">
      <c r="A4356">
        <v>4088200100</v>
      </c>
      <c r="B4356" s="1061">
        <v>2</v>
      </c>
      <c r="C4356" s="1061">
        <v>5</v>
      </c>
      <c r="D4356" s="1062">
        <v>2</v>
      </c>
      <c r="E4356" s="1061" t="s">
        <v>2394</v>
      </c>
      <c r="F4356" s="1061">
        <v>143</v>
      </c>
      <c r="G4356" s="1061" t="s">
        <v>711</v>
      </c>
      <c r="H4356" s="1063">
        <v>1</v>
      </c>
      <c r="I4356" s="1064">
        <v>14108</v>
      </c>
      <c r="J4356" s="1064">
        <v>1</v>
      </c>
      <c r="K4356">
        <v>2020</v>
      </c>
      <c r="L4356" s="1064">
        <v>1</v>
      </c>
      <c r="M4356" s="1064">
        <v>4</v>
      </c>
      <c r="N4356" s="1064" t="s">
        <v>2395</v>
      </c>
      <c r="O4356">
        <v>13</v>
      </c>
      <c r="P4356" s="1065">
        <v>0</v>
      </c>
      <c r="Q4356" s="1065">
        <v>5538</v>
      </c>
      <c r="R4356" s="1066">
        <f t="shared" si="67"/>
        <v>5538</v>
      </c>
      <c r="S4356" s="1065">
        <v>0</v>
      </c>
      <c r="T4356" s="1065">
        <v>0</v>
      </c>
      <c r="U4356" s="1065">
        <v>0</v>
      </c>
      <c r="V4356" s="1065">
        <v>0</v>
      </c>
    </row>
    <row r="4357" spans="1:22">
      <c r="A4357">
        <v>4088200100</v>
      </c>
      <c r="B4357" s="1061">
        <v>2</v>
      </c>
      <c r="C4357" s="1061">
        <v>5</v>
      </c>
      <c r="D4357" s="1062">
        <v>2</v>
      </c>
      <c r="E4357" s="1061" t="s">
        <v>2394</v>
      </c>
      <c r="F4357" s="1061">
        <v>143</v>
      </c>
      <c r="G4357" s="1061" t="s">
        <v>711</v>
      </c>
      <c r="H4357" s="1063">
        <v>1</v>
      </c>
      <c r="I4357" s="1064">
        <v>14108</v>
      </c>
      <c r="J4357" s="1064">
        <v>1</v>
      </c>
      <c r="K4357">
        <v>2020</v>
      </c>
      <c r="L4357" s="1064">
        <v>1</v>
      </c>
      <c r="M4357" s="1064">
        <v>4</v>
      </c>
      <c r="N4357" s="1064" t="s">
        <v>2395</v>
      </c>
      <c r="O4357">
        <v>13</v>
      </c>
      <c r="P4357" s="1065">
        <v>0</v>
      </c>
      <c r="Q4357" s="1065">
        <v>0</v>
      </c>
      <c r="R4357" s="1066">
        <f t="shared" ref="R4357:R4420" si="68">P4357+Q4357</f>
        <v>0</v>
      </c>
      <c r="S4357" s="1065">
        <v>0</v>
      </c>
      <c r="T4357" s="1065">
        <v>0</v>
      </c>
      <c r="U4357" s="1065">
        <v>0</v>
      </c>
      <c r="V4357" s="1065">
        <v>0</v>
      </c>
    </row>
    <row r="4358" spans="1:22">
      <c r="A4358">
        <v>4088200100</v>
      </c>
      <c r="B4358" s="1061">
        <v>2</v>
      </c>
      <c r="C4358" s="1061">
        <v>5</v>
      </c>
      <c r="D4358" s="1062">
        <v>2</v>
      </c>
      <c r="E4358" s="1061" t="s">
        <v>2394</v>
      </c>
      <c r="F4358" s="1061">
        <v>143</v>
      </c>
      <c r="G4358" s="1061" t="s">
        <v>711</v>
      </c>
      <c r="H4358" s="1063">
        <v>1</v>
      </c>
      <c r="I4358" s="1064">
        <v>14108</v>
      </c>
      <c r="J4358" s="1064">
        <v>1</v>
      </c>
      <c r="K4358">
        <v>2020</v>
      </c>
      <c r="L4358" s="1064">
        <v>1</v>
      </c>
      <c r="M4358" s="1064">
        <v>4</v>
      </c>
      <c r="N4358" s="1064" t="s">
        <v>2395</v>
      </c>
      <c r="O4358">
        <v>13</v>
      </c>
      <c r="P4358" s="1065">
        <v>0</v>
      </c>
      <c r="Q4358" s="1065">
        <v>0</v>
      </c>
      <c r="R4358" s="1066">
        <f t="shared" si="68"/>
        <v>0</v>
      </c>
      <c r="S4358" s="1065">
        <v>0</v>
      </c>
      <c r="T4358" s="1065">
        <v>0</v>
      </c>
      <c r="U4358" s="1065">
        <v>94626</v>
      </c>
      <c r="V4358" s="1065">
        <v>94626</v>
      </c>
    </row>
    <row r="4359" spans="1:22">
      <c r="A4359">
        <v>4088200100</v>
      </c>
      <c r="B4359" s="1061">
        <v>2</v>
      </c>
      <c r="C4359" s="1061">
        <v>5</v>
      </c>
      <c r="D4359" s="1062">
        <v>2</v>
      </c>
      <c r="E4359" s="1061" t="s">
        <v>2394</v>
      </c>
      <c r="F4359" s="1061">
        <v>143</v>
      </c>
      <c r="G4359" s="1061" t="s">
        <v>711</v>
      </c>
      <c r="H4359" s="1063">
        <v>1</v>
      </c>
      <c r="I4359" s="1064">
        <v>14108</v>
      </c>
      <c r="J4359" s="1064">
        <v>1</v>
      </c>
      <c r="K4359">
        <v>2020</v>
      </c>
      <c r="L4359" s="1064">
        <v>1</v>
      </c>
      <c r="M4359" s="1064">
        <v>4</v>
      </c>
      <c r="N4359" s="1064" t="s">
        <v>2395</v>
      </c>
      <c r="O4359">
        <v>13</v>
      </c>
      <c r="P4359" s="1065">
        <v>0</v>
      </c>
      <c r="Q4359" s="1065">
        <v>0</v>
      </c>
      <c r="R4359" s="1066">
        <f t="shared" si="68"/>
        <v>0</v>
      </c>
      <c r="S4359" s="1065">
        <v>0</v>
      </c>
      <c r="T4359" s="1065">
        <v>0</v>
      </c>
      <c r="U4359" s="1065">
        <v>0</v>
      </c>
      <c r="V4359" s="1065">
        <v>0</v>
      </c>
    </row>
    <row r="4360" spans="1:22">
      <c r="A4360">
        <v>4088200100</v>
      </c>
      <c r="B4360" s="1061">
        <v>2</v>
      </c>
      <c r="C4360" s="1061">
        <v>5</v>
      </c>
      <c r="D4360" s="1062">
        <v>2</v>
      </c>
      <c r="E4360" s="1061" t="s">
        <v>2394</v>
      </c>
      <c r="F4360" s="1061">
        <v>143</v>
      </c>
      <c r="G4360" s="1061" t="s">
        <v>711</v>
      </c>
      <c r="H4360" s="1063">
        <v>1</v>
      </c>
      <c r="I4360" s="1064">
        <v>14108</v>
      </c>
      <c r="J4360" s="1064">
        <v>1</v>
      </c>
      <c r="K4360">
        <v>2020</v>
      </c>
      <c r="L4360" s="1064">
        <v>1</v>
      </c>
      <c r="M4360" s="1064">
        <v>4</v>
      </c>
      <c r="N4360" s="1064" t="s">
        <v>2395</v>
      </c>
      <c r="O4360">
        <v>13</v>
      </c>
      <c r="P4360" s="1065">
        <v>0</v>
      </c>
      <c r="Q4360" s="1065">
        <v>0</v>
      </c>
      <c r="R4360" s="1066">
        <f t="shared" si="68"/>
        <v>0</v>
      </c>
      <c r="S4360" s="1065">
        <v>0</v>
      </c>
      <c r="T4360" s="1065">
        <v>0</v>
      </c>
      <c r="U4360" s="1065">
        <v>0</v>
      </c>
      <c r="V4360" s="1065">
        <v>0</v>
      </c>
    </row>
    <row r="4361" spans="1:22">
      <c r="A4361">
        <v>4088200100</v>
      </c>
      <c r="B4361" s="1061">
        <v>2</v>
      </c>
      <c r="C4361" s="1061">
        <v>5</v>
      </c>
      <c r="D4361" s="1062">
        <v>2</v>
      </c>
      <c r="E4361" s="1061" t="s">
        <v>2394</v>
      </c>
      <c r="F4361" s="1061">
        <v>143</v>
      </c>
      <c r="G4361" s="1061" t="s">
        <v>711</v>
      </c>
      <c r="H4361" s="1063">
        <v>1</v>
      </c>
      <c r="I4361" s="1064">
        <v>14108</v>
      </c>
      <c r="J4361" s="1064">
        <v>1</v>
      </c>
      <c r="K4361">
        <v>2020</v>
      </c>
      <c r="L4361" s="1064">
        <v>1</v>
      </c>
      <c r="M4361" s="1064">
        <v>4</v>
      </c>
      <c r="N4361" s="1064" t="s">
        <v>2395</v>
      </c>
      <c r="O4361">
        <v>13</v>
      </c>
      <c r="P4361" s="1065">
        <v>0</v>
      </c>
      <c r="Q4361" s="1065">
        <v>0</v>
      </c>
      <c r="R4361" s="1066">
        <f t="shared" si="68"/>
        <v>0</v>
      </c>
      <c r="S4361" s="1065">
        <v>94626</v>
      </c>
      <c r="T4361" s="1065">
        <v>94626</v>
      </c>
      <c r="U4361" s="1065">
        <v>0</v>
      </c>
      <c r="V4361" s="1065">
        <v>0</v>
      </c>
    </row>
    <row r="4362" spans="1:22">
      <c r="A4362">
        <v>4088200100</v>
      </c>
      <c r="B4362" s="1061">
        <v>2</v>
      </c>
      <c r="C4362" s="1061">
        <v>5</v>
      </c>
      <c r="D4362" s="1062">
        <v>2</v>
      </c>
      <c r="E4362" s="1061" t="s">
        <v>2394</v>
      </c>
      <c r="F4362" s="1061">
        <v>143</v>
      </c>
      <c r="G4362" s="1061" t="s">
        <v>711</v>
      </c>
      <c r="H4362" s="1063">
        <v>1</v>
      </c>
      <c r="I4362" s="1064">
        <v>14108</v>
      </c>
      <c r="J4362" s="1064">
        <v>1</v>
      </c>
      <c r="K4362">
        <v>2020</v>
      </c>
      <c r="L4362" s="1064">
        <v>1</v>
      </c>
      <c r="M4362" s="1064">
        <v>4</v>
      </c>
      <c r="N4362" s="1064" t="s">
        <v>2395</v>
      </c>
      <c r="O4362">
        <v>13</v>
      </c>
      <c r="P4362" s="1065">
        <v>0</v>
      </c>
      <c r="Q4362" s="1065">
        <v>94626</v>
      </c>
      <c r="R4362" s="1066">
        <f t="shared" si="68"/>
        <v>94626</v>
      </c>
      <c r="S4362" s="1065">
        <v>0</v>
      </c>
      <c r="T4362" s="1065">
        <v>0</v>
      </c>
      <c r="U4362" s="1065">
        <v>0</v>
      </c>
      <c r="V4362" s="1065">
        <v>0</v>
      </c>
    </row>
    <row r="4363" spans="1:22">
      <c r="A4363">
        <v>4088200100</v>
      </c>
      <c r="B4363" s="1061">
        <v>2</v>
      </c>
      <c r="C4363" s="1061">
        <v>5</v>
      </c>
      <c r="D4363" s="1062">
        <v>2</v>
      </c>
      <c r="E4363" s="1061" t="s">
        <v>2394</v>
      </c>
      <c r="F4363" s="1061">
        <v>143</v>
      </c>
      <c r="G4363" s="1061" t="s">
        <v>711</v>
      </c>
      <c r="H4363" s="1063">
        <v>1</v>
      </c>
      <c r="I4363" s="1064">
        <v>14108</v>
      </c>
      <c r="J4363" s="1064">
        <v>1</v>
      </c>
      <c r="K4363">
        <v>2020</v>
      </c>
      <c r="L4363" s="1064">
        <v>1</v>
      </c>
      <c r="M4363" s="1064">
        <v>4</v>
      </c>
      <c r="N4363" s="1064" t="s">
        <v>2395</v>
      </c>
      <c r="O4363">
        <v>13</v>
      </c>
      <c r="P4363" s="1065">
        <v>0</v>
      </c>
      <c r="Q4363" s="1065">
        <v>0</v>
      </c>
      <c r="R4363" s="1066">
        <f t="shared" si="68"/>
        <v>0</v>
      </c>
      <c r="S4363" s="1065">
        <v>0</v>
      </c>
      <c r="T4363" s="1065">
        <v>0</v>
      </c>
      <c r="U4363" s="1065">
        <v>0</v>
      </c>
      <c r="V4363" s="1065">
        <v>0</v>
      </c>
    </row>
    <row r="4364" spans="1:22">
      <c r="A4364">
        <v>4088200100</v>
      </c>
      <c r="B4364" s="1061">
        <v>2</v>
      </c>
      <c r="C4364" s="1061">
        <v>5</v>
      </c>
      <c r="D4364" s="1062">
        <v>2</v>
      </c>
      <c r="E4364" s="1061" t="s">
        <v>2394</v>
      </c>
      <c r="F4364" s="1061">
        <v>143</v>
      </c>
      <c r="G4364" s="1061" t="s">
        <v>711</v>
      </c>
      <c r="H4364" s="1063">
        <v>1</v>
      </c>
      <c r="I4364" s="1064">
        <v>14108</v>
      </c>
      <c r="J4364" s="1064">
        <v>1</v>
      </c>
      <c r="K4364">
        <v>2020</v>
      </c>
      <c r="L4364" s="1064">
        <v>1</v>
      </c>
      <c r="M4364" s="1064">
        <v>4</v>
      </c>
      <c r="N4364" s="1064" t="s">
        <v>2395</v>
      </c>
      <c r="O4364">
        <v>13</v>
      </c>
      <c r="P4364" s="1065">
        <v>0</v>
      </c>
      <c r="Q4364" s="1065">
        <v>0</v>
      </c>
      <c r="R4364" s="1066">
        <f t="shared" si="68"/>
        <v>0</v>
      </c>
      <c r="S4364" s="1065">
        <v>0</v>
      </c>
      <c r="T4364" s="1065">
        <v>0</v>
      </c>
      <c r="U4364" s="1065">
        <v>3692</v>
      </c>
      <c r="V4364" s="1065">
        <v>3692</v>
      </c>
    </row>
    <row r="4365" spans="1:22">
      <c r="A4365">
        <v>4088200100</v>
      </c>
      <c r="B4365" s="1061">
        <v>2</v>
      </c>
      <c r="C4365" s="1061">
        <v>5</v>
      </c>
      <c r="D4365" s="1062">
        <v>2</v>
      </c>
      <c r="E4365" s="1061" t="s">
        <v>2394</v>
      </c>
      <c r="F4365" s="1061">
        <v>143</v>
      </c>
      <c r="G4365" s="1061" t="s">
        <v>711</v>
      </c>
      <c r="H4365" s="1063">
        <v>1</v>
      </c>
      <c r="I4365" s="1064">
        <v>14108</v>
      </c>
      <c r="J4365" s="1064">
        <v>1</v>
      </c>
      <c r="K4365">
        <v>2020</v>
      </c>
      <c r="L4365" s="1064">
        <v>1</v>
      </c>
      <c r="M4365" s="1064">
        <v>4</v>
      </c>
      <c r="N4365" s="1064" t="s">
        <v>2395</v>
      </c>
      <c r="O4365">
        <v>13</v>
      </c>
      <c r="P4365" s="1065">
        <v>0</v>
      </c>
      <c r="Q4365" s="1065">
        <v>0</v>
      </c>
      <c r="R4365" s="1066">
        <f t="shared" si="68"/>
        <v>0</v>
      </c>
      <c r="S4365" s="1065">
        <v>0</v>
      </c>
      <c r="T4365" s="1065">
        <v>0</v>
      </c>
      <c r="U4365" s="1065">
        <v>0</v>
      </c>
      <c r="V4365" s="1065">
        <v>0</v>
      </c>
    </row>
    <row r="4366" spans="1:22">
      <c r="A4366">
        <v>4088200100</v>
      </c>
      <c r="B4366" s="1061">
        <v>2</v>
      </c>
      <c r="C4366" s="1061">
        <v>5</v>
      </c>
      <c r="D4366" s="1062">
        <v>2</v>
      </c>
      <c r="E4366" s="1061" t="s">
        <v>2394</v>
      </c>
      <c r="F4366" s="1061">
        <v>143</v>
      </c>
      <c r="G4366" s="1061" t="s">
        <v>711</v>
      </c>
      <c r="H4366" s="1063">
        <v>1</v>
      </c>
      <c r="I4366" s="1064">
        <v>14108</v>
      </c>
      <c r="J4366" s="1064">
        <v>1</v>
      </c>
      <c r="K4366">
        <v>2020</v>
      </c>
      <c r="L4366" s="1064">
        <v>1</v>
      </c>
      <c r="M4366" s="1064">
        <v>4</v>
      </c>
      <c r="N4366" s="1064" t="s">
        <v>2395</v>
      </c>
      <c r="O4366">
        <v>13</v>
      </c>
      <c r="P4366" s="1065">
        <v>0</v>
      </c>
      <c r="Q4366" s="1065">
        <v>0</v>
      </c>
      <c r="R4366" s="1066">
        <f t="shared" si="68"/>
        <v>0</v>
      </c>
      <c r="S4366" s="1065">
        <v>0</v>
      </c>
      <c r="T4366" s="1065">
        <v>0</v>
      </c>
      <c r="U4366" s="1065">
        <v>0</v>
      </c>
      <c r="V4366" s="1065">
        <v>0</v>
      </c>
    </row>
    <row r="4367" spans="1:22">
      <c r="A4367">
        <v>4088200100</v>
      </c>
      <c r="B4367" s="1061">
        <v>2</v>
      </c>
      <c r="C4367" s="1061">
        <v>5</v>
      </c>
      <c r="D4367" s="1062">
        <v>2</v>
      </c>
      <c r="E4367" s="1061" t="s">
        <v>2394</v>
      </c>
      <c r="F4367" s="1061">
        <v>143</v>
      </c>
      <c r="G4367" s="1061" t="s">
        <v>711</v>
      </c>
      <c r="H4367" s="1063">
        <v>1</v>
      </c>
      <c r="I4367" s="1064">
        <v>14108</v>
      </c>
      <c r="J4367" s="1064">
        <v>1</v>
      </c>
      <c r="K4367">
        <v>2020</v>
      </c>
      <c r="L4367" s="1064">
        <v>1</v>
      </c>
      <c r="M4367" s="1064">
        <v>4</v>
      </c>
      <c r="N4367" s="1064" t="s">
        <v>2395</v>
      </c>
      <c r="O4367">
        <v>13</v>
      </c>
      <c r="P4367" s="1065">
        <v>0</v>
      </c>
      <c r="Q4367" s="1065">
        <v>0</v>
      </c>
      <c r="R4367" s="1066">
        <f t="shared" si="68"/>
        <v>0</v>
      </c>
      <c r="S4367" s="1065">
        <v>3692</v>
      </c>
      <c r="T4367" s="1065">
        <v>3692</v>
      </c>
      <c r="U4367" s="1065">
        <v>0</v>
      </c>
      <c r="V4367" s="1065">
        <v>0</v>
      </c>
    </row>
    <row r="4368" spans="1:22">
      <c r="A4368">
        <v>4088200100</v>
      </c>
      <c r="B4368" s="1061">
        <v>2</v>
      </c>
      <c r="C4368" s="1061">
        <v>5</v>
      </c>
      <c r="D4368" s="1062">
        <v>2</v>
      </c>
      <c r="E4368" s="1061" t="s">
        <v>2394</v>
      </c>
      <c r="F4368" s="1061">
        <v>143</v>
      </c>
      <c r="G4368" s="1061" t="s">
        <v>711</v>
      </c>
      <c r="H4368" s="1063">
        <v>1</v>
      </c>
      <c r="I4368" s="1064">
        <v>14108</v>
      </c>
      <c r="J4368" s="1064">
        <v>1</v>
      </c>
      <c r="K4368">
        <v>2020</v>
      </c>
      <c r="L4368" s="1064">
        <v>1</v>
      </c>
      <c r="M4368" s="1064">
        <v>4</v>
      </c>
      <c r="N4368" s="1064" t="s">
        <v>2395</v>
      </c>
      <c r="O4368">
        <v>13</v>
      </c>
      <c r="P4368" s="1065">
        <v>0</v>
      </c>
      <c r="Q4368" s="1065">
        <v>3692</v>
      </c>
      <c r="R4368" s="1066">
        <f t="shared" si="68"/>
        <v>3692</v>
      </c>
      <c r="S4368" s="1065">
        <v>0</v>
      </c>
      <c r="T4368" s="1065">
        <v>0</v>
      </c>
      <c r="U4368" s="1065">
        <v>0</v>
      </c>
      <c r="V4368" s="1065">
        <v>0</v>
      </c>
    </row>
    <row r="4369" spans="1:22">
      <c r="A4369">
        <v>4088200100</v>
      </c>
      <c r="B4369" s="1061">
        <v>2</v>
      </c>
      <c r="C4369" s="1061">
        <v>5</v>
      </c>
      <c r="D4369" s="1062">
        <v>2</v>
      </c>
      <c r="E4369" s="1061" t="s">
        <v>2394</v>
      </c>
      <c r="F4369" s="1061">
        <v>143</v>
      </c>
      <c r="G4369" s="1061" t="s">
        <v>711</v>
      </c>
      <c r="H4369" s="1063">
        <v>1</v>
      </c>
      <c r="I4369" s="1064">
        <v>14108</v>
      </c>
      <c r="J4369" s="1064">
        <v>1</v>
      </c>
      <c r="K4369">
        <v>2020</v>
      </c>
      <c r="L4369" s="1064">
        <v>1</v>
      </c>
      <c r="M4369" s="1064">
        <v>4</v>
      </c>
      <c r="N4369" s="1064" t="s">
        <v>2395</v>
      </c>
      <c r="O4369">
        <v>13</v>
      </c>
      <c r="P4369" s="1065">
        <v>0</v>
      </c>
      <c r="Q4369" s="1065">
        <v>0</v>
      </c>
      <c r="R4369" s="1066">
        <f t="shared" si="68"/>
        <v>0</v>
      </c>
      <c r="S4369" s="1065">
        <v>0</v>
      </c>
      <c r="T4369" s="1065">
        <v>0</v>
      </c>
      <c r="U4369" s="1065">
        <v>0</v>
      </c>
      <c r="V4369" s="1065">
        <v>0</v>
      </c>
    </row>
    <row r="4370" spans="1:22">
      <c r="A4370">
        <v>4088200100</v>
      </c>
      <c r="B4370" s="1061">
        <v>2</v>
      </c>
      <c r="C4370" s="1061">
        <v>5</v>
      </c>
      <c r="D4370" s="1062">
        <v>2</v>
      </c>
      <c r="E4370" s="1061" t="s">
        <v>2394</v>
      </c>
      <c r="F4370" s="1061">
        <v>143</v>
      </c>
      <c r="G4370" s="1061" t="s">
        <v>711</v>
      </c>
      <c r="H4370" s="1063">
        <v>1</v>
      </c>
      <c r="I4370" s="1064">
        <v>14108</v>
      </c>
      <c r="J4370" s="1064">
        <v>1</v>
      </c>
      <c r="K4370">
        <v>2020</v>
      </c>
      <c r="L4370" s="1064">
        <v>1</v>
      </c>
      <c r="M4370" s="1064">
        <v>4</v>
      </c>
      <c r="N4370" s="1064" t="s">
        <v>2395</v>
      </c>
      <c r="O4370">
        <v>13</v>
      </c>
      <c r="P4370" s="1065">
        <v>0</v>
      </c>
      <c r="Q4370" s="1065">
        <v>0</v>
      </c>
      <c r="R4370" s="1066">
        <f t="shared" si="68"/>
        <v>0</v>
      </c>
      <c r="S4370" s="1065">
        <v>0</v>
      </c>
      <c r="T4370" s="1065">
        <v>0</v>
      </c>
      <c r="U4370" s="1065">
        <v>20408</v>
      </c>
      <c r="V4370" s="1065">
        <v>20408</v>
      </c>
    </row>
    <row r="4371" spans="1:22">
      <c r="A4371">
        <v>4088200100</v>
      </c>
      <c r="B4371" s="1061">
        <v>2</v>
      </c>
      <c r="C4371" s="1061">
        <v>5</v>
      </c>
      <c r="D4371" s="1062">
        <v>2</v>
      </c>
      <c r="E4371" s="1061" t="s">
        <v>2394</v>
      </c>
      <c r="F4371" s="1061">
        <v>143</v>
      </c>
      <c r="G4371" s="1061" t="s">
        <v>711</v>
      </c>
      <c r="H4371" s="1063">
        <v>1</v>
      </c>
      <c r="I4371" s="1064">
        <v>14108</v>
      </c>
      <c r="J4371" s="1064">
        <v>1</v>
      </c>
      <c r="K4371">
        <v>2020</v>
      </c>
      <c r="L4371" s="1064">
        <v>1</v>
      </c>
      <c r="M4371" s="1064">
        <v>4</v>
      </c>
      <c r="N4371" s="1064" t="s">
        <v>2395</v>
      </c>
      <c r="O4371">
        <v>13</v>
      </c>
      <c r="P4371" s="1065">
        <v>0</v>
      </c>
      <c r="Q4371" s="1065">
        <v>0</v>
      </c>
      <c r="R4371" s="1066">
        <f t="shared" si="68"/>
        <v>0</v>
      </c>
      <c r="S4371" s="1065">
        <v>0</v>
      </c>
      <c r="T4371" s="1065">
        <v>0</v>
      </c>
      <c r="U4371" s="1065">
        <v>0</v>
      </c>
      <c r="V4371" s="1065">
        <v>0</v>
      </c>
    </row>
    <row r="4372" spans="1:22">
      <c r="A4372">
        <v>4088200100</v>
      </c>
      <c r="B4372" s="1061">
        <v>2</v>
      </c>
      <c r="C4372" s="1061">
        <v>5</v>
      </c>
      <c r="D4372" s="1062">
        <v>2</v>
      </c>
      <c r="E4372" s="1061" t="s">
        <v>2394</v>
      </c>
      <c r="F4372" s="1061">
        <v>143</v>
      </c>
      <c r="G4372" s="1061" t="s">
        <v>711</v>
      </c>
      <c r="H4372" s="1063">
        <v>1</v>
      </c>
      <c r="I4372" s="1064">
        <v>14108</v>
      </c>
      <c r="J4372" s="1064">
        <v>1</v>
      </c>
      <c r="K4372">
        <v>2020</v>
      </c>
      <c r="L4372" s="1064">
        <v>1</v>
      </c>
      <c r="M4372" s="1064">
        <v>4</v>
      </c>
      <c r="N4372" s="1064" t="s">
        <v>2395</v>
      </c>
      <c r="O4372">
        <v>13</v>
      </c>
      <c r="P4372" s="1065">
        <v>0</v>
      </c>
      <c r="Q4372" s="1065">
        <v>0</v>
      </c>
      <c r="R4372" s="1066">
        <f t="shared" si="68"/>
        <v>0</v>
      </c>
      <c r="S4372" s="1065">
        <v>0</v>
      </c>
      <c r="T4372" s="1065">
        <v>0</v>
      </c>
      <c r="U4372" s="1065">
        <v>0</v>
      </c>
      <c r="V4372" s="1065">
        <v>0</v>
      </c>
    </row>
    <row r="4373" spans="1:22">
      <c r="A4373">
        <v>4088200100</v>
      </c>
      <c r="B4373" s="1061">
        <v>2</v>
      </c>
      <c r="C4373" s="1061">
        <v>5</v>
      </c>
      <c r="D4373" s="1062">
        <v>2</v>
      </c>
      <c r="E4373" s="1061" t="s">
        <v>2394</v>
      </c>
      <c r="F4373" s="1061">
        <v>143</v>
      </c>
      <c r="G4373" s="1061" t="s">
        <v>711</v>
      </c>
      <c r="H4373" s="1063">
        <v>1</v>
      </c>
      <c r="I4373" s="1064">
        <v>14108</v>
      </c>
      <c r="J4373" s="1064">
        <v>1</v>
      </c>
      <c r="K4373">
        <v>2020</v>
      </c>
      <c r="L4373" s="1064">
        <v>1</v>
      </c>
      <c r="M4373" s="1064">
        <v>4</v>
      </c>
      <c r="N4373" s="1064" t="s">
        <v>2395</v>
      </c>
      <c r="O4373">
        <v>13</v>
      </c>
      <c r="P4373" s="1065">
        <v>0</v>
      </c>
      <c r="Q4373" s="1065">
        <v>0</v>
      </c>
      <c r="R4373" s="1066">
        <f t="shared" si="68"/>
        <v>0</v>
      </c>
      <c r="S4373" s="1065">
        <v>20408</v>
      </c>
      <c r="T4373" s="1065">
        <v>20408</v>
      </c>
      <c r="U4373" s="1065">
        <v>0</v>
      </c>
      <c r="V4373" s="1065">
        <v>0</v>
      </c>
    </row>
    <row r="4374" spans="1:22">
      <c r="A4374">
        <v>4088200100</v>
      </c>
      <c r="B4374" s="1061">
        <v>2</v>
      </c>
      <c r="C4374" s="1061">
        <v>5</v>
      </c>
      <c r="D4374" s="1062">
        <v>2</v>
      </c>
      <c r="E4374" s="1061" t="s">
        <v>2394</v>
      </c>
      <c r="F4374" s="1061">
        <v>143</v>
      </c>
      <c r="G4374" s="1061" t="s">
        <v>711</v>
      </c>
      <c r="H4374" s="1063">
        <v>1</v>
      </c>
      <c r="I4374" s="1064">
        <v>14108</v>
      </c>
      <c r="J4374" s="1064">
        <v>1</v>
      </c>
      <c r="K4374">
        <v>2020</v>
      </c>
      <c r="L4374" s="1064">
        <v>1</v>
      </c>
      <c r="M4374" s="1064">
        <v>4</v>
      </c>
      <c r="N4374" s="1064" t="s">
        <v>2395</v>
      </c>
      <c r="O4374">
        <v>13</v>
      </c>
      <c r="P4374" s="1065">
        <v>0</v>
      </c>
      <c r="Q4374" s="1065">
        <v>20408</v>
      </c>
      <c r="R4374" s="1066">
        <f t="shared" si="68"/>
        <v>20408</v>
      </c>
      <c r="S4374" s="1065">
        <v>0</v>
      </c>
      <c r="T4374" s="1065">
        <v>0</v>
      </c>
      <c r="U4374" s="1065">
        <v>0</v>
      </c>
      <c r="V4374" s="1065">
        <v>0</v>
      </c>
    </row>
    <row r="4375" spans="1:22">
      <c r="A4375">
        <v>4088200100</v>
      </c>
      <c r="B4375" s="1061">
        <v>2</v>
      </c>
      <c r="C4375" s="1061">
        <v>5</v>
      </c>
      <c r="D4375" s="1062">
        <v>2</v>
      </c>
      <c r="E4375" s="1061" t="s">
        <v>2394</v>
      </c>
      <c r="F4375" s="1061">
        <v>143</v>
      </c>
      <c r="G4375" s="1061" t="s">
        <v>711</v>
      </c>
      <c r="H4375" s="1063">
        <v>1</v>
      </c>
      <c r="I4375" s="1064">
        <v>14108</v>
      </c>
      <c r="J4375" s="1064">
        <v>1</v>
      </c>
      <c r="K4375">
        <v>2020</v>
      </c>
      <c r="L4375" s="1064">
        <v>1</v>
      </c>
      <c r="M4375" s="1064">
        <v>4</v>
      </c>
      <c r="N4375" s="1064" t="s">
        <v>2395</v>
      </c>
      <c r="O4375">
        <v>13</v>
      </c>
      <c r="P4375" s="1065">
        <v>0</v>
      </c>
      <c r="Q4375" s="1065">
        <v>0</v>
      </c>
      <c r="R4375" s="1066">
        <f t="shared" si="68"/>
        <v>0</v>
      </c>
      <c r="S4375" s="1065">
        <v>0</v>
      </c>
      <c r="T4375" s="1065">
        <v>0</v>
      </c>
      <c r="U4375" s="1065">
        <v>0</v>
      </c>
      <c r="V4375" s="1065">
        <v>0</v>
      </c>
    </row>
    <row r="4376" spans="1:22">
      <c r="A4376">
        <v>4088200100</v>
      </c>
      <c r="B4376" s="1061">
        <v>2</v>
      </c>
      <c r="C4376" s="1061">
        <v>5</v>
      </c>
      <c r="D4376" s="1062">
        <v>2</v>
      </c>
      <c r="E4376" s="1061" t="s">
        <v>2394</v>
      </c>
      <c r="F4376" s="1061">
        <v>143</v>
      </c>
      <c r="G4376" s="1061" t="s">
        <v>711</v>
      </c>
      <c r="H4376" s="1063">
        <v>1</v>
      </c>
      <c r="I4376" s="1064">
        <v>14108</v>
      </c>
      <c r="J4376" s="1064">
        <v>1</v>
      </c>
      <c r="K4376">
        <v>2020</v>
      </c>
      <c r="L4376" s="1064">
        <v>1</v>
      </c>
      <c r="M4376" s="1064">
        <v>4</v>
      </c>
      <c r="N4376" s="1064" t="s">
        <v>2395</v>
      </c>
      <c r="O4376">
        <v>13</v>
      </c>
      <c r="P4376" s="1065">
        <v>0</v>
      </c>
      <c r="Q4376" s="1065">
        <v>0</v>
      </c>
      <c r="R4376" s="1066">
        <f t="shared" si="68"/>
        <v>0</v>
      </c>
      <c r="S4376" s="1065">
        <v>0</v>
      </c>
      <c r="T4376" s="1065">
        <v>0</v>
      </c>
      <c r="U4376" s="1065">
        <v>3692</v>
      </c>
      <c r="V4376" s="1065">
        <v>3692</v>
      </c>
    </row>
    <row r="4377" spans="1:22">
      <c r="A4377">
        <v>4088200100</v>
      </c>
      <c r="B4377" s="1061">
        <v>2</v>
      </c>
      <c r="C4377" s="1061">
        <v>5</v>
      </c>
      <c r="D4377" s="1062">
        <v>2</v>
      </c>
      <c r="E4377" s="1061" t="s">
        <v>2394</v>
      </c>
      <c r="F4377" s="1061">
        <v>143</v>
      </c>
      <c r="G4377" s="1061" t="s">
        <v>711</v>
      </c>
      <c r="H4377" s="1063">
        <v>1</v>
      </c>
      <c r="I4377" s="1064">
        <v>14108</v>
      </c>
      <c r="J4377" s="1064">
        <v>1</v>
      </c>
      <c r="K4377">
        <v>2020</v>
      </c>
      <c r="L4377" s="1064">
        <v>1</v>
      </c>
      <c r="M4377" s="1064">
        <v>4</v>
      </c>
      <c r="N4377" s="1064" t="s">
        <v>2395</v>
      </c>
      <c r="O4377">
        <v>13</v>
      </c>
      <c r="P4377" s="1065">
        <v>0</v>
      </c>
      <c r="Q4377" s="1065">
        <v>0</v>
      </c>
      <c r="R4377" s="1066">
        <f t="shared" si="68"/>
        <v>0</v>
      </c>
      <c r="S4377" s="1065">
        <v>0</v>
      </c>
      <c r="T4377" s="1065">
        <v>0</v>
      </c>
      <c r="U4377" s="1065">
        <v>0</v>
      </c>
      <c r="V4377" s="1065">
        <v>0</v>
      </c>
    </row>
    <row r="4378" spans="1:22">
      <c r="A4378">
        <v>4088200100</v>
      </c>
      <c r="B4378" s="1061">
        <v>2</v>
      </c>
      <c r="C4378" s="1061">
        <v>5</v>
      </c>
      <c r="D4378" s="1062">
        <v>2</v>
      </c>
      <c r="E4378" s="1061" t="s">
        <v>2394</v>
      </c>
      <c r="F4378" s="1061">
        <v>143</v>
      </c>
      <c r="G4378" s="1061" t="s">
        <v>711</v>
      </c>
      <c r="H4378" s="1063">
        <v>1</v>
      </c>
      <c r="I4378" s="1064">
        <v>14108</v>
      </c>
      <c r="J4378" s="1064">
        <v>1</v>
      </c>
      <c r="K4378">
        <v>2020</v>
      </c>
      <c r="L4378" s="1064">
        <v>1</v>
      </c>
      <c r="M4378" s="1064">
        <v>4</v>
      </c>
      <c r="N4378" s="1064" t="s">
        <v>2395</v>
      </c>
      <c r="O4378">
        <v>13</v>
      </c>
      <c r="P4378" s="1065">
        <v>0</v>
      </c>
      <c r="Q4378" s="1065">
        <v>0</v>
      </c>
      <c r="R4378" s="1066">
        <f t="shared" si="68"/>
        <v>0</v>
      </c>
      <c r="S4378" s="1065">
        <v>0</v>
      </c>
      <c r="T4378" s="1065">
        <v>0</v>
      </c>
      <c r="U4378" s="1065">
        <v>0</v>
      </c>
      <c r="V4378" s="1065">
        <v>0</v>
      </c>
    </row>
    <row r="4379" spans="1:22">
      <c r="A4379">
        <v>4088200100</v>
      </c>
      <c r="B4379" s="1061">
        <v>2</v>
      </c>
      <c r="C4379" s="1061">
        <v>5</v>
      </c>
      <c r="D4379" s="1062">
        <v>2</v>
      </c>
      <c r="E4379" s="1061" t="s">
        <v>2394</v>
      </c>
      <c r="F4379" s="1061">
        <v>143</v>
      </c>
      <c r="G4379" s="1061" t="s">
        <v>711</v>
      </c>
      <c r="H4379" s="1063">
        <v>1</v>
      </c>
      <c r="I4379" s="1064">
        <v>14108</v>
      </c>
      <c r="J4379" s="1064">
        <v>1</v>
      </c>
      <c r="K4379">
        <v>2020</v>
      </c>
      <c r="L4379" s="1064">
        <v>1</v>
      </c>
      <c r="M4379" s="1064">
        <v>4</v>
      </c>
      <c r="N4379" s="1064" t="s">
        <v>2395</v>
      </c>
      <c r="O4379">
        <v>13</v>
      </c>
      <c r="P4379" s="1065">
        <v>0</v>
      </c>
      <c r="Q4379" s="1065">
        <v>0</v>
      </c>
      <c r="R4379" s="1066">
        <f t="shared" si="68"/>
        <v>0</v>
      </c>
      <c r="S4379" s="1065">
        <v>3692</v>
      </c>
      <c r="T4379" s="1065">
        <v>3692</v>
      </c>
      <c r="U4379" s="1065">
        <v>0</v>
      </c>
      <c r="V4379" s="1065">
        <v>0</v>
      </c>
    </row>
    <row r="4380" spans="1:22">
      <c r="A4380">
        <v>4088200100</v>
      </c>
      <c r="B4380" s="1061">
        <v>2</v>
      </c>
      <c r="C4380" s="1061">
        <v>5</v>
      </c>
      <c r="D4380" s="1062">
        <v>2</v>
      </c>
      <c r="E4380" s="1061" t="s">
        <v>2394</v>
      </c>
      <c r="F4380" s="1061">
        <v>143</v>
      </c>
      <c r="G4380" s="1061" t="s">
        <v>711</v>
      </c>
      <c r="H4380" s="1063">
        <v>1</v>
      </c>
      <c r="I4380" s="1064">
        <v>14108</v>
      </c>
      <c r="J4380" s="1064">
        <v>1</v>
      </c>
      <c r="K4380">
        <v>2020</v>
      </c>
      <c r="L4380" s="1064">
        <v>1</v>
      </c>
      <c r="M4380" s="1064">
        <v>4</v>
      </c>
      <c r="N4380" s="1064" t="s">
        <v>2395</v>
      </c>
      <c r="O4380">
        <v>13</v>
      </c>
      <c r="P4380" s="1065">
        <v>0</v>
      </c>
      <c r="Q4380" s="1065">
        <v>3692</v>
      </c>
      <c r="R4380" s="1066">
        <f t="shared" si="68"/>
        <v>3692</v>
      </c>
      <c r="S4380" s="1065">
        <v>0</v>
      </c>
      <c r="T4380" s="1065">
        <v>0</v>
      </c>
      <c r="U4380" s="1065">
        <v>0</v>
      </c>
      <c r="V4380" s="1065">
        <v>0</v>
      </c>
    </row>
    <row r="4381" spans="1:22">
      <c r="A4381">
        <v>4088200100</v>
      </c>
      <c r="B4381" s="1061">
        <v>2</v>
      </c>
      <c r="C4381" s="1061">
        <v>5</v>
      </c>
      <c r="D4381" s="1062">
        <v>2</v>
      </c>
      <c r="E4381" s="1061" t="s">
        <v>2394</v>
      </c>
      <c r="F4381" s="1061">
        <v>143</v>
      </c>
      <c r="G4381" s="1061" t="s">
        <v>711</v>
      </c>
      <c r="H4381" s="1063">
        <v>1</v>
      </c>
      <c r="I4381" s="1064">
        <v>14108</v>
      </c>
      <c r="J4381" s="1064">
        <v>1</v>
      </c>
      <c r="K4381">
        <v>2020</v>
      </c>
      <c r="L4381" s="1064">
        <v>1</v>
      </c>
      <c r="M4381" s="1064">
        <v>4</v>
      </c>
      <c r="N4381" s="1064" t="s">
        <v>2395</v>
      </c>
      <c r="O4381">
        <v>13</v>
      </c>
      <c r="P4381" s="1065">
        <v>0</v>
      </c>
      <c r="Q4381" s="1065">
        <v>0</v>
      </c>
      <c r="R4381" s="1066">
        <f t="shared" si="68"/>
        <v>0</v>
      </c>
      <c r="S4381" s="1065">
        <v>0</v>
      </c>
      <c r="T4381" s="1065">
        <v>0</v>
      </c>
      <c r="U4381" s="1065">
        <v>0</v>
      </c>
      <c r="V4381" s="1065">
        <v>0</v>
      </c>
    </row>
    <row r="4382" spans="1:22">
      <c r="A4382">
        <v>4088200100</v>
      </c>
      <c r="B4382" s="1061">
        <v>2</v>
      </c>
      <c r="C4382" s="1061">
        <v>5</v>
      </c>
      <c r="D4382" s="1062">
        <v>2</v>
      </c>
      <c r="E4382" s="1061" t="s">
        <v>2394</v>
      </c>
      <c r="F4382" s="1061">
        <v>143</v>
      </c>
      <c r="G4382" s="1061" t="s">
        <v>711</v>
      </c>
      <c r="H4382" s="1063">
        <v>1</v>
      </c>
      <c r="I4382" s="1064">
        <v>14108</v>
      </c>
      <c r="J4382" s="1064">
        <v>1</v>
      </c>
      <c r="K4382">
        <v>2020</v>
      </c>
      <c r="L4382" s="1064">
        <v>1</v>
      </c>
      <c r="M4382" s="1064">
        <v>4</v>
      </c>
      <c r="N4382" s="1064" t="s">
        <v>2395</v>
      </c>
      <c r="O4382">
        <v>13</v>
      </c>
      <c r="P4382" s="1065">
        <v>0</v>
      </c>
      <c r="Q4382" s="1065">
        <v>0</v>
      </c>
      <c r="R4382" s="1066">
        <f t="shared" si="68"/>
        <v>0</v>
      </c>
      <c r="S4382" s="1065">
        <v>0</v>
      </c>
      <c r="T4382" s="1065">
        <v>0</v>
      </c>
      <c r="U4382" s="1065">
        <v>0</v>
      </c>
      <c r="V4382" s="1065">
        <v>0</v>
      </c>
    </row>
    <row r="4383" spans="1:22">
      <c r="A4383">
        <v>4088200100</v>
      </c>
      <c r="B4383" s="1061">
        <v>2</v>
      </c>
      <c r="C4383" s="1061">
        <v>5</v>
      </c>
      <c r="D4383" s="1062">
        <v>2</v>
      </c>
      <c r="E4383" s="1061" t="s">
        <v>2394</v>
      </c>
      <c r="F4383" s="1061">
        <v>143</v>
      </c>
      <c r="G4383" s="1061" t="s">
        <v>711</v>
      </c>
      <c r="H4383" s="1063">
        <v>1</v>
      </c>
      <c r="I4383" s="1064">
        <v>14108</v>
      </c>
      <c r="J4383" s="1064">
        <v>1</v>
      </c>
      <c r="K4383">
        <v>2020</v>
      </c>
      <c r="L4383" s="1064">
        <v>1</v>
      </c>
      <c r="M4383" s="1064">
        <v>4</v>
      </c>
      <c r="N4383" s="1064" t="s">
        <v>2395</v>
      </c>
      <c r="O4383">
        <v>13</v>
      </c>
      <c r="P4383" s="1065">
        <v>0</v>
      </c>
      <c r="Q4383" s="1065">
        <v>0</v>
      </c>
      <c r="R4383" s="1066">
        <f t="shared" si="68"/>
        <v>0</v>
      </c>
      <c r="S4383" s="1065">
        <v>421612</v>
      </c>
      <c r="T4383" s="1065">
        <v>421612</v>
      </c>
      <c r="U4383" s="1065">
        <v>0</v>
      </c>
      <c r="V4383" s="1065">
        <v>0</v>
      </c>
    </row>
    <row r="4384" spans="1:22">
      <c r="A4384">
        <v>4088200100</v>
      </c>
      <c r="B4384" s="1061">
        <v>2</v>
      </c>
      <c r="C4384" s="1061">
        <v>5</v>
      </c>
      <c r="D4384" s="1062">
        <v>2</v>
      </c>
      <c r="E4384" s="1061" t="s">
        <v>2394</v>
      </c>
      <c r="F4384" s="1061">
        <v>143</v>
      </c>
      <c r="G4384" s="1061" t="s">
        <v>711</v>
      </c>
      <c r="H4384" s="1063">
        <v>1</v>
      </c>
      <c r="I4384" s="1064">
        <v>14108</v>
      </c>
      <c r="J4384" s="1064">
        <v>1</v>
      </c>
      <c r="K4384">
        <v>2020</v>
      </c>
      <c r="L4384" s="1064">
        <v>1</v>
      </c>
      <c r="M4384" s="1064">
        <v>4</v>
      </c>
      <c r="N4384" s="1064" t="s">
        <v>2395</v>
      </c>
      <c r="O4384">
        <v>13</v>
      </c>
      <c r="P4384" s="1065">
        <v>0</v>
      </c>
      <c r="Q4384" s="1065">
        <v>421612</v>
      </c>
      <c r="R4384" s="1066">
        <f t="shared" si="68"/>
        <v>421612</v>
      </c>
      <c r="S4384" s="1065">
        <v>0</v>
      </c>
      <c r="T4384" s="1065">
        <v>0</v>
      </c>
      <c r="U4384" s="1065">
        <v>0</v>
      </c>
      <c r="V4384" s="1065">
        <v>0</v>
      </c>
    </row>
    <row r="4385" spans="1:22">
      <c r="A4385">
        <v>4088200100</v>
      </c>
      <c r="B4385" s="1061">
        <v>2</v>
      </c>
      <c r="C4385" s="1061">
        <v>5</v>
      </c>
      <c r="D4385" s="1062">
        <v>2</v>
      </c>
      <c r="E4385" s="1061" t="s">
        <v>2394</v>
      </c>
      <c r="F4385" s="1061">
        <v>143</v>
      </c>
      <c r="G4385" s="1061" t="s">
        <v>711</v>
      </c>
      <c r="H4385" s="1063">
        <v>1</v>
      </c>
      <c r="I4385" s="1064">
        <v>14108</v>
      </c>
      <c r="J4385" s="1064">
        <v>1</v>
      </c>
      <c r="K4385">
        <v>2020</v>
      </c>
      <c r="L4385" s="1064">
        <v>1</v>
      </c>
      <c r="M4385" s="1064">
        <v>4</v>
      </c>
      <c r="N4385" s="1064" t="s">
        <v>2395</v>
      </c>
      <c r="O4385">
        <v>13</v>
      </c>
      <c r="P4385" s="1065">
        <v>0</v>
      </c>
      <c r="Q4385" s="1065">
        <v>0</v>
      </c>
      <c r="R4385" s="1066">
        <f t="shared" si="68"/>
        <v>0</v>
      </c>
      <c r="S4385" s="1065">
        <v>0</v>
      </c>
      <c r="T4385" s="1065">
        <v>0</v>
      </c>
      <c r="U4385" s="1065">
        <v>0</v>
      </c>
      <c r="V4385" s="1065">
        <v>0</v>
      </c>
    </row>
    <row r="4386" spans="1:22">
      <c r="A4386">
        <v>4088200100</v>
      </c>
      <c r="B4386" s="1061">
        <v>2</v>
      </c>
      <c r="C4386" s="1061">
        <v>5</v>
      </c>
      <c r="D4386" s="1062">
        <v>2</v>
      </c>
      <c r="E4386" s="1061" t="s">
        <v>2394</v>
      </c>
      <c r="F4386" s="1061">
        <v>143</v>
      </c>
      <c r="G4386" s="1061" t="s">
        <v>711</v>
      </c>
      <c r="H4386" s="1063">
        <v>1</v>
      </c>
      <c r="I4386" s="1064">
        <v>14108</v>
      </c>
      <c r="J4386" s="1064">
        <v>1</v>
      </c>
      <c r="K4386">
        <v>2020</v>
      </c>
      <c r="L4386" s="1064">
        <v>1</v>
      </c>
      <c r="M4386" s="1064">
        <v>4</v>
      </c>
      <c r="N4386" s="1064" t="s">
        <v>2395</v>
      </c>
      <c r="O4386">
        <v>13</v>
      </c>
      <c r="P4386" s="1065">
        <v>0</v>
      </c>
      <c r="Q4386" s="1065">
        <v>0</v>
      </c>
      <c r="R4386" s="1066">
        <f t="shared" si="68"/>
        <v>0</v>
      </c>
      <c r="S4386" s="1065">
        <v>0</v>
      </c>
      <c r="T4386" s="1065">
        <v>0</v>
      </c>
      <c r="U4386" s="1065">
        <v>1368</v>
      </c>
      <c r="V4386" s="1065">
        <v>1368</v>
      </c>
    </row>
    <row r="4387" spans="1:22">
      <c r="A4387">
        <v>4088200100</v>
      </c>
      <c r="B4387" s="1061">
        <v>2</v>
      </c>
      <c r="C4387" s="1061">
        <v>5</v>
      </c>
      <c r="D4387" s="1062">
        <v>2</v>
      </c>
      <c r="E4387" s="1061" t="s">
        <v>2394</v>
      </c>
      <c r="F4387" s="1061">
        <v>143</v>
      </c>
      <c r="G4387" s="1061" t="s">
        <v>711</v>
      </c>
      <c r="H4387" s="1063">
        <v>1</v>
      </c>
      <c r="I4387" s="1064">
        <v>14108</v>
      </c>
      <c r="J4387" s="1064">
        <v>1</v>
      </c>
      <c r="K4387">
        <v>2020</v>
      </c>
      <c r="L4387" s="1064">
        <v>1</v>
      </c>
      <c r="M4387" s="1064">
        <v>4</v>
      </c>
      <c r="N4387" s="1064" t="s">
        <v>2395</v>
      </c>
      <c r="O4387">
        <v>13</v>
      </c>
      <c r="P4387" s="1065">
        <v>0</v>
      </c>
      <c r="Q4387" s="1065">
        <v>0</v>
      </c>
      <c r="R4387" s="1066">
        <f t="shared" si="68"/>
        <v>0</v>
      </c>
      <c r="S4387" s="1065">
        <v>0</v>
      </c>
      <c r="T4387" s="1065">
        <v>0</v>
      </c>
      <c r="U4387" s="1065">
        <v>0</v>
      </c>
      <c r="V4387" s="1065">
        <v>0</v>
      </c>
    </row>
    <row r="4388" spans="1:22">
      <c r="A4388">
        <v>4088200100</v>
      </c>
      <c r="B4388" s="1061">
        <v>2</v>
      </c>
      <c r="C4388" s="1061">
        <v>5</v>
      </c>
      <c r="D4388" s="1062">
        <v>2</v>
      </c>
      <c r="E4388" s="1061" t="s">
        <v>2394</v>
      </c>
      <c r="F4388" s="1061">
        <v>143</v>
      </c>
      <c r="G4388" s="1061" t="s">
        <v>711</v>
      </c>
      <c r="H4388" s="1063">
        <v>1</v>
      </c>
      <c r="I4388" s="1064">
        <v>14108</v>
      </c>
      <c r="J4388" s="1064">
        <v>1</v>
      </c>
      <c r="K4388">
        <v>2020</v>
      </c>
      <c r="L4388" s="1064">
        <v>1</v>
      </c>
      <c r="M4388" s="1064">
        <v>4</v>
      </c>
      <c r="N4388" s="1064" t="s">
        <v>2395</v>
      </c>
      <c r="O4388">
        <v>13</v>
      </c>
      <c r="P4388" s="1065">
        <v>0</v>
      </c>
      <c r="Q4388" s="1065">
        <v>0</v>
      </c>
      <c r="R4388" s="1066">
        <f t="shared" si="68"/>
        <v>0</v>
      </c>
      <c r="S4388" s="1065">
        <v>0</v>
      </c>
      <c r="T4388" s="1065">
        <v>0</v>
      </c>
      <c r="U4388" s="1065">
        <v>0</v>
      </c>
      <c r="V4388" s="1065">
        <v>0</v>
      </c>
    </row>
    <row r="4389" spans="1:22">
      <c r="A4389">
        <v>4088200100</v>
      </c>
      <c r="B4389" s="1061">
        <v>2</v>
      </c>
      <c r="C4389" s="1061">
        <v>5</v>
      </c>
      <c r="D4389" s="1062">
        <v>2</v>
      </c>
      <c r="E4389" s="1061" t="s">
        <v>2394</v>
      </c>
      <c r="F4389" s="1061">
        <v>143</v>
      </c>
      <c r="G4389" s="1061" t="s">
        <v>711</v>
      </c>
      <c r="H4389" s="1063">
        <v>1</v>
      </c>
      <c r="I4389" s="1064">
        <v>14108</v>
      </c>
      <c r="J4389" s="1064">
        <v>1</v>
      </c>
      <c r="K4389">
        <v>2020</v>
      </c>
      <c r="L4389" s="1064">
        <v>1</v>
      </c>
      <c r="M4389" s="1064">
        <v>4</v>
      </c>
      <c r="N4389" s="1064" t="s">
        <v>2395</v>
      </c>
      <c r="O4389">
        <v>13</v>
      </c>
      <c r="P4389" s="1065">
        <v>0</v>
      </c>
      <c r="Q4389" s="1065">
        <v>0</v>
      </c>
      <c r="R4389" s="1066">
        <f t="shared" si="68"/>
        <v>0</v>
      </c>
      <c r="S4389" s="1065">
        <v>1368</v>
      </c>
      <c r="T4389" s="1065">
        <v>1368</v>
      </c>
      <c r="U4389" s="1065">
        <v>0</v>
      </c>
      <c r="V4389" s="1065">
        <v>0</v>
      </c>
    </row>
    <row r="4390" spans="1:22">
      <c r="A4390">
        <v>4088200100</v>
      </c>
      <c r="B4390" s="1061">
        <v>2</v>
      </c>
      <c r="C4390" s="1061">
        <v>5</v>
      </c>
      <c r="D4390" s="1062">
        <v>2</v>
      </c>
      <c r="E4390" s="1061" t="s">
        <v>2394</v>
      </c>
      <c r="F4390" s="1061">
        <v>143</v>
      </c>
      <c r="G4390" s="1061" t="s">
        <v>711</v>
      </c>
      <c r="H4390" s="1063">
        <v>1</v>
      </c>
      <c r="I4390" s="1064">
        <v>14108</v>
      </c>
      <c r="J4390" s="1064">
        <v>1</v>
      </c>
      <c r="K4390">
        <v>2020</v>
      </c>
      <c r="L4390" s="1064">
        <v>1</v>
      </c>
      <c r="M4390" s="1064">
        <v>4</v>
      </c>
      <c r="N4390" s="1064" t="s">
        <v>2395</v>
      </c>
      <c r="O4390">
        <v>13</v>
      </c>
      <c r="P4390" s="1065">
        <v>0</v>
      </c>
      <c r="Q4390" s="1065">
        <v>1368</v>
      </c>
      <c r="R4390" s="1066">
        <f t="shared" si="68"/>
        <v>1368</v>
      </c>
      <c r="S4390" s="1065">
        <v>0</v>
      </c>
      <c r="T4390" s="1065">
        <v>0</v>
      </c>
      <c r="U4390" s="1065">
        <v>0</v>
      </c>
      <c r="V4390" s="1065">
        <v>0</v>
      </c>
    </row>
    <row r="4391" spans="1:22">
      <c r="A4391">
        <v>4088200100</v>
      </c>
      <c r="B4391" s="1061">
        <v>2</v>
      </c>
      <c r="C4391" s="1061">
        <v>5</v>
      </c>
      <c r="D4391" s="1062">
        <v>2</v>
      </c>
      <c r="E4391" s="1061" t="s">
        <v>2394</v>
      </c>
      <c r="F4391" s="1061">
        <v>143</v>
      </c>
      <c r="G4391" s="1061" t="s">
        <v>711</v>
      </c>
      <c r="H4391" s="1063">
        <v>1</v>
      </c>
      <c r="I4391" s="1064">
        <v>14301</v>
      </c>
      <c r="J4391" s="1064">
        <v>1</v>
      </c>
      <c r="K4391">
        <v>2020</v>
      </c>
      <c r="L4391" s="1064">
        <v>1</v>
      </c>
      <c r="M4391" s="1064">
        <v>4</v>
      </c>
      <c r="N4391" s="1064" t="s">
        <v>2395</v>
      </c>
      <c r="O4391">
        <v>13</v>
      </c>
      <c r="P4391" s="1065">
        <v>0</v>
      </c>
      <c r="Q4391" s="1065">
        <v>0</v>
      </c>
      <c r="R4391" s="1066">
        <f t="shared" si="68"/>
        <v>0</v>
      </c>
      <c r="S4391" s="1065">
        <v>0</v>
      </c>
      <c r="T4391" s="1065">
        <v>0</v>
      </c>
      <c r="U4391" s="1065">
        <v>0</v>
      </c>
      <c r="V4391" s="1065">
        <v>0</v>
      </c>
    </row>
    <row r="4392" spans="1:22">
      <c r="A4392">
        <v>4088200100</v>
      </c>
      <c r="B4392" s="1061">
        <v>2</v>
      </c>
      <c r="C4392" s="1061">
        <v>5</v>
      </c>
      <c r="D4392" s="1062">
        <v>2</v>
      </c>
      <c r="E4392" s="1061" t="s">
        <v>2394</v>
      </c>
      <c r="F4392" s="1061">
        <v>143</v>
      </c>
      <c r="G4392" s="1061" t="s">
        <v>711</v>
      </c>
      <c r="H4392" s="1063">
        <v>1</v>
      </c>
      <c r="I4392" s="1064">
        <v>14301</v>
      </c>
      <c r="J4392" s="1064">
        <v>1</v>
      </c>
      <c r="K4392">
        <v>2020</v>
      </c>
      <c r="L4392" s="1064">
        <v>1</v>
      </c>
      <c r="M4392" s="1064">
        <v>4</v>
      </c>
      <c r="N4392" s="1064" t="s">
        <v>2395</v>
      </c>
      <c r="O4392">
        <v>13</v>
      </c>
      <c r="P4392" s="1065">
        <v>0</v>
      </c>
      <c r="Q4392" s="1065">
        <v>0</v>
      </c>
      <c r="R4392" s="1066">
        <f t="shared" si="68"/>
        <v>0</v>
      </c>
      <c r="S4392" s="1065">
        <v>0</v>
      </c>
      <c r="T4392" s="1065">
        <v>0</v>
      </c>
      <c r="U4392" s="1065">
        <v>0</v>
      </c>
      <c r="V4392" s="1065">
        <v>0</v>
      </c>
    </row>
    <row r="4393" spans="1:22">
      <c r="A4393">
        <v>4088200100</v>
      </c>
      <c r="B4393" s="1061">
        <v>2</v>
      </c>
      <c r="C4393" s="1061">
        <v>5</v>
      </c>
      <c r="D4393" s="1062">
        <v>2</v>
      </c>
      <c r="E4393" s="1061" t="s">
        <v>2394</v>
      </c>
      <c r="F4393" s="1061">
        <v>143</v>
      </c>
      <c r="G4393" s="1061" t="s">
        <v>711</v>
      </c>
      <c r="H4393" s="1063">
        <v>1</v>
      </c>
      <c r="I4393" s="1064">
        <v>14301</v>
      </c>
      <c r="J4393" s="1064">
        <v>1</v>
      </c>
      <c r="K4393">
        <v>2020</v>
      </c>
      <c r="L4393" s="1064">
        <v>1</v>
      </c>
      <c r="M4393" s="1064">
        <v>4</v>
      </c>
      <c r="N4393" s="1064" t="s">
        <v>2395</v>
      </c>
      <c r="O4393">
        <v>13</v>
      </c>
      <c r="P4393" s="1065">
        <v>0</v>
      </c>
      <c r="Q4393" s="1065">
        <v>0</v>
      </c>
      <c r="R4393" s="1066">
        <f t="shared" si="68"/>
        <v>0</v>
      </c>
      <c r="S4393" s="1065">
        <v>9496.83</v>
      </c>
      <c r="T4393" s="1065">
        <v>9496.83</v>
      </c>
      <c r="U4393" s="1065">
        <v>0</v>
      </c>
      <c r="V4393" s="1065">
        <v>0</v>
      </c>
    </row>
    <row r="4394" spans="1:22">
      <c r="A4394">
        <v>4088200100</v>
      </c>
      <c r="B4394" s="1061">
        <v>2</v>
      </c>
      <c r="C4394" s="1061">
        <v>5</v>
      </c>
      <c r="D4394" s="1062">
        <v>2</v>
      </c>
      <c r="E4394" s="1061" t="s">
        <v>2394</v>
      </c>
      <c r="F4394" s="1061">
        <v>143</v>
      </c>
      <c r="G4394" s="1061" t="s">
        <v>711</v>
      </c>
      <c r="H4394" s="1063">
        <v>1</v>
      </c>
      <c r="I4394" s="1064">
        <v>14301</v>
      </c>
      <c r="J4394" s="1064">
        <v>1</v>
      </c>
      <c r="K4394">
        <v>2020</v>
      </c>
      <c r="L4394" s="1064">
        <v>1</v>
      </c>
      <c r="M4394" s="1064">
        <v>4</v>
      </c>
      <c r="N4394" s="1064" t="s">
        <v>2395</v>
      </c>
      <c r="O4394">
        <v>13</v>
      </c>
      <c r="P4394" s="1065">
        <v>0</v>
      </c>
      <c r="Q4394" s="1065">
        <v>9496.83</v>
      </c>
      <c r="R4394" s="1066">
        <f t="shared" si="68"/>
        <v>9496.83</v>
      </c>
      <c r="S4394" s="1065">
        <v>0</v>
      </c>
      <c r="T4394" s="1065">
        <v>0</v>
      </c>
      <c r="U4394" s="1065">
        <v>0</v>
      </c>
      <c r="V4394" s="1065">
        <v>0</v>
      </c>
    </row>
    <row r="4395" spans="1:22">
      <c r="A4395">
        <v>4088200100</v>
      </c>
      <c r="B4395" s="1061">
        <v>2</v>
      </c>
      <c r="C4395" s="1061">
        <v>5</v>
      </c>
      <c r="D4395" s="1062">
        <v>2</v>
      </c>
      <c r="E4395" s="1061" t="s">
        <v>2394</v>
      </c>
      <c r="F4395" s="1061">
        <v>143</v>
      </c>
      <c r="G4395" s="1061" t="s">
        <v>711</v>
      </c>
      <c r="H4395" s="1063">
        <v>1</v>
      </c>
      <c r="I4395" s="1064">
        <v>14301</v>
      </c>
      <c r="J4395" s="1064">
        <v>1</v>
      </c>
      <c r="K4395">
        <v>2020</v>
      </c>
      <c r="L4395" s="1064">
        <v>1</v>
      </c>
      <c r="M4395" s="1064">
        <v>4</v>
      </c>
      <c r="N4395" s="1064" t="s">
        <v>2395</v>
      </c>
      <c r="O4395">
        <v>13</v>
      </c>
      <c r="P4395" s="1065">
        <v>0</v>
      </c>
      <c r="Q4395" s="1065">
        <v>0</v>
      </c>
      <c r="R4395" s="1066">
        <f t="shared" si="68"/>
        <v>0</v>
      </c>
      <c r="S4395" s="1065">
        <v>0</v>
      </c>
      <c r="T4395" s="1065">
        <v>0</v>
      </c>
      <c r="U4395" s="1065">
        <v>0</v>
      </c>
      <c r="V4395" s="1065">
        <v>0</v>
      </c>
    </row>
    <row r="4396" spans="1:22">
      <c r="A4396">
        <v>4088200100</v>
      </c>
      <c r="B4396" s="1061">
        <v>2</v>
      </c>
      <c r="C4396" s="1061">
        <v>5</v>
      </c>
      <c r="D4396" s="1062">
        <v>2</v>
      </c>
      <c r="E4396" s="1061" t="s">
        <v>2394</v>
      </c>
      <c r="F4396" s="1061">
        <v>143</v>
      </c>
      <c r="G4396" s="1061" t="s">
        <v>711</v>
      </c>
      <c r="H4396" s="1063">
        <v>1</v>
      </c>
      <c r="I4396" s="1064">
        <v>14301</v>
      </c>
      <c r="J4396" s="1064">
        <v>1</v>
      </c>
      <c r="K4396">
        <v>2020</v>
      </c>
      <c r="L4396" s="1064">
        <v>1</v>
      </c>
      <c r="M4396" s="1064">
        <v>4</v>
      </c>
      <c r="N4396" s="1064" t="s">
        <v>2395</v>
      </c>
      <c r="O4396">
        <v>13</v>
      </c>
      <c r="P4396" s="1065">
        <v>0</v>
      </c>
      <c r="Q4396" s="1065">
        <v>0</v>
      </c>
      <c r="R4396" s="1066">
        <f t="shared" si="68"/>
        <v>0</v>
      </c>
      <c r="S4396" s="1065">
        <v>0</v>
      </c>
      <c r="T4396" s="1065">
        <v>0</v>
      </c>
      <c r="U4396" s="1065">
        <v>0</v>
      </c>
      <c r="V4396" s="1065">
        <v>0</v>
      </c>
    </row>
    <row r="4397" spans="1:22">
      <c r="A4397">
        <v>4088200100</v>
      </c>
      <c r="B4397" s="1061">
        <v>2</v>
      </c>
      <c r="C4397" s="1061">
        <v>5</v>
      </c>
      <c r="D4397" s="1062">
        <v>2</v>
      </c>
      <c r="E4397" s="1061" t="s">
        <v>2394</v>
      </c>
      <c r="F4397" s="1061">
        <v>143</v>
      </c>
      <c r="G4397" s="1061" t="s">
        <v>711</v>
      </c>
      <c r="H4397" s="1063">
        <v>1</v>
      </c>
      <c r="I4397" s="1064">
        <v>14301</v>
      </c>
      <c r="J4397" s="1064">
        <v>1</v>
      </c>
      <c r="K4397">
        <v>2020</v>
      </c>
      <c r="L4397" s="1064">
        <v>1</v>
      </c>
      <c r="M4397" s="1064">
        <v>4</v>
      </c>
      <c r="N4397" s="1064" t="s">
        <v>2395</v>
      </c>
      <c r="O4397">
        <v>13</v>
      </c>
      <c r="P4397" s="1065">
        <v>0</v>
      </c>
      <c r="Q4397" s="1065">
        <v>0</v>
      </c>
      <c r="R4397" s="1066">
        <f t="shared" si="68"/>
        <v>0</v>
      </c>
      <c r="S4397" s="1065">
        <v>69497.38</v>
      </c>
      <c r="T4397" s="1065">
        <v>69497.38</v>
      </c>
      <c r="U4397" s="1065">
        <v>0</v>
      </c>
      <c r="V4397" s="1065">
        <v>0</v>
      </c>
    </row>
    <row r="4398" spans="1:22">
      <c r="A4398">
        <v>4088200100</v>
      </c>
      <c r="B4398" s="1061">
        <v>2</v>
      </c>
      <c r="C4398" s="1061">
        <v>5</v>
      </c>
      <c r="D4398" s="1062">
        <v>2</v>
      </c>
      <c r="E4398" s="1061" t="s">
        <v>2394</v>
      </c>
      <c r="F4398" s="1061">
        <v>143</v>
      </c>
      <c r="G4398" s="1061" t="s">
        <v>711</v>
      </c>
      <c r="H4398" s="1063">
        <v>1</v>
      </c>
      <c r="I4398" s="1064">
        <v>14301</v>
      </c>
      <c r="J4398" s="1064">
        <v>1</v>
      </c>
      <c r="K4398">
        <v>2020</v>
      </c>
      <c r="L4398" s="1064">
        <v>1</v>
      </c>
      <c r="M4398" s="1064">
        <v>4</v>
      </c>
      <c r="N4398" s="1064" t="s">
        <v>2395</v>
      </c>
      <c r="O4398">
        <v>13</v>
      </c>
      <c r="P4398" s="1065">
        <v>0</v>
      </c>
      <c r="Q4398" s="1065">
        <v>69497.38</v>
      </c>
      <c r="R4398" s="1066">
        <f t="shared" si="68"/>
        <v>69497.38</v>
      </c>
      <c r="S4398" s="1065">
        <v>0</v>
      </c>
      <c r="T4398" s="1065">
        <v>0</v>
      </c>
      <c r="U4398" s="1065">
        <v>0</v>
      </c>
      <c r="V4398" s="1065">
        <v>0</v>
      </c>
    </row>
    <row r="4399" spans="1:22">
      <c r="A4399">
        <v>4088200100</v>
      </c>
      <c r="B4399" s="1061">
        <v>2</v>
      </c>
      <c r="C4399" s="1061">
        <v>5</v>
      </c>
      <c r="D4399" s="1062">
        <v>2</v>
      </c>
      <c r="E4399" s="1061" t="s">
        <v>2394</v>
      </c>
      <c r="F4399" s="1061">
        <v>143</v>
      </c>
      <c r="G4399" s="1061" t="s">
        <v>711</v>
      </c>
      <c r="H4399" s="1063">
        <v>1</v>
      </c>
      <c r="I4399" s="1064">
        <v>14301</v>
      </c>
      <c r="J4399" s="1064">
        <v>1</v>
      </c>
      <c r="K4399">
        <v>2020</v>
      </c>
      <c r="L4399" s="1064">
        <v>1</v>
      </c>
      <c r="M4399" s="1064">
        <v>4</v>
      </c>
      <c r="N4399" s="1064" t="s">
        <v>2395</v>
      </c>
      <c r="O4399">
        <v>13</v>
      </c>
      <c r="P4399" s="1065">
        <v>0</v>
      </c>
      <c r="Q4399" s="1065">
        <v>0</v>
      </c>
      <c r="R4399" s="1066">
        <f t="shared" si="68"/>
        <v>0</v>
      </c>
      <c r="S4399" s="1065">
        <v>0</v>
      </c>
      <c r="T4399" s="1065">
        <v>0</v>
      </c>
      <c r="U4399" s="1065">
        <v>0</v>
      </c>
      <c r="V4399" s="1065">
        <v>0</v>
      </c>
    </row>
    <row r="4400" spans="1:22">
      <c r="A4400">
        <v>4088200100</v>
      </c>
      <c r="B4400" s="1061">
        <v>2</v>
      </c>
      <c r="C4400" s="1061">
        <v>5</v>
      </c>
      <c r="D4400" s="1062">
        <v>2</v>
      </c>
      <c r="E4400" s="1061" t="s">
        <v>2394</v>
      </c>
      <c r="F4400" s="1061">
        <v>143</v>
      </c>
      <c r="G4400" s="1061" t="s">
        <v>711</v>
      </c>
      <c r="H4400" s="1063">
        <v>1</v>
      </c>
      <c r="I4400" s="1064">
        <v>14301</v>
      </c>
      <c r="J4400" s="1064">
        <v>1</v>
      </c>
      <c r="K4400">
        <v>2020</v>
      </c>
      <c r="L4400" s="1064">
        <v>1</v>
      </c>
      <c r="M4400" s="1064">
        <v>4</v>
      </c>
      <c r="N4400" s="1064" t="s">
        <v>2395</v>
      </c>
      <c r="O4400">
        <v>13</v>
      </c>
      <c r="P4400" s="1065">
        <v>0</v>
      </c>
      <c r="Q4400" s="1065">
        <v>0</v>
      </c>
      <c r="R4400" s="1066">
        <f t="shared" si="68"/>
        <v>0</v>
      </c>
      <c r="S4400" s="1065">
        <v>0</v>
      </c>
      <c r="T4400" s="1065">
        <v>0</v>
      </c>
      <c r="U4400" s="1065">
        <v>19639.34</v>
      </c>
      <c r="V4400" s="1065">
        <v>19639.34</v>
      </c>
    </row>
    <row r="4401" spans="1:22">
      <c r="A4401">
        <v>4088200100</v>
      </c>
      <c r="B4401" s="1061">
        <v>2</v>
      </c>
      <c r="C4401" s="1061">
        <v>5</v>
      </c>
      <c r="D4401" s="1062">
        <v>2</v>
      </c>
      <c r="E4401" s="1061" t="s">
        <v>2394</v>
      </c>
      <c r="F4401" s="1061">
        <v>143</v>
      </c>
      <c r="G4401" s="1061" t="s">
        <v>711</v>
      </c>
      <c r="H4401" s="1063">
        <v>1</v>
      </c>
      <c r="I4401" s="1064">
        <v>14301</v>
      </c>
      <c r="J4401" s="1064">
        <v>1</v>
      </c>
      <c r="K4401">
        <v>2020</v>
      </c>
      <c r="L4401" s="1064">
        <v>1</v>
      </c>
      <c r="M4401" s="1064">
        <v>4</v>
      </c>
      <c r="N4401" s="1064" t="s">
        <v>2395</v>
      </c>
      <c r="O4401">
        <v>13</v>
      </c>
      <c r="P4401" s="1065">
        <v>0</v>
      </c>
      <c r="Q4401" s="1065">
        <v>0</v>
      </c>
      <c r="R4401" s="1066">
        <f t="shared" si="68"/>
        <v>0</v>
      </c>
      <c r="S4401" s="1065">
        <v>0</v>
      </c>
      <c r="T4401" s="1065">
        <v>0</v>
      </c>
      <c r="U4401" s="1065">
        <v>0</v>
      </c>
      <c r="V4401" s="1065">
        <v>0</v>
      </c>
    </row>
    <row r="4402" spans="1:22">
      <c r="A4402">
        <v>4088200100</v>
      </c>
      <c r="B4402" s="1061">
        <v>2</v>
      </c>
      <c r="C4402" s="1061">
        <v>5</v>
      </c>
      <c r="D4402" s="1062">
        <v>2</v>
      </c>
      <c r="E4402" s="1061" t="s">
        <v>2394</v>
      </c>
      <c r="F4402" s="1061">
        <v>143</v>
      </c>
      <c r="G4402" s="1061" t="s">
        <v>711</v>
      </c>
      <c r="H4402" s="1063">
        <v>1</v>
      </c>
      <c r="I4402" s="1064">
        <v>14301</v>
      </c>
      <c r="J4402" s="1064">
        <v>1</v>
      </c>
      <c r="K4402">
        <v>2020</v>
      </c>
      <c r="L4402" s="1064">
        <v>1</v>
      </c>
      <c r="M4402" s="1064">
        <v>4</v>
      </c>
      <c r="N4402" s="1064" t="s">
        <v>2395</v>
      </c>
      <c r="O4402">
        <v>13</v>
      </c>
      <c r="P4402" s="1065">
        <v>0</v>
      </c>
      <c r="Q4402" s="1065">
        <v>0</v>
      </c>
      <c r="R4402" s="1066">
        <f t="shared" si="68"/>
        <v>0</v>
      </c>
      <c r="S4402" s="1065">
        <v>0</v>
      </c>
      <c r="T4402" s="1065">
        <v>0</v>
      </c>
      <c r="U4402" s="1065">
        <v>0</v>
      </c>
      <c r="V4402" s="1065">
        <v>0</v>
      </c>
    </row>
    <row r="4403" spans="1:22">
      <c r="A4403">
        <v>4088200100</v>
      </c>
      <c r="B4403" s="1061">
        <v>2</v>
      </c>
      <c r="C4403" s="1061">
        <v>5</v>
      </c>
      <c r="D4403" s="1062">
        <v>2</v>
      </c>
      <c r="E4403" s="1061" t="s">
        <v>2394</v>
      </c>
      <c r="F4403" s="1061">
        <v>143</v>
      </c>
      <c r="G4403" s="1061" t="s">
        <v>711</v>
      </c>
      <c r="H4403" s="1063">
        <v>1</v>
      </c>
      <c r="I4403" s="1064">
        <v>14301</v>
      </c>
      <c r="J4403" s="1064">
        <v>1</v>
      </c>
      <c r="K4403">
        <v>2020</v>
      </c>
      <c r="L4403" s="1064">
        <v>1</v>
      </c>
      <c r="M4403" s="1064">
        <v>4</v>
      </c>
      <c r="N4403" s="1064" t="s">
        <v>2395</v>
      </c>
      <c r="O4403">
        <v>13</v>
      </c>
      <c r="P4403" s="1065">
        <v>0</v>
      </c>
      <c r="Q4403" s="1065">
        <v>0</v>
      </c>
      <c r="R4403" s="1066">
        <f t="shared" si="68"/>
        <v>0</v>
      </c>
      <c r="S4403" s="1065">
        <v>136599.6</v>
      </c>
      <c r="T4403" s="1065">
        <v>136599.6</v>
      </c>
      <c r="U4403" s="1065">
        <v>0</v>
      </c>
      <c r="V4403" s="1065">
        <v>0</v>
      </c>
    </row>
    <row r="4404" spans="1:22">
      <c r="A4404">
        <v>4088200100</v>
      </c>
      <c r="B4404" s="1061">
        <v>2</v>
      </c>
      <c r="C4404" s="1061">
        <v>5</v>
      </c>
      <c r="D4404" s="1062">
        <v>2</v>
      </c>
      <c r="E4404" s="1061" t="s">
        <v>2394</v>
      </c>
      <c r="F4404" s="1061">
        <v>143</v>
      </c>
      <c r="G4404" s="1061" t="s">
        <v>711</v>
      </c>
      <c r="H4404" s="1063">
        <v>1</v>
      </c>
      <c r="I4404" s="1064">
        <v>14301</v>
      </c>
      <c r="J4404" s="1064">
        <v>1</v>
      </c>
      <c r="K4404">
        <v>2020</v>
      </c>
      <c r="L4404" s="1064">
        <v>1</v>
      </c>
      <c r="M4404" s="1064">
        <v>4</v>
      </c>
      <c r="N4404" s="1064" t="s">
        <v>2395</v>
      </c>
      <c r="O4404">
        <v>13</v>
      </c>
      <c r="P4404" s="1065">
        <v>0</v>
      </c>
      <c r="Q4404" s="1065">
        <v>136599.60999999999</v>
      </c>
      <c r="R4404" s="1066">
        <f t="shared" si="68"/>
        <v>136599.60999999999</v>
      </c>
      <c r="S4404" s="1065">
        <v>0</v>
      </c>
      <c r="T4404" s="1065">
        <v>0</v>
      </c>
      <c r="U4404" s="1065">
        <v>0</v>
      </c>
      <c r="V4404" s="1065">
        <v>0</v>
      </c>
    </row>
    <row r="4405" spans="1:22">
      <c r="A4405">
        <v>4088200100</v>
      </c>
      <c r="B4405" s="1061">
        <v>2</v>
      </c>
      <c r="C4405" s="1061">
        <v>5</v>
      </c>
      <c r="D4405" s="1062">
        <v>2</v>
      </c>
      <c r="E4405" s="1061" t="s">
        <v>2394</v>
      </c>
      <c r="F4405" s="1061">
        <v>143</v>
      </c>
      <c r="G4405" s="1061" t="s">
        <v>711</v>
      </c>
      <c r="H4405" s="1063">
        <v>1</v>
      </c>
      <c r="I4405" s="1064">
        <v>14301</v>
      </c>
      <c r="J4405" s="1064">
        <v>1</v>
      </c>
      <c r="K4405">
        <v>2020</v>
      </c>
      <c r="L4405" s="1064">
        <v>1</v>
      </c>
      <c r="M4405" s="1064">
        <v>4</v>
      </c>
      <c r="N4405" s="1064" t="s">
        <v>2395</v>
      </c>
      <c r="O4405">
        <v>13</v>
      </c>
      <c r="P4405" s="1065">
        <v>0</v>
      </c>
      <c r="Q4405" s="1065">
        <v>0</v>
      </c>
      <c r="R4405" s="1066">
        <f t="shared" si="68"/>
        <v>0</v>
      </c>
      <c r="S4405" s="1065">
        <v>0</v>
      </c>
      <c r="T4405" s="1065">
        <v>0</v>
      </c>
      <c r="U4405" s="1065">
        <v>0</v>
      </c>
      <c r="V4405" s="1065">
        <v>0</v>
      </c>
    </row>
    <row r="4406" spans="1:22">
      <c r="A4406">
        <v>4088200100</v>
      </c>
      <c r="B4406" s="1061">
        <v>2</v>
      </c>
      <c r="C4406" s="1061">
        <v>5</v>
      </c>
      <c r="D4406" s="1062">
        <v>2</v>
      </c>
      <c r="E4406" s="1061" t="s">
        <v>2394</v>
      </c>
      <c r="F4406" s="1061">
        <v>143</v>
      </c>
      <c r="G4406" s="1061" t="s">
        <v>711</v>
      </c>
      <c r="H4406" s="1063">
        <v>1</v>
      </c>
      <c r="I4406" s="1064">
        <v>14301</v>
      </c>
      <c r="J4406" s="1064">
        <v>1</v>
      </c>
      <c r="K4406">
        <v>2020</v>
      </c>
      <c r="L4406" s="1064">
        <v>1</v>
      </c>
      <c r="M4406" s="1064">
        <v>4</v>
      </c>
      <c r="N4406" s="1064" t="s">
        <v>2395</v>
      </c>
      <c r="O4406">
        <v>13</v>
      </c>
      <c r="P4406" s="1065">
        <v>0</v>
      </c>
      <c r="Q4406" s="1065">
        <v>0</v>
      </c>
      <c r="R4406" s="1066">
        <f t="shared" si="68"/>
        <v>0</v>
      </c>
      <c r="S4406" s="1065">
        <v>0</v>
      </c>
      <c r="T4406" s="1065">
        <v>0</v>
      </c>
      <c r="U4406" s="1065">
        <v>0</v>
      </c>
      <c r="V4406" s="1065">
        <v>0</v>
      </c>
    </row>
    <row r="4407" spans="1:22">
      <c r="A4407">
        <v>4088200100</v>
      </c>
      <c r="B4407" s="1061">
        <v>2</v>
      </c>
      <c r="C4407" s="1061">
        <v>5</v>
      </c>
      <c r="D4407" s="1062">
        <v>2</v>
      </c>
      <c r="E4407" s="1061" t="s">
        <v>2394</v>
      </c>
      <c r="F4407" s="1061">
        <v>143</v>
      </c>
      <c r="G4407" s="1061" t="s">
        <v>711</v>
      </c>
      <c r="H4407" s="1063">
        <v>1</v>
      </c>
      <c r="I4407" s="1064">
        <v>14301</v>
      </c>
      <c r="J4407" s="1064">
        <v>1</v>
      </c>
      <c r="K4407">
        <v>2020</v>
      </c>
      <c r="L4407" s="1064">
        <v>1</v>
      </c>
      <c r="M4407" s="1064">
        <v>4</v>
      </c>
      <c r="N4407" s="1064" t="s">
        <v>2395</v>
      </c>
      <c r="O4407">
        <v>13</v>
      </c>
      <c r="P4407" s="1065">
        <v>0</v>
      </c>
      <c r="Q4407" s="1065">
        <v>0</v>
      </c>
      <c r="R4407" s="1066">
        <f t="shared" si="68"/>
        <v>0</v>
      </c>
      <c r="S4407" s="1065">
        <v>12280.74</v>
      </c>
      <c r="T4407" s="1065">
        <v>12280.74</v>
      </c>
      <c r="U4407" s="1065">
        <v>0</v>
      </c>
      <c r="V4407" s="1065">
        <v>0</v>
      </c>
    </row>
    <row r="4408" spans="1:22">
      <c r="A4408">
        <v>4088200100</v>
      </c>
      <c r="B4408" s="1061">
        <v>2</v>
      </c>
      <c r="C4408" s="1061">
        <v>5</v>
      </c>
      <c r="D4408" s="1062">
        <v>2</v>
      </c>
      <c r="E4408" s="1061" t="s">
        <v>2394</v>
      </c>
      <c r="F4408" s="1061">
        <v>143</v>
      </c>
      <c r="G4408" s="1061" t="s">
        <v>711</v>
      </c>
      <c r="H4408" s="1063">
        <v>1</v>
      </c>
      <c r="I4408" s="1064">
        <v>14301</v>
      </c>
      <c r="J4408" s="1064">
        <v>1</v>
      </c>
      <c r="K4408">
        <v>2020</v>
      </c>
      <c r="L4408" s="1064">
        <v>1</v>
      </c>
      <c r="M4408" s="1064">
        <v>4</v>
      </c>
      <c r="N4408" s="1064" t="s">
        <v>2395</v>
      </c>
      <c r="O4408">
        <v>13</v>
      </c>
      <c r="P4408" s="1065">
        <v>0</v>
      </c>
      <c r="Q4408" s="1065">
        <v>12280.74</v>
      </c>
      <c r="R4408" s="1066">
        <f t="shared" si="68"/>
        <v>12280.74</v>
      </c>
      <c r="S4408" s="1065">
        <v>0</v>
      </c>
      <c r="T4408" s="1065">
        <v>0</v>
      </c>
      <c r="U4408" s="1065">
        <v>0</v>
      </c>
      <c r="V4408" s="1065">
        <v>0</v>
      </c>
    </row>
    <row r="4409" spans="1:22">
      <c r="A4409">
        <v>4088200100</v>
      </c>
      <c r="B4409" s="1061">
        <v>2</v>
      </c>
      <c r="C4409" s="1061">
        <v>5</v>
      </c>
      <c r="D4409" s="1062">
        <v>2</v>
      </c>
      <c r="E4409" s="1061" t="s">
        <v>2394</v>
      </c>
      <c r="F4409" s="1061">
        <v>143</v>
      </c>
      <c r="G4409" s="1061" t="s">
        <v>711</v>
      </c>
      <c r="H4409" s="1063">
        <v>1</v>
      </c>
      <c r="I4409" s="1064">
        <v>14301</v>
      </c>
      <c r="J4409" s="1064">
        <v>1</v>
      </c>
      <c r="K4409">
        <v>2020</v>
      </c>
      <c r="L4409" s="1064">
        <v>1</v>
      </c>
      <c r="M4409" s="1064">
        <v>4</v>
      </c>
      <c r="N4409" s="1064" t="s">
        <v>2395</v>
      </c>
      <c r="O4409">
        <v>13</v>
      </c>
      <c r="P4409" s="1065">
        <v>0</v>
      </c>
      <c r="Q4409" s="1065">
        <v>0</v>
      </c>
      <c r="R4409" s="1066">
        <f t="shared" si="68"/>
        <v>0</v>
      </c>
      <c r="S4409" s="1065">
        <v>0</v>
      </c>
      <c r="T4409" s="1065">
        <v>0</v>
      </c>
      <c r="U4409" s="1065">
        <v>0</v>
      </c>
      <c r="V4409" s="1065">
        <v>0</v>
      </c>
    </row>
    <row r="4410" spans="1:22">
      <c r="A4410">
        <v>4088200100</v>
      </c>
      <c r="B4410" s="1061">
        <v>2</v>
      </c>
      <c r="C4410" s="1061">
        <v>5</v>
      </c>
      <c r="D4410" s="1062">
        <v>2</v>
      </c>
      <c r="E4410" s="1061" t="s">
        <v>2394</v>
      </c>
      <c r="F4410" s="1061">
        <v>143</v>
      </c>
      <c r="G4410" s="1061" t="s">
        <v>711</v>
      </c>
      <c r="H4410" s="1063">
        <v>1</v>
      </c>
      <c r="I4410" s="1064">
        <v>14301</v>
      </c>
      <c r="J4410" s="1064">
        <v>1</v>
      </c>
      <c r="K4410">
        <v>2020</v>
      </c>
      <c r="L4410" s="1064">
        <v>1</v>
      </c>
      <c r="M4410" s="1064">
        <v>4</v>
      </c>
      <c r="N4410" s="1064" t="s">
        <v>2395</v>
      </c>
      <c r="O4410">
        <v>13</v>
      </c>
      <c r="P4410" s="1065">
        <v>0</v>
      </c>
      <c r="Q4410" s="1065">
        <v>0</v>
      </c>
      <c r="R4410" s="1066">
        <f t="shared" si="68"/>
        <v>0</v>
      </c>
      <c r="S4410" s="1065">
        <v>0</v>
      </c>
      <c r="T4410" s="1065">
        <v>0</v>
      </c>
      <c r="U4410" s="1065">
        <v>0</v>
      </c>
      <c r="V4410" s="1065">
        <v>0</v>
      </c>
    </row>
    <row r="4411" spans="1:22">
      <c r="A4411">
        <v>4088200100</v>
      </c>
      <c r="B4411" s="1061">
        <v>2</v>
      </c>
      <c r="C4411" s="1061">
        <v>5</v>
      </c>
      <c r="D4411" s="1062">
        <v>2</v>
      </c>
      <c r="E4411" s="1061" t="s">
        <v>2394</v>
      </c>
      <c r="F4411" s="1061">
        <v>143</v>
      </c>
      <c r="G4411" s="1061" t="s">
        <v>711</v>
      </c>
      <c r="H4411" s="1063">
        <v>1</v>
      </c>
      <c r="I4411" s="1064">
        <v>14301</v>
      </c>
      <c r="J4411" s="1064">
        <v>1</v>
      </c>
      <c r="K4411">
        <v>2020</v>
      </c>
      <c r="L4411" s="1064">
        <v>1</v>
      </c>
      <c r="M4411" s="1064">
        <v>4</v>
      </c>
      <c r="N4411" s="1064" t="s">
        <v>2395</v>
      </c>
      <c r="O4411">
        <v>13</v>
      </c>
      <c r="P4411" s="1065">
        <v>0</v>
      </c>
      <c r="Q4411" s="1065">
        <v>0</v>
      </c>
      <c r="R4411" s="1066">
        <f t="shared" si="68"/>
        <v>0</v>
      </c>
      <c r="S4411" s="1065">
        <v>2861.27</v>
      </c>
      <c r="T4411" s="1065">
        <v>2861.27</v>
      </c>
      <c r="U4411" s="1065">
        <v>0</v>
      </c>
      <c r="V4411" s="1065">
        <v>0</v>
      </c>
    </row>
    <row r="4412" spans="1:22">
      <c r="A4412">
        <v>4088200100</v>
      </c>
      <c r="B4412" s="1061">
        <v>2</v>
      </c>
      <c r="C4412" s="1061">
        <v>5</v>
      </c>
      <c r="D4412" s="1062">
        <v>2</v>
      </c>
      <c r="E4412" s="1061" t="s">
        <v>2394</v>
      </c>
      <c r="F4412" s="1061">
        <v>143</v>
      </c>
      <c r="G4412" s="1061" t="s">
        <v>711</v>
      </c>
      <c r="H4412" s="1063">
        <v>1</v>
      </c>
      <c r="I4412" s="1064">
        <v>14301</v>
      </c>
      <c r="J4412" s="1064">
        <v>1</v>
      </c>
      <c r="K4412">
        <v>2020</v>
      </c>
      <c r="L4412" s="1064">
        <v>1</v>
      </c>
      <c r="M4412" s="1064">
        <v>4</v>
      </c>
      <c r="N4412" s="1064" t="s">
        <v>2395</v>
      </c>
      <c r="O4412">
        <v>13</v>
      </c>
      <c r="P4412" s="1065">
        <v>0</v>
      </c>
      <c r="Q4412" s="1065">
        <v>2861.27</v>
      </c>
      <c r="R4412" s="1066">
        <f t="shared" si="68"/>
        <v>2861.27</v>
      </c>
      <c r="S4412" s="1065">
        <v>0</v>
      </c>
      <c r="T4412" s="1065">
        <v>0</v>
      </c>
      <c r="U4412" s="1065">
        <v>0</v>
      </c>
      <c r="V4412" s="1065">
        <v>0</v>
      </c>
    </row>
    <row r="4413" spans="1:22">
      <c r="A4413">
        <v>4088200100</v>
      </c>
      <c r="B4413" s="1061">
        <v>2</v>
      </c>
      <c r="C4413" s="1061">
        <v>5</v>
      </c>
      <c r="D4413" s="1062">
        <v>2</v>
      </c>
      <c r="E4413" s="1061" t="s">
        <v>2394</v>
      </c>
      <c r="F4413" s="1061">
        <v>143</v>
      </c>
      <c r="G4413" s="1061" t="s">
        <v>711</v>
      </c>
      <c r="H4413" s="1063">
        <v>1</v>
      </c>
      <c r="I4413" s="1064">
        <v>14301</v>
      </c>
      <c r="J4413" s="1064">
        <v>1</v>
      </c>
      <c r="K4413">
        <v>2020</v>
      </c>
      <c r="L4413" s="1064">
        <v>1</v>
      </c>
      <c r="M4413" s="1064">
        <v>4</v>
      </c>
      <c r="N4413" s="1064" t="s">
        <v>2395</v>
      </c>
      <c r="O4413">
        <v>13</v>
      </c>
      <c r="P4413" s="1065">
        <v>0</v>
      </c>
      <c r="Q4413" s="1065">
        <v>0</v>
      </c>
      <c r="R4413" s="1066">
        <f t="shared" si="68"/>
        <v>0</v>
      </c>
      <c r="S4413" s="1065">
        <v>0</v>
      </c>
      <c r="T4413" s="1065">
        <v>0</v>
      </c>
      <c r="U4413" s="1065">
        <v>0</v>
      </c>
      <c r="V4413" s="1065">
        <v>0</v>
      </c>
    </row>
    <row r="4414" spans="1:22">
      <c r="A4414">
        <v>4088200100</v>
      </c>
      <c r="B4414" s="1061">
        <v>2</v>
      </c>
      <c r="C4414" s="1061">
        <v>5</v>
      </c>
      <c r="D4414" s="1062">
        <v>2</v>
      </c>
      <c r="E4414" s="1061" t="s">
        <v>2394</v>
      </c>
      <c r="F4414" s="1061">
        <v>143</v>
      </c>
      <c r="G4414" s="1061" t="s">
        <v>711</v>
      </c>
      <c r="H4414" s="1063">
        <v>1</v>
      </c>
      <c r="I4414" s="1064">
        <v>14301</v>
      </c>
      <c r="J4414" s="1064">
        <v>1</v>
      </c>
      <c r="K4414">
        <v>2020</v>
      </c>
      <c r="L4414" s="1064">
        <v>1</v>
      </c>
      <c r="M4414" s="1064">
        <v>4</v>
      </c>
      <c r="N4414" s="1064" t="s">
        <v>2395</v>
      </c>
      <c r="O4414">
        <v>13</v>
      </c>
      <c r="P4414" s="1065">
        <v>0</v>
      </c>
      <c r="Q4414" s="1065">
        <v>0</v>
      </c>
      <c r="R4414" s="1066">
        <f t="shared" si="68"/>
        <v>0</v>
      </c>
      <c r="S4414" s="1065">
        <v>0</v>
      </c>
      <c r="T4414" s="1065">
        <v>0</v>
      </c>
      <c r="U4414" s="1065">
        <v>0</v>
      </c>
      <c r="V4414" s="1065">
        <v>0</v>
      </c>
    </row>
    <row r="4415" spans="1:22">
      <c r="A4415">
        <v>4088200100</v>
      </c>
      <c r="B4415" s="1061">
        <v>2</v>
      </c>
      <c r="C4415" s="1061">
        <v>5</v>
      </c>
      <c r="D4415" s="1062">
        <v>2</v>
      </c>
      <c r="E4415" s="1061" t="s">
        <v>2394</v>
      </c>
      <c r="F4415" s="1061">
        <v>143</v>
      </c>
      <c r="G4415" s="1061" t="s">
        <v>711</v>
      </c>
      <c r="H4415" s="1063">
        <v>1</v>
      </c>
      <c r="I4415" s="1064">
        <v>14301</v>
      </c>
      <c r="J4415" s="1064">
        <v>1</v>
      </c>
      <c r="K4415">
        <v>2020</v>
      </c>
      <c r="L4415" s="1064">
        <v>1</v>
      </c>
      <c r="M4415" s="1064">
        <v>4</v>
      </c>
      <c r="N4415" s="1064" t="s">
        <v>2395</v>
      </c>
      <c r="O4415">
        <v>13</v>
      </c>
      <c r="P4415" s="1065">
        <v>0</v>
      </c>
      <c r="Q4415" s="1065">
        <v>0</v>
      </c>
      <c r="R4415" s="1066">
        <f t="shared" si="68"/>
        <v>0</v>
      </c>
      <c r="S4415" s="1065">
        <v>67182.61</v>
      </c>
      <c r="T4415" s="1065">
        <v>67182.61</v>
      </c>
      <c r="U4415" s="1065">
        <v>0</v>
      </c>
      <c r="V4415" s="1065">
        <v>0</v>
      </c>
    </row>
    <row r="4416" spans="1:22">
      <c r="A4416">
        <v>4088200100</v>
      </c>
      <c r="B4416" s="1061">
        <v>2</v>
      </c>
      <c r="C4416" s="1061">
        <v>5</v>
      </c>
      <c r="D4416" s="1062">
        <v>2</v>
      </c>
      <c r="E4416" s="1061" t="s">
        <v>2394</v>
      </c>
      <c r="F4416" s="1061">
        <v>143</v>
      </c>
      <c r="G4416" s="1061" t="s">
        <v>711</v>
      </c>
      <c r="H4416" s="1063">
        <v>1</v>
      </c>
      <c r="I4416" s="1064">
        <v>14301</v>
      </c>
      <c r="J4416" s="1064">
        <v>1</v>
      </c>
      <c r="K4416">
        <v>2020</v>
      </c>
      <c r="L4416" s="1064">
        <v>1</v>
      </c>
      <c r="M4416" s="1064">
        <v>4</v>
      </c>
      <c r="N4416" s="1064" t="s">
        <v>2395</v>
      </c>
      <c r="O4416">
        <v>13</v>
      </c>
      <c r="P4416" s="1065">
        <v>0</v>
      </c>
      <c r="Q4416" s="1065">
        <v>67182.61</v>
      </c>
      <c r="R4416" s="1066">
        <f t="shared" si="68"/>
        <v>67182.61</v>
      </c>
      <c r="S4416" s="1065">
        <v>0</v>
      </c>
      <c r="T4416" s="1065">
        <v>0</v>
      </c>
      <c r="U4416" s="1065">
        <v>0</v>
      </c>
      <c r="V4416" s="1065">
        <v>0</v>
      </c>
    </row>
    <row r="4417" spans="1:22">
      <c r="A4417">
        <v>4088200100</v>
      </c>
      <c r="B4417" s="1061">
        <v>2</v>
      </c>
      <c r="C4417" s="1061">
        <v>5</v>
      </c>
      <c r="D4417" s="1062">
        <v>2</v>
      </c>
      <c r="E4417" s="1061" t="s">
        <v>2394</v>
      </c>
      <c r="F4417" s="1061">
        <v>143</v>
      </c>
      <c r="G4417" s="1061" t="s">
        <v>711</v>
      </c>
      <c r="H4417" s="1063">
        <v>1</v>
      </c>
      <c r="I4417" s="1064">
        <v>14301</v>
      </c>
      <c r="J4417" s="1064">
        <v>1</v>
      </c>
      <c r="K4417">
        <v>2020</v>
      </c>
      <c r="L4417" s="1064">
        <v>1</v>
      </c>
      <c r="M4417" s="1064">
        <v>4</v>
      </c>
      <c r="N4417" s="1064" t="s">
        <v>2395</v>
      </c>
      <c r="O4417">
        <v>13</v>
      </c>
      <c r="P4417" s="1065">
        <v>0</v>
      </c>
      <c r="Q4417" s="1065">
        <v>0</v>
      </c>
      <c r="R4417" s="1066">
        <f t="shared" si="68"/>
        <v>0</v>
      </c>
      <c r="S4417" s="1065">
        <v>0</v>
      </c>
      <c r="T4417" s="1065">
        <v>0</v>
      </c>
      <c r="U4417" s="1065">
        <v>0</v>
      </c>
      <c r="V4417" s="1065">
        <v>0</v>
      </c>
    </row>
    <row r="4418" spans="1:22">
      <c r="A4418">
        <v>4088200100</v>
      </c>
      <c r="B4418" s="1061">
        <v>2</v>
      </c>
      <c r="C4418" s="1061">
        <v>5</v>
      </c>
      <c r="D4418" s="1062">
        <v>2</v>
      </c>
      <c r="E4418" s="1061" t="s">
        <v>2394</v>
      </c>
      <c r="F4418" s="1061">
        <v>143</v>
      </c>
      <c r="G4418" s="1061" t="s">
        <v>711</v>
      </c>
      <c r="H4418" s="1063">
        <v>1</v>
      </c>
      <c r="I4418" s="1064">
        <v>14301</v>
      </c>
      <c r="J4418" s="1064">
        <v>1</v>
      </c>
      <c r="K4418">
        <v>2020</v>
      </c>
      <c r="L4418" s="1064">
        <v>1</v>
      </c>
      <c r="M4418" s="1064">
        <v>4</v>
      </c>
      <c r="N4418" s="1064" t="s">
        <v>2395</v>
      </c>
      <c r="O4418">
        <v>13</v>
      </c>
      <c r="P4418" s="1065">
        <v>0</v>
      </c>
      <c r="Q4418" s="1065">
        <v>0</v>
      </c>
      <c r="R4418" s="1066">
        <f t="shared" si="68"/>
        <v>0</v>
      </c>
      <c r="S4418" s="1065">
        <v>0</v>
      </c>
      <c r="T4418" s="1065">
        <v>0</v>
      </c>
      <c r="U4418" s="1065">
        <v>0</v>
      </c>
      <c r="V4418" s="1065">
        <v>0</v>
      </c>
    </row>
    <row r="4419" spans="1:22">
      <c r="A4419">
        <v>4088200100</v>
      </c>
      <c r="B4419" s="1061">
        <v>2</v>
      </c>
      <c r="C4419" s="1061">
        <v>5</v>
      </c>
      <c r="D4419" s="1062">
        <v>2</v>
      </c>
      <c r="E4419" s="1061" t="s">
        <v>2394</v>
      </c>
      <c r="F4419" s="1061">
        <v>143</v>
      </c>
      <c r="G4419" s="1061" t="s">
        <v>711</v>
      </c>
      <c r="H4419" s="1063">
        <v>1</v>
      </c>
      <c r="I4419" s="1064">
        <v>14301</v>
      </c>
      <c r="J4419" s="1064">
        <v>1</v>
      </c>
      <c r="K4419">
        <v>2020</v>
      </c>
      <c r="L4419" s="1064">
        <v>1</v>
      </c>
      <c r="M4419" s="1064">
        <v>4</v>
      </c>
      <c r="N4419" s="1064" t="s">
        <v>2395</v>
      </c>
      <c r="O4419">
        <v>13</v>
      </c>
      <c r="P4419" s="1065">
        <v>0</v>
      </c>
      <c r="Q4419" s="1065">
        <v>0</v>
      </c>
      <c r="R4419" s="1066">
        <f t="shared" si="68"/>
        <v>0</v>
      </c>
      <c r="S4419" s="1065">
        <v>9132.66</v>
      </c>
      <c r="T4419" s="1065">
        <v>9132.66</v>
      </c>
      <c r="U4419" s="1065">
        <v>0</v>
      </c>
      <c r="V4419" s="1065">
        <v>0</v>
      </c>
    </row>
    <row r="4420" spans="1:22">
      <c r="A4420">
        <v>4088200100</v>
      </c>
      <c r="B4420" s="1061">
        <v>2</v>
      </c>
      <c r="C4420" s="1061">
        <v>5</v>
      </c>
      <c r="D4420" s="1062">
        <v>2</v>
      </c>
      <c r="E4420" s="1061" t="s">
        <v>2394</v>
      </c>
      <c r="F4420" s="1061">
        <v>143</v>
      </c>
      <c r="G4420" s="1061" t="s">
        <v>711</v>
      </c>
      <c r="H4420" s="1063">
        <v>1</v>
      </c>
      <c r="I4420" s="1064">
        <v>14301</v>
      </c>
      <c r="J4420" s="1064">
        <v>1</v>
      </c>
      <c r="K4420">
        <v>2020</v>
      </c>
      <c r="L4420" s="1064">
        <v>1</v>
      </c>
      <c r="M4420" s="1064">
        <v>4</v>
      </c>
      <c r="N4420" s="1064" t="s">
        <v>2395</v>
      </c>
      <c r="O4420">
        <v>13</v>
      </c>
      <c r="P4420" s="1065">
        <v>0</v>
      </c>
      <c r="Q4420" s="1065">
        <v>9132.66</v>
      </c>
      <c r="R4420" s="1066">
        <f t="shared" si="68"/>
        <v>9132.66</v>
      </c>
      <c r="S4420" s="1065">
        <v>0</v>
      </c>
      <c r="T4420" s="1065">
        <v>0</v>
      </c>
      <c r="U4420" s="1065">
        <v>0</v>
      </c>
      <c r="V4420" s="1065">
        <v>0</v>
      </c>
    </row>
    <row r="4421" spans="1:22">
      <c r="A4421">
        <v>4088200100</v>
      </c>
      <c r="B4421" s="1061">
        <v>2</v>
      </c>
      <c r="C4421" s="1061">
        <v>5</v>
      </c>
      <c r="D4421" s="1062">
        <v>2</v>
      </c>
      <c r="E4421" s="1061" t="s">
        <v>2394</v>
      </c>
      <c r="F4421" s="1061">
        <v>143</v>
      </c>
      <c r="G4421" s="1061" t="s">
        <v>711</v>
      </c>
      <c r="H4421" s="1063">
        <v>1</v>
      </c>
      <c r="I4421" s="1064">
        <v>14301</v>
      </c>
      <c r="J4421" s="1064">
        <v>1</v>
      </c>
      <c r="K4421">
        <v>2020</v>
      </c>
      <c r="L4421" s="1064">
        <v>1</v>
      </c>
      <c r="M4421" s="1064">
        <v>4</v>
      </c>
      <c r="N4421" s="1064" t="s">
        <v>2395</v>
      </c>
      <c r="O4421">
        <v>13</v>
      </c>
      <c r="P4421" s="1065">
        <v>0</v>
      </c>
      <c r="Q4421" s="1065">
        <v>0</v>
      </c>
      <c r="R4421" s="1066">
        <f t="shared" ref="R4421:R4484" si="69">P4421+Q4421</f>
        <v>0</v>
      </c>
      <c r="S4421" s="1065">
        <v>0</v>
      </c>
      <c r="T4421" s="1065">
        <v>0</v>
      </c>
      <c r="U4421" s="1065">
        <v>0</v>
      </c>
      <c r="V4421" s="1065">
        <v>0</v>
      </c>
    </row>
    <row r="4422" spans="1:22">
      <c r="A4422">
        <v>4088200100</v>
      </c>
      <c r="B4422" s="1061">
        <v>2</v>
      </c>
      <c r="C4422" s="1061">
        <v>5</v>
      </c>
      <c r="D4422" s="1062">
        <v>2</v>
      </c>
      <c r="E4422" s="1061" t="s">
        <v>2394</v>
      </c>
      <c r="F4422" s="1061">
        <v>143</v>
      </c>
      <c r="G4422" s="1061" t="s">
        <v>711</v>
      </c>
      <c r="H4422" s="1063">
        <v>1</v>
      </c>
      <c r="I4422" s="1064">
        <v>14301</v>
      </c>
      <c r="J4422" s="1064">
        <v>1</v>
      </c>
      <c r="K4422">
        <v>2020</v>
      </c>
      <c r="L4422" s="1064">
        <v>1</v>
      </c>
      <c r="M4422" s="1064">
        <v>4</v>
      </c>
      <c r="N4422" s="1064" t="s">
        <v>2395</v>
      </c>
      <c r="O4422">
        <v>13</v>
      </c>
      <c r="P4422" s="1065">
        <v>0</v>
      </c>
      <c r="Q4422" s="1065">
        <v>0</v>
      </c>
      <c r="R4422" s="1066">
        <f t="shared" si="69"/>
        <v>0</v>
      </c>
      <c r="S4422" s="1065">
        <v>0</v>
      </c>
      <c r="T4422" s="1065">
        <v>0</v>
      </c>
      <c r="U4422" s="1065">
        <v>0</v>
      </c>
      <c r="V4422" s="1065">
        <v>0</v>
      </c>
    </row>
    <row r="4423" spans="1:22">
      <c r="A4423">
        <v>4088200100</v>
      </c>
      <c r="B4423" s="1061">
        <v>2</v>
      </c>
      <c r="C4423" s="1061">
        <v>5</v>
      </c>
      <c r="D4423" s="1062">
        <v>2</v>
      </c>
      <c r="E4423" s="1061" t="s">
        <v>2394</v>
      </c>
      <c r="F4423" s="1061">
        <v>143</v>
      </c>
      <c r="G4423" s="1061" t="s">
        <v>711</v>
      </c>
      <c r="H4423" s="1063">
        <v>1</v>
      </c>
      <c r="I4423" s="1064">
        <v>14301</v>
      </c>
      <c r="J4423" s="1064">
        <v>1</v>
      </c>
      <c r="K4423">
        <v>2020</v>
      </c>
      <c r="L4423" s="1064">
        <v>1</v>
      </c>
      <c r="M4423" s="1064">
        <v>4</v>
      </c>
      <c r="N4423" s="1064" t="s">
        <v>2395</v>
      </c>
      <c r="O4423">
        <v>13</v>
      </c>
      <c r="P4423" s="1065">
        <v>0</v>
      </c>
      <c r="Q4423" s="1065">
        <v>0</v>
      </c>
      <c r="R4423" s="1066">
        <f t="shared" si="69"/>
        <v>0</v>
      </c>
      <c r="S4423" s="1065">
        <v>62667.3</v>
      </c>
      <c r="T4423" s="1065">
        <v>62667.3</v>
      </c>
      <c r="U4423" s="1065">
        <v>0</v>
      </c>
      <c r="V4423" s="1065">
        <v>0</v>
      </c>
    </row>
    <row r="4424" spans="1:22">
      <c r="A4424">
        <v>4088200100</v>
      </c>
      <c r="B4424" s="1061">
        <v>2</v>
      </c>
      <c r="C4424" s="1061">
        <v>5</v>
      </c>
      <c r="D4424" s="1062">
        <v>2</v>
      </c>
      <c r="E4424" s="1061" t="s">
        <v>2394</v>
      </c>
      <c r="F4424" s="1061">
        <v>143</v>
      </c>
      <c r="G4424" s="1061" t="s">
        <v>711</v>
      </c>
      <c r="H4424" s="1063">
        <v>1</v>
      </c>
      <c r="I4424" s="1064">
        <v>14301</v>
      </c>
      <c r="J4424" s="1064">
        <v>1</v>
      </c>
      <c r="K4424">
        <v>2020</v>
      </c>
      <c r="L4424" s="1064">
        <v>1</v>
      </c>
      <c r="M4424" s="1064">
        <v>4</v>
      </c>
      <c r="N4424" s="1064" t="s">
        <v>2395</v>
      </c>
      <c r="O4424">
        <v>13</v>
      </c>
      <c r="P4424" s="1065">
        <v>0</v>
      </c>
      <c r="Q4424" s="1065">
        <v>62667.3</v>
      </c>
      <c r="R4424" s="1066">
        <f t="shared" si="69"/>
        <v>62667.3</v>
      </c>
      <c r="S4424" s="1065">
        <v>0</v>
      </c>
      <c r="T4424" s="1065">
        <v>0</v>
      </c>
      <c r="U4424" s="1065">
        <v>0</v>
      </c>
      <c r="V4424" s="1065">
        <v>0</v>
      </c>
    </row>
    <row r="4425" spans="1:22">
      <c r="A4425">
        <v>4088200100</v>
      </c>
      <c r="B4425" s="1061">
        <v>2</v>
      </c>
      <c r="C4425" s="1061">
        <v>5</v>
      </c>
      <c r="D4425" s="1062">
        <v>2</v>
      </c>
      <c r="E4425" s="1061" t="s">
        <v>2394</v>
      </c>
      <c r="F4425" s="1061">
        <v>143</v>
      </c>
      <c r="G4425" s="1061" t="s">
        <v>711</v>
      </c>
      <c r="H4425" s="1063">
        <v>1</v>
      </c>
      <c r="I4425" s="1064">
        <v>14301</v>
      </c>
      <c r="J4425" s="1064">
        <v>1</v>
      </c>
      <c r="K4425">
        <v>2020</v>
      </c>
      <c r="L4425" s="1064">
        <v>1</v>
      </c>
      <c r="M4425" s="1064">
        <v>4</v>
      </c>
      <c r="N4425" s="1064" t="s">
        <v>2395</v>
      </c>
      <c r="O4425">
        <v>13</v>
      </c>
      <c r="P4425" s="1065">
        <v>0</v>
      </c>
      <c r="Q4425" s="1065">
        <v>50618.76</v>
      </c>
      <c r="R4425" s="1066">
        <f t="shared" si="69"/>
        <v>50618.76</v>
      </c>
      <c r="S4425" s="1065">
        <v>0</v>
      </c>
      <c r="T4425" s="1065">
        <v>0</v>
      </c>
      <c r="U4425" s="1065">
        <v>0</v>
      </c>
      <c r="V4425" s="1065">
        <v>0</v>
      </c>
    </row>
    <row r="4426" spans="1:22">
      <c r="A4426">
        <v>4088200100</v>
      </c>
      <c r="B4426" s="1061">
        <v>2</v>
      </c>
      <c r="C4426" s="1061">
        <v>5</v>
      </c>
      <c r="D4426" s="1062">
        <v>2</v>
      </c>
      <c r="E4426" s="1061" t="s">
        <v>2394</v>
      </c>
      <c r="F4426" s="1061">
        <v>143</v>
      </c>
      <c r="G4426" s="1061" t="s">
        <v>711</v>
      </c>
      <c r="H4426" s="1063">
        <v>1</v>
      </c>
      <c r="I4426" s="1064">
        <v>14301</v>
      </c>
      <c r="J4426" s="1064">
        <v>1</v>
      </c>
      <c r="K4426">
        <v>2020</v>
      </c>
      <c r="L4426" s="1064">
        <v>1</v>
      </c>
      <c r="M4426" s="1064">
        <v>4</v>
      </c>
      <c r="N4426" s="1064" t="s">
        <v>2395</v>
      </c>
      <c r="O4426">
        <v>13</v>
      </c>
      <c r="P4426" s="1065">
        <v>0</v>
      </c>
      <c r="Q4426" s="1065">
        <v>0</v>
      </c>
      <c r="R4426" s="1066">
        <f t="shared" si="69"/>
        <v>0</v>
      </c>
      <c r="S4426" s="1065">
        <v>50618.76</v>
      </c>
      <c r="T4426" s="1065">
        <v>50618.76</v>
      </c>
      <c r="U4426" s="1065">
        <v>0</v>
      </c>
      <c r="V4426" s="1065">
        <v>0</v>
      </c>
    </row>
    <row r="4427" spans="1:22">
      <c r="A4427">
        <v>4088200100</v>
      </c>
      <c r="B4427" s="1061">
        <v>2</v>
      </c>
      <c r="C4427" s="1061">
        <v>5</v>
      </c>
      <c r="D4427" s="1062">
        <v>2</v>
      </c>
      <c r="E4427" s="1061" t="s">
        <v>2394</v>
      </c>
      <c r="F4427" s="1061">
        <v>143</v>
      </c>
      <c r="G4427" s="1061" t="s">
        <v>711</v>
      </c>
      <c r="H4427" s="1063">
        <v>1</v>
      </c>
      <c r="I4427" s="1064">
        <v>14301</v>
      </c>
      <c r="J4427" s="1064">
        <v>1</v>
      </c>
      <c r="K4427">
        <v>2020</v>
      </c>
      <c r="L4427" s="1064">
        <v>1</v>
      </c>
      <c r="M4427" s="1064">
        <v>4</v>
      </c>
      <c r="N4427" s="1064" t="s">
        <v>2395</v>
      </c>
      <c r="O4427">
        <v>13</v>
      </c>
      <c r="P4427" s="1065">
        <v>0</v>
      </c>
      <c r="Q4427" s="1065">
        <v>0</v>
      </c>
      <c r="R4427" s="1066">
        <f t="shared" si="69"/>
        <v>0</v>
      </c>
      <c r="S4427" s="1065">
        <v>0</v>
      </c>
      <c r="T4427" s="1065">
        <v>0</v>
      </c>
      <c r="U4427" s="1065">
        <v>0</v>
      </c>
      <c r="V4427" s="1065">
        <v>0</v>
      </c>
    </row>
    <row r="4428" spans="1:22">
      <c r="A4428">
        <v>4088200100</v>
      </c>
      <c r="B4428" s="1061">
        <v>2</v>
      </c>
      <c r="C4428" s="1061">
        <v>5</v>
      </c>
      <c r="D4428" s="1062">
        <v>2</v>
      </c>
      <c r="E4428" s="1061" t="s">
        <v>2394</v>
      </c>
      <c r="F4428" s="1061">
        <v>143</v>
      </c>
      <c r="G4428" s="1061" t="s">
        <v>711</v>
      </c>
      <c r="H4428" s="1063">
        <v>1</v>
      </c>
      <c r="I4428" s="1064">
        <v>14301</v>
      </c>
      <c r="J4428" s="1064">
        <v>1</v>
      </c>
      <c r="K4428">
        <v>2020</v>
      </c>
      <c r="L4428" s="1064">
        <v>1</v>
      </c>
      <c r="M4428" s="1064">
        <v>4</v>
      </c>
      <c r="N4428" s="1064" t="s">
        <v>2395</v>
      </c>
      <c r="O4428">
        <v>13</v>
      </c>
      <c r="P4428" s="1065">
        <v>0</v>
      </c>
      <c r="Q4428" s="1065">
        <v>0</v>
      </c>
      <c r="R4428" s="1066">
        <f t="shared" si="69"/>
        <v>0</v>
      </c>
      <c r="S4428" s="1065">
        <v>0</v>
      </c>
      <c r="T4428" s="1065">
        <v>0</v>
      </c>
      <c r="U4428" s="1065">
        <v>0</v>
      </c>
      <c r="V4428" s="1065">
        <v>0</v>
      </c>
    </row>
    <row r="4429" spans="1:22">
      <c r="A4429">
        <v>4088200100</v>
      </c>
      <c r="B4429" s="1061">
        <v>2</v>
      </c>
      <c r="C4429" s="1061">
        <v>5</v>
      </c>
      <c r="D4429" s="1062">
        <v>2</v>
      </c>
      <c r="E4429" s="1061" t="s">
        <v>2394</v>
      </c>
      <c r="F4429" s="1061">
        <v>143</v>
      </c>
      <c r="G4429" s="1061" t="s">
        <v>711</v>
      </c>
      <c r="H4429" s="1063">
        <v>1</v>
      </c>
      <c r="I4429" s="1064">
        <v>14301</v>
      </c>
      <c r="J4429" s="1064">
        <v>1</v>
      </c>
      <c r="K4429">
        <v>2020</v>
      </c>
      <c r="L4429" s="1064">
        <v>1</v>
      </c>
      <c r="M4429" s="1064">
        <v>4</v>
      </c>
      <c r="N4429" s="1064" t="s">
        <v>2395</v>
      </c>
      <c r="O4429">
        <v>13</v>
      </c>
      <c r="P4429" s="1065">
        <v>0</v>
      </c>
      <c r="Q4429" s="1065">
        <v>0</v>
      </c>
      <c r="R4429" s="1066">
        <f t="shared" si="69"/>
        <v>0</v>
      </c>
      <c r="S4429" s="1065">
        <v>0</v>
      </c>
      <c r="T4429" s="1065">
        <v>0</v>
      </c>
      <c r="U4429" s="1065">
        <v>0</v>
      </c>
      <c r="V4429" s="1065">
        <v>0</v>
      </c>
    </row>
    <row r="4430" spans="1:22">
      <c r="A4430">
        <v>4088200100</v>
      </c>
      <c r="B4430" s="1061">
        <v>2</v>
      </c>
      <c r="C4430" s="1061">
        <v>5</v>
      </c>
      <c r="D4430" s="1062">
        <v>2</v>
      </c>
      <c r="E4430" s="1061" t="s">
        <v>2394</v>
      </c>
      <c r="F4430" s="1061">
        <v>143</v>
      </c>
      <c r="G4430" s="1061" t="s">
        <v>711</v>
      </c>
      <c r="H4430" s="1063">
        <v>1</v>
      </c>
      <c r="I4430" s="1064">
        <v>14301</v>
      </c>
      <c r="J4430" s="1064">
        <v>1</v>
      </c>
      <c r="K4430">
        <v>2020</v>
      </c>
      <c r="L4430" s="1064">
        <v>1</v>
      </c>
      <c r="M4430" s="1064">
        <v>4</v>
      </c>
      <c r="N4430" s="1064" t="s">
        <v>2395</v>
      </c>
      <c r="O4430">
        <v>13</v>
      </c>
      <c r="P4430" s="1065">
        <v>0</v>
      </c>
      <c r="Q4430" s="1065">
        <v>0</v>
      </c>
      <c r="R4430" s="1066">
        <f t="shared" si="69"/>
        <v>0</v>
      </c>
      <c r="S4430" s="1065">
        <v>0</v>
      </c>
      <c r="T4430" s="1065">
        <v>0</v>
      </c>
      <c r="U4430" s="1065">
        <v>0</v>
      </c>
      <c r="V4430" s="1065">
        <v>0</v>
      </c>
    </row>
    <row r="4431" spans="1:22">
      <c r="A4431">
        <v>4088200100</v>
      </c>
      <c r="B4431" s="1061">
        <v>2</v>
      </c>
      <c r="C4431" s="1061">
        <v>5</v>
      </c>
      <c r="D4431" s="1062">
        <v>2</v>
      </c>
      <c r="E4431" s="1061" t="s">
        <v>2394</v>
      </c>
      <c r="F4431" s="1061">
        <v>143</v>
      </c>
      <c r="G4431" s="1061" t="s">
        <v>711</v>
      </c>
      <c r="H4431" s="1063">
        <v>1</v>
      </c>
      <c r="I4431" s="1064">
        <v>14301</v>
      </c>
      <c r="J4431" s="1064">
        <v>1</v>
      </c>
      <c r="K4431">
        <v>2020</v>
      </c>
      <c r="L4431" s="1064">
        <v>1</v>
      </c>
      <c r="M4431" s="1064">
        <v>4</v>
      </c>
      <c r="N4431" s="1064" t="s">
        <v>2395</v>
      </c>
      <c r="O4431">
        <v>13</v>
      </c>
      <c r="P4431" s="1065">
        <v>0</v>
      </c>
      <c r="Q4431" s="1065">
        <v>0</v>
      </c>
      <c r="R4431" s="1066">
        <f t="shared" si="69"/>
        <v>0</v>
      </c>
      <c r="S4431" s="1065">
        <v>11658.97</v>
      </c>
      <c r="T4431" s="1065">
        <v>11658.97</v>
      </c>
      <c r="U4431" s="1065">
        <v>0</v>
      </c>
      <c r="V4431" s="1065">
        <v>0</v>
      </c>
    </row>
    <row r="4432" spans="1:22">
      <c r="A4432">
        <v>4088200100</v>
      </c>
      <c r="B4432" s="1061">
        <v>2</v>
      </c>
      <c r="C4432" s="1061">
        <v>5</v>
      </c>
      <c r="D4432" s="1062">
        <v>2</v>
      </c>
      <c r="E4432" s="1061" t="s">
        <v>2394</v>
      </c>
      <c r="F4432" s="1061">
        <v>143</v>
      </c>
      <c r="G4432" s="1061" t="s">
        <v>711</v>
      </c>
      <c r="H4432" s="1063">
        <v>1</v>
      </c>
      <c r="I4432" s="1064">
        <v>14301</v>
      </c>
      <c r="J4432" s="1064">
        <v>1</v>
      </c>
      <c r="K4432">
        <v>2020</v>
      </c>
      <c r="L4432" s="1064">
        <v>1</v>
      </c>
      <c r="M4432" s="1064">
        <v>4</v>
      </c>
      <c r="N4432" s="1064" t="s">
        <v>2395</v>
      </c>
      <c r="O4432">
        <v>13</v>
      </c>
      <c r="P4432" s="1065">
        <v>0</v>
      </c>
      <c r="Q4432" s="1065">
        <v>11658.97</v>
      </c>
      <c r="R4432" s="1066">
        <f t="shared" si="69"/>
        <v>11658.97</v>
      </c>
      <c r="S4432" s="1065">
        <v>0</v>
      </c>
      <c r="T4432" s="1065">
        <v>0</v>
      </c>
      <c r="U4432" s="1065">
        <v>0</v>
      </c>
      <c r="V4432" s="1065">
        <v>0</v>
      </c>
    </row>
    <row r="4433" spans="1:22">
      <c r="A4433">
        <v>4088200100</v>
      </c>
      <c r="B4433" s="1061">
        <v>2</v>
      </c>
      <c r="C4433" s="1061">
        <v>5</v>
      </c>
      <c r="D4433" s="1062">
        <v>2</v>
      </c>
      <c r="E4433" s="1061" t="s">
        <v>2394</v>
      </c>
      <c r="F4433" s="1061">
        <v>143</v>
      </c>
      <c r="G4433" s="1061" t="s">
        <v>711</v>
      </c>
      <c r="H4433" s="1063">
        <v>1</v>
      </c>
      <c r="I4433" s="1064">
        <v>14301</v>
      </c>
      <c r="J4433" s="1064">
        <v>1</v>
      </c>
      <c r="K4433">
        <v>2020</v>
      </c>
      <c r="L4433" s="1064">
        <v>1</v>
      </c>
      <c r="M4433" s="1064">
        <v>4</v>
      </c>
      <c r="N4433" s="1064" t="s">
        <v>2395</v>
      </c>
      <c r="O4433">
        <v>13</v>
      </c>
      <c r="P4433" s="1065">
        <v>0</v>
      </c>
      <c r="Q4433" s="1065">
        <v>0</v>
      </c>
      <c r="R4433" s="1066">
        <f t="shared" si="69"/>
        <v>0</v>
      </c>
      <c r="S4433" s="1065">
        <v>0</v>
      </c>
      <c r="T4433" s="1065">
        <v>0</v>
      </c>
      <c r="U4433" s="1065">
        <v>0</v>
      </c>
      <c r="V4433" s="1065">
        <v>0</v>
      </c>
    </row>
    <row r="4434" spans="1:22">
      <c r="A4434">
        <v>4088200100</v>
      </c>
      <c r="B4434" s="1061">
        <v>2</v>
      </c>
      <c r="C4434" s="1061">
        <v>5</v>
      </c>
      <c r="D4434" s="1062">
        <v>2</v>
      </c>
      <c r="E4434" s="1061" t="s">
        <v>2394</v>
      </c>
      <c r="F4434" s="1061">
        <v>143</v>
      </c>
      <c r="G4434" s="1061" t="s">
        <v>711</v>
      </c>
      <c r="H4434" s="1063">
        <v>1</v>
      </c>
      <c r="I4434" s="1064">
        <v>14301</v>
      </c>
      <c r="J4434" s="1064">
        <v>1</v>
      </c>
      <c r="K4434">
        <v>2020</v>
      </c>
      <c r="L4434" s="1064">
        <v>1</v>
      </c>
      <c r="M4434" s="1064">
        <v>4</v>
      </c>
      <c r="N4434" s="1064" t="s">
        <v>2395</v>
      </c>
      <c r="O4434">
        <v>13</v>
      </c>
      <c r="P4434" s="1065">
        <v>0</v>
      </c>
      <c r="Q4434" s="1065">
        <v>36348.54</v>
      </c>
      <c r="R4434" s="1066">
        <f t="shared" si="69"/>
        <v>36348.54</v>
      </c>
      <c r="S4434" s="1065">
        <v>0</v>
      </c>
      <c r="T4434" s="1065">
        <v>0</v>
      </c>
      <c r="U4434" s="1065">
        <v>0</v>
      </c>
      <c r="V4434" s="1065">
        <v>0</v>
      </c>
    </row>
    <row r="4435" spans="1:22">
      <c r="A4435">
        <v>4088200100</v>
      </c>
      <c r="B4435" s="1061">
        <v>2</v>
      </c>
      <c r="C4435" s="1061">
        <v>5</v>
      </c>
      <c r="D4435" s="1062">
        <v>2</v>
      </c>
      <c r="E4435" s="1061" t="s">
        <v>2394</v>
      </c>
      <c r="F4435" s="1061">
        <v>143</v>
      </c>
      <c r="G4435" s="1061" t="s">
        <v>711</v>
      </c>
      <c r="H4435" s="1063">
        <v>1</v>
      </c>
      <c r="I4435" s="1064">
        <v>14301</v>
      </c>
      <c r="J4435" s="1064">
        <v>1</v>
      </c>
      <c r="K4435">
        <v>2020</v>
      </c>
      <c r="L4435" s="1064">
        <v>1</v>
      </c>
      <c r="M4435" s="1064">
        <v>4</v>
      </c>
      <c r="N4435" s="1064" t="s">
        <v>2395</v>
      </c>
      <c r="O4435">
        <v>13</v>
      </c>
      <c r="P4435" s="1065">
        <v>0</v>
      </c>
      <c r="Q4435" s="1065">
        <v>0</v>
      </c>
      <c r="R4435" s="1066">
        <f t="shared" si="69"/>
        <v>0</v>
      </c>
      <c r="S4435" s="1065">
        <v>0</v>
      </c>
      <c r="T4435" s="1065">
        <v>0</v>
      </c>
      <c r="U4435" s="1065">
        <v>0</v>
      </c>
      <c r="V4435" s="1065">
        <v>0</v>
      </c>
    </row>
    <row r="4436" spans="1:22">
      <c r="A4436">
        <v>4088200100</v>
      </c>
      <c r="B4436" s="1061">
        <v>2</v>
      </c>
      <c r="C4436" s="1061">
        <v>5</v>
      </c>
      <c r="D4436" s="1062">
        <v>2</v>
      </c>
      <c r="E4436" s="1061" t="s">
        <v>2394</v>
      </c>
      <c r="F4436" s="1061">
        <v>143</v>
      </c>
      <c r="G4436" s="1061" t="s">
        <v>711</v>
      </c>
      <c r="H4436" s="1063">
        <v>1</v>
      </c>
      <c r="I4436" s="1064">
        <v>14301</v>
      </c>
      <c r="J4436" s="1064">
        <v>1</v>
      </c>
      <c r="K4436">
        <v>2020</v>
      </c>
      <c r="L4436" s="1064">
        <v>1</v>
      </c>
      <c r="M4436" s="1064">
        <v>4</v>
      </c>
      <c r="N4436" s="1064" t="s">
        <v>2395</v>
      </c>
      <c r="O4436">
        <v>13</v>
      </c>
      <c r="P4436" s="1065">
        <v>0</v>
      </c>
      <c r="Q4436" s="1065">
        <v>0</v>
      </c>
      <c r="R4436" s="1066">
        <f t="shared" si="69"/>
        <v>0</v>
      </c>
      <c r="S4436" s="1065">
        <v>36348.54</v>
      </c>
      <c r="T4436" s="1065">
        <v>36348.54</v>
      </c>
      <c r="U4436" s="1065">
        <v>0</v>
      </c>
      <c r="V4436" s="1065">
        <v>0</v>
      </c>
    </row>
    <row r="4437" spans="1:22">
      <c r="A4437">
        <v>4088200100</v>
      </c>
      <c r="B4437" s="1061">
        <v>2</v>
      </c>
      <c r="C4437" s="1061">
        <v>5</v>
      </c>
      <c r="D4437" s="1062">
        <v>2</v>
      </c>
      <c r="E4437" s="1061" t="s">
        <v>2394</v>
      </c>
      <c r="F4437" s="1061">
        <v>143</v>
      </c>
      <c r="G4437" s="1061" t="s">
        <v>711</v>
      </c>
      <c r="H4437" s="1063">
        <v>1</v>
      </c>
      <c r="I4437" s="1064">
        <v>14301</v>
      </c>
      <c r="J4437" s="1064">
        <v>1</v>
      </c>
      <c r="K4437">
        <v>2020</v>
      </c>
      <c r="L4437" s="1064">
        <v>1</v>
      </c>
      <c r="M4437" s="1064">
        <v>4</v>
      </c>
      <c r="N4437" s="1064" t="s">
        <v>2395</v>
      </c>
      <c r="O4437">
        <v>13</v>
      </c>
      <c r="P4437" s="1065">
        <v>0</v>
      </c>
      <c r="Q4437" s="1065">
        <v>0</v>
      </c>
      <c r="R4437" s="1066">
        <f t="shared" si="69"/>
        <v>0</v>
      </c>
      <c r="S4437" s="1065">
        <v>0</v>
      </c>
      <c r="T4437" s="1065">
        <v>0</v>
      </c>
      <c r="U4437" s="1065">
        <v>0</v>
      </c>
      <c r="V4437" s="1065">
        <v>0</v>
      </c>
    </row>
    <row r="4438" spans="1:22">
      <c r="A4438">
        <v>4088200100</v>
      </c>
      <c r="B4438" s="1061">
        <v>2</v>
      </c>
      <c r="C4438" s="1061">
        <v>5</v>
      </c>
      <c r="D4438" s="1062">
        <v>2</v>
      </c>
      <c r="E4438" s="1061" t="s">
        <v>2394</v>
      </c>
      <c r="F4438" s="1061">
        <v>143</v>
      </c>
      <c r="G4438" s="1061" t="s">
        <v>711</v>
      </c>
      <c r="H4438" s="1063">
        <v>1</v>
      </c>
      <c r="I4438" s="1064">
        <v>14301</v>
      </c>
      <c r="J4438" s="1064">
        <v>1</v>
      </c>
      <c r="K4438">
        <v>2020</v>
      </c>
      <c r="L4438" s="1064">
        <v>1</v>
      </c>
      <c r="M4438" s="1064">
        <v>4</v>
      </c>
      <c r="N4438" s="1064" t="s">
        <v>2395</v>
      </c>
      <c r="O4438">
        <v>13</v>
      </c>
      <c r="P4438" s="1065">
        <v>0</v>
      </c>
      <c r="Q4438" s="1065">
        <v>0</v>
      </c>
      <c r="R4438" s="1066">
        <f t="shared" si="69"/>
        <v>0</v>
      </c>
      <c r="S4438" s="1065">
        <v>0</v>
      </c>
      <c r="T4438" s="1065">
        <v>0</v>
      </c>
      <c r="U4438" s="1065">
        <v>0</v>
      </c>
      <c r="V4438" s="1065">
        <v>0</v>
      </c>
    </row>
    <row r="4439" spans="1:22">
      <c r="A4439">
        <v>4088200100</v>
      </c>
      <c r="B4439" s="1061">
        <v>2</v>
      </c>
      <c r="C4439" s="1061">
        <v>5</v>
      </c>
      <c r="D4439" s="1062">
        <v>2</v>
      </c>
      <c r="E4439" s="1061" t="s">
        <v>2394</v>
      </c>
      <c r="F4439" s="1061">
        <v>143</v>
      </c>
      <c r="G4439" s="1061" t="s">
        <v>711</v>
      </c>
      <c r="H4439" s="1063">
        <v>1</v>
      </c>
      <c r="I4439" s="1064">
        <v>14301</v>
      </c>
      <c r="J4439" s="1064">
        <v>1</v>
      </c>
      <c r="K4439">
        <v>2020</v>
      </c>
      <c r="L4439" s="1064">
        <v>1</v>
      </c>
      <c r="M4439" s="1064">
        <v>4</v>
      </c>
      <c r="N4439" s="1064" t="s">
        <v>2395</v>
      </c>
      <c r="O4439">
        <v>13</v>
      </c>
      <c r="P4439" s="1065">
        <v>0</v>
      </c>
      <c r="Q4439" s="1065">
        <v>0</v>
      </c>
      <c r="R4439" s="1066">
        <f t="shared" si="69"/>
        <v>0</v>
      </c>
      <c r="S4439" s="1065">
        <v>10308.02</v>
      </c>
      <c r="T4439" s="1065">
        <v>10308.02</v>
      </c>
      <c r="U4439" s="1065">
        <v>0</v>
      </c>
      <c r="V4439" s="1065">
        <v>0</v>
      </c>
    </row>
    <row r="4440" spans="1:22">
      <c r="A4440">
        <v>4088200100</v>
      </c>
      <c r="B4440" s="1061">
        <v>2</v>
      </c>
      <c r="C4440" s="1061">
        <v>5</v>
      </c>
      <c r="D4440" s="1062">
        <v>2</v>
      </c>
      <c r="E4440" s="1061" t="s">
        <v>2394</v>
      </c>
      <c r="F4440" s="1061">
        <v>143</v>
      </c>
      <c r="G4440" s="1061" t="s">
        <v>711</v>
      </c>
      <c r="H4440" s="1063">
        <v>1</v>
      </c>
      <c r="I4440" s="1064">
        <v>14301</v>
      </c>
      <c r="J4440" s="1064">
        <v>1</v>
      </c>
      <c r="K4440">
        <v>2020</v>
      </c>
      <c r="L4440" s="1064">
        <v>1</v>
      </c>
      <c r="M4440" s="1064">
        <v>4</v>
      </c>
      <c r="N4440" s="1064" t="s">
        <v>2395</v>
      </c>
      <c r="O4440">
        <v>13</v>
      </c>
      <c r="P4440" s="1065">
        <v>0</v>
      </c>
      <c r="Q4440" s="1065">
        <v>10308.02</v>
      </c>
      <c r="R4440" s="1066">
        <f t="shared" si="69"/>
        <v>10308.02</v>
      </c>
      <c r="S4440" s="1065">
        <v>0</v>
      </c>
      <c r="T4440" s="1065">
        <v>0</v>
      </c>
      <c r="U4440" s="1065">
        <v>0</v>
      </c>
      <c r="V4440" s="1065">
        <v>0</v>
      </c>
    </row>
    <row r="4441" spans="1:22">
      <c r="A4441">
        <v>4088200100</v>
      </c>
      <c r="B4441" s="1061">
        <v>2</v>
      </c>
      <c r="C4441" s="1061">
        <v>5</v>
      </c>
      <c r="D4441" s="1062">
        <v>2</v>
      </c>
      <c r="E4441" s="1061" t="s">
        <v>2394</v>
      </c>
      <c r="F4441" s="1061">
        <v>143</v>
      </c>
      <c r="G4441" s="1061" t="s">
        <v>711</v>
      </c>
      <c r="H4441" s="1063">
        <v>1</v>
      </c>
      <c r="I4441" s="1064">
        <v>14301</v>
      </c>
      <c r="J4441" s="1064">
        <v>1</v>
      </c>
      <c r="K4441">
        <v>2020</v>
      </c>
      <c r="L4441" s="1064">
        <v>1</v>
      </c>
      <c r="M4441" s="1064">
        <v>4</v>
      </c>
      <c r="N4441" s="1064" t="s">
        <v>2395</v>
      </c>
      <c r="O4441">
        <v>13</v>
      </c>
      <c r="P4441" s="1065">
        <v>0</v>
      </c>
      <c r="Q4441" s="1065">
        <v>0</v>
      </c>
      <c r="R4441" s="1066">
        <f t="shared" si="69"/>
        <v>0</v>
      </c>
      <c r="S4441" s="1065">
        <v>0</v>
      </c>
      <c r="T4441" s="1065">
        <v>0</v>
      </c>
      <c r="U4441" s="1065">
        <v>0</v>
      </c>
      <c r="V4441" s="1065">
        <v>0</v>
      </c>
    </row>
    <row r="4442" spans="1:22">
      <c r="A4442">
        <v>4088200100</v>
      </c>
      <c r="B4442" s="1061">
        <v>2</v>
      </c>
      <c r="C4442" s="1061">
        <v>5</v>
      </c>
      <c r="D4442" s="1062">
        <v>2</v>
      </c>
      <c r="E4442" s="1061" t="s">
        <v>2394</v>
      </c>
      <c r="F4442" s="1061">
        <v>143</v>
      </c>
      <c r="G4442" s="1061" t="s">
        <v>711</v>
      </c>
      <c r="H4442" s="1063">
        <v>1</v>
      </c>
      <c r="I4442" s="1064">
        <v>14301</v>
      </c>
      <c r="J4442" s="1064">
        <v>1</v>
      </c>
      <c r="K4442">
        <v>2020</v>
      </c>
      <c r="L4442" s="1064">
        <v>1</v>
      </c>
      <c r="M4442" s="1064">
        <v>4</v>
      </c>
      <c r="N4442" s="1064" t="s">
        <v>2395</v>
      </c>
      <c r="O4442">
        <v>13</v>
      </c>
      <c r="P4442" s="1065">
        <v>0</v>
      </c>
      <c r="Q4442" s="1065">
        <v>0</v>
      </c>
      <c r="R4442" s="1066">
        <f t="shared" si="69"/>
        <v>0</v>
      </c>
      <c r="S4442" s="1065">
        <v>0</v>
      </c>
      <c r="T4442" s="1065">
        <v>0</v>
      </c>
      <c r="U4442" s="1065">
        <v>0</v>
      </c>
      <c r="V4442" s="1065">
        <v>0</v>
      </c>
    </row>
    <row r="4443" spans="1:22">
      <c r="A4443">
        <v>4088200100</v>
      </c>
      <c r="B4443" s="1061">
        <v>2</v>
      </c>
      <c r="C4443" s="1061">
        <v>5</v>
      </c>
      <c r="D4443" s="1062">
        <v>2</v>
      </c>
      <c r="E4443" s="1061" t="s">
        <v>2394</v>
      </c>
      <c r="F4443" s="1061">
        <v>143</v>
      </c>
      <c r="G4443" s="1061" t="s">
        <v>711</v>
      </c>
      <c r="H4443" s="1063">
        <v>1</v>
      </c>
      <c r="I4443" s="1064">
        <v>14301</v>
      </c>
      <c r="J4443" s="1064">
        <v>1</v>
      </c>
      <c r="K4443">
        <v>2020</v>
      </c>
      <c r="L4443" s="1064">
        <v>1</v>
      </c>
      <c r="M4443" s="1064">
        <v>4</v>
      </c>
      <c r="N4443" s="1064" t="s">
        <v>2395</v>
      </c>
      <c r="O4443">
        <v>13</v>
      </c>
      <c r="P4443" s="1065">
        <v>0</v>
      </c>
      <c r="Q4443" s="1065">
        <v>0</v>
      </c>
      <c r="R4443" s="1066">
        <f t="shared" si="69"/>
        <v>0</v>
      </c>
      <c r="S4443" s="1065">
        <v>8706.19</v>
      </c>
      <c r="T4443" s="1065">
        <v>8706.19</v>
      </c>
      <c r="U4443" s="1065">
        <v>0</v>
      </c>
      <c r="V4443" s="1065">
        <v>0</v>
      </c>
    </row>
    <row r="4444" spans="1:22">
      <c r="A4444">
        <v>4088200100</v>
      </c>
      <c r="B4444" s="1061">
        <v>2</v>
      </c>
      <c r="C4444" s="1061">
        <v>5</v>
      </c>
      <c r="D4444" s="1062">
        <v>2</v>
      </c>
      <c r="E4444" s="1061" t="s">
        <v>2394</v>
      </c>
      <c r="F4444" s="1061">
        <v>143</v>
      </c>
      <c r="G4444" s="1061" t="s">
        <v>711</v>
      </c>
      <c r="H4444" s="1063">
        <v>1</v>
      </c>
      <c r="I4444" s="1064">
        <v>14301</v>
      </c>
      <c r="J4444" s="1064">
        <v>1</v>
      </c>
      <c r="K4444">
        <v>2020</v>
      </c>
      <c r="L4444" s="1064">
        <v>1</v>
      </c>
      <c r="M4444" s="1064">
        <v>4</v>
      </c>
      <c r="N4444" s="1064" t="s">
        <v>2395</v>
      </c>
      <c r="O4444">
        <v>13</v>
      </c>
      <c r="P4444" s="1065">
        <v>0</v>
      </c>
      <c r="Q4444" s="1065">
        <v>8706.19</v>
      </c>
      <c r="R4444" s="1066">
        <f t="shared" si="69"/>
        <v>8706.19</v>
      </c>
      <c r="S4444" s="1065">
        <v>0</v>
      </c>
      <c r="T4444" s="1065">
        <v>0</v>
      </c>
      <c r="U4444" s="1065">
        <v>0</v>
      </c>
      <c r="V4444" s="1065">
        <v>0</v>
      </c>
    </row>
    <row r="4445" spans="1:22">
      <c r="A4445">
        <v>4088200100</v>
      </c>
      <c r="B4445" s="1061">
        <v>2</v>
      </c>
      <c r="C4445" s="1061">
        <v>5</v>
      </c>
      <c r="D4445" s="1062">
        <v>2</v>
      </c>
      <c r="E4445" s="1061" t="s">
        <v>2394</v>
      </c>
      <c r="F4445" s="1061">
        <v>143</v>
      </c>
      <c r="G4445" s="1061" t="s">
        <v>711</v>
      </c>
      <c r="H4445" s="1063">
        <v>1</v>
      </c>
      <c r="I4445" s="1064">
        <v>14301</v>
      </c>
      <c r="J4445" s="1064">
        <v>1</v>
      </c>
      <c r="K4445">
        <v>2020</v>
      </c>
      <c r="L4445" s="1064">
        <v>1</v>
      </c>
      <c r="M4445" s="1064">
        <v>4</v>
      </c>
      <c r="N4445" s="1064" t="s">
        <v>2395</v>
      </c>
      <c r="O4445">
        <v>13</v>
      </c>
      <c r="P4445" s="1065">
        <v>0</v>
      </c>
      <c r="Q4445" s="1065">
        <v>0</v>
      </c>
      <c r="R4445" s="1066">
        <f t="shared" si="69"/>
        <v>0</v>
      </c>
      <c r="S4445" s="1065">
        <v>0</v>
      </c>
      <c r="T4445" s="1065">
        <v>0</v>
      </c>
      <c r="U4445" s="1065">
        <v>0</v>
      </c>
      <c r="V4445" s="1065">
        <v>0</v>
      </c>
    </row>
    <row r="4446" spans="1:22">
      <c r="A4446">
        <v>4088200100</v>
      </c>
      <c r="B4446" s="1061">
        <v>2</v>
      </c>
      <c r="C4446" s="1061">
        <v>5</v>
      </c>
      <c r="D4446" s="1062">
        <v>2</v>
      </c>
      <c r="E4446" s="1061" t="s">
        <v>2394</v>
      </c>
      <c r="F4446" s="1061">
        <v>143</v>
      </c>
      <c r="G4446" s="1061" t="s">
        <v>711</v>
      </c>
      <c r="H4446" s="1063">
        <v>1</v>
      </c>
      <c r="I4446" s="1064">
        <v>14301</v>
      </c>
      <c r="J4446" s="1064">
        <v>1</v>
      </c>
      <c r="K4446">
        <v>2020</v>
      </c>
      <c r="L4446" s="1064">
        <v>1</v>
      </c>
      <c r="M4446" s="1064">
        <v>4</v>
      </c>
      <c r="N4446" s="1064" t="s">
        <v>2395</v>
      </c>
      <c r="O4446">
        <v>13</v>
      </c>
      <c r="P4446" s="1065">
        <v>0</v>
      </c>
      <c r="Q4446" s="1065">
        <v>32503.56</v>
      </c>
      <c r="R4446" s="1066">
        <f t="shared" si="69"/>
        <v>32503.56</v>
      </c>
      <c r="S4446" s="1065">
        <v>0</v>
      </c>
      <c r="T4446" s="1065">
        <v>0</v>
      </c>
      <c r="U4446" s="1065">
        <v>0</v>
      </c>
      <c r="V4446" s="1065">
        <v>0</v>
      </c>
    </row>
    <row r="4447" spans="1:22">
      <c r="A4447">
        <v>4088200100</v>
      </c>
      <c r="B4447" s="1061">
        <v>2</v>
      </c>
      <c r="C4447" s="1061">
        <v>5</v>
      </c>
      <c r="D4447" s="1062">
        <v>2</v>
      </c>
      <c r="E4447" s="1061" t="s">
        <v>2394</v>
      </c>
      <c r="F4447" s="1061">
        <v>143</v>
      </c>
      <c r="G4447" s="1061" t="s">
        <v>711</v>
      </c>
      <c r="H4447" s="1063">
        <v>1</v>
      </c>
      <c r="I4447" s="1064">
        <v>14301</v>
      </c>
      <c r="J4447" s="1064">
        <v>1</v>
      </c>
      <c r="K4447">
        <v>2020</v>
      </c>
      <c r="L4447" s="1064">
        <v>1</v>
      </c>
      <c r="M4447" s="1064">
        <v>4</v>
      </c>
      <c r="N4447" s="1064" t="s">
        <v>2395</v>
      </c>
      <c r="O4447">
        <v>13</v>
      </c>
      <c r="P4447" s="1065">
        <v>0</v>
      </c>
      <c r="Q4447" s="1065">
        <v>0</v>
      </c>
      <c r="R4447" s="1066">
        <f t="shared" si="69"/>
        <v>0</v>
      </c>
      <c r="S4447" s="1065">
        <v>0</v>
      </c>
      <c r="T4447" s="1065">
        <v>0</v>
      </c>
      <c r="U4447" s="1065">
        <v>0</v>
      </c>
      <c r="V4447" s="1065">
        <v>0</v>
      </c>
    </row>
    <row r="4448" spans="1:22">
      <c r="A4448">
        <v>4088200100</v>
      </c>
      <c r="B4448" s="1061">
        <v>2</v>
      </c>
      <c r="C4448" s="1061">
        <v>5</v>
      </c>
      <c r="D4448" s="1062">
        <v>2</v>
      </c>
      <c r="E4448" s="1061" t="s">
        <v>2394</v>
      </c>
      <c r="F4448" s="1061">
        <v>143</v>
      </c>
      <c r="G4448" s="1061" t="s">
        <v>711</v>
      </c>
      <c r="H4448" s="1063">
        <v>1</v>
      </c>
      <c r="I4448" s="1064">
        <v>14301</v>
      </c>
      <c r="J4448" s="1064">
        <v>1</v>
      </c>
      <c r="K4448">
        <v>2020</v>
      </c>
      <c r="L4448" s="1064">
        <v>1</v>
      </c>
      <c r="M4448" s="1064">
        <v>4</v>
      </c>
      <c r="N4448" s="1064" t="s">
        <v>2395</v>
      </c>
      <c r="O4448">
        <v>13</v>
      </c>
      <c r="P4448" s="1065">
        <v>0</v>
      </c>
      <c r="Q4448" s="1065">
        <v>0</v>
      </c>
      <c r="R4448" s="1066">
        <f t="shared" si="69"/>
        <v>0</v>
      </c>
      <c r="S4448" s="1065">
        <v>32503.56</v>
      </c>
      <c r="T4448" s="1065">
        <v>32503.56</v>
      </c>
      <c r="U4448" s="1065">
        <v>0</v>
      </c>
      <c r="V4448" s="1065">
        <v>0</v>
      </c>
    </row>
    <row r="4449" spans="1:22">
      <c r="A4449">
        <v>4088200100</v>
      </c>
      <c r="B4449" s="1061">
        <v>2</v>
      </c>
      <c r="C4449" s="1061">
        <v>5</v>
      </c>
      <c r="D4449" s="1062">
        <v>2</v>
      </c>
      <c r="E4449" s="1061" t="s">
        <v>2394</v>
      </c>
      <c r="F4449" s="1061">
        <v>143</v>
      </c>
      <c r="G4449" s="1061" t="s">
        <v>711</v>
      </c>
      <c r="H4449" s="1063">
        <v>1</v>
      </c>
      <c r="I4449" s="1064">
        <v>14301</v>
      </c>
      <c r="J4449" s="1064">
        <v>1</v>
      </c>
      <c r="K4449">
        <v>2020</v>
      </c>
      <c r="L4449" s="1064">
        <v>1</v>
      </c>
      <c r="M4449" s="1064">
        <v>4</v>
      </c>
      <c r="N4449" s="1064" t="s">
        <v>2395</v>
      </c>
      <c r="O4449">
        <v>13</v>
      </c>
      <c r="P4449" s="1065">
        <v>0</v>
      </c>
      <c r="Q4449" s="1065">
        <v>0</v>
      </c>
      <c r="R4449" s="1066">
        <f t="shared" si="69"/>
        <v>0</v>
      </c>
      <c r="S4449" s="1065">
        <v>0</v>
      </c>
      <c r="T4449" s="1065">
        <v>0</v>
      </c>
      <c r="U4449" s="1065">
        <v>0</v>
      </c>
      <c r="V4449" s="1065">
        <v>0</v>
      </c>
    </row>
    <row r="4450" spans="1:22">
      <c r="A4450">
        <v>4088200100</v>
      </c>
      <c r="B4450" s="1061">
        <v>2</v>
      </c>
      <c r="C4450" s="1061">
        <v>5</v>
      </c>
      <c r="D4450" s="1062">
        <v>2</v>
      </c>
      <c r="E4450" s="1061" t="s">
        <v>2394</v>
      </c>
      <c r="F4450" s="1061">
        <v>143</v>
      </c>
      <c r="G4450" s="1061" t="s">
        <v>711</v>
      </c>
      <c r="H4450" s="1063">
        <v>1</v>
      </c>
      <c r="I4450" s="1064">
        <v>14301</v>
      </c>
      <c r="J4450" s="1064">
        <v>1</v>
      </c>
      <c r="K4450">
        <v>2020</v>
      </c>
      <c r="L4450" s="1064">
        <v>1</v>
      </c>
      <c r="M4450" s="1064">
        <v>4</v>
      </c>
      <c r="N4450" s="1064" t="s">
        <v>2395</v>
      </c>
      <c r="O4450">
        <v>13</v>
      </c>
      <c r="P4450" s="1065">
        <v>0</v>
      </c>
      <c r="Q4450" s="1065">
        <v>0</v>
      </c>
      <c r="R4450" s="1066">
        <f t="shared" si="69"/>
        <v>0</v>
      </c>
      <c r="S4450" s="1065">
        <v>0</v>
      </c>
      <c r="T4450" s="1065">
        <v>0</v>
      </c>
      <c r="U4450" s="1065">
        <v>0</v>
      </c>
      <c r="V4450" s="1065">
        <v>0</v>
      </c>
    </row>
    <row r="4451" spans="1:22">
      <c r="A4451">
        <v>4088200100</v>
      </c>
      <c r="B4451" s="1061">
        <v>2</v>
      </c>
      <c r="C4451" s="1061">
        <v>5</v>
      </c>
      <c r="D4451" s="1062">
        <v>2</v>
      </c>
      <c r="E4451" s="1061" t="s">
        <v>2394</v>
      </c>
      <c r="F4451" s="1061">
        <v>143</v>
      </c>
      <c r="G4451" s="1061" t="s">
        <v>711</v>
      </c>
      <c r="H4451" s="1063">
        <v>1</v>
      </c>
      <c r="I4451" s="1064">
        <v>14301</v>
      </c>
      <c r="J4451" s="1064">
        <v>1</v>
      </c>
      <c r="K4451">
        <v>2020</v>
      </c>
      <c r="L4451" s="1064">
        <v>1</v>
      </c>
      <c r="M4451" s="1064">
        <v>4</v>
      </c>
      <c r="N4451" s="1064" t="s">
        <v>2395</v>
      </c>
      <c r="O4451">
        <v>13</v>
      </c>
      <c r="P4451" s="1065">
        <v>0</v>
      </c>
      <c r="Q4451" s="1065">
        <v>0</v>
      </c>
      <c r="R4451" s="1066">
        <f t="shared" si="69"/>
        <v>0</v>
      </c>
      <c r="S4451" s="1065">
        <v>6121.25</v>
      </c>
      <c r="T4451" s="1065">
        <v>6121.25</v>
      </c>
      <c r="U4451" s="1065">
        <v>0</v>
      </c>
      <c r="V4451" s="1065">
        <v>0</v>
      </c>
    </row>
    <row r="4452" spans="1:22">
      <c r="A4452">
        <v>4088200100</v>
      </c>
      <c r="B4452" s="1061">
        <v>2</v>
      </c>
      <c r="C4452" s="1061">
        <v>5</v>
      </c>
      <c r="D4452" s="1062">
        <v>2</v>
      </c>
      <c r="E4452" s="1061" t="s">
        <v>2394</v>
      </c>
      <c r="F4452" s="1061">
        <v>143</v>
      </c>
      <c r="G4452" s="1061" t="s">
        <v>711</v>
      </c>
      <c r="H4452" s="1063">
        <v>1</v>
      </c>
      <c r="I4452" s="1064">
        <v>14301</v>
      </c>
      <c r="J4452" s="1064">
        <v>1</v>
      </c>
      <c r="K4452">
        <v>2020</v>
      </c>
      <c r="L4452" s="1064">
        <v>1</v>
      </c>
      <c r="M4452" s="1064">
        <v>4</v>
      </c>
      <c r="N4452" s="1064" t="s">
        <v>2395</v>
      </c>
      <c r="O4452">
        <v>13</v>
      </c>
      <c r="P4452" s="1065">
        <v>0</v>
      </c>
      <c r="Q4452" s="1065">
        <v>6121.25</v>
      </c>
      <c r="R4452" s="1066">
        <f t="shared" si="69"/>
        <v>6121.25</v>
      </c>
      <c r="S4452" s="1065">
        <v>0</v>
      </c>
      <c r="T4452" s="1065">
        <v>0</v>
      </c>
      <c r="U4452" s="1065">
        <v>0</v>
      </c>
      <c r="V4452" s="1065">
        <v>0</v>
      </c>
    </row>
    <row r="4453" spans="1:22">
      <c r="A4453">
        <v>4088200100</v>
      </c>
      <c r="B4453" s="1061">
        <v>2</v>
      </c>
      <c r="C4453" s="1061">
        <v>5</v>
      </c>
      <c r="D4453" s="1062">
        <v>2</v>
      </c>
      <c r="E4453" s="1061" t="s">
        <v>2394</v>
      </c>
      <c r="F4453" s="1061">
        <v>143</v>
      </c>
      <c r="G4453" s="1061" t="s">
        <v>711</v>
      </c>
      <c r="H4453" s="1063">
        <v>1</v>
      </c>
      <c r="I4453" s="1064">
        <v>14301</v>
      </c>
      <c r="J4453" s="1064">
        <v>1</v>
      </c>
      <c r="K4453">
        <v>2020</v>
      </c>
      <c r="L4453" s="1064">
        <v>1</v>
      </c>
      <c r="M4453" s="1064">
        <v>4</v>
      </c>
      <c r="N4453" s="1064" t="s">
        <v>2395</v>
      </c>
      <c r="O4453">
        <v>13</v>
      </c>
      <c r="P4453" s="1065">
        <v>0</v>
      </c>
      <c r="Q4453" s="1065">
        <v>0</v>
      </c>
      <c r="R4453" s="1066">
        <f t="shared" si="69"/>
        <v>0</v>
      </c>
      <c r="S4453" s="1065">
        <v>0</v>
      </c>
      <c r="T4453" s="1065">
        <v>0</v>
      </c>
      <c r="U4453" s="1065">
        <v>0</v>
      </c>
      <c r="V4453" s="1065">
        <v>0</v>
      </c>
    </row>
    <row r="4454" spans="1:22">
      <c r="A4454">
        <v>4088200100</v>
      </c>
      <c r="B4454" s="1061">
        <v>2</v>
      </c>
      <c r="C4454" s="1061">
        <v>5</v>
      </c>
      <c r="D4454" s="1062">
        <v>2</v>
      </c>
      <c r="E4454" s="1061" t="s">
        <v>2394</v>
      </c>
      <c r="F4454" s="1061">
        <v>143</v>
      </c>
      <c r="G4454" s="1061" t="s">
        <v>711</v>
      </c>
      <c r="H4454" s="1063">
        <v>1</v>
      </c>
      <c r="I4454" s="1064">
        <v>14301</v>
      </c>
      <c r="J4454" s="1064">
        <v>1</v>
      </c>
      <c r="K4454">
        <v>2020</v>
      </c>
      <c r="L4454" s="1064">
        <v>1</v>
      </c>
      <c r="M4454" s="1064">
        <v>4</v>
      </c>
      <c r="N4454" s="1064" t="s">
        <v>2395</v>
      </c>
      <c r="O4454">
        <v>13</v>
      </c>
      <c r="P4454" s="1065">
        <v>0</v>
      </c>
      <c r="Q4454" s="1065">
        <v>0</v>
      </c>
      <c r="R4454" s="1066">
        <f t="shared" si="69"/>
        <v>0</v>
      </c>
      <c r="S4454" s="1065">
        <v>0</v>
      </c>
      <c r="T4454" s="1065">
        <v>0</v>
      </c>
      <c r="U4454" s="1065">
        <v>0</v>
      </c>
      <c r="V4454" s="1065">
        <v>0</v>
      </c>
    </row>
    <row r="4455" spans="1:22">
      <c r="A4455">
        <v>4088200100</v>
      </c>
      <c r="B4455" s="1061">
        <v>2</v>
      </c>
      <c r="C4455" s="1061">
        <v>5</v>
      </c>
      <c r="D4455" s="1062">
        <v>2</v>
      </c>
      <c r="E4455" s="1061" t="s">
        <v>2394</v>
      </c>
      <c r="F4455" s="1061">
        <v>143</v>
      </c>
      <c r="G4455" s="1061" t="s">
        <v>711</v>
      </c>
      <c r="H4455" s="1063">
        <v>1</v>
      </c>
      <c r="I4455" s="1064">
        <v>14301</v>
      </c>
      <c r="J4455" s="1064">
        <v>1</v>
      </c>
      <c r="K4455">
        <v>2020</v>
      </c>
      <c r="L4455" s="1064">
        <v>1</v>
      </c>
      <c r="M4455" s="1064">
        <v>4</v>
      </c>
      <c r="N4455" s="1064" t="s">
        <v>2395</v>
      </c>
      <c r="O4455">
        <v>13</v>
      </c>
      <c r="P4455" s="1065">
        <v>0</v>
      </c>
      <c r="Q4455" s="1065">
        <v>0</v>
      </c>
      <c r="R4455" s="1066">
        <f t="shared" si="69"/>
        <v>0</v>
      </c>
      <c r="S4455" s="1065">
        <v>32919.03</v>
      </c>
      <c r="T4455" s="1065">
        <v>32919.03</v>
      </c>
      <c r="U4455" s="1065">
        <v>0</v>
      </c>
      <c r="V4455" s="1065">
        <v>0</v>
      </c>
    </row>
    <row r="4456" spans="1:22">
      <c r="A4456">
        <v>4088200100</v>
      </c>
      <c r="B4456" s="1061">
        <v>2</v>
      </c>
      <c r="C4456" s="1061">
        <v>5</v>
      </c>
      <c r="D4456" s="1062">
        <v>2</v>
      </c>
      <c r="E4456" s="1061" t="s">
        <v>2394</v>
      </c>
      <c r="F4456" s="1061">
        <v>143</v>
      </c>
      <c r="G4456" s="1061" t="s">
        <v>711</v>
      </c>
      <c r="H4456" s="1063">
        <v>1</v>
      </c>
      <c r="I4456" s="1064">
        <v>14301</v>
      </c>
      <c r="J4456" s="1064">
        <v>1</v>
      </c>
      <c r="K4456">
        <v>2020</v>
      </c>
      <c r="L4456" s="1064">
        <v>1</v>
      </c>
      <c r="M4456" s="1064">
        <v>4</v>
      </c>
      <c r="N4456" s="1064" t="s">
        <v>2395</v>
      </c>
      <c r="O4456">
        <v>13</v>
      </c>
      <c r="P4456" s="1065">
        <v>0</v>
      </c>
      <c r="Q4456" s="1065">
        <v>32919.03</v>
      </c>
      <c r="R4456" s="1066">
        <f t="shared" si="69"/>
        <v>32919.03</v>
      </c>
      <c r="S4456" s="1065">
        <v>0</v>
      </c>
      <c r="T4456" s="1065">
        <v>0</v>
      </c>
      <c r="U4456" s="1065">
        <v>0</v>
      </c>
      <c r="V4456" s="1065">
        <v>0</v>
      </c>
    </row>
    <row r="4457" spans="1:22">
      <c r="A4457">
        <v>4088200100</v>
      </c>
      <c r="B4457" s="1061">
        <v>2</v>
      </c>
      <c r="C4457" s="1061">
        <v>5</v>
      </c>
      <c r="D4457" s="1062">
        <v>2</v>
      </c>
      <c r="E4457" s="1061" t="s">
        <v>2394</v>
      </c>
      <c r="F4457" s="1061">
        <v>143</v>
      </c>
      <c r="G4457" s="1061" t="s">
        <v>711</v>
      </c>
      <c r="H4457" s="1063">
        <v>1</v>
      </c>
      <c r="I4457" s="1064">
        <v>14301</v>
      </c>
      <c r="J4457" s="1064">
        <v>1</v>
      </c>
      <c r="K4457">
        <v>2020</v>
      </c>
      <c r="L4457" s="1064">
        <v>1</v>
      </c>
      <c r="M4457" s="1064">
        <v>4</v>
      </c>
      <c r="N4457" s="1064" t="s">
        <v>2395</v>
      </c>
      <c r="O4457">
        <v>13</v>
      </c>
      <c r="P4457" s="1065">
        <v>0</v>
      </c>
      <c r="Q4457" s="1065">
        <v>0</v>
      </c>
      <c r="R4457" s="1066">
        <f t="shared" si="69"/>
        <v>0</v>
      </c>
      <c r="S4457" s="1065">
        <v>0</v>
      </c>
      <c r="T4457" s="1065">
        <v>0</v>
      </c>
      <c r="U4457" s="1065">
        <v>0</v>
      </c>
      <c r="V4457" s="1065">
        <v>0</v>
      </c>
    </row>
    <row r="4458" spans="1:22">
      <c r="A4458">
        <v>4088200100</v>
      </c>
      <c r="B4458" s="1061">
        <v>2</v>
      </c>
      <c r="C4458" s="1061">
        <v>5</v>
      </c>
      <c r="D4458" s="1062">
        <v>2</v>
      </c>
      <c r="E4458" s="1061" t="s">
        <v>2394</v>
      </c>
      <c r="F4458" s="1061">
        <v>143</v>
      </c>
      <c r="G4458" s="1061" t="s">
        <v>711</v>
      </c>
      <c r="H4458" s="1063">
        <v>1</v>
      </c>
      <c r="I4458" s="1064">
        <v>14301</v>
      </c>
      <c r="J4458" s="1064">
        <v>1</v>
      </c>
      <c r="K4458">
        <v>2020</v>
      </c>
      <c r="L4458" s="1064">
        <v>1</v>
      </c>
      <c r="M4458" s="1064">
        <v>4</v>
      </c>
      <c r="N4458" s="1064" t="s">
        <v>2395</v>
      </c>
      <c r="O4458">
        <v>13</v>
      </c>
      <c r="P4458" s="1065">
        <v>0</v>
      </c>
      <c r="Q4458" s="1065">
        <v>0</v>
      </c>
      <c r="R4458" s="1066">
        <f t="shared" si="69"/>
        <v>0</v>
      </c>
      <c r="S4458" s="1065">
        <v>0</v>
      </c>
      <c r="T4458" s="1065">
        <v>0</v>
      </c>
      <c r="U4458" s="1065">
        <v>0</v>
      </c>
      <c r="V4458" s="1065">
        <v>0</v>
      </c>
    </row>
    <row r="4459" spans="1:22">
      <c r="A4459">
        <v>4088200100</v>
      </c>
      <c r="B4459" s="1061">
        <v>2</v>
      </c>
      <c r="C4459" s="1061">
        <v>5</v>
      </c>
      <c r="D4459" s="1062">
        <v>2</v>
      </c>
      <c r="E4459" s="1061" t="s">
        <v>2394</v>
      </c>
      <c r="F4459" s="1061">
        <v>143</v>
      </c>
      <c r="G4459" s="1061" t="s">
        <v>711</v>
      </c>
      <c r="H4459" s="1063">
        <v>1</v>
      </c>
      <c r="I4459" s="1064">
        <v>14301</v>
      </c>
      <c r="J4459" s="1064">
        <v>1</v>
      </c>
      <c r="K4459">
        <v>2020</v>
      </c>
      <c r="L4459" s="1064">
        <v>1</v>
      </c>
      <c r="M4459" s="1064">
        <v>4</v>
      </c>
      <c r="N4459" s="1064" t="s">
        <v>2395</v>
      </c>
      <c r="O4459">
        <v>13</v>
      </c>
      <c r="P4459" s="1065">
        <v>0</v>
      </c>
      <c r="Q4459" s="1065">
        <v>0</v>
      </c>
      <c r="R4459" s="1066">
        <f t="shared" si="69"/>
        <v>0</v>
      </c>
      <c r="S4459" s="1065">
        <v>92840.07</v>
      </c>
      <c r="T4459" s="1065">
        <v>92840.07</v>
      </c>
      <c r="U4459" s="1065">
        <v>0</v>
      </c>
      <c r="V4459" s="1065">
        <v>0</v>
      </c>
    </row>
    <row r="4460" spans="1:22">
      <c r="A4460">
        <v>4088200100</v>
      </c>
      <c r="B4460" s="1061">
        <v>2</v>
      </c>
      <c r="C4460" s="1061">
        <v>5</v>
      </c>
      <c r="D4460" s="1062">
        <v>2</v>
      </c>
      <c r="E4460" s="1061" t="s">
        <v>2394</v>
      </c>
      <c r="F4460" s="1061">
        <v>143</v>
      </c>
      <c r="G4460" s="1061" t="s">
        <v>711</v>
      </c>
      <c r="H4460" s="1063">
        <v>1</v>
      </c>
      <c r="I4460" s="1064">
        <v>14301</v>
      </c>
      <c r="J4460" s="1064">
        <v>1</v>
      </c>
      <c r="K4460">
        <v>2020</v>
      </c>
      <c r="L4460" s="1064">
        <v>1</v>
      </c>
      <c r="M4460" s="1064">
        <v>4</v>
      </c>
      <c r="N4460" s="1064" t="s">
        <v>2395</v>
      </c>
      <c r="O4460">
        <v>13</v>
      </c>
      <c r="P4460" s="1065">
        <v>0</v>
      </c>
      <c r="Q4460" s="1065">
        <v>92840.07</v>
      </c>
      <c r="R4460" s="1066">
        <f t="shared" si="69"/>
        <v>92840.07</v>
      </c>
      <c r="S4460" s="1065">
        <v>0</v>
      </c>
      <c r="T4460" s="1065">
        <v>0</v>
      </c>
      <c r="U4460" s="1065">
        <v>0</v>
      </c>
      <c r="V4460" s="1065">
        <v>0</v>
      </c>
    </row>
    <row r="4461" spans="1:22">
      <c r="A4461">
        <v>4088200100</v>
      </c>
      <c r="B4461" s="1061">
        <v>2</v>
      </c>
      <c r="C4461" s="1061">
        <v>5</v>
      </c>
      <c r="D4461" s="1062">
        <v>2</v>
      </c>
      <c r="E4461" s="1061" t="s">
        <v>2394</v>
      </c>
      <c r="F4461" s="1061">
        <v>143</v>
      </c>
      <c r="G4461" s="1061" t="s">
        <v>711</v>
      </c>
      <c r="H4461" s="1063">
        <v>1</v>
      </c>
      <c r="I4461" s="1064">
        <v>14301</v>
      </c>
      <c r="J4461" s="1064">
        <v>1</v>
      </c>
      <c r="K4461">
        <v>2020</v>
      </c>
      <c r="L4461" s="1064">
        <v>1</v>
      </c>
      <c r="M4461" s="1064">
        <v>4</v>
      </c>
      <c r="N4461" s="1064" t="s">
        <v>2395</v>
      </c>
      <c r="O4461">
        <v>13</v>
      </c>
      <c r="P4461" s="1065">
        <v>0</v>
      </c>
      <c r="Q4461" s="1065">
        <v>0</v>
      </c>
      <c r="R4461" s="1066">
        <f t="shared" si="69"/>
        <v>0</v>
      </c>
      <c r="S4461" s="1065">
        <v>10483.459999999999</v>
      </c>
      <c r="T4461" s="1065">
        <v>10483.459999999999</v>
      </c>
      <c r="U4461" s="1065">
        <v>0</v>
      </c>
      <c r="V4461" s="1065">
        <v>0</v>
      </c>
    </row>
    <row r="4462" spans="1:22">
      <c r="A4462">
        <v>4088200100</v>
      </c>
      <c r="B4462" s="1061">
        <v>2</v>
      </c>
      <c r="C4462" s="1061">
        <v>5</v>
      </c>
      <c r="D4462" s="1062">
        <v>2</v>
      </c>
      <c r="E4462" s="1061" t="s">
        <v>2394</v>
      </c>
      <c r="F4462" s="1061">
        <v>143</v>
      </c>
      <c r="G4462" s="1061" t="s">
        <v>711</v>
      </c>
      <c r="H4462" s="1063">
        <v>1</v>
      </c>
      <c r="I4462" s="1064">
        <v>14301</v>
      </c>
      <c r="J4462" s="1064">
        <v>1</v>
      </c>
      <c r="K4462">
        <v>2020</v>
      </c>
      <c r="L4462" s="1064">
        <v>1</v>
      </c>
      <c r="M4462" s="1064">
        <v>4</v>
      </c>
      <c r="N4462" s="1064" t="s">
        <v>2395</v>
      </c>
      <c r="O4462">
        <v>13</v>
      </c>
      <c r="P4462" s="1065">
        <v>0</v>
      </c>
      <c r="Q4462" s="1065">
        <v>10483.459999999999</v>
      </c>
      <c r="R4462" s="1066">
        <f t="shared" si="69"/>
        <v>10483.459999999999</v>
      </c>
      <c r="S4462" s="1065">
        <v>0</v>
      </c>
      <c r="T4462" s="1065">
        <v>0</v>
      </c>
      <c r="U4462" s="1065">
        <v>0</v>
      </c>
      <c r="V4462" s="1065">
        <v>0</v>
      </c>
    </row>
    <row r="4463" spans="1:22">
      <c r="A4463">
        <v>4088200100</v>
      </c>
      <c r="B4463" s="1061">
        <v>2</v>
      </c>
      <c r="C4463" s="1061">
        <v>5</v>
      </c>
      <c r="D4463" s="1062">
        <v>2</v>
      </c>
      <c r="E4463" s="1061" t="s">
        <v>2394</v>
      </c>
      <c r="F4463" s="1061">
        <v>143</v>
      </c>
      <c r="G4463" s="1061" t="s">
        <v>711</v>
      </c>
      <c r="H4463" s="1063">
        <v>1</v>
      </c>
      <c r="I4463" s="1064">
        <v>14301</v>
      </c>
      <c r="J4463" s="1064">
        <v>1</v>
      </c>
      <c r="K4463">
        <v>2020</v>
      </c>
      <c r="L4463" s="1064">
        <v>1</v>
      </c>
      <c r="M4463" s="1064">
        <v>4</v>
      </c>
      <c r="N4463" s="1064" t="s">
        <v>2395</v>
      </c>
      <c r="O4463">
        <v>13</v>
      </c>
      <c r="P4463" s="1065">
        <v>0</v>
      </c>
      <c r="Q4463" s="1065">
        <v>0</v>
      </c>
      <c r="R4463" s="1066">
        <f t="shared" si="69"/>
        <v>0</v>
      </c>
      <c r="S4463" s="1065">
        <v>0</v>
      </c>
      <c r="T4463" s="1065">
        <v>0</v>
      </c>
      <c r="U4463" s="1065">
        <v>0</v>
      </c>
      <c r="V4463" s="1065">
        <v>0</v>
      </c>
    </row>
    <row r="4464" spans="1:22">
      <c r="A4464">
        <v>4088200100</v>
      </c>
      <c r="B4464" s="1061">
        <v>2</v>
      </c>
      <c r="C4464" s="1061">
        <v>5</v>
      </c>
      <c r="D4464" s="1062">
        <v>2</v>
      </c>
      <c r="E4464" s="1061" t="s">
        <v>2394</v>
      </c>
      <c r="F4464" s="1061">
        <v>143</v>
      </c>
      <c r="G4464" s="1061" t="s">
        <v>711</v>
      </c>
      <c r="H4464" s="1063">
        <v>1</v>
      </c>
      <c r="I4464" s="1064">
        <v>14301</v>
      </c>
      <c r="J4464" s="1064">
        <v>1</v>
      </c>
      <c r="K4464">
        <v>2020</v>
      </c>
      <c r="L4464" s="1064">
        <v>1</v>
      </c>
      <c r="M4464" s="1064">
        <v>4</v>
      </c>
      <c r="N4464" s="1064" t="s">
        <v>2395</v>
      </c>
      <c r="O4464">
        <v>13</v>
      </c>
      <c r="P4464" s="1065">
        <v>0</v>
      </c>
      <c r="Q4464" s="1065">
        <v>0</v>
      </c>
      <c r="R4464" s="1066">
        <f t="shared" si="69"/>
        <v>0</v>
      </c>
      <c r="S4464" s="1065">
        <v>0</v>
      </c>
      <c r="T4464" s="1065">
        <v>0</v>
      </c>
      <c r="U4464" s="1065">
        <v>0</v>
      </c>
      <c r="V4464" s="1065">
        <v>0</v>
      </c>
    </row>
    <row r="4465" spans="1:22">
      <c r="A4465">
        <v>4088200100</v>
      </c>
      <c r="B4465" s="1061">
        <v>2</v>
      </c>
      <c r="C4465" s="1061">
        <v>5</v>
      </c>
      <c r="D4465" s="1062">
        <v>2</v>
      </c>
      <c r="E4465" s="1061" t="s">
        <v>2394</v>
      </c>
      <c r="F4465" s="1061">
        <v>143</v>
      </c>
      <c r="G4465" s="1061" t="s">
        <v>711</v>
      </c>
      <c r="H4465" s="1063">
        <v>1</v>
      </c>
      <c r="I4465" s="1064">
        <v>14301</v>
      </c>
      <c r="J4465" s="1064">
        <v>1</v>
      </c>
      <c r="K4465">
        <v>2020</v>
      </c>
      <c r="L4465" s="1064">
        <v>1</v>
      </c>
      <c r="M4465" s="1064">
        <v>4</v>
      </c>
      <c r="N4465" s="1064" t="s">
        <v>2395</v>
      </c>
      <c r="O4465">
        <v>13</v>
      </c>
      <c r="P4465" s="1065">
        <v>0</v>
      </c>
      <c r="Q4465" s="1065">
        <v>0</v>
      </c>
      <c r="R4465" s="1066">
        <f t="shared" si="69"/>
        <v>0</v>
      </c>
      <c r="S4465" s="1065">
        <v>3305.92</v>
      </c>
      <c r="T4465" s="1065">
        <v>3305.92</v>
      </c>
      <c r="U4465" s="1065">
        <v>0</v>
      </c>
      <c r="V4465" s="1065">
        <v>0</v>
      </c>
    </row>
    <row r="4466" spans="1:22">
      <c r="A4466">
        <v>4088200100</v>
      </c>
      <c r="B4466" s="1061">
        <v>2</v>
      </c>
      <c r="C4466" s="1061">
        <v>5</v>
      </c>
      <c r="D4466" s="1062">
        <v>2</v>
      </c>
      <c r="E4466" s="1061" t="s">
        <v>2394</v>
      </c>
      <c r="F4466" s="1061">
        <v>143</v>
      </c>
      <c r="G4466" s="1061" t="s">
        <v>711</v>
      </c>
      <c r="H4466" s="1063">
        <v>1</v>
      </c>
      <c r="I4466" s="1064">
        <v>14301</v>
      </c>
      <c r="J4466" s="1064">
        <v>1</v>
      </c>
      <c r="K4466">
        <v>2020</v>
      </c>
      <c r="L4466" s="1064">
        <v>1</v>
      </c>
      <c r="M4466" s="1064">
        <v>4</v>
      </c>
      <c r="N4466" s="1064" t="s">
        <v>2395</v>
      </c>
      <c r="O4466">
        <v>13</v>
      </c>
      <c r="P4466" s="1065">
        <v>0</v>
      </c>
      <c r="Q4466" s="1065">
        <v>3305.92</v>
      </c>
      <c r="R4466" s="1066">
        <f t="shared" si="69"/>
        <v>3305.92</v>
      </c>
      <c r="S4466" s="1065">
        <v>0</v>
      </c>
      <c r="T4466" s="1065">
        <v>0</v>
      </c>
      <c r="U4466" s="1065">
        <v>0</v>
      </c>
      <c r="V4466" s="1065">
        <v>0</v>
      </c>
    </row>
    <row r="4467" spans="1:22">
      <c r="A4467">
        <v>4088200100</v>
      </c>
      <c r="B4467" s="1061">
        <v>2</v>
      </c>
      <c r="C4467" s="1061">
        <v>5</v>
      </c>
      <c r="D4467" s="1062">
        <v>2</v>
      </c>
      <c r="E4467" s="1061" t="s">
        <v>2394</v>
      </c>
      <c r="F4467" s="1061">
        <v>143</v>
      </c>
      <c r="G4467" s="1061" t="s">
        <v>711</v>
      </c>
      <c r="H4467" s="1063">
        <v>1</v>
      </c>
      <c r="I4467" s="1064">
        <v>14301</v>
      </c>
      <c r="J4467" s="1064">
        <v>1</v>
      </c>
      <c r="K4467">
        <v>2020</v>
      </c>
      <c r="L4467" s="1064">
        <v>1</v>
      </c>
      <c r="M4467" s="1064">
        <v>4</v>
      </c>
      <c r="N4467" s="1064" t="s">
        <v>2395</v>
      </c>
      <c r="O4467">
        <v>13</v>
      </c>
      <c r="P4467" s="1065">
        <v>0</v>
      </c>
      <c r="Q4467" s="1065">
        <v>0</v>
      </c>
      <c r="R4467" s="1066">
        <f t="shared" si="69"/>
        <v>0</v>
      </c>
      <c r="S4467" s="1065">
        <v>0</v>
      </c>
      <c r="T4467" s="1065">
        <v>0</v>
      </c>
      <c r="U4467" s="1065">
        <v>0</v>
      </c>
      <c r="V4467" s="1065">
        <v>0</v>
      </c>
    </row>
    <row r="4468" spans="1:22">
      <c r="A4468">
        <v>4088200100</v>
      </c>
      <c r="B4468" s="1061">
        <v>2</v>
      </c>
      <c r="C4468" s="1061">
        <v>5</v>
      </c>
      <c r="D4468" s="1062">
        <v>2</v>
      </c>
      <c r="E4468" s="1061" t="s">
        <v>2394</v>
      </c>
      <c r="F4468" s="1061">
        <v>143</v>
      </c>
      <c r="G4468" s="1061" t="s">
        <v>711</v>
      </c>
      <c r="H4468" s="1063">
        <v>1</v>
      </c>
      <c r="I4468" s="1064">
        <v>14301</v>
      </c>
      <c r="J4468" s="1064">
        <v>1</v>
      </c>
      <c r="K4468">
        <v>2020</v>
      </c>
      <c r="L4468" s="1064">
        <v>1</v>
      </c>
      <c r="M4468" s="1064">
        <v>4</v>
      </c>
      <c r="N4468" s="1064" t="s">
        <v>2395</v>
      </c>
      <c r="O4468">
        <v>13</v>
      </c>
      <c r="P4468" s="1065">
        <v>0</v>
      </c>
      <c r="Q4468" s="1065">
        <v>0</v>
      </c>
      <c r="R4468" s="1066">
        <f t="shared" si="69"/>
        <v>0</v>
      </c>
      <c r="S4468" s="1065">
        <v>0</v>
      </c>
      <c r="T4468" s="1065">
        <v>0</v>
      </c>
      <c r="U4468" s="1065">
        <v>0</v>
      </c>
      <c r="V4468" s="1065">
        <v>0</v>
      </c>
    </row>
    <row r="4469" spans="1:22">
      <c r="A4469">
        <v>4088200100</v>
      </c>
      <c r="B4469" s="1061">
        <v>2</v>
      </c>
      <c r="C4469" s="1061">
        <v>5</v>
      </c>
      <c r="D4469" s="1062">
        <v>2</v>
      </c>
      <c r="E4469" s="1061" t="s">
        <v>2394</v>
      </c>
      <c r="F4469" s="1061">
        <v>143</v>
      </c>
      <c r="G4469" s="1061" t="s">
        <v>711</v>
      </c>
      <c r="H4469" s="1063">
        <v>1</v>
      </c>
      <c r="I4469" s="1064">
        <v>14301</v>
      </c>
      <c r="J4469" s="1064">
        <v>1</v>
      </c>
      <c r="K4469">
        <v>2020</v>
      </c>
      <c r="L4469" s="1064">
        <v>1</v>
      </c>
      <c r="M4469" s="1064">
        <v>4</v>
      </c>
      <c r="N4469" s="1064" t="s">
        <v>2395</v>
      </c>
      <c r="O4469">
        <v>13</v>
      </c>
      <c r="P4469" s="1065">
        <v>0</v>
      </c>
      <c r="Q4469" s="1065">
        <v>0</v>
      </c>
      <c r="R4469" s="1066">
        <f t="shared" si="69"/>
        <v>0</v>
      </c>
      <c r="S4469" s="1065">
        <v>0</v>
      </c>
      <c r="T4469" s="1065">
        <v>0</v>
      </c>
      <c r="U4469" s="1065">
        <v>0</v>
      </c>
      <c r="V4469" s="1065">
        <v>0</v>
      </c>
    </row>
    <row r="4470" spans="1:22">
      <c r="A4470">
        <v>4088200100</v>
      </c>
      <c r="B4470" s="1061">
        <v>2</v>
      </c>
      <c r="C4470" s="1061">
        <v>5</v>
      </c>
      <c r="D4470" s="1062">
        <v>2</v>
      </c>
      <c r="E4470" s="1061" t="s">
        <v>2394</v>
      </c>
      <c r="F4470" s="1061">
        <v>143</v>
      </c>
      <c r="G4470" s="1061" t="s">
        <v>711</v>
      </c>
      <c r="H4470" s="1063">
        <v>1</v>
      </c>
      <c r="I4470" s="1064">
        <v>14301</v>
      </c>
      <c r="J4470" s="1064">
        <v>1</v>
      </c>
      <c r="K4470">
        <v>2020</v>
      </c>
      <c r="L4470" s="1064">
        <v>1</v>
      </c>
      <c r="M4470" s="1064">
        <v>4</v>
      </c>
      <c r="N4470" s="1064" t="s">
        <v>2395</v>
      </c>
      <c r="O4470">
        <v>13</v>
      </c>
      <c r="P4470" s="1065">
        <v>0</v>
      </c>
      <c r="Q4470" s="1065">
        <v>0</v>
      </c>
      <c r="R4470" s="1066">
        <f t="shared" si="69"/>
        <v>0</v>
      </c>
      <c r="S4470" s="1065">
        <v>0</v>
      </c>
      <c r="T4470" s="1065">
        <v>0</v>
      </c>
      <c r="U4470" s="1065">
        <v>0</v>
      </c>
      <c r="V4470" s="1065">
        <v>0</v>
      </c>
    </row>
    <row r="4471" spans="1:22">
      <c r="A4471">
        <v>4088200100</v>
      </c>
      <c r="B4471" s="1061">
        <v>2</v>
      </c>
      <c r="C4471" s="1061">
        <v>5</v>
      </c>
      <c r="D4471" s="1062">
        <v>2</v>
      </c>
      <c r="E4471" s="1061" t="s">
        <v>2394</v>
      </c>
      <c r="F4471" s="1061">
        <v>143</v>
      </c>
      <c r="G4471" s="1061" t="s">
        <v>711</v>
      </c>
      <c r="H4471" s="1063">
        <v>1</v>
      </c>
      <c r="I4471" s="1064">
        <v>14301</v>
      </c>
      <c r="J4471" s="1064">
        <v>1</v>
      </c>
      <c r="K4471">
        <v>2020</v>
      </c>
      <c r="L4471" s="1064">
        <v>1</v>
      </c>
      <c r="M4471" s="1064">
        <v>4</v>
      </c>
      <c r="N4471" s="1064" t="s">
        <v>2395</v>
      </c>
      <c r="O4471">
        <v>13</v>
      </c>
      <c r="P4471" s="1065">
        <v>0</v>
      </c>
      <c r="Q4471" s="1065">
        <v>0</v>
      </c>
      <c r="R4471" s="1066">
        <f t="shared" si="69"/>
        <v>0</v>
      </c>
      <c r="S4471" s="1065">
        <v>134754.21</v>
      </c>
      <c r="T4471" s="1065">
        <v>134754.21</v>
      </c>
      <c r="U4471" s="1065">
        <v>0</v>
      </c>
      <c r="V4471" s="1065">
        <v>0</v>
      </c>
    </row>
    <row r="4472" spans="1:22">
      <c r="A4472">
        <v>4088200100</v>
      </c>
      <c r="B4472" s="1061">
        <v>2</v>
      </c>
      <c r="C4472" s="1061">
        <v>5</v>
      </c>
      <c r="D4472" s="1062">
        <v>2</v>
      </c>
      <c r="E4472" s="1061" t="s">
        <v>2394</v>
      </c>
      <c r="F4472" s="1061">
        <v>143</v>
      </c>
      <c r="G4472" s="1061" t="s">
        <v>711</v>
      </c>
      <c r="H4472" s="1063">
        <v>1</v>
      </c>
      <c r="I4472" s="1064">
        <v>14301</v>
      </c>
      <c r="J4472" s="1064">
        <v>1</v>
      </c>
      <c r="K4472">
        <v>2020</v>
      </c>
      <c r="L4472" s="1064">
        <v>1</v>
      </c>
      <c r="M4472" s="1064">
        <v>4</v>
      </c>
      <c r="N4472" s="1064" t="s">
        <v>2395</v>
      </c>
      <c r="O4472">
        <v>13</v>
      </c>
      <c r="P4472" s="1065">
        <v>0</v>
      </c>
      <c r="Q4472" s="1065">
        <v>134754.21</v>
      </c>
      <c r="R4472" s="1066">
        <f t="shared" si="69"/>
        <v>134754.21</v>
      </c>
      <c r="S4472" s="1065">
        <v>0</v>
      </c>
      <c r="T4472" s="1065">
        <v>0</v>
      </c>
      <c r="U4472" s="1065">
        <v>0</v>
      </c>
      <c r="V4472" s="1065">
        <v>0</v>
      </c>
    </row>
    <row r="4473" spans="1:22">
      <c r="A4473">
        <v>4088200100</v>
      </c>
      <c r="B4473" s="1061">
        <v>2</v>
      </c>
      <c r="C4473" s="1061">
        <v>5</v>
      </c>
      <c r="D4473" s="1062">
        <v>2</v>
      </c>
      <c r="E4473" s="1061" t="s">
        <v>2394</v>
      </c>
      <c r="F4473" s="1061">
        <v>143</v>
      </c>
      <c r="G4473" s="1061" t="s">
        <v>711</v>
      </c>
      <c r="H4473" s="1063">
        <v>1</v>
      </c>
      <c r="I4473" s="1064">
        <v>14301</v>
      </c>
      <c r="J4473" s="1064">
        <v>1</v>
      </c>
      <c r="K4473">
        <v>2020</v>
      </c>
      <c r="L4473" s="1064">
        <v>1</v>
      </c>
      <c r="M4473" s="1064">
        <v>4</v>
      </c>
      <c r="N4473" s="1064" t="s">
        <v>2395</v>
      </c>
      <c r="O4473">
        <v>13</v>
      </c>
      <c r="P4473" s="1065">
        <v>0</v>
      </c>
      <c r="Q4473" s="1065">
        <v>0</v>
      </c>
      <c r="R4473" s="1066">
        <f t="shared" si="69"/>
        <v>0</v>
      </c>
      <c r="S4473" s="1065">
        <v>0</v>
      </c>
      <c r="T4473" s="1065">
        <v>0</v>
      </c>
      <c r="U4473" s="1065">
        <v>0</v>
      </c>
      <c r="V4473" s="1065">
        <v>0</v>
      </c>
    </row>
    <row r="4474" spans="1:22">
      <c r="A4474">
        <v>4088200100</v>
      </c>
      <c r="B4474" s="1061">
        <v>2</v>
      </c>
      <c r="C4474" s="1061">
        <v>5</v>
      </c>
      <c r="D4474" s="1062">
        <v>2</v>
      </c>
      <c r="E4474" s="1061" t="s">
        <v>2394</v>
      </c>
      <c r="F4474" s="1061">
        <v>143</v>
      </c>
      <c r="G4474" s="1061" t="s">
        <v>711</v>
      </c>
      <c r="H4474" s="1063">
        <v>1</v>
      </c>
      <c r="I4474" s="1064">
        <v>14301</v>
      </c>
      <c r="J4474" s="1064">
        <v>1</v>
      </c>
      <c r="K4474">
        <v>2020</v>
      </c>
      <c r="L4474" s="1064">
        <v>1</v>
      </c>
      <c r="M4474" s="1064">
        <v>4</v>
      </c>
      <c r="N4474" s="1064" t="s">
        <v>2395</v>
      </c>
      <c r="O4474">
        <v>13</v>
      </c>
      <c r="P4474" s="1065">
        <v>0</v>
      </c>
      <c r="Q4474" s="1065">
        <v>0</v>
      </c>
      <c r="R4474" s="1066">
        <f t="shared" si="69"/>
        <v>0</v>
      </c>
      <c r="S4474" s="1065">
        <v>0</v>
      </c>
      <c r="T4474" s="1065">
        <v>0</v>
      </c>
      <c r="U4474" s="1065">
        <v>0</v>
      </c>
      <c r="V4474" s="1065">
        <v>0</v>
      </c>
    </row>
    <row r="4475" spans="1:22">
      <c r="A4475">
        <v>4088200100</v>
      </c>
      <c r="B4475" s="1061">
        <v>2</v>
      </c>
      <c r="C4475" s="1061">
        <v>5</v>
      </c>
      <c r="D4475" s="1062">
        <v>2</v>
      </c>
      <c r="E4475" s="1061" t="s">
        <v>2394</v>
      </c>
      <c r="F4475" s="1061">
        <v>143</v>
      </c>
      <c r="G4475" s="1061" t="s">
        <v>711</v>
      </c>
      <c r="H4475" s="1063">
        <v>1</v>
      </c>
      <c r="I4475" s="1064">
        <v>14301</v>
      </c>
      <c r="J4475" s="1064">
        <v>1</v>
      </c>
      <c r="K4475">
        <v>2020</v>
      </c>
      <c r="L4475" s="1064">
        <v>1</v>
      </c>
      <c r="M4475" s="1064">
        <v>4</v>
      </c>
      <c r="N4475" s="1064" t="s">
        <v>2395</v>
      </c>
      <c r="O4475">
        <v>13</v>
      </c>
      <c r="P4475" s="1065">
        <v>0</v>
      </c>
      <c r="Q4475" s="1065">
        <v>0</v>
      </c>
      <c r="R4475" s="1066">
        <f t="shared" si="69"/>
        <v>0</v>
      </c>
      <c r="S4475" s="1065">
        <v>24110.9</v>
      </c>
      <c r="T4475" s="1065">
        <v>24110.9</v>
      </c>
      <c r="U4475" s="1065">
        <v>0</v>
      </c>
      <c r="V4475" s="1065">
        <v>0</v>
      </c>
    </row>
    <row r="4476" spans="1:22">
      <c r="A4476">
        <v>4088200100</v>
      </c>
      <c r="B4476" s="1061">
        <v>2</v>
      </c>
      <c r="C4476" s="1061">
        <v>5</v>
      </c>
      <c r="D4476" s="1062">
        <v>2</v>
      </c>
      <c r="E4476" s="1061" t="s">
        <v>2394</v>
      </c>
      <c r="F4476" s="1061">
        <v>143</v>
      </c>
      <c r="G4476" s="1061" t="s">
        <v>711</v>
      </c>
      <c r="H4476" s="1063">
        <v>1</v>
      </c>
      <c r="I4476" s="1064">
        <v>14301</v>
      </c>
      <c r="J4476" s="1064">
        <v>1</v>
      </c>
      <c r="K4476">
        <v>2020</v>
      </c>
      <c r="L4476" s="1064">
        <v>1</v>
      </c>
      <c r="M4476" s="1064">
        <v>4</v>
      </c>
      <c r="N4476" s="1064" t="s">
        <v>2395</v>
      </c>
      <c r="O4476">
        <v>13</v>
      </c>
      <c r="P4476" s="1065">
        <v>0</v>
      </c>
      <c r="Q4476" s="1065">
        <v>24110.9</v>
      </c>
      <c r="R4476" s="1066">
        <f t="shared" si="69"/>
        <v>24110.9</v>
      </c>
      <c r="S4476" s="1065">
        <v>0</v>
      </c>
      <c r="T4476" s="1065">
        <v>0</v>
      </c>
      <c r="U4476" s="1065">
        <v>0</v>
      </c>
      <c r="V4476" s="1065">
        <v>0</v>
      </c>
    </row>
    <row r="4477" spans="1:22">
      <c r="A4477">
        <v>4088200100</v>
      </c>
      <c r="B4477" s="1061">
        <v>2</v>
      </c>
      <c r="C4477" s="1061">
        <v>5</v>
      </c>
      <c r="D4477" s="1062">
        <v>2</v>
      </c>
      <c r="E4477" s="1061" t="s">
        <v>2394</v>
      </c>
      <c r="F4477" s="1061">
        <v>143</v>
      </c>
      <c r="G4477" s="1061" t="s">
        <v>711</v>
      </c>
      <c r="H4477" s="1063">
        <v>1</v>
      </c>
      <c r="I4477" s="1064">
        <v>14301</v>
      </c>
      <c r="J4477" s="1064">
        <v>1</v>
      </c>
      <c r="K4477">
        <v>2020</v>
      </c>
      <c r="L4477" s="1064">
        <v>1</v>
      </c>
      <c r="M4477" s="1064">
        <v>4</v>
      </c>
      <c r="N4477" s="1064" t="s">
        <v>2395</v>
      </c>
      <c r="O4477">
        <v>13</v>
      </c>
      <c r="P4477" s="1065">
        <v>0</v>
      </c>
      <c r="Q4477" s="1065">
        <v>0</v>
      </c>
      <c r="R4477" s="1066">
        <f t="shared" si="69"/>
        <v>0</v>
      </c>
      <c r="S4477" s="1065">
        <v>0</v>
      </c>
      <c r="T4477" s="1065">
        <v>0</v>
      </c>
      <c r="U4477" s="1065">
        <v>0</v>
      </c>
      <c r="V4477" s="1065">
        <v>0</v>
      </c>
    </row>
    <row r="4478" spans="1:22">
      <c r="A4478">
        <v>4088200100</v>
      </c>
      <c r="B4478" s="1061">
        <v>2</v>
      </c>
      <c r="C4478" s="1061">
        <v>5</v>
      </c>
      <c r="D4478" s="1062">
        <v>2</v>
      </c>
      <c r="E4478" s="1061" t="s">
        <v>2394</v>
      </c>
      <c r="F4478" s="1061">
        <v>143</v>
      </c>
      <c r="G4478" s="1061" t="s">
        <v>711</v>
      </c>
      <c r="H4478" s="1063">
        <v>1</v>
      </c>
      <c r="I4478" s="1064">
        <v>14301</v>
      </c>
      <c r="J4478" s="1064">
        <v>1</v>
      </c>
      <c r="K4478">
        <v>2020</v>
      </c>
      <c r="L4478" s="1064">
        <v>1</v>
      </c>
      <c r="M4478" s="1064">
        <v>4</v>
      </c>
      <c r="N4478" s="1064" t="s">
        <v>2395</v>
      </c>
      <c r="O4478">
        <v>13</v>
      </c>
      <c r="P4478" s="1065">
        <v>0</v>
      </c>
      <c r="Q4478" s="1065">
        <v>0</v>
      </c>
      <c r="R4478" s="1066">
        <f t="shared" si="69"/>
        <v>0</v>
      </c>
      <c r="S4478" s="1065">
        <v>0</v>
      </c>
      <c r="T4478" s="1065">
        <v>0</v>
      </c>
      <c r="U4478" s="1065">
        <v>0</v>
      </c>
      <c r="V4478" s="1065">
        <v>0</v>
      </c>
    </row>
    <row r="4479" spans="1:22">
      <c r="A4479">
        <v>4088200100</v>
      </c>
      <c r="B4479" s="1061">
        <v>2</v>
      </c>
      <c r="C4479" s="1061">
        <v>5</v>
      </c>
      <c r="D4479" s="1062">
        <v>2</v>
      </c>
      <c r="E4479" s="1061" t="s">
        <v>2394</v>
      </c>
      <c r="F4479" s="1061">
        <v>143</v>
      </c>
      <c r="G4479" s="1061" t="s">
        <v>711</v>
      </c>
      <c r="H4479" s="1063">
        <v>1</v>
      </c>
      <c r="I4479" s="1064">
        <v>14301</v>
      </c>
      <c r="J4479" s="1064">
        <v>1</v>
      </c>
      <c r="K4479">
        <v>2020</v>
      </c>
      <c r="L4479" s="1064">
        <v>1</v>
      </c>
      <c r="M4479" s="1064">
        <v>4</v>
      </c>
      <c r="N4479" s="1064" t="s">
        <v>2395</v>
      </c>
      <c r="O4479">
        <v>13</v>
      </c>
      <c r="P4479" s="1065">
        <v>0</v>
      </c>
      <c r="Q4479" s="1065">
        <v>0</v>
      </c>
      <c r="R4479" s="1066">
        <f t="shared" si="69"/>
        <v>0</v>
      </c>
      <c r="S4479" s="1065">
        <v>21480.71</v>
      </c>
      <c r="T4479" s="1065">
        <v>21480.71</v>
      </c>
      <c r="U4479" s="1065">
        <v>0</v>
      </c>
      <c r="V4479" s="1065">
        <v>0</v>
      </c>
    </row>
    <row r="4480" spans="1:22">
      <c r="A4480">
        <v>4088200100</v>
      </c>
      <c r="B4480" s="1061">
        <v>2</v>
      </c>
      <c r="C4480" s="1061">
        <v>5</v>
      </c>
      <c r="D4480" s="1062">
        <v>2</v>
      </c>
      <c r="E4480" s="1061" t="s">
        <v>2394</v>
      </c>
      <c r="F4480" s="1061">
        <v>143</v>
      </c>
      <c r="G4480" s="1061" t="s">
        <v>711</v>
      </c>
      <c r="H4480" s="1063">
        <v>1</v>
      </c>
      <c r="I4480" s="1064">
        <v>14301</v>
      </c>
      <c r="J4480" s="1064">
        <v>1</v>
      </c>
      <c r="K4480">
        <v>2020</v>
      </c>
      <c r="L4480" s="1064">
        <v>1</v>
      </c>
      <c r="M4480" s="1064">
        <v>4</v>
      </c>
      <c r="N4480" s="1064" t="s">
        <v>2395</v>
      </c>
      <c r="O4480">
        <v>13</v>
      </c>
      <c r="P4480" s="1065">
        <v>0</v>
      </c>
      <c r="Q4480" s="1065">
        <v>21480.71</v>
      </c>
      <c r="R4480" s="1066">
        <f t="shared" si="69"/>
        <v>21480.71</v>
      </c>
      <c r="S4480" s="1065">
        <v>0</v>
      </c>
      <c r="T4480" s="1065">
        <v>0</v>
      </c>
      <c r="U4480" s="1065">
        <v>0</v>
      </c>
      <c r="V4480" s="1065">
        <v>0</v>
      </c>
    </row>
    <row r="4481" spans="1:22">
      <c r="A4481">
        <v>4088200100</v>
      </c>
      <c r="B4481" s="1061">
        <v>2</v>
      </c>
      <c r="C4481" s="1061">
        <v>5</v>
      </c>
      <c r="D4481" s="1062">
        <v>2</v>
      </c>
      <c r="E4481" s="1061" t="s">
        <v>2394</v>
      </c>
      <c r="F4481" s="1061">
        <v>143</v>
      </c>
      <c r="G4481" s="1061" t="s">
        <v>711</v>
      </c>
      <c r="H4481" s="1063">
        <v>1</v>
      </c>
      <c r="I4481" s="1064">
        <v>14301</v>
      </c>
      <c r="J4481" s="1064">
        <v>1</v>
      </c>
      <c r="K4481">
        <v>2020</v>
      </c>
      <c r="L4481" s="1064">
        <v>1</v>
      </c>
      <c r="M4481" s="1064">
        <v>4</v>
      </c>
      <c r="N4481" s="1064" t="s">
        <v>2395</v>
      </c>
      <c r="O4481">
        <v>13</v>
      </c>
      <c r="P4481" s="1065">
        <v>0</v>
      </c>
      <c r="Q4481" s="1065">
        <v>0</v>
      </c>
      <c r="R4481" s="1066">
        <f t="shared" si="69"/>
        <v>0</v>
      </c>
      <c r="S4481" s="1065">
        <v>0</v>
      </c>
      <c r="T4481" s="1065">
        <v>0</v>
      </c>
      <c r="U4481" s="1065">
        <v>0</v>
      </c>
      <c r="V4481" s="1065">
        <v>0</v>
      </c>
    </row>
    <row r="4482" spans="1:22">
      <c r="A4482">
        <v>4088200100</v>
      </c>
      <c r="B4482" s="1061">
        <v>2</v>
      </c>
      <c r="C4482" s="1061">
        <v>5</v>
      </c>
      <c r="D4482" s="1062">
        <v>2</v>
      </c>
      <c r="E4482" s="1061" t="s">
        <v>2394</v>
      </c>
      <c r="F4482" s="1061">
        <v>143</v>
      </c>
      <c r="G4482" s="1061" t="s">
        <v>711</v>
      </c>
      <c r="H4482" s="1063">
        <v>1</v>
      </c>
      <c r="I4482" s="1064">
        <v>14301</v>
      </c>
      <c r="J4482" s="1064">
        <v>1</v>
      </c>
      <c r="K4482">
        <v>2020</v>
      </c>
      <c r="L4482" s="1064">
        <v>1</v>
      </c>
      <c r="M4482" s="1064">
        <v>4</v>
      </c>
      <c r="N4482" s="1064" t="s">
        <v>2395</v>
      </c>
      <c r="O4482">
        <v>13</v>
      </c>
      <c r="P4482" s="1065">
        <v>0</v>
      </c>
      <c r="Q4482" s="1065">
        <v>0</v>
      </c>
      <c r="R4482" s="1066">
        <f t="shared" si="69"/>
        <v>0</v>
      </c>
      <c r="S4482" s="1065">
        <v>0</v>
      </c>
      <c r="T4482" s="1065">
        <v>0</v>
      </c>
      <c r="U4482" s="1065">
        <v>0</v>
      </c>
      <c r="V4482" s="1065">
        <v>0</v>
      </c>
    </row>
    <row r="4483" spans="1:22">
      <c r="A4483">
        <v>4088200100</v>
      </c>
      <c r="B4483" s="1061">
        <v>2</v>
      </c>
      <c r="C4483" s="1061">
        <v>5</v>
      </c>
      <c r="D4483" s="1062">
        <v>2</v>
      </c>
      <c r="E4483" s="1061" t="s">
        <v>2394</v>
      </c>
      <c r="F4483" s="1061">
        <v>143</v>
      </c>
      <c r="G4483" s="1061" t="s">
        <v>711</v>
      </c>
      <c r="H4483" s="1063">
        <v>1</v>
      </c>
      <c r="I4483" s="1064">
        <v>14301</v>
      </c>
      <c r="J4483" s="1064">
        <v>1</v>
      </c>
      <c r="K4483">
        <v>2020</v>
      </c>
      <c r="L4483" s="1064">
        <v>1</v>
      </c>
      <c r="M4483" s="1064">
        <v>4</v>
      </c>
      <c r="N4483" s="1064" t="s">
        <v>2395</v>
      </c>
      <c r="O4483">
        <v>13</v>
      </c>
      <c r="P4483" s="1065">
        <v>0</v>
      </c>
      <c r="Q4483" s="1065">
        <v>0</v>
      </c>
      <c r="R4483" s="1066">
        <f t="shared" si="69"/>
        <v>0</v>
      </c>
      <c r="S4483" s="1065">
        <v>6787.72</v>
      </c>
      <c r="T4483" s="1065">
        <v>6787.72</v>
      </c>
      <c r="U4483" s="1065">
        <v>0</v>
      </c>
      <c r="V4483" s="1065">
        <v>0</v>
      </c>
    </row>
    <row r="4484" spans="1:22">
      <c r="A4484">
        <v>4088200100</v>
      </c>
      <c r="B4484" s="1061">
        <v>2</v>
      </c>
      <c r="C4484" s="1061">
        <v>5</v>
      </c>
      <c r="D4484" s="1062">
        <v>2</v>
      </c>
      <c r="E4484" s="1061" t="s">
        <v>2394</v>
      </c>
      <c r="F4484" s="1061">
        <v>143</v>
      </c>
      <c r="G4484" s="1061" t="s">
        <v>711</v>
      </c>
      <c r="H4484" s="1063">
        <v>1</v>
      </c>
      <c r="I4484" s="1064">
        <v>14301</v>
      </c>
      <c r="J4484" s="1064">
        <v>1</v>
      </c>
      <c r="K4484">
        <v>2020</v>
      </c>
      <c r="L4484" s="1064">
        <v>1</v>
      </c>
      <c r="M4484" s="1064">
        <v>4</v>
      </c>
      <c r="N4484" s="1064" t="s">
        <v>2395</v>
      </c>
      <c r="O4484">
        <v>13</v>
      </c>
      <c r="P4484" s="1065">
        <v>0</v>
      </c>
      <c r="Q4484" s="1065">
        <v>6787.72</v>
      </c>
      <c r="R4484" s="1066">
        <f t="shared" si="69"/>
        <v>6787.72</v>
      </c>
      <c r="S4484" s="1065">
        <v>0</v>
      </c>
      <c r="T4484" s="1065">
        <v>0</v>
      </c>
      <c r="U4484" s="1065">
        <v>0</v>
      </c>
      <c r="V4484" s="1065">
        <v>0</v>
      </c>
    </row>
    <row r="4485" spans="1:22">
      <c r="A4485">
        <v>4088200100</v>
      </c>
      <c r="B4485" s="1061">
        <v>2</v>
      </c>
      <c r="C4485" s="1061">
        <v>5</v>
      </c>
      <c r="D4485" s="1062">
        <v>2</v>
      </c>
      <c r="E4485" s="1061" t="s">
        <v>2394</v>
      </c>
      <c r="F4485" s="1061">
        <v>143</v>
      </c>
      <c r="G4485" s="1061" t="s">
        <v>711</v>
      </c>
      <c r="H4485" s="1063">
        <v>1</v>
      </c>
      <c r="I4485" s="1064">
        <v>21101</v>
      </c>
      <c r="J4485" s="1064">
        <v>1</v>
      </c>
      <c r="K4485">
        <v>2020</v>
      </c>
      <c r="L4485" s="1064">
        <v>1</v>
      </c>
      <c r="M4485" s="1064">
        <v>4</v>
      </c>
      <c r="N4485" s="1064" t="s">
        <v>2395</v>
      </c>
      <c r="O4485">
        <v>13</v>
      </c>
      <c r="P4485" s="1065">
        <v>0</v>
      </c>
      <c r="Q4485" s="1065">
        <v>0</v>
      </c>
      <c r="R4485" s="1066">
        <f t="shared" ref="R4485:R4548" si="70">P4485+Q4485</f>
        <v>0</v>
      </c>
      <c r="S4485" s="1065">
        <v>0</v>
      </c>
      <c r="T4485" s="1065">
        <v>0</v>
      </c>
      <c r="U4485" s="1065">
        <v>0</v>
      </c>
      <c r="V4485" s="1065">
        <v>0</v>
      </c>
    </row>
    <row r="4486" spans="1:22">
      <c r="A4486">
        <v>4088200100</v>
      </c>
      <c r="B4486" s="1061">
        <v>2</v>
      </c>
      <c r="C4486" s="1061">
        <v>5</v>
      </c>
      <c r="D4486" s="1062">
        <v>2</v>
      </c>
      <c r="E4486" s="1061" t="s">
        <v>2394</v>
      </c>
      <c r="F4486" s="1061">
        <v>143</v>
      </c>
      <c r="G4486" s="1061" t="s">
        <v>711</v>
      </c>
      <c r="H4486" s="1063">
        <v>1</v>
      </c>
      <c r="I4486" s="1064">
        <v>21101</v>
      </c>
      <c r="J4486" s="1064">
        <v>1</v>
      </c>
      <c r="K4486">
        <v>2020</v>
      </c>
      <c r="L4486" s="1064">
        <v>1</v>
      </c>
      <c r="M4486" s="1064">
        <v>4</v>
      </c>
      <c r="N4486" s="1064" t="s">
        <v>2395</v>
      </c>
      <c r="O4486">
        <v>13</v>
      </c>
      <c r="P4486" s="1065">
        <v>0</v>
      </c>
      <c r="Q4486" s="1065">
        <v>0</v>
      </c>
      <c r="R4486" s="1066">
        <f t="shared" si="70"/>
        <v>0</v>
      </c>
      <c r="S4486" s="1065">
        <v>0</v>
      </c>
      <c r="T4486" s="1065">
        <v>0</v>
      </c>
      <c r="U4486" s="1065">
        <v>0</v>
      </c>
      <c r="V4486" s="1065">
        <v>0</v>
      </c>
    </row>
    <row r="4487" spans="1:22">
      <c r="A4487">
        <v>4088200100</v>
      </c>
      <c r="B4487" s="1061">
        <v>2</v>
      </c>
      <c r="C4487" s="1061">
        <v>5</v>
      </c>
      <c r="D4487" s="1062">
        <v>2</v>
      </c>
      <c r="E4487" s="1061" t="s">
        <v>2394</v>
      </c>
      <c r="F4487" s="1061">
        <v>143</v>
      </c>
      <c r="G4487" s="1061" t="s">
        <v>711</v>
      </c>
      <c r="H4487" s="1063">
        <v>1</v>
      </c>
      <c r="I4487" s="1064">
        <v>21101</v>
      </c>
      <c r="J4487" s="1064">
        <v>1</v>
      </c>
      <c r="K4487">
        <v>2020</v>
      </c>
      <c r="L4487" s="1064">
        <v>1</v>
      </c>
      <c r="M4487" s="1064">
        <v>4</v>
      </c>
      <c r="N4487" s="1064" t="s">
        <v>2395</v>
      </c>
      <c r="O4487">
        <v>13</v>
      </c>
      <c r="P4487" s="1065">
        <v>0</v>
      </c>
      <c r="Q4487" s="1065">
        <v>0</v>
      </c>
      <c r="R4487" s="1066">
        <f t="shared" si="70"/>
        <v>0</v>
      </c>
      <c r="S4487" s="1065">
        <v>21460</v>
      </c>
      <c r="T4487" s="1065">
        <v>21460</v>
      </c>
      <c r="U4487" s="1065">
        <v>0</v>
      </c>
      <c r="V4487" s="1065">
        <v>0</v>
      </c>
    </row>
    <row r="4488" spans="1:22">
      <c r="A4488">
        <v>4088200100</v>
      </c>
      <c r="B4488" s="1061">
        <v>2</v>
      </c>
      <c r="C4488" s="1061">
        <v>5</v>
      </c>
      <c r="D4488" s="1062">
        <v>2</v>
      </c>
      <c r="E4488" s="1061" t="s">
        <v>2394</v>
      </c>
      <c r="F4488" s="1061">
        <v>143</v>
      </c>
      <c r="G4488" s="1061" t="s">
        <v>711</v>
      </c>
      <c r="H4488" s="1063">
        <v>1</v>
      </c>
      <c r="I4488" s="1064">
        <v>21101</v>
      </c>
      <c r="J4488" s="1064">
        <v>1</v>
      </c>
      <c r="K4488">
        <v>2020</v>
      </c>
      <c r="L4488" s="1064">
        <v>1</v>
      </c>
      <c r="M4488" s="1064">
        <v>4</v>
      </c>
      <c r="N4488" s="1064" t="s">
        <v>2395</v>
      </c>
      <c r="O4488">
        <v>13</v>
      </c>
      <c r="P4488" s="1065">
        <v>0</v>
      </c>
      <c r="Q4488" s="1065">
        <v>21460</v>
      </c>
      <c r="R4488" s="1066">
        <f t="shared" si="70"/>
        <v>21460</v>
      </c>
      <c r="S4488" s="1065">
        <v>0</v>
      </c>
      <c r="T4488" s="1065">
        <v>0</v>
      </c>
      <c r="U4488" s="1065">
        <v>0</v>
      </c>
      <c r="V4488" s="1065">
        <v>0</v>
      </c>
    </row>
    <row r="4489" spans="1:22">
      <c r="A4489">
        <v>4088200100</v>
      </c>
      <c r="B4489" s="1061">
        <v>2</v>
      </c>
      <c r="C4489" s="1061">
        <v>5</v>
      </c>
      <c r="D4489" s="1062">
        <v>2</v>
      </c>
      <c r="E4489" s="1061" t="s">
        <v>2394</v>
      </c>
      <c r="F4489" s="1061">
        <v>143</v>
      </c>
      <c r="G4489" s="1061" t="s">
        <v>711</v>
      </c>
      <c r="H4489" s="1063">
        <v>1</v>
      </c>
      <c r="I4489" s="1064">
        <v>21601</v>
      </c>
      <c r="J4489" s="1064">
        <v>1</v>
      </c>
      <c r="K4489">
        <v>2020</v>
      </c>
      <c r="L4489" s="1064">
        <v>1</v>
      </c>
      <c r="M4489" s="1064">
        <v>4</v>
      </c>
      <c r="N4489" s="1064" t="s">
        <v>2395</v>
      </c>
      <c r="O4489">
        <v>13</v>
      </c>
      <c r="P4489" s="1065">
        <v>0</v>
      </c>
      <c r="Q4489" s="1065">
        <v>0</v>
      </c>
      <c r="R4489" s="1066">
        <f t="shared" si="70"/>
        <v>0</v>
      </c>
      <c r="S4489" s="1065">
        <v>0</v>
      </c>
      <c r="T4489" s="1065">
        <v>0</v>
      </c>
      <c r="U4489" s="1065">
        <v>0</v>
      </c>
      <c r="V4489" s="1065">
        <v>0</v>
      </c>
    </row>
    <row r="4490" spans="1:22">
      <c r="A4490">
        <v>4088200100</v>
      </c>
      <c r="B4490" s="1061">
        <v>2</v>
      </c>
      <c r="C4490" s="1061">
        <v>5</v>
      </c>
      <c r="D4490" s="1062">
        <v>2</v>
      </c>
      <c r="E4490" s="1061" t="s">
        <v>2394</v>
      </c>
      <c r="F4490" s="1061">
        <v>143</v>
      </c>
      <c r="G4490" s="1061" t="s">
        <v>711</v>
      </c>
      <c r="H4490" s="1063">
        <v>1</v>
      </c>
      <c r="I4490" s="1064">
        <v>21601</v>
      </c>
      <c r="J4490" s="1064">
        <v>1</v>
      </c>
      <c r="K4490">
        <v>2020</v>
      </c>
      <c r="L4490" s="1064">
        <v>1</v>
      </c>
      <c r="M4490" s="1064">
        <v>4</v>
      </c>
      <c r="N4490" s="1064" t="s">
        <v>2395</v>
      </c>
      <c r="O4490">
        <v>13</v>
      </c>
      <c r="P4490" s="1065">
        <v>0</v>
      </c>
      <c r="Q4490" s="1065">
        <v>0</v>
      </c>
      <c r="R4490" s="1066">
        <f t="shared" si="70"/>
        <v>0</v>
      </c>
      <c r="S4490" s="1065">
        <v>0</v>
      </c>
      <c r="T4490" s="1065">
        <v>0</v>
      </c>
      <c r="U4490" s="1065">
        <v>0</v>
      </c>
      <c r="V4490" s="1065">
        <v>0</v>
      </c>
    </row>
    <row r="4491" spans="1:22">
      <c r="A4491">
        <v>4088200100</v>
      </c>
      <c r="B4491" s="1061">
        <v>2</v>
      </c>
      <c r="C4491" s="1061">
        <v>5</v>
      </c>
      <c r="D4491" s="1062">
        <v>2</v>
      </c>
      <c r="E4491" s="1061" t="s">
        <v>2394</v>
      </c>
      <c r="F4491" s="1061">
        <v>143</v>
      </c>
      <c r="G4491" s="1061" t="s">
        <v>711</v>
      </c>
      <c r="H4491" s="1063">
        <v>1</v>
      </c>
      <c r="I4491" s="1064">
        <v>21601</v>
      </c>
      <c r="J4491" s="1064">
        <v>1</v>
      </c>
      <c r="K4491">
        <v>2020</v>
      </c>
      <c r="L4491" s="1064">
        <v>1</v>
      </c>
      <c r="M4491" s="1064">
        <v>4</v>
      </c>
      <c r="N4491" s="1064" t="s">
        <v>2395</v>
      </c>
      <c r="O4491">
        <v>13</v>
      </c>
      <c r="P4491" s="1065">
        <v>0</v>
      </c>
      <c r="Q4491" s="1065">
        <v>0</v>
      </c>
      <c r="R4491" s="1066">
        <f t="shared" si="70"/>
        <v>0</v>
      </c>
      <c r="S4491" s="1065">
        <v>2784</v>
      </c>
      <c r="T4491" s="1065">
        <v>2784</v>
      </c>
      <c r="U4491" s="1065">
        <v>0</v>
      </c>
      <c r="V4491" s="1065">
        <v>0</v>
      </c>
    </row>
    <row r="4492" spans="1:22">
      <c r="A4492">
        <v>4088200100</v>
      </c>
      <c r="B4492" s="1061">
        <v>2</v>
      </c>
      <c r="C4492" s="1061">
        <v>5</v>
      </c>
      <c r="D4492" s="1062">
        <v>2</v>
      </c>
      <c r="E4492" s="1061" t="s">
        <v>2394</v>
      </c>
      <c r="F4492" s="1061">
        <v>143</v>
      </c>
      <c r="G4492" s="1061" t="s">
        <v>711</v>
      </c>
      <c r="H4492" s="1063">
        <v>1</v>
      </c>
      <c r="I4492" s="1064">
        <v>21601</v>
      </c>
      <c r="J4492" s="1064">
        <v>1</v>
      </c>
      <c r="K4492">
        <v>2020</v>
      </c>
      <c r="L4492" s="1064">
        <v>1</v>
      </c>
      <c r="M4492" s="1064">
        <v>4</v>
      </c>
      <c r="N4492" s="1064" t="s">
        <v>2395</v>
      </c>
      <c r="O4492">
        <v>13</v>
      </c>
      <c r="P4492" s="1065">
        <v>0</v>
      </c>
      <c r="Q4492" s="1065">
        <v>2784</v>
      </c>
      <c r="R4492" s="1066">
        <f t="shared" si="70"/>
        <v>2784</v>
      </c>
      <c r="S4492" s="1065">
        <v>0</v>
      </c>
      <c r="T4492" s="1065">
        <v>0</v>
      </c>
      <c r="U4492" s="1065">
        <v>0</v>
      </c>
      <c r="V4492" s="1065">
        <v>0</v>
      </c>
    </row>
    <row r="4493" spans="1:22">
      <c r="A4493">
        <v>4088200100</v>
      </c>
      <c r="B4493" s="1061">
        <v>2</v>
      </c>
      <c r="C4493" s="1061">
        <v>5</v>
      </c>
      <c r="D4493" s="1062">
        <v>2</v>
      </c>
      <c r="E4493" s="1061" t="s">
        <v>2394</v>
      </c>
      <c r="F4493" s="1061">
        <v>143</v>
      </c>
      <c r="G4493" s="1061" t="s">
        <v>711</v>
      </c>
      <c r="H4493" s="1063">
        <v>1</v>
      </c>
      <c r="I4493" s="1064">
        <v>21601</v>
      </c>
      <c r="J4493" s="1064">
        <v>1</v>
      </c>
      <c r="K4493">
        <v>2020</v>
      </c>
      <c r="L4493" s="1064">
        <v>1</v>
      </c>
      <c r="M4493" s="1064">
        <v>4</v>
      </c>
      <c r="N4493" s="1064" t="s">
        <v>2395</v>
      </c>
      <c r="O4493">
        <v>13</v>
      </c>
      <c r="P4493" s="1065">
        <v>0</v>
      </c>
      <c r="Q4493" s="1065">
        <v>0</v>
      </c>
      <c r="R4493" s="1066">
        <f t="shared" si="70"/>
        <v>0</v>
      </c>
      <c r="S4493" s="1065">
        <v>0</v>
      </c>
      <c r="T4493" s="1065">
        <v>0</v>
      </c>
      <c r="U4493" s="1065">
        <v>0</v>
      </c>
      <c r="V4493" s="1065">
        <v>0</v>
      </c>
    </row>
    <row r="4494" spans="1:22">
      <c r="A4494">
        <v>4088200100</v>
      </c>
      <c r="B4494" s="1061">
        <v>2</v>
      </c>
      <c r="C4494" s="1061">
        <v>5</v>
      </c>
      <c r="D4494" s="1062">
        <v>2</v>
      </c>
      <c r="E4494" s="1061" t="s">
        <v>2394</v>
      </c>
      <c r="F4494" s="1061">
        <v>143</v>
      </c>
      <c r="G4494" s="1061" t="s">
        <v>711</v>
      </c>
      <c r="H4494" s="1063">
        <v>1</v>
      </c>
      <c r="I4494" s="1064">
        <v>21601</v>
      </c>
      <c r="J4494" s="1064">
        <v>1</v>
      </c>
      <c r="K4494">
        <v>2020</v>
      </c>
      <c r="L4494" s="1064">
        <v>1</v>
      </c>
      <c r="M4494" s="1064">
        <v>4</v>
      </c>
      <c r="N4494" s="1064" t="s">
        <v>2395</v>
      </c>
      <c r="O4494">
        <v>13</v>
      </c>
      <c r="P4494" s="1065">
        <v>0</v>
      </c>
      <c r="Q4494" s="1065">
        <v>0</v>
      </c>
      <c r="R4494" s="1066">
        <f t="shared" si="70"/>
        <v>0</v>
      </c>
      <c r="S4494" s="1065">
        <v>0</v>
      </c>
      <c r="T4494" s="1065">
        <v>0</v>
      </c>
      <c r="U4494" s="1065">
        <v>0</v>
      </c>
      <c r="V4494" s="1065">
        <v>0</v>
      </c>
    </row>
    <row r="4495" spans="1:22">
      <c r="A4495">
        <v>4088200100</v>
      </c>
      <c r="B4495" s="1061">
        <v>2</v>
      </c>
      <c r="C4495" s="1061">
        <v>5</v>
      </c>
      <c r="D4495" s="1062">
        <v>2</v>
      </c>
      <c r="E4495" s="1061" t="s">
        <v>2394</v>
      </c>
      <c r="F4495" s="1061">
        <v>143</v>
      </c>
      <c r="G4495" s="1061" t="s">
        <v>711</v>
      </c>
      <c r="H4495" s="1063">
        <v>1</v>
      </c>
      <c r="I4495" s="1064">
        <v>22101</v>
      </c>
      <c r="J4495" s="1064">
        <v>1</v>
      </c>
      <c r="K4495">
        <v>2020</v>
      </c>
      <c r="L4495" s="1064">
        <v>1</v>
      </c>
      <c r="M4495" s="1064">
        <v>4</v>
      </c>
      <c r="N4495" s="1064" t="s">
        <v>2395</v>
      </c>
      <c r="O4495">
        <v>13</v>
      </c>
      <c r="P4495" s="1065">
        <v>0</v>
      </c>
      <c r="Q4495" s="1065">
        <v>0</v>
      </c>
      <c r="R4495" s="1066">
        <f t="shared" si="70"/>
        <v>0</v>
      </c>
      <c r="S4495" s="1065">
        <v>0</v>
      </c>
      <c r="T4495" s="1065">
        <v>0</v>
      </c>
      <c r="U4495" s="1065">
        <v>0</v>
      </c>
      <c r="V4495" s="1065">
        <v>0</v>
      </c>
    </row>
    <row r="4496" spans="1:22">
      <c r="A4496">
        <v>4088200100</v>
      </c>
      <c r="B4496" s="1061">
        <v>2</v>
      </c>
      <c r="C4496" s="1061">
        <v>5</v>
      </c>
      <c r="D4496" s="1062">
        <v>2</v>
      </c>
      <c r="E4496" s="1061" t="s">
        <v>2394</v>
      </c>
      <c r="F4496" s="1061">
        <v>143</v>
      </c>
      <c r="G4496" s="1061" t="s">
        <v>711</v>
      </c>
      <c r="H4496" s="1063">
        <v>1</v>
      </c>
      <c r="I4496" s="1064">
        <v>22101</v>
      </c>
      <c r="J4496" s="1064">
        <v>1</v>
      </c>
      <c r="K4496">
        <v>2020</v>
      </c>
      <c r="L4496" s="1064">
        <v>1</v>
      </c>
      <c r="M4496" s="1064">
        <v>4</v>
      </c>
      <c r="N4496" s="1064" t="s">
        <v>2395</v>
      </c>
      <c r="O4496">
        <v>13</v>
      </c>
      <c r="P4496" s="1065">
        <v>0</v>
      </c>
      <c r="Q4496" s="1065">
        <v>0</v>
      </c>
      <c r="R4496" s="1066">
        <f t="shared" si="70"/>
        <v>0</v>
      </c>
      <c r="S4496" s="1065">
        <v>0</v>
      </c>
      <c r="T4496" s="1065">
        <v>0</v>
      </c>
      <c r="U4496" s="1065">
        <v>1643.5</v>
      </c>
      <c r="V4496" s="1065">
        <v>1643.5</v>
      </c>
    </row>
    <row r="4497" spans="1:22">
      <c r="A4497">
        <v>4088200100</v>
      </c>
      <c r="B4497" s="1061">
        <v>2</v>
      </c>
      <c r="C4497" s="1061">
        <v>5</v>
      </c>
      <c r="D4497" s="1062">
        <v>2</v>
      </c>
      <c r="E4497" s="1061" t="s">
        <v>2394</v>
      </c>
      <c r="F4497" s="1061">
        <v>143</v>
      </c>
      <c r="G4497" s="1061" t="s">
        <v>711</v>
      </c>
      <c r="H4497" s="1063">
        <v>1</v>
      </c>
      <c r="I4497" s="1064">
        <v>22101</v>
      </c>
      <c r="J4497" s="1064">
        <v>1</v>
      </c>
      <c r="K4497">
        <v>2020</v>
      </c>
      <c r="L4497" s="1064">
        <v>1</v>
      </c>
      <c r="M4497" s="1064">
        <v>4</v>
      </c>
      <c r="N4497" s="1064" t="s">
        <v>2395</v>
      </c>
      <c r="O4497">
        <v>13</v>
      </c>
      <c r="P4497" s="1065">
        <v>0</v>
      </c>
      <c r="Q4497" s="1065">
        <v>0</v>
      </c>
      <c r="R4497" s="1066">
        <f t="shared" si="70"/>
        <v>0</v>
      </c>
      <c r="S4497" s="1065">
        <v>0</v>
      </c>
      <c r="T4497" s="1065">
        <v>0</v>
      </c>
      <c r="U4497" s="1065">
        <v>0</v>
      </c>
      <c r="V4497" s="1065">
        <v>0</v>
      </c>
    </row>
    <row r="4498" spans="1:22">
      <c r="A4498">
        <v>4088200100</v>
      </c>
      <c r="B4498" s="1061">
        <v>2</v>
      </c>
      <c r="C4498" s="1061">
        <v>5</v>
      </c>
      <c r="D4498" s="1062">
        <v>2</v>
      </c>
      <c r="E4498" s="1061" t="s">
        <v>2394</v>
      </c>
      <c r="F4498" s="1061">
        <v>143</v>
      </c>
      <c r="G4498" s="1061" t="s">
        <v>711</v>
      </c>
      <c r="H4498" s="1063">
        <v>1</v>
      </c>
      <c r="I4498" s="1064">
        <v>22101</v>
      </c>
      <c r="J4498" s="1064">
        <v>1</v>
      </c>
      <c r="K4498">
        <v>2020</v>
      </c>
      <c r="L4498" s="1064">
        <v>1</v>
      </c>
      <c r="M4498" s="1064">
        <v>4</v>
      </c>
      <c r="N4498" s="1064" t="s">
        <v>2395</v>
      </c>
      <c r="O4498">
        <v>13</v>
      </c>
      <c r="P4498" s="1065">
        <v>0</v>
      </c>
      <c r="Q4498" s="1065">
        <v>0</v>
      </c>
      <c r="R4498" s="1066">
        <f t="shared" si="70"/>
        <v>0</v>
      </c>
      <c r="S4498" s="1065">
        <v>0</v>
      </c>
      <c r="T4498" s="1065">
        <v>0</v>
      </c>
      <c r="U4498" s="1065">
        <v>0</v>
      </c>
      <c r="V4498" s="1065">
        <v>0</v>
      </c>
    </row>
    <row r="4499" spans="1:22">
      <c r="A4499">
        <v>4088200100</v>
      </c>
      <c r="B4499" s="1061">
        <v>2</v>
      </c>
      <c r="C4499" s="1061">
        <v>5</v>
      </c>
      <c r="D4499" s="1062">
        <v>2</v>
      </c>
      <c r="E4499" s="1061" t="s">
        <v>2394</v>
      </c>
      <c r="F4499" s="1061">
        <v>143</v>
      </c>
      <c r="G4499" s="1061" t="s">
        <v>711</v>
      </c>
      <c r="H4499" s="1063">
        <v>1</v>
      </c>
      <c r="I4499" s="1064">
        <v>22101</v>
      </c>
      <c r="J4499" s="1064">
        <v>1</v>
      </c>
      <c r="K4499">
        <v>2020</v>
      </c>
      <c r="L4499" s="1064">
        <v>1</v>
      </c>
      <c r="M4499" s="1064">
        <v>4</v>
      </c>
      <c r="N4499" s="1064" t="s">
        <v>2395</v>
      </c>
      <c r="O4499">
        <v>13</v>
      </c>
      <c r="P4499" s="1065">
        <v>0</v>
      </c>
      <c r="Q4499" s="1065">
        <v>0</v>
      </c>
      <c r="R4499" s="1066">
        <f t="shared" si="70"/>
        <v>0</v>
      </c>
      <c r="S4499" s="1065">
        <v>1643.5</v>
      </c>
      <c r="T4499" s="1065">
        <v>1643.5</v>
      </c>
      <c r="U4499" s="1065">
        <v>0</v>
      </c>
      <c r="V4499" s="1065">
        <v>0</v>
      </c>
    </row>
    <row r="4500" spans="1:22">
      <c r="A4500">
        <v>4088200100</v>
      </c>
      <c r="B4500" s="1061">
        <v>2</v>
      </c>
      <c r="C4500" s="1061">
        <v>5</v>
      </c>
      <c r="D4500" s="1062">
        <v>2</v>
      </c>
      <c r="E4500" s="1061" t="s">
        <v>2394</v>
      </c>
      <c r="F4500" s="1061">
        <v>143</v>
      </c>
      <c r="G4500" s="1061" t="s">
        <v>711</v>
      </c>
      <c r="H4500" s="1063">
        <v>1</v>
      </c>
      <c r="I4500" s="1064">
        <v>22101</v>
      </c>
      <c r="J4500" s="1064">
        <v>1</v>
      </c>
      <c r="K4500">
        <v>2020</v>
      </c>
      <c r="L4500" s="1064">
        <v>1</v>
      </c>
      <c r="M4500" s="1064">
        <v>4</v>
      </c>
      <c r="N4500" s="1064" t="s">
        <v>2395</v>
      </c>
      <c r="O4500">
        <v>13</v>
      </c>
      <c r="P4500" s="1065">
        <v>0</v>
      </c>
      <c r="Q4500" s="1065">
        <v>1643.5</v>
      </c>
      <c r="R4500" s="1066">
        <f t="shared" si="70"/>
        <v>1643.5</v>
      </c>
      <c r="S4500" s="1065">
        <v>0</v>
      </c>
      <c r="T4500" s="1065">
        <v>0</v>
      </c>
      <c r="U4500" s="1065">
        <v>0</v>
      </c>
      <c r="V4500" s="1065">
        <v>0</v>
      </c>
    </row>
    <row r="4501" spans="1:22">
      <c r="A4501">
        <v>4088200100</v>
      </c>
      <c r="B4501" s="1061">
        <v>2</v>
      </c>
      <c r="C4501" s="1061">
        <v>5</v>
      </c>
      <c r="D4501" s="1062">
        <v>2</v>
      </c>
      <c r="E4501" s="1061" t="s">
        <v>2394</v>
      </c>
      <c r="F4501" s="1061">
        <v>143</v>
      </c>
      <c r="G4501" s="1061" t="s">
        <v>711</v>
      </c>
      <c r="H4501" s="1063">
        <v>1</v>
      </c>
      <c r="I4501" s="1064">
        <v>22106</v>
      </c>
      <c r="J4501" s="1064">
        <v>1</v>
      </c>
      <c r="K4501">
        <v>2020</v>
      </c>
      <c r="L4501" s="1064">
        <v>1</v>
      </c>
      <c r="M4501" s="1064">
        <v>4</v>
      </c>
      <c r="N4501" s="1064" t="s">
        <v>2395</v>
      </c>
      <c r="O4501">
        <v>13</v>
      </c>
      <c r="P4501" s="1065">
        <v>0</v>
      </c>
      <c r="Q4501" s="1065">
        <v>0</v>
      </c>
      <c r="R4501" s="1066">
        <f t="shared" si="70"/>
        <v>0</v>
      </c>
      <c r="S4501" s="1065">
        <v>0</v>
      </c>
      <c r="T4501" s="1065">
        <v>0</v>
      </c>
      <c r="U4501" s="1065">
        <v>0</v>
      </c>
      <c r="V4501" s="1065">
        <v>0</v>
      </c>
    </row>
    <row r="4502" spans="1:22">
      <c r="A4502">
        <v>4088200100</v>
      </c>
      <c r="B4502" s="1061">
        <v>2</v>
      </c>
      <c r="C4502" s="1061">
        <v>5</v>
      </c>
      <c r="D4502" s="1062">
        <v>2</v>
      </c>
      <c r="E4502" s="1061" t="s">
        <v>2394</v>
      </c>
      <c r="F4502" s="1061">
        <v>143</v>
      </c>
      <c r="G4502" s="1061" t="s">
        <v>711</v>
      </c>
      <c r="H4502" s="1063">
        <v>1</v>
      </c>
      <c r="I4502" s="1064">
        <v>22106</v>
      </c>
      <c r="J4502" s="1064">
        <v>1</v>
      </c>
      <c r="K4502">
        <v>2020</v>
      </c>
      <c r="L4502" s="1064">
        <v>1</v>
      </c>
      <c r="M4502" s="1064">
        <v>4</v>
      </c>
      <c r="N4502" s="1064" t="s">
        <v>2395</v>
      </c>
      <c r="O4502">
        <v>13</v>
      </c>
      <c r="P4502" s="1065">
        <v>0</v>
      </c>
      <c r="Q4502" s="1065">
        <v>0</v>
      </c>
      <c r="R4502" s="1066">
        <f t="shared" si="70"/>
        <v>0</v>
      </c>
      <c r="S4502" s="1065">
        <v>0</v>
      </c>
      <c r="T4502" s="1065">
        <v>0</v>
      </c>
      <c r="U4502" s="1065">
        <v>540</v>
      </c>
      <c r="V4502" s="1065">
        <v>540</v>
      </c>
    </row>
    <row r="4503" spans="1:22">
      <c r="A4503">
        <v>4088200100</v>
      </c>
      <c r="B4503" s="1061">
        <v>2</v>
      </c>
      <c r="C4503" s="1061">
        <v>5</v>
      </c>
      <c r="D4503" s="1062">
        <v>2</v>
      </c>
      <c r="E4503" s="1061" t="s">
        <v>2394</v>
      </c>
      <c r="F4503" s="1061">
        <v>143</v>
      </c>
      <c r="G4503" s="1061" t="s">
        <v>711</v>
      </c>
      <c r="H4503" s="1063">
        <v>1</v>
      </c>
      <c r="I4503" s="1064">
        <v>22106</v>
      </c>
      <c r="J4503" s="1064">
        <v>1</v>
      </c>
      <c r="K4503">
        <v>2020</v>
      </c>
      <c r="L4503" s="1064">
        <v>1</v>
      </c>
      <c r="M4503" s="1064">
        <v>4</v>
      </c>
      <c r="N4503" s="1064" t="s">
        <v>2395</v>
      </c>
      <c r="O4503">
        <v>13</v>
      </c>
      <c r="P4503" s="1065">
        <v>0</v>
      </c>
      <c r="Q4503" s="1065">
        <v>0</v>
      </c>
      <c r="R4503" s="1066">
        <f t="shared" si="70"/>
        <v>0</v>
      </c>
      <c r="S4503" s="1065">
        <v>0</v>
      </c>
      <c r="T4503" s="1065">
        <v>0</v>
      </c>
      <c r="U4503" s="1065">
        <v>0</v>
      </c>
      <c r="V4503" s="1065">
        <v>0</v>
      </c>
    </row>
    <row r="4504" spans="1:22">
      <c r="A4504">
        <v>4088200100</v>
      </c>
      <c r="B4504" s="1061">
        <v>2</v>
      </c>
      <c r="C4504" s="1061">
        <v>5</v>
      </c>
      <c r="D4504" s="1062">
        <v>2</v>
      </c>
      <c r="E4504" s="1061" t="s">
        <v>2394</v>
      </c>
      <c r="F4504" s="1061">
        <v>143</v>
      </c>
      <c r="G4504" s="1061" t="s">
        <v>711</v>
      </c>
      <c r="H4504" s="1063">
        <v>1</v>
      </c>
      <c r="I4504" s="1064">
        <v>22106</v>
      </c>
      <c r="J4504" s="1064">
        <v>1</v>
      </c>
      <c r="K4504">
        <v>2020</v>
      </c>
      <c r="L4504" s="1064">
        <v>1</v>
      </c>
      <c r="M4504" s="1064">
        <v>4</v>
      </c>
      <c r="N4504" s="1064" t="s">
        <v>2395</v>
      </c>
      <c r="O4504">
        <v>13</v>
      </c>
      <c r="P4504" s="1065">
        <v>0</v>
      </c>
      <c r="Q4504" s="1065">
        <v>0</v>
      </c>
      <c r="R4504" s="1066">
        <f t="shared" si="70"/>
        <v>0</v>
      </c>
      <c r="S4504" s="1065">
        <v>0</v>
      </c>
      <c r="T4504" s="1065">
        <v>0</v>
      </c>
      <c r="U4504" s="1065">
        <v>0</v>
      </c>
      <c r="V4504" s="1065">
        <v>0</v>
      </c>
    </row>
    <row r="4505" spans="1:22">
      <c r="A4505">
        <v>4088200100</v>
      </c>
      <c r="B4505" s="1061">
        <v>2</v>
      </c>
      <c r="C4505" s="1061">
        <v>5</v>
      </c>
      <c r="D4505" s="1062">
        <v>2</v>
      </c>
      <c r="E4505" s="1061" t="s">
        <v>2394</v>
      </c>
      <c r="F4505" s="1061">
        <v>143</v>
      </c>
      <c r="G4505" s="1061" t="s">
        <v>711</v>
      </c>
      <c r="H4505" s="1063">
        <v>1</v>
      </c>
      <c r="I4505" s="1064">
        <v>22106</v>
      </c>
      <c r="J4505" s="1064">
        <v>1</v>
      </c>
      <c r="K4505">
        <v>2020</v>
      </c>
      <c r="L4505" s="1064">
        <v>1</v>
      </c>
      <c r="M4505" s="1064">
        <v>4</v>
      </c>
      <c r="N4505" s="1064" t="s">
        <v>2395</v>
      </c>
      <c r="O4505">
        <v>13</v>
      </c>
      <c r="P4505" s="1065">
        <v>0</v>
      </c>
      <c r="Q4505" s="1065">
        <v>0</v>
      </c>
      <c r="R4505" s="1066">
        <f t="shared" si="70"/>
        <v>0</v>
      </c>
      <c r="S4505" s="1065">
        <v>540</v>
      </c>
      <c r="T4505" s="1065">
        <v>540</v>
      </c>
      <c r="U4505" s="1065">
        <v>0</v>
      </c>
      <c r="V4505" s="1065">
        <v>0</v>
      </c>
    </row>
    <row r="4506" spans="1:22">
      <c r="A4506">
        <v>4088200100</v>
      </c>
      <c r="B4506" s="1061">
        <v>2</v>
      </c>
      <c r="C4506" s="1061">
        <v>5</v>
      </c>
      <c r="D4506" s="1062">
        <v>2</v>
      </c>
      <c r="E4506" s="1061" t="s">
        <v>2394</v>
      </c>
      <c r="F4506" s="1061">
        <v>143</v>
      </c>
      <c r="G4506" s="1061" t="s">
        <v>711</v>
      </c>
      <c r="H4506" s="1063">
        <v>1</v>
      </c>
      <c r="I4506" s="1064">
        <v>22106</v>
      </c>
      <c r="J4506" s="1064">
        <v>1</v>
      </c>
      <c r="K4506">
        <v>2020</v>
      </c>
      <c r="L4506" s="1064">
        <v>1</v>
      </c>
      <c r="M4506" s="1064">
        <v>4</v>
      </c>
      <c r="N4506" s="1064" t="s">
        <v>2395</v>
      </c>
      <c r="O4506">
        <v>13</v>
      </c>
      <c r="P4506" s="1065">
        <v>0</v>
      </c>
      <c r="Q4506" s="1065">
        <v>540</v>
      </c>
      <c r="R4506" s="1066">
        <f t="shared" si="70"/>
        <v>540</v>
      </c>
      <c r="S4506" s="1065">
        <v>0</v>
      </c>
      <c r="T4506" s="1065">
        <v>0</v>
      </c>
      <c r="U4506" s="1065">
        <v>0</v>
      </c>
      <c r="V4506" s="1065">
        <v>0</v>
      </c>
    </row>
    <row r="4507" spans="1:22">
      <c r="A4507">
        <v>4088200100</v>
      </c>
      <c r="B4507" s="1061">
        <v>2</v>
      </c>
      <c r="C4507" s="1061">
        <v>5</v>
      </c>
      <c r="D4507" s="1062">
        <v>2</v>
      </c>
      <c r="E4507" s="1061" t="s">
        <v>2394</v>
      </c>
      <c r="F4507" s="1061">
        <v>143</v>
      </c>
      <c r="G4507" s="1061" t="s">
        <v>711</v>
      </c>
      <c r="H4507" s="1063">
        <v>1</v>
      </c>
      <c r="I4507" s="1064">
        <v>24601</v>
      </c>
      <c r="J4507" s="1064">
        <v>1</v>
      </c>
      <c r="K4507">
        <v>2020</v>
      </c>
      <c r="L4507" s="1064">
        <v>1</v>
      </c>
      <c r="M4507" s="1064">
        <v>4</v>
      </c>
      <c r="N4507" s="1064" t="s">
        <v>2395</v>
      </c>
      <c r="O4507">
        <v>13</v>
      </c>
      <c r="P4507" s="1065">
        <v>0</v>
      </c>
      <c r="Q4507" s="1065">
        <v>0</v>
      </c>
      <c r="R4507" s="1066">
        <f t="shared" si="70"/>
        <v>0</v>
      </c>
      <c r="S4507" s="1065">
        <v>0</v>
      </c>
      <c r="T4507" s="1065">
        <v>0</v>
      </c>
      <c r="U4507" s="1065">
        <v>0</v>
      </c>
      <c r="V4507" s="1065">
        <v>0</v>
      </c>
    </row>
    <row r="4508" spans="1:22">
      <c r="A4508">
        <v>4088200100</v>
      </c>
      <c r="B4508" s="1061">
        <v>2</v>
      </c>
      <c r="C4508" s="1061">
        <v>5</v>
      </c>
      <c r="D4508" s="1062">
        <v>2</v>
      </c>
      <c r="E4508" s="1061" t="s">
        <v>2394</v>
      </c>
      <c r="F4508" s="1061">
        <v>143</v>
      </c>
      <c r="G4508" s="1061" t="s">
        <v>711</v>
      </c>
      <c r="H4508" s="1063">
        <v>1</v>
      </c>
      <c r="I4508" s="1064">
        <v>24601</v>
      </c>
      <c r="J4508" s="1064">
        <v>1</v>
      </c>
      <c r="K4508">
        <v>2020</v>
      </c>
      <c r="L4508" s="1064">
        <v>1</v>
      </c>
      <c r="M4508" s="1064">
        <v>4</v>
      </c>
      <c r="N4508" s="1064" t="s">
        <v>2395</v>
      </c>
      <c r="O4508">
        <v>13</v>
      </c>
      <c r="P4508" s="1065">
        <v>0</v>
      </c>
      <c r="Q4508" s="1065">
        <v>0</v>
      </c>
      <c r="R4508" s="1066">
        <f t="shared" si="70"/>
        <v>0</v>
      </c>
      <c r="S4508" s="1065">
        <v>0</v>
      </c>
      <c r="T4508" s="1065">
        <v>0</v>
      </c>
      <c r="U4508" s="1065">
        <v>0</v>
      </c>
      <c r="V4508" s="1065">
        <v>0</v>
      </c>
    </row>
    <row r="4509" spans="1:22">
      <c r="A4509">
        <v>4088200100</v>
      </c>
      <c r="B4509" s="1061">
        <v>2</v>
      </c>
      <c r="C4509" s="1061">
        <v>5</v>
      </c>
      <c r="D4509" s="1062">
        <v>2</v>
      </c>
      <c r="E4509" s="1061" t="s">
        <v>2394</v>
      </c>
      <c r="F4509" s="1061">
        <v>143</v>
      </c>
      <c r="G4509" s="1061" t="s">
        <v>711</v>
      </c>
      <c r="H4509" s="1063">
        <v>1</v>
      </c>
      <c r="I4509" s="1064">
        <v>24601</v>
      </c>
      <c r="J4509" s="1064">
        <v>1</v>
      </c>
      <c r="K4509">
        <v>2020</v>
      </c>
      <c r="L4509" s="1064">
        <v>1</v>
      </c>
      <c r="M4509" s="1064">
        <v>4</v>
      </c>
      <c r="N4509" s="1064" t="s">
        <v>2395</v>
      </c>
      <c r="O4509">
        <v>13</v>
      </c>
      <c r="P4509" s="1065">
        <v>0</v>
      </c>
      <c r="Q4509" s="1065">
        <v>0</v>
      </c>
      <c r="R4509" s="1066">
        <f t="shared" si="70"/>
        <v>0</v>
      </c>
      <c r="S4509" s="1065">
        <v>97730</v>
      </c>
      <c r="T4509" s="1065">
        <v>97730</v>
      </c>
      <c r="U4509" s="1065">
        <v>0</v>
      </c>
      <c r="V4509" s="1065">
        <v>0</v>
      </c>
    </row>
    <row r="4510" spans="1:22">
      <c r="A4510">
        <v>4088200100</v>
      </c>
      <c r="B4510" s="1061">
        <v>2</v>
      </c>
      <c r="C4510" s="1061">
        <v>5</v>
      </c>
      <c r="D4510" s="1062">
        <v>2</v>
      </c>
      <c r="E4510" s="1061" t="s">
        <v>2394</v>
      </c>
      <c r="F4510" s="1061">
        <v>143</v>
      </c>
      <c r="G4510" s="1061" t="s">
        <v>711</v>
      </c>
      <c r="H4510" s="1063">
        <v>1</v>
      </c>
      <c r="I4510" s="1064">
        <v>24601</v>
      </c>
      <c r="J4510" s="1064">
        <v>1</v>
      </c>
      <c r="K4510">
        <v>2020</v>
      </c>
      <c r="L4510" s="1064">
        <v>1</v>
      </c>
      <c r="M4510" s="1064">
        <v>4</v>
      </c>
      <c r="N4510" s="1064" t="s">
        <v>2395</v>
      </c>
      <c r="O4510">
        <v>13</v>
      </c>
      <c r="P4510" s="1065">
        <v>0</v>
      </c>
      <c r="Q4510" s="1065">
        <v>97730</v>
      </c>
      <c r="R4510" s="1066">
        <f t="shared" si="70"/>
        <v>97730</v>
      </c>
      <c r="S4510" s="1065">
        <v>0</v>
      </c>
      <c r="T4510" s="1065">
        <v>0</v>
      </c>
      <c r="U4510" s="1065">
        <v>0</v>
      </c>
      <c r="V4510" s="1065">
        <v>0</v>
      </c>
    </row>
    <row r="4511" spans="1:22">
      <c r="A4511">
        <v>4088200100</v>
      </c>
      <c r="B4511" s="1061">
        <v>2</v>
      </c>
      <c r="C4511" s="1061">
        <v>5</v>
      </c>
      <c r="D4511" s="1062">
        <v>2</v>
      </c>
      <c r="E4511" s="1061" t="s">
        <v>2394</v>
      </c>
      <c r="F4511" s="1061">
        <v>143</v>
      </c>
      <c r="G4511" s="1061" t="s">
        <v>711</v>
      </c>
      <c r="H4511" s="1063">
        <v>1</v>
      </c>
      <c r="I4511" s="1064">
        <v>24801</v>
      </c>
      <c r="J4511" s="1064">
        <v>1</v>
      </c>
      <c r="K4511">
        <v>2020</v>
      </c>
      <c r="L4511" s="1064">
        <v>1</v>
      </c>
      <c r="M4511" s="1064">
        <v>4</v>
      </c>
      <c r="N4511" s="1064" t="s">
        <v>2395</v>
      </c>
      <c r="O4511">
        <v>13</v>
      </c>
      <c r="P4511" s="1065">
        <v>0</v>
      </c>
      <c r="Q4511" s="1065">
        <v>0</v>
      </c>
      <c r="R4511" s="1066">
        <f t="shared" si="70"/>
        <v>0</v>
      </c>
      <c r="S4511" s="1065">
        <v>0</v>
      </c>
      <c r="T4511" s="1065">
        <v>0</v>
      </c>
      <c r="U4511" s="1065">
        <v>0</v>
      </c>
      <c r="V4511" s="1065">
        <v>0</v>
      </c>
    </row>
    <row r="4512" spans="1:22">
      <c r="A4512">
        <v>4088200100</v>
      </c>
      <c r="B4512" s="1061">
        <v>2</v>
      </c>
      <c r="C4512" s="1061">
        <v>5</v>
      </c>
      <c r="D4512" s="1062">
        <v>2</v>
      </c>
      <c r="E4512" s="1061" t="s">
        <v>2394</v>
      </c>
      <c r="F4512" s="1061">
        <v>143</v>
      </c>
      <c r="G4512" s="1061" t="s">
        <v>711</v>
      </c>
      <c r="H4512" s="1063">
        <v>1</v>
      </c>
      <c r="I4512" s="1064">
        <v>24801</v>
      </c>
      <c r="J4512" s="1064">
        <v>1</v>
      </c>
      <c r="K4512">
        <v>2020</v>
      </c>
      <c r="L4512" s="1064">
        <v>1</v>
      </c>
      <c r="M4512" s="1064">
        <v>4</v>
      </c>
      <c r="N4512" s="1064" t="s">
        <v>2395</v>
      </c>
      <c r="O4512">
        <v>13</v>
      </c>
      <c r="P4512" s="1065">
        <v>0</v>
      </c>
      <c r="Q4512" s="1065">
        <v>0</v>
      </c>
      <c r="R4512" s="1066">
        <f t="shared" si="70"/>
        <v>0</v>
      </c>
      <c r="S4512" s="1065">
        <v>0</v>
      </c>
      <c r="T4512" s="1065">
        <v>0</v>
      </c>
      <c r="U4512" s="1065">
        <v>0</v>
      </c>
      <c r="V4512" s="1065">
        <v>0</v>
      </c>
    </row>
    <row r="4513" spans="1:22">
      <c r="A4513">
        <v>4088200100</v>
      </c>
      <c r="B4513" s="1061">
        <v>2</v>
      </c>
      <c r="C4513" s="1061">
        <v>5</v>
      </c>
      <c r="D4513" s="1062">
        <v>2</v>
      </c>
      <c r="E4513" s="1061" t="s">
        <v>2394</v>
      </c>
      <c r="F4513" s="1061">
        <v>143</v>
      </c>
      <c r="G4513" s="1061" t="s">
        <v>711</v>
      </c>
      <c r="H4513" s="1063">
        <v>1</v>
      </c>
      <c r="I4513" s="1064">
        <v>24801</v>
      </c>
      <c r="J4513" s="1064">
        <v>1</v>
      </c>
      <c r="K4513">
        <v>2020</v>
      </c>
      <c r="L4513" s="1064">
        <v>1</v>
      </c>
      <c r="M4513" s="1064">
        <v>4</v>
      </c>
      <c r="N4513" s="1064" t="s">
        <v>2395</v>
      </c>
      <c r="O4513">
        <v>13</v>
      </c>
      <c r="P4513" s="1065">
        <v>0</v>
      </c>
      <c r="Q4513" s="1065">
        <v>0</v>
      </c>
      <c r="R4513" s="1066">
        <f t="shared" si="70"/>
        <v>0</v>
      </c>
      <c r="S4513" s="1065">
        <v>243716</v>
      </c>
      <c r="T4513" s="1065">
        <v>243716</v>
      </c>
      <c r="U4513" s="1065">
        <v>0</v>
      </c>
      <c r="V4513" s="1065">
        <v>0</v>
      </c>
    </row>
    <row r="4514" spans="1:22">
      <c r="A4514">
        <v>4088200100</v>
      </c>
      <c r="B4514" s="1061">
        <v>2</v>
      </c>
      <c r="C4514" s="1061">
        <v>5</v>
      </c>
      <c r="D4514" s="1062">
        <v>2</v>
      </c>
      <c r="E4514" s="1061" t="s">
        <v>2394</v>
      </c>
      <c r="F4514" s="1061">
        <v>143</v>
      </c>
      <c r="G4514" s="1061" t="s">
        <v>711</v>
      </c>
      <c r="H4514" s="1063">
        <v>1</v>
      </c>
      <c r="I4514" s="1064">
        <v>24801</v>
      </c>
      <c r="J4514" s="1064">
        <v>1</v>
      </c>
      <c r="K4514">
        <v>2020</v>
      </c>
      <c r="L4514" s="1064">
        <v>1</v>
      </c>
      <c r="M4514" s="1064">
        <v>4</v>
      </c>
      <c r="N4514" s="1064" t="s">
        <v>2395</v>
      </c>
      <c r="O4514">
        <v>13</v>
      </c>
      <c r="P4514" s="1065">
        <v>0</v>
      </c>
      <c r="Q4514" s="1065">
        <v>243716</v>
      </c>
      <c r="R4514" s="1066">
        <f t="shared" si="70"/>
        <v>243716</v>
      </c>
      <c r="S4514" s="1065">
        <v>0</v>
      </c>
      <c r="T4514" s="1065">
        <v>0</v>
      </c>
      <c r="U4514" s="1065">
        <v>0</v>
      </c>
      <c r="V4514" s="1065">
        <v>0</v>
      </c>
    </row>
    <row r="4515" spans="1:22">
      <c r="A4515">
        <v>4088200100</v>
      </c>
      <c r="B4515" s="1061">
        <v>2</v>
      </c>
      <c r="C4515" s="1061">
        <v>5</v>
      </c>
      <c r="D4515" s="1062">
        <v>2</v>
      </c>
      <c r="E4515" s="1061" t="s">
        <v>2394</v>
      </c>
      <c r="F4515" s="1061">
        <v>143</v>
      </c>
      <c r="G4515" s="1061" t="s">
        <v>711</v>
      </c>
      <c r="H4515" s="1063">
        <v>1</v>
      </c>
      <c r="I4515" s="1064">
        <v>24801</v>
      </c>
      <c r="J4515" s="1064">
        <v>2</v>
      </c>
      <c r="K4515">
        <v>2020</v>
      </c>
      <c r="L4515" s="1064">
        <v>1</v>
      </c>
      <c r="M4515" s="1064">
        <v>4</v>
      </c>
      <c r="N4515" s="1064" t="s">
        <v>2395</v>
      </c>
      <c r="O4515">
        <v>13</v>
      </c>
      <c r="P4515" s="1065">
        <v>0</v>
      </c>
      <c r="Q4515" s="1065">
        <v>0</v>
      </c>
      <c r="R4515" s="1066">
        <f t="shared" si="70"/>
        <v>0</v>
      </c>
      <c r="S4515" s="1065">
        <v>0</v>
      </c>
      <c r="T4515" s="1065">
        <v>0</v>
      </c>
      <c r="U4515" s="1065">
        <v>0</v>
      </c>
      <c r="V4515" s="1065">
        <v>0</v>
      </c>
    </row>
    <row r="4516" spans="1:22">
      <c r="A4516">
        <v>4088200100</v>
      </c>
      <c r="B4516" s="1061">
        <v>2</v>
      </c>
      <c r="C4516" s="1061">
        <v>5</v>
      </c>
      <c r="D4516" s="1062">
        <v>2</v>
      </c>
      <c r="E4516" s="1061" t="s">
        <v>2394</v>
      </c>
      <c r="F4516" s="1061">
        <v>143</v>
      </c>
      <c r="G4516" s="1061" t="s">
        <v>711</v>
      </c>
      <c r="H4516" s="1063">
        <v>1</v>
      </c>
      <c r="I4516" s="1064">
        <v>24801</v>
      </c>
      <c r="J4516" s="1064">
        <v>2</v>
      </c>
      <c r="K4516">
        <v>2020</v>
      </c>
      <c r="L4516" s="1064">
        <v>1</v>
      </c>
      <c r="M4516" s="1064">
        <v>4</v>
      </c>
      <c r="N4516" s="1064" t="s">
        <v>2395</v>
      </c>
      <c r="O4516">
        <v>13</v>
      </c>
      <c r="P4516" s="1065">
        <v>0</v>
      </c>
      <c r="Q4516" s="1065">
        <v>44344.97</v>
      </c>
      <c r="R4516" s="1066">
        <f t="shared" si="70"/>
        <v>44344.97</v>
      </c>
      <c r="S4516" s="1065">
        <v>0</v>
      </c>
      <c r="T4516" s="1065">
        <v>0</v>
      </c>
      <c r="U4516" s="1065">
        <v>0</v>
      </c>
      <c r="V4516" s="1065">
        <v>0</v>
      </c>
    </row>
    <row r="4517" spans="1:22">
      <c r="A4517">
        <v>4088200100</v>
      </c>
      <c r="B4517" s="1061">
        <v>2</v>
      </c>
      <c r="C4517" s="1061">
        <v>5</v>
      </c>
      <c r="D4517" s="1062">
        <v>2</v>
      </c>
      <c r="E4517" s="1061" t="s">
        <v>2394</v>
      </c>
      <c r="F4517" s="1061">
        <v>143</v>
      </c>
      <c r="G4517" s="1061" t="s">
        <v>711</v>
      </c>
      <c r="H4517" s="1063">
        <v>1</v>
      </c>
      <c r="I4517" s="1064">
        <v>24801</v>
      </c>
      <c r="J4517" s="1064">
        <v>1</v>
      </c>
      <c r="K4517">
        <v>2020</v>
      </c>
      <c r="L4517" s="1064">
        <v>1</v>
      </c>
      <c r="M4517" s="1064">
        <v>4</v>
      </c>
      <c r="N4517" s="1064" t="s">
        <v>2395</v>
      </c>
      <c r="O4517">
        <v>13</v>
      </c>
      <c r="P4517" s="1065">
        <v>0</v>
      </c>
      <c r="Q4517" s="1065">
        <v>0</v>
      </c>
      <c r="R4517" s="1066">
        <f t="shared" si="70"/>
        <v>0</v>
      </c>
      <c r="S4517" s="1065">
        <v>0</v>
      </c>
      <c r="T4517" s="1065">
        <v>0</v>
      </c>
      <c r="U4517" s="1065">
        <v>0</v>
      </c>
      <c r="V4517" s="1065">
        <v>0</v>
      </c>
    </row>
    <row r="4518" spans="1:22">
      <c r="A4518">
        <v>4088200100</v>
      </c>
      <c r="B4518" s="1061">
        <v>2</v>
      </c>
      <c r="C4518" s="1061">
        <v>5</v>
      </c>
      <c r="D4518" s="1062">
        <v>2</v>
      </c>
      <c r="E4518" s="1061" t="s">
        <v>2394</v>
      </c>
      <c r="F4518" s="1061">
        <v>143</v>
      </c>
      <c r="G4518" s="1061" t="s">
        <v>711</v>
      </c>
      <c r="H4518" s="1063">
        <v>1</v>
      </c>
      <c r="I4518" s="1064">
        <v>24801</v>
      </c>
      <c r="J4518" s="1064">
        <v>1</v>
      </c>
      <c r="K4518">
        <v>2020</v>
      </c>
      <c r="L4518" s="1064">
        <v>1</v>
      </c>
      <c r="M4518" s="1064">
        <v>4</v>
      </c>
      <c r="N4518" s="1064" t="s">
        <v>2395</v>
      </c>
      <c r="O4518">
        <v>13</v>
      </c>
      <c r="P4518" s="1065">
        <v>0</v>
      </c>
      <c r="Q4518" s="1065">
        <v>0</v>
      </c>
      <c r="R4518" s="1066">
        <f t="shared" si="70"/>
        <v>0</v>
      </c>
      <c r="S4518" s="1065">
        <v>0</v>
      </c>
      <c r="T4518" s="1065">
        <v>0</v>
      </c>
      <c r="U4518" s="1065">
        <v>44000.95</v>
      </c>
      <c r="V4518" s="1065">
        <v>44000.95</v>
      </c>
    </row>
    <row r="4519" spans="1:22">
      <c r="A4519">
        <v>4088200100</v>
      </c>
      <c r="B4519" s="1061">
        <v>2</v>
      </c>
      <c r="C4519" s="1061">
        <v>5</v>
      </c>
      <c r="D4519" s="1062">
        <v>2</v>
      </c>
      <c r="E4519" s="1061" t="s">
        <v>2394</v>
      </c>
      <c r="F4519" s="1061">
        <v>143</v>
      </c>
      <c r="G4519" s="1061" t="s">
        <v>711</v>
      </c>
      <c r="H4519" s="1063">
        <v>1</v>
      </c>
      <c r="I4519" s="1064">
        <v>24801</v>
      </c>
      <c r="J4519" s="1064">
        <v>1</v>
      </c>
      <c r="K4519">
        <v>2020</v>
      </c>
      <c r="L4519" s="1064">
        <v>1</v>
      </c>
      <c r="M4519" s="1064">
        <v>4</v>
      </c>
      <c r="N4519" s="1064" t="s">
        <v>2395</v>
      </c>
      <c r="O4519">
        <v>13</v>
      </c>
      <c r="P4519" s="1065">
        <v>0</v>
      </c>
      <c r="Q4519" s="1065">
        <v>44000.95</v>
      </c>
      <c r="R4519" s="1066">
        <f t="shared" si="70"/>
        <v>44000.95</v>
      </c>
      <c r="S4519" s="1065">
        <v>0</v>
      </c>
      <c r="T4519" s="1065">
        <v>0</v>
      </c>
      <c r="U4519" s="1065">
        <v>0</v>
      </c>
      <c r="V4519" s="1065">
        <v>0</v>
      </c>
    </row>
    <row r="4520" spans="1:22">
      <c r="A4520">
        <v>4088200100</v>
      </c>
      <c r="B4520" s="1061">
        <v>2</v>
      </c>
      <c r="C4520" s="1061">
        <v>5</v>
      </c>
      <c r="D4520" s="1062">
        <v>2</v>
      </c>
      <c r="E4520" s="1061" t="s">
        <v>2394</v>
      </c>
      <c r="F4520" s="1061">
        <v>143</v>
      </c>
      <c r="G4520" s="1061" t="s">
        <v>711</v>
      </c>
      <c r="H4520" s="1063">
        <v>1</v>
      </c>
      <c r="I4520" s="1064">
        <v>24801</v>
      </c>
      <c r="J4520" s="1064">
        <v>1</v>
      </c>
      <c r="K4520">
        <v>2020</v>
      </c>
      <c r="L4520" s="1064">
        <v>1</v>
      </c>
      <c r="M4520" s="1064">
        <v>4</v>
      </c>
      <c r="N4520" s="1064" t="s">
        <v>2395</v>
      </c>
      <c r="O4520">
        <v>13</v>
      </c>
      <c r="P4520" s="1065">
        <v>0</v>
      </c>
      <c r="Q4520" s="1065">
        <v>0</v>
      </c>
      <c r="R4520" s="1066">
        <f t="shared" si="70"/>
        <v>0</v>
      </c>
      <c r="S4520" s="1065">
        <v>0</v>
      </c>
      <c r="T4520" s="1065">
        <v>0</v>
      </c>
      <c r="U4520" s="1065">
        <v>0</v>
      </c>
      <c r="V4520" s="1065">
        <v>0</v>
      </c>
    </row>
    <row r="4521" spans="1:22">
      <c r="A4521">
        <v>4088200100</v>
      </c>
      <c r="B4521" s="1061">
        <v>2</v>
      </c>
      <c r="C4521" s="1061">
        <v>5</v>
      </c>
      <c r="D4521" s="1062">
        <v>2</v>
      </c>
      <c r="E4521" s="1061" t="s">
        <v>2394</v>
      </c>
      <c r="F4521" s="1061">
        <v>143</v>
      </c>
      <c r="G4521" s="1061" t="s">
        <v>711</v>
      </c>
      <c r="H4521" s="1063">
        <v>1</v>
      </c>
      <c r="I4521" s="1064">
        <v>24801</v>
      </c>
      <c r="J4521" s="1064">
        <v>1</v>
      </c>
      <c r="K4521">
        <v>2020</v>
      </c>
      <c r="L4521" s="1064">
        <v>1</v>
      </c>
      <c r="M4521" s="1064">
        <v>4</v>
      </c>
      <c r="N4521" s="1064" t="s">
        <v>2395</v>
      </c>
      <c r="O4521">
        <v>13</v>
      </c>
      <c r="P4521" s="1065">
        <v>0</v>
      </c>
      <c r="Q4521" s="1065">
        <v>0</v>
      </c>
      <c r="R4521" s="1066">
        <f t="shared" si="70"/>
        <v>0</v>
      </c>
      <c r="S4521" s="1065">
        <v>44000.95</v>
      </c>
      <c r="T4521" s="1065">
        <v>44000.95</v>
      </c>
      <c r="U4521" s="1065">
        <v>0</v>
      </c>
      <c r="V4521" s="1065">
        <v>0</v>
      </c>
    </row>
    <row r="4522" spans="1:22">
      <c r="A4522">
        <v>4088200100</v>
      </c>
      <c r="B4522" s="1061">
        <v>2</v>
      </c>
      <c r="C4522" s="1061">
        <v>5</v>
      </c>
      <c r="D4522" s="1062">
        <v>2</v>
      </c>
      <c r="E4522" s="1061" t="s">
        <v>2394</v>
      </c>
      <c r="F4522" s="1061">
        <v>143</v>
      </c>
      <c r="G4522" s="1061" t="s">
        <v>711</v>
      </c>
      <c r="H4522" s="1063">
        <v>1</v>
      </c>
      <c r="I4522" s="1064">
        <v>24801</v>
      </c>
      <c r="J4522" s="1064">
        <v>1</v>
      </c>
      <c r="K4522">
        <v>2020</v>
      </c>
      <c r="L4522" s="1064">
        <v>1</v>
      </c>
      <c r="M4522" s="1064">
        <v>4</v>
      </c>
      <c r="N4522" s="1064" t="s">
        <v>2395</v>
      </c>
      <c r="O4522">
        <v>13</v>
      </c>
      <c r="P4522" s="1065">
        <v>0</v>
      </c>
      <c r="Q4522" s="1065">
        <v>0</v>
      </c>
      <c r="R4522" s="1066">
        <f t="shared" si="70"/>
        <v>0</v>
      </c>
      <c r="S4522" s="1065">
        <v>0</v>
      </c>
      <c r="T4522" s="1065">
        <v>0</v>
      </c>
      <c r="U4522" s="1065">
        <v>0</v>
      </c>
      <c r="V4522" s="1065">
        <v>0</v>
      </c>
    </row>
    <row r="4523" spans="1:22">
      <c r="A4523">
        <v>4088200100</v>
      </c>
      <c r="B4523" s="1061">
        <v>2</v>
      </c>
      <c r="C4523" s="1061">
        <v>5</v>
      </c>
      <c r="D4523" s="1062">
        <v>2</v>
      </c>
      <c r="E4523" s="1061" t="s">
        <v>2394</v>
      </c>
      <c r="F4523" s="1061">
        <v>143</v>
      </c>
      <c r="G4523" s="1061" t="s">
        <v>711</v>
      </c>
      <c r="H4523" s="1063">
        <v>1</v>
      </c>
      <c r="I4523" s="1064">
        <v>25301</v>
      </c>
      <c r="J4523" s="1064">
        <v>1</v>
      </c>
      <c r="K4523">
        <v>2020</v>
      </c>
      <c r="L4523" s="1064">
        <v>1</v>
      </c>
      <c r="M4523" s="1064">
        <v>4</v>
      </c>
      <c r="N4523" s="1064" t="s">
        <v>2395</v>
      </c>
      <c r="O4523">
        <v>13</v>
      </c>
      <c r="P4523" s="1065">
        <v>0</v>
      </c>
      <c r="Q4523" s="1065">
        <v>0</v>
      </c>
      <c r="R4523" s="1066">
        <f t="shared" si="70"/>
        <v>0</v>
      </c>
      <c r="S4523" s="1065">
        <v>0</v>
      </c>
      <c r="T4523" s="1065">
        <v>0</v>
      </c>
      <c r="U4523" s="1065">
        <v>0</v>
      </c>
      <c r="V4523" s="1065">
        <v>0</v>
      </c>
    </row>
    <row r="4524" spans="1:22">
      <c r="A4524">
        <v>4088200100</v>
      </c>
      <c r="B4524" s="1061">
        <v>2</v>
      </c>
      <c r="C4524" s="1061">
        <v>5</v>
      </c>
      <c r="D4524" s="1062">
        <v>2</v>
      </c>
      <c r="E4524" s="1061" t="s">
        <v>2394</v>
      </c>
      <c r="F4524" s="1061">
        <v>143</v>
      </c>
      <c r="G4524" s="1061" t="s">
        <v>711</v>
      </c>
      <c r="H4524" s="1063">
        <v>1</v>
      </c>
      <c r="I4524" s="1064">
        <v>25301</v>
      </c>
      <c r="J4524" s="1064">
        <v>1</v>
      </c>
      <c r="K4524">
        <v>2020</v>
      </c>
      <c r="L4524" s="1064">
        <v>1</v>
      </c>
      <c r="M4524" s="1064">
        <v>4</v>
      </c>
      <c r="N4524" s="1064" t="s">
        <v>2395</v>
      </c>
      <c r="O4524">
        <v>13</v>
      </c>
      <c r="P4524" s="1065">
        <v>0</v>
      </c>
      <c r="Q4524" s="1065">
        <v>11890</v>
      </c>
      <c r="R4524" s="1066">
        <f t="shared" si="70"/>
        <v>11890</v>
      </c>
      <c r="S4524" s="1065">
        <v>0</v>
      </c>
      <c r="T4524" s="1065">
        <v>0</v>
      </c>
      <c r="U4524" s="1065">
        <v>0</v>
      </c>
      <c r="V4524" s="1065">
        <v>0</v>
      </c>
    </row>
    <row r="4525" spans="1:22">
      <c r="A4525">
        <v>4088200100</v>
      </c>
      <c r="B4525" s="1061">
        <v>2</v>
      </c>
      <c r="C4525" s="1061">
        <v>5</v>
      </c>
      <c r="D4525" s="1062">
        <v>2</v>
      </c>
      <c r="E4525" s="1061" t="s">
        <v>2394</v>
      </c>
      <c r="F4525" s="1061">
        <v>143</v>
      </c>
      <c r="G4525" s="1061" t="s">
        <v>711</v>
      </c>
      <c r="H4525" s="1063">
        <v>1</v>
      </c>
      <c r="I4525" s="1064">
        <v>25301</v>
      </c>
      <c r="J4525" s="1064">
        <v>1</v>
      </c>
      <c r="K4525">
        <v>2020</v>
      </c>
      <c r="L4525" s="1064">
        <v>1</v>
      </c>
      <c r="M4525" s="1064">
        <v>4</v>
      </c>
      <c r="N4525" s="1064" t="s">
        <v>2395</v>
      </c>
      <c r="O4525">
        <v>13</v>
      </c>
      <c r="P4525" s="1065">
        <v>0</v>
      </c>
      <c r="Q4525" s="1065">
        <v>0</v>
      </c>
      <c r="R4525" s="1066">
        <f t="shared" si="70"/>
        <v>0</v>
      </c>
      <c r="S4525" s="1065">
        <v>0</v>
      </c>
      <c r="T4525" s="1065">
        <v>0</v>
      </c>
      <c r="U4525" s="1065">
        <v>0</v>
      </c>
      <c r="V4525" s="1065">
        <v>0</v>
      </c>
    </row>
    <row r="4526" spans="1:22">
      <c r="A4526">
        <v>4088200100</v>
      </c>
      <c r="B4526" s="1061">
        <v>2</v>
      </c>
      <c r="C4526" s="1061">
        <v>5</v>
      </c>
      <c r="D4526" s="1062">
        <v>2</v>
      </c>
      <c r="E4526" s="1061" t="s">
        <v>2394</v>
      </c>
      <c r="F4526" s="1061">
        <v>143</v>
      </c>
      <c r="G4526" s="1061" t="s">
        <v>711</v>
      </c>
      <c r="H4526" s="1063">
        <v>1</v>
      </c>
      <c r="I4526" s="1064">
        <v>25301</v>
      </c>
      <c r="J4526" s="1064">
        <v>1</v>
      </c>
      <c r="K4526">
        <v>2020</v>
      </c>
      <c r="L4526" s="1064">
        <v>1</v>
      </c>
      <c r="M4526" s="1064">
        <v>4</v>
      </c>
      <c r="N4526" s="1064" t="s">
        <v>2395</v>
      </c>
      <c r="O4526">
        <v>13</v>
      </c>
      <c r="P4526" s="1065">
        <v>0</v>
      </c>
      <c r="Q4526" s="1065">
        <v>0</v>
      </c>
      <c r="R4526" s="1066">
        <f t="shared" si="70"/>
        <v>0</v>
      </c>
      <c r="S4526" s="1065">
        <v>11890</v>
      </c>
      <c r="T4526" s="1065">
        <v>11890</v>
      </c>
      <c r="U4526" s="1065">
        <v>0</v>
      </c>
      <c r="V4526" s="1065">
        <v>0</v>
      </c>
    </row>
    <row r="4527" spans="1:22">
      <c r="A4527">
        <v>4088200100</v>
      </c>
      <c r="B4527" s="1061">
        <v>2</v>
      </c>
      <c r="C4527" s="1061">
        <v>5</v>
      </c>
      <c r="D4527" s="1062">
        <v>2</v>
      </c>
      <c r="E4527" s="1061" t="s">
        <v>2394</v>
      </c>
      <c r="F4527" s="1061">
        <v>143</v>
      </c>
      <c r="G4527" s="1061" t="s">
        <v>711</v>
      </c>
      <c r="H4527" s="1063">
        <v>1</v>
      </c>
      <c r="I4527" s="1064">
        <v>29401</v>
      </c>
      <c r="J4527" s="1064">
        <v>1</v>
      </c>
      <c r="K4527">
        <v>2020</v>
      </c>
      <c r="L4527" s="1064">
        <v>1</v>
      </c>
      <c r="M4527" s="1064">
        <v>4</v>
      </c>
      <c r="N4527" s="1064" t="s">
        <v>2395</v>
      </c>
      <c r="O4527">
        <v>13</v>
      </c>
      <c r="P4527" s="1065">
        <v>0</v>
      </c>
      <c r="Q4527" s="1065">
        <v>0</v>
      </c>
      <c r="R4527" s="1066">
        <f t="shared" si="70"/>
        <v>0</v>
      </c>
      <c r="S4527" s="1065">
        <v>0</v>
      </c>
      <c r="T4527" s="1065">
        <v>0</v>
      </c>
      <c r="U4527" s="1065">
        <v>0</v>
      </c>
      <c r="V4527" s="1065">
        <v>0</v>
      </c>
    </row>
    <row r="4528" spans="1:22">
      <c r="A4528">
        <v>4088200100</v>
      </c>
      <c r="B4528" s="1061">
        <v>2</v>
      </c>
      <c r="C4528" s="1061">
        <v>5</v>
      </c>
      <c r="D4528" s="1062">
        <v>2</v>
      </c>
      <c r="E4528" s="1061" t="s">
        <v>2394</v>
      </c>
      <c r="F4528" s="1061">
        <v>143</v>
      </c>
      <c r="G4528" s="1061" t="s">
        <v>711</v>
      </c>
      <c r="H4528" s="1063">
        <v>1</v>
      </c>
      <c r="I4528" s="1064">
        <v>29401</v>
      </c>
      <c r="J4528" s="1064">
        <v>1</v>
      </c>
      <c r="K4528">
        <v>2020</v>
      </c>
      <c r="L4528" s="1064">
        <v>1</v>
      </c>
      <c r="M4528" s="1064">
        <v>4</v>
      </c>
      <c r="N4528" s="1064" t="s">
        <v>2395</v>
      </c>
      <c r="O4528">
        <v>13</v>
      </c>
      <c r="P4528" s="1065">
        <v>0</v>
      </c>
      <c r="Q4528" s="1065">
        <v>0</v>
      </c>
      <c r="R4528" s="1066">
        <f t="shared" si="70"/>
        <v>0</v>
      </c>
      <c r="S4528" s="1065">
        <v>0</v>
      </c>
      <c r="T4528" s="1065">
        <v>0</v>
      </c>
      <c r="U4528" s="1065">
        <v>5070.12</v>
      </c>
      <c r="V4528" s="1065">
        <v>5070.12</v>
      </c>
    </row>
    <row r="4529" spans="1:22">
      <c r="A4529">
        <v>4088200100</v>
      </c>
      <c r="B4529" s="1061">
        <v>2</v>
      </c>
      <c r="C4529" s="1061">
        <v>5</v>
      </c>
      <c r="D4529" s="1062">
        <v>2</v>
      </c>
      <c r="E4529" s="1061" t="s">
        <v>2394</v>
      </c>
      <c r="F4529" s="1061">
        <v>143</v>
      </c>
      <c r="G4529" s="1061" t="s">
        <v>711</v>
      </c>
      <c r="H4529" s="1063">
        <v>1</v>
      </c>
      <c r="I4529" s="1064">
        <v>29401</v>
      </c>
      <c r="J4529" s="1064">
        <v>1</v>
      </c>
      <c r="K4529">
        <v>2020</v>
      </c>
      <c r="L4529" s="1064">
        <v>1</v>
      </c>
      <c r="M4529" s="1064">
        <v>4</v>
      </c>
      <c r="N4529" s="1064" t="s">
        <v>2395</v>
      </c>
      <c r="O4529">
        <v>13</v>
      </c>
      <c r="P4529" s="1065">
        <v>0</v>
      </c>
      <c r="Q4529" s="1065">
        <v>0</v>
      </c>
      <c r="R4529" s="1066">
        <f t="shared" si="70"/>
        <v>0</v>
      </c>
      <c r="S4529" s="1065">
        <v>0</v>
      </c>
      <c r="T4529" s="1065">
        <v>0</v>
      </c>
      <c r="U4529" s="1065">
        <v>0</v>
      </c>
      <c r="V4529" s="1065">
        <v>0</v>
      </c>
    </row>
    <row r="4530" spans="1:22">
      <c r="A4530">
        <v>4088200100</v>
      </c>
      <c r="B4530" s="1061">
        <v>2</v>
      </c>
      <c r="C4530" s="1061">
        <v>5</v>
      </c>
      <c r="D4530" s="1062">
        <v>2</v>
      </c>
      <c r="E4530" s="1061" t="s">
        <v>2394</v>
      </c>
      <c r="F4530" s="1061">
        <v>143</v>
      </c>
      <c r="G4530" s="1061" t="s">
        <v>711</v>
      </c>
      <c r="H4530" s="1063">
        <v>1</v>
      </c>
      <c r="I4530" s="1064">
        <v>29401</v>
      </c>
      <c r="J4530" s="1064">
        <v>1</v>
      </c>
      <c r="K4530">
        <v>2020</v>
      </c>
      <c r="L4530" s="1064">
        <v>1</v>
      </c>
      <c r="M4530" s="1064">
        <v>4</v>
      </c>
      <c r="N4530" s="1064" t="s">
        <v>2395</v>
      </c>
      <c r="O4530">
        <v>13</v>
      </c>
      <c r="P4530" s="1065">
        <v>0</v>
      </c>
      <c r="Q4530" s="1065">
        <v>0</v>
      </c>
      <c r="R4530" s="1066">
        <f t="shared" si="70"/>
        <v>0</v>
      </c>
      <c r="S4530" s="1065">
        <v>0</v>
      </c>
      <c r="T4530" s="1065">
        <v>0</v>
      </c>
      <c r="U4530" s="1065">
        <v>0</v>
      </c>
      <c r="V4530" s="1065">
        <v>0</v>
      </c>
    </row>
    <row r="4531" spans="1:22">
      <c r="A4531">
        <v>4088200100</v>
      </c>
      <c r="B4531" s="1061">
        <v>2</v>
      </c>
      <c r="C4531" s="1061">
        <v>5</v>
      </c>
      <c r="D4531" s="1062">
        <v>2</v>
      </c>
      <c r="E4531" s="1061" t="s">
        <v>2394</v>
      </c>
      <c r="F4531" s="1061">
        <v>143</v>
      </c>
      <c r="G4531" s="1061" t="s">
        <v>711</v>
      </c>
      <c r="H4531" s="1063">
        <v>1</v>
      </c>
      <c r="I4531" s="1064">
        <v>29401</v>
      </c>
      <c r="J4531" s="1064">
        <v>1</v>
      </c>
      <c r="K4531">
        <v>2020</v>
      </c>
      <c r="L4531" s="1064">
        <v>1</v>
      </c>
      <c r="M4531" s="1064">
        <v>4</v>
      </c>
      <c r="N4531" s="1064" t="s">
        <v>2395</v>
      </c>
      <c r="O4531">
        <v>13</v>
      </c>
      <c r="P4531" s="1065">
        <v>0</v>
      </c>
      <c r="Q4531" s="1065">
        <v>0</v>
      </c>
      <c r="R4531" s="1066">
        <f t="shared" si="70"/>
        <v>0</v>
      </c>
      <c r="S4531" s="1065">
        <v>5070.12</v>
      </c>
      <c r="T4531" s="1065">
        <v>5070.12</v>
      </c>
      <c r="U4531" s="1065">
        <v>0</v>
      </c>
      <c r="V4531" s="1065">
        <v>0</v>
      </c>
    </row>
    <row r="4532" spans="1:22">
      <c r="A4532">
        <v>4088200100</v>
      </c>
      <c r="B4532" s="1061">
        <v>2</v>
      </c>
      <c r="C4532" s="1061">
        <v>5</v>
      </c>
      <c r="D4532" s="1062">
        <v>2</v>
      </c>
      <c r="E4532" s="1061" t="s">
        <v>2394</v>
      </c>
      <c r="F4532" s="1061">
        <v>143</v>
      </c>
      <c r="G4532" s="1061" t="s">
        <v>711</v>
      </c>
      <c r="H4532" s="1063">
        <v>1</v>
      </c>
      <c r="I4532" s="1064">
        <v>29401</v>
      </c>
      <c r="J4532" s="1064">
        <v>1</v>
      </c>
      <c r="K4532">
        <v>2020</v>
      </c>
      <c r="L4532" s="1064">
        <v>1</v>
      </c>
      <c r="M4532" s="1064">
        <v>4</v>
      </c>
      <c r="N4532" s="1064" t="s">
        <v>2395</v>
      </c>
      <c r="O4532">
        <v>13</v>
      </c>
      <c r="P4532" s="1065">
        <v>0</v>
      </c>
      <c r="Q4532" s="1065">
        <v>5070.12</v>
      </c>
      <c r="R4532" s="1066">
        <f t="shared" si="70"/>
        <v>5070.12</v>
      </c>
      <c r="S4532" s="1065">
        <v>0</v>
      </c>
      <c r="T4532" s="1065">
        <v>0</v>
      </c>
      <c r="U4532" s="1065">
        <v>0</v>
      </c>
      <c r="V4532" s="1065">
        <v>0</v>
      </c>
    </row>
    <row r="4533" spans="1:22">
      <c r="A4533">
        <v>4088200100</v>
      </c>
      <c r="B4533" s="1061">
        <v>2</v>
      </c>
      <c r="C4533" s="1061">
        <v>5</v>
      </c>
      <c r="D4533" s="1062">
        <v>2</v>
      </c>
      <c r="E4533" s="1061" t="s">
        <v>2394</v>
      </c>
      <c r="F4533" s="1061">
        <v>143</v>
      </c>
      <c r="G4533" s="1061" t="s">
        <v>711</v>
      </c>
      <c r="H4533" s="1063">
        <v>1</v>
      </c>
      <c r="I4533" s="1064">
        <v>31801</v>
      </c>
      <c r="J4533" s="1064">
        <v>1</v>
      </c>
      <c r="K4533">
        <v>2020</v>
      </c>
      <c r="L4533" s="1064">
        <v>1</v>
      </c>
      <c r="M4533" s="1064">
        <v>4</v>
      </c>
      <c r="N4533" s="1064" t="s">
        <v>2395</v>
      </c>
      <c r="O4533">
        <v>13</v>
      </c>
      <c r="P4533" s="1065">
        <v>0</v>
      </c>
      <c r="Q4533" s="1065">
        <v>0</v>
      </c>
      <c r="R4533" s="1066">
        <f t="shared" si="70"/>
        <v>0</v>
      </c>
      <c r="S4533" s="1065">
        <v>0</v>
      </c>
      <c r="T4533" s="1065">
        <v>0</v>
      </c>
      <c r="U4533" s="1065">
        <v>0</v>
      </c>
      <c r="V4533" s="1065">
        <v>0</v>
      </c>
    </row>
    <row r="4534" spans="1:22">
      <c r="A4534">
        <v>4088200100</v>
      </c>
      <c r="B4534" s="1061">
        <v>2</v>
      </c>
      <c r="C4534" s="1061">
        <v>5</v>
      </c>
      <c r="D4534" s="1062">
        <v>2</v>
      </c>
      <c r="E4534" s="1061" t="s">
        <v>2394</v>
      </c>
      <c r="F4534" s="1061">
        <v>143</v>
      </c>
      <c r="G4534" s="1061" t="s">
        <v>711</v>
      </c>
      <c r="H4534" s="1063">
        <v>1</v>
      </c>
      <c r="I4534" s="1064">
        <v>31801</v>
      </c>
      <c r="J4534" s="1064">
        <v>1</v>
      </c>
      <c r="K4534">
        <v>2020</v>
      </c>
      <c r="L4534" s="1064">
        <v>1</v>
      </c>
      <c r="M4534" s="1064">
        <v>4</v>
      </c>
      <c r="N4534" s="1064" t="s">
        <v>2395</v>
      </c>
      <c r="O4534">
        <v>13</v>
      </c>
      <c r="P4534" s="1065">
        <v>0</v>
      </c>
      <c r="Q4534" s="1065">
        <v>0</v>
      </c>
      <c r="R4534" s="1066">
        <f t="shared" si="70"/>
        <v>0</v>
      </c>
      <c r="S4534" s="1065">
        <v>0</v>
      </c>
      <c r="T4534" s="1065">
        <v>0</v>
      </c>
      <c r="U4534" s="1065">
        <v>10039.799999999999</v>
      </c>
      <c r="V4534" s="1065">
        <v>10039.799999999999</v>
      </c>
    </row>
    <row r="4535" spans="1:22">
      <c r="A4535">
        <v>4088200100</v>
      </c>
      <c r="B4535" s="1061">
        <v>2</v>
      </c>
      <c r="C4535" s="1061">
        <v>5</v>
      </c>
      <c r="D4535" s="1062">
        <v>2</v>
      </c>
      <c r="E4535" s="1061" t="s">
        <v>2394</v>
      </c>
      <c r="F4535" s="1061">
        <v>143</v>
      </c>
      <c r="G4535" s="1061" t="s">
        <v>711</v>
      </c>
      <c r="H4535" s="1063">
        <v>1</v>
      </c>
      <c r="I4535" s="1064">
        <v>31801</v>
      </c>
      <c r="J4535" s="1064">
        <v>1</v>
      </c>
      <c r="K4535">
        <v>2020</v>
      </c>
      <c r="L4535" s="1064">
        <v>1</v>
      </c>
      <c r="M4535" s="1064">
        <v>4</v>
      </c>
      <c r="N4535" s="1064" t="s">
        <v>2395</v>
      </c>
      <c r="O4535">
        <v>13</v>
      </c>
      <c r="P4535" s="1065">
        <v>0</v>
      </c>
      <c r="Q4535" s="1065">
        <v>0</v>
      </c>
      <c r="R4535" s="1066">
        <f t="shared" si="70"/>
        <v>0</v>
      </c>
      <c r="S4535" s="1065">
        <v>0</v>
      </c>
      <c r="T4535" s="1065">
        <v>0</v>
      </c>
      <c r="U4535" s="1065">
        <v>0</v>
      </c>
      <c r="V4535" s="1065">
        <v>0</v>
      </c>
    </row>
    <row r="4536" spans="1:22">
      <c r="A4536">
        <v>4088200100</v>
      </c>
      <c r="B4536" s="1061">
        <v>2</v>
      </c>
      <c r="C4536" s="1061">
        <v>5</v>
      </c>
      <c r="D4536" s="1062">
        <v>2</v>
      </c>
      <c r="E4536" s="1061" t="s">
        <v>2394</v>
      </c>
      <c r="F4536" s="1061">
        <v>143</v>
      </c>
      <c r="G4536" s="1061" t="s">
        <v>711</v>
      </c>
      <c r="H4536" s="1063">
        <v>1</v>
      </c>
      <c r="I4536" s="1064">
        <v>31801</v>
      </c>
      <c r="J4536" s="1064">
        <v>1</v>
      </c>
      <c r="K4536">
        <v>2020</v>
      </c>
      <c r="L4536" s="1064">
        <v>1</v>
      </c>
      <c r="M4536" s="1064">
        <v>4</v>
      </c>
      <c r="N4536" s="1064" t="s">
        <v>2395</v>
      </c>
      <c r="O4536">
        <v>13</v>
      </c>
      <c r="P4536" s="1065">
        <v>0</v>
      </c>
      <c r="Q4536" s="1065">
        <v>0</v>
      </c>
      <c r="R4536" s="1066">
        <f t="shared" si="70"/>
        <v>0</v>
      </c>
      <c r="S4536" s="1065">
        <v>0</v>
      </c>
      <c r="T4536" s="1065">
        <v>0</v>
      </c>
      <c r="U4536" s="1065">
        <v>0</v>
      </c>
      <c r="V4536" s="1065">
        <v>0</v>
      </c>
    </row>
    <row r="4537" spans="1:22">
      <c r="A4537">
        <v>4088200100</v>
      </c>
      <c r="B4537" s="1061">
        <v>2</v>
      </c>
      <c r="C4537" s="1061">
        <v>5</v>
      </c>
      <c r="D4537" s="1062">
        <v>2</v>
      </c>
      <c r="E4537" s="1061" t="s">
        <v>2394</v>
      </c>
      <c r="F4537" s="1061">
        <v>143</v>
      </c>
      <c r="G4537" s="1061" t="s">
        <v>711</v>
      </c>
      <c r="H4537" s="1063">
        <v>1</v>
      </c>
      <c r="I4537" s="1064">
        <v>31801</v>
      </c>
      <c r="J4537" s="1064">
        <v>1</v>
      </c>
      <c r="K4537">
        <v>2020</v>
      </c>
      <c r="L4537" s="1064">
        <v>1</v>
      </c>
      <c r="M4537" s="1064">
        <v>4</v>
      </c>
      <c r="N4537" s="1064" t="s">
        <v>2395</v>
      </c>
      <c r="O4537">
        <v>13</v>
      </c>
      <c r="P4537" s="1065">
        <v>0</v>
      </c>
      <c r="Q4537" s="1065">
        <v>0</v>
      </c>
      <c r="R4537" s="1066">
        <f t="shared" si="70"/>
        <v>0</v>
      </c>
      <c r="S4537" s="1065">
        <v>10039.799999999999</v>
      </c>
      <c r="T4537" s="1065">
        <v>10039.799999999999</v>
      </c>
      <c r="U4537" s="1065">
        <v>0</v>
      </c>
      <c r="V4537" s="1065">
        <v>0</v>
      </c>
    </row>
    <row r="4538" spans="1:22">
      <c r="A4538">
        <v>4088200100</v>
      </c>
      <c r="B4538" s="1061">
        <v>2</v>
      </c>
      <c r="C4538" s="1061">
        <v>5</v>
      </c>
      <c r="D4538" s="1062">
        <v>2</v>
      </c>
      <c r="E4538" s="1061" t="s">
        <v>2394</v>
      </c>
      <c r="F4538" s="1061">
        <v>143</v>
      </c>
      <c r="G4538" s="1061" t="s">
        <v>711</v>
      </c>
      <c r="H4538" s="1063">
        <v>1</v>
      </c>
      <c r="I4538" s="1064">
        <v>31801</v>
      </c>
      <c r="J4538" s="1064">
        <v>1</v>
      </c>
      <c r="K4538">
        <v>2020</v>
      </c>
      <c r="L4538" s="1064">
        <v>1</v>
      </c>
      <c r="M4538" s="1064">
        <v>4</v>
      </c>
      <c r="N4538" s="1064" t="s">
        <v>2395</v>
      </c>
      <c r="O4538">
        <v>13</v>
      </c>
      <c r="P4538" s="1065">
        <v>0</v>
      </c>
      <c r="Q4538" s="1065">
        <v>10039.799999999999</v>
      </c>
      <c r="R4538" s="1066">
        <f t="shared" si="70"/>
        <v>10039.799999999999</v>
      </c>
      <c r="S4538" s="1065">
        <v>0</v>
      </c>
      <c r="T4538" s="1065">
        <v>0</v>
      </c>
      <c r="U4538" s="1065">
        <v>0</v>
      </c>
      <c r="V4538" s="1065">
        <v>0</v>
      </c>
    </row>
    <row r="4539" spans="1:22">
      <c r="A4539">
        <v>4088200100</v>
      </c>
      <c r="B4539" s="1061">
        <v>2</v>
      </c>
      <c r="C4539" s="1061">
        <v>5</v>
      </c>
      <c r="D4539" s="1062">
        <v>2</v>
      </c>
      <c r="E4539" s="1061" t="s">
        <v>2394</v>
      </c>
      <c r="F4539" s="1061">
        <v>143</v>
      </c>
      <c r="G4539" s="1061" t="s">
        <v>711</v>
      </c>
      <c r="H4539" s="1063">
        <v>1</v>
      </c>
      <c r="I4539" s="1064">
        <v>35201</v>
      </c>
      <c r="J4539" s="1064">
        <v>1</v>
      </c>
      <c r="K4539">
        <v>2020</v>
      </c>
      <c r="L4539" s="1064">
        <v>1</v>
      </c>
      <c r="M4539" s="1064">
        <v>4</v>
      </c>
      <c r="N4539" s="1064" t="s">
        <v>2395</v>
      </c>
      <c r="O4539">
        <v>13</v>
      </c>
      <c r="P4539" s="1065">
        <v>0</v>
      </c>
      <c r="Q4539" s="1065">
        <v>0</v>
      </c>
      <c r="R4539" s="1066">
        <f t="shared" si="70"/>
        <v>0</v>
      </c>
      <c r="S4539" s="1065">
        <v>0</v>
      </c>
      <c r="T4539" s="1065">
        <v>0</v>
      </c>
      <c r="U4539" s="1065">
        <v>0</v>
      </c>
      <c r="V4539" s="1065">
        <v>0</v>
      </c>
    </row>
    <row r="4540" spans="1:22">
      <c r="A4540">
        <v>4088200100</v>
      </c>
      <c r="B4540" s="1061">
        <v>2</v>
      </c>
      <c r="C4540" s="1061">
        <v>5</v>
      </c>
      <c r="D4540" s="1062">
        <v>2</v>
      </c>
      <c r="E4540" s="1061" t="s">
        <v>2394</v>
      </c>
      <c r="F4540" s="1061">
        <v>143</v>
      </c>
      <c r="G4540" s="1061" t="s">
        <v>711</v>
      </c>
      <c r="H4540" s="1063">
        <v>1</v>
      </c>
      <c r="I4540" s="1064">
        <v>35201</v>
      </c>
      <c r="J4540" s="1064">
        <v>1</v>
      </c>
      <c r="K4540">
        <v>2020</v>
      </c>
      <c r="L4540" s="1064">
        <v>1</v>
      </c>
      <c r="M4540" s="1064">
        <v>4</v>
      </c>
      <c r="N4540" s="1064" t="s">
        <v>2395</v>
      </c>
      <c r="O4540">
        <v>13</v>
      </c>
      <c r="P4540" s="1065">
        <v>0</v>
      </c>
      <c r="Q4540" s="1065">
        <v>0</v>
      </c>
      <c r="R4540" s="1066">
        <f t="shared" si="70"/>
        <v>0</v>
      </c>
      <c r="S4540" s="1065">
        <v>0</v>
      </c>
      <c r="T4540" s="1065">
        <v>0</v>
      </c>
      <c r="U4540" s="1065">
        <v>3248</v>
      </c>
      <c r="V4540" s="1065">
        <v>3248</v>
      </c>
    </row>
    <row r="4541" spans="1:22">
      <c r="A4541">
        <v>4088200100</v>
      </c>
      <c r="B4541" s="1061">
        <v>2</v>
      </c>
      <c r="C4541" s="1061">
        <v>5</v>
      </c>
      <c r="D4541" s="1062">
        <v>2</v>
      </c>
      <c r="E4541" s="1061" t="s">
        <v>2394</v>
      </c>
      <c r="F4541" s="1061">
        <v>143</v>
      </c>
      <c r="G4541" s="1061" t="s">
        <v>711</v>
      </c>
      <c r="H4541" s="1063">
        <v>1</v>
      </c>
      <c r="I4541" s="1064">
        <v>35201</v>
      </c>
      <c r="J4541" s="1064">
        <v>1</v>
      </c>
      <c r="K4541">
        <v>2020</v>
      </c>
      <c r="L4541" s="1064">
        <v>1</v>
      </c>
      <c r="M4541" s="1064">
        <v>4</v>
      </c>
      <c r="N4541" s="1064" t="s">
        <v>2395</v>
      </c>
      <c r="O4541">
        <v>13</v>
      </c>
      <c r="P4541" s="1065">
        <v>0</v>
      </c>
      <c r="Q4541" s="1065">
        <v>0</v>
      </c>
      <c r="R4541" s="1066">
        <f t="shared" si="70"/>
        <v>0</v>
      </c>
      <c r="S4541" s="1065">
        <v>0</v>
      </c>
      <c r="T4541" s="1065">
        <v>0</v>
      </c>
      <c r="U4541" s="1065">
        <v>0</v>
      </c>
      <c r="V4541" s="1065">
        <v>0</v>
      </c>
    </row>
    <row r="4542" spans="1:22">
      <c r="A4542">
        <v>4088200100</v>
      </c>
      <c r="B4542" s="1061">
        <v>2</v>
      </c>
      <c r="C4542" s="1061">
        <v>5</v>
      </c>
      <c r="D4542" s="1062">
        <v>2</v>
      </c>
      <c r="E4542" s="1061" t="s">
        <v>2394</v>
      </c>
      <c r="F4542" s="1061">
        <v>143</v>
      </c>
      <c r="G4542" s="1061" t="s">
        <v>711</v>
      </c>
      <c r="H4542" s="1063">
        <v>1</v>
      </c>
      <c r="I4542" s="1064">
        <v>35201</v>
      </c>
      <c r="J4542" s="1064">
        <v>1</v>
      </c>
      <c r="K4542">
        <v>2020</v>
      </c>
      <c r="L4542" s="1064">
        <v>1</v>
      </c>
      <c r="M4542" s="1064">
        <v>4</v>
      </c>
      <c r="N4542" s="1064" t="s">
        <v>2395</v>
      </c>
      <c r="O4542">
        <v>13</v>
      </c>
      <c r="P4542" s="1065">
        <v>0</v>
      </c>
      <c r="Q4542" s="1065">
        <v>0</v>
      </c>
      <c r="R4542" s="1066">
        <f t="shared" si="70"/>
        <v>0</v>
      </c>
      <c r="S4542" s="1065">
        <v>0</v>
      </c>
      <c r="T4542" s="1065">
        <v>0</v>
      </c>
      <c r="U4542" s="1065">
        <v>0</v>
      </c>
      <c r="V4542" s="1065">
        <v>0</v>
      </c>
    </row>
    <row r="4543" spans="1:22">
      <c r="A4543">
        <v>4088200100</v>
      </c>
      <c r="B4543" s="1061">
        <v>2</v>
      </c>
      <c r="C4543" s="1061">
        <v>5</v>
      </c>
      <c r="D4543" s="1062">
        <v>2</v>
      </c>
      <c r="E4543" s="1061" t="s">
        <v>2394</v>
      </c>
      <c r="F4543" s="1061">
        <v>143</v>
      </c>
      <c r="G4543" s="1061" t="s">
        <v>711</v>
      </c>
      <c r="H4543" s="1063">
        <v>1</v>
      </c>
      <c r="I4543" s="1064">
        <v>35201</v>
      </c>
      <c r="J4543" s="1064">
        <v>1</v>
      </c>
      <c r="K4543">
        <v>2020</v>
      </c>
      <c r="L4543" s="1064">
        <v>1</v>
      </c>
      <c r="M4543" s="1064">
        <v>4</v>
      </c>
      <c r="N4543" s="1064" t="s">
        <v>2395</v>
      </c>
      <c r="O4543">
        <v>13</v>
      </c>
      <c r="P4543" s="1065">
        <v>0</v>
      </c>
      <c r="Q4543" s="1065">
        <v>0</v>
      </c>
      <c r="R4543" s="1066">
        <f t="shared" si="70"/>
        <v>0</v>
      </c>
      <c r="S4543" s="1065">
        <v>3248</v>
      </c>
      <c r="T4543" s="1065">
        <v>3248</v>
      </c>
      <c r="U4543" s="1065">
        <v>0</v>
      </c>
      <c r="V4543" s="1065">
        <v>0</v>
      </c>
    </row>
    <row r="4544" spans="1:22">
      <c r="A4544">
        <v>4088200100</v>
      </c>
      <c r="B4544" s="1061">
        <v>2</v>
      </c>
      <c r="C4544" s="1061">
        <v>5</v>
      </c>
      <c r="D4544" s="1062">
        <v>2</v>
      </c>
      <c r="E4544" s="1061" t="s">
        <v>2394</v>
      </c>
      <c r="F4544" s="1061">
        <v>143</v>
      </c>
      <c r="G4544" s="1061" t="s">
        <v>711</v>
      </c>
      <c r="H4544" s="1063">
        <v>1</v>
      </c>
      <c r="I4544" s="1064">
        <v>35201</v>
      </c>
      <c r="J4544" s="1064">
        <v>1</v>
      </c>
      <c r="K4544">
        <v>2020</v>
      </c>
      <c r="L4544" s="1064">
        <v>1</v>
      </c>
      <c r="M4544" s="1064">
        <v>4</v>
      </c>
      <c r="N4544" s="1064" t="s">
        <v>2395</v>
      </c>
      <c r="O4544">
        <v>13</v>
      </c>
      <c r="P4544" s="1065">
        <v>0</v>
      </c>
      <c r="Q4544" s="1065">
        <v>3248</v>
      </c>
      <c r="R4544" s="1066">
        <f t="shared" si="70"/>
        <v>3248</v>
      </c>
      <c r="S4544" s="1065">
        <v>0</v>
      </c>
      <c r="T4544" s="1065">
        <v>0</v>
      </c>
      <c r="U4544" s="1065">
        <v>0</v>
      </c>
      <c r="V4544" s="1065">
        <v>0</v>
      </c>
    </row>
    <row r="4545" spans="1:22">
      <c r="A4545">
        <v>4088200100</v>
      </c>
      <c r="B4545" s="1061">
        <v>2</v>
      </c>
      <c r="C4545" s="1061">
        <v>5</v>
      </c>
      <c r="D4545" s="1062">
        <v>2</v>
      </c>
      <c r="E4545" s="1061" t="s">
        <v>2394</v>
      </c>
      <c r="F4545" s="1061">
        <v>143</v>
      </c>
      <c r="G4545" s="1061" t="s">
        <v>711</v>
      </c>
      <c r="H4545" s="1063">
        <v>1</v>
      </c>
      <c r="I4545" s="1064">
        <v>35901</v>
      </c>
      <c r="J4545" s="1064">
        <v>1</v>
      </c>
      <c r="K4545">
        <v>2020</v>
      </c>
      <c r="L4545" s="1064">
        <v>1</v>
      </c>
      <c r="M4545" s="1064">
        <v>4</v>
      </c>
      <c r="N4545" s="1064" t="s">
        <v>2395</v>
      </c>
      <c r="O4545">
        <v>13</v>
      </c>
      <c r="P4545" s="1065">
        <v>0</v>
      </c>
      <c r="Q4545" s="1065">
        <v>0</v>
      </c>
      <c r="R4545" s="1066">
        <f t="shared" si="70"/>
        <v>0</v>
      </c>
      <c r="S4545" s="1065">
        <v>0</v>
      </c>
      <c r="T4545" s="1065">
        <v>0</v>
      </c>
      <c r="U4545" s="1065">
        <v>0</v>
      </c>
      <c r="V4545" s="1065">
        <v>0</v>
      </c>
    </row>
    <row r="4546" spans="1:22">
      <c r="A4546">
        <v>4088200100</v>
      </c>
      <c r="B4546" s="1061">
        <v>2</v>
      </c>
      <c r="C4546" s="1061">
        <v>5</v>
      </c>
      <c r="D4546" s="1062">
        <v>2</v>
      </c>
      <c r="E4546" s="1061" t="s">
        <v>2394</v>
      </c>
      <c r="F4546" s="1061">
        <v>143</v>
      </c>
      <c r="G4546" s="1061" t="s">
        <v>711</v>
      </c>
      <c r="H4546" s="1063">
        <v>1</v>
      </c>
      <c r="I4546" s="1064">
        <v>35901</v>
      </c>
      <c r="J4546" s="1064">
        <v>1</v>
      </c>
      <c r="K4546">
        <v>2020</v>
      </c>
      <c r="L4546" s="1064">
        <v>1</v>
      </c>
      <c r="M4546" s="1064">
        <v>4</v>
      </c>
      <c r="N4546" s="1064" t="s">
        <v>2395</v>
      </c>
      <c r="O4546">
        <v>13</v>
      </c>
      <c r="P4546" s="1065">
        <v>0</v>
      </c>
      <c r="Q4546" s="1065">
        <v>0</v>
      </c>
      <c r="R4546" s="1066">
        <f t="shared" si="70"/>
        <v>0</v>
      </c>
      <c r="S4546" s="1065">
        <v>0</v>
      </c>
      <c r="T4546" s="1065">
        <v>0</v>
      </c>
      <c r="U4546" s="1065">
        <v>3915</v>
      </c>
      <c r="V4546" s="1065">
        <v>3915</v>
      </c>
    </row>
    <row r="4547" spans="1:22">
      <c r="A4547">
        <v>4088200100</v>
      </c>
      <c r="B4547" s="1061">
        <v>2</v>
      </c>
      <c r="C4547" s="1061">
        <v>5</v>
      </c>
      <c r="D4547" s="1062">
        <v>2</v>
      </c>
      <c r="E4547" s="1061" t="s">
        <v>2394</v>
      </c>
      <c r="F4547" s="1061">
        <v>143</v>
      </c>
      <c r="G4547" s="1061" t="s">
        <v>711</v>
      </c>
      <c r="H4547" s="1063">
        <v>1</v>
      </c>
      <c r="I4547" s="1064">
        <v>35901</v>
      </c>
      <c r="J4547" s="1064">
        <v>1</v>
      </c>
      <c r="K4547">
        <v>2020</v>
      </c>
      <c r="L4547" s="1064">
        <v>1</v>
      </c>
      <c r="M4547" s="1064">
        <v>4</v>
      </c>
      <c r="N4547" s="1064" t="s">
        <v>2395</v>
      </c>
      <c r="O4547">
        <v>13</v>
      </c>
      <c r="P4547" s="1065">
        <v>0</v>
      </c>
      <c r="Q4547" s="1065">
        <v>0</v>
      </c>
      <c r="R4547" s="1066">
        <f t="shared" si="70"/>
        <v>0</v>
      </c>
      <c r="S4547" s="1065">
        <v>0</v>
      </c>
      <c r="T4547" s="1065">
        <v>0</v>
      </c>
      <c r="U4547" s="1065">
        <v>0</v>
      </c>
      <c r="V4547" s="1065">
        <v>0</v>
      </c>
    </row>
    <row r="4548" spans="1:22">
      <c r="A4548">
        <v>4088200100</v>
      </c>
      <c r="B4548" s="1061">
        <v>2</v>
      </c>
      <c r="C4548" s="1061">
        <v>5</v>
      </c>
      <c r="D4548" s="1062">
        <v>2</v>
      </c>
      <c r="E4548" s="1061" t="s">
        <v>2394</v>
      </c>
      <c r="F4548" s="1061">
        <v>143</v>
      </c>
      <c r="G4548" s="1061" t="s">
        <v>711</v>
      </c>
      <c r="H4548" s="1063">
        <v>1</v>
      </c>
      <c r="I4548" s="1064">
        <v>35901</v>
      </c>
      <c r="J4548" s="1064">
        <v>1</v>
      </c>
      <c r="K4548">
        <v>2020</v>
      </c>
      <c r="L4548" s="1064">
        <v>1</v>
      </c>
      <c r="M4548" s="1064">
        <v>4</v>
      </c>
      <c r="N4548" s="1064" t="s">
        <v>2395</v>
      </c>
      <c r="O4548">
        <v>13</v>
      </c>
      <c r="P4548" s="1065">
        <v>0</v>
      </c>
      <c r="Q4548" s="1065">
        <v>0</v>
      </c>
      <c r="R4548" s="1066">
        <f t="shared" si="70"/>
        <v>0</v>
      </c>
      <c r="S4548" s="1065">
        <v>0</v>
      </c>
      <c r="T4548" s="1065">
        <v>0</v>
      </c>
      <c r="U4548" s="1065">
        <v>0</v>
      </c>
      <c r="V4548" s="1065">
        <v>0</v>
      </c>
    </row>
    <row r="4549" spans="1:22">
      <c r="A4549">
        <v>4088200100</v>
      </c>
      <c r="B4549" s="1061">
        <v>2</v>
      </c>
      <c r="C4549" s="1061">
        <v>5</v>
      </c>
      <c r="D4549" s="1062">
        <v>2</v>
      </c>
      <c r="E4549" s="1061" t="s">
        <v>2394</v>
      </c>
      <c r="F4549" s="1061">
        <v>143</v>
      </c>
      <c r="G4549" s="1061" t="s">
        <v>711</v>
      </c>
      <c r="H4549" s="1063">
        <v>1</v>
      </c>
      <c r="I4549" s="1064">
        <v>35901</v>
      </c>
      <c r="J4549" s="1064">
        <v>1</v>
      </c>
      <c r="K4549">
        <v>2020</v>
      </c>
      <c r="L4549" s="1064">
        <v>1</v>
      </c>
      <c r="M4549" s="1064">
        <v>4</v>
      </c>
      <c r="N4549" s="1064" t="s">
        <v>2395</v>
      </c>
      <c r="O4549">
        <v>13</v>
      </c>
      <c r="P4549" s="1065">
        <v>0</v>
      </c>
      <c r="Q4549" s="1065">
        <v>0</v>
      </c>
      <c r="R4549" s="1066">
        <f t="shared" ref="R4549:R4612" si="71">P4549+Q4549</f>
        <v>0</v>
      </c>
      <c r="S4549" s="1065">
        <v>3915</v>
      </c>
      <c r="T4549" s="1065">
        <v>3915</v>
      </c>
      <c r="U4549" s="1065">
        <v>0</v>
      </c>
      <c r="V4549" s="1065">
        <v>0</v>
      </c>
    </row>
    <row r="4550" spans="1:22">
      <c r="A4550">
        <v>4088200100</v>
      </c>
      <c r="B4550" s="1061">
        <v>2</v>
      </c>
      <c r="C4550" s="1061">
        <v>5</v>
      </c>
      <c r="D4550" s="1062">
        <v>2</v>
      </c>
      <c r="E4550" s="1061" t="s">
        <v>2394</v>
      </c>
      <c r="F4550" s="1061">
        <v>143</v>
      </c>
      <c r="G4550" s="1061" t="s">
        <v>711</v>
      </c>
      <c r="H4550" s="1063">
        <v>1</v>
      </c>
      <c r="I4550" s="1064">
        <v>35901</v>
      </c>
      <c r="J4550" s="1064">
        <v>1</v>
      </c>
      <c r="K4550">
        <v>2020</v>
      </c>
      <c r="L4550" s="1064">
        <v>1</v>
      </c>
      <c r="M4550" s="1064">
        <v>4</v>
      </c>
      <c r="N4550" s="1064" t="s">
        <v>2395</v>
      </c>
      <c r="O4550">
        <v>13</v>
      </c>
      <c r="P4550" s="1065">
        <v>0</v>
      </c>
      <c r="Q4550" s="1065">
        <v>3915</v>
      </c>
      <c r="R4550" s="1066">
        <f t="shared" si="71"/>
        <v>3915</v>
      </c>
      <c r="S4550" s="1065">
        <v>0</v>
      </c>
      <c r="T4550" s="1065">
        <v>0</v>
      </c>
      <c r="U4550" s="1065">
        <v>0</v>
      </c>
      <c r="V4550" s="1065">
        <v>0</v>
      </c>
    </row>
    <row r="4551" spans="1:22">
      <c r="A4551">
        <v>4088200100</v>
      </c>
      <c r="B4551" s="1061">
        <v>2</v>
      </c>
      <c r="C4551" s="1061">
        <v>5</v>
      </c>
      <c r="D4551" s="1062">
        <v>2</v>
      </c>
      <c r="E4551" s="1061" t="s">
        <v>2394</v>
      </c>
      <c r="F4551" s="1061">
        <v>143</v>
      </c>
      <c r="G4551" s="1061" t="s">
        <v>711</v>
      </c>
      <c r="H4551" s="1063">
        <v>1</v>
      </c>
      <c r="I4551" s="1064">
        <v>35901</v>
      </c>
      <c r="J4551" s="1064">
        <v>1</v>
      </c>
      <c r="K4551">
        <v>2020</v>
      </c>
      <c r="L4551" s="1064">
        <v>1</v>
      </c>
      <c r="M4551" s="1064">
        <v>4</v>
      </c>
      <c r="N4551" s="1064" t="s">
        <v>2395</v>
      </c>
      <c r="O4551">
        <v>13</v>
      </c>
      <c r="P4551" s="1065">
        <v>0</v>
      </c>
      <c r="Q4551" s="1065">
        <v>0</v>
      </c>
      <c r="R4551" s="1066">
        <f t="shared" si="71"/>
        <v>0</v>
      </c>
      <c r="S4551" s="1065">
        <v>0</v>
      </c>
      <c r="T4551" s="1065">
        <v>0</v>
      </c>
      <c r="U4551" s="1065">
        <v>0</v>
      </c>
      <c r="V4551" s="1065">
        <v>0</v>
      </c>
    </row>
    <row r="4552" spans="1:22">
      <c r="A4552">
        <v>4088200100</v>
      </c>
      <c r="B4552" s="1061">
        <v>2</v>
      </c>
      <c r="C4552" s="1061">
        <v>5</v>
      </c>
      <c r="D4552" s="1062">
        <v>2</v>
      </c>
      <c r="E4552" s="1061" t="s">
        <v>2394</v>
      </c>
      <c r="F4552" s="1061">
        <v>143</v>
      </c>
      <c r="G4552" s="1061" t="s">
        <v>711</v>
      </c>
      <c r="H4552" s="1063">
        <v>1</v>
      </c>
      <c r="I4552" s="1064">
        <v>35901</v>
      </c>
      <c r="J4552" s="1064">
        <v>1</v>
      </c>
      <c r="K4552">
        <v>2020</v>
      </c>
      <c r="L4552" s="1064">
        <v>1</v>
      </c>
      <c r="M4552" s="1064">
        <v>4</v>
      </c>
      <c r="N4552" s="1064" t="s">
        <v>2395</v>
      </c>
      <c r="O4552">
        <v>13</v>
      </c>
      <c r="P4552" s="1065">
        <v>0</v>
      </c>
      <c r="Q4552" s="1065">
        <v>0</v>
      </c>
      <c r="R4552" s="1066">
        <f t="shared" si="71"/>
        <v>0</v>
      </c>
      <c r="S4552" s="1065">
        <v>0</v>
      </c>
      <c r="T4552" s="1065">
        <v>0</v>
      </c>
      <c r="U4552" s="1065">
        <v>3915</v>
      </c>
      <c r="V4552" s="1065">
        <v>3915</v>
      </c>
    </row>
    <row r="4553" spans="1:22">
      <c r="A4553">
        <v>4088200100</v>
      </c>
      <c r="B4553" s="1061">
        <v>2</v>
      </c>
      <c r="C4553" s="1061">
        <v>5</v>
      </c>
      <c r="D4553" s="1062">
        <v>2</v>
      </c>
      <c r="E4553" s="1061" t="s">
        <v>2394</v>
      </c>
      <c r="F4553" s="1061">
        <v>143</v>
      </c>
      <c r="G4553" s="1061" t="s">
        <v>711</v>
      </c>
      <c r="H4553" s="1063">
        <v>1</v>
      </c>
      <c r="I4553" s="1064">
        <v>35901</v>
      </c>
      <c r="J4553" s="1064">
        <v>1</v>
      </c>
      <c r="K4553">
        <v>2020</v>
      </c>
      <c r="L4553" s="1064">
        <v>1</v>
      </c>
      <c r="M4553" s="1064">
        <v>4</v>
      </c>
      <c r="N4553" s="1064" t="s">
        <v>2395</v>
      </c>
      <c r="O4553">
        <v>13</v>
      </c>
      <c r="P4553" s="1065">
        <v>0</v>
      </c>
      <c r="Q4553" s="1065">
        <v>0</v>
      </c>
      <c r="R4553" s="1066">
        <f t="shared" si="71"/>
        <v>0</v>
      </c>
      <c r="S4553" s="1065">
        <v>0</v>
      </c>
      <c r="T4553" s="1065">
        <v>0</v>
      </c>
      <c r="U4553" s="1065">
        <v>0</v>
      </c>
      <c r="V4553" s="1065">
        <v>0</v>
      </c>
    </row>
    <row r="4554" spans="1:22">
      <c r="A4554">
        <v>4088200100</v>
      </c>
      <c r="B4554" s="1061">
        <v>2</v>
      </c>
      <c r="C4554" s="1061">
        <v>5</v>
      </c>
      <c r="D4554" s="1062">
        <v>2</v>
      </c>
      <c r="E4554" s="1061" t="s">
        <v>2394</v>
      </c>
      <c r="F4554" s="1061">
        <v>143</v>
      </c>
      <c r="G4554" s="1061" t="s">
        <v>711</v>
      </c>
      <c r="H4554" s="1063">
        <v>1</v>
      </c>
      <c r="I4554" s="1064">
        <v>35901</v>
      </c>
      <c r="J4554" s="1064">
        <v>1</v>
      </c>
      <c r="K4554">
        <v>2020</v>
      </c>
      <c r="L4554" s="1064">
        <v>1</v>
      </c>
      <c r="M4554" s="1064">
        <v>4</v>
      </c>
      <c r="N4554" s="1064" t="s">
        <v>2395</v>
      </c>
      <c r="O4554">
        <v>13</v>
      </c>
      <c r="P4554" s="1065">
        <v>0</v>
      </c>
      <c r="Q4554" s="1065">
        <v>0</v>
      </c>
      <c r="R4554" s="1066">
        <f t="shared" si="71"/>
        <v>0</v>
      </c>
      <c r="S4554" s="1065">
        <v>0</v>
      </c>
      <c r="T4554" s="1065">
        <v>0</v>
      </c>
      <c r="U4554" s="1065">
        <v>0</v>
      </c>
      <c r="V4554" s="1065">
        <v>0</v>
      </c>
    </row>
    <row r="4555" spans="1:22">
      <c r="A4555">
        <v>4088200100</v>
      </c>
      <c r="B4555" s="1061">
        <v>2</v>
      </c>
      <c r="C4555" s="1061">
        <v>5</v>
      </c>
      <c r="D4555" s="1062">
        <v>2</v>
      </c>
      <c r="E4555" s="1061" t="s">
        <v>2394</v>
      </c>
      <c r="F4555" s="1061">
        <v>143</v>
      </c>
      <c r="G4555" s="1061" t="s">
        <v>711</v>
      </c>
      <c r="H4555" s="1063">
        <v>1</v>
      </c>
      <c r="I4555" s="1064">
        <v>35901</v>
      </c>
      <c r="J4555" s="1064">
        <v>1</v>
      </c>
      <c r="K4555">
        <v>2020</v>
      </c>
      <c r="L4555" s="1064">
        <v>1</v>
      </c>
      <c r="M4555" s="1064">
        <v>4</v>
      </c>
      <c r="N4555" s="1064" t="s">
        <v>2395</v>
      </c>
      <c r="O4555">
        <v>13</v>
      </c>
      <c r="P4555" s="1065">
        <v>0</v>
      </c>
      <c r="Q4555" s="1065">
        <v>0</v>
      </c>
      <c r="R4555" s="1066">
        <f t="shared" si="71"/>
        <v>0</v>
      </c>
      <c r="S4555" s="1065">
        <v>3915</v>
      </c>
      <c r="T4555" s="1065">
        <v>3915</v>
      </c>
      <c r="U4555" s="1065">
        <v>0</v>
      </c>
      <c r="V4555" s="1065">
        <v>0</v>
      </c>
    </row>
    <row r="4556" spans="1:22">
      <c r="A4556">
        <v>4088200100</v>
      </c>
      <c r="B4556" s="1061">
        <v>2</v>
      </c>
      <c r="C4556" s="1061">
        <v>5</v>
      </c>
      <c r="D4556" s="1062">
        <v>2</v>
      </c>
      <c r="E4556" s="1061" t="s">
        <v>2394</v>
      </c>
      <c r="F4556" s="1061">
        <v>143</v>
      </c>
      <c r="G4556" s="1061" t="s">
        <v>711</v>
      </c>
      <c r="H4556" s="1063">
        <v>1</v>
      </c>
      <c r="I4556" s="1064">
        <v>35901</v>
      </c>
      <c r="J4556" s="1064">
        <v>1</v>
      </c>
      <c r="K4556">
        <v>2020</v>
      </c>
      <c r="L4556" s="1064">
        <v>1</v>
      </c>
      <c r="M4556" s="1064">
        <v>4</v>
      </c>
      <c r="N4556" s="1064" t="s">
        <v>2395</v>
      </c>
      <c r="O4556">
        <v>13</v>
      </c>
      <c r="P4556" s="1065">
        <v>0</v>
      </c>
      <c r="Q4556" s="1065">
        <v>3915</v>
      </c>
      <c r="R4556" s="1066">
        <f t="shared" si="71"/>
        <v>3915</v>
      </c>
      <c r="S4556" s="1065">
        <v>0</v>
      </c>
      <c r="T4556" s="1065">
        <v>0</v>
      </c>
      <c r="U4556" s="1065">
        <v>0</v>
      </c>
      <c r="V4556" s="1065">
        <v>0</v>
      </c>
    </row>
    <row r="4557" spans="1:22">
      <c r="A4557">
        <v>4088200100</v>
      </c>
      <c r="B4557" s="1061">
        <v>2</v>
      </c>
      <c r="C4557" s="1061">
        <v>5</v>
      </c>
      <c r="D4557" s="1062">
        <v>2</v>
      </c>
      <c r="E4557" s="1061" t="s">
        <v>2394</v>
      </c>
      <c r="F4557" s="1061">
        <v>143</v>
      </c>
      <c r="G4557" s="1061" t="s">
        <v>711</v>
      </c>
      <c r="H4557" s="1063">
        <v>1</v>
      </c>
      <c r="I4557" s="1064">
        <v>35901</v>
      </c>
      <c r="J4557" s="1064">
        <v>1</v>
      </c>
      <c r="K4557">
        <v>2020</v>
      </c>
      <c r="L4557" s="1064">
        <v>1</v>
      </c>
      <c r="M4557" s="1064">
        <v>4</v>
      </c>
      <c r="N4557" s="1064" t="s">
        <v>2395</v>
      </c>
      <c r="O4557">
        <v>13</v>
      </c>
      <c r="P4557" s="1065">
        <v>0</v>
      </c>
      <c r="Q4557" s="1065">
        <v>0</v>
      </c>
      <c r="R4557" s="1066">
        <f t="shared" si="71"/>
        <v>0</v>
      </c>
      <c r="S4557" s="1065">
        <v>0</v>
      </c>
      <c r="T4557" s="1065">
        <v>0</v>
      </c>
      <c r="U4557" s="1065">
        <v>0</v>
      </c>
      <c r="V4557" s="1065">
        <v>0</v>
      </c>
    </row>
    <row r="4558" spans="1:22">
      <c r="A4558">
        <v>4088200100</v>
      </c>
      <c r="B4558" s="1061">
        <v>2</v>
      </c>
      <c r="C4558" s="1061">
        <v>5</v>
      </c>
      <c r="D4558" s="1062">
        <v>2</v>
      </c>
      <c r="E4558" s="1061" t="s">
        <v>2394</v>
      </c>
      <c r="F4558" s="1061">
        <v>143</v>
      </c>
      <c r="G4558" s="1061" t="s">
        <v>711</v>
      </c>
      <c r="H4558" s="1063">
        <v>1</v>
      </c>
      <c r="I4558" s="1064">
        <v>35901</v>
      </c>
      <c r="J4558" s="1064">
        <v>1</v>
      </c>
      <c r="K4558">
        <v>2020</v>
      </c>
      <c r="L4558" s="1064">
        <v>1</v>
      </c>
      <c r="M4558" s="1064">
        <v>4</v>
      </c>
      <c r="N4558" s="1064" t="s">
        <v>2395</v>
      </c>
      <c r="O4558">
        <v>13</v>
      </c>
      <c r="P4558" s="1065">
        <v>0</v>
      </c>
      <c r="Q4558" s="1065">
        <v>0</v>
      </c>
      <c r="R4558" s="1066">
        <f t="shared" si="71"/>
        <v>0</v>
      </c>
      <c r="S4558" s="1065">
        <v>0</v>
      </c>
      <c r="T4558" s="1065">
        <v>0</v>
      </c>
      <c r="U4558" s="1065">
        <v>3915</v>
      </c>
      <c r="V4558" s="1065">
        <v>3915</v>
      </c>
    </row>
    <row r="4559" spans="1:22">
      <c r="A4559">
        <v>4088200100</v>
      </c>
      <c r="B4559" s="1061">
        <v>2</v>
      </c>
      <c r="C4559" s="1061">
        <v>5</v>
      </c>
      <c r="D4559" s="1062">
        <v>2</v>
      </c>
      <c r="E4559" s="1061" t="s">
        <v>2394</v>
      </c>
      <c r="F4559" s="1061">
        <v>143</v>
      </c>
      <c r="G4559" s="1061" t="s">
        <v>711</v>
      </c>
      <c r="H4559" s="1063">
        <v>1</v>
      </c>
      <c r="I4559" s="1064">
        <v>35901</v>
      </c>
      <c r="J4559" s="1064">
        <v>1</v>
      </c>
      <c r="K4559">
        <v>2020</v>
      </c>
      <c r="L4559" s="1064">
        <v>1</v>
      </c>
      <c r="M4559" s="1064">
        <v>4</v>
      </c>
      <c r="N4559" s="1064" t="s">
        <v>2395</v>
      </c>
      <c r="O4559">
        <v>13</v>
      </c>
      <c r="P4559" s="1065">
        <v>0</v>
      </c>
      <c r="Q4559" s="1065">
        <v>0</v>
      </c>
      <c r="R4559" s="1066">
        <f t="shared" si="71"/>
        <v>0</v>
      </c>
      <c r="S4559" s="1065">
        <v>0</v>
      </c>
      <c r="T4559" s="1065">
        <v>0</v>
      </c>
      <c r="U4559" s="1065">
        <v>0</v>
      </c>
      <c r="V4559" s="1065">
        <v>0</v>
      </c>
    </row>
    <row r="4560" spans="1:22">
      <c r="A4560">
        <v>4088200100</v>
      </c>
      <c r="B4560" s="1061">
        <v>2</v>
      </c>
      <c r="C4560" s="1061">
        <v>5</v>
      </c>
      <c r="D4560" s="1062">
        <v>2</v>
      </c>
      <c r="E4560" s="1061" t="s">
        <v>2394</v>
      </c>
      <c r="F4560" s="1061">
        <v>143</v>
      </c>
      <c r="G4560" s="1061" t="s">
        <v>711</v>
      </c>
      <c r="H4560" s="1063">
        <v>1</v>
      </c>
      <c r="I4560" s="1064">
        <v>35901</v>
      </c>
      <c r="J4560" s="1064">
        <v>1</v>
      </c>
      <c r="K4560">
        <v>2020</v>
      </c>
      <c r="L4560" s="1064">
        <v>1</v>
      </c>
      <c r="M4560" s="1064">
        <v>4</v>
      </c>
      <c r="N4560" s="1064" t="s">
        <v>2395</v>
      </c>
      <c r="O4560">
        <v>13</v>
      </c>
      <c r="P4560" s="1065">
        <v>0</v>
      </c>
      <c r="Q4560" s="1065">
        <v>0</v>
      </c>
      <c r="R4560" s="1066">
        <f t="shared" si="71"/>
        <v>0</v>
      </c>
      <c r="S4560" s="1065">
        <v>0</v>
      </c>
      <c r="T4560" s="1065">
        <v>0</v>
      </c>
      <c r="U4560" s="1065">
        <v>0</v>
      </c>
      <c r="V4560" s="1065">
        <v>0</v>
      </c>
    </row>
    <row r="4561" spans="1:22">
      <c r="A4561">
        <v>4088200100</v>
      </c>
      <c r="B4561" s="1061">
        <v>2</v>
      </c>
      <c r="C4561" s="1061">
        <v>5</v>
      </c>
      <c r="D4561" s="1062">
        <v>2</v>
      </c>
      <c r="E4561" s="1061" t="s">
        <v>2394</v>
      </c>
      <c r="F4561" s="1061">
        <v>143</v>
      </c>
      <c r="G4561" s="1061" t="s">
        <v>711</v>
      </c>
      <c r="H4561" s="1063">
        <v>1</v>
      </c>
      <c r="I4561" s="1064">
        <v>35901</v>
      </c>
      <c r="J4561" s="1064">
        <v>1</v>
      </c>
      <c r="K4561">
        <v>2020</v>
      </c>
      <c r="L4561" s="1064">
        <v>1</v>
      </c>
      <c r="M4561" s="1064">
        <v>4</v>
      </c>
      <c r="N4561" s="1064" t="s">
        <v>2395</v>
      </c>
      <c r="O4561">
        <v>13</v>
      </c>
      <c r="P4561" s="1065">
        <v>0</v>
      </c>
      <c r="Q4561" s="1065">
        <v>0</v>
      </c>
      <c r="R4561" s="1066">
        <f t="shared" si="71"/>
        <v>0</v>
      </c>
      <c r="S4561" s="1065">
        <v>3915</v>
      </c>
      <c r="T4561" s="1065">
        <v>3915</v>
      </c>
      <c r="U4561" s="1065">
        <v>0</v>
      </c>
      <c r="V4561" s="1065">
        <v>0</v>
      </c>
    </row>
    <row r="4562" spans="1:22">
      <c r="A4562">
        <v>4088200100</v>
      </c>
      <c r="B4562" s="1061">
        <v>2</v>
      </c>
      <c r="C4562" s="1061">
        <v>5</v>
      </c>
      <c r="D4562" s="1062">
        <v>2</v>
      </c>
      <c r="E4562" s="1061" t="s">
        <v>2394</v>
      </c>
      <c r="F4562" s="1061">
        <v>143</v>
      </c>
      <c r="G4562" s="1061" t="s">
        <v>711</v>
      </c>
      <c r="H4562" s="1063">
        <v>1</v>
      </c>
      <c r="I4562" s="1064">
        <v>35901</v>
      </c>
      <c r="J4562" s="1064">
        <v>1</v>
      </c>
      <c r="K4562">
        <v>2020</v>
      </c>
      <c r="L4562" s="1064">
        <v>1</v>
      </c>
      <c r="M4562" s="1064">
        <v>4</v>
      </c>
      <c r="N4562" s="1064" t="s">
        <v>2395</v>
      </c>
      <c r="O4562">
        <v>13</v>
      </c>
      <c r="P4562" s="1065">
        <v>0</v>
      </c>
      <c r="Q4562" s="1065">
        <v>3915</v>
      </c>
      <c r="R4562" s="1066">
        <f t="shared" si="71"/>
        <v>3915</v>
      </c>
      <c r="S4562" s="1065">
        <v>0</v>
      </c>
      <c r="T4562" s="1065">
        <v>0</v>
      </c>
      <c r="U4562" s="1065">
        <v>0</v>
      </c>
      <c r="V4562" s="1065">
        <v>0</v>
      </c>
    </row>
    <row r="4563" spans="1:22">
      <c r="A4563">
        <v>4088200100</v>
      </c>
      <c r="B4563" s="1061">
        <v>2</v>
      </c>
      <c r="C4563" s="1061">
        <v>5</v>
      </c>
      <c r="D4563" s="1062">
        <v>2</v>
      </c>
      <c r="E4563" s="1061" t="s">
        <v>2394</v>
      </c>
      <c r="F4563" s="1061">
        <v>143</v>
      </c>
      <c r="G4563" s="1061" t="s">
        <v>711</v>
      </c>
      <c r="H4563" s="1063">
        <v>1</v>
      </c>
      <c r="I4563" s="1064">
        <v>35901</v>
      </c>
      <c r="J4563" s="1064">
        <v>1</v>
      </c>
      <c r="K4563">
        <v>2020</v>
      </c>
      <c r="L4563" s="1064">
        <v>1</v>
      </c>
      <c r="M4563" s="1064">
        <v>4</v>
      </c>
      <c r="N4563" s="1064" t="s">
        <v>2395</v>
      </c>
      <c r="O4563">
        <v>13</v>
      </c>
      <c r="P4563" s="1065">
        <v>0</v>
      </c>
      <c r="Q4563" s="1065">
        <v>0</v>
      </c>
      <c r="R4563" s="1066">
        <f t="shared" si="71"/>
        <v>0</v>
      </c>
      <c r="S4563" s="1065">
        <v>0</v>
      </c>
      <c r="T4563" s="1065">
        <v>0</v>
      </c>
      <c r="U4563" s="1065">
        <v>0</v>
      </c>
      <c r="V4563" s="1065">
        <v>0</v>
      </c>
    </row>
    <row r="4564" spans="1:22">
      <c r="A4564">
        <v>4088200100</v>
      </c>
      <c r="B4564" s="1061">
        <v>2</v>
      </c>
      <c r="C4564" s="1061">
        <v>5</v>
      </c>
      <c r="D4564" s="1062">
        <v>2</v>
      </c>
      <c r="E4564" s="1061" t="s">
        <v>2394</v>
      </c>
      <c r="F4564" s="1061">
        <v>143</v>
      </c>
      <c r="G4564" s="1061" t="s">
        <v>711</v>
      </c>
      <c r="H4564" s="1063">
        <v>1</v>
      </c>
      <c r="I4564" s="1064">
        <v>35901</v>
      </c>
      <c r="J4564" s="1064">
        <v>1</v>
      </c>
      <c r="K4564">
        <v>2020</v>
      </c>
      <c r="L4564" s="1064">
        <v>1</v>
      </c>
      <c r="M4564" s="1064">
        <v>4</v>
      </c>
      <c r="N4564" s="1064" t="s">
        <v>2395</v>
      </c>
      <c r="O4564">
        <v>13</v>
      </c>
      <c r="P4564" s="1065">
        <v>0</v>
      </c>
      <c r="Q4564" s="1065">
        <v>0</v>
      </c>
      <c r="R4564" s="1066">
        <f t="shared" si="71"/>
        <v>0</v>
      </c>
      <c r="S4564" s="1065">
        <v>3915</v>
      </c>
      <c r="T4564" s="1065">
        <v>3915</v>
      </c>
      <c r="U4564" s="1065">
        <v>0</v>
      </c>
      <c r="V4564" s="1065">
        <v>0</v>
      </c>
    </row>
    <row r="4565" spans="1:22">
      <c r="A4565">
        <v>4088200100</v>
      </c>
      <c r="B4565" s="1061">
        <v>2</v>
      </c>
      <c r="C4565" s="1061">
        <v>5</v>
      </c>
      <c r="D4565" s="1062">
        <v>2</v>
      </c>
      <c r="E4565" s="1061" t="s">
        <v>2394</v>
      </c>
      <c r="F4565" s="1061">
        <v>143</v>
      </c>
      <c r="G4565" s="1061" t="s">
        <v>711</v>
      </c>
      <c r="H4565" s="1063">
        <v>1</v>
      </c>
      <c r="I4565" s="1064">
        <v>35901</v>
      </c>
      <c r="J4565" s="1064">
        <v>1</v>
      </c>
      <c r="K4565">
        <v>2020</v>
      </c>
      <c r="L4565" s="1064">
        <v>1</v>
      </c>
      <c r="M4565" s="1064">
        <v>4</v>
      </c>
      <c r="N4565" s="1064" t="s">
        <v>2395</v>
      </c>
      <c r="O4565">
        <v>13</v>
      </c>
      <c r="P4565" s="1065">
        <v>0</v>
      </c>
      <c r="Q4565" s="1065">
        <v>3915</v>
      </c>
      <c r="R4565" s="1066">
        <f t="shared" si="71"/>
        <v>3915</v>
      </c>
      <c r="S4565" s="1065">
        <v>0</v>
      </c>
      <c r="T4565" s="1065">
        <v>0</v>
      </c>
      <c r="U4565" s="1065">
        <v>0</v>
      </c>
      <c r="V4565" s="1065">
        <v>0</v>
      </c>
    </row>
    <row r="4566" spans="1:22">
      <c r="A4566">
        <v>4088200100</v>
      </c>
      <c r="B4566" s="1061">
        <v>2</v>
      </c>
      <c r="C4566" s="1061">
        <v>5</v>
      </c>
      <c r="D4566" s="1062">
        <v>2</v>
      </c>
      <c r="E4566" s="1061" t="s">
        <v>2394</v>
      </c>
      <c r="F4566" s="1061">
        <v>143</v>
      </c>
      <c r="G4566" s="1061" t="s">
        <v>711</v>
      </c>
      <c r="H4566" s="1063">
        <v>1</v>
      </c>
      <c r="I4566" s="1064">
        <v>35901</v>
      </c>
      <c r="J4566" s="1064">
        <v>1</v>
      </c>
      <c r="K4566">
        <v>2020</v>
      </c>
      <c r="L4566" s="1064">
        <v>1</v>
      </c>
      <c r="M4566" s="1064">
        <v>4</v>
      </c>
      <c r="N4566" s="1064" t="s">
        <v>2395</v>
      </c>
      <c r="O4566">
        <v>13</v>
      </c>
      <c r="P4566" s="1065">
        <v>0</v>
      </c>
      <c r="Q4566" s="1065">
        <v>0</v>
      </c>
      <c r="R4566" s="1066">
        <f t="shared" si="71"/>
        <v>0</v>
      </c>
      <c r="S4566" s="1065">
        <v>0</v>
      </c>
      <c r="T4566" s="1065">
        <v>0</v>
      </c>
      <c r="U4566" s="1065">
        <v>0</v>
      </c>
      <c r="V4566" s="1065">
        <v>0</v>
      </c>
    </row>
    <row r="4567" spans="1:22">
      <c r="A4567">
        <v>4088200100</v>
      </c>
      <c r="B4567" s="1061">
        <v>2</v>
      </c>
      <c r="C4567" s="1061">
        <v>5</v>
      </c>
      <c r="D4567" s="1062">
        <v>2</v>
      </c>
      <c r="E4567" s="1061" t="s">
        <v>2394</v>
      </c>
      <c r="F4567" s="1061">
        <v>143</v>
      </c>
      <c r="G4567" s="1061" t="s">
        <v>711</v>
      </c>
      <c r="H4567" s="1063">
        <v>1</v>
      </c>
      <c r="I4567" s="1064">
        <v>35901</v>
      </c>
      <c r="J4567" s="1064">
        <v>1</v>
      </c>
      <c r="K4567">
        <v>2020</v>
      </c>
      <c r="L4567" s="1064">
        <v>1</v>
      </c>
      <c r="M4567" s="1064">
        <v>4</v>
      </c>
      <c r="N4567" s="1064" t="s">
        <v>2395</v>
      </c>
      <c r="O4567">
        <v>13</v>
      </c>
      <c r="P4567" s="1065">
        <v>0</v>
      </c>
      <c r="Q4567" s="1065">
        <v>0</v>
      </c>
      <c r="R4567" s="1066">
        <f t="shared" si="71"/>
        <v>0</v>
      </c>
      <c r="S4567" s="1065">
        <v>0</v>
      </c>
      <c r="T4567" s="1065">
        <v>0</v>
      </c>
      <c r="U4567" s="1065">
        <v>3915</v>
      </c>
      <c r="V4567" s="1065">
        <v>3915</v>
      </c>
    </row>
    <row r="4568" spans="1:22">
      <c r="A4568">
        <v>4088200100</v>
      </c>
      <c r="B4568" s="1061">
        <v>2</v>
      </c>
      <c r="C4568" s="1061">
        <v>5</v>
      </c>
      <c r="D4568" s="1062">
        <v>2</v>
      </c>
      <c r="E4568" s="1061" t="s">
        <v>2394</v>
      </c>
      <c r="F4568" s="1061">
        <v>143</v>
      </c>
      <c r="G4568" s="1061" t="s">
        <v>711</v>
      </c>
      <c r="H4568" s="1063">
        <v>1</v>
      </c>
      <c r="I4568" s="1064">
        <v>35901</v>
      </c>
      <c r="J4568" s="1064">
        <v>1</v>
      </c>
      <c r="K4568">
        <v>2020</v>
      </c>
      <c r="L4568" s="1064">
        <v>1</v>
      </c>
      <c r="M4568" s="1064">
        <v>4</v>
      </c>
      <c r="N4568" s="1064" t="s">
        <v>2395</v>
      </c>
      <c r="O4568">
        <v>13</v>
      </c>
      <c r="P4568" s="1065">
        <v>0</v>
      </c>
      <c r="Q4568" s="1065">
        <v>0</v>
      </c>
      <c r="R4568" s="1066">
        <f t="shared" si="71"/>
        <v>0</v>
      </c>
      <c r="S4568" s="1065">
        <v>0</v>
      </c>
      <c r="T4568" s="1065">
        <v>0</v>
      </c>
      <c r="U4568" s="1065">
        <v>0</v>
      </c>
      <c r="V4568" s="1065">
        <v>0</v>
      </c>
    </row>
    <row r="4569" spans="1:22">
      <c r="A4569">
        <v>4088200100</v>
      </c>
      <c r="B4569" s="1061">
        <v>2</v>
      </c>
      <c r="C4569" s="1061">
        <v>5</v>
      </c>
      <c r="D4569" s="1062">
        <v>2</v>
      </c>
      <c r="E4569" s="1061" t="s">
        <v>2394</v>
      </c>
      <c r="F4569" s="1061">
        <v>143</v>
      </c>
      <c r="G4569" s="1061" t="s">
        <v>711</v>
      </c>
      <c r="H4569" s="1063">
        <v>1</v>
      </c>
      <c r="I4569" s="1064">
        <v>35901</v>
      </c>
      <c r="J4569" s="1064">
        <v>1</v>
      </c>
      <c r="K4569">
        <v>2020</v>
      </c>
      <c r="L4569" s="1064">
        <v>1</v>
      </c>
      <c r="M4569" s="1064">
        <v>4</v>
      </c>
      <c r="N4569" s="1064" t="s">
        <v>2395</v>
      </c>
      <c r="O4569">
        <v>13</v>
      </c>
      <c r="P4569" s="1065">
        <v>0</v>
      </c>
      <c r="Q4569" s="1065">
        <v>0</v>
      </c>
      <c r="R4569" s="1066">
        <f t="shared" si="71"/>
        <v>0</v>
      </c>
      <c r="S4569" s="1065">
        <v>0</v>
      </c>
      <c r="T4569" s="1065">
        <v>0</v>
      </c>
      <c r="U4569" s="1065">
        <v>0</v>
      </c>
      <c r="V4569" s="1065">
        <v>0</v>
      </c>
    </row>
    <row r="4570" spans="1:22">
      <c r="A4570">
        <v>4088200100</v>
      </c>
      <c r="B4570" s="1061">
        <v>2</v>
      </c>
      <c r="C4570" s="1061">
        <v>5</v>
      </c>
      <c r="D4570" s="1062">
        <v>2</v>
      </c>
      <c r="E4570" s="1061" t="s">
        <v>2394</v>
      </c>
      <c r="F4570" s="1061">
        <v>143</v>
      </c>
      <c r="G4570" s="1061" t="s">
        <v>711</v>
      </c>
      <c r="H4570" s="1063">
        <v>1</v>
      </c>
      <c r="I4570" s="1064">
        <v>35901</v>
      </c>
      <c r="J4570" s="1064">
        <v>1</v>
      </c>
      <c r="K4570">
        <v>2020</v>
      </c>
      <c r="L4570" s="1064">
        <v>1</v>
      </c>
      <c r="M4570" s="1064">
        <v>4</v>
      </c>
      <c r="N4570" s="1064" t="s">
        <v>2395</v>
      </c>
      <c r="O4570">
        <v>13</v>
      </c>
      <c r="P4570" s="1065">
        <v>0</v>
      </c>
      <c r="Q4570" s="1065">
        <v>0</v>
      </c>
      <c r="R4570" s="1066">
        <f t="shared" si="71"/>
        <v>0</v>
      </c>
      <c r="S4570" s="1065">
        <v>0</v>
      </c>
      <c r="T4570" s="1065">
        <v>0</v>
      </c>
      <c r="U4570" s="1065">
        <v>3915</v>
      </c>
      <c r="V4570" s="1065">
        <v>3915</v>
      </c>
    </row>
    <row r="4571" spans="1:22">
      <c r="A4571">
        <v>4088200100</v>
      </c>
      <c r="B4571" s="1061">
        <v>2</v>
      </c>
      <c r="C4571" s="1061">
        <v>5</v>
      </c>
      <c r="D4571" s="1062">
        <v>2</v>
      </c>
      <c r="E4571" s="1061" t="s">
        <v>2394</v>
      </c>
      <c r="F4571" s="1061">
        <v>143</v>
      </c>
      <c r="G4571" s="1061" t="s">
        <v>711</v>
      </c>
      <c r="H4571" s="1063">
        <v>1</v>
      </c>
      <c r="I4571" s="1064">
        <v>35901</v>
      </c>
      <c r="J4571" s="1064">
        <v>1</v>
      </c>
      <c r="K4571">
        <v>2020</v>
      </c>
      <c r="L4571" s="1064">
        <v>1</v>
      </c>
      <c r="M4571" s="1064">
        <v>4</v>
      </c>
      <c r="N4571" s="1064" t="s">
        <v>2395</v>
      </c>
      <c r="O4571">
        <v>13</v>
      </c>
      <c r="P4571" s="1065">
        <v>0</v>
      </c>
      <c r="Q4571" s="1065">
        <v>0</v>
      </c>
      <c r="R4571" s="1066">
        <f t="shared" si="71"/>
        <v>0</v>
      </c>
      <c r="S4571" s="1065">
        <v>0</v>
      </c>
      <c r="T4571" s="1065">
        <v>0</v>
      </c>
      <c r="U4571" s="1065">
        <v>0</v>
      </c>
      <c r="V4571" s="1065">
        <v>0</v>
      </c>
    </row>
    <row r="4572" spans="1:22">
      <c r="A4572">
        <v>4088200100</v>
      </c>
      <c r="B4572" s="1061">
        <v>2</v>
      </c>
      <c r="C4572" s="1061">
        <v>5</v>
      </c>
      <c r="D4572" s="1062">
        <v>2</v>
      </c>
      <c r="E4572" s="1061" t="s">
        <v>2394</v>
      </c>
      <c r="F4572" s="1061">
        <v>143</v>
      </c>
      <c r="G4572" s="1061" t="s">
        <v>711</v>
      </c>
      <c r="H4572" s="1063">
        <v>1</v>
      </c>
      <c r="I4572" s="1064">
        <v>35901</v>
      </c>
      <c r="J4572" s="1064">
        <v>1</v>
      </c>
      <c r="K4572">
        <v>2020</v>
      </c>
      <c r="L4572" s="1064">
        <v>1</v>
      </c>
      <c r="M4572" s="1064">
        <v>4</v>
      </c>
      <c r="N4572" s="1064" t="s">
        <v>2395</v>
      </c>
      <c r="O4572">
        <v>13</v>
      </c>
      <c r="P4572" s="1065">
        <v>0</v>
      </c>
      <c r="Q4572" s="1065">
        <v>0</v>
      </c>
      <c r="R4572" s="1066">
        <f t="shared" si="71"/>
        <v>0</v>
      </c>
      <c r="S4572" s="1065">
        <v>0</v>
      </c>
      <c r="T4572" s="1065">
        <v>0</v>
      </c>
      <c r="U4572" s="1065">
        <v>0</v>
      </c>
      <c r="V4572" s="1065">
        <v>0</v>
      </c>
    </row>
    <row r="4573" spans="1:22">
      <c r="A4573">
        <v>4088200100</v>
      </c>
      <c r="B4573" s="1061">
        <v>2</v>
      </c>
      <c r="C4573" s="1061">
        <v>5</v>
      </c>
      <c r="D4573" s="1062">
        <v>2</v>
      </c>
      <c r="E4573" s="1061" t="s">
        <v>2394</v>
      </c>
      <c r="F4573" s="1061">
        <v>143</v>
      </c>
      <c r="G4573" s="1061" t="s">
        <v>711</v>
      </c>
      <c r="H4573" s="1063">
        <v>1</v>
      </c>
      <c r="I4573" s="1064">
        <v>35901</v>
      </c>
      <c r="J4573" s="1064">
        <v>1</v>
      </c>
      <c r="K4573">
        <v>2020</v>
      </c>
      <c r="L4573" s="1064">
        <v>1</v>
      </c>
      <c r="M4573" s="1064">
        <v>4</v>
      </c>
      <c r="N4573" s="1064" t="s">
        <v>2395</v>
      </c>
      <c r="O4573">
        <v>13</v>
      </c>
      <c r="P4573" s="1065">
        <v>0</v>
      </c>
      <c r="Q4573" s="1065">
        <v>0</v>
      </c>
      <c r="R4573" s="1066">
        <f t="shared" si="71"/>
        <v>0</v>
      </c>
      <c r="S4573" s="1065">
        <v>3915</v>
      </c>
      <c r="T4573" s="1065">
        <v>3915</v>
      </c>
      <c r="U4573" s="1065">
        <v>0</v>
      </c>
      <c r="V4573" s="1065">
        <v>0</v>
      </c>
    </row>
    <row r="4574" spans="1:22">
      <c r="A4574">
        <v>4088200100</v>
      </c>
      <c r="B4574" s="1061">
        <v>2</v>
      </c>
      <c r="C4574" s="1061">
        <v>5</v>
      </c>
      <c r="D4574" s="1062">
        <v>2</v>
      </c>
      <c r="E4574" s="1061" t="s">
        <v>2394</v>
      </c>
      <c r="F4574" s="1061">
        <v>143</v>
      </c>
      <c r="G4574" s="1061" t="s">
        <v>711</v>
      </c>
      <c r="H4574" s="1063">
        <v>1</v>
      </c>
      <c r="I4574" s="1064">
        <v>35901</v>
      </c>
      <c r="J4574" s="1064">
        <v>1</v>
      </c>
      <c r="K4574">
        <v>2020</v>
      </c>
      <c r="L4574" s="1064">
        <v>1</v>
      </c>
      <c r="M4574" s="1064">
        <v>4</v>
      </c>
      <c r="N4574" s="1064" t="s">
        <v>2395</v>
      </c>
      <c r="O4574">
        <v>13</v>
      </c>
      <c r="P4574" s="1065">
        <v>0</v>
      </c>
      <c r="Q4574" s="1065">
        <v>3915</v>
      </c>
      <c r="R4574" s="1066">
        <f t="shared" si="71"/>
        <v>3915</v>
      </c>
      <c r="S4574" s="1065">
        <v>0</v>
      </c>
      <c r="T4574" s="1065">
        <v>0</v>
      </c>
      <c r="U4574" s="1065">
        <v>0</v>
      </c>
      <c r="V4574" s="1065">
        <v>0</v>
      </c>
    </row>
    <row r="4575" spans="1:22">
      <c r="A4575">
        <v>4088200100</v>
      </c>
      <c r="B4575" s="1061">
        <v>2</v>
      </c>
      <c r="C4575" s="1061">
        <v>5</v>
      </c>
      <c r="D4575" s="1062">
        <v>2</v>
      </c>
      <c r="E4575" s="1061" t="s">
        <v>2394</v>
      </c>
      <c r="F4575" s="1061">
        <v>143</v>
      </c>
      <c r="G4575" s="1061" t="s">
        <v>711</v>
      </c>
      <c r="H4575" s="1063">
        <v>1</v>
      </c>
      <c r="I4575" s="1064">
        <v>35901</v>
      </c>
      <c r="J4575" s="1064">
        <v>1</v>
      </c>
      <c r="K4575">
        <v>2020</v>
      </c>
      <c r="L4575" s="1064">
        <v>1</v>
      </c>
      <c r="M4575" s="1064">
        <v>4</v>
      </c>
      <c r="N4575" s="1064" t="s">
        <v>2395</v>
      </c>
      <c r="O4575">
        <v>13</v>
      </c>
      <c r="P4575" s="1065">
        <v>0</v>
      </c>
      <c r="Q4575" s="1065">
        <v>0</v>
      </c>
      <c r="R4575" s="1066">
        <f t="shared" si="71"/>
        <v>0</v>
      </c>
      <c r="S4575" s="1065">
        <v>0</v>
      </c>
      <c r="T4575" s="1065">
        <v>0</v>
      </c>
      <c r="U4575" s="1065">
        <v>0</v>
      </c>
      <c r="V4575" s="1065">
        <v>0</v>
      </c>
    </row>
    <row r="4576" spans="1:22">
      <c r="A4576">
        <v>4088200100</v>
      </c>
      <c r="B4576" s="1061">
        <v>2</v>
      </c>
      <c r="C4576" s="1061">
        <v>5</v>
      </c>
      <c r="D4576" s="1062">
        <v>2</v>
      </c>
      <c r="E4576" s="1061" t="s">
        <v>2394</v>
      </c>
      <c r="F4576" s="1061">
        <v>143</v>
      </c>
      <c r="G4576" s="1061" t="s">
        <v>711</v>
      </c>
      <c r="H4576" s="1063">
        <v>1</v>
      </c>
      <c r="I4576" s="1064">
        <v>35901</v>
      </c>
      <c r="J4576" s="1064">
        <v>1</v>
      </c>
      <c r="K4576">
        <v>2020</v>
      </c>
      <c r="L4576" s="1064">
        <v>1</v>
      </c>
      <c r="M4576" s="1064">
        <v>4</v>
      </c>
      <c r="N4576" s="1064" t="s">
        <v>2395</v>
      </c>
      <c r="O4576">
        <v>13</v>
      </c>
      <c r="P4576" s="1065">
        <v>0</v>
      </c>
      <c r="Q4576" s="1065">
        <v>0</v>
      </c>
      <c r="R4576" s="1066">
        <f t="shared" si="71"/>
        <v>0</v>
      </c>
      <c r="S4576" s="1065">
        <v>0</v>
      </c>
      <c r="T4576" s="1065">
        <v>0</v>
      </c>
      <c r="U4576" s="1065">
        <v>3915</v>
      </c>
      <c r="V4576" s="1065">
        <v>3915</v>
      </c>
    </row>
    <row r="4577" spans="1:22">
      <c r="A4577">
        <v>4088200100</v>
      </c>
      <c r="B4577" s="1061">
        <v>2</v>
      </c>
      <c r="C4577" s="1061">
        <v>5</v>
      </c>
      <c r="D4577" s="1062">
        <v>2</v>
      </c>
      <c r="E4577" s="1061" t="s">
        <v>2394</v>
      </c>
      <c r="F4577" s="1061">
        <v>143</v>
      </c>
      <c r="G4577" s="1061" t="s">
        <v>711</v>
      </c>
      <c r="H4577" s="1063">
        <v>1</v>
      </c>
      <c r="I4577" s="1064">
        <v>35901</v>
      </c>
      <c r="J4577" s="1064">
        <v>1</v>
      </c>
      <c r="K4577">
        <v>2020</v>
      </c>
      <c r="L4577" s="1064">
        <v>1</v>
      </c>
      <c r="M4577" s="1064">
        <v>4</v>
      </c>
      <c r="N4577" s="1064" t="s">
        <v>2395</v>
      </c>
      <c r="O4577">
        <v>13</v>
      </c>
      <c r="P4577" s="1065">
        <v>0</v>
      </c>
      <c r="Q4577" s="1065">
        <v>0</v>
      </c>
      <c r="R4577" s="1066">
        <f t="shared" si="71"/>
        <v>0</v>
      </c>
      <c r="S4577" s="1065">
        <v>0</v>
      </c>
      <c r="T4577" s="1065">
        <v>0</v>
      </c>
      <c r="U4577" s="1065">
        <v>0</v>
      </c>
      <c r="V4577" s="1065">
        <v>0</v>
      </c>
    </row>
    <row r="4578" spans="1:22">
      <c r="A4578">
        <v>4088200100</v>
      </c>
      <c r="B4578" s="1061">
        <v>2</v>
      </c>
      <c r="C4578" s="1061">
        <v>5</v>
      </c>
      <c r="D4578" s="1062">
        <v>2</v>
      </c>
      <c r="E4578" s="1061" t="s">
        <v>2394</v>
      </c>
      <c r="F4578" s="1061">
        <v>143</v>
      </c>
      <c r="G4578" s="1061" t="s">
        <v>711</v>
      </c>
      <c r="H4578" s="1063">
        <v>1</v>
      </c>
      <c r="I4578" s="1064">
        <v>35901</v>
      </c>
      <c r="J4578" s="1064">
        <v>1</v>
      </c>
      <c r="K4578">
        <v>2020</v>
      </c>
      <c r="L4578" s="1064">
        <v>1</v>
      </c>
      <c r="M4578" s="1064">
        <v>4</v>
      </c>
      <c r="N4578" s="1064" t="s">
        <v>2395</v>
      </c>
      <c r="O4578">
        <v>13</v>
      </c>
      <c r="P4578" s="1065">
        <v>0</v>
      </c>
      <c r="Q4578" s="1065">
        <v>0</v>
      </c>
      <c r="R4578" s="1066">
        <f t="shared" si="71"/>
        <v>0</v>
      </c>
      <c r="S4578" s="1065">
        <v>0</v>
      </c>
      <c r="T4578" s="1065">
        <v>0</v>
      </c>
      <c r="U4578" s="1065">
        <v>0</v>
      </c>
      <c r="V4578" s="1065">
        <v>0</v>
      </c>
    </row>
    <row r="4579" spans="1:22">
      <c r="A4579">
        <v>4088200100</v>
      </c>
      <c r="B4579" s="1061">
        <v>2</v>
      </c>
      <c r="C4579" s="1061">
        <v>5</v>
      </c>
      <c r="D4579" s="1062">
        <v>2</v>
      </c>
      <c r="E4579" s="1061" t="s">
        <v>2394</v>
      </c>
      <c r="F4579" s="1061">
        <v>143</v>
      </c>
      <c r="G4579" s="1061" t="s">
        <v>711</v>
      </c>
      <c r="H4579" s="1063">
        <v>1</v>
      </c>
      <c r="I4579" s="1064">
        <v>35901</v>
      </c>
      <c r="J4579" s="1064">
        <v>1</v>
      </c>
      <c r="K4579">
        <v>2020</v>
      </c>
      <c r="L4579" s="1064">
        <v>1</v>
      </c>
      <c r="M4579" s="1064">
        <v>4</v>
      </c>
      <c r="N4579" s="1064" t="s">
        <v>2395</v>
      </c>
      <c r="O4579">
        <v>13</v>
      </c>
      <c r="P4579" s="1065">
        <v>0</v>
      </c>
      <c r="Q4579" s="1065">
        <v>0</v>
      </c>
      <c r="R4579" s="1066">
        <f t="shared" si="71"/>
        <v>0</v>
      </c>
      <c r="S4579" s="1065">
        <v>3915</v>
      </c>
      <c r="T4579" s="1065">
        <v>3915</v>
      </c>
      <c r="U4579" s="1065">
        <v>0</v>
      </c>
      <c r="V4579" s="1065">
        <v>0</v>
      </c>
    </row>
    <row r="4580" spans="1:22">
      <c r="A4580">
        <v>4088200100</v>
      </c>
      <c r="B4580" s="1061">
        <v>2</v>
      </c>
      <c r="C4580" s="1061">
        <v>5</v>
      </c>
      <c r="D4580" s="1062">
        <v>2</v>
      </c>
      <c r="E4580" s="1061" t="s">
        <v>2394</v>
      </c>
      <c r="F4580" s="1061">
        <v>143</v>
      </c>
      <c r="G4580" s="1061" t="s">
        <v>711</v>
      </c>
      <c r="H4580" s="1063">
        <v>1</v>
      </c>
      <c r="I4580" s="1064">
        <v>35901</v>
      </c>
      <c r="J4580" s="1064">
        <v>1</v>
      </c>
      <c r="K4580">
        <v>2020</v>
      </c>
      <c r="L4580" s="1064">
        <v>1</v>
      </c>
      <c r="M4580" s="1064">
        <v>4</v>
      </c>
      <c r="N4580" s="1064" t="s">
        <v>2395</v>
      </c>
      <c r="O4580">
        <v>13</v>
      </c>
      <c r="P4580" s="1065">
        <v>0</v>
      </c>
      <c r="Q4580" s="1065">
        <v>3915</v>
      </c>
      <c r="R4580" s="1066">
        <f t="shared" si="71"/>
        <v>3915</v>
      </c>
      <c r="S4580" s="1065">
        <v>0</v>
      </c>
      <c r="T4580" s="1065">
        <v>0</v>
      </c>
      <c r="U4580" s="1065">
        <v>0</v>
      </c>
      <c r="V4580" s="1065">
        <v>0</v>
      </c>
    </row>
    <row r="4581" spans="1:22">
      <c r="A4581">
        <v>4088200100</v>
      </c>
      <c r="B4581" s="1061">
        <v>2</v>
      </c>
      <c r="C4581" s="1061">
        <v>5</v>
      </c>
      <c r="D4581" s="1062">
        <v>2</v>
      </c>
      <c r="E4581" s="1061" t="s">
        <v>2394</v>
      </c>
      <c r="F4581" s="1061">
        <v>143</v>
      </c>
      <c r="G4581" s="1061" t="s">
        <v>711</v>
      </c>
      <c r="H4581" s="1063">
        <v>1</v>
      </c>
      <c r="I4581" s="1064">
        <v>35901</v>
      </c>
      <c r="J4581" s="1064">
        <v>1</v>
      </c>
      <c r="K4581">
        <v>2020</v>
      </c>
      <c r="L4581" s="1064">
        <v>1</v>
      </c>
      <c r="M4581" s="1064">
        <v>4</v>
      </c>
      <c r="N4581" s="1064" t="s">
        <v>2395</v>
      </c>
      <c r="O4581">
        <v>13</v>
      </c>
      <c r="P4581" s="1065">
        <v>0</v>
      </c>
      <c r="Q4581" s="1065">
        <v>0</v>
      </c>
      <c r="R4581" s="1066">
        <f t="shared" si="71"/>
        <v>0</v>
      </c>
      <c r="S4581" s="1065">
        <v>0</v>
      </c>
      <c r="T4581" s="1065">
        <v>0</v>
      </c>
      <c r="U4581" s="1065">
        <v>0</v>
      </c>
      <c r="V4581" s="1065">
        <v>0</v>
      </c>
    </row>
    <row r="4582" spans="1:22">
      <c r="A4582">
        <v>4088200100</v>
      </c>
      <c r="B4582" s="1061">
        <v>2</v>
      </c>
      <c r="C4582" s="1061">
        <v>5</v>
      </c>
      <c r="D4582" s="1062">
        <v>2</v>
      </c>
      <c r="E4582" s="1061" t="s">
        <v>2394</v>
      </c>
      <c r="F4582" s="1061">
        <v>143</v>
      </c>
      <c r="G4582" s="1061" t="s">
        <v>711</v>
      </c>
      <c r="H4582" s="1063">
        <v>1</v>
      </c>
      <c r="I4582" s="1064">
        <v>35901</v>
      </c>
      <c r="J4582" s="1064">
        <v>1</v>
      </c>
      <c r="K4582">
        <v>2020</v>
      </c>
      <c r="L4582" s="1064">
        <v>1</v>
      </c>
      <c r="M4582" s="1064">
        <v>4</v>
      </c>
      <c r="N4582" s="1064" t="s">
        <v>2395</v>
      </c>
      <c r="O4582">
        <v>13</v>
      </c>
      <c r="P4582" s="1065">
        <v>0</v>
      </c>
      <c r="Q4582" s="1065">
        <v>0</v>
      </c>
      <c r="R4582" s="1066">
        <f t="shared" si="71"/>
        <v>0</v>
      </c>
      <c r="S4582" s="1065">
        <v>0</v>
      </c>
      <c r="T4582" s="1065">
        <v>0</v>
      </c>
      <c r="U4582" s="1065">
        <v>3915</v>
      </c>
      <c r="V4582" s="1065">
        <v>3915</v>
      </c>
    </row>
    <row r="4583" spans="1:22">
      <c r="A4583">
        <v>4088200100</v>
      </c>
      <c r="B4583" s="1061">
        <v>2</v>
      </c>
      <c r="C4583" s="1061">
        <v>5</v>
      </c>
      <c r="D4583" s="1062">
        <v>2</v>
      </c>
      <c r="E4583" s="1061" t="s">
        <v>2394</v>
      </c>
      <c r="F4583" s="1061">
        <v>143</v>
      </c>
      <c r="G4583" s="1061" t="s">
        <v>711</v>
      </c>
      <c r="H4583" s="1063">
        <v>1</v>
      </c>
      <c r="I4583" s="1064">
        <v>35901</v>
      </c>
      <c r="J4583" s="1064">
        <v>1</v>
      </c>
      <c r="K4583">
        <v>2020</v>
      </c>
      <c r="L4583" s="1064">
        <v>1</v>
      </c>
      <c r="M4583" s="1064">
        <v>4</v>
      </c>
      <c r="N4583" s="1064" t="s">
        <v>2395</v>
      </c>
      <c r="O4583">
        <v>13</v>
      </c>
      <c r="P4583" s="1065">
        <v>0</v>
      </c>
      <c r="Q4583" s="1065">
        <v>0</v>
      </c>
      <c r="R4583" s="1066">
        <f t="shared" si="71"/>
        <v>0</v>
      </c>
      <c r="S4583" s="1065">
        <v>0</v>
      </c>
      <c r="T4583" s="1065">
        <v>0</v>
      </c>
      <c r="U4583" s="1065">
        <v>0</v>
      </c>
      <c r="V4583" s="1065">
        <v>0</v>
      </c>
    </row>
    <row r="4584" spans="1:22">
      <c r="A4584">
        <v>4088200100</v>
      </c>
      <c r="B4584" s="1061">
        <v>2</v>
      </c>
      <c r="C4584" s="1061">
        <v>5</v>
      </c>
      <c r="D4584" s="1062">
        <v>2</v>
      </c>
      <c r="E4584" s="1061" t="s">
        <v>2394</v>
      </c>
      <c r="F4584" s="1061">
        <v>143</v>
      </c>
      <c r="G4584" s="1061" t="s">
        <v>711</v>
      </c>
      <c r="H4584" s="1063">
        <v>1</v>
      </c>
      <c r="I4584" s="1064">
        <v>35901</v>
      </c>
      <c r="J4584" s="1064">
        <v>1</v>
      </c>
      <c r="K4584">
        <v>2020</v>
      </c>
      <c r="L4584" s="1064">
        <v>1</v>
      </c>
      <c r="M4584" s="1064">
        <v>4</v>
      </c>
      <c r="N4584" s="1064" t="s">
        <v>2395</v>
      </c>
      <c r="O4584">
        <v>13</v>
      </c>
      <c r="P4584" s="1065">
        <v>0</v>
      </c>
      <c r="Q4584" s="1065">
        <v>0</v>
      </c>
      <c r="R4584" s="1066">
        <f t="shared" si="71"/>
        <v>0</v>
      </c>
      <c r="S4584" s="1065">
        <v>0</v>
      </c>
      <c r="T4584" s="1065">
        <v>0</v>
      </c>
      <c r="U4584" s="1065">
        <v>0</v>
      </c>
      <c r="V4584" s="1065">
        <v>0</v>
      </c>
    </row>
    <row r="4585" spans="1:22">
      <c r="A4585">
        <v>4088200100</v>
      </c>
      <c r="B4585" s="1061">
        <v>2</v>
      </c>
      <c r="C4585" s="1061">
        <v>5</v>
      </c>
      <c r="D4585" s="1062">
        <v>2</v>
      </c>
      <c r="E4585" s="1061" t="s">
        <v>2394</v>
      </c>
      <c r="F4585" s="1061">
        <v>143</v>
      </c>
      <c r="G4585" s="1061" t="s">
        <v>711</v>
      </c>
      <c r="H4585" s="1063">
        <v>1</v>
      </c>
      <c r="I4585" s="1064">
        <v>35901</v>
      </c>
      <c r="J4585" s="1064">
        <v>1</v>
      </c>
      <c r="K4585">
        <v>2020</v>
      </c>
      <c r="L4585" s="1064">
        <v>1</v>
      </c>
      <c r="M4585" s="1064">
        <v>4</v>
      </c>
      <c r="N4585" s="1064" t="s">
        <v>2395</v>
      </c>
      <c r="O4585">
        <v>13</v>
      </c>
      <c r="P4585" s="1065">
        <v>0</v>
      </c>
      <c r="Q4585" s="1065">
        <v>0</v>
      </c>
      <c r="R4585" s="1066">
        <f t="shared" si="71"/>
        <v>0</v>
      </c>
      <c r="S4585" s="1065">
        <v>3915</v>
      </c>
      <c r="T4585" s="1065">
        <v>3915</v>
      </c>
      <c r="U4585" s="1065">
        <v>0</v>
      </c>
      <c r="V4585" s="1065">
        <v>0</v>
      </c>
    </row>
    <row r="4586" spans="1:22">
      <c r="A4586">
        <v>4088200100</v>
      </c>
      <c r="B4586" s="1061">
        <v>2</v>
      </c>
      <c r="C4586" s="1061">
        <v>5</v>
      </c>
      <c r="D4586" s="1062">
        <v>2</v>
      </c>
      <c r="E4586" s="1061" t="s">
        <v>2394</v>
      </c>
      <c r="F4586" s="1061">
        <v>143</v>
      </c>
      <c r="G4586" s="1061" t="s">
        <v>711</v>
      </c>
      <c r="H4586" s="1063">
        <v>1</v>
      </c>
      <c r="I4586" s="1064">
        <v>35901</v>
      </c>
      <c r="J4586" s="1064">
        <v>1</v>
      </c>
      <c r="K4586">
        <v>2020</v>
      </c>
      <c r="L4586" s="1064">
        <v>1</v>
      </c>
      <c r="M4586" s="1064">
        <v>4</v>
      </c>
      <c r="N4586" s="1064" t="s">
        <v>2395</v>
      </c>
      <c r="O4586">
        <v>13</v>
      </c>
      <c r="P4586" s="1065">
        <v>0</v>
      </c>
      <c r="Q4586" s="1065">
        <v>3915</v>
      </c>
      <c r="R4586" s="1066">
        <f t="shared" si="71"/>
        <v>3915</v>
      </c>
      <c r="S4586" s="1065">
        <v>0</v>
      </c>
      <c r="T4586" s="1065">
        <v>0</v>
      </c>
      <c r="U4586" s="1065">
        <v>0</v>
      </c>
      <c r="V4586" s="1065">
        <v>0</v>
      </c>
    </row>
    <row r="4587" spans="1:22">
      <c r="A4587">
        <v>4088200100</v>
      </c>
      <c r="B4587" s="1061">
        <v>2</v>
      </c>
      <c r="C4587" s="1061">
        <v>5</v>
      </c>
      <c r="D4587" s="1062">
        <v>2</v>
      </c>
      <c r="E4587" s="1061" t="s">
        <v>2394</v>
      </c>
      <c r="F4587" s="1061">
        <v>143</v>
      </c>
      <c r="G4587" s="1061" t="s">
        <v>711</v>
      </c>
      <c r="H4587" s="1063">
        <v>1</v>
      </c>
      <c r="I4587" s="1064">
        <v>35901</v>
      </c>
      <c r="J4587" s="1064">
        <v>1</v>
      </c>
      <c r="K4587">
        <v>2020</v>
      </c>
      <c r="L4587" s="1064">
        <v>1</v>
      </c>
      <c r="M4587" s="1064">
        <v>4</v>
      </c>
      <c r="N4587" s="1064" t="s">
        <v>2395</v>
      </c>
      <c r="O4587">
        <v>13</v>
      </c>
      <c r="P4587" s="1065">
        <v>0</v>
      </c>
      <c r="Q4587" s="1065">
        <v>0</v>
      </c>
      <c r="R4587" s="1066">
        <f t="shared" si="71"/>
        <v>0</v>
      </c>
      <c r="S4587" s="1065">
        <v>0</v>
      </c>
      <c r="T4587" s="1065">
        <v>0</v>
      </c>
      <c r="U4587" s="1065">
        <v>0</v>
      </c>
      <c r="V4587" s="1065">
        <v>0</v>
      </c>
    </row>
    <row r="4588" spans="1:22">
      <c r="A4588">
        <v>4088200100</v>
      </c>
      <c r="B4588" s="1061">
        <v>2</v>
      </c>
      <c r="C4588" s="1061">
        <v>5</v>
      </c>
      <c r="D4588" s="1062">
        <v>2</v>
      </c>
      <c r="E4588" s="1061" t="s">
        <v>2394</v>
      </c>
      <c r="F4588" s="1061">
        <v>143</v>
      </c>
      <c r="G4588" s="1061" t="s">
        <v>711</v>
      </c>
      <c r="H4588" s="1063">
        <v>1</v>
      </c>
      <c r="I4588" s="1064">
        <v>35901</v>
      </c>
      <c r="J4588" s="1064">
        <v>1</v>
      </c>
      <c r="K4588">
        <v>2020</v>
      </c>
      <c r="L4588" s="1064">
        <v>1</v>
      </c>
      <c r="M4588" s="1064">
        <v>4</v>
      </c>
      <c r="N4588" s="1064" t="s">
        <v>2395</v>
      </c>
      <c r="O4588">
        <v>13</v>
      </c>
      <c r="P4588" s="1065">
        <v>0</v>
      </c>
      <c r="Q4588" s="1065">
        <v>0</v>
      </c>
      <c r="R4588" s="1066">
        <f t="shared" si="71"/>
        <v>0</v>
      </c>
      <c r="S4588" s="1065">
        <v>0</v>
      </c>
      <c r="T4588" s="1065">
        <v>0</v>
      </c>
      <c r="U4588" s="1065">
        <v>3915</v>
      </c>
      <c r="V4588" s="1065">
        <v>3915</v>
      </c>
    </row>
    <row r="4589" spans="1:22">
      <c r="A4589">
        <v>4088200100</v>
      </c>
      <c r="B4589" s="1061">
        <v>2</v>
      </c>
      <c r="C4589" s="1061">
        <v>5</v>
      </c>
      <c r="D4589" s="1062">
        <v>2</v>
      </c>
      <c r="E4589" s="1061" t="s">
        <v>2394</v>
      </c>
      <c r="F4589" s="1061">
        <v>143</v>
      </c>
      <c r="G4589" s="1061" t="s">
        <v>711</v>
      </c>
      <c r="H4589" s="1063">
        <v>1</v>
      </c>
      <c r="I4589" s="1064">
        <v>35901</v>
      </c>
      <c r="J4589" s="1064">
        <v>1</v>
      </c>
      <c r="K4589">
        <v>2020</v>
      </c>
      <c r="L4589" s="1064">
        <v>1</v>
      </c>
      <c r="M4589" s="1064">
        <v>4</v>
      </c>
      <c r="N4589" s="1064" t="s">
        <v>2395</v>
      </c>
      <c r="O4589">
        <v>13</v>
      </c>
      <c r="P4589" s="1065">
        <v>0</v>
      </c>
      <c r="Q4589" s="1065">
        <v>0</v>
      </c>
      <c r="R4589" s="1066">
        <f t="shared" si="71"/>
        <v>0</v>
      </c>
      <c r="S4589" s="1065">
        <v>0</v>
      </c>
      <c r="T4589" s="1065">
        <v>0</v>
      </c>
      <c r="U4589" s="1065">
        <v>0</v>
      </c>
      <c r="V4589" s="1065">
        <v>0</v>
      </c>
    </row>
    <row r="4590" spans="1:22">
      <c r="A4590">
        <v>4088200100</v>
      </c>
      <c r="B4590" s="1061">
        <v>2</v>
      </c>
      <c r="C4590" s="1061">
        <v>5</v>
      </c>
      <c r="D4590" s="1062">
        <v>2</v>
      </c>
      <c r="E4590" s="1061" t="s">
        <v>2394</v>
      </c>
      <c r="F4590" s="1061">
        <v>143</v>
      </c>
      <c r="G4590" s="1061" t="s">
        <v>711</v>
      </c>
      <c r="H4590" s="1063">
        <v>1</v>
      </c>
      <c r="I4590" s="1064">
        <v>35901</v>
      </c>
      <c r="J4590" s="1064">
        <v>1</v>
      </c>
      <c r="K4590">
        <v>2020</v>
      </c>
      <c r="L4590" s="1064">
        <v>1</v>
      </c>
      <c r="M4590" s="1064">
        <v>4</v>
      </c>
      <c r="N4590" s="1064" t="s">
        <v>2395</v>
      </c>
      <c r="O4590">
        <v>13</v>
      </c>
      <c r="P4590" s="1065">
        <v>0</v>
      </c>
      <c r="Q4590" s="1065">
        <v>0</v>
      </c>
      <c r="R4590" s="1066">
        <f t="shared" si="71"/>
        <v>0</v>
      </c>
      <c r="S4590" s="1065">
        <v>0</v>
      </c>
      <c r="T4590" s="1065">
        <v>0</v>
      </c>
      <c r="U4590" s="1065">
        <v>0</v>
      </c>
      <c r="V4590" s="1065">
        <v>0</v>
      </c>
    </row>
    <row r="4591" spans="1:22">
      <c r="A4591">
        <v>4088200100</v>
      </c>
      <c r="B4591" s="1061">
        <v>2</v>
      </c>
      <c r="C4591" s="1061">
        <v>5</v>
      </c>
      <c r="D4591" s="1062">
        <v>2</v>
      </c>
      <c r="E4591" s="1061" t="s">
        <v>2394</v>
      </c>
      <c r="F4591" s="1061">
        <v>143</v>
      </c>
      <c r="G4591" s="1061" t="s">
        <v>711</v>
      </c>
      <c r="H4591" s="1063">
        <v>1</v>
      </c>
      <c r="I4591" s="1064">
        <v>35901</v>
      </c>
      <c r="J4591" s="1064">
        <v>1</v>
      </c>
      <c r="K4591">
        <v>2020</v>
      </c>
      <c r="L4591" s="1064">
        <v>1</v>
      </c>
      <c r="M4591" s="1064">
        <v>4</v>
      </c>
      <c r="N4591" s="1064" t="s">
        <v>2395</v>
      </c>
      <c r="O4591">
        <v>13</v>
      </c>
      <c r="P4591" s="1065">
        <v>0</v>
      </c>
      <c r="Q4591" s="1065">
        <v>0</v>
      </c>
      <c r="R4591" s="1066">
        <f t="shared" si="71"/>
        <v>0</v>
      </c>
      <c r="S4591" s="1065">
        <v>3915</v>
      </c>
      <c r="T4591" s="1065">
        <v>3915</v>
      </c>
      <c r="U4591" s="1065">
        <v>0</v>
      </c>
      <c r="V4591" s="1065">
        <v>0</v>
      </c>
    </row>
    <row r="4592" spans="1:22">
      <c r="A4592">
        <v>4088200100</v>
      </c>
      <c r="B4592" s="1061">
        <v>2</v>
      </c>
      <c r="C4592" s="1061">
        <v>5</v>
      </c>
      <c r="D4592" s="1062">
        <v>2</v>
      </c>
      <c r="E4592" s="1061" t="s">
        <v>2394</v>
      </c>
      <c r="F4592" s="1061">
        <v>143</v>
      </c>
      <c r="G4592" s="1061" t="s">
        <v>711</v>
      </c>
      <c r="H4592" s="1063">
        <v>1</v>
      </c>
      <c r="I4592" s="1064">
        <v>35901</v>
      </c>
      <c r="J4592" s="1064">
        <v>1</v>
      </c>
      <c r="K4592">
        <v>2020</v>
      </c>
      <c r="L4592" s="1064">
        <v>1</v>
      </c>
      <c r="M4592" s="1064">
        <v>4</v>
      </c>
      <c r="N4592" s="1064" t="s">
        <v>2395</v>
      </c>
      <c r="O4592">
        <v>13</v>
      </c>
      <c r="P4592" s="1065">
        <v>0</v>
      </c>
      <c r="Q4592" s="1065">
        <v>3915</v>
      </c>
      <c r="R4592" s="1066">
        <f t="shared" si="71"/>
        <v>3915</v>
      </c>
      <c r="S4592" s="1065">
        <v>0</v>
      </c>
      <c r="T4592" s="1065">
        <v>0</v>
      </c>
      <c r="U4592" s="1065">
        <v>0</v>
      </c>
      <c r="V4592" s="1065">
        <v>0</v>
      </c>
    </row>
    <row r="4593" spans="1:22">
      <c r="A4593">
        <v>4088200100</v>
      </c>
      <c r="B4593" s="1061">
        <v>2</v>
      </c>
      <c r="C4593" s="1061">
        <v>5</v>
      </c>
      <c r="D4593" s="1062">
        <v>2</v>
      </c>
      <c r="E4593" s="1061" t="s">
        <v>2394</v>
      </c>
      <c r="F4593" s="1061">
        <v>143</v>
      </c>
      <c r="G4593" s="1061" t="s">
        <v>711</v>
      </c>
      <c r="H4593" s="1063">
        <v>1</v>
      </c>
      <c r="I4593" s="1064">
        <v>37501</v>
      </c>
      <c r="J4593" s="1064">
        <v>1</v>
      </c>
      <c r="K4593">
        <v>2020</v>
      </c>
      <c r="L4593" s="1064">
        <v>1</v>
      </c>
      <c r="M4593" s="1064">
        <v>4</v>
      </c>
      <c r="N4593" s="1064" t="s">
        <v>2395</v>
      </c>
      <c r="O4593">
        <v>13</v>
      </c>
      <c r="P4593" s="1065">
        <v>0</v>
      </c>
      <c r="Q4593" s="1065">
        <v>0</v>
      </c>
      <c r="R4593" s="1066">
        <f t="shared" si="71"/>
        <v>0</v>
      </c>
      <c r="S4593" s="1065">
        <v>0</v>
      </c>
      <c r="T4593" s="1065">
        <v>0</v>
      </c>
      <c r="U4593" s="1065">
        <v>0</v>
      </c>
      <c r="V4593" s="1065">
        <v>0</v>
      </c>
    </row>
    <row r="4594" spans="1:22">
      <c r="A4594">
        <v>4088200100</v>
      </c>
      <c r="B4594" s="1061">
        <v>2</v>
      </c>
      <c r="C4594" s="1061">
        <v>5</v>
      </c>
      <c r="D4594" s="1062">
        <v>2</v>
      </c>
      <c r="E4594" s="1061" t="s">
        <v>2394</v>
      </c>
      <c r="F4594" s="1061">
        <v>143</v>
      </c>
      <c r="G4594" s="1061" t="s">
        <v>711</v>
      </c>
      <c r="H4594" s="1063">
        <v>1</v>
      </c>
      <c r="I4594" s="1064">
        <v>37501</v>
      </c>
      <c r="J4594" s="1064">
        <v>1</v>
      </c>
      <c r="K4594">
        <v>2020</v>
      </c>
      <c r="L4594" s="1064">
        <v>1</v>
      </c>
      <c r="M4594" s="1064">
        <v>4</v>
      </c>
      <c r="N4594" s="1064" t="s">
        <v>2395</v>
      </c>
      <c r="O4594">
        <v>13</v>
      </c>
      <c r="P4594" s="1065">
        <v>0</v>
      </c>
      <c r="Q4594" s="1065">
        <v>0</v>
      </c>
      <c r="R4594" s="1066">
        <f t="shared" si="71"/>
        <v>0</v>
      </c>
      <c r="S4594" s="1065">
        <v>0</v>
      </c>
      <c r="T4594" s="1065">
        <v>0</v>
      </c>
      <c r="U4594" s="1065">
        <v>116000</v>
      </c>
      <c r="V4594" s="1065">
        <v>116000</v>
      </c>
    </row>
    <row r="4595" spans="1:22">
      <c r="A4595">
        <v>4088200100</v>
      </c>
      <c r="B4595" s="1061">
        <v>2</v>
      </c>
      <c r="C4595" s="1061">
        <v>5</v>
      </c>
      <c r="D4595" s="1062">
        <v>2</v>
      </c>
      <c r="E4595" s="1061" t="s">
        <v>2394</v>
      </c>
      <c r="F4595" s="1061">
        <v>143</v>
      </c>
      <c r="G4595" s="1061" t="s">
        <v>711</v>
      </c>
      <c r="H4595" s="1063">
        <v>1</v>
      </c>
      <c r="I4595" s="1064">
        <v>37501</v>
      </c>
      <c r="J4595" s="1064">
        <v>1</v>
      </c>
      <c r="K4595">
        <v>2020</v>
      </c>
      <c r="L4595" s="1064">
        <v>1</v>
      </c>
      <c r="M4595" s="1064">
        <v>4</v>
      </c>
      <c r="N4595" s="1064" t="s">
        <v>2395</v>
      </c>
      <c r="O4595">
        <v>13</v>
      </c>
      <c r="P4595" s="1065">
        <v>0</v>
      </c>
      <c r="Q4595" s="1065">
        <v>0</v>
      </c>
      <c r="R4595" s="1066">
        <f t="shared" si="71"/>
        <v>0</v>
      </c>
      <c r="S4595" s="1065">
        <v>0</v>
      </c>
      <c r="T4595" s="1065">
        <v>0</v>
      </c>
      <c r="U4595" s="1065">
        <v>0</v>
      </c>
      <c r="V4595" s="1065">
        <v>0</v>
      </c>
    </row>
    <row r="4596" spans="1:22">
      <c r="A4596">
        <v>4088200100</v>
      </c>
      <c r="B4596" s="1061">
        <v>2</v>
      </c>
      <c r="C4596" s="1061">
        <v>5</v>
      </c>
      <c r="D4596" s="1062">
        <v>2</v>
      </c>
      <c r="E4596" s="1061" t="s">
        <v>2394</v>
      </c>
      <c r="F4596" s="1061">
        <v>143</v>
      </c>
      <c r="G4596" s="1061" t="s">
        <v>711</v>
      </c>
      <c r="H4596" s="1063">
        <v>1</v>
      </c>
      <c r="I4596" s="1064">
        <v>37501</v>
      </c>
      <c r="J4596" s="1064">
        <v>1</v>
      </c>
      <c r="K4596">
        <v>2020</v>
      </c>
      <c r="L4596" s="1064">
        <v>1</v>
      </c>
      <c r="M4596" s="1064">
        <v>4</v>
      </c>
      <c r="N4596" s="1064" t="s">
        <v>2395</v>
      </c>
      <c r="O4596">
        <v>13</v>
      </c>
      <c r="P4596" s="1065">
        <v>0</v>
      </c>
      <c r="Q4596" s="1065">
        <v>0</v>
      </c>
      <c r="R4596" s="1066">
        <f t="shared" si="71"/>
        <v>0</v>
      </c>
      <c r="S4596" s="1065">
        <v>0</v>
      </c>
      <c r="T4596" s="1065">
        <v>0</v>
      </c>
      <c r="U4596" s="1065">
        <v>0</v>
      </c>
      <c r="V4596" s="1065">
        <v>0</v>
      </c>
    </row>
    <row r="4597" spans="1:22">
      <c r="A4597">
        <v>4088200100</v>
      </c>
      <c r="B4597" s="1061">
        <v>2</v>
      </c>
      <c r="C4597" s="1061">
        <v>5</v>
      </c>
      <c r="D4597" s="1062">
        <v>2</v>
      </c>
      <c r="E4597" s="1061" t="s">
        <v>2394</v>
      </c>
      <c r="F4597" s="1061">
        <v>143</v>
      </c>
      <c r="G4597" s="1061" t="s">
        <v>711</v>
      </c>
      <c r="H4597" s="1063">
        <v>1</v>
      </c>
      <c r="I4597" s="1064">
        <v>37501</v>
      </c>
      <c r="J4597" s="1064">
        <v>1</v>
      </c>
      <c r="K4597">
        <v>2020</v>
      </c>
      <c r="L4597" s="1064">
        <v>1</v>
      </c>
      <c r="M4597" s="1064">
        <v>4</v>
      </c>
      <c r="N4597" s="1064" t="s">
        <v>2395</v>
      </c>
      <c r="O4597">
        <v>13</v>
      </c>
      <c r="P4597" s="1065">
        <v>0</v>
      </c>
      <c r="Q4597" s="1065">
        <v>0</v>
      </c>
      <c r="R4597" s="1066">
        <f t="shared" si="71"/>
        <v>0</v>
      </c>
      <c r="S4597" s="1065">
        <v>116000</v>
      </c>
      <c r="T4597" s="1065">
        <v>116000</v>
      </c>
      <c r="U4597" s="1065">
        <v>0</v>
      </c>
      <c r="V4597" s="1065">
        <v>0</v>
      </c>
    </row>
    <row r="4598" spans="1:22">
      <c r="A4598">
        <v>4088200100</v>
      </c>
      <c r="B4598" s="1061">
        <v>2</v>
      </c>
      <c r="C4598" s="1061">
        <v>5</v>
      </c>
      <c r="D4598" s="1062">
        <v>2</v>
      </c>
      <c r="E4598" s="1061" t="s">
        <v>2394</v>
      </c>
      <c r="F4598" s="1061">
        <v>143</v>
      </c>
      <c r="G4598" s="1061" t="s">
        <v>711</v>
      </c>
      <c r="H4598" s="1063">
        <v>1</v>
      </c>
      <c r="I4598" s="1064">
        <v>37501</v>
      </c>
      <c r="J4598" s="1064">
        <v>1</v>
      </c>
      <c r="K4598">
        <v>2020</v>
      </c>
      <c r="L4598" s="1064">
        <v>1</v>
      </c>
      <c r="M4598" s="1064">
        <v>4</v>
      </c>
      <c r="N4598" s="1064" t="s">
        <v>2395</v>
      </c>
      <c r="O4598">
        <v>13</v>
      </c>
      <c r="P4598" s="1065">
        <v>0</v>
      </c>
      <c r="Q4598" s="1065">
        <v>116000</v>
      </c>
      <c r="R4598" s="1066">
        <f t="shared" si="71"/>
        <v>116000</v>
      </c>
      <c r="S4598" s="1065">
        <v>0</v>
      </c>
      <c r="T4598" s="1065">
        <v>0</v>
      </c>
      <c r="U4598" s="1065">
        <v>0</v>
      </c>
      <c r="V4598" s="1065">
        <v>0</v>
      </c>
    </row>
    <row r="4599" spans="1:22">
      <c r="A4599">
        <v>4088200100</v>
      </c>
      <c r="B4599" s="1061">
        <v>2</v>
      </c>
      <c r="C4599" s="1061">
        <v>5</v>
      </c>
      <c r="D4599" s="1062">
        <v>2</v>
      </c>
      <c r="E4599" s="1061" t="s">
        <v>2394</v>
      </c>
      <c r="F4599" s="1061">
        <v>143</v>
      </c>
      <c r="G4599" s="1061" t="s">
        <v>711</v>
      </c>
      <c r="H4599" s="1063">
        <v>1</v>
      </c>
      <c r="I4599" s="1064">
        <v>37501</v>
      </c>
      <c r="J4599" s="1064">
        <v>1</v>
      </c>
      <c r="K4599">
        <v>2020</v>
      </c>
      <c r="L4599" s="1064">
        <v>1</v>
      </c>
      <c r="M4599" s="1064">
        <v>4</v>
      </c>
      <c r="N4599" s="1064" t="s">
        <v>2395</v>
      </c>
      <c r="O4599">
        <v>13</v>
      </c>
      <c r="P4599" s="1065">
        <v>0</v>
      </c>
      <c r="Q4599" s="1065">
        <v>0</v>
      </c>
      <c r="R4599" s="1066">
        <f t="shared" si="71"/>
        <v>0</v>
      </c>
      <c r="S4599" s="1065">
        <v>0</v>
      </c>
      <c r="T4599" s="1065">
        <v>0</v>
      </c>
      <c r="U4599" s="1065">
        <v>0</v>
      </c>
      <c r="V4599" s="1065">
        <v>0</v>
      </c>
    </row>
    <row r="4600" spans="1:22">
      <c r="A4600">
        <v>4088200100</v>
      </c>
      <c r="B4600" s="1061">
        <v>2</v>
      </c>
      <c r="C4600" s="1061">
        <v>5</v>
      </c>
      <c r="D4600" s="1062">
        <v>2</v>
      </c>
      <c r="E4600" s="1061" t="s">
        <v>2394</v>
      </c>
      <c r="F4600" s="1061">
        <v>143</v>
      </c>
      <c r="G4600" s="1061" t="s">
        <v>711</v>
      </c>
      <c r="H4600" s="1063">
        <v>1</v>
      </c>
      <c r="I4600" s="1064">
        <v>37501</v>
      </c>
      <c r="J4600" s="1064">
        <v>1</v>
      </c>
      <c r="K4600">
        <v>2020</v>
      </c>
      <c r="L4600" s="1064">
        <v>1</v>
      </c>
      <c r="M4600" s="1064">
        <v>4</v>
      </c>
      <c r="N4600" s="1064" t="s">
        <v>2395</v>
      </c>
      <c r="O4600">
        <v>13</v>
      </c>
      <c r="P4600" s="1065">
        <v>0</v>
      </c>
      <c r="Q4600" s="1065">
        <v>0</v>
      </c>
      <c r="R4600" s="1066">
        <f t="shared" si="71"/>
        <v>0</v>
      </c>
      <c r="S4600" s="1065">
        <v>0</v>
      </c>
      <c r="T4600" s="1065">
        <v>0</v>
      </c>
      <c r="U4600" s="1065">
        <v>49950</v>
      </c>
      <c r="V4600" s="1065">
        <v>49950</v>
      </c>
    </row>
    <row r="4601" spans="1:22">
      <c r="A4601">
        <v>4088200100</v>
      </c>
      <c r="B4601" s="1061">
        <v>2</v>
      </c>
      <c r="C4601" s="1061">
        <v>5</v>
      </c>
      <c r="D4601" s="1062">
        <v>2</v>
      </c>
      <c r="E4601" s="1061" t="s">
        <v>2394</v>
      </c>
      <c r="F4601" s="1061">
        <v>143</v>
      </c>
      <c r="G4601" s="1061" t="s">
        <v>711</v>
      </c>
      <c r="H4601" s="1063">
        <v>1</v>
      </c>
      <c r="I4601" s="1064">
        <v>37501</v>
      </c>
      <c r="J4601" s="1064">
        <v>1</v>
      </c>
      <c r="K4601">
        <v>2020</v>
      </c>
      <c r="L4601" s="1064">
        <v>1</v>
      </c>
      <c r="M4601" s="1064">
        <v>4</v>
      </c>
      <c r="N4601" s="1064" t="s">
        <v>2395</v>
      </c>
      <c r="O4601">
        <v>13</v>
      </c>
      <c r="P4601" s="1065">
        <v>0</v>
      </c>
      <c r="Q4601" s="1065">
        <v>0</v>
      </c>
      <c r="R4601" s="1066">
        <f t="shared" si="71"/>
        <v>0</v>
      </c>
      <c r="S4601" s="1065">
        <v>0</v>
      </c>
      <c r="T4601" s="1065">
        <v>0</v>
      </c>
      <c r="U4601" s="1065">
        <v>0</v>
      </c>
      <c r="V4601" s="1065">
        <v>0</v>
      </c>
    </row>
    <row r="4602" spans="1:22">
      <c r="A4602">
        <v>4088200100</v>
      </c>
      <c r="B4602" s="1061">
        <v>2</v>
      </c>
      <c r="C4602" s="1061">
        <v>5</v>
      </c>
      <c r="D4602" s="1062">
        <v>2</v>
      </c>
      <c r="E4602" s="1061" t="s">
        <v>2394</v>
      </c>
      <c r="F4602" s="1061">
        <v>143</v>
      </c>
      <c r="G4602" s="1061" t="s">
        <v>711</v>
      </c>
      <c r="H4602" s="1063">
        <v>1</v>
      </c>
      <c r="I4602" s="1064">
        <v>37501</v>
      </c>
      <c r="J4602" s="1064">
        <v>1</v>
      </c>
      <c r="K4602">
        <v>2020</v>
      </c>
      <c r="L4602" s="1064">
        <v>1</v>
      </c>
      <c r="M4602" s="1064">
        <v>4</v>
      </c>
      <c r="N4602" s="1064" t="s">
        <v>2395</v>
      </c>
      <c r="O4602">
        <v>13</v>
      </c>
      <c r="P4602" s="1065">
        <v>0</v>
      </c>
      <c r="Q4602" s="1065">
        <v>0</v>
      </c>
      <c r="R4602" s="1066">
        <f t="shared" si="71"/>
        <v>0</v>
      </c>
      <c r="S4602" s="1065">
        <v>0</v>
      </c>
      <c r="T4602" s="1065">
        <v>0</v>
      </c>
      <c r="U4602" s="1065">
        <v>0</v>
      </c>
      <c r="V4602" s="1065">
        <v>0</v>
      </c>
    </row>
    <row r="4603" spans="1:22">
      <c r="A4603">
        <v>4088200100</v>
      </c>
      <c r="B4603" s="1061">
        <v>2</v>
      </c>
      <c r="C4603" s="1061">
        <v>5</v>
      </c>
      <c r="D4603" s="1062">
        <v>2</v>
      </c>
      <c r="E4603" s="1061" t="s">
        <v>2394</v>
      </c>
      <c r="F4603" s="1061">
        <v>143</v>
      </c>
      <c r="G4603" s="1061" t="s">
        <v>711</v>
      </c>
      <c r="H4603" s="1063">
        <v>1</v>
      </c>
      <c r="I4603" s="1064">
        <v>37501</v>
      </c>
      <c r="J4603" s="1064">
        <v>1</v>
      </c>
      <c r="K4603">
        <v>2020</v>
      </c>
      <c r="L4603" s="1064">
        <v>1</v>
      </c>
      <c r="M4603" s="1064">
        <v>4</v>
      </c>
      <c r="N4603" s="1064" t="s">
        <v>2395</v>
      </c>
      <c r="O4603">
        <v>13</v>
      </c>
      <c r="P4603" s="1065">
        <v>0</v>
      </c>
      <c r="Q4603" s="1065">
        <v>0</v>
      </c>
      <c r="R4603" s="1066">
        <f t="shared" si="71"/>
        <v>0</v>
      </c>
      <c r="S4603" s="1065">
        <v>49950</v>
      </c>
      <c r="T4603" s="1065">
        <v>49950</v>
      </c>
      <c r="U4603" s="1065">
        <v>0</v>
      </c>
      <c r="V4603" s="1065">
        <v>0</v>
      </c>
    </row>
    <row r="4604" spans="1:22">
      <c r="A4604">
        <v>4088200100</v>
      </c>
      <c r="B4604" s="1061">
        <v>2</v>
      </c>
      <c r="C4604" s="1061">
        <v>5</v>
      </c>
      <c r="D4604" s="1062">
        <v>2</v>
      </c>
      <c r="E4604" s="1061" t="s">
        <v>2394</v>
      </c>
      <c r="F4604" s="1061">
        <v>143</v>
      </c>
      <c r="G4604" s="1061" t="s">
        <v>711</v>
      </c>
      <c r="H4604" s="1063">
        <v>1</v>
      </c>
      <c r="I4604" s="1064">
        <v>37501</v>
      </c>
      <c r="J4604" s="1064">
        <v>1</v>
      </c>
      <c r="K4604">
        <v>2020</v>
      </c>
      <c r="L4604" s="1064">
        <v>1</v>
      </c>
      <c r="M4604" s="1064">
        <v>4</v>
      </c>
      <c r="N4604" s="1064" t="s">
        <v>2395</v>
      </c>
      <c r="O4604">
        <v>13</v>
      </c>
      <c r="P4604" s="1065">
        <v>0</v>
      </c>
      <c r="Q4604" s="1065">
        <v>49950</v>
      </c>
      <c r="R4604" s="1066">
        <f t="shared" si="71"/>
        <v>49950</v>
      </c>
      <c r="S4604" s="1065">
        <v>0</v>
      </c>
      <c r="T4604" s="1065">
        <v>0</v>
      </c>
      <c r="U4604" s="1065">
        <v>0</v>
      </c>
      <c r="V4604" s="1065">
        <v>0</v>
      </c>
    </row>
    <row r="4605" spans="1:22">
      <c r="A4605">
        <v>4088200100</v>
      </c>
      <c r="B4605" s="1061">
        <v>2</v>
      </c>
      <c r="C4605" s="1061">
        <v>5</v>
      </c>
      <c r="D4605" s="1062">
        <v>2</v>
      </c>
      <c r="E4605" s="1061" t="s">
        <v>2394</v>
      </c>
      <c r="F4605" s="1061">
        <v>143</v>
      </c>
      <c r="G4605" s="1061" t="s">
        <v>711</v>
      </c>
      <c r="H4605" s="1063">
        <v>1</v>
      </c>
      <c r="I4605" s="1064">
        <v>37501</v>
      </c>
      <c r="J4605" s="1064">
        <v>1</v>
      </c>
      <c r="K4605">
        <v>2020</v>
      </c>
      <c r="L4605" s="1064">
        <v>1</v>
      </c>
      <c r="M4605" s="1064">
        <v>4</v>
      </c>
      <c r="N4605" s="1064" t="s">
        <v>2395</v>
      </c>
      <c r="O4605">
        <v>13</v>
      </c>
      <c r="P4605" s="1065">
        <v>0</v>
      </c>
      <c r="Q4605" s="1065">
        <v>0</v>
      </c>
      <c r="R4605" s="1066">
        <f t="shared" si="71"/>
        <v>0</v>
      </c>
      <c r="S4605" s="1065">
        <v>0</v>
      </c>
      <c r="T4605" s="1065">
        <v>0</v>
      </c>
      <c r="U4605" s="1065">
        <v>0</v>
      </c>
      <c r="V4605" s="1065">
        <v>0</v>
      </c>
    </row>
    <row r="4606" spans="1:22">
      <c r="A4606">
        <v>4088200100</v>
      </c>
      <c r="B4606" s="1061">
        <v>2</v>
      </c>
      <c r="C4606" s="1061">
        <v>5</v>
      </c>
      <c r="D4606" s="1062">
        <v>2</v>
      </c>
      <c r="E4606" s="1061" t="s">
        <v>2394</v>
      </c>
      <c r="F4606" s="1061">
        <v>143</v>
      </c>
      <c r="G4606" s="1061" t="s">
        <v>711</v>
      </c>
      <c r="H4606" s="1063">
        <v>1</v>
      </c>
      <c r="I4606" s="1064">
        <v>37501</v>
      </c>
      <c r="J4606" s="1064">
        <v>1</v>
      </c>
      <c r="K4606">
        <v>2020</v>
      </c>
      <c r="L4606" s="1064">
        <v>1</v>
      </c>
      <c r="M4606" s="1064">
        <v>4</v>
      </c>
      <c r="N4606" s="1064" t="s">
        <v>2395</v>
      </c>
      <c r="O4606">
        <v>13</v>
      </c>
      <c r="P4606" s="1065">
        <v>0</v>
      </c>
      <c r="Q4606" s="1065">
        <v>0</v>
      </c>
      <c r="R4606" s="1066">
        <f t="shared" si="71"/>
        <v>0</v>
      </c>
      <c r="S4606" s="1065">
        <v>8200</v>
      </c>
      <c r="T4606" s="1065">
        <v>8200</v>
      </c>
      <c r="U4606" s="1065">
        <v>0</v>
      </c>
      <c r="V4606" s="1065">
        <v>0</v>
      </c>
    </row>
    <row r="4607" spans="1:22">
      <c r="A4607">
        <v>4088200100</v>
      </c>
      <c r="B4607" s="1061">
        <v>2</v>
      </c>
      <c r="C4607" s="1061">
        <v>5</v>
      </c>
      <c r="D4607" s="1062">
        <v>2</v>
      </c>
      <c r="E4607" s="1061" t="s">
        <v>2394</v>
      </c>
      <c r="F4607" s="1061">
        <v>143</v>
      </c>
      <c r="G4607" s="1061" t="s">
        <v>711</v>
      </c>
      <c r="H4607" s="1063">
        <v>1</v>
      </c>
      <c r="I4607" s="1064">
        <v>37501</v>
      </c>
      <c r="J4607" s="1064">
        <v>1</v>
      </c>
      <c r="K4607">
        <v>2020</v>
      </c>
      <c r="L4607" s="1064">
        <v>1</v>
      </c>
      <c r="M4607" s="1064">
        <v>4</v>
      </c>
      <c r="N4607" s="1064" t="s">
        <v>2395</v>
      </c>
      <c r="O4607">
        <v>13</v>
      </c>
      <c r="P4607" s="1065">
        <v>0</v>
      </c>
      <c r="Q4607" s="1065">
        <v>8200</v>
      </c>
      <c r="R4607" s="1066">
        <f t="shared" si="71"/>
        <v>8200</v>
      </c>
      <c r="S4607" s="1065">
        <v>0</v>
      </c>
      <c r="T4607" s="1065">
        <v>0</v>
      </c>
      <c r="U4607" s="1065">
        <v>0</v>
      </c>
      <c r="V4607" s="1065">
        <v>0</v>
      </c>
    </row>
    <row r="4608" spans="1:22">
      <c r="A4608">
        <v>4088200100</v>
      </c>
      <c r="B4608" s="1061">
        <v>2</v>
      </c>
      <c r="C4608" s="1061">
        <v>5</v>
      </c>
      <c r="D4608" s="1062">
        <v>2</v>
      </c>
      <c r="E4608" s="1061" t="s">
        <v>2394</v>
      </c>
      <c r="F4608" s="1061">
        <v>143</v>
      </c>
      <c r="G4608" s="1061" t="s">
        <v>711</v>
      </c>
      <c r="H4608" s="1063">
        <v>1</v>
      </c>
      <c r="I4608" s="1064">
        <v>37501</v>
      </c>
      <c r="J4608" s="1064">
        <v>1</v>
      </c>
      <c r="K4608">
        <v>2020</v>
      </c>
      <c r="L4608" s="1064">
        <v>1</v>
      </c>
      <c r="M4608" s="1064">
        <v>4</v>
      </c>
      <c r="N4608" s="1064" t="s">
        <v>2395</v>
      </c>
      <c r="O4608">
        <v>13</v>
      </c>
      <c r="P4608" s="1065">
        <v>0</v>
      </c>
      <c r="Q4608" s="1065">
        <v>0</v>
      </c>
      <c r="R4608" s="1066">
        <f t="shared" si="71"/>
        <v>0</v>
      </c>
      <c r="S4608" s="1065">
        <v>0</v>
      </c>
      <c r="T4608" s="1065">
        <v>0</v>
      </c>
      <c r="U4608" s="1065">
        <v>0</v>
      </c>
      <c r="V4608" s="1065">
        <v>0</v>
      </c>
    </row>
    <row r="4609" spans="1:22">
      <c r="A4609">
        <v>4088200100</v>
      </c>
      <c r="B4609" s="1061">
        <v>2</v>
      </c>
      <c r="C4609" s="1061">
        <v>5</v>
      </c>
      <c r="D4609" s="1062">
        <v>2</v>
      </c>
      <c r="E4609" s="1061" t="s">
        <v>2394</v>
      </c>
      <c r="F4609" s="1061">
        <v>143</v>
      </c>
      <c r="G4609" s="1061" t="s">
        <v>711</v>
      </c>
      <c r="H4609" s="1063">
        <v>1</v>
      </c>
      <c r="I4609" s="1064">
        <v>37501</v>
      </c>
      <c r="J4609" s="1064">
        <v>1</v>
      </c>
      <c r="K4609">
        <v>2020</v>
      </c>
      <c r="L4609" s="1064">
        <v>1</v>
      </c>
      <c r="M4609" s="1064">
        <v>4</v>
      </c>
      <c r="N4609" s="1064" t="s">
        <v>2395</v>
      </c>
      <c r="O4609">
        <v>13</v>
      </c>
      <c r="P4609" s="1065">
        <v>0</v>
      </c>
      <c r="Q4609" s="1065">
        <v>0</v>
      </c>
      <c r="R4609" s="1066">
        <f t="shared" si="71"/>
        <v>0</v>
      </c>
      <c r="S4609" s="1065">
        <v>0</v>
      </c>
      <c r="T4609" s="1065">
        <v>0</v>
      </c>
      <c r="U4609" s="1065">
        <v>8200</v>
      </c>
      <c r="V4609" s="1065">
        <v>8200</v>
      </c>
    </row>
    <row r="4610" spans="1:22">
      <c r="A4610">
        <v>4088200100</v>
      </c>
      <c r="B4610" s="1061">
        <v>2</v>
      </c>
      <c r="C4610" s="1061">
        <v>5</v>
      </c>
      <c r="D4610" s="1062">
        <v>2</v>
      </c>
      <c r="E4610" s="1061" t="s">
        <v>2394</v>
      </c>
      <c r="F4610" s="1061">
        <v>143</v>
      </c>
      <c r="G4610" s="1061" t="s">
        <v>711</v>
      </c>
      <c r="H4610" s="1063">
        <v>1</v>
      </c>
      <c r="I4610" s="1064">
        <v>37501</v>
      </c>
      <c r="J4610" s="1064">
        <v>1</v>
      </c>
      <c r="K4610">
        <v>2020</v>
      </c>
      <c r="L4610" s="1064">
        <v>1</v>
      </c>
      <c r="M4610" s="1064">
        <v>4</v>
      </c>
      <c r="N4610" s="1064" t="s">
        <v>2395</v>
      </c>
      <c r="O4610">
        <v>13</v>
      </c>
      <c r="P4610" s="1065">
        <v>0</v>
      </c>
      <c r="Q4610" s="1065">
        <v>0</v>
      </c>
      <c r="R4610" s="1066">
        <f t="shared" si="71"/>
        <v>0</v>
      </c>
      <c r="S4610" s="1065">
        <v>0</v>
      </c>
      <c r="T4610" s="1065">
        <v>0</v>
      </c>
      <c r="U4610" s="1065">
        <v>0</v>
      </c>
      <c r="V4610" s="1065">
        <v>0</v>
      </c>
    </row>
    <row r="4611" spans="1:22">
      <c r="A4611">
        <v>4088200100</v>
      </c>
      <c r="B4611" s="1061">
        <v>2</v>
      </c>
      <c r="C4611" s="1061">
        <v>5</v>
      </c>
      <c r="D4611" s="1062">
        <v>2</v>
      </c>
      <c r="E4611" s="1061" t="s">
        <v>2394</v>
      </c>
      <c r="F4611" s="1061">
        <v>143</v>
      </c>
      <c r="G4611" s="1061" t="s">
        <v>711</v>
      </c>
      <c r="H4611" s="1063">
        <v>1</v>
      </c>
      <c r="I4611" s="1064">
        <v>37501</v>
      </c>
      <c r="J4611" s="1064">
        <v>1</v>
      </c>
      <c r="K4611">
        <v>2020</v>
      </c>
      <c r="L4611" s="1064">
        <v>1</v>
      </c>
      <c r="M4611" s="1064">
        <v>4</v>
      </c>
      <c r="N4611" s="1064" t="s">
        <v>2395</v>
      </c>
      <c r="O4611">
        <v>13</v>
      </c>
      <c r="P4611" s="1065">
        <v>0</v>
      </c>
      <c r="Q4611" s="1065">
        <v>0</v>
      </c>
      <c r="R4611" s="1066">
        <f t="shared" si="71"/>
        <v>0</v>
      </c>
      <c r="S4611" s="1065">
        <v>0</v>
      </c>
      <c r="T4611" s="1065">
        <v>0</v>
      </c>
      <c r="U4611" s="1065">
        <v>0</v>
      </c>
      <c r="V4611" s="1065">
        <v>0</v>
      </c>
    </row>
    <row r="4612" spans="1:22">
      <c r="A4612">
        <v>4088200100</v>
      </c>
      <c r="B4612" s="1061">
        <v>2</v>
      </c>
      <c r="C4612" s="1061">
        <v>5</v>
      </c>
      <c r="D4612" s="1062">
        <v>2</v>
      </c>
      <c r="E4612" s="1061" t="s">
        <v>2394</v>
      </c>
      <c r="F4612" s="1061">
        <v>143</v>
      </c>
      <c r="G4612" s="1061" t="s">
        <v>711</v>
      </c>
      <c r="H4612" s="1063">
        <v>1</v>
      </c>
      <c r="I4612" s="1064">
        <v>37501</v>
      </c>
      <c r="J4612" s="1064">
        <v>1</v>
      </c>
      <c r="K4612">
        <v>2020</v>
      </c>
      <c r="L4612" s="1064">
        <v>1</v>
      </c>
      <c r="M4612" s="1064">
        <v>4</v>
      </c>
      <c r="N4612" s="1064" t="s">
        <v>2395</v>
      </c>
      <c r="O4612">
        <v>13</v>
      </c>
      <c r="P4612" s="1065">
        <v>0</v>
      </c>
      <c r="Q4612" s="1065">
        <v>0</v>
      </c>
      <c r="R4612" s="1066">
        <f t="shared" si="71"/>
        <v>0</v>
      </c>
      <c r="S4612" s="1065">
        <v>0</v>
      </c>
      <c r="T4612" s="1065">
        <v>0</v>
      </c>
      <c r="U4612" s="1065">
        <v>2200</v>
      </c>
      <c r="V4612" s="1065">
        <v>2200</v>
      </c>
    </row>
    <row r="4613" spans="1:22">
      <c r="A4613">
        <v>4088200100</v>
      </c>
      <c r="B4613" s="1061">
        <v>2</v>
      </c>
      <c r="C4613" s="1061">
        <v>5</v>
      </c>
      <c r="D4613" s="1062">
        <v>2</v>
      </c>
      <c r="E4613" s="1061" t="s">
        <v>2394</v>
      </c>
      <c r="F4613" s="1061">
        <v>143</v>
      </c>
      <c r="G4613" s="1061" t="s">
        <v>711</v>
      </c>
      <c r="H4613" s="1063">
        <v>1</v>
      </c>
      <c r="I4613" s="1064">
        <v>37501</v>
      </c>
      <c r="J4613" s="1064">
        <v>1</v>
      </c>
      <c r="K4613">
        <v>2020</v>
      </c>
      <c r="L4613" s="1064">
        <v>1</v>
      </c>
      <c r="M4613" s="1064">
        <v>4</v>
      </c>
      <c r="N4613" s="1064" t="s">
        <v>2395</v>
      </c>
      <c r="O4613">
        <v>13</v>
      </c>
      <c r="P4613" s="1065">
        <v>0</v>
      </c>
      <c r="Q4613" s="1065">
        <v>0</v>
      </c>
      <c r="R4613" s="1066">
        <f t="shared" ref="R4613:R4676" si="72">P4613+Q4613</f>
        <v>0</v>
      </c>
      <c r="S4613" s="1065">
        <v>0</v>
      </c>
      <c r="T4613" s="1065">
        <v>0</v>
      </c>
      <c r="U4613" s="1065">
        <v>0</v>
      </c>
      <c r="V4613" s="1065">
        <v>0</v>
      </c>
    </row>
    <row r="4614" spans="1:22">
      <c r="A4614">
        <v>4088200100</v>
      </c>
      <c r="B4614" s="1061">
        <v>2</v>
      </c>
      <c r="C4614" s="1061">
        <v>5</v>
      </c>
      <c r="D4614" s="1062">
        <v>2</v>
      </c>
      <c r="E4614" s="1061" t="s">
        <v>2394</v>
      </c>
      <c r="F4614" s="1061">
        <v>143</v>
      </c>
      <c r="G4614" s="1061" t="s">
        <v>711</v>
      </c>
      <c r="H4614" s="1063">
        <v>1</v>
      </c>
      <c r="I4614" s="1064">
        <v>37501</v>
      </c>
      <c r="J4614" s="1064">
        <v>1</v>
      </c>
      <c r="K4614">
        <v>2020</v>
      </c>
      <c r="L4614" s="1064">
        <v>1</v>
      </c>
      <c r="M4614" s="1064">
        <v>4</v>
      </c>
      <c r="N4614" s="1064" t="s">
        <v>2395</v>
      </c>
      <c r="O4614">
        <v>13</v>
      </c>
      <c r="P4614" s="1065">
        <v>0</v>
      </c>
      <c r="Q4614" s="1065">
        <v>0</v>
      </c>
      <c r="R4614" s="1066">
        <f t="shared" si="72"/>
        <v>0</v>
      </c>
      <c r="S4614" s="1065">
        <v>0</v>
      </c>
      <c r="T4614" s="1065">
        <v>0</v>
      </c>
      <c r="U4614" s="1065">
        <v>0</v>
      </c>
      <c r="V4614" s="1065">
        <v>0</v>
      </c>
    </row>
    <row r="4615" spans="1:22">
      <c r="A4615">
        <v>4088200100</v>
      </c>
      <c r="B4615" s="1061">
        <v>2</v>
      </c>
      <c r="C4615" s="1061">
        <v>5</v>
      </c>
      <c r="D4615" s="1062">
        <v>2</v>
      </c>
      <c r="E4615" s="1061" t="s">
        <v>2394</v>
      </c>
      <c r="F4615" s="1061">
        <v>143</v>
      </c>
      <c r="G4615" s="1061" t="s">
        <v>711</v>
      </c>
      <c r="H4615" s="1063">
        <v>1</v>
      </c>
      <c r="I4615" s="1064">
        <v>37501</v>
      </c>
      <c r="J4615" s="1064">
        <v>1</v>
      </c>
      <c r="K4615">
        <v>2020</v>
      </c>
      <c r="L4615" s="1064">
        <v>1</v>
      </c>
      <c r="M4615" s="1064">
        <v>4</v>
      </c>
      <c r="N4615" s="1064" t="s">
        <v>2395</v>
      </c>
      <c r="O4615">
        <v>13</v>
      </c>
      <c r="P4615" s="1065">
        <v>0</v>
      </c>
      <c r="Q4615" s="1065">
        <v>0</v>
      </c>
      <c r="R4615" s="1066">
        <f t="shared" si="72"/>
        <v>0</v>
      </c>
      <c r="S4615" s="1065">
        <v>2200</v>
      </c>
      <c r="T4615" s="1065">
        <v>2200</v>
      </c>
      <c r="U4615" s="1065">
        <v>0</v>
      </c>
      <c r="V4615" s="1065">
        <v>0</v>
      </c>
    </row>
    <row r="4616" spans="1:22">
      <c r="A4616">
        <v>4088200100</v>
      </c>
      <c r="B4616" s="1061">
        <v>2</v>
      </c>
      <c r="C4616" s="1061">
        <v>5</v>
      </c>
      <c r="D4616" s="1062">
        <v>2</v>
      </c>
      <c r="E4616" s="1061" t="s">
        <v>2394</v>
      </c>
      <c r="F4616" s="1061">
        <v>143</v>
      </c>
      <c r="G4616" s="1061" t="s">
        <v>711</v>
      </c>
      <c r="H4616" s="1063">
        <v>1</v>
      </c>
      <c r="I4616" s="1064">
        <v>37501</v>
      </c>
      <c r="J4616" s="1064">
        <v>1</v>
      </c>
      <c r="K4616">
        <v>2020</v>
      </c>
      <c r="L4616" s="1064">
        <v>1</v>
      </c>
      <c r="M4616" s="1064">
        <v>4</v>
      </c>
      <c r="N4616" s="1064" t="s">
        <v>2395</v>
      </c>
      <c r="O4616">
        <v>13</v>
      </c>
      <c r="P4616" s="1065">
        <v>0</v>
      </c>
      <c r="Q4616" s="1065">
        <v>2200</v>
      </c>
      <c r="R4616" s="1066">
        <f t="shared" si="72"/>
        <v>2200</v>
      </c>
      <c r="S4616" s="1065">
        <v>0</v>
      </c>
      <c r="T4616" s="1065">
        <v>0</v>
      </c>
      <c r="U4616" s="1065">
        <v>0</v>
      </c>
      <c r="V4616" s="1065">
        <v>0</v>
      </c>
    </row>
    <row r="4617" spans="1:22">
      <c r="A4617">
        <v>4088200100</v>
      </c>
      <c r="B4617" s="1061">
        <v>2</v>
      </c>
      <c r="C4617" s="1061">
        <v>5</v>
      </c>
      <c r="D4617" s="1062">
        <v>2</v>
      </c>
      <c r="E4617" s="1061" t="s">
        <v>2394</v>
      </c>
      <c r="F4617" s="1061">
        <v>143</v>
      </c>
      <c r="G4617" s="1061" t="s">
        <v>711</v>
      </c>
      <c r="H4617" s="1063">
        <v>1</v>
      </c>
      <c r="I4617" s="1064">
        <v>37501</v>
      </c>
      <c r="J4617" s="1064">
        <v>1</v>
      </c>
      <c r="K4617">
        <v>2020</v>
      </c>
      <c r="L4617" s="1064">
        <v>1</v>
      </c>
      <c r="M4617" s="1064">
        <v>4</v>
      </c>
      <c r="N4617" s="1064" t="s">
        <v>2395</v>
      </c>
      <c r="O4617">
        <v>13</v>
      </c>
      <c r="P4617" s="1065">
        <v>0</v>
      </c>
      <c r="Q4617" s="1065">
        <v>0</v>
      </c>
      <c r="R4617" s="1066">
        <f t="shared" si="72"/>
        <v>0</v>
      </c>
      <c r="S4617" s="1065">
        <v>0</v>
      </c>
      <c r="T4617" s="1065">
        <v>0</v>
      </c>
      <c r="U4617" s="1065">
        <v>0</v>
      </c>
      <c r="V4617" s="1065">
        <v>0</v>
      </c>
    </row>
    <row r="4618" spans="1:22">
      <c r="A4618">
        <v>4088200100</v>
      </c>
      <c r="B4618" s="1061">
        <v>2</v>
      </c>
      <c r="C4618" s="1061">
        <v>5</v>
      </c>
      <c r="D4618" s="1062">
        <v>2</v>
      </c>
      <c r="E4618" s="1061" t="s">
        <v>2394</v>
      </c>
      <c r="F4618" s="1061">
        <v>143</v>
      </c>
      <c r="G4618" s="1061" t="s">
        <v>711</v>
      </c>
      <c r="H4618" s="1063">
        <v>1</v>
      </c>
      <c r="I4618" s="1064">
        <v>37501</v>
      </c>
      <c r="J4618" s="1064">
        <v>1</v>
      </c>
      <c r="K4618">
        <v>2020</v>
      </c>
      <c r="L4618" s="1064">
        <v>1</v>
      </c>
      <c r="M4618" s="1064">
        <v>4</v>
      </c>
      <c r="N4618" s="1064" t="s">
        <v>2395</v>
      </c>
      <c r="O4618">
        <v>13</v>
      </c>
      <c r="P4618" s="1065">
        <v>0</v>
      </c>
      <c r="Q4618" s="1065">
        <v>0</v>
      </c>
      <c r="R4618" s="1066">
        <f t="shared" si="72"/>
        <v>0</v>
      </c>
      <c r="S4618" s="1065">
        <v>0</v>
      </c>
      <c r="T4618" s="1065">
        <v>0</v>
      </c>
      <c r="U4618" s="1065">
        <v>4850</v>
      </c>
      <c r="V4618" s="1065">
        <v>4850</v>
      </c>
    </row>
    <row r="4619" spans="1:22">
      <c r="A4619">
        <v>4088200100</v>
      </c>
      <c r="B4619" s="1061">
        <v>2</v>
      </c>
      <c r="C4619" s="1061">
        <v>5</v>
      </c>
      <c r="D4619" s="1062">
        <v>2</v>
      </c>
      <c r="E4619" s="1061" t="s">
        <v>2394</v>
      </c>
      <c r="F4619" s="1061">
        <v>143</v>
      </c>
      <c r="G4619" s="1061" t="s">
        <v>711</v>
      </c>
      <c r="H4619" s="1063">
        <v>1</v>
      </c>
      <c r="I4619" s="1064">
        <v>37501</v>
      </c>
      <c r="J4619" s="1064">
        <v>1</v>
      </c>
      <c r="K4619">
        <v>2020</v>
      </c>
      <c r="L4619" s="1064">
        <v>1</v>
      </c>
      <c r="M4619" s="1064">
        <v>4</v>
      </c>
      <c r="N4619" s="1064" t="s">
        <v>2395</v>
      </c>
      <c r="O4619">
        <v>13</v>
      </c>
      <c r="P4619" s="1065">
        <v>0</v>
      </c>
      <c r="Q4619" s="1065">
        <v>0</v>
      </c>
      <c r="R4619" s="1066">
        <f t="shared" si="72"/>
        <v>0</v>
      </c>
      <c r="S4619" s="1065">
        <v>0</v>
      </c>
      <c r="T4619" s="1065">
        <v>0</v>
      </c>
      <c r="U4619" s="1065">
        <v>0</v>
      </c>
      <c r="V4619" s="1065">
        <v>0</v>
      </c>
    </row>
    <row r="4620" spans="1:22">
      <c r="A4620">
        <v>4088200100</v>
      </c>
      <c r="B4620" s="1061">
        <v>2</v>
      </c>
      <c r="C4620" s="1061">
        <v>5</v>
      </c>
      <c r="D4620" s="1062">
        <v>2</v>
      </c>
      <c r="E4620" s="1061" t="s">
        <v>2394</v>
      </c>
      <c r="F4620" s="1061">
        <v>143</v>
      </c>
      <c r="G4620" s="1061" t="s">
        <v>711</v>
      </c>
      <c r="H4620" s="1063">
        <v>1</v>
      </c>
      <c r="I4620" s="1064">
        <v>37501</v>
      </c>
      <c r="J4620" s="1064">
        <v>1</v>
      </c>
      <c r="K4620">
        <v>2020</v>
      </c>
      <c r="L4620" s="1064">
        <v>1</v>
      </c>
      <c r="M4620" s="1064">
        <v>4</v>
      </c>
      <c r="N4620" s="1064" t="s">
        <v>2395</v>
      </c>
      <c r="O4620">
        <v>13</v>
      </c>
      <c r="P4620" s="1065">
        <v>0</v>
      </c>
      <c r="Q4620" s="1065">
        <v>0</v>
      </c>
      <c r="R4620" s="1066">
        <f t="shared" si="72"/>
        <v>0</v>
      </c>
      <c r="S4620" s="1065">
        <v>0</v>
      </c>
      <c r="T4620" s="1065">
        <v>0</v>
      </c>
      <c r="U4620" s="1065">
        <v>0</v>
      </c>
      <c r="V4620" s="1065">
        <v>0</v>
      </c>
    </row>
    <row r="4621" spans="1:22">
      <c r="A4621">
        <v>4088200100</v>
      </c>
      <c r="B4621" s="1061">
        <v>2</v>
      </c>
      <c r="C4621" s="1061">
        <v>5</v>
      </c>
      <c r="D4621" s="1062">
        <v>2</v>
      </c>
      <c r="E4621" s="1061" t="s">
        <v>2394</v>
      </c>
      <c r="F4621" s="1061">
        <v>143</v>
      </c>
      <c r="G4621" s="1061" t="s">
        <v>711</v>
      </c>
      <c r="H4621" s="1063">
        <v>1</v>
      </c>
      <c r="I4621" s="1064">
        <v>37501</v>
      </c>
      <c r="J4621" s="1064">
        <v>1</v>
      </c>
      <c r="K4621">
        <v>2020</v>
      </c>
      <c r="L4621" s="1064">
        <v>1</v>
      </c>
      <c r="M4621" s="1064">
        <v>4</v>
      </c>
      <c r="N4621" s="1064" t="s">
        <v>2395</v>
      </c>
      <c r="O4621">
        <v>13</v>
      </c>
      <c r="P4621" s="1065">
        <v>0</v>
      </c>
      <c r="Q4621" s="1065">
        <v>0</v>
      </c>
      <c r="R4621" s="1066">
        <f t="shared" si="72"/>
        <v>0</v>
      </c>
      <c r="S4621" s="1065">
        <v>4850</v>
      </c>
      <c r="T4621" s="1065">
        <v>4850</v>
      </c>
      <c r="U4621" s="1065">
        <v>0</v>
      </c>
      <c r="V4621" s="1065">
        <v>0</v>
      </c>
    </row>
    <row r="4622" spans="1:22">
      <c r="A4622">
        <v>4088200100</v>
      </c>
      <c r="B4622" s="1061">
        <v>2</v>
      </c>
      <c r="C4622" s="1061">
        <v>5</v>
      </c>
      <c r="D4622" s="1062">
        <v>2</v>
      </c>
      <c r="E4622" s="1061" t="s">
        <v>2394</v>
      </c>
      <c r="F4622" s="1061">
        <v>143</v>
      </c>
      <c r="G4622" s="1061" t="s">
        <v>711</v>
      </c>
      <c r="H4622" s="1063">
        <v>1</v>
      </c>
      <c r="I4622" s="1064">
        <v>37501</v>
      </c>
      <c r="J4622" s="1064">
        <v>1</v>
      </c>
      <c r="K4622">
        <v>2020</v>
      </c>
      <c r="L4622" s="1064">
        <v>1</v>
      </c>
      <c r="M4622" s="1064">
        <v>4</v>
      </c>
      <c r="N4622" s="1064" t="s">
        <v>2395</v>
      </c>
      <c r="O4622">
        <v>13</v>
      </c>
      <c r="P4622" s="1065">
        <v>0</v>
      </c>
      <c r="Q4622" s="1065">
        <v>4850</v>
      </c>
      <c r="R4622" s="1066">
        <f t="shared" si="72"/>
        <v>4850</v>
      </c>
      <c r="S4622" s="1065">
        <v>0</v>
      </c>
      <c r="T4622" s="1065">
        <v>0</v>
      </c>
      <c r="U4622" s="1065">
        <v>0</v>
      </c>
      <c r="V4622" s="1065">
        <v>0</v>
      </c>
    </row>
    <row r="4623" spans="1:22">
      <c r="A4623">
        <v>4088200100</v>
      </c>
      <c r="B4623" s="1061">
        <v>2</v>
      </c>
      <c r="C4623" s="1061">
        <v>5</v>
      </c>
      <c r="D4623" s="1062">
        <v>2</v>
      </c>
      <c r="E4623" s="1061" t="s">
        <v>2394</v>
      </c>
      <c r="F4623" s="1061">
        <v>143</v>
      </c>
      <c r="G4623" s="1061" t="s">
        <v>711</v>
      </c>
      <c r="H4623" s="1063">
        <v>1</v>
      </c>
      <c r="I4623" s="1064">
        <v>37501</v>
      </c>
      <c r="J4623" s="1064">
        <v>1</v>
      </c>
      <c r="K4623">
        <v>2020</v>
      </c>
      <c r="L4623" s="1064">
        <v>1</v>
      </c>
      <c r="M4623" s="1064">
        <v>4</v>
      </c>
      <c r="N4623" s="1064" t="s">
        <v>2395</v>
      </c>
      <c r="O4623">
        <v>13</v>
      </c>
      <c r="P4623" s="1065">
        <v>0</v>
      </c>
      <c r="Q4623" s="1065">
        <v>0</v>
      </c>
      <c r="R4623" s="1066">
        <f t="shared" si="72"/>
        <v>0</v>
      </c>
      <c r="S4623" s="1065">
        <v>0</v>
      </c>
      <c r="T4623" s="1065">
        <v>0</v>
      </c>
      <c r="U4623" s="1065">
        <v>0</v>
      </c>
      <c r="V4623" s="1065">
        <v>0</v>
      </c>
    </row>
    <row r="4624" spans="1:22">
      <c r="A4624">
        <v>4088200100</v>
      </c>
      <c r="B4624" s="1061">
        <v>2</v>
      </c>
      <c r="C4624" s="1061">
        <v>5</v>
      </c>
      <c r="D4624" s="1062">
        <v>2</v>
      </c>
      <c r="E4624" s="1061" t="s">
        <v>2394</v>
      </c>
      <c r="F4624" s="1061">
        <v>143</v>
      </c>
      <c r="G4624" s="1061" t="s">
        <v>711</v>
      </c>
      <c r="H4624" s="1063">
        <v>1</v>
      </c>
      <c r="I4624" s="1064">
        <v>37501</v>
      </c>
      <c r="J4624" s="1064">
        <v>1</v>
      </c>
      <c r="K4624">
        <v>2020</v>
      </c>
      <c r="L4624" s="1064">
        <v>1</v>
      </c>
      <c r="M4624" s="1064">
        <v>4</v>
      </c>
      <c r="N4624" s="1064" t="s">
        <v>2395</v>
      </c>
      <c r="O4624">
        <v>13</v>
      </c>
      <c r="P4624" s="1065">
        <v>0</v>
      </c>
      <c r="Q4624" s="1065">
        <v>0</v>
      </c>
      <c r="R4624" s="1066">
        <f t="shared" si="72"/>
        <v>0</v>
      </c>
      <c r="S4624" s="1065">
        <v>0</v>
      </c>
      <c r="T4624" s="1065">
        <v>0</v>
      </c>
      <c r="U4624" s="1065">
        <v>1400</v>
      </c>
      <c r="V4624" s="1065">
        <v>1400</v>
      </c>
    </row>
    <row r="4625" spans="1:22">
      <c r="A4625">
        <v>4088200100</v>
      </c>
      <c r="B4625" s="1061">
        <v>2</v>
      </c>
      <c r="C4625" s="1061">
        <v>5</v>
      </c>
      <c r="D4625" s="1062">
        <v>2</v>
      </c>
      <c r="E4625" s="1061" t="s">
        <v>2394</v>
      </c>
      <c r="F4625" s="1061">
        <v>143</v>
      </c>
      <c r="G4625" s="1061" t="s">
        <v>711</v>
      </c>
      <c r="H4625" s="1063">
        <v>1</v>
      </c>
      <c r="I4625" s="1064">
        <v>37501</v>
      </c>
      <c r="J4625" s="1064">
        <v>1</v>
      </c>
      <c r="K4625">
        <v>2020</v>
      </c>
      <c r="L4625" s="1064">
        <v>1</v>
      </c>
      <c r="M4625" s="1064">
        <v>4</v>
      </c>
      <c r="N4625" s="1064" t="s">
        <v>2395</v>
      </c>
      <c r="O4625">
        <v>13</v>
      </c>
      <c r="P4625" s="1065">
        <v>0</v>
      </c>
      <c r="Q4625" s="1065">
        <v>0</v>
      </c>
      <c r="R4625" s="1066">
        <f t="shared" si="72"/>
        <v>0</v>
      </c>
      <c r="S4625" s="1065">
        <v>0</v>
      </c>
      <c r="T4625" s="1065">
        <v>0</v>
      </c>
      <c r="U4625" s="1065">
        <v>0</v>
      </c>
      <c r="V4625" s="1065">
        <v>0</v>
      </c>
    </row>
    <row r="4626" spans="1:22">
      <c r="A4626">
        <v>4088200100</v>
      </c>
      <c r="B4626" s="1061">
        <v>2</v>
      </c>
      <c r="C4626" s="1061">
        <v>5</v>
      </c>
      <c r="D4626" s="1062">
        <v>2</v>
      </c>
      <c r="E4626" s="1061" t="s">
        <v>2394</v>
      </c>
      <c r="F4626" s="1061">
        <v>143</v>
      </c>
      <c r="G4626" s="1061" t="s">
        <v>711</v>
      </c>
      <c r="H4626" s="1063">
        <v>1</v>
      </c>
      <c r="I4626" s="1064">
        <v>37501</v>
      </c>
      <c r="J4626" s="1064">
        <v>1</v>
      </c>
      <c r="K4626">
        <v>2020</v>
      </c>
      <c r="L4626" s="1064">
        <v>1</v>
      </c>
      <c r="M4626" s="1064">
        <v>4</v>
      </c>
      <c r="N4626" s="1064" t="s">
        <v>2395</v>
      </c>
      <c r="O4626">
        <v>13</v>
      </c>
      <c r="P4626" s="1065">
        <v>0</v>
      </c>
      <c r="Q4626" s="1065">
        <v>0</v>
      </c>
      <c r="R4626" s="1066">
        <f t="shared" si="72"/>
        <v>0</v>
      </c>
      <c r="S4626" s="1065">
        <v>0</v>
      </c>
      <c r="T4626" s="1065">
        <v>0</v>
      </c>
      <c r="U4626" s="1065">
        <v>0</v>
      </c>
      <c r="V4626" s="1065">
        <v>0</v>
      </c>
    </row>
    <row r="4627" spans="1:22">
      <c r="A4627">
        <v>4088200100</v>
      </c>
      <c r="B4627" s="1061">
        <v>2</v>
      </c>
      <c r="C4627" s="1061">
        <v>5</v>
      </c>
      <c r="D4627" s="1062">
        <v>2</v>
      </c>
      <c r="E4627" s="1061" t="s">
        <v>2394</v>
      </c>
      <c r="F4627" s="1061">
        <v>143</v>
      </c>
      <c r="G4627" s="1061" t="s">
        <v>711</v>
      </c>
      <c r="H4627" s="1063">
        <v>1</v>
      </c>
      <c r="I4627" s="1064">
        <v>37501</v>
      </c>
      <c r="J4627" s="1064">
        <v>1</v>
      </c>
      <c r="K4627">
        <v>2020</v>
      </c>
      <c r="L4627" s="1064">
        <v>1</v>
      </c>
      <c r="M4627" s="1064">
        <v>4</v>
      </c>
      <c r="N4627" s="1064" t="s">
        <v>2395</v>
      </c>
      <c r="O4627">
        <v>13</v>
      </c>
      <c r="P4627" s="1065">
        <v>0</v>
      </c>
      <c r="Q4627" s="1065">
        <v>0</v>
      </c>
      <c r="R4627" s="1066">
        <f t="shared" si="72"/>
        <v>0</v>
      </c>
      <c r="S4627" s="1065">
        <v>1400</v>
      </c>
      <c r="T4627" s="1065">
        <v>1400</v>
      </c>
      <c r="U4627" s="1065">
        <v>0</v>
      </c>
      <c r="V4627" s="1065">
        <v>0</v>
      </c>
    </row>
    <row r="4628" spans="1:22">
      <c r="A4628">
        <v>4088200100</v>
      </c>
      <c r="B4628" s="1061">
        <v>2</v>
      </c>
      <c r="C4628" s="1061">
        <v>5</v>
      </c>
      <c r="D4628" s="1062">
        <v>2</v>
      </c>
      <c r="E4628" s="1061" t="s">
        <v>2394</v>
      </c>
      <c r="F4628" s="1061">
        <v>143</v>
      </c>
      <c r="G4628" s="1061" t="s">
        <v>711</v>
      </c>
      <c r="H4628" s="1063">
        <v>1</v>
      </c>
      <c r="I4628" s="1064">
        <v>37501</v>
      </c>
      <c r="J4628" s="1064">
        <v>1</v>
      </c>
      <c r="K4628">
        <v>2020</v>
      </c>
      <c r="L4628" s="1064">
        <v>1</v>
      </c>
      <c r="M4628" s="1064">
        <v>4</v>
      </c>
      <c r="N4628" s="1064" t="s">
        <v>2395</v>
      </c>
      <c r="O4628">
        <v>13</v>
      </c>
      <c r="P4628" s="1065">
        <v>0</v>
      </c>
      <c r="Q4628" s="1065">
        <v>1400</v>
      </c>
      <c r="R4628" s="1066">
        <f t="shared" si="72"/>
        <v>1400</v>
      </c>
      <c r="S4628" s="1065">
        <v>0</v>
      </c>
      <c r="T4628" s="1065">
        <v>0</v>
      </c>
      <c r="U4628" s="1065">
        <v>0</v>
      </c>
      <c r="V4628" s="1065">
        <v>0</v>
      </c>
    </row>
    <row r="4629" spans="1:22">
      <c r="A4629">
        <v>4088200100</v>
      </c>
      <c r="B4629" s="1061">
        <v>2</v>
      </c>
      <c r="C4629" s="1061">
        <v>5</v>
      </c>
      <c r="D4629" s="1062">
        <v>2</v>
      </c>
      <c r="E4629" s="1061" t="s">
        <v>2394</v>
      </c>
      <c r="F4629" s="1061">
        <v>143</v>
      </c>
      <c r="G4629" s="1061" t="s">
        <v>711</v>
      </c>
      <c r="H4629" s="1063">
        <v>1</v>
      </c>
      <c r="I4629" s="1064">
        <v>37501</v>
      </c>
      <c r="J4629" s="1064">
        <v>1</v>
      </c>
      <c r="K4629">
        <v>2020</v>
      </c>
      <c r="L4629" s="1064">
        <v>1</v>
      </c>
      <c r="M4629" s="1064">
        <v>4</v>
      </c>
      <c r="N4629" s="1064" t="s">
        <v>2395</v>
      </c>
      <c r="O4629">
        <v>13</v>
      </c>
      <c r="P4629" s="1065">
        <v>0</v>
      </c>
      <c r="Q4629" s="1065">
        <v>0</v>
      </c>
      <c r="R4629" s="1066">
        <f t="shared" si="72"/>
        <v>0</v>
      </c>
      <c r="S4629" s="1065">
        <v>0</v>
      </c>
      <c r="T4629" s="1065">
        <v>0</v>
      </c>
      <c r="U4629" s="1065">
        <v>0</v>
      </c>
      <c r="V4629" s="1065">
        <v>0</v>
      </c>
    </row>
    <row r="4630" spans="1:22">
      <c r="A4630">
        <v>4088200100</v>
      </c>
      <c r="B4630" s="1061">
        <v>2</v>
      </c>
      <c r="C4630" s="1061">
        <v>5</v>
      </c>
      <c r="D4630" s="1062">
        <v>2</v>
      </c>
      <c r="E4630" s="1061" t="s">
        <v>2394</v>
      </c>
      <c r="F4630" s="1061">
        <v>143</v>
      </c>
      <c r="G4630" s="1061" t="s">
        <v>711</v>
      </c>
      <c r="H4630" s="1063">
        <v>1</v>
      </c>
      <c r="I4630" s="1064">
        <v>37501</v>
      </c>
      <c r="J4630" s="1064">
        <v>1</v>
      </c>
      <c r="K4630">
        <v>2020</v>
      </c>
      <c r="L4630" s="1064">
        <v>1</v>
      </c>
      <c r="M4630" s="1064">
        <v>4</v>
      </c>
      <c r="N4630" s="1064" t="s">
        <v>2395</v>
      </c>
      <c r="O4630">
        <v>13</v>
      </c>
      <c r="P4630" s="1065">
        <v>0</v>
      </c>
      <c r="Q4630" s="1065">
        <v>0</v>
      </c>
      <c r="R4630" s="1066">
        <f t="shared" si="72"/>
        <v>0</v>
      </c>
      <c r="S4630" s="1065">
        <v>0</v>
      </c>
      <c r="T4630" s="1065">
        <v>0</v>
      </c>
      <c r="U4630" s="1065">
        <v>1100</v>
      </c>
      <c r="V4630" s="1065">
        <v>1100</v>
      </c>
    </row>
    <row r="4631" spans="1:22">
      <c r="A4631">
        <v>4088200100</v>
      </c>
      <c r="B4631" s="1061">
        <v>2</v>
      </c>
      <c r="C4631" s="1061">
        <v>5</v>
      </c>
      <c r="D4631" s="1062">
        <v>2</v>
      </c>
      <c r="E4631" s="1061" t="s">
        <v>2394</v>
      </c>
      <c r="F4631" s="1061">
        <v>143</v>
      </c>
      <c r="G4631" s="1061" t="s">
        <v>711</v>
      </c>
      <c r="H4631" s="1063">
        <v>1</v>
      </c>
      <c r="I4631" s="1064">
        <v>37501</v>
      </c>
      <c r="J4631" s="1064">
        <v>1</v>
      </c>
      <c r="K4631">
        <v>2020</v>
      </c>
      <c r="L4631" s="1064">
        <v>1</v>
      </c>
      <c r="M4631" s="1064">
        <v>4</v>
      </c>
      <c r="N4631" s="1064" t="s">
        <v>2395</v>
      </c>
      <c r="O4631">
        <v>13</v>
      </c>
      <c r="P4631" s="1065">
        <v>0</v>
      </c>
      <c r="Q4631" s="1065">
        <v>0</v>
      </c>
      <c r="R4631" s="1066">
        <f t="shared" si="72"/>
        <v>0</v>
      </c>
      <c r="S4631" s="1065">
        <v>0</v>
      </c>
      <c r="T4631" s="1065">
        <v>0</v>
      </c>
      <c r="U4631" s="1065">
        <v>0</v>
      </c>
      <c r="V4631" s="1065">
        <v>0</v>
      </c>
    </row>
    <row r="4632" spans="1:22">
      <c r="A4632">
        <v>4088200100</v>
      </c>
      <c r="B4632" s="1061">
        <v>2</v>
      </c>
      <c r="C4632" s="1061">
        <v>5</v>
      </c>
      <c r="D4632" s="1062">
        <v>2</v>
      </c>
      <c r="E4632" s="1061" t="s">
        <v>2394</v>
      </c>
      <c r="F4632" s="1061">
        <v>143</v>
      </c>
      <c r="G4632" s="1061" t="s">
        <v>711</v>
      </c>
      <c r="H4632" s="1063">
        <v>1</v>
      </c>
      <c r="I4632" s="1064">
        <v>37501</v>
      </c>
      <c r="J4632" s="1064">
        <v>1</v>
      </c>
      <c r="K4632">
        <v>2020</v>
      </c>
      <c r="L4632" s="1064">
        <v>1</v>
      </c>
      <c r="M4632" s="1064">
        <v>4</v>
      </c>
      <c r="N4632" s="1064" t="s">
        <v>2395</v>
      </c>
      <c r="O4632">
        <v>13</v>
      </c>
      <c r="P4632" s="1065">
        <v>0</v>
      </c>
      <c r="Q4632" s="1065">
        <v>0</v>
      </c>
      <c r="R4632" s="1066">
        <f t="shared" si="72"/>
        <v>0</v>
      </c>
      <c r="S4632" s="1065">
        <v>0</v>
      </c>
      <c r="T4632" s="1065">
        <v>0</v>
      </c>
      <c r="U4632" s="1065">
        <v>0</v>
      </c>
      <c r="V4632" s="1065">
        <v>0</v>
      </c>
    </row>
    <row r="4633" spans="1:22">
      <c r="A4633">
        <v>4088200100</v>
      </c>
      <c r="B4633" s="1061">
        <v>2</v>
      </c>
      <c r="C4633" s="1061">
        <v>5</v>
      </c>
      <c r="D4633" s="1062">
        <v>2</v>
      </c>
      <c r="E4633" s="1061" t="s">
        <v>2394</v>
      </c>
      <c r="F4633" s="1061">
        <v>143</v>
      </c>
      <c r="G4633" s="1061" t="s">
        <v>711</v>
      </c>
      <c r="H4633" s="1063">
        <v>1</v>
      </c>
      <c r="I4633" s="1064">
        <v>37501</v>
      </c>
      <c r="J4633" s="1064">
        <v>1</v>
      </c>
      <c r="K4633">
        <v>2020</v>
      </c>
      <c r="L4633" s="1064">
        <v>1</v>
      </c>
      <c r="M4633" s="1064">
        <v>4</v>
      </c>
      <c r="N4633" s="1064" t="s">
        <v>2395</v>
      </c>
      <c r="O4633">
        <v>13</v>
      </c>
      <c r="P4633" s="1065">
        <v>0</v>
      </c>
      <c r="Q4633" s="1065">
        <v>0</v>
      </c>
      <c r="R4633" s="1066">
        <f t="shared" si="72"/>
        <v>0</v>
      </c>
      <c r="S4633" s="1065">
        <v>1100</v>
      </c>
      <c r="T4633" s="1065">
        <v>1100</v>
      </c>
      <c r="U4633" s="1065">
        <v>0</v>
      </c>
      <c r="V4633" s="1065">
        <v>0</v>
      </c>
    </row>
    <row r="4634" spans="1:22">
      <c r="A4634">
        <v>4088200100</v>
      </c>
      <c r="B4634" s="1061">
        <v>2</v>
      </c>
      <c r="C4634" s="1061">
        <v>5</v>
      </c>
      <c r="D4634" s="1062">
        <v>2</v>
      </c>
      <c r="E4634" s="1061" t="s">
        <v>2394</v>
      </c>
      <c r="F4634" s="1061">
        <v>143</v>
      </c>
      <c r="G4634" s="1061" t="s">
        <v>711</v>
      </c>
      <c r="H4634" s="1063">
        <v>1</v>
      </c>
      <c r="I4634" s="1064">
        <v>37501</v>
      </c>
      <c r="J4634" s="1064">
        <v>1</v>
      </c>
      <c r="K4634">
        <v>2020</v>
      </c>
      <c r="L4634" s="1064">
        <v>1</v>
      </c>
      <c r="M4634" s="1064">
        <v>4</v>
      </c>
      <c r="N4634" s="1064" t="s">
        <v>2395</v>
      </c>
      <c r="O4634">
        <v>13</v>
      </c>
      <c r="P4634" s="1065">
        <v>0</v>
      </c>
      <c r="Q4634" s="1065">
        <v>1100</v>
      </c>
      <c r="R4634" s="1066">
        <f t="shared" si="72"/>
        <v>1100</v>
      </c>
      <c r="S4634" s="1065">
        <v>0</v>
      </c>
      <c r="T4634" s="1065">
        <v>0</v>
      </c>
      <c r="U4634" s="1065">
        <v>0</v>
      </c>
      <c r="V4634" s="1065">
        <v>0</v>
      </c>
    </row>
    <row r="4635" spans="1:22">
      <c r="A4635">
        <v>4088200100</v>
      </c>
      <c r="B4635" s="1061">
        <v>2</v>
      </c>
      <c r="C4635" s="1061">
        <v>5</v>
      </c>
      <c r="D4635" s="1062">
        <v>2</v>
      </c>
      <c r="E4635" s="1061" t="s">
        <v>2394</v>
      </c>
      <c r="F4635" s="1061">
        <v>143</v>
      </c>
      <c r="G4635" s="1061" t="s">
        <v>711</v>
      </c>
      <c r="H4635" s="1063">
        <v>1</v>
      </c>
      <c r="I4635" s="1064">
        <v>37501</v>
      </c>
      <c r="J4635" s="1064">
        <v>1</v>
      </c>
      <c r="K4635">
        <v>2020</v>
      </c>
      <c r="L4635" s="1064">
        <v>1</v>
      </c>
      <c r="M4635" s="1064">
        <v>4</v>
      </c>
      <c r="N4635" s="1064" t="s">
        <v>2395</v>
      </c>
      <c r="O4635">
        <v>13</v>
      </c>
      <c r="P4635" s="1065">
        <v>0</v>
      </c>
      <c r="Q4635" s="1065">
        <v>0</v>
      </c>
      <c r="R4635" s="1066">
        <f t="shared" si="72"/>
        <v>0</v>
      </c>
      <c r="S4635" s="1065">
        <v>0</v>
      </c>
      <c r="T4635" s="1065">
        <v>0</v>
      </c>
      <c r="U4635" s="1065">
        <v>0</v>
      </c>
      <c r="V4635" s="1065">
        <v>0</v>
      </c>
    </row>
    <row r="4636" spans="1:22">
      <c r="A4636">
        <v>4088200100</v>
      </c>
      <c r="B4636" s="1061">
        <v>2</v>
      </c>
      <c r="C4636" s="1061">
        <v>5</v>
      </c>
      <c r="D4636" s="1062">
        <v>2</v>
      </c>
      <c r="E4636" s="1061" t="s">
        <v>2394</v>
      </c>
      <c r="F4636" s="1061">
        <v>143</v>
      </c>
      <c r="G4636" s="1061" t="s">
        <v>711</v>
      </c>
      <c r="H4636" s="1063">
        <v>1</v>
      </c>
      <c r="I4636" s="1064">
        <v>37501</v>
      </c>
      <c r="J4636" s="1064">
        <v>1</v>
      </c>
      <c r="K4636">
        <v>2020</v>
      </c>
      <c r="L4636" s="1064">
        <v>1</v>
      </c>
      <c r="M4636" s="1064">
        <v>4</v>
      </c>
      <c r="N4636" s="1064" t="s">
        <v>2395</v>
      </c>
      <c r="O4636">
        <v>13</v>
      </c>
      <c r="P4636" s="1065">
        <v>0</v>
      </c>
      <c r="Q4636" s="1065">
        <v>0</v>
      </c>
      <c r="R4636" s="1066">
        <f t="shared" si="72"/>
        <v>0</v>
      </c>
      <c r="S4636" s="1065">
        <v>0</v>
      </c>
      <c r="T4636" s="1065">
        <v>0</v>
      </c>
      <c r="U4636" s="1065">
        <v>3250</v>
      </c>
      <c r="V4636" s="1065">
        <v>3250</v>
      </c>
    </row>
    <row r="4637" spans="1:22">
      <c r="A4637">
        <v>4088200100</v>
      </c>
      <c r="B4637" s="1061">
        <v>2</v>
      </c>
      <c r="C4637" s="1061">
        <v>5</v>
      </c>
      <c r="D4637" s="1062">
        <v>2</v>
      </c>
      <c r="E4637" s="1061" t="s">
        <v>2394</v>
      </c>
      <c r="F4637" s="1061">
        <v>143</v>
      </c>
      <c r="G4637" s="1061" t="s">
        <v>711</v>
      </c>
      <c r="H4637" s="1063">
        <v>1</v>
      </c>
      <c r="I4637" s="1064">
        <v>37501</v>
      </c>
      <c r="J4637" s="1064">
        <v>1</v>
      </c>
      <c r="K4637">
        <v>2020</v>
      </c>
      <c r="L4637" s="1064">
        <v>1</v>
      </c>
      <c r="M4637" s="1064">
        <v>4</v>
      </c>
      <c r="N4637" s="1064" t="s">
        <v>2395</v>
      </c>
      <c r="O4637">
        <v>13</v>
      </c>
      <c r="P4637" s="1065">
        <v>0</v>
      </c>
      <c r="Q4637" s="1065">
        <v>0</v>
      </c>
      <c r="R4637" s="1066">
        <f t="shared" si="72"/>
        <v>0</v>
      </c>
      <c r="S4637" s="1065">
        <v>0</v>
      </c>
      <c r="T4637" s="1065">
        <v>0</v>
      </c>
      <c r="U4637" s="1065">
        <v>0</v>
      </c>
      <c r="V4637" s="1065">
        <v>0</v>
      </c>
    </row>
    <row r="4638" spans="1:22">
      <c r="A4638">
        <v>4088200100</v>
      </c>
      <c r="B4638" s="1061">
        <v>2</v>
      </c>
      <c r="C4638" s="1061">
        <v>5</v>
      </c>
      <c r="D4638" s="1062">
        <v>2</v>
      </c>
      <c r="E4638" s="1061" t="s">
        <v>2394</v>
      </c>
      <c r="F4638" s="1061">
        <v>143</v>
      </c>
      <c r="G4638" s="1061" t="s">
        <v>711</v>
      </c>
      <c r="H4638" s="1063">
        <v>1</v>
      </c>
      <c r="I4638" s="1064">
        <v>37501</v>
      </c>
      <c r="J4638" s="1064">
        <v>1</v>
      </c>
      <c r="K4638">
        <v>2020</v>
      </c>
      <c r="L4638" s="1064">
        <v>1</v>
      </c>
      <c r="M4638" s="1064">
        <v>4</v>
      </c>
      <c r="N4638" s="1064" t="s">
        <v>2395</v>
      </c>
      <c r="O4638">
        <v>13</v>
      </c>
      <c r="P4638" s="1065">
        <v>0</v>
      </c>
      <c r="Q4638" s="1065">
        <v>0</v>
      </c>
      <c r="R4638" s="1066">
        <f t="shared" si="72"/>
        <v>0</v>
      </c>
      <c r="S4638" s="1065">
        <v>0</v>
      </c>
      <c r="T4638" s="1065">
        <v>0</v>
      </c>
      <c r="U4638" s="1065">
        <v>0</v>
      </c>
      <c r="V4638" s="1065">
        <v>0</v>
      </c>
    </row>
    <row r="4639" spans="1:22">
      <c r="A4639">
        <v>4088200100</v>
      </c>
      <c r="B4639" s="1061">
        <v>2</v>
      </c>
      <c r="C4639" s="1061">
        <v>5</v>
      </c>
      <c r="D4639" s="1062">
        <v>2</v>
      </c>
      <c r="E4639" s="1061" t="s">
        <v>2394</v>
      </c>
      <c r="F4639" s="1061">
        <v>143</v>
      </c>
      <c r="G4639" s="1061" t="s">
        <v>711</v>
      </c>
      <c r="H4639" s="1063">
        <v>1</v>
      </c>
      <c r="I4639" s="1064">
        <v>37501</v>
      </c>
      <c r="J4639" s="1064">
        <v>1</v>
      </c>
      <c r="K4639">
        <v>2020</v>
      </c>
      <c r="L4639" s="1064">
        <v>1</v>
      </c>
      <c r="M4639" s="1064">
        <v>4</v>
      </c>
      <c r="N4639" s="1064" t="s">
        <v>2395</v>
      </c>
      <c r="O4639">
        <v>13</v>
      </c>
      <c r="P4639" s="1065">
        <v>0</v>
      </c>
      <c r="Q4639" s="1065">
        <v>0</v>
      </c>
      <c r="R4639" s="1066">
        <f t="shared" si="72"/>
        <v>0</v>
      </c>
      <c r="S4639" s="1065">
        <v>3250</v>
      </c>
      <c r="T4639" s="1065">
        <v>3250</v>
      </c>
      <c r="U4639" s="1065">
        <v>0</v>
      </c>
      <c r="V4639" s="1065">
        <v>0</v>
      </c>
    </row>
    <row r="4640" spans="1:22">
      <c r="A4640">
        <v>4088200100</v>
      </c>
      <c r="B4640" s="1061">
        <v>2</v>
      </c>
      <c r="C4640" s="1061">
        <v>5</v>
      </c>
      <c r="D4640" s="1062">
        <v>2</v>
      </c>
      <c r="E4640" s="1061" t="s">
        <v>2394</v>
      </c>
      <c r="F4640" s="1061">
        <v>143</v>
      </c>
      <c r="G4640" s="1061" t="s">
        <v>711</v>
      </c>
      <c r="H4640" s="1063">
        <v>1</v>
      </c>
      <c r="I4640" s="1064">
        <v>37501</v>
      </c>
      <c r="J4640" s="1064">
        <v>1</v>
      </c>
      <c r="K4640">
        <v>2020</v>
      </c>
      <c r="L4640" s="1064">
        <v>1</v>
      </c>
      <c r="M4640" s="1064">
        <v>4</v>
      </c>
      <c r="N4640" s="1064" t="s">
        <v>2395</v>
      </c>
      <c r="O4640">
        <v>13</v>
      </c>
      <c r="P4640" s="1065">
        <v>0</v>
      </c>
      <c r="Q4640" s="1065">
        <v>3250</v>
      </c>
      <c r="R4640" s="1066">
        <f t="shared" si="72"/>
        <v>3250</v>
      </c>
      <c r="S4640" s="1065">
        <v>0</v>
      </c>
      <c r="T4640" s="1065">
        <v>0</v>
      </c>
      <c r="U4640" s="1065">
        <v>0</v>
      </c>
      <c r="V4640" s="1065">
        <v>0</v>
      </c>
    </row>
    <row r="4641" spans="1:22">
      <c r="A4641">
        <v>4088200100</v>
      </c>
      <c r="B4641" s="1061">
        <v>2</v>
      </c>
      <c r="C4641" s="1061">
        <v>5</v>
      </c>
      <c r="D4641" s="1062">
        <v>2</v>
      </c>
      <c r="E4641" s="1061" t="s">
        <v>2394</v>
      </c>
      <c r="F4641" s="1061">
        <v>143</v>
      </c>
      <c r="G4641" s="1061" t="s">
        <v>711</v>
      </c>
      <c r="H4641" s="1063">
        <v>1</v>
      </c>
      <c r="I4641" s="1064">
        <v>37501</v>
      </c>
      <c r="J4641" s="1064">
        <v>1</v>
      </c>
      <c r="K4641">
        <v>2020</v>
      </c>
      <c r="L4641" s="1064">
        <v>1</v>
      </c>
      <c r="M4641" s="1064">
        <v>4</v>
      </c>
      <c r="N4641" s="1064" t="s">
        <v>2395</v>
      </c>
      <c r="O4641">
        <v>13</v>
      </c>
      <c r="P4641" s="1065">
        <v>0</v>
      </c>
      <c r="Q4641" s="1065">
        <v>0</v>
      </c>
      <c r="R4641" s="1066">
        <f t="shared" si="72"/>
        <v>0</v>
      </c>
      <c r="S4641" s="1065">
        <v>0</v>
      </c>
      <c r="T4641" s="1065">
        <v>0</v>
      </c>
      <c r="U4641" s="1065">
        <v>0</v>
      </c>
      <c r="V4641" s="1065">
        <v>0</v>
      </c>
    </row>
    <row r="4642" spans="1:22">
      <c r="A4642">
        <v>4088200100</v>
      </c>
      <c r="B4642" s="1061">
        <v>2</v>
      </c>
      <c r="C4642" s="1061">
        <v>5</v>
      </c>
      <c r="D4642" s="1062">
        <v>2</v>
      </c>
      <c r="E4642" s="1061" t="s">
        <v>2394</v>
      </c>
      <c r="F4642" s="1061">
        <v>143</v>
      </c>
      <c r="G4642" s="1061" t="s">
        <v>711</v>
      </c>
      <c r="H4642" s="1063">
        <v>1</v>
      </c>
      <c r="I4642" s="1064">
        <v>37501</v>
      </c>
      <c r="J4642" s="1064">
        <v>1</v>
      </c>
      <c r="K4642">
        <v>2020</v>
      </c>
      <c r="L4642" s="1064">
        <v>1</v>
      </c>
      <c r="M4642" s="1064">
        <v>4</v>
      </c>
      <c r="N4642" s="1064" t="s">
        <v>2395</v>
      </c>
      <c r="O4642">
        <v>13</v>
      </c>
      <c r="P4642" s="1065">
        <v>0</v>
      </c>
      <c r="Q4642" s="1065">
        <v>0</v>
      </c>
      <c r="R4642" s="1066">
        <f t="shared" si="72"/>
        <v>0</v>
      </c>
      <c r="S4642" s="1065">
        <v>0</v>
      </c>
      <c r="T4642" s="1065">
        <v>0</v>
      </c>
      <c r="U4642" s="1065">
        <v>137500</v>
      </c>
      <c r="V4642" s="1065">
        <v>137500</v>
      </c>
    </row>
    <row r="4643" spans="1:22">
      <c r="A4643">
        <v>4088200100</v>
      </c>
      <c r="B4643" s="1061">
        <v>2</v>
      </c>
      <c r="C4643" s="1061">
        <v>5</v>
      </c>
      <c r="D4643" s="1062">
        <v>2</v>
      </c>
      <c r="E4643" s="1061" t="s">
        <v>2394</v>
      </c>
      <c r="F4643" s="1061">
        <v>143</v>
      </c>
      <c r="G4643" s="1061" t="s">
        <v>711</v>
      </c>
      <c r="H4643" s="1063">
        <v>1</v>
      </c>
      <c r="I4643" s="1064">
        <v>37501</v>
      </c>
      <c r="J4643" s="1064">
        <v>1</v>
      </c>
      <c r="K4643">
        <v>2020</v>
      </c>
      <c r="L4643" s="1064">
        <v>1</v>
      </c>
      <c r="M4643" s="1064">
        <v>4</v>
      </c>
      <c r="N4643" s="1064" t="s">
        <v>2395</v>
      </c>
      <c r="O4643">
        <v>13</v>
      </c>
      <c r="P4643" s="1065">
        <v>0</v>
      </c>
      <c r="Q4643" s="1065">
        <v>0</v>
      </c>
      <c r="R4643" s="1066">
        <f t="shared" si="72"/>
        <v>0</v>
      </c>
      <c r="S4643" s="1065">
        <v>137500</v>
      </c>
      <c r="T4643" s="1065">
        <v>137500</v>
      </c>
      <c r="U4643" s="1065">
        <v>0</v>
      </c>
      <c r="V4643" s="1065">
        <v>0</v>
      </c>
    </row>
    <row r="4644" spans="1:22">
      <c r="A4644">
        <v>4088200100</v>
      </c>
      <c r="B4644" s="1061">
        <v>2</v>
      </c>
      <c r="C4644" s="1061">
        <v>5</v>
      </c>
      <c r="D4644" s="1062">
        <v>2</v>
      </c>
      <c r="E4644" s="1061" t="s">
        <v>2394</v>
      </c>
      <c r="F4644" s="1061">
        <v>143</v>
      </c>
      <c r="G4644" s="1061" t="s">
        <v>711</v>
      </c>
      <c r="H4644" s="1063">
        <v>1</v>
      </c>
      <c r="I4644" s="1064">
        <v>37501</v>
      </c>
      <c r="J4644" s="1064">
        <v>1</v>
      </c>
      <c r="K4644">
        <v>2020</v>
      </c>
      <c r="L4644" s="1064">
        <v>1</v>
      </c>
      <c r="M4644" s="1064">
        <v>4</v>
      </c>
      <c r="N4644" s="1064" t="s">
        <v>2395</v>
      </c>
      <c r="O4644">
        <v>13</v>
      </c>
      <c r="P4644" s="1065">
        <v>0</v>
      </c>
      <c r="Q4644" s="1065">
        <v>137500</v>
      </c>
      <c r="R4644" s="1066">
        <f t="shared" si="72"/>
        <v>137500</v>
      </c>
      <c r="S4644" s="1065">
        <v>0</v>
      </c>
      <c r="T4644" s="1065">
        <v>0</v>
      </c>
      <c r="U4644" s="1065">
        <v>0</v>
      </c>
      <c r="V4644" s="1065">
        <v>0</v>
      </c>
    </row>
    <row r="4645" spans="1:22">
      <c r="A4645">
        <v>4088200100</v>
      </c>
      <c r="B4645" s="1061">
        <v>2</v>
      </c>
      <c r="C4645" s="1061">
        <v>5</v>
      </c>
      <c r="D4645" s="1062">
        <v>2</v>
      </c>
      <c r="E4645" s="1061" t="s">
        <v>2394</v>
      </c>
      <c r="F4645" s="1061">
        <v>143</v>
      </c>
      <c r="G4645" s="1061" t="s">
        <v>711</v>
      </c>
      <c r="H4645" s="1063">
        <v>1</v>
      </c>
      <c r="I4645" s="1064">
        <v>37501</v>
      </c>
      <c r="J4645" s="1064">
        <v>1</v>
      </c>
      <c r="K4645">
        <v>2020</v>
      </c>
      <c r="L4645" s="1064">
        <v>1</v>
      </c>
      <c r="M4645" s="1064">
        <v>4</v>
      </c>
      <c r="N4645" s="1064" t="s">
        <v>2395</v>
      </c>
      <c r="O4645">
        <v>13</v>
      </c>
      <c r="P4645" s="1065">
        <v>0</v>
      </c>
      <c r="Q4645" s="1065">
        <v>0</v>
      </c>
      <c r="R4645" s="1066">
        <f t="shared" si="72"/>
        <v>0</v>
      </c>
      <c r="S4645" s="1065">
        <v>0</v>
      </c>
      <c r="T4645" s="1065">
        <v>0</v>
      </c>
      <c r="U4645" s="1065">
        <v>0</v>
      </c>
      <c r="V4645" s="1065">
        <v>0</v>
      </c>
    </row>
    <row r="4646" spans="1:22">
      <c r="A4646">
        <v>4088200100</v>
      </c>
      <c r="B4646" s="1061">
        <v>2</v>
      </c>
      <c r="C4646" s="1061">
        <v>5</v>
      </c>
      <c r="D4646" s="1062">
        <v>2</v>
      </c>
      <c r="E4646" s="1061" t="s">
        <v>2394</v>
      </c>
      <c r="F4646" s="1061">
        <v>143</v>
      </c>
      <c r="G4646" s="1061" t="s">
        <v>711</v>
      </c>
      <c r="H4646" s="1063">
        <v>1</v>
      </c>
      <c r="I4646" s="1064">
        <v>37501</v>
      </c>
      <c r="J4646" s="1064">
        <v>1</v>
      </c>
      <c r="K4646">
        <v>2020</v>
      </c>
      <c r="L4646" s="1064">
        <v>1</v>
      </c>
      <c r="M4646" s="1064">
        <v>4</v>
      </c>
      <c r="N4646" s="1064" t="s">
        <v>2395</v>
      </c>
      <c r="O4646">
        <v>13</v>
      </c>
      <c r="P4646" s="1065">
        <v>0</v>
      </c>
      <c r="Q4646" s="1065">
        <v>0</v>
      </c>
      <c r="R4646" s="1066">
        <f t="shared" si="72"/>
        <v>0</v>
      </c>
      <c r="S4646" s="1065">
        <v>0</v>
      </c>
      <c r="T4646" s="1065">
        <v>0</v>
      </c>
      <c r="U4646" s="1065">
        <v>0</v>
      </c>
      <c r="V4646" s="1065">
        <v>0</v>
      </c>
    </row>
    <row r="4647" spans="1:22">
      <c r="A4647">
        <v>4088200100</v>
      </c>
      <c r="B4647" s="1061">
        <v>2</v>
      </c>
      <c r="C4647" s="1061">
        <v>5</v>
      </c>
      <c r="D4647" s="1062">
        <v>2</v>
      </c>
      <c r="E4647" s="1061" t="s">
        <v>2394</v>
      </c>
      <c r="F4647" s="1061">
        <v>143</v>
      </c>
      <c r="G4647" s="1061" t="s">
        <v>711</v>
      </c>
      <c r="H4647" s="1063">
        <v>1</v>
      </c>
      <c r="I4647" s="1064">
        <v>37501</v>
      </c>
      <c r="J4647" s="1064">
        <v>1</v>
      </c>
      <c r="K4647">
        <v>2020</v>
      </c>
      <c r="L4647" s="1064">
        <v>1</v>
      </c>
      <c r="M4647" s="1064">
        <v>4</v>
      </c>
      <c r="N4647" s="1064" t="s">
        <v>2395</v>
      </c>
      <c r="O4647">
        <v>13</v>
      </c>
      <c r="P4647" s="1065">
        <v>0</v>
      </c>
      <c r="Q4647" s="1065">
        <v>0</v>
      </c>
      <c r="R4647" s="1066">
        <f t="shared" si="72"/>
        <v>0</v>
      </c>
      <c r="S4647" s="1065">
        <v>0</v>
      </c>
      <c r="T4647" s="1065">
        <v>0</v>
      </c>
      <c r="U4647" s="1065">
        <v>0</v>
      </c>
      <c r="V4647" s="1065">
        <v>0</v>
      </c>
    </row>
    <row r="4648" spans="1:22">
      <c r="A4648">
        <v>4088200100</v>
      </c>
      <c r="B4648" s="1061">
        <v>2</v>
      </c>
      <c r="C4648" s="1061">
        <v>5</v>
      </c>
      <c r="D4648" s="1062">
        <v>2</v>
      </c>
      <c r="E4648" s="1061" t="s">
        <v>2394</v>
      </c>
      <c r="F4648" s="1061">
        <v>143</v>
      </c>
      <c r="G4648" s="1061" t="s">
        <v>711</v>
      </c>
      <c r="H4648" s="1063">
        <v>1</v>
      </c>
      <c r="I4648" s="1064">
        <v>37501</v>
      </c>
      <c r="J4648" s="1064">
        <v>1</v>
      </c>
      <c r="K4648">
        <v>2020</v>
      </c>
      <c r="L4648" s="1064">
        <v>1</v>
      </c>
      <c r="M4648" s="1064">
        <v>4</v>
      </c>
      <c r="N4648" s="1064" t="s">
        <v>2395</v>
      </c>
      <c r="O4648">
        <v>13</v>
      </c>
      <c r="P4648" s="1065">
        <v>0</v>
      </c>
      <c r="Q4648" s="1065">
        <v>0</v>
      </c>
      <c r="R4648" s="1066">
        <f t="shared" si="72"/>
        <v>0</v>
      </c>
      <c r="S4648" s="1065">
        <v>0</v>
      </c>
      <c r="T4648" s="1065">
        <v>0</v>
      </c>
      <c r="U4648" s="1065">
        <v>4400</v>
      </c>
      <c r="V4648" s="1065">
        <v>4400</v>
      </c>
    </row>
    <row r="4649" spans="1:22">
      <c r="A4649">
        <v>4088200100</v>
      </c>
      <c r="B4649" s="1061">
        <v>2</v>
      </c>
      <c r="C4649" s="1061">
        <v>5</v>
      </c>
      <c r="D4649" s="1062">
        <v>2</v>
      </c>
      <c r="E4649" s="1061" t="s">
        <v>2394</v>
      </c>
      <c r="F4649" s="1061">
        <v>143</v>
      </c>
      <c r="G4649" s="1061" t="s">
        <v>711</v>
      </c>
      <c r="H4649" s="1063">
        <v>1</v>
      </c>
      <c r="I4649" s="1064">
        <v>37501</v>
      </c>
      <c r="J4649" s="1064">
        <v>1</v>
      </c>
      <c r="K4649">
        <v>2020</v>
      </c>
      <c r="L4649" s="1064">
        <v>1</v>
      </c>
      <c r="M4649" s="1064">
        <v>4</v>
      </c>
      <c r="N4649" s="1064" t="s">
        <v>2395</v>
      </c>
      <c r="O4649">
        <v>13</v>
      </c>
      <c r="P4649" s="1065">
        <v>0</v>
      </c>
      <c r="Q4649" s="1065">
        <v>0</v>
      </c>
      <c r="R4649" s="1066">
        <f t="shared" si="72"/>
        <v>0</v>
      </c>
      <c r="S4649" s="1065">
        <v>0</v>
      </c>
      <c r="T4649" s="1065">
        <v>0</v>
      </c>
      <c r="U4649" s="1065">
        <v>0</v>
      </c>
      <c r="V4649" s="1065">
        <v>0</v>
      </c>
    </row>
    <row r="4650" spans="1:22">
      <c r="A4650">
        <v>4088200100</v>
      </c>
      <c r="B4650" s="1061">
        <v>2</v>
      </c>
      <c r="C4650" s="1061">
        <v>5</v>
      </c>
      <c r="D4650" s="1062">
        <v>2</v>
      </c>
      <c r="E4650" s="1061" t="s">
        <v>2394</v>
      </c>
      <c r="F4650" s="1061">
        <v>143</v>
      </c>
      <c r="G4650" s="1061" t="s">
        <v>711</v>
      </c>
      <c r="H4650" s="1063">
        <v>1</v>
      </c>
      <c r="I4650" s="1064">
        <v>37501</v>
      </c>
      <c r="J4650" s="1064">
        <v>1</v>
      </c>
      <c r="K4650">
        <v>2020</v>
      </c>
      <c r="L4650" s="1064">
        <v>1</v>
      </c>
      <c r="M4650" s="1064">
        <v>4</v>
      </c>
      <c r="N4650" s="1064" t="s">
        <v>2395</v>
      </c>
      <c r="O4650">
        <v>13</v>
      </c>
      <c r="P4650" s="1065">
        <v>0</v>
      </c>
      <c r="Q4650" s="1065">
        <v>0</v>
      </c>
      <c r="R4650" s="1066">
        <f t="shared" si="72"/>
        <v>0</v>
      </c>
      <c r="S4650" s="1065">
        <v>0</v>
      </c>
      <c r="T4650" s="1065">
        <v>0</v>
      </c>
      <c r="U4650" s="1065">
        <v>0</v>
      </c>
      <c r="V4650" s="1065">
        <v>0</v>
      </c>
    </row>
    <row r="4651" spans="1:22">
      <c r="A4651">
        <v>4088200100</v>
      </c>
      <c r="B4651" s="1061">
        <v>2</v>
      </c>
      <c r="C4651" s="1061">
        <v>5</v>
      </c>
      <c r="D4651" s="1062">
        <v>2</v>
      </c>
      <c r="E4651" s="1061" t="s">
        <v>2394</v>
      </c>
      <c r="F4651" s="1061">
        <v>143</v>
      </c>
      <c r="G4651" s="1061" t="s">
        <v>711</v>
      </c>
      <c r="H4651" s="1063">
        <v>1</v>
      </c>
      <c r="I4651" s="1064">
        <v>37501</v>
      </c>
      <c r="J4651" s="1064">
        <v>1</v>
      </c>
      <c r="K4651">
        <v>2020</v>
      </c>
      <c r="L4651" s="1064">
        <v>1</v>
      </c>
      <c r="M4651" s="1064">
        <v>4</v>
      </c>
      <c r="N4651" s="1064" t="s">
        <v>2395</v>
      </c>
      <c r="O4651">
        <v>13</v>
      </c>
      <c r="P4651" s="1065">
        <v>0</v>
      </c>
      <c r="Q4651" s="1065">
        <v>0</v>
      </c>
      <c r="R4651" s="1066">
        <f t="shared" si="72"/>
        <v>0</v>
      </c>
      <c r="S4651" s="1065">
        <v>4400</v>
      </c>
      <c r="T4651" s="1065">
        <v>4400</v>
      </c>
      <c r="U4651" s="1065">
        <v>0</v>
      </c>
      <c r="V4651" s="1065">
        <v>0</v>
      </c>
    </row>
    <row r="4652" spans="1:22">
      <c r="A4652">
        <v>4088200100</v>
      </c>
      <c r="B4652" s="1061">
        <v>2</v>
      </c>
      <c r="C4652" s="1061">
        <v>5</v>
      </c>
      <c r="D4652" s="1062">
        <v>2</v>
      </c>
      <c r="E4652" s="1061" t="s">
        <v>2394</v>
      </c>
      <c r="F4652" s="1061">
        <v>143</v>
      </c>
      <c r="G4652" s="1061" t="s">
        <v>711</v>
      </c>
      <c r="H4652" s="1063">
        <v>1</v>
      </c>
      <c r="I4652" s="1064">
        <v>37501</v>
      </c>
      <c r="J4652" s="1064">
        <v>1</v>
      </c>
      <c r="K4652">
        <v>2020</v>
      </c>
      <c r="L4652" s="1064">
        <v>1</v>
      </c>
      <c r="M4652" s="1064">
        <v>4</v>
      </c>
      <c r="N4652" s="1064" t="s">
        <v>2395</v>
      </c>
      <c r="O4652">
        <v>13</v>
      </c>
      <c r="P4652" s="1065">
        <v>0</v>
      </c>
      <c r="Q4652" s="1065">
        <v>4400</v>
      </c>
      <c r="R4652" s="1066">
        <f t="shared" si="72"/>
        <v>4400</v>
      </c>
      <c r="S4652" s="1065">
        <v>0</v>
      </c>
      <c r="T4652" s="1065">
        <v>0</v>
      </c>
      <c r="U4652" s="1065">
        <v>0</v>
      </c>
      <c r="V4652" s="1065">
        <v>0</v>
      </c>
    </row>
    <row r="4653" spans="1:22">
      <c r="A4653">
        <v>4088200100</v>
      </c>
      <c r="B4653" s="1061">
        <v>2</v>
      </c>
      <c r="C4653" s="1061">
        <v>5</v>
      </c>
      <c r="D4653" s="1062">
        <v>2</v>
      </c>
      <c r="E4653" s="1061" t="s">
        <v>2394</v>
      </c>
      <c r="F4653" s="1061">
        <v>143</v>
      </c>
      <c r="G4653" s="1061" t="s">
        <v>711</v>
      </c>
      <c r="H4653" s="1063">
        <v>1</v>
      </c>
      <c r="I4653" s="1064">
        <v>37501</v>
      </c>
      <c r="J4653" s="1064">
        <v>1</v>
      </c>
      <c r="K4653">
        <v>2020</v>
      </c>
      <c r="L4653" s="1064">
        <v>1</v>
      </c>
      <c r="M4653" s="1064">
        <v>4</v>
      </c>
      <c r="N4653" s="1064" t="s">
        <v>2395</v>
      </c>
      <c r="O4653">
        <v>13</v>
      </c>
      <c r="P4653" s="1065">
        <v>0</v>
      </c>
      <c r="Q4653" s="1065">
        <v>0</v>
      </c>
      <c r="R4653" s="1066">
        <f t="shared" si="72"/>
        <v>0</v>
      </c>
      <c r="S4653" s="1065">
        <v>0</v>
      </c>
      <c r="T4653" s="1065">
        <v>0</v>
      </c>
      <c r="U4653" s="1065">
        <v>0</v>
      </c>
      <c r="V4653" s="1065">
        <v>0</v>
      </c>
    </row>
    <row r="4654" spans="1:22">
      <c r="A4654">
        <v>4088200100</v>
      </c>
      <c r="B4654" s="1061">
        <v>2</v>
      </c>
      <c r="C4654" s="1061">
        <v>5</v>
      </c>
      <c r="D4654" s="1062">
        <v>2</v>
      </c>
      <c r="E4654" s="1061" t="s">
        <v>2394</v>
      </c>
      <c r="F4654" s="1061">
        <v>143</v>
      </c>
      <c r="G4654" s="1061" t="s">
        <v>711</v>
      </c>
      <c r="H4654" s="1063">
        <v>1</v>
      </c>
      <c r="I4654" s="1064">
        <v>37501</v>
      </c>
      <c r="J4654" s="1064">
        <v>1</v>
      </c>
      <c r="K4654">
        <v>2020</v>
      </c>
      <c r="L4654" s="1064">
        <v>1</v>
      </c>
      <c r="M4654" s="1064">
        <v>4</v>
      </c>
      <c r="N4654" s="1064" t="s">
        <v>2395</v>
      </c>
      <c r="O4654">
        <v>13</v>
      </c>
      <c r="P4654" s="1065">
        <v>0</v>
      </c>
      <c r="Q4654" s="1065">
        <v>0</v>
      </c>
      <c r="R4654" s="1066">
        <f t="shared" si="72"/>
        <v>0</v>
      </c>
      <c r="S4654" s="1065">
        <v>0</v>
      </c>
      <c r="T4654" s="1065">
        <v>0</v>
      </c>
      <c r="U4654" s="1065">
        <v>6450</v>
      </c>
      <c r="V4654" s="1065">
        <v>6450</v>
      </c>
    </row>
    <row r="4655" spans="1:22">
      <c r="A4655">
        <v>4088200100</v>
      </c>
      <c r="B4655" s="1061">
        <v>2</v>
      </c>
      <c r="C4655" s="1061">
        <v>5</v>
      </c>
      <c r="D4655" s="1062">
        <v>2</v>
      </c>
      <c r="E4655" s="1061" t="s">
        <v>2394</v>
      </c>
      <c r="F4655" s="1061">
        <v>143</v>
      </c>
      <c r="G4655" s="1061" t="s">
        <v>711</v>
      </c>
      <c r="H4655" s="1063">
        <v>1</v>
      </c>
      <c r="I4655" s="1064">
        <v>37501</v>
      </c>
      <c r="J4655" s="1064">
        <v>1</v>
      </c>
      <c r="K4655">
        <v>2020</v>
      </c>
      <c r="L4655" s="1064">
        <v>1</v>
      </c>
      <c r="M4655" s="1064">
        <v>4</v>
      </c>
      <c r="N4655" s="1064" t="s">
        <v>2395</v>
      </c>
      <c r="O4655">
        <v>13</v>
      </c>
      <c r="P4655" s="1065">
        <v>0</v>
      </c>
      <c r="Q4655" s="1065">
        <v>0</v>
      </c>
      <c r="R4655" s="1066">
        <f t="shared" si="72"/>
        <v>0</v>
      </c>
      <c r="S4655" s="1065">
        <v>0</v>
      </c>
      <c r="T4655" s="1065">
        <v>0</v>
      </c>
      <c r="U4655" s="1065">
        <v>0</v>
      </c>
      <c r="V4655" s="1065">
        <v>0</v>
      </c>
    </row>
    <row r="4656" spans="1:22">
      <c r="A4656">
        <v>4088200100</v>
      </c>
      <c r="B4656" s="1061">
        <v>2</v>
      </c>
      <c r="C4656" s="1061">
        <v>5</v>
      </c>
      <c r="D4656" s="1062">
        <v>2</v>
      </c>
      <c r="E4656" s="1061" t="s">
        <v>2394</v>
      </c>
      <c r="F4656" s="1061">
        <v>143</v>
      </c>
      <c r="G4656" s="1061" t="s">
        <v>711</v>
      </c>
      <c r="H4656" s="1063">
        <v>1</v>
      </c>
      <c r="I4656" s="1064">
        <v>37501</v>
      </c>
      <c r="J4656" s="1064">
        <v>1</v>
      </c>
      <c r="K4656">
        <v>2020</v>
      </c>
      <c r="L4656" s="1064">
        <v>1</v>
      </c>
      <c r="M4656" s="1064">
        <v>4</v>
      </c>
      <c r="N4656" s="1064" t="s">
        <v>2395</v>
      </c>
      <c r="O4656">
        <v>13</v>
      </c>
      <c r="P4656" s="1065">
        <v>0</v>
      </c>
      <c r="Q4656" s="1065">
        <v>0</v>
      </c>
      <c r="R4656" s="1066">
        <f t="shared" si="72"/>
        <v>0</v>
      </c>
      <c r="S4656" s="1065">
        <v>0</v>
      </c>
      <c r="T4656" s="1065">
        <v>0</v>
      </c>
      <c r="U4656" s="1065">
        <v>0</v>
      </c>
      <c r="V4656" s="1065">
        <v>0</v>
      </c>
    </row>
    <row r="4657" spans="1:22">
      <c r="A4657">
        <v>4088200100</v>
      </c>
      <c r="B4657" s="1061">
        <v>2</v>
      </c>
      <c r="C4657" s="1061">
        <v>5</v>
      </c>
      <c r="D4657" s="1062">
        <v>2</v>
      </c>
      <c r="E4657" s="1061" t="s">
        <v>2394</v>
      </c>
      <c r="F4657" s="1061">
        <v>143</v>
      </c>
      <c r="G4657" s="1061" t="s">
        <v>711</v>
      </c>
      <c r="H4657" s="1063">
        <v>1</v>
      </c>
      <c r="I4657" s="1064">
        <v>37501</v>
      </c>
      <c r="J4657" s="1064">
        <v>1</v>
      </c>
      <c r="K4657">
        <v>2020</v>
      </c>
      <c r="L4657" s="1064">
        <v>1</v>
      </c>
      <c r="M4657" s="1064">
        <v>4</v>
      </c>
      <c r="N4657" s="1064" t="s">
        <v>2395</v>
      </c>
      <c r="O4657">
        <v>13</v>
      </c>
      <c r="P4657" s="1065">
        <v>0</v>
      </c>
      <c r="Q4657" s="1065">
        <v>0</v>
      </c>
      <c r="R4657" s="1066">
        <f t="shared" si="72"/>
        <v>0</v>
      </c>
      <c r="S4657" s="1065">
        <v>6450</v>
      </c>
      <c r="T4657" s="1065">
        <v>6450</v>
      </c>
      <c r="U4657" s="1065">
        <v>0</v>
      </c>
      <c r="V4657" s="1065">
        <v>0</v>
      </c>
    </row>
    <row r="4658" spans="1:22">
      <c r="A4658">
        <v>4088200100</v>
      </c>
      <c r="B4658" s="1061">
        <v>2</v>
      </c>
      <c r="C4658" s="1061">
        <v>5</v>
      </c>
      <c r="D4658" s="1062">
        <v>2</v>
      </c>
      <c r="E4658" s="1061" t="s">
        <v>2394</v>
      </c>
      <c r="F4658" s="1061">
        <v>143</v>
      </c>
      <c r="G4658" s="1061" t="s">
        <v>711</v>
      </c>
      <c r="H4658" s="1063">
        <v>1</v>
      </c>
      <c r="I4658" s="1064">
        <v>37501</v>
      </c>
      <c r="J4658" s="1064">
        <v>1</v>
      </c>
      <c r="K4658">
        <v>2020</v>
      </c>
      <c r="L4658" s="1064">
        <v>1</v>
      </c>
      <c r="M4658" s="1064">
        <v>4</v>
      </c>
      <c r="N4658" s="1064" t="s">
        <v>2395</v>
      </c>
      <c r="O4658">
        <v>13</v>
      </c>
      <c r="P4658" s="1065">
        <v>0</v>
      </c>
      <c r="Q4658" s="1065">
        <v>6450</v>
      </c>
      <c r="R4658" s="1066">
        <f t="shared" si="72"/>
        <v>6450</v>
      </c>
      <c r="S4658" s="1065">
        <v>0</v>
      </c>
      <c r="T4658" s="1065">
        <v>0</v>
      </c>
      <c r="U4658" s="1065">
        <v>0</v>
      </c>
      <c r="V4658" s="1065">
        <v>0</v>
      </c>
    </row>
    <row r="4659" spans="1:22">
      <c r="A4659">
        <v>4088200100</v>
      </c>
      <c r="B4659" s="1061">
        <v>2</v>
      </c>
      <c r="C4659" s="1061">
        <v>5</v>
      </c>
      <c r="D4659" s="1062">
        <v>2</v>
      </c>
      <c r="E4659" s="1061" t="s">
        <v>2394</v>
      </c>
      <c r="F4659" s="1061">
        <v>143</v>
      </c>
      <c r="G4659" s="1061" t="s">
        <v>711</v>
      </c>
      <c r="H4659" s="1063">
        <v>1</v>
      </c>
      <c r="I4659" s="1064">
        <v>37502</v>
      </c>
      <c r="J4659" s="1064">
        <v>1</v>
      </c>
      <c r="K4659">
        <v>2020</v>
      </c>
      <c r="L4659" s="1064">
        <v>1</v>
      </c>
      <c r="M4659" s="1064">
        <v>4</v>
      </c>
      <c r="N4659" s="1064" t="s">
        <v>2395</v>
      </c>
      <c r="O4659">
        <v>13</v>
      </c>
      <c r="P4659" s="1065">
        <v>0</v>
      </c>
      <c r="Q4659" s="1065">
        <v>0</v>
      </c>
      <c r="R4659" s="1066">
        <f t="shared" si="72"/>
        <v>0</v>
      </c>
      <c r="S4659" s="1065">
        <v>0</v>
      </c>
      <c r="T4659" s="1065">
        <v>0</v>
      </c>
      <c r="U4659" s="1065">
        <v>0</v>
      </c>
      <c r="V4659" s="1065">
        <v>0</v>
      </c>
    </row>
    <row r="4660" spans="1:22">
      <c r="A4660">
        <v>4088200100</v>
      </c>
      <c r="B4660" s="1061">
        <v>2</v>
      </c>
      <c r="C4660" s="1061">
        <v>5</v>
      </c>
      <c r="D4660" s="1062">
        <v>2</v>
      </c>
      <c r="E4660" s="1061" t="s">
        <v>2394</v>
      </c>
      <c r="F4660" s="1061">
        <v>143</v>
      </c>
      <c r="G4660" s="1061" t="s">
        <v>711</v>
      </c>
      <c r="H4660" s="1063">
        <v>1</v>
      </c>
      <c r="I4660" s="1064">
        <v>37502</v>
      </c>
      <c r="J4660" s="1064">
        <v>1</v>
      </c>
      <c r="K4660">
        <v>2020</v>
      </c>
      <c r="L4660" s="1064">
        <v>1</v>
      </c>
      <c r="M4660" s="1064">
        <v>4</v>
      </c>
      <c r="N4660" s="1064" t="s">
        <v>2395</v>
      </c>
      <c r="O4660">
        <v>13</v>
      </c>
      <c r="P4660" s="1065">
        <v>0</v>
      </c>
      <c r="Q4660" s="1065">
        <v>0</v>
      </c>
      <c r="R4660" s="1066">
        <f t="shared" si="72"/>
        <v>0</v>
      </c>
      <c r="S4660" s="1065">
        <v>0</v>
      </c>
      <c r="T4660" s="1065">
        <v>0</v>
      </c>
      <c r="U4660" s="1065">
        <v>23600</v>
      </c>
      <c r="V4660" s="1065">
        <v>23600</v>
      </c>
    </row>
    <row r="4661" spans="1:22">
      <c r="A4661">
        <v>4088200100</v>
      </c>
      <c r="B4661" s="1061">
        <v>2</v>
      </c>
      <c r="C4661" s="1061">
        <v>5</v>
      </c>
      <c r="D4661" s="1062">
        <v>2</v>
      </c>
      <c r="E4661" s="1061" t="s">
        <v>2394</v>
      </c>
      <c r="F4661" s="1061">
        <v>143</v>
      </c>
      <c r="G4661" s="1061" t="s">
        <v>711</v>
      </c>
      <c r="H4661" s="1063">
        <v>1</v>
      </c>
      <c r="I4661" s="1064">
        <v>37502</v>
      </c>
      <c r="J4661" s="1064">
        <v>1</v>
      </c>
      <c r="K4661">
        <v>2020</v>
      </c>
      <c r="L4661" s="1064">
        <v>1</v>
      </c>
      <c r="M4661" s="1064">
        <v>4</v>
      </c>
      <c r="N4661" s="1064" t="s">
        <v>2395</v>
      </c>
      <c r="O4661">
        <v>13</v>
      </c>
      <c r="P4661" s="1065">
        <v>0</v>
      </c>
      <c r="Q4661" s="1065">
        <v>0</v>
      </c>
      <c r="R4661" s="1066">
        <f t="shared" si="72"/>
        <v>0</v>
      </c>
      <c r="S4661" s="1065">
        <v>0</v>
      </c>
      <c r="T4661" s="1065">
        <v>0</v>
      </c>
      <c r="U4661" s="1065">
        <v>0</v>
      </c>
      <c r="V4661" s="1065">
        <v>0</v>
      </c>
    </row>
    <row r="4662" spans="1:22">
      <c r="A4662">
        <v>4088200100</v>
      </c>
      <c r="B4662" s="1061">
        <v>2</v>
      </c>
      <c r="C4662" s="1061">
        <v>5</v>
      </c>
      <c r="D4662" s="1062">
        <v>2</v>
      </c>
      <c r="E4662" s="1061" t="s">
        <v>2394</v>
      </c>
      <c r="F4662" s="1061">
        <v>143</v>
      </c>
      <c r="G4662" s="1061" t="s">
        <v>711</v>
      </c>
      <c r="H4662" s="1063">
        <v>1</v>
      </c>
      <c r="I4662" s="1064">
        <v>37502</v>
      </c>
      <c r="J4662" s="1064">
        <v>1</v>
      </c>
      <c r="K4662">
        <v>2020</v>
      </c>
      <c r="L4662" s="1064">
        <v>1</v>
      </c>
      <c r="M4662" s="1064">
        <v>4</v>
      </c>
      <c r="N4662" s="1064" t="s">
        <v>2395</v>
      </c>
      <c r="O4662">
        <v>13</v>
      </c>
      <c r="P4662" s="1065">
        <v>0</v>
      </c>
      <c r="Q4662" s="1065">
        <v>0</v>
      </c>
      <c r="R4662" s="1066">
        <f t="shared" si="72"/>
        <v>0</v>
      </c>
      <c r="S4662" s="1065">
        <v>0</v>
      </c>
      <c r="T4662" s="1065">
        <v>0</v>
      </c>
      <c r="U4662" s="1065">
        <v>0</v>
      </c>
      <c r="V4662" s="1065">
        <v>0</v>
      </c>
    </row>
    <row r="4663" spans="1:22">
      <c r="A4663">
        <v>4088200100</v>
      </c>
      <c r="B4663" s="1061">
        <v>2</v>
      </c>
      <c r="C4663" s="1061">
        <v>5</v>
      </c>
      <c r="D4663" s="1062">
        <v>2</v>
      </c>
      <c r="E4663" s="1061" t="s">
        <v>2394</v>
      </c>
      <c r="F4663" s="1061">
        <v>143</v>
      </c>
      <c r="G4663" s="1061" t="s">
        <v>711</v>
      </c>
      <c r="H4663" s="1063">
        <v>1</v>
      </c>
      <c r="I4663" s="1064">
        <v>37502</v>
      </c>
      <c r="J4663" s="1064">
        <v>1</v>
      </c>
      <c r="K4663">
        <v>2020</v>
      </c>
      <c r="L4663" s="1064">
        <v>1</v>
      </c>
      <c r="M4663" s="1064">
        <v>4</v>
      </c>
      <c r="N4663" s="1064" t="s">
        <v>2395</v>
      </c>
      <c r="O4663">
        <v>13</v>
      </c>
      <c r="P4663" s="1065">
        <v>0</v>
      </c>
      <c r="Q4663" s="1065">
        <v>0</v>
      </c>
      <c r="R4663" s="1066">
        <f t="shared" si="72"/>
        <v>0</v>
      </c>
      <c r="S4663" s="1065">
        <v>23600</v>
      </c>
      <c r="T4663" s="1065">
        <v>23600</v>
      </c>
      <c r="U4663" s="1065">
        <v>0</v>
      </c>
      <c r="V4663" s="1065">
        <v>0</v>
      </c>
    </row>
    <row r="4664" spans="1:22">
      <c r="A4664">
        <v>4088200100</v>
      </c>
      <c r="B4664" s="1061">
        <v>2</v>
      </c>
      <c r="C4664" s="1061">
        <v>5</v>
      </c>
      <c r="D4664" s="1062">
        <v>2</v>
      </c>
      <c r="E4664" s="1061" t="s">
        <v>2394</v>
      </c>
      <c r="F4664" s="1061">
        <v>143</v>
      </c>
      <c r="G4664" s="1061" t="s">
        <v>711</v>
      </c>
      <c r="H4664" s="1063">
        <v>1</v>
      </c>
      <c r="I4664" s="1064">
        <v>37502</v>
      </c>
      <c r="J4664" s="1064">
        <v>1</v>
      </c>
      <c r="K4664">
        <v>2020</v>
      </c>
      <c r="L4664" s="1064">
        <v>1</v>
      </c>
      <c r="M4664" s="1064">
        <v>4</v>
      </c>
      <c r="N4664" s="1064" t="s">
        <v>2395</v>
      </c>
      <c r="O4664">
        <v>13</v>
      </c>
      <c r="P4664" s="1065">
        <v>0</v>
      </c>
      <c r="Q4664" s="1065">
        <v>23600</v>
      </c>
      <c r="R4664" s="1066">
        <f t="shared" si="72"/>
        <v>23600</v>
      </c>
      <c r="S4664" s="1065">
        <v>0</v>
      </c>
      <c r="T4664" s="1065">
        <v>0</v>
      </c>
      <c r="U4664" s="1065">
        <v>0</v>
      </c>
      <c r="V4664" s="1065">
        <v>0</v>
      </c>
    </row>
    <row r="4665" spans="1:22">
      <c r="A4665">
        <v>4088200100</v>
      </c>
      <c r="B4665" s="1061">
        <v>2</v>
      </c>
      <c r="C4665" s="1061">
        <v>5</v>
      </c>
      <c r="D4665" s="1062">
        <v>2</v>
      </c>
      <c r="E4665" s="1061" t="s">
        <v>2394</v>
      </c>
      <c r="F4665" s="1061">
        <v>143</v>
      </c>
      <c r="G4665" s="1061" t="s">
        <v>711</v>
      </c>
      <c r="H4665" s="1063">
        <v>1</v>
      </c>
      <c r="I4665" s="1064">
        <v>37502</v>
      </c>
      <c r="J4665" s="1064">
        <v>1</v>
      </c>
      <c r="K4665">
        <v>2020</v>
      </c>
      <c r="L4665" s="1064">
        <v>1</v>
      </c>
      <c r="M4665" s="1064">
        <v>4</v>
      </c>
      <c r="N4665" s="1064" t="s">
        <v>2395</v>
      </c>
      <c r="O4665">
        <v>13</v>
      </c>
      <c r="P4665" s="1065">
        <v>0</v>
      </c>
      <c r="Q4665" s="1065">
        <v>0</v>
      </c>
      <c r="R4665" s="1066">
        <f t="shared" si="72"/>
        <v>0</v>
      </c>
      <c r="S4665" s="1065">
        <v>0</v>
      </c>
      <c r="T4665" s="1065">
        <v>0</v>
      </c>
      <c r="U4665" s="1065">
        <v>0</v>
      </c>
      <c r="V4665" s="1065">
        <v>0</v>
      </c>
    </row>
    <row r="4666" spans="1:22">
      <c r="A4666">
        <v>4088200100</v>
      </c>
      <c r="B4666" s="1061">
        <v>2</v>
      </c>
      <c r="C4666" s="1061">
        <v>5</v>
      </c>
      <c r="D4666" s="1062">
        <v>2</v>
      </c>
      <c r="E4666" s="1061" t="s">
        <v>2394</v>
      </c>
      <c r="F4666" s="1061">
        <v>143</v>
      </c>
      <c r="G4666" s="1061" t="s">
        <v>711</v>
      </c>
      <c r="H4666" s="1063">
        <v>1</v>
      </c>
      <c r="I4666" s="1064">
        <v>37502</v>
      </c>
      <c r="J4666" s="1064">
        <v>1</v>
      </c>
      <c r="K4666">
        <v>2020</v>
      </c>
      <c r="L4666" s="1064">
        <v>1</v>
      </c>
      <c r="M4666" s="1064">
        <v>4</v>
      </c>
      <c r="N4666" s="1064" t="s">
        <v>2395</v>
      </c>
      <c r="O4666">
        <v>13</v>
      </c>
      <c r="P4666" s="1065">
        <v>0</v>
      </c>
      <c r="Q4666" s="1065">
        <v>0</v>
      </c>
      <c r="R4666" s="1066">
        <f t="shared" si="72"/>
        <v>0</v>
      </c>
      <c r="S4666" s="1065">
        <v>0</v>
      </c>
      <c r="T4666" s="1065">
        <v>0</v>
      </c>
      <c r="U4666" s="1065">
        <v>500</v>
      </c>
      <c r="V4666" s="1065">
        <v>500</v>
      </c>
    </row>
    <row r="4667" spans="1:22">
      <c r="A4667">
        <v>4088200100</v>
      </c>
      <c r="B4667" s="1061">
        <v>2</v>
      </c>
      <c r="C4667" s="1061">
        <v>5</v>
      </c>
      <c r="D4667" s="1062">
        <v>2</v>
      </c>
      <c r="E4667" s="1061" t="s">
        <v>2394</v>
      </c>
      <c r="F4667" s="1061">
        <v>143</v>
      </c>
      <c r="G4667" s="1061" t="s">
        <v>711</v>
      </c>
      <c r="H4667" s="1063">
        <v>1</v>
      </c>
      <c r="I4667" s="1064">
        <v>37502</v>
      </c>
      <c r="J4667" s="1064">
        <v>1</v>
      </c>
      <c r="K4667">
        <v>2020</v>
      </c>
      <c r="L4667" s="1064">
        <v>1</v>
      </c>
      <c r="M4667" s="1064">
        <v>4</v>
      </c>
      <c r="N4667" s="1064" t="s">
        <v>2395</v>
      </c>
      <c r="O4667">
        <v>13</v>
      </c>
      <c r="P4667" s="1065">
        <v>0</v>
      </c>
      <c r="Q4667" s="1065">
        <v>0</v>
      </c>
      <c r="R4667" s="1066">
        <f t="shared" si="72"/>
        <v>0</v>
      </c>
      <c r="S4667" s="1065">
        <v>500</v>
      </c>
      <c r="T4667" s="1065">
        <v>500</v>
      </c>
      <c r="U4667" s="1065">
        <v>0</v>
      </c>
      <c r="V4667" s="1065">
        <v>0</v>
      </c>
    </row>
    <row r="4668" spans="1:22">
      <c r="A4668">
        <v>4088200100</v>
      </c>
      <c r="B4668" s="1061">
        <v>2</v>
      </c>
      <c r="C4668" s="1061">
        <v>5</v>
      </c>
      <c r="D4668" s="1062">
        <v>2</v>
      </c>
      <c r="E4668" s="1061" t="s">
        <v>2394</v>
      </c>
      <c r="F4668" s="1061">
        <v>143</v>
      </c>
      <c r="G4668" s="1061" t="s">
        <v>711</v>
      </c>
      <c r="H4668" s="1063">
        <v>1</v>
      </c>
      <c r="I4668" s="1064">
        <v>37502</v>
      </c>
      <c r="J4668" s="1064">
        <v>1</v>
      </c>
      <c r="K4668">
        <v>2020</v>
      </c>
      <c r="L4668" s="1064">
        <v>1</v>
      </c>
      <c r="M4668" s="1064">
        <v>4</v>
      </c>
      <c r="N4668" s="1064" t="s">
        <v>2395</v>
      </c>
      <c r="O4668">
        <v>13</v>
      </c>
      <c r="P4668" s="1065">
        <v>0</v>
      </c>
      <c r="Q4668" s="1065">
        <v>500</v>
      </c>
      <c r="R4668" s="1066">
        <f t="shared" si="72"/>
        <v>500</v>
      </c>
      <c r="S4668" s="1065">
        <v>0</v>
      </c>
      <c r="T4668" s="1065">
        <v>0</v>
      </c>
      <c r="U4668" s="1065">
        <v>0</v>
      </c>
      <c r="V4668" s="1065">
        <v>0</v>
      </c>
    </row>
    <row r="4669" spans="1:22">
      <c r="A4669">
        <v>4088200100</v>
      </c>
      <c r="B4669" s="1061">
        <v>2</v>
      </c>
      <c r="C4669" s="1061">
        <v>5</v>
      </c>
      <c r="D4669" s="1062">
        <v>2</v>
      </c>
      <c r="E4669" s="1061" t="s">
        <v>2394</v>
      </c>
      <c r="F4669" s="1061">
        <v>143</v>
      </c>
      <c r="G4669" s="1061" t="s">
        <v>711</v>
      </c>
      <c r="H4669" s="1063">
        <v>1</v>
      </c>
      <c r="I4669" s="1064">
        <v>37502</v>
      </c>
      <c r="J4669" s="1064">
        <v>1</v>
      </c>
      <c r="K4669">
        <v>2020</v>
      </c>
      <c r="L4669" s="1064">
        <v>1</v>
      </c>
      <c r="M4669" s="1064">
        <v>4</v>
      </c>
      <c r="N4669" s="1064" t="s">
        <v>2395</v>
      </c>
      <c r="O4669">
        <v>13</v>
      </c>
      <c r="P4669" s="1065">
        <v>0</v>
      </c>
      <c r="Q4669" s="1065">
        <v>0</v>
      </c>
      <c r="R4669" s="1066">
        <f t="shared" si="72"/>
        <v>0</v>
      </c>
      <c r="S4669" s="1065">
        <v>0</v>
      </c>
      <c r="T4669" s="1065">
        <v>0</v>
      </c>
      <c r="U4669" s="1065">
        <v>0</v>
      </c>
      <c r="V4669" s="1065">
        <v>0</v>
      </c>
    </row>
    <row r="4670" spans="1:22">
      <c r="A4670">
        <v>4088200100</v>
      </c>
      <c r="B4670" s="1061">
        <v>2</v>
      </c>
      <c r="C4670" s="1061">
        <v>5</v>
      </c>
      <c r="D4670" s="1062">
        <v>2</v>
      </c>
      <c r="E4670" s="1061" t="s">
        <v>2394</v>
      </c>
      <c r="F4670" s="1061">
        <v>143</v>
      </c>
      <c r="G4670" s="1061" t="s">
        <v>711</v>
      </c>
      <c r="H4670" s="1063">
        <v>1</v>
      </c>
      <c r="I4670" s="1064">
        <v>37502</v>
      </c>
      <c r="J4670" s="1064">
        <v>1</v>
      </c>
      <c r="K4670">
        <v>2020</v>
      </c>
      <c r="L4670" s="1064">
        <v>1</v>
      </c>
      <c r="M4670" s="1064">
        <v>4</v>
      </c>
      <c r="N4670" s="1064" t="s">
        <v>2395</v>
      </c>
      <c r="O4670">
        <v>13</v>
      </c>
      <c r="P4670" s="1065">
        <v>0</v>
      </c>
      <c r="Q4670" s="1065">
        <v>0</v>
      </c>
      <c r="R4670" s="1066">
        <f t="shared" si="72"/>
        <v>0</v>
      </c>
      <c r="S4670" s="1065">
        <v>0</v>
      </c>
      <c r="T4670" s="1065">
        <v>0</v>
      </c>
      <c r="U4670" s="1065">
        <v>0</v>
      </c>
      <c r="V4670" s="1065">
        <v>0</v>
      </c>
    </row>
    <row r="4671" spans="1:22">
      <c r="A4671">
        <v>4088200100</v>
      </c>
      <c r="B4671" s="1061">
        <v>2</v>
      </c>
      <c r="C4671" s="1061">
        <v>5</v>
      </c>
      <c r="D4671" s="1062">
        <v>2</v>
      </c>
      <c r="E4671" s="1061" t="s">
        <v>2394</v>
      </c>
      <c r="F4671" s="1061">
        <v>143</v>
      </c>
      <c r="G4671" s="1061" t="s">
        <v>711</v>
      </c>
      <c r="H4671" s="1063">
        <v>1</v>
      </c>
      <c r="I4671" s="1064">
        <v>37502</v>
      </c>
      <c r="J4671" s="1064">
        <v>1</v>
      </c>
      <c r="K4671">
        <v>2020</v>
      </c>
      <c r="L4671" s="1064">
        <v>1</v>
      </c>
      <c r="M4671" s="1064">
        <v>4</v>
      </c>
      <c r="N4671" s="1064" t="s">
        <v>2395</v>
      </c>
      <c r="O4671">
        <v>13</v>
      </c>
      <c r="P4671" s="1065">
        <v>0</v>
      </c>
      <c r="Q4671" s="1065">
        <v>0</v>
      </c>
      <c r="R4671" s="1066">
        <f t="shared" si="72"/>
        <v>0</v>
      </c>
      <c r="S4671" s="1065">
        <v>0</v>
      </c>
      <c r="T4671" s="1065">
        <v>0</v>
      </c>
      <c r="U4671" s="1065">
        <v>0</v>
      </c>
      <c r="V4671" s="1065">
        <v>0</v>
      </c>
    </row>
    <row r="4672" spans="1:22">
      <c r="A4672">
        <v>4088200100</v>
      </c>
      <c r="B4672" s="1061">
        <v>2</v>
      </c>
      <c r="C4672" s="1061">
        <v>5</v>
      </c>
      <c r="D4672" s="1062">
        <v>2</v>
      </c>
      <c r="E4672" s="1061" t="s">
        <v>2394</v>
      </c>
      <c r="F4672" s="1061">
        <v>143</v>
      </c>
      <c r="G4672" s="1061" t="s">
        <v>711</v>
      </c>
      <c r="H4672" s="1063">
        <v>1</v>
      </c>
      <c r="I4672" s="1064">
        <v>37502</v>
      </c>
      <c r="J4672" s="1064">
        <v>1</v>
      </c>
      <c r="K4672">
        <v>2020</v>
      </c>
      <c r="L4672" s="1064">
        <v>1</v>
      </c>
      <c r="M4672" s="1064">
        <v>4</v>
      </c>
      <c r="N4672" s="1064" t="s">
        <v>2395</v>
      </c>
      <c r="O4672">
        <v>13</v>
      </c>
      <c r="P4672" s="1065">
        <v>0</v>
      </c>
      <c r="Q4672" s="1065">
        <v>0</v>
      </c>
      <c r="R4672" s="1066">
        <f t="shared" si="72"/>
        <v>0</v>
      </c>
      <c r="S4672" s="1065">
        <v>0</v>
      </c>
      <c r="T4672" s="1065">
        <v>0</v>
      </c>
      <c r="U4672" s="1065">
        <v>8500</v>
      </c>
      <c r="V4672" s="1065">
        <v>8500</v>
      </c>
    </row>
    <row r="4673" spans="1:22">
      <c r="A4673">
        <v>4088200100</v>
      </c>
      <c r="B4673" s="1061">
        <v>2</v>
      </c>
      <c r="C4673" s="1061">
        <v>5</v>
      </c>
      <c r="D4673" s="1062">
        <v>2</v>
      </c>
      <c r="E4673" s="1061" t="s">
        <v>2394</v>
      </c>
      <c r="F4673" s="1061">
        <v>143</v>
      </c>
      <c r="G4673" s="1061" t="s">
        <v>711</v>
      </c>
      <c r="H4673" s="1063">
        <v>1</v>
      </c>
      <c r="I4673" s="1064">
        <v>37502</v>
      </c>
      <c r="J4673" s="1064">
        <v>1</v>
      </c>
      <c r="K4673">
        <v>2020</v>
      </c>
      <c r="L4673" s="1064">
        <v>1</v>
      </c>
      <c r="M4673" s="1064">
        <v>4</v>
      </c>
      <c r="N4673" s="1064" t="s">
        <v>2395</v>
      </c>
      <c r="O4673">
        <v>13</v>
      </c>
      <c r="P4673" s="1065">
        <v>0</v>
      </c>
      <c r="Q4673" s="1065">
        <v>0</v>
      </c>
      <c r="R4673" s="1066">
        <f t="shared" si="72"/>
        <v>0</v>
      </c>
      <c r="S4673" s="1065">
        <v>0</v>
      </c>
      <c r="T4673" s="1065">
        <v>0</v>
      </c>
      <c r="U4673" s="1065">
        <v>0</v>
      </c>
      <c r="V4673" s="1065">
        <v>0</v>
      </c>
    </row>
    <row r="4674" spans="1:22">
      <c r="A4674">
        <v>4088200100</v>
      </c>
      <c r="B4674" s="1061">
        <v>2</v>
      </c>
      <c r="C4674" s="1061">
        <v>5</v>
      </c>
      <c r="D4674" s="1062">
        <v>2</v>
      </c>
      <c r="E4674" s="1061" t="s">
        <v>2394</v>
      </c>
      <c r="F4674" s="1061">
        <v>143</v>
      </c>
      <c r="G4674" s="1061" t="s">
        <v>711</v>
      </c>
      <c r="H4674" s="1063">
        <v>1</v>
      </c>
      <c r="I4674" s="1064">
        <v>37502</v>
      </c>
      <c r="J4674" s="1064">
        <v>1</v>
      </c>
      <c r="K4674">
        <v>2020</v>
      </c>
      <c r="L4674" s="1064">
        <v>1</v>
      </c>
      <c r="M4674" s="1064">
        <v>4</v>
      </c>
      <c r="N4674" s="1064" t="s">
        <v>2395</v>
      </c>
      <c r="O4674">
        <v>13</v>
      </c>
      <c r="P4674" s="1065">
        <v>0</v>
      </c>
      <c r="Q4674" s="1065">
        <v>0</v>
      </c>
      <c r="R4674" s="1066">
        <f t="shared" si="72"/>
        <v>0</v>
      </c>
      <c r="S4674" s="1065">
        <v>0</v>
      </c>
      <c r="T4674" s="1065">
        <v>0</v>
      </c>
      <c r="U4674" s="1065">
        <v>0</v>
      </c>
      <c r="V4674" s="1065">
        <v>0</v>
      </c>
    </row>
    <row r="4675" spans="1:22">
      <c r="A4675">
        <v>4088200100</v>
      </c>
      <c r="B4675" s="1061">
        <v>2</v>
      </c>
      <c r="C4675" s="1061">
        <v>5</v>
      </c>
      <c r="D4675" s="1062">
        <v>2</v>
      </c>
      <c r="E4675" s="1061" t="s">
        <v>2394</v>
      </c>
      <c r="F4675" s="1061">
        <v>143</v>
      </c>
      <c r="G4675" s="1061" t="s">
        <v>711</v>
      </c>
      <c r="H4675" s="1063">
        <v>1</v>
      </c>
      <c r="I4675" s="1064">
        <v>37502</v>
      </c>
      <c r="J4675" s="1064">
        <v>1</v>
      </c>
      <c r="K4675">
        <v>2020</v>
      </c>
      <c r="L4675" s="1064">
        <v>1</v>
      </c>
      <c r="M4675" s="1064">
        <v>4</v>
      </c>
      <c r="N4675" s="1064" t="s">
        <v>2395</v>
      </c>
      <c r="O4675">
        <v>13</v>
      </c>
      <c r="P4675" s="1065">
        <v>0</v>
      </c>
      <c r="Q4675" s="1065">
        <v>0</v>
      </c>
      <c r="R4675" s="1066">
        <f t="shared" si="72"/>
        <v>0</v>
      </c>
      <c r="S4675" s="1065">
        <v>8500</v>
      </c>
      <c r="T4675" s="1065">
        <v>8500</v>
      </c>
      <c r="U4675" s="1065">
        <v>0</v>
      </c>
      <c r="V4675" s="1065">
        <v>0</v>
      </c>
    </row>
    <row r="4676" spans="1:22">
      <c r="A4676">
        <v>4088200100</v>
      </c>
      <c r="B4676" s="1061">
        <v>2</v>
      </c>
      <c r="C4676" s="1061">
        <v>5</v>
      </c>
      <c r="D4676" s="1062">
        <v>2</v>
      </c>
      <c r="E4676" s="1061" t="s">
        <v>2394</v>
      </c>
      <c r="F4676" s="1061">
        <v>143</v>
      </c>
      <c r="G4676" s="1061" t="s">
        <v>711</v>
      </c>
      <c r="H4676" s="1063">
        <v>1</v>
      </c>
      <c r="I4676" s="1064">
        <v>37502</v>
      </c>
      <c r="J4676" s="1064">
        <v>1</v>
      </c>
      <c r="K4676">
        <v>2020</v>
      </c>
      <c r="L4676" s="1064">
        <v>1</v>
      </c>
      <c r="M4676" s="1064">
        <v>4</v>
      </c>
      <c r="N4676" s="1064" t="s">
        <v>2395</v>
      </c>
      <c r="O4676">
        <v>13</v>
      </c>
      <c r="P4676" s="1065">
        <v>0</v>
      </c>
      <c r="Q4676" s="1065">
        <v>8500</v>
      </c>
      <c r="R4676" s="1066">
        <f t="shared" si="72"/>
        <v>8500</v>
      </c>
      <c r="S4676" s="1065">
        <v>0</v>
      </c>
      <c r="T4676" s="1065">
        <v>0</v>
      </c>
      <c r="U4676" s="1065">
        <v>0</v>
      </c>
      <c r="V4676" s="1065">
        <v>0</v>
      </c>
    </row>
    <row r="4677" spans="1:22">
      <c r="A4677">
        <v>4088200100</v>
      </c>
      <c r="B4677" s="1061">
        <v>2</v>
      </c>
      <c r="C4677" s="1061">
        <v>5</v>
      </c>
      <c r="D4677" s="1062">
        <v>2</v>
      </c>
      <c r="E4677" s="1061" t="s">
        <v>2394</v>
      </c>
      <c r="F4677" s="1061">
        <v>143</v>
      </c>
      <c r="G4677" s="1061" t="s">
        <v>711</v>
      </c>
      <c r="H4677" s="1063">
        <v>1</v>
      </c>
      <c r="I4677" s="1064">
        <v>37502</v>
      </c>
      <c r="J4677" s="1064">
        <v>1</v>
      </c>
      <c r="K4677">
        <v>2020</v>
      </c>
      <c r="L4677" s="1064">
        <v>1</v>
      </c>
      <c r="M4677" s="1064">
        <v>4</v>
      </c>
      <c r="N4677" s="1064" t="s">
        <v>2395</v>
      </c>
      <c r="O4677">
        <v>13</v>
      </c>
      <c r="P4677" s="1065">
        <v>0</v>
      </c>
      <c r="Q4677" s="1065">
        <v>0</v>
      </c>
      <c r="R4677" s="1066">
        <f t="shared" ref="R4677:R4740" si="73">P4677+Q4677</f>
        <v>0</v>
      </c>
      <c r="S4677" s="1065">
        <v>0</v>
      </c>
      <c r="T4677" s="1065">
        <v>0</v>
      </c>
      <c r="U4677" s="1065">
        <v>0</v>
      </c>
      <c r="V4677" s="1065">
        <v>0</v>
      </c>
    </row>
    <row r="4678" spans="1:22">
      <c r="A4678">
        <v>4088200100</v>
      </c>
      <c r="B4678" s="1061">
        <v>2</v>
      </c>
      <c r="C4678" s="1061">
        <v>5</v>
      </c>
      <c r="D4678" s="1062">
        <v>2</v>
      </c>
      <c r="E4678" s="1061" t="s">
        <v>2394</v>
      </c>
      <c r="F4678" s="1061">
        <v>143</v>
      </c>
      <c r="G4678" s="1061" t="s">
        <v>711</v>
      </c>
      <c r="H4678" s="1063">
        <v>1</v>
      </c>
      <c r="I4678" s="1064">
        <v>37502</v>
      </c>
      <c r="J4678" s="1064">
        <v>1</v>
      </c>
      <c r="K4678">
        <v>2020</v>
      </c>
      <c r="L4678" s="1064">
        <v>1</v>
      </c>
      <c r="M4678" s="1064">
        <v>4</v>
      </c>
      <c r="N4678" s="1064" t="s">
        <v>2395</v>
      </c>
      <c r="O4678">
        <v>13</v>
      </c>
      <c r="P4678" s="1065">
        <v>0</v>
      </c>
      <c r="Q4678" s="1065">
        <v>0</v>
      </c>
      <c r="R4678" s="1066">
        <f t="shared" si="73"/>
        <v>0</v>
      </c>
      <c r="S4678" s="1065">
        <v>0</v>
      </c>
      <c r="T4678" s="1065">
        <v>0</v>
      </c>
      <c r="U4678" s="1065">
        <v>400</v>
      </c>
      <c r="V4678" s="1065">
        <v>400</v>
      </c>
    </row>
    <row r="4679" spans="1:22">
      <c r="A4679">
        <v>4088200100</v>
      </c>
      <c r="B4679" s="1061">
        <v>2</v>
      </c>
      <c r="C4679" s="1061">
        <v>5</v>
      </c>
      <c r="D4679" s="1062">
        <v>2</v>
      </c>
      <c r="E4679" s="1061" t="s">
        <v>2394</v>
      </c>
      <c r="F4679" s="1061">
        <v>143</v>
      </c>
      <c r="G4679" s="1061" t="s">
        <v>711</v>
      </c>
      <c r="H4679" s="1063">
        <v>1</v>
      </c>
      <c r="I4679" s="1064">
        <v>37502</v>
      </c>
      <c r="J4679" s="1064">
        <v>1</v>
      </c>
      <c r="K4679">
        <v>2020</v>
      </c>
      <c r="L4679" s="1064">
        <v>1</v>
      </c>
      <c r="M4679" s="1064">
        <v>4</v>
      </c>
      <c r="N4679" s="1064" t="s">
        <v>2395</v>
      </c>
      <c r="O4679">
        <v>13</v>
      </c>
      <c r="P4679" s="1065">
        <v>0</v>
      </c>
      <c r="Q4679" s="1065">
        <v>0</v>
      </c>
      <c r="R4679" s="1066">
        <f t="shared" si="73"/>
        <v>0</v>
      </c>
      <c r="S4679" s="1065">
        <v>0</v>
      </c>
      <c r="T4679" s="1065">
        <v>0</v>
      </c>
      <c r="U4679" s="1065">
        <v>0</v>
      </c>
      <c r="V4679" s="1065">
        <v>0</v>
      </c>
    </row>
    <row r="4680" spans="1:22">
      <c r="A4680">
        <v>4088200100</v>
      </c>
      <c r="B4680" s="1061">
        <v>2</v>
      </c>
      <c r="C4680" s="1061">
        <v>5</v>
      </c>
      <c r="D4680" s="1062">
        <v>2</v>
      </c>
      <c r="E4680" s="1061" t="s">
        <v>2394</v>
      </c>
      <c r="F4680" s="1061">
        <v>143</v>
      </c>
      <c r="G4680" s="1061" t="s">
        <v>711</v>
      </c>
      <c r="H4680" s="1063">
        <v>1</v>
      </c>
      <c r="I4680" s="1064">
        <v>37502</v>
      </c>
      <c r="J4680" s="1064">
        <v>1</v>
      </c>
      <c r="K4680">
        <v>2020</v>
      </c>
      <c r="L4680" s="1064">
        <v>1</v>
      </c>
      <c r="M4680" s="1064">
        <v>4</v>
      </c>
      <c r="N4680" s="1064" t="s">
        <v>2395</v>
      </c>
      <c r="O4680">
        <v>13</v>
      </c>
      <c r="P4680" s="1065">
        <v>0</v>
      </c>
      <c r="Q4680" s="1065">
        <v>0</v>
      </c>
      <c r="R4680" s="1066">
        <f t="shared" si="73"/>
        <v>0</v>
      </c>
      <c r="S4680" s="1065">
        <v>0</v>
      </c>
      <c r="T4680" s="1065">
        <v>0</v>
      </c>
      <c r="U4680" s="1065">
        <v>0</v>
      </c>
      <c r="V4680" s="1065">
        <v>0</v>
      </c>
    </row>
    <row r="4681" spans="1:22">
      <c r="A4681">
        <v>4088200100</v>
      </c>
      <c r="B4681" s="1061">
        <v>2</v>
      </c>
      <c r="C4681" s="1061">
        <v>5</v>
      </c>
      <c r="D4681" s="1062">
        <v>2</v>
      </c>
      <c r="E4681" s="1061" t="s">
        <v>2394</v>
      </c>
      <c r="F4681" s="1061">
        <v>143</v>
      </c>
      <c r="G4681" s="1061" t="s">
        <v>711</v>
      </c>
      <c r="H4681" s="1063">
        <v>1</v>
      </c>
      <c r="I4681" s="1064">
        <v>37502</v>
      </c>
      <c r="J4681" s="1064">
        <v>1</v>
      </c>
      <c r="K4681">
        <v>2020</v>
      </c>
      <c r="L4681" s="1064">
        <v>1</v>
      </c>
      <c r="M4681" s="1064">
        <v>4</v>
      </c>
      <c r="N4681" s="1064" t="s">
        <v>2395</v>
      </c>
      <c r="O4681">
        <v>13</v>
      </c>
      <c r="P4681" s="1065">
        <v>0</v>
      </c>
      <c r="Q4681" s="1065">
        <v>0</v>
      </c>
      <c r="R4681" s="1066">
        <f t="shared" si="73"/>
        <v>0</v>
      </c>
      <c r="S4681" s="1065">
        <v>400</v>
      </c>
      <c r="T4681" s="1065">
        <v>400</v>
      </c>
      <c r="U4681" s="1065">
        <v>0</v>
      </c>
      <c r="V4681" s="1065">
        <v>0</v>
      </c>
    </row>
    <row r="4682" spans="1:22">
      <c r="A4682">
        <v>4088200100</v>
      </c>
      <c r="B4682" s="1061">
        <v>2</v>
      </c>
      <c r="C4682" s="1061">
        <v>5</v>
      </c>
      <c r="D4682" s="1062">
        <v>2</v>
      </c>
      <c r="E4682" s="1061" t="s">
        <v>2394</v>
      </c>
      <c r="F4682" s="1061">
        <v>143</v>
      </c>
      <c r="G4682" s="1061" t="s">
        <v>711</v>
      </c>
      <c r="H4682" s="1063">
        <v>1</v>
      </c>
      <c r="I4682" s="1064">
        <v>37502</v>
      </c>
      <c r="J4682" s="1064">
        <v>1</v>
      </c>
      <c r="K4682">
        <v>2020</v>
      </c>
      <c r="L4682" s="1064">
        <v>1</v>
      </c>
      <c r="M4682" s="1064">
        <v>4</v>
      </c>
      <c r="N4682" s="1064" t="s">
        <v>2395</v>
      </c>
      <c r="O4682">
        <v>13</v>
      </c>
      <c r="P4682" s="1065">
        <v>0</v>
      </c>
      <c r="Q4682" s="1065">
        <v>400</v>
      </c>
      <c r="R4682" s="1066">
        <f t="shared" si="73"/>
        <v>400</v>
      </c>
      <c r="S4682" s="1065">
        <v>0</v>
      </c>
      <c r="T4682" s="1065">
        <v>0</v>
      </c>
      <c r="U4682" s="1065">
        <v>0</v>
      </c>
      <c r="V4682" s="1065">
        <v>0</v>
      </c>
    </row>
    <row r="4683" spans="1:22">
      <c r="A4683">
        <v>4088200100</v>
      </c>
      <c r="B4683" s="1061">
        <v>2</v>
      </c>
      <c r="C4683" s="1061">
        <v>5</v>
      </c>
      <c r="D4683" s="1062">
        <v>2</v>
      </c>
      <c r="E4683" s="1061" t="s">
        <v>2394</v>
      </c>
      <c r="F4683" s="1061">
        <v>143</v>
      </c>
      <c r="G4683" s="1061" t="s">
        <v>711</v>
      </c>
      <c r="H4683" s="1063">
        <v>1</v>
      </c>
      <c r="I4683" s="1064">
        <v>37502</v>
      </c>
      <c r="J4683" s="1064">
        <v>1</v>
      </c>
      <c r="K4683">
        <v>2020</v>
      </c>
      <c r="L4683" s="1064">
        <v>1</v>
      </c>
      <c r="M4683" s="1064">
        <v>4</v>
      </c>
      <c r="N4683" s="1064" t="s">
        <v>2395</v>
      </c>
      <c r="O4683">
        <v>13</v>
      </c>
      <c r="P4683" s="1065">
        <v>0</v>
      </c>
      <c r="Q4683" s="1065">
        <v>0</v>
      </c>
      <c r="R4683" s="1066">
        <f t="shared" si="73"/>
        <v>0</v>
      </c>
      <c r="S4683" s="1065">
        <v>0</v>
      </c>
      <c r="T4683" s="1065">
        <v>0</v>
      </c>
      <c r="U4683" s="1065">
        <v>0</v>
      </c>
      <c r="V4683" s="1065">
        <v>0</v>
      </c>
    </row>
    <row r="4684" spans="1:22">
      <c r="A4684">
        <v>4088200100</v>
      </c>
      <c r="B4684" s="1061">
        <v>2</v>
      </c>
      <c r="C4684" s="1061">
        <v>5</v>
      </c>
      <c r="D4684" s="1062">
        <v>2</v>
      </c>
      <c r="E4684" s="1061" t="s">
        <v>2394</v>
      </c>
      <c r="F4684" s="1061">
        <v>143</v>
      </c>
      <c r="G4684" s="1061" t="s">
        <v>711</v>
      </c>
      <c r="H4684" s="1063">
        <v>1</v>
      </c>
      <c r="I4684" s="1064">
        <v>37502</v>
      </c>
      <c r="J4684" s="1064">
        <v>1</v>
      </c>
      <c r="K4684">
        <v>2020</v>
      </c>
      <c r="L4684" s="1064">
        <v>1</v>
      </c>
      <c r="M4684" s="1064">
        <v>4</v>
      </c>
      <c r="N4684" s="1064" t="s">
        <v>2395</v>
      </c>
      <c r="O4684">
        <v>13</v>
      </c>
      <c r="P4684" s="1065">
        <v>0</v>
      </c>
      <c r="Q4684" s="1065">
        <v>0</v>
      </c>
      <c r="R4684" s="1066">
        <f t="shared" si="73"/>
        <v>0</v>
      </c>
      <c r="S4684" s="1065">
        <v>0</v>
      </c>
      <c r="T4684" s="1065">
        <v>0</v>
      </c>
      <c r="U4684" s="1065">
        <v>1900</v>
      </c>
      <c r="V4684" s="1065">
        <v>1900</v>
      </c>
    </row>
    <row r="4685" spans="1:22">
      <c r="A4685">
        <v>4088200100</v>
      </c>
      <c r="B4685" s="1061">
        <v>2</v>
      </c>
      <c r="C4685" s="1061">
        <v>5</v>
      </c>
      <c r="D4685" s="1062">
        <v>2</v>
      </c>
      <c r="E4685" s="1061" t="s">
        <v>2394</v>
      </c>
      <c r="F4685" s="1061">
        <v>143</v>
      </c>
      <c r="G4685" s="1061" t="s">
        <v>711</v>
      </c>
      <c r="H4685" s="1063">
        <v>1</v>
      </c>
      <c r="I4685" s="1064">
        <v>37502</v>
      </c>
      <c r="J4685" s="1064">
        <v>1</v>
      </c>
      <c r="K4685">
        <v>2020</v>
      </c>
      <c r="L4685" s="1064">
        <v>1</v>
      </c>
      <c r="M4685" s="1064">
        <v>4</v>
      </c>
      <c r="N4685" s="1064" t="s">
        <v>2395</v>
      </c>
      <c r="O4685">
        <v>13</v>
      </c>
      <c r="P4685" s="1065">
        <v>0</v>
      </c>
      <c r="Q4685" s="1065">
        <v>0</v>
      </c>
      <c r="R4685" s="1066">
        <f t="shared" si="73"/>
        <v>0</v>
      </c>
      <c r="S4685" s="1065">
        <v>0</v>
      </c>
      <c r="T4685" s="1065">
        <v>0</v>
      </c>
      <c r="U4685" s="1065">
        <v>0</v>
      </c>
      <c r="V4685" s="1065">
        <v>0</v>
      </c>
    </row>
    <row r="4686" spans="1:22">
      <c r="A4686">
        <v>4088200100</v>
      </c>
      <c r="B4686" s="1061">
        <v>2</v>
      </c>
      <c r="C4686" s="1061">
        <v>5</v>
      </c>
      <c r="D4686" s="1062">
        <v>2</v>
      </c>
      <c r="E4686" s="1061" t="s">
        <v>2394</v>
      </c>
      <c r="F4686" s="1061">
        <v>143</v>
      </c>
      <c r="G4686" s="1061" t="s">
        <v>711</v>
      </c>
      <c r="H4686" s="1063">
        <v>1</v>
      </c>
      <c r="I4686" s="1064">
        <v>37502</v>
      </c>
      <c r="J4686" s="1064">
        <v>1</v>
      </c>
      <c r="K4686">
        <v>2020</v>
      </c>
      <c r="L4686" s="1064">
        <v>1</v>
      </c>
      <c r="M4686" s="1064">
        <v>4</v>
      </c>
      <c r="N4686" s="1064" t="s">
        <v>2395</v>
      </c>
      <c r="O4686">
        <v>13</v>
      </c>
      <c r="P4686" s="1065">
        <v>0</v>
      </c>
      <c r="Q4686" s="1065">
        <v>0</v>
      </c>
      <c r="R4686" s="1066">
        <f t="shared" si="73"/>
        <v>0</v>
      </c>
      <c r="S4686" s="1065">
        <v>0</v>
      </c>
      <c r="T4686" s="1065">
        <v>0</v>
      </c>
      <c r="U4686" s="1065">
        <v>0</v>
      </c>
      <c r="V4686" s="1065">
        <v>0</v>
      </c>
    </row>
    <row r="4687" spans="1:22">
      <c r="A4687">
        <v>4088200100</v>
      </c>
      <c r="B4687" s="1061">
        <v>2</v>
      </c>
      <c r="C4687" s="1061">
        <v>5</v>
      </c>
      <c r="D4687" s="1062">
        <v>2</v>
      </c>
      <c r="E4687" s="1061" t="s">
        <v>2394</v>
      </c>
      <c r="F4687" s="1061">
        <v>143</v>
      </c>
      <c r="G4687" s="1061" t="s">
        <v>711</v>
      </c>
      <c r="H4687" s="1063">
        <v>1</v>
      </c>
      <c r="I4687" s="1064">
        <v>37502</v>
      </c>
      <c r="J4687" s="1064">
        <v>1</v>
      </c>
      <c r="K4687">
        <v>2020</v>
      </c>
      <c r="L4687" s="1064">
        <v>1</v>
      </c>
      <c r="M4687" s="1064">
        <v>4</v>
      </c>
      <c r="N4687" s="1064" t="s">
        <v>2395</v>
      </c>
      <c r="O4687">
        <v>13</v>
      </c>
      <c r="P4687" s="1065">
        <v>0</v>
      </c>
      <c r="Q4687" s="1065">
        <v>0</v>
      </c>
      <c r="R4687" s="1066">
        <f t="shared" si="73"/>
        <v>0</v>
      </c>
      <c r="S4687" s="1065">
        <v>1900</v>
      </c>
      <c r="T4687" s="1065">
        <v>1900</v>
      </c>
      <c r="U4687" s="1065">
        <v>0</v>
      </c>
      <c r="V4687" s="1065">
        <v>0</v>
      </c>
    </row>
    <row r="4688" spans="1:22">
      <c r="A4688">
        <v>4088200100</v>
      </c>
      <c r="B4688" s="1061">
        <v>2</v>
      </c>
      <c r="C4688" s="1061">
        <v>5</v>
      </c>
      <c r="D4688" s="1062">
        <v>2</v>
      </c>
      <c r="E4688" s="1061" t="s">
        <v>2394</v>
      </c>
      <c r="F4688" s="1061">
        <v>143</v>
      </c>
      <c r="G4688" s="1061" t="s">
        <v>711</v>
      </c>
      <c r="H4688" s="1063">
        <v>1</v>
      </c>
      <c r="I4688" s="1064">
        <v>37502</v>
      </c>
      <c r="J4688" s="1064">
        <v>1</v>
      </c>
      <c r="K4688">
        <v>2020</v>
      </c>
      <c r="L4688" s="1064">
        <v>1</v>
      </c>
      <c r="M4688" s="1064">
        <v>4</v>
      </c>
      <c r="N4688" s="1064" t="s">
        <v>2395</v>
      </c>
      <c r="O4688">
        <v>13</v>
      </c>
      <c r="P4688" s="1065">
        <v>0</v>
      </c>
      <c r="Q4688" s="1065">
        <v>1900</v>
      </c>
      <c r="R4688" s="1066">
        <f t="shared" si="73"/>
        <v>1900</v>
      </c>
      <c r="S4688" s="1065">
        <v>0</v>
      </c>
      <c r="T4688" s="1065">
        <v>0</v>
      </c>
      <c r="U4688" s="1065">
        <v>0</v>
      </c>
      <c r="V4688" s="1065">
        <v>0</v>
      </c>
    </row>
    <row r="4689" spans="1:22">
      <c r="A4689">
        <v>4088200100</v>
      </c>
      <c r="B4689" s="1061">
        <v>2</v>
      </c>
      <c r="C4689" s="1061">
        <v>5</v>
      </c>
      <c r="D4689" s="1062">
        <v>2</v>
      </c>
      <c r="E4689" s="1061" t="s">
        <v>2394</v>
      </c>
      <c r="F4689" s="1061">
        <v>143</v>
      </c>
      <c r="G4689" s="1061" t="s">
        <v>711</v>
      </c>
      <c r="H4689" s="1063">
        <v>1</v>
      </c>
      <c r="I4689" s="1064">
        <v>37502</v>
      </c>
      <c r="J4689" s="1064">
        <v>1</v>
      </c>
      <c r="K4689">
        <v>2020</v>
      </c>
      <c r="L4689" s="1064">
        <v>1</v>
      </c>
      <c r="M4689" s="1064">
        <v>4</v>
      </c>
      <c r="N4689" s="1064" t="s">
        <v>2395</v>
      </c>
      <c r="O4689">
        <v>13</v>
      </c>
      <c r="P4689" s="1065">
        <v>0</v>
      </c>
      <c r="Q4689" s="1065">
        <v>0</v>
      </c>
      <c r="R4689" s="1066">
        <f t="shared" si="73"/>
        <v>0</v>
      </c>
      <c r="S4689" s="1065">
        <v>0</v>
      </c>
      <c r="T4689" s="1065">
        <v>0</v>
      </c>
      <c r="U4689" s="1065">
        <v>0</v>
      </c>
      <c r="V4689" s="1065">
        <v>0</v>
      </c>
    </row>
    <row r="4690" spans="1:22">
      <c r="A4690">
        <v>4088200100</v>
      </c>
      <c r="B4690" s="1061">
        <v>2</v>
      </c>
      <c r="C4690" s="1061">
        <v>5</v>
      </c>
      <c r="D4690" s="1062">
        <v>2</v>
      </c>
      <c r="E4690" s="1061" t="s">
        <v>2394</v>
      </c>
      <c r="F4690" s="1061">
        <v>143</v>
      </c>
      <c r="G4690" s="1061" t="s">
        <v>711</v>
      </c>
      <c r="H4690" s="1063">
        <v>1</v>
      </c>
      <c r="I4690" s="1064">
        <v>37502</v>
      </c>
      <c r="J4690" s="1064">
        <v>1</v>
      </c>
      <c r="K4690">
        <v>2020</v>
      </c>
      <c r="L4690" s="1064">
        <v>1</v>
      </c>
      <c r="M4690" s="1064">
        <v>4</v>
      </c>
      <c r="N4690" s="1064" t="s">
        <v>2395</v>
      </c>
      <c r="O4690">
        <v>13</v>
      </c>
      <c r="P4690" s="1065">
        <v>0</v>
      </c>
      <c r="Q4690" s="1065">
        <v>0</v>
      </c>
      <c r="R4690" s="1066">
        <f t="shared" si="73"/>
        <v>0</v>
      </c>
      <c r="S4690" s="1065">
        <v>0</v>
      </c>
      <c r="T4690" s="1065">
        <v>0</v>
      </c>
      <c r="U4690" s="1065">
        <v>400</v>
      </c>
      <c r="V4690" s="1065">
        <v>400</v>
      </c>
    </row>
    <row r="4691" spans="1:22">
      <c r="A4691">
        <v>4088200100</v>
      </c>
      <c r="B4691" s="1061">
        <v>2</v>
      </c>
      <c r="C4691" s="1061">
        <v>5</v>
      </c>
      <c r="D4691" s="1062">
        <v>2</v>
      </c>
      <c r="E4691" s="1061" t="s">
        <v>2394</v>
      </c>
      <c r="F4691" s="1061">
        <v>143</v>
      </c>
      <c r="G4691" s="1061" t="s">
        <v>711</v>
      </c>
      <c r="H4691" s="1063">
        <v>1</v>
      </c>
      <c r="I4691" s="1064">
        <v>37502</v>
      </c>
      <c r="J4691" s="1064">
        <v>1</v>
      </c>
      <c r="K4691">
        <v>2020</v>
      </c>
      <c r="L4691" s="1064">
        <v>1</v>
      </c>
      <c r="M4691" s="1064">
        <v>4</v>
      </c>
      <c r="N4691" s="1064" t="s">
        <v>2395</v>
      </c>
      <c r="O4691">
        <v>13</v>
      </c>
      <c r="P4691" s="1065">
        <v>0</v>
      </c>
      <c r="Q4691" s="1065">
        <v>0</v>
      </c>
      <c r="R4691" s="1066">
        <f t="shared" si="73"/>
        <v>0</v>
      </c>
      <c r="S4691" s="1065">
        <v>0</v>
      </c>
      <c r="T4691" s="1065">
        <v>0</v>
      </c>
      <c r="U4691" s="1065">
        <v>0</v>
      </c>
      <c r="V4691" s="1065">
        <v>0</v>
      </c>
    </row>
    <row r="4692" spans="1:22">
      <c r="A4692">
        <v>4088200100</v>
      </c>
      <c r="B4692" s="1061">
        <v>2</v>
      </c>
      <c r="C4692" s="1061">
        <v>5</v>
      </c>
      <c r="D4692" s="1062">
        <v>2</v>
      </c>
      <c r="E4692" s="1061" t="s">
        <v>2394</v>
      </c>
      <c r="F4692" s="1061">
        <v>143</v>
      </c>
      <c r="G4692" s="1061" t="s">
        <v>711</v>
      </c>
      <c r="H4692" s="1063">
        <v>1</v>
      </c>
      <c r="I4692" s="1064">
        <v>37502</v>
      </c>
      <c r="J4692" s="1064">
        <v>1</v>
      </c>
      <c r="K4692">
        <v>2020</v>
      </c>
      <c r="L4692" s="1064">
        <v>1</v>
      </c>
      <c r="M4692" s="1064">
        <v>4</v>
      </c>
      <c r="N4692" s="1064" t="s">
        <v>2395</v>
      </c>
      <c r="O4692">
        <v>13</v>
      </c>
      <c r="P4692" s="1065">
        <v>0</v>
      </c>
      <c r="Q4692" s="1065">
        <v>0</v>
      </c>
      <c r="R4692" s="1066">
        <f t="shared" si="73"/>
        <v>0</v>
      </c>
      <c r="S4692" s="1065">
        <v>0</v>
      </c>
      <c r="T4692" s="1065">
        <v>0</v>
      </c>
      <c r="U4692" s="1065">
        <v>0</v>
      </c>
      <c r="V4692" s="1065">
        <v>0</v>
      </c>
    </row>
    <row r="4693" spans="1:22">
      <c r="A4693">
        <v>4088200100</v>
      </c>
      <c r="B4693" s="1061">
        <v>2</v>
      </c>
      <c r="C4693" s="1061">
        <v>5</v>
      </c>
      <c r="D4693" s="1062">
        <v>2</v>
      </c>
      <c r="E4693" s="1061" t="s">
        <v>2394</v>
      </c>
      <c r="F4693" s="1061">
        <v>143</v>
      </c>
      <c r="G4693" s="1061" t="s">
        <v>711</v>
      </c>
      <c r="H4693" s="1063">
        <v>1</v>
      </c>
      <c r="I4693" s="1064">
        <v>37502</v>
      </c>
      <c r="J4693" s="1064">
        <v>1</v>
      </c>
      <c r="K4693">
        <v>2020</v>
      </c>
      <c r="L4693" s="1064">
        <v>1</v>
      </c>
      <c r="M4693" s="1064">
        <v>4</v>
      </c>
      <c r="N4693" s="1064" t="s">
        <v>2395</v>
      </c>
      <c r="O4693">
        <v>13</v>
      </c>
      <c r="P4693" s="1065">
        <v>0</v>
      </c>
      <c r="Q4693" s="1065">
        <v>0</v>
      </c>
      <c r="R4693" s="1066">
        <f t="shared" si="73"/>
        <v>0</v>
      </c>
      <c r="S4693" s="1065">
        <v>400</v>
      </c>
      <c r="T4693" s="1065">
        <v>400</v>
      </c>
      <c r="U4693" s="1065">
        <v>0</v>
      </c>
      <c r="V4693" s="1065">
        <v>0</v>
      </c>
    </row>
    <row r="4694" spans="1:22">
      <c r="A4694">
        <v>4088200100</v>
      </c>
      <c r="B4694" s="1061">
        <v>2</v>
      </c>
      <c r="C4694" s="1061">
        <v>5</v>
      </c>
      <c r="D4694" s="1062">
        <v>2</v>
      </c>
      <c r="E4694" s="1061" t="s">
        <v>2394</v>
      </c>
      <c r="F4694" s="1061">
        <v>143</v>
      </c>
      <c r="G4694" s="1061" t="s">
        <v>711</v>
      </c>
      <c r="H4694" s="1063">
        <v>1</v>
      </c>
      <c r="I4694" s="1064">
        <v>37502</v>
      </c>
      <c r="J4694" s="1064">
        <v>1</v>
      </c>
      <c r="K4694">
        <v>2020</v>
      </c>
      <c r="L4694" s="1064">
        <v>1</v>
      </c>
      <c r="M4694" s="1064">
        <v>4</v>
      </c>
      <c r="N4694" s="1064" t="s">
        <v>2395</v>
      </c>
      <c r="O4694">
        <v>13</v>
      </c>
      <c r="P4694" s="1065">
        <v>0</v>
      </c>
      <c r="Q4694" s="1065">
        <v>400</v>
      </c>
      <c r="R4694" s="1066">
        <f t="shared" si="73"/>
        <v>400</v>
      </c>
      <c r="S4694" s="1065">
        <v>0</v>
      </c>
      <c r="T4694" s="1065">
        <v>0</v>
      </c>
      <c r="U4694" s="1065">
        <v>0</v>
      </c>
      <c r="V4694" s="1065">
        <v>0</v>
      </c>
    </row>
    <row r="4695" spans="1:22">
      <c r="A4695">
        <v>4088200100</v>
      </c>
      <c r="B4695" s="1061">
        <v>2</v>
      </c>
      <c r="C4695" s="1061">
        <v>5</v>
      </c>
      <c r="D4695" s="1062">
        <v>2</v>
      </c>
      <c r="E4695" s="1061" t="s">
        <v>2394</v>
      </c>
      <c r="F4695" s="1061">
        <v>143</v>
      </c>
      <c r="G4695" s="1061" t="s">
        <v>711</v>
      </c>
      <c r="H4695" s="1063">
        <v>1</v>
      </c>
      <c r="I4695" s="1064">
        <v>37502</v>
      </c>
      <c r="J4695" s="1064">
        <v>1</v>
      </c>
      <c r="K4695">
        <v>2020</v>
      </c>
      <c r="L4695" s="1064">
        <v>1</v>
      </c>
      <c r="M4695" s="1064">
        <v>4</v>
      </c>
      <c r="N4695" s="1064" t="s">
        <v>2395</v>
      </c>
      <c r="O4695">
        <v>13</v>
      </c>
      <c r="P4695" s="1065">
        <v>0</v>
      </c>
      <c r="Q4695" s="1065">
        <v>0</v>
      </c>
      <c r="R4695" s="1066">
        <f t="shared" si="73"/>
        <v>0</v>
      </c>
      <c r="S4695" s="1065">
        <v>0</v>
      </c>
      <c r="T4695" s="1065">
        <v>0</v>
      </c>
      <c r="U4695" s="1065">
        <v>0</v>
      </c>
      <c r="V4695" s="1065">
        <v>0</v>
      </c>
    </row>
    <row r="4696" spans="1:22">
      <c r="A4696">
        <v>4088200100</v>
      </c>
      <c r="B4696" s="1061">
        <v>2</v>
      </c>
      <c r="C4696" s="1061">
        <v>5</v>
      </c>
      <c r="D4696" s="1062">
        <v>2</v>
      </c>
      <c r="E4696" s="1061" t="s">
        <v>2394</v>
      </c>
      <c r="F4696" s="1061">
        <v>143</v>
      </c>
      <c r="G4696" s="1061" t="s">
        <v>711</v>
      </c>
      <c r="H4696" s="1063">
        <v>1</v>
      </c>
      <c r="I4696" s="1064">
        <v>37502</v>
      </c>
      <c r="J4696" s="1064">
        <v>1</v>
      </c>
      <c r="K4696">
        <v>2020</v>
      </c>
      <c r="L4696" s="1064">
        <v>1</v>
      </c>
      <c r="M4696" s="1064">
        <v>4</v>
      </c>
      <c r="N4696" s="1064" t="s">
        <v>2395</v>
      </c>
      <c r="O4696">
        <v>13</v>
      </c>
      <c r="P4696" s="1065">
        <v>0</v>
      </c>
      <c r="Q4696" s="1065">
        <v>0</v>
      </c>
      <c r="R4696" s="1066">
        <f t="shared" si="73"/>
        <v>0</v>
      </c>
      <c r="S4696" s="1065">
        <v>0</v>
      </c>
      <c r="T4696" s="1065">
        <v>0</v>
      </c>
      <c r="U4696" s="1065">
        <v>6400</v>
      </c>
      <c r="V4696" s="1065">
        <v>6400</v>
      </c>
    </row>
    <row r="4697" spans="1:22">
      <c r="A4697">
        <v>4088200100</v>
      </c>
      <c r="B4697" s="1061">
        <v>2</v>
      </c>
      <c r="C4697" s="1061">
        <v>5</v>
      </c>
      <c r="D4697" s="1062">
        <v>2</v>
      </c>
      <c r="E4697" s="1061" t="s">
        <v>2394</v>
      </c>
      <c r="F4697" s="1061">
        <v>143</v>
      </c>
      <c r="G4697" s="1061" t="s">
        <v>711</v>
      </c>
      <c r="H4697" s="1063">
        <v>1</v>
      </c>
      <c r="I4697" s="1064">
        <v>37502</v>
      </c>
      <c r="J4697" s="1064">
        <v>1</v>
      </c>
      <c r="K4697">
        <v>2020</v>
      </c>
      <c r="L4697" s="1064">
        <v>1</v>
      </c>
      <c r="M4697" s="1064">
        <v>4</v>
      </c>
      <c r="N4697" s="1064" t="s">
        <v>2395</v>
      </c>
      <c r="O4697">
        <v>13</v>
      </c>
      <c r="P4697" s="1065">
        <v>0</v>
      </c>
      <c r="Q4697" s="1065">
        <v>0</v>
      </c>
      <c r="R4697" s="1066">
        <f t="shared" si="73"/>
        <v>0</v>
      </c>
      <c r="S4697" s="1065">
        <v>0</v>
      </c>
      <c r="T4697" s="1065">
        <v>0</v>
      </c>
      <c r="U4697" s="1065">
        <v>0</v>
      </c>
      <c r="V4697" s="1065">
        <v>0</v>
      </c>
    </row>
    <row r="4698" spans="1:22">
      <c r="A4698">
        <v>4088200100</v>
      </c>
      <c r="B4698" s="1061">
        <v>2</v>
      </c>
      <c r="C4698" s="1061">
        <v>5</v>
      </c>
      <c r="D4698" s="1062">
        <v>2</v>
      </c>
      <c r="E4698" s="1061" t="s">
        <v>2394</v>
      </c>
      <c r="F4698" s="1061">
        <v>143</v>
      </c>
      <c r="G4698" s="1061" t="s">
        <v>711</v>
      </c>
      <c r="H4698" s="1063">
        <v>1</v>
      </c>
      <c r="I4698" s="1064">
        <v>37502</v>
      </c>
      <c r="J4698" s="1064">
        <v>1</v>
      </c>
      <c r="K4698">
        <v>2020</v>
      </c>
      <c r="L4698" s="1064">
        <v>1</v>
      </c>
      <c r="M4698" s="1064">
        <v>4</v>
      </c>
      <c r="N4698" s="1064" t="s">
        <v>2395</v>
      </c>
      <c r="O4698">
        <v>13</v>
      </c>
      <c r="P4698" s="1065">
        <v>0</v>
      </c>
      <c r="Q4698" s="1065">
        <v>0</v>
      </c>
      <c r="R4698" s="1066">
        <f t="shared" si="73"/>
        <v>0</v>
      </c>
      <c r="S4698" s="1065">
        <v>0</v>
      </c>
      <c r="T4698" s="1065">
        <v>0</v>
      </c>
      <c r="U4698" s="1065">
        <v>0</v>
      </c>
      <c r="V4698" s="1065">
        <v>0</v>
      </c>
    </row>
    <row r="4699" spans="1:22">
      <c r="A4699">
        <v>4088200100</v>
      </c>
      <c r="B4699" s="1061">
        <v>2</v>
      </c>
      <c r="C4699" s="1061">
        <v>5</v>
      </c>
      <c r="D4699" s="1062">
        <v>2</v>
      </c>
      <c r="E4699" s="1061" t="s">
        <v>2394</v>
      </c>
      <c r="F4699" s="1061">
        <v>143</v>
      </c>
      <c r="G4699" s="1061" t="s">
        <v>711</v>
      </c>
      <c r="H4699" s="1063">
        <v>1</v>
      </c>
      <c r="I4699" s="1064">
        <v>37502</v>
      </c>
      <c r="J4699" s="1064">
        <v>1</v>
      </c>
      <c r="K4699">
        <v>2020</v>
      </c>
      <c r="L4699" s="1064">
        <v>1</v>
      </c>
      <c r="M4699" s="1064">
        <v>4</v>
      </c>
      <c r="N4699" s="1064" t="s">
        <v>2395</v>
      </c>
      <c r="O4699">
        <v>13</v>
      </c>
      <c r="P4699" s="1065">
        <v>0</v>
      </c>
      <c r="Q4699" s="1065">
        <v>0</v>
      </c>
      <c r="R4699" s="1066">
        <f t="shared" si="73"/>
        <v>0</v>
      </c>
      <c r="S4699" s="1065">
        <v>6400</v>
      </c>
      <c r="T4699" s="1065">
        <v>6400</v>
      </c>
      <c r="U4699" s="1065">
        <v>0</v>
      </c>
      <c r="V4699" s="1065">
        <v>0</v>
      </c>
    </row>
    <row r="4700" spans="1:22">
      <c r="A4700">
        <v>4088200100</v>
      </c>
      <c r="B4700" s="1061">
        <v>2</v>
      </c>
      <c r="C4700" s="1061">
        <v>5</v>
      </c>
      <c r="D4700" s="1062">
        <v>2</v>
      </c>
      <c r="E4700" s="1061" t="s">
        <v>2394</v>
      </c>
      <c r="F4700" s="1061">
        <v>143</v>
      </c>
      <c r="G4700" s="1061" t="s">
        <v>711</v>
      </c>
      <c r="H4700" s="1063">
        <v>1</v>
      </c>
      <c r="I4700" s="1064">
        <v>37502</v>
      </c>
      <c r="J4700" s="1064">
        <v>1</v>
      </c>
      <c r="K4700">
        <v>2020</v>
      </c>
      <c r="L4700" s="1064">
        <v>1</v>
      </c>
      <c r="M4700" s="1064">
        <v>4</v>
      </c>
      <c r="N4700" s="1064" t="s">
        <v>2395</v>
      </c>
      <c r="O4700">
        <v>13</v>
      </c>
      <c r="P4700" s="1065">
        <v>0</v>
      </c>
      <c r="Q4700" s="1065">
        <v>6400</v>
      </c>
      <c r="R4700" s="1066">
        <f t="shared" si="73"/>
        <v>6400</v>
      </c>
      <c r="S4700" s="1065">
        <v>0</v>
      </c>
      <c r="T4700" s="1065">
        <v>0</v>
      </c>
      <c r="U4700" s="1065">
        <v>0</v>
      </c>
      <c r="V4700" s="1065">
        <v>0</v>
      </c>
    </row>
    <row r="4701" spans="1:22">
      <c r="A4701">
        <v>4088200100</v>
      </c>
      <c r="B4701" s="1061">
        <v>2</v>
      </c>
      <c r="C4701" s="1061">
        <v>5</v>
      </c>
      <c r="D4701" s="1062">
        <v>2</v>
      </c>
      <c r="E4701" s="1061" t="s">
        <v>2394</v>
      </c>
      <c r="F4701" s="1061">
        <v>143</v>
      </c>
      <c r="G4701" s="1061" t="s">
        <v>711</v>
      </c>
      <c r="H4701" s="1063">
        <v>1</v>
      </c>
      <c r="I4701" s="1064">
        <v>37502</v>
      </c>
      <c r="J4701" s="1064">
        <v>1</v>
      </c>
      <c r="K4701">
        <v>2020</v>
      </c>
      <c r="L4701" s="1064">
        <v>1</v>
      </c>
      <c r="M4701" s="1064">
        <v>4</v>
      </c>
      <c r="N4701" s="1064" t="s">
        <v>2395</v>
      </c>
      <c r="O4701">
        <v>13</v>
      </c>
      <c r="P4701" s="1065">
        <v>0</v>
      </c>
      <c r="Q4701" s="1065">
        <v>0</v>
      </c>
      <c r="R4701" s="1066">
        <f t="shared" si="73"/>
        <v>0</v>
      </c>
      <c r="S4701" s="1065">
        <v>0</v>
      </c>
      <c r="T4701" s="1065">
        <v>0</v>
      </c>
      <c r="U4701" s="1065">
        <v>0</v>
      </c>
      <c r="V4701" s="1065">
        <v>0</v>
      </c>
    </row>
    <row r="4702" spans="1:22">
      <c r="A4702">
        <v>4088200100</v>
      </c>
      <c r="B4702" s="1061">
        <v>2</v>
      </c>
      <c r="C4702" s="1061">
        <v>5</v>
      </c>
      <c r="D4702" s="1062">
        <v>2</v>
      </c>
      <c r="E4702" s="1061" t="s">
        <v>2394</v>
      </c>
      <c r="F4702" s="1061">
        <v>143</v>
      </c>
      <c r="G4702" s="1061" t="s">
        <v>711</v>
      </c>
      <c r="H4702" s="1063">
        <v>1</v>
      </c>
      <c r="I4702" s="1064">
        <v>37502</v>
      </c>
      <c r="J4702" s="1064">
        <v>1</v>
      </c>
      <c r="K4702">
        <v>2020</v>
      </c>
      <c r="L4702" s="1064">
        <v>1</v>
      </c>
      <c r="M4702" s="1064">
        <v>4</v>
      </c>
      <c r="N4702" s="1064" t="s">
        <v>2395</v>
      </c>
      <c r="O4702">
        <v>13</v>
      </c>
      <c r="P4702" s="1065">
        <v>0</v>
      </c>
      <c r="Q4702" s="1065">
        <v>0</v>
      </c>
      <c r="R4702" s="1066">
        <f t="shared" si="73"/>
        <v>0</v>
      </c>
      <c r="S4702" s="1065">
        <v>0</v>
      </c>
      <c r="T4702" s="1065">
        <v>0</v>
      </c>
      <c r="U4702" s="1065">
        <v>31500</v>
      </c>
      <c r="V4702" s="1065">
        <v>31500</v>
      </c>
    </row>
    <row r="4703" spans="1:22">
      <c r="A4703">
        <v>4088200100</v>
      </c>
      <c r="B4703" s="1061">
        <v>2</v>
      </c>
      <c r="C4703" s="1061">
        <v>5</v>
      </c>
      <c r="D4703" s="1062">
        <v>2</v>
      </c>
      <c r="E4703" s="1061" t="s">
        <v>2394</v>
      </c>
      <c r="F4703" s="1061">
        <v>143</v>
      </c>
      <c r="G4703" s="1061" t="s">
        <v>711</v>
      </c>
      <c r="H4703" s="1063">
        <v>1</v>
      </c>
      <c r="I4703" s="1064">
        <v>37502</v>
      </c>
      <c r="J4703" s="1064">
        <v>1</v>
      </c>
      <c r="K4703">
        <v>2020</v>
      </c>
      <c r="L4703" s="1064">
        <v>1</v>
      </c>
      <c r="M4703" s="1064">
        <v>4</v>
      </c>
      <c r="N4703" s="1064" t="s">
        <v>2395</v>
      </c>
      <c r="O4703">
        <v>13</v>
      </c>
      <c r="P4703" s="1065">
        <v>0</v>
      </c>
      <c r="Q4703" s="1065">
        <v>0</v>
      </c>
      <c r="R4703" s="1066">
        <f t="shared" si="73"/>
        <v>0</v>
      </c>
      <c r="S4703" s="1065">
        <v>0</v>
      </c>
      <c r="T4703" s="1065">
        <v>0</v>
      </c>
      <c r="U4703" s="1065">
        <v>0</v>
      </c>
      <c r="V4703" s="1065">
        <v>0</v>
      </c>
    </row>
    <row r="4704" spans="1:22">
      <c r="A4704">
        <v>4088200100</v>
      </c>
      <c r="B4704" s="1061">
        <v>2</v>
      </c>
      <c r="C4704" s="1061">
        <v>5</v>
      </c>
      <c r="D4704" s="1062">
        <v>2</v>
      </c>
      <c r="E4704" s="1061" t="s">
        <v>2394</v>
      </c>
      <c r="F4704" s="1061">
        <v>143</v>
      </c>
      <c r="G4704" s="1061" t="s">
        <v>711</v>
      </c>
      <c r="H4704" s="1063">
        <v>1</v>
      </c>
      <c r="I4704" s="1064">
        <v>37502</v>
      </c>
      <c r="J4704" s="1064">
        <v>1</v>
      </c>
      <c r="K4704">
        <v>2020</v>
      </c>
      <c r="L4704" s="1064">
        <v>1</v>
      </c>
      <c r="M4704" s="1064">
        <v>4</v>
      </c>
      <c r="N4704" s="1064" t="s">
        <v>2395</v>
      </c>
      <c r="O4704">
        <v>13</v>
      </c>
      <c r="P4704" s="1065">
        <v>0</v>
      </c>
      <c r="Q4704" s="1065">
        <v>0</v>
      </c>
      <c r="R4704" s="1066">
        <f t="shared" si="73"/>
        <v>0</v>
      </c>
      <c r="S4704" s="1065">
        <v>0</v>
      </c>
      <c r="T4704" s="1065">
        <v>0</v>
      </c>
      <c r="U4704" s="1065">
        <v>0</v>
      </c>
      <c r="V4704" s="1065">
        <v>0</v>
      </c>
    </row>
    <row r="4705" spans="1:22">
      <c r="A4705">
        <v>4088200100</v>
      </c>
      <c r="B4705" s="1061">
        <v>2</v>
      </c>
      <c r="C4705" s="1061">
        <v>5</v>
      </c>
      <c r="D4705" s="1062">
        <v>2</v>
      </c>
      <c r="E4705" s="1061" t="s">
        <v>2394</v>
      </c>
      <c r="F4705" s="1061">
        <v>143</v>
      </c>
      <c r="G4705" s="1061" t="s">
        <v>711</v>
      </c>
      <c r="H4705" s="1063">
        <v>1</v>
      </c>
      <c r="I4705" s="1064">
        <v>37502</v>
      </c>
      <c r="J4705" s="1064">
        <v>1</v>
      </c>
      <c r="K4705">
        <v>2020</v>
      </c>
      <c r="L4705" s="1064">
        <v>1</v>
      </c>
      <c r="M4705" s="1064">
        <v>4</v>
      </c>
      <c r="N4705" s="1064" t="s">
        <v>2395</v>
      </c>
      <c r="O4705">
        <v>13</v>
      </c>
      <c r="P4705" s="1065">
        <v>0</v>
      </c>
      <c r="Q4705" s="1065">
        <v>0</v>
      </c>
      <c r="R4705" s="1066">
        <f t="shared" si="73"/>
        <v>0</v>
      </c>
      <c r="S4705" s="1065">
        <v>31500</v>
      </c>
      <c r="T4705" s="1065">
        <v>31500</v>
      </c>
      <c r="U4705" s="1065">
        <v>0</v>
      </c>
      <c r="V4705" s="1065">
        <v>0</v>
      </c>
    </row>
    <row r="4706" spans="1:22">
      <c r="A4706">
        <v>4088200100</v>
      </c>
      <c r="B4706" s="1061">
        <v>2</v>
      </c>
      <c r="C4706" s="1061">
        <v>5</v>
      </c>
      <c r="D4706" s="1062">
        <v>2</v>
      </c>
      <c r="E4706" s="1061" t="s">
        <v>2394</v>
      </c>
      <c r="F4706" s="1061">
        <v>143</v>
      </c>
      <c r="G4706" s="1061" t="s">
        <v>711</v>
      </c>
      <c r="H4706" s="1063">
        <v>1</v>
      </c>
      <c r="I4706" s="1064">
        <v>37502</v>
      </c>
      <c r="J4706" s="1064">
        <v>1</v>
      </c>
      <c r="K4706">
        <v>2020</v>
      </c>
      <c r="L4706" s="1064">
        <v>1</v>
      </c>
      <c r="M4706" s="1064">
        <v>4</v>
      </c>
      <c r="N4706" s="1064" t="s">
        <v>2395</v>
      </c>
      <c r="O4706">
        <v>13</v>
      </c>
      <c r="P4706" s="1065">
        <v>0</v>
      </c>
      <c r="Q4706" s="1065">
        <v>31500</v>
      </c>
      <c r="R4706" s="1066">
        <f t="shared" si="73"/>
        <v>31500</v>
      </c>
      <c r="S4706" s="1065">
        <v>0</v>
      </c>
      <c r="T4706" s="1065">
        <v>0</v>
      </c>
      <c r="U4706" s="1065">
        <v>0</v>
      </c>
      <c r="V4706" s="1065">
        <v>0</v>
      </c>
    </row>
    <row r="4707" spans="1:22">
      <c r="A4707">
        <v>4088200100</v>
      </c>
      <c r="B4707" s="1061">
        <v>2</v>
      </c>
      <c r="C4707" s="1061">
        <v>5</v>
      </c>
      <c r="D4707" s="1062">
        <v>2</v>
      </c>
      <c r="E4707" s="1061" t="s">
        <v>2394</v>
      </c>
      <c r="F4707" s="1061">
        <v>143</v>
      </c>
      <c r="G4707" s="1061" t="s">
        <v>711</v>
      </c>
      <c r="H4707" s="1063">
        <v>1</v>
      </c>
      <c r="I4707" s="1064">
        <v>37502</v>
      </c>
      <c r="J4707" s="1064">
        <v>1</v>
      </c>
      <c r="K4707">
        <v>2020</v>
      </c>
      <c r="L4707" s="1064">
        <v>1</v>
      </c>
      <c r="M4707" s="1064">
        <v>4</v>
      </c>
      <c r="N4707" s="1064" t="s">
        <v>2395</v>
      </c>
      <c r="O4707">
        <v>13</v>
      </c>
      <c r="P4707" s="1065">
        <v>0</v>
      </c>
      <c r="Q4707" s="1065">
        <v>0</v>
      </c>
      <c r="R4707" s="1066">
        <f t="shared" si="73"/>
        <v>0</v>
      </c>
      <c r="S4707" s="1065">
        <v>0</v>
      </c>
      <c r="T4707" s="1065">
        <v>0</v>
      </c>
      <c r="U4707" s="1065">
        <v>0</v>
      </c>
      <c r="V4707" s="1065">
        <v>0</v>
      </c>
    </row>
    <row r="4708" spans="1:22">
      <c r="A4708">
        <v>4088200100</v>
      </c>
      <c r="B4708" s="1061">
        <v>2</v>
      </c>
      <c r="C4708" s="1061">
        <v>5</v>
      </c>
      <c r="D4708" s="1062">
        <v>2</v>
      </c>
      <c r="E4708" s="1061" t="s">
        <v>2394</v>
      </c>
      <c r="F4708" s="1061">
        <v>143</v>
      </c>
      <c r="G4708" s="1061" t="s">
        <v>711</v>
      </c>
      <c r="H4708" s="1063">
        <v>1</v>
      </c>
      <c r="I4708" s="1064">
        <v>37502</v>
      </c>
      <c r="J4708" s="1064">
        <v>1</v>
      </c>
      <c r="K4708">
        <v>2020</v>
      </c>
      <c r="L4708" s="1064">
        <v>1</v>
      </c>
      <c r="M4708" s="1064">
        <v>4</v>
      </c>
      <c r="N4708" s="1064" t="s">
        <v>2395</v>
      </c>
      <c r="O4708">
        <v>13</v>
      </c>
      <c r="P4708" s="1065">
        <v>0</v>
      </c>
      <c r="Q4708" s="1065">
        <v>0</v>
      </c>
      <c r="R4708" s="1066">
        <f t="shared" si="73"/>
        <v>0</v>
      </c>
      <c r="S4708" s="1065">
        <v>0</v>
      </c>
      <c r="T4708" s="1065">
        <v>0</v>
      </c>
      <c r="U4708" s="1065">
        <v>1500</v>
      </c>
      <c r="V4708" s="1065">
        <v>1500</v>
      </c>
    </row>
    <row r="4709" spans="1:22">
      <c r="A4709">
        <v>4088200100</v>
      </c>
      <c r="B4709" s="1061">
        <v>2</v>
      </c>
      <c r="C4709" s="1061">
        <v>5</v>
      </c>
      <c r="D4709" s="1062">
        <v>2</v>
      </c>
      <c r="E4709" s="1061" t="s">
        <v>2394</v>
      </c>
      <c r="F4709" s="1061">
        <v>143</v>
      </c>
      <c r="G4709" s="1061" t="s">
        <v>711</v>
      </c>
      <c r="H4709" s="1063">
        <v>1</v>
      </c>
      <c r="I4709" s="1064">
        <v>37502</v>
      </c>
      <c r="J4709" s="1064">
        <v>1</v>
      </c>
      <c r="K4709">
        <v>2020</v>
      </c>
      <c r="L4709" s="1064">
        <v>1</v>
      </c>
      <c r="M4709" s="1064">
        <v>4</v>
      </c>
      <c r="N4709" s="1064" t="s">
        <v>2395</v>
      </c>
      <c r="O4709">
        <v>13</v>
      </c>
      <c r="P4709" s="1065">
        <v>0</v>
      </c>
      <c r="Q4709" s="1065">
        <v>0</v>
      </c>
      <c r="R4709" s="1066">
        <f t="shared" si="73"/>
        <v>0</v>
      </c>
      <c r="S4709" s="1065">
        <v>1500</v>
      </c>
      <c r="T4709" s="1065">
        <v>1500</v>
      </c>
      <c r="U4709" s="1065">
        <v>0</v>
      </c>
      <c r="V4709" s="1065">
        <v>0</v>
      </c>
    </row>
    <row r="4710" spans="1:22">
      <c r="A4710">
        <v>4088200100</v>
      </c>
      <c r="B4710" s="1061">
        <v>2</v>
      </c>
      <c r="C4710" s="1061">
        <v>5</v>
      </c>
      <c r="D4710" s="1062">
        <v>2</v>
      </c>
      <c r="E4710" s="1061" t="s">
        <v>2394</v>
      </c>
      <c r="F4710" s="1061">
        <v>143</v>
      </c>
      <c r="G4710" s="1061" t="s">
        <v>711</v>
      </c>
      <c r="H4710" s="1063">
        <v>1</v>
      </c>
      <c r="I4710" s="1064">
        <v>37502</v>
      </c>
      <c r="J4710" s="1064">
        <v>1</v>
      </c>
      <c r="K4710">
        <v>2020</v>
      </c>
      <c r="L4710" s="1064">
        <v>1</v>
      </c>
      <c r="M4710" s="1064">
        <v>4</v>
      </c>
      <c r="N4710" s="1064" t="s">
        <v>2395</v>
      </c>
      <c r="O4710">
        <v>13</v>
      </c>
      <c r="P4710" s="1065">
        <v>0</v>
      </c>
      <c r="Q4710" s="1065">
        <v>1500</v>
      </c>
      <c r="R4710" s="1066">
        <f t="shared" si="73"/>
        <v>1500</v>
      </c>
      <c r="S4710" s="1065">
        <v>0</v>
      </c>
      <c r="T4710" s="1065">
        <v>0</v>
      </c>
      <c r="U4710" s="1065">
        <v>0</v>
      </c>
      <c r="V4710" s="1065">
        <v>0</v>
      </c>
    </row>
    <row r="4711" spans="1:22">
      <c r="A4711">
        <v>4088200100</v>
      </c>
      <c r="B4711" s="1061">
        <v>2</v>
      </c>
      <c r="C4711" s="1061">
        <v>5</v>
      </c>
      <c r="D4711" s="1062">
        <v>2</v>
      </c>
      <c r="E4711" s="1061" t="s">
        <v>2394</v>
      </c>
      <c r="F4711" s="1061">
        <v>143</v>
      </c>
      <c r="G4711" s="1061" t="s">
        <v>711</v>
      </c>
      <c r="H4711" s="1063">
        <v>1</v>
      </c>
      <c r="I4711" s="1064">
        <v>37502</v>
      </c>
      <c r="J4711" s="1064">
        <v>1</v>
      </c>
      <c r="K4711">
        <v>2020</v>
      </c>
      <c r="L4711" s="1064">
        <v>1</v>
      </c>
      <c r="M4711" s="1064">
        <v>4</v>
      </c>
      <c r="N4711" s="1064" t="s">
        <v>2395</v>
      </c>
      <c r="O4711">
        <v>13</v>
      </c>
      <c r="P4711" s="1065">
        <v>0</v>
      </c>
      <c r="Q4711" s="1065">
        <v>0</v>
      </c>
      <c r="R4711" s="1066">
        <f t="shared" si="73"/>
        <v>0</v>
      </c>
      <c r="S4711" s="1065">
        <v>0</v>
      </c>
      <c r="T4711" s="1065">
        <v>0</v>
      </c>
      <c r="U4711" s="1065">
        <v>0</v>
      </c>
      <c r="V4711" s="1065">
        <v>0</v>
      </c>
    </row>
    <row r="4712" spans="1:22">
      <c r="A4712">
        <v>4088200100</v>
      </c>
      <c r="B4712" s="1061">
        <v>2</v>
      </c>
      <c r="C4712" s="1061">
        <v>5</v>
      </c>
      <c r="D4712" s="1062">
        <v>2</v>
      </c>
      <c r="E4712" s="1061" t="s">
        <v>2394</v>
      </c>
      <c r="F4712" s="1061">
        <v>143</v>
      </c>
      <c r="G4712" s="1061" t="s">
        <v>711</v>
      </c>
      <c r="H4712" s="1063">
        <v>1</v>
      </c>
      <c r="I4712" s="1064">
        <v>37502</v>
      </c>
      <c r="J4712" s="1064">
        <v>1</v>
      </c>
      <c r="K4712">
        <v>2020</v>
      </c>
      <c r="L4712" s="1064">
        <v>1</v>
      </c>
      <c r="M4712" s="1064">
        <v>4</v>
      </c>
      <c r="N4712" s="1064" t="s">
        <v>2395</v>
      </c>
      <c r="O4712">
        <v>13</v>
      </c>
      <c r="P4712" s="1065">
        <v>0</v>
      </c>
      <c r="Q4712" s="1065">
        <v>0</v>
      </c>
      <c r="R4712" s="1066">
        <f t="shared" si="73"/>
        <v>0</v>
      </c>
      <c r="S4712" s="1065">
        <v>0</v>
      </c>
      <c r="T4712" s="1065">
        <v>0</v>
      </c>
      <c r="U4712" s="1065">
        <v>0</v>
      </c>
      <c r="V4712" s="1065">
        <v>0</v>
      </c>
    </row>
    <row r="4713" spans="1:22">
      <c r="A4713">
        <v>4088200100</v>
      </c>
      <c r="B4713" s="1061">
        <v>2</v>
      </c>
      <c r="C4713" s="1061">
        <v>5</v>
      </c>
      <c r="D4713" s="1062">
        <v>2</v>
      </c>
      <c r="E4713" s="1061" t="s">
        <v>2394</v>
      </c>
      <c r="F4713" s="1061">
        <v>143</v>
      </c>
      <c r="G4713" s="1061" t="s">
        <v>711</v>
      </c>
      <c r="H4713" s="1063">
        <v>1</v>
      </c>
      <c r="I4713" s="1064">
        <v>37502</v>
      </c>
      <c r="J4713" s="1064">
        <v>1</v>
      </c>
      <c r="K4713">
        <v>2020</v>
      </c>
      <c r="L4713" s="1064">
        <v>1</v>
      </c>
      <c r="M4713" s="1064">
        <v>4</v>
      </c>
      <c r="N4713" s="1064" t="s">
        <v>2395</v>
      </c>
      <c r="O4713">
        <v>13</v>
      </c>
      <c r="P4713" s="1065">
        <v>0</v>
      </c>
      <c r="Q4713" s="1065">
        <v>0</v>
      </c>
      <c r="R4713" s="1066">
        <f t="shared" si="73"/>
        <v>0</v>
      </c>
      <c r="S4713" s="1065">
        <v>0</v>
      </c>
      <c r="T4713" s="1065">
        <v>0</v>
      </c>
      <c r="U4713" s="1065">
        <v>0</v>
      </c>
      <c r="V4713" s="1065">
        <v>0</v>
      </c>
    </row>
    <row r="4714" spans="1:22">
      <c r="A4714">
        <v>4088200100</v>
      </c>
      <c r="B4714" s="1061">
        <v>2</v>
      </c>
      <c r="C4714" s="1061">
        <v>5</v>
      </c>
      <c r="D4714" s="1062">
        <v>2</v>
      </c>
      <c r="E4714" s="1061" t="s">
        <v>2394</v>
      </c>
      <c r="F4714" s="1061">
        <v>143</v>
      </c>
      <c r="G4714" s="1061" t="s">
        <v>711</v>
      </c>
      <c r="H4714" s="1063">
        <v>1</v>
      </c>
      <c r="I4714" s="1064">
        <v>37502</v>
      </c>
      <c r="J4714" s="1064">
        <v>1</v>
      </c>
      <c r="K4714">
        <v>2020</v>
      </c>
      <c r="L4714" s="1064">
        <v>1</v>
      </c>
      <c r="M4714" s="1064">
        <v>4</v>
      </c>
      <c r="N4714" s="1064" t="s">
        <v>2395</v>
      </c>
      <c r="O4714">
        <v>13</v>
      </c>
      <c r="P4714" s="1065">
        <v>0</v>
      </c>
      <c r="Q4714" s="1065">
        <v>0</v>
      </c>
      <c r="R4714" s="1066">
        <f t="shared" si="73"/>
        <v>0</v>
      </c>
      <c r="S4714" s="1065">
        <v>0</v>
      </c>
      <c r="T4714" s="1065">
        <v>0</v>
      </c>
      <c r="U4714" s="1065">
        <v>4100</v>
      </c>
      <c r="V4714" s="1065">
        <v>4100</v>
      </c>
    </row>
    <row r="4715" spans="1:22">
      <c r="A4715">
        <v>4088200100</v>
      </c>
      <c r="B4715" s="1061">
        <v>2</v>
      </c>
      <c r="C4715" s="1061">
        <v>5</v>
      </c>
      <c r="D4715" s="1062">
        <v>2</v>
      </c>
      <c r="E4715" s="1061" t="s">
        <v>2394</v>
      </c>
      <c r="F4715" s="1061">
        <v>143</v>
      </c>
      <c r="G4715" s="1061" t="s">
        <v>711</v>
      </c>
      <c r="H4715" s="1063">
        <v>1</v>
      </c>
      <c r="I4715" s="1064">
        <v>37502</v>
      </c>
      <c r="J4715" s="1064">
        <v>1</v>
      </c>
      <c r="K4715">
        <v>2020</v>
      </c>
      <c r="L4715" s="1064">
        <v>1</v>
      </c>
      <c r="M4715" s="1064">
        <v>4</v>
      </c>
      <c r="N4715" s="1064" t="s">
        <v>2395</v>
      </c>
      <c r="O4715">
        <v>13</v>
      </c>
      <c r="P4715" s="1065">
        <v>0</v>
      </c>
      <c r="Q4715" s="1065">
        <v>0</v>
      </c>
      <c r="R4715" s="1066">
        <f t="shared" si="73"/>
        <v>0</v>
      </c>
      <c r="S4715" s="1065">
        <v>0</v>
      </c>
      <c r="T4715" s="1065">
        <v>0</v>
      </c>
      <c r="U4715" s="1065">
        <v>0</v>
      </c>
      <c r="V4715" s="1065">
        <v>0</v>
      </c>
    </row>
    <row r="4716" spans="1:22">
      <c r="A4716">
        <v>4088200100</v>
      </c>
      <c r="B4716" s="1061">
        <v>2</v>
      </c>
      <c r="C4716" s="1061">
        <v>5</v>
      </c>
      <c r="D4716" s="1062">
        <v>2</v>
      </c>
      <c r="E4716" s="1061" t="s">
        <v>2394</v>
      </c>
      <c r="F4716" s="1061">
        <v>143</v>
      </c>
      <c r="G4716" s="1061" t="s">
        <v>711</v>
      </c>
      <c r="H4716" s="1063">
        <v>1</v>
      </c>
      <c r="I4716" s="1064">
        <v>37502</v>
      </c>
      <c r="J4716" s="1064">
        <v>1</v>
      </c>
      <c r="K4716">
        <v>2020</v>
      </c>
      <c r="L4716" s="1064">
        <v>1</v>
      </c>
      <c r="M4716" s="1064">
        <v>4</v>
      </c>
      <c r="N4716" s="1064" t="s">
        <v>2395</v>
      </c>
      <c r="O4716">
        <v>13</v>
      </c>
      <c r="P4716" s="1065">
        <v>0</v>
      </c>
      <c r="Q4716" s="1065">
        <v>0</v>
      </c>
      <c r="R4716" s="1066">
        <f t="shared" si="73"/>
        <v>0</v>
      </c>
      <c r="S4716" s="1065">
        <v>0</v>
      </c>
      <c r="T4716" s="1065">
        <v>0</v>
      </c>
      <c r="U4716" s="1065">
        <v>0</v>
      </c>
      <c r="V4716" s="1065">
        <v>0</v>
      </c>
    </row>
    <row r="4717" spans="1:22">
      <c r="A4717">
        <v>4088200100</v>
      </c>
      <c r="B4717" s="1061">
        <v>2</v>
      </c>
      <c r="C4717" s="1061">
        <v>5</v>
      </c>
      <c r="D4717" s="1062">
        <v>2</v>
      </c>
      <c r="E4717" s="1061" t="s">
        <v>2394</v>
      </c>
      <c r="F4717" s="1061">
        <v>143</v>
      </c>
      <c r="G4717" s="1061" t="s">
        <v>711</v>
      </c>
      <c r="H4717" s="1063">
        <v>1</v>
      </c>
      <c r="I4717" s="1064">
        <v>37502</v>
      </c>
      <c r="J4717" s="1064">
        <v>1</v>
      </c>
      <c r="K4717">
        <v>2020</v>
      </c>
      <c r="L4717" s="1064">
        <v>1</v>
      </c>
      <c r="M4717" s="1064">
        <v>4</v>
      </c>
      <c r="N4717" s="1064" t="s">
        <v>2395</v>
      </c>
      <c r="O4717">
        <v>13</v>
      </c>
      <c r="P4717" s="1065">
        <v>0</v>
      </c>
      <c r="Q4717" s="1065">
        <v>0</v>
      </c>
      <c r="R4717" s="1066">
        <f t="shared" si="73"/>
        <v>0</v>
      </c>
      <c r="S4717" s="1065">
        <v>4100</v>
      </c>
      <c r="T4717" s="1065">
        <v>4100</v>
      </c>
      <c r="U4717" s="1065">
        <v>0</v>
      </c>
      <c r="V4717" s="1065">
        <v>0</v>
      </c>
    </row>
    <row r="4718" spans="1:22">
      <c r="A4718">
        <v>4088200100</v>
      </c>
      <c r="B4718" s="1061">
        <v>2</v>
      </c>
      <c r="C4718" s="1061">
        <v>5</v>
      </c>
      <c r="D4718" s="1062">
        <v>2</v>
      </c>
      <c r="E4718" s="1061" t="s">
        <v>2394</v>
      </c>
      <c r="F4718" s="1061">
        <v>143</v>
      </c>
      <c r="G4718" s="1061" t="s">
        <v>711</v>
      </c>
      <c r="H4718" s="1063">
        <v>1</v>
      </c>
      <c r="I4718" s="1064">
        <v>37502</v>
      </c>
      <c r="J4718" s="1064">
        <v>1</v>
      </c>
      <c r="K4718">
        <v>2020</v>
      </c>
      <c r="L4718" s="1064">
        <v>1</v>
      </c>
      <c r="M4718" s="1064">
        <v>4</v>
      </c>
      <c r="N4718" s="1064" t="s">
        <v>2395</v>
      </c>
      <c r="O4718">
        <v>13</v>
      </c>
      <c r="P4718" s="1065">
        <v>0</v>
      </c>
      <c r="Q4718" s="1065">
        <v>4100</v>
      </c>
      <c r="R4718" s="1066">
        <f t="shared" si="73"/>
        <v>4100</v>
      </c>
      <c r="S4718" s="1065">
        <v>0</v>
      </c>
      <c r="T4718" s="1065">
        <v>0</v>
      </c>
      <c r="U4718" s="1065">
        <v>0</v>
      </c>
      <c r="V4718" s="1065">
        <v>0</v>
      </c>
    </row>
    <row r="4719" spans="1:22">
      <c r="A4719">
        <v>4088200100</v>
      </c>
      <c r="B4719" s="1061">
        <v>2</v>
      </c>
      <c r="C4719" s="1061">
        <v>5</v>
      </c>
      <c r="D4719" s="1062">
        <v>2</v>
      </c>
      <c r="E4719" s="1061" t="s">
        <v>2394</v>
      </c>
      <c r="F4719" s="1061">
        <v>143</v>
      </c>
      <c r="G4719" s="1061" t="s">
        <v>711</v>
      </c>
      <c r="H4719" s="1063">
        <v>1</v>
      </c>
      <c r="I4719" s="1064">
        <v>37502</v>
      </c>
      <c r="J4719" s="1064">
        <v>1</v>
      </c>
      <c r="K4719">
        <v>2020</v>
      </c>
      <c r="L4719" s="1064">
        <v>1</v>
      </c>
      <c r="M4719" s="1064">
        <v>4</v>
      </c>
      <c r="N4719" s="1064" t="s">
        <v>2395</v>
      </c>
      <c r="O4719">
        <v>13</v>
      </c>
      <c r="P4719" s="1065">
        <v>0</v>
      </c>
      <c r="Q4719" s="1065">
        <v>0</v>
      </c>
      <c r="R4719" s="1066">
        <f t="shared" si="73"/>
        <v>0</v>
      </c>
      <c r="S4719" s="1065">
        <v>0</v>
      </c>
      <c r="T4719" s="1065">
        <v>0</v>
      </c>
      <c r="U4719" s="1065">
        <v>0</v>
      </c>
      <c r="V4719" s="1065">
        <v>0</v>
      </c>
    </row>
    <row r="4720" spans="1:22">
      <c r="A4720">
        <v>4088200100</v>
      </c>
      <c r="B4720" s="1061">
        <v>2</v>
      </c>
      <c r="C4720" s="1061">
        <v>5</v>
      </c>
      <c r="D4720" s="1062">
        <v>2</v>
      </c>
      <c r="E4720" s="1061" t="s">
        <v>2394</v>
      </c>
      <c r="F4720" s="1061">
        <v>143</v>
      </c>
      <c r="G4720" s="1061" t="s">
        <v>711</v>
      </c>
      <c r="H4720" s="1063">
        <v>1</v>
      </c>
      <c r="I4720" s="1064">
        <v>37502</v>
      </c>
      <c r="J4720" s="1064">
        <v>1</v>
      </c>
      <c r="K4720">
        <v>2020</v>
      </c>
      <c r="L4720" s="1064">
        <v>1</v>
      </c>
      <c r="M4720" s="1064">
        <v>4</v>
      </c>
      <c r="N4720" s="1064" t="s">
        <v>2395</v>
      </c>
      <c r="O4720">
        <v>13</v>
      </c>
      <c r="P4720" s="1065">
        <v>0</v>
      </c>
      <c r="Q4720" s="1065">
        <v>0</v>
      </c>
      <c r="R4720" s="1066">
        <f t="shared" si="73"/>
        <v>0</v>
      </c>
      <c r="S4720" s="1065">
        <v>0</v>
      </c>
      <c r="T4720" s="1065">
        <v>0</v>
      </c>
      <c r="U4720" s="1065">
        <v>2300</v>
      </c>
      <c r="V4720" s="1065">
        <v>2300</v>
      </c>
    </row>
    <row r="4721" spans="1:22">
      <c r="A4721">
        <v>4088200100</v>
      </c>
      <c r="B4721" s="1061">
        <v>2</v>
      </c>
      <c r="C4721" s="1061">
        <v>5</v>
      </c>
      <c r="D4721" s="1062">
        <v>2</v>
      </c>
      <c r="E4721" s="1061" t="s">
        <v>2394</v>
      </c>
      <c r="F4721" s="1061">
        <v>143</v>
      </c>
      <c r="G4721" s="1061" t="s">
        <v>711</v>
      </c>
      <c r="H4721" s="1063">
        <v>1</v>
      </c>
      <c r="I4721" s="1064">
        <v>37502</v>
      </c>
      <c r="J4721" s="1064">
        <v>1</v>
      </c>
      <c r="K4721">
        <v>2020</v>
      </c>
      <c r="L4721" s="1064">
        <v>1</v>
      </c>
      <c r="M4721" s="1064">
        <v>4</v>
      </c>
      <c r="N4721" s="1064" t="s">
        <v>2395</v>
      </c>
      <c r="O4721">
        <v>13</v>
      </c>
      <c r="P4721" s="1065">
        <v>0</v>
      </c>
      <c r="Q4721" s="1065">
        <v>0</v>
      </c>
      <c r="R4721" s="1066">
        <f t="shared" si="73"/>
        <v>0</v>
      </c>
      <c r="S4721" s="1065">
        <v>0</v>
      </c>
      <c r="T4721" s="1065">
        <v>0</v>
      </c>
      <c r="U4721" s="1065">
        <v>0</v>
      </c>
      <c r="V4721" s="1065">
        <v>0</v>
      </c>
    </row>
    <row r="4722" spans="1:22">
      <c r="A4722">
        <v>4088200100</v>
      </c>
      <c r="B4722" s="1061">
        <v>2</v>
      </c>
      <c r="C4722" s="1061">
        <v>5</v>
      </c>
      <c r="D4722" s="1062">
        <v>2</v>
      </c>
      <c r="E4722" s="1061" t="s">
        <v>2394</v>
      </c>
      <c r="F4722" s="1061">
        <v>143</v>
      </c>
      <c r="G4722" s="1061" t="s">
        <v>711</v>
      </c>
      <c r="H4722" s="1063">
        <v>1</v>
      </c>
      <c r="I4722" s="1064">
        <v>37502</v>
      </c>
      <c r="J4722" s="1064">
        <v>1</v>
      </c>
      <c r="K4722">
        <v>2020</v>
      </c>
      <c r="L4722" s="1064">
        <v>1</v>
      </c>
      <c r="M4722" s="1064">
        <v>4</v>
      </c>
      <c r="N4722" s="1064" t="s">
        <v>2395</v>
      </c>
      <c r="O4722">
        <v>13</v>
      </c>
      <c r="P4722" s="1065">
        <v>0</v>
      </c>
      <c r="Q4722" s="1065">
        <v>0</v>
      </c>
      <c r="R4722" s="1066">
        <f t="shared" si="73"/>
        <v>0</v>
      </c>
      <c r="S4722" s="1065">
        <v>0</v>
      </c>
      <c r="T4722" s="1065">
        <v>0</v>
      </c>
      <c r="U4722" s="1065">
        <v>0</v>
      </c>
      <c r="V4722" s="1065">
        <v>0</v>
      </c>
    </row>
    <row r="4723" spans="1:22">
      <c r="A4723">
        <v>4088200100</v>
      </c>
      <c r="B4723" s="1061">
        <v>2</v>
      </c>
      <c r="C4723" s="1061">
        <v>5</v>
      </c>
      <c r="D4723" s="1062">
        <v>2</v>
      </c>
      <c r="E4723" s="1061" t="s">
        <v>2394</v>
      </c>
      <c r="F4723" s="1061">
        <v>143</v>
      </c>
      <c r="G4723" s="1061" t="s">
        <v>711</v>
      </c>
      <c r="H4723" s="1063">
        <v>1</v>
      </c>
      <c r="I4723" s="1064">
        <v>37502</v>
      </c>
      <c r="J4723" s="1064">
        <v>1</v>
      </c>
      <c r="K4723">
        <v>2020</v>
      </c>
      <c r="L4723" s="1064">
        <v>1</v>
      </c>
      <c r="M4723" s="1064">
        <v>4</v>
      </c>
      <c r="N4723" s="1064" t="s">
        <v>2395</v>
      </c>
      <c r="O4723">
        <v>13</v>
      </c>
      <c r="P4723" s="1065">
        <v>0</v>
      </c>
      <c r="Q4723" s="1065">
        <v>0</v>
      </c>
      <c r="R4723" s="1066">
        <f t="shared" si="73"/>
        <v>0</v>
      </c>
      <c r="S4723" s="1065">
        <v>2300</v>
      </c>
      <c r="T4723" s="1065">
        <v>2300</v>
      </c>
      <c r="U4723" s="1065">
        <v>0</v>
      </c>
      <c r="V4723" s="1065">
        <v>0</v>
      </c>
    </row>
    <row r="4724" spans="1:22">
      <c r="A4724">
        <v>4088200100</v>
      </c>
      <c r="B4724" s="1061">
        <v>2</v>
      </c>
      <c r="C4724" s="1061">
        <v>5</v>
      </c>
      <c r="D4724" s="1062">
        <v>2</v>
      </c>
      <c r="E4724" s="1061" t="s">
        <v>2394</v>
      </c>
      <c r="F4724" s="1061">
        <v>143</v>
      </c>
      <c r="G4724" s="1061" t="s">
        <v>711</v>
      </c>
      <c r="H4724" s="1063">
        <v>1</v>
      </c>
      <c r="I4724" s="1064">
        <v>37502</v>
      </c>
      <c r="J4724" s="1064">
        <v>1</v>
      </c>
      <c r="K4724">
        <v>2020</v>
      </c>
      <c r="L4724" s="1064">
        <v>1</v>
      </c>
      <c r="M4724" s="1064">
        <v>4</v>
      </c>
      <c r="N4724" s="1064" t="s">
        <v>2395</v>
      </c>
      <c r="O4724">
        <v>13</v>
      </c>
      <c r="P4724" s="1065">
        <v>0</v>
      </c>
      <c r="Q4724" s="1065">
        <v>2300</v>
      </c>
      <c r="R4724" s="1066">
        <f t="shared" si="73"/>
        <v>2300</v>
      </c>
      <c r="S4724" s="1065">
        <v>0</v>
      </c>
      <c r="T4724" s="1065">
        <v>0</v>
      </c>
      <c r="U4724" s="1065">
        <v>0</v>
      </c>
      <c r="V4724" s="1065">
        <v>0</v>
      </c>
    </row>
    <row r="4725" spans="1:22">
      <c r="A4725">
        <v>4088200100</v>
      </c>
      <c r="B4725" s="1061">
        <v>2</v>
      </c>
      <c r="C4725" s="1061">
        <v>5</v>
      </c>
      <c r="D4725" s="1062">
        <v>2</v>
      </c>
      <c r="E4725" s="1061" t="s">
        <v>2394</v>
      </c>
      <c r="F4725" s="1061">
        <v>143</v>
      </c>
      <c r="G4725" s="1061" t="s">
        <v>711</v>
      </c>
      <c r="H4725" s="1063">
        <v>1</v>
      </c>
      <c r="I4725" s="1064">
        <v>37502</v>
      </c>
      <c r="J4725" s="1064">
        <v>1</v>
      </c>
      <c r="K4725">
        <v>2020</v>
      </c>
      <c r="L4725" s="1064">
        <v>1</v>
      </c>
      <c r="M4725" s="1064">
        <v>4</v>
      </c>
      <c r="N4725" s="1064" t="s">
        <v>2395</v>
      </c>
      <c r="O4725">
        <v>13</v>
      </c>
      <c r="P4725" s="1065">
        <v>0</v>
      </c>
      <c r="Q4725" s="1065">
        <v>0</v>
      </c>
      <c r="R4725" s="1066">
        <f t="shared" si="73"/>
        <v>0</v>
      </c>
      <c r="S4725" s="1065">
        <v>0</v>
      </c>
      <c r="T4725" s="1065">
        <v>0</v>
      </c>
      <c r="U4725" s="1065">
        <v>0</v>
      </c>
      <c r="V4725" s="1065">
        <v>0</v>
      </c>
    </row>
    <row r="4726" spans="1:22">
      <c r="A4726">
        <v>4088200100</v>
      </c>
      <c r="B4726" s="1061">
        <v>2</v>
      </c>
      <c r="C4726" s="1061">
        <v>5</v>
      </c>
      <c r="D4726" s="1062">
        <v>2</v>
      </c>
      <c r="E4726" s="1061" t="s">
        <v>2394</v>
      </c>
      <c r="F4726" s="1061">
        <v>143</v>
      </c>
      <c r="G4726" s="1061" t="s">
        <v>711</v>
      </c>
      <c r="H4726" s="1063">
        <v>1</v>
      </c>
      <c r="I4726" s="1064">
        <v>37502</v>
      </c>
      <c r="J4726" s="1064">
        <v>1</v>
      </c>
      <c r="K4726">
        <v>2020</v>
      </c>
      <c r="L4726" s="1064">
        <v>1</v>
      </c>
      <c r="M4726" s="1064">
        <v>4</v>
      </c>
      <c r="N4726" s="1064" t="s">
        <v>2395</v>
      </c>
      <c r="O4726">
        <v>13</v>
      </c>
      <c r="P4726" s="1065">
        <v>0</v>
      </c>
      <c r="Q4726" s="1065">
        <v>0</v>
      </c>
      <c r="R4726" s="1066">
        <f t="shared" si="73"/>
        <v>0</v>
      </c>
      <c r="S4726" s="1065">
        <v>0</v>
      </c>
      <c r="T4726" s="1065">
        <v>0</v>
      </c>
      <c r="U4726" s="1065">
        <v>700</v>
      </c>
      <c r="V4726" s="1065">
        <v>700</v>
      </c>
    </row>
    <row r="4727" spans="1:22">
      <c r="A4727">
        <v>4088200100</v>
      </c>
      <c r="B4727" s="1061">
        <v>2</v>
      </c>
      <c r="C4727" s="1061">
        <v>5</v>
      </c>
      <c r="D4727" s="1062">
        <v>2</v>
      </c>
      <c r="E4727" s="1061" t="s">
        <v>2394</v>
      </c>
      <c r="F4727" s="1061">
        <v>143</v>
      </c>
      <c r="G4727" s="1061" t="s">
        <v>711</v>
      </c>
      <c r="H4727" s="1063">
        <v>1</v>
      </c>
      <c r="I4727" s="1064">
        <v>37502</v>
      </c>
      <c r="J4727" s="1064">
        <v>1</v>
      </c>
      <c r="K4727">
        <v>2020</v>
      </c>
      <c r="L4727" s="1064">
        <v>1</v>
      </c>
      <c r="M4727" s="1064">
        <v>4</v>
      </c>
      <c r="N4727" s="1064" t="s">
        <v>2395</v>
      </c>
      <c r="O4727">
        <v>13</v>
      </c>
      <c r="P4727" s="1065">
        <v>0</v>
      </c>
      <c r="Q4727" s="1065">
        <v>0</v>
      </c>
      <c r="R4727" s="1066">
        <f t="shared" si="73"/>
        <v>0</v>
      </c>
      <c r="S4727" s="1065">
        <v>0</v>
      </c>
      <c r="T4727" s="1065">
        <v>0</v>
      </c>
      <c r="U4727" s="1065">
        <v>0</v>
      </c>
      <c r="V4727" s="1065">
        <v>0</v>
      </c>
    </row>
    <row r="4728" spans="1:22">
      <c r="A4728">
        <v>4088200100</v>
      </c>
      <c r="B4728" s="1061">
        <v>2</v>
      </c>
      <c r="C4728" s="1061">
        <v>5</v>
      </c>
      <c r="D4728" s="1062">
        <v>2</v>
      </c>
      <c r="E4728" s="1061" t="s">
        <v>2394</v>
      </c>
      <c r="F4728" s="1061">
        <v>143</v>
      </c>
      <c r="G4728" s="1061" t="s">
        <v>711</v>
      </c>
      <c r="H4728" s="1063">
        <v>1</v>
      </c>
      <c r="I4728" s="1064">
        <v>37502</v>
      </c>
      <c r="J4728" s="1064">
        <v>1</v>
      </c>
      <c r="K4728">
        <v>2020</v>
      </c>
      <c r="L4728" s="1064">
        <v>1</v>
      </c>
      <c r="M4728" s="1064">
        <v>4</v>
      </c>
      <c r="N4728" s="1064" t="s">
        <v>2395</v>
      </c>
      <c r="O4728">
        <v>13</v>
      </c>
      <c r="P4728" s="1065">
        <v>0</v>
      </c>
      <c r="Q4728" s="1065">
        <v>0</v>
      </c>
      <c r="R4728" s="1066">
        <f t="shared" si="73"/>
        <v>0</v>
      </c>
      <c r="S4728" s="1065">
        <v>0</v>
      </c>
      <c r="T4728" s="1065">
        <v>0</v>
      </c>
      <c r="U4728" s="1065">
        <v>0</v>
      </c>
      <c r="V4728" s="1065">
        <v>0</v>
      </c>
    </row>
    <row r="4729" spans="1:22">
      <c r="A4729">
        <v>4088200100</v>
      </c>
      <c r="B4729" s="1061">
        <v>2</v>
      </c>
      <c r="C4729" s="1061">
        <v>5</v>
      </c>
      <c r="D4729" s="1062">
        <v>2</v>
      </c>
      <c r="E4729" s="1061" t="s">
        <v>2394</v>
      </c>
      <c r="F4729" s="1061">
        <v>143</v>
      </c>
      <c r="G4729" s="1061" t="s">
        <v>711</v>
      </c>
      <c r="H4729" s="1063">
        <v>1</v>
      </c>
      <c r="I4729" s="1064">
        <v>37502</v>
      </c>
      <c r="J4729" s="1064">
        <v>1</v>
      </c>
      <c r="K4729">
        <v>2020</v>
      </c>
      <c r="L4729" s="1064">
        <v>1</v>
      </c>
      <c r="M4729" s="1064">
        <v>4</v>
      </c>
      <c r="N4729" s="1064" t="s">
        <v>2395</v>
      </c>
      <c r="O4729">
        <v>13</v>
      </c>
      <c r="P4729" s="1065">
        <v>0</v>
      </c>
      <c r="Q4729" s="1065">
        <v>0</v>
      </c>
      <c r="R4729" s="1066">
        <f t="shared" si="73"/>
        <v>0</v>
      </c>
      <c r="S4729" s="1065">
        <v>700</v>
      </c>
      <c r="T4729" s="1065">
        <v>700</v>
      </c>
      <c r="U4729" s="1065">
        <v>0</v>
      </c>
      <c r="V4729" s="1065">
        <v>0</v>
      </c>
    </row>
    <row r="4730" spans="1:22">
      <c r="A4730">
        <v>4088200100</v>
      </c>
      <c r="B4730" s="1061">
        <v>2</v>
      </c>
      <c r="C4730" s="1061">
        <v>5</v>
      </c>
      <c r="D4730" s="1062">
        <v>2</v>
      </c>
      <c r="E4730" s="1061" t="s">
        <v>2394</v>
      </c>
      <c r="F4730" s="1061">
        <v>143</v>
      </c>
      <c r="G4730" s="1061" t="s">
        <v>711</v>
      </c>
      <c r="H4730" s="1063">
        <v>1</v>
      </c>
      <c r="I4730" s="1064">
        <v>37502</v>
      </c>
      <c r="J4730" s="1064">
        <v>1</v>
      </c>
      <c r="K4730">
        <v>2020</v>
      </c>
      <c r="L4730" s="1064">
        <v>1</v>
      </c>
      <c r="M4730" s="1064">
        <v>4</v>
      </c>
      <c r="N4730" s="1064" t="s">
        <v>2395</v>
      </c>
      <c r="O4730">
        <v>13</v>
      </c>
      <c r="P4730" s="1065">
        <v>0</v>
      </c>
      <c r="Q4730" s="1065">
        <v>700</v>
      </c>
      <c r="R4730" s="1066">
        <f t="shared" si="73"/>
        <v>700</v>
      </c>
      <c r="S4730" s="1065">
        <v>0</v>
      </c>
      <c r="T4730" s="1065">
        <v>0</v>
      </c>
      <c r="U4730" s="1065">
        <v>0</v>
      </c>
      <c r="V4730" s="1065">
        <v>0</v>
      </c>
    </row>
    <row r="4731" spans="1:22">
      <c r="A4731">
        <v>4088200100</v>
      </c>
      <c r="B4731" s="1061">
        <v>2</v>
      </c>
      <c r="C4731" s="1061">
        <v>5</v>
      </c>
      <c r="D4731" s="1062">
        <v>2</v>
      </c>
      <c r="E4731" s="1061" t="s">
        <v>2394</v>
      </c>
      <c r="F4731" s="1061">
        <v>143</v>
      </c>
      <c r="G4731" s="1061" t="s">
        <v>711</v>
      </c>
      <c r="H4731" s="1063">
        <v>1</v>
      </c>
      <c r="I4731" s="1064">
        <v>37502</v>
      </c>
      <c r="J4731" s="1064">
        <v>1</v>
      </c>
      <c r="K4731">
        <v>2020</v>
      </c>
      <c r="L4731" s="1064">
        <v>1</v>
      </c>
      <c r="M4731" s="1064">
        <v>4</v>
      </c>
      <c r="N4731" s="1064" t="s">
        <v>2395</v>
      </c>
      <c r="O4731">
        <v>13</v>
      </c>
      <c r="P4731" s="1065">
        <v>0</v>
      </c>
      <c r="Q4731" s="1065">
        <v>0</v>
      </c>
      <c r="R4731" s="1066">
        <f t="shared" si="73"/>
        <v>0</v>
      </c>
      <c r="S4731" s="1065">
        <v>0</v>
      </c>
      <c r="T4731" s="1065">
        <v>0</v>
      </c>
      <c r="U4731" s="1065">
        <v>0</v>
      </c>
      <c r="V4731" s="1065">
        <v>0</v>
      </c>
    </row>
    <row r="4732" spans="1:22">
      <c r="A4732">
        <v>4088200100</v>
      </c>
      <c r="B4732" s="1061">
        <v>2</v>
      </c>
      <c r="C4732" s="1061">
        <v>5</v>
      </c>
      <c r="D4732" s="1062">
        <v>2</v>
      </c>
      <c r="E4732" s="1061" t="s">
        <v>2394</v>
      </c>
      <c r="F4732" s="1061">
        <v>143</v>
      </c>
      <c r="G4732" s="1061" t="s">
        <v>711</v>
      </c>
      <c r="H4732" s="1063">
        <v>1</v>
      </c>
      <c r="I4732" s="1064">
        <v>37502</v>
      </c>
      <c r="J4732" s="1064">
        <v>1</v>
      </c>
      <c r="K4732">
        <v>2020</v>
      </c>
      <c r="L4732" s="1064">
        <v>1</v>
      </c>
      <c r="M4732" s="1064">
        <v>4</v>
      </c>
      <c r="N4732" s="1064" t="s">
        <v>2395</v>
      </c>
      <c r="O4732">
        <v>13</v>
      </c>
      <c r="P4732" s="1065">
        <v>0</v>
      </c>
      <c r="Q4732" s="1065">
        <v>0</v>
      </c>
      <c r="R4732" s="1066">
        <f t="shared" si="73"/>
        <v>0</v>
      </c>
      <c r="S4732" s="1065">
        <v>0</v>
      </c>
      <c r="T4732" s="1065">
        <v>0</v>
      </c>
      <c r="U4732" s="1065">
        <v>2300</v>
      </c>
      <c r="V4732" s="1065">
        <v>2300</v>
      </c>
    </row>
    <row r="4733" spans="1:22">
      <c r="A4733">
        <v>4088200100</v>
      </c>
      <c r="B4733" s="1061">
        <v>2</v>
      </c>
      <c r="C4733" s="1061">
        <v>5</v>
      </c>
      <c r="D4733" s="1062">
        <v>2</v>
      </c>
      <c r="E4733" s="1061" t="s">
        <v>2394</v>
      </c>
      <c r="F4733" s="1061">
        <v>143</v>
      </c>
      <c r="G4733" s="1061" t="s">
        <v>711</v>
      </c>
      <c r="H4733" s="1063">
        <v>1</v>
      </c>
      <c r="I4733" s="1064">
        <v>37502</v>
      </c>
      <c r="J4733" s="1064">
        <v>1</v>
      </c>
      <c r="K4733">
        <v>2020</v>
      </c>
      <c r="L4733" s="1064">
        <v>1</v>
      </c>
      <c r="M4733" s="1064">
        <v>4</v>
      </c>
      <c r="N4733" s="1064" t="s">
        <v>2395</v>
      </c>
      <c r="O4733">
        <v>13</v>
      </c>
      <c r="P4733" s="1065">
        <v>0</v>
      </c>
      <c r="Q4733" s="1065">
        <v>0</v>
      </c>
      <c r="R4733" s="1066">
        <f t="shared" si="73"/>
        <v>0</v>
      </c>
      <c r="S4733" s="1065">
        <v>0</v>
      </c>
      <c r="T4733" s="1065">
        <v>0</v>
      </c>
      <c r="U4733" s="1065">
        <v>0</v>
      </c>
      <c r="V4733" s="1065">
        <v>0</v>
      </c>
    </row>
    <row r="4734" spans="1:22">
      <c r="A4734">
        <v>4088200100</v>
      </c>
      <c r="B4734" s="1061">
        <v>2</v>
      </c>
      <c r="C4734" s="1061">
        <v>5</v>
      </c>
      <c r="D4734" s="1062">
        <v>2</v>
      </c>
      <c r="E4734" s="1061" t="s">
        <v>2394</v>
      </c>
      <c r="F4734" s="1061">
        <v>143</v>
      </c>
      <c r="G4734" s="1061" t="s">
        <v>711</v>
      </c>
      <c r="H4734" s="1063">
        <v>1</v>
      </c>
      <c r="I4734" s="1064">
        <v>37502</v>
      </c>
      <c r="J4734" s="1064">
        <v>1</v>
      </c>
      <c r="K4734">
        <v>2020</v>
      </c>
      <c r="L4734" s="1064">
        <v>1</v>
      </c>
      <c r="M4734" s="1064">
        <v>4</v>
      </c>
      <c r="N4734" s="1064" t="s">
        <v>2395</v>
      </c>
      <c r="O4734">
        <v>13</v>
      </c>
      <c r="P4734" s="1065">
        <v>0</v>
      </c>
      <c r="Q4734" s="1065">
        <v>0</v>
      </c>
      <c r="R4734" s="1066">
        <f t="shared" si="73"/>
        <v>0</v>
      </c>
      <c r="S4734" s="1065">
        <v>0</v>
      </c>
      <c r="T4734" s="1065">
        <v>0</v>
      </c>
      <c r="U4734" s="1065">
        <v>0</v>
      </c>
      <c r="V4734" s="1065">
        <v>0</v>
      </c>
    </row>
    <row r="4735" spans="1:22">
      <c r="A4735">
        <v>4088200100</v>
      </c>
      <c r="B4735" s="1061">
        <v>2</v>
      </c>
      <c r="C4735" s="1061">
        <v>5</v>
      </c>
      <c r="D4735" s="1062">
        <v>2</v>
      </c>
      <c r="E4735" s="1061" t="s">
        <v>2394</v>
      </c>
      <c r="F4735" s="1061">
        <v>143</v>
      </c>
      <c r="G4735" s="1061" t="s">
        <v>711</v>
      </c>
      <c r="H4735" s="1063">
        <v>1</v>
      </c>
      <c r="I4735" s="1064">
        <v>37502</v>
      </c>
      <c r="J4735" s="1064">
        <v>1</v>
      </c>
      <c r="K4735">
        <v>2020</v>
      </c>
      <c r="L4735" s="1064">
        <v>1</v>
      </c>
      <c r="M4735" s="1064">
        <v>4</v>
      </c>
      <c r="N4735" s="1064" t="s">
        <v>2395</v>
      </c>
      <c r="O4735">
        <v>13</v>
      </c>
      <c r="P4735" s="1065">
        <v>0</v>
      </c>
      <c r="Q4735" s="1065">
        <v>0</v>
      </c>
      <c r="R4735" s="1066">
        <f t="shared" si="73"/>
        <v>0</v>
      </c>
      <c r="S4735" s="1065">
        <v>2300</v>
      </c>
      <c r="T4735" s="1065">
        <v>2300</v>
      </c>
      <c r="U4735" s="1065">
        <v>0</v>
      </c>
      <c r="V4735" s="1065">
        <v>0</v>
      </c>
    </row>
    <row r="4736" spans="1:22">
      <c r="A4736">
        <v>4088200100</v>
      </c>
      <c r="B4736" s="1061">
        <v>2</v>
      </c>
      <c r="C4736" s="1061">
        <v>5</v>
      </c>
      <c r="D4736" s="1062">
        <v>2</v>
      </c>
      <c r="E4736" s="1061" t="s">
        <v>2394</v>
      </c>
      <c r="F4736" s="1061">
        <v>143</v>
      </c>
      <c r="G4736" s="1061" t="s">
        <v>711</v>
      </c>
      <c r="H4736" s="1063">
        <v>1</v>
      </c>
      <c r="I4736" s="1064">
        <v>37502</v>
      </c>
      <c r="J4736" s="1064">
        <v>1</v>
      </c>
      <c r="K4736">
        <v>2020</v>
      </c>
      <c r="L4736" s="1064">
        <v>1</v>
      </c>
      <c r="M4736" s="1064">
        <v>4</v>
      </c>
      <c r="N4736" s="1064" t="s">
        <v>2395</v>
      </c>
      <c r="O4736">
        <v>13</v>
      </c>
      <c r="P4736" s="1065">
        <v>0</v>
      </c>
      <c r="Q4736" s="1065">
        <v>2000</v>
      </c>
      <c r="R4736" s="1066">
        <f t="shared" si="73"/>
        <v>2000</v>
      </c>
      <c r="S4736" s="1065">
        <v>0</v>
      </c>
      <c r="T4736" s="1065">
        <v>0</v>
      </c>
      <c r="U4736" s="1065">
        <v>0</v>
      </c>
      <c r="V4736" s="1065">
        <v>0</v>
      </c>
    </row>
    <row r="4737" spans="1:22">
      <c r="A4737">
        <v>4088200100</v>
      </c>
      <c r="B4737" s="1061">
        <v>2</v>
      </c>
      <c r="C4737" s="1061">
        <v>5</v>
      </c>
      <c r="D4737" s="1062">
        <v>2</v>
      </c>
      <c r="E4737" s="1061" t="s">
        <v>2394</v>
      </c>
      <c r="F4737" s="1061">
        <v>143</v>
      </c>
      <c r="G4737" s="1061" t="s">
        <v>711</v>
      </c>
      <c r="H4737" s="1063">
        <v>1</v>
      </c>
      <c r="I4737" s="1064">
        <v>37901</v>
      </c>
      <c r="J4737" s="1064">
        <v>1</v>
      </c>
      <c r="K4737">
        <v>2020</v>
      </c>
      <c r="L4737" s="1064">
        <v>1</v>
      </c>
      <c r="M4737" s="1064">
        <v>4</v>
      </c>
      <c r="N4737" s="1064" t="s">
        <v>2395</v>
      </c>
      <c r="O4737">
        <v>13</v>
      </c>
      <c r="P4737" s="1065">
        <v>0</v>
      </c>
      <c r="Q4737" s="1065">
        <v>0</v>
      </c>
      <c r="R4737" s="1066">
        <f t="shared" si="73"/>
        <v>0</v>
      </c>
      <c r="S4737" s="1065">
        <v>0</v>
      </c>
      <c r="T4737" s="1065">
        <v>0</v>
      </c>
      <c r="U4737" s="1065">
        <v>0</v>
      </c>
      <c r="V4737" s="1065">
        <v>0</v>
      </c>
    </row>
    <row r="4738" spans="1:22">
      <c r="A4738">
        <v>4088200100</v>
      </c>
      <c r="B4738" s="1061">
        <v>2</v>
      </c>
      <c r="C4738" s="1061">
        <v>5</v>
      </c>
      <c r="D4738" s="1062">
        <v>2</v>
      </c>
      <c r="E4738" s="1061" t="s">
        <v>2394</v>
      </c>
      <c r="F4738" s="1061">
        <v>143</v>
      </c>
      <c r="G4738" s="1061" t="s">
        <v>711</v>
      </c>
      <c r="H4738" s="1063">
        <v>1</v>
      </c>
      <c r="I4738" s="1064">
        <v>37901</v>
      </c>
      <c r="J4738" s="1064">
        <v>1</v>
      </c>
      <c r="K4738">
        <v>2020</v>
      </c>
      <c r="L4738" s="1064">
        <v>1</v>
      </c>
      <c r="M4738" s="1064">
        <v>4</v>
      </c>
      <c r="N4738" s="1064" t="s">
        <v>2395</v>
      </c>
      <c r="O4738">
        <v>13</v>
      </c>
      <c r="P4738" s="1065">
        <v>0</v>
      </c>
      <c r="Q4738" s="1065">
        <v>0</v>
      </c>
      <c r="R4738" s="1066">
        <f t="shared" si="73"/>
        <v>0</v>
      </c>
      <c r="S4738" s="1065">
        <v>0</v>
      </c>
      <c r="T4738" s="1065">
        <v>0</v>
      </c>
      <c r="U4738" s="1065">
        <v>780</v>
      </c>
      <c r="V4738" s="1065">
        <v>780</v>
      </c>
    </row>
    <row r="4739" spans="1:22">
      <c r="A4739">
        <v>4088200100</v>
      </c>
      <c r="B4739" s="1061">
        <v>2</v>
      </c>
      <c r="C4739" s="1061">
        <v>5</v>
      </c>
      <c r="D4739" s="1062">
        <v>2</v>
      </c>
      <c r="E4739" s="1061" t="s">
        <v>2394</v>
      </c>
      <c r="F4739" s="1061">
        <v>143</v>
      </c>
      <c r="G4739" s="1061" t="s">
        <v>711</v>
      </c>
      <c r="H4739" s="1063">
        <v>1</v>
      </c>
      <c r="I4739" s="1064">
        <v>37901</v>
      </c>
      <c r="J4739" s="1064">
        <v>1</v>
      </c>
      <c r="K4739">
        <v>2020</v>
      </c>
      <c r="L4739" s="1064">
        <v>1</v>
      </c>
      <c r="M4739" s="1064">
        <v>4</v>
      </c>
      <c r="N4739" s="1064" t="s">
        <v>2395</v>
      </c>
      <c r="O4739">
        <v>13</v>
      </c>
      <c r="P4739" s="1065">
        <v>0</v>
      </c>
      <c r="Q4739" s="1065">
        <v>0</v>
      </c>
      <c r="R4739" s="1066">
        <f t="shared" si="73"/>
        <v>0</v>
      </c>
      <c r="S4739" s="1065">
        <v>0</v>
      </c>
      <c r="T4739" s="1065">
        <v>0</v>
      </c>
      <c r="U4739" s="1065">
        <v>0</v>
      </c>
      <c r="V4739" s="1065">
        <v>0</v>
      </c>
    </row>
    <row r="4740" spans="1:22">
      <c r="A4740">
        <v>4088200100</v>
      </c>
      <c r="B4740" s="1061">
        <v>2</v>
      </c>
      <c r="C4740" s="1061">
        <v>5</v>
      </c>
      <c r="D4740" s="1062">
        <v>2</v>
      </c>
      <c r="E4740" s="1061" t="s">
        <v>2394</v>
      </c>
      <c r="F4740" s="1061">
        <v>143</v>
      </c>
      <c r="G4740" s="1061" t="s">
        <v>711</v>
      </c>
      <c r="H4740" s="1063">
        <v>1</v>
      </c>
      <c r="I4740" s="1064">
        <v>37901</v>
      </c>
      <c r="J4740" s="1064">
        <v>1</v>
      </c>
      <c r="K4740">
        <v>2020</v>
      </c>
      <c r="L4740" s="1064">
        <v>1</v>
      </c>
      <c r="M4740" s="1064">
        <v>4</v>
      </c>
      <c r="N4740" s="1064" t="s">
        <v>2395</v>
      </c>
      <c r="O4740">
        <v>13</v>
      </c>
      <c r="P4740" s="1065">
        <v>0</v>
      </c>
      <c r="Q4740" s="1065">
        <v>0</v>
      </c>
      <c r="R4740" s="1066">
        <f t="shared" si="73"/>
        <v>0</v>
      </c>
      <c r="S4740" s="1065">
        <v>0</v>
      </c>
      <c r="T4740" s="1065">
        <v>0</v>
      </c>
      <c r="U4740" s="1065">
        <v>0</v>
      </c>
      <c r="V4740" s="1065">
        <v>0</v>
      </c>
    </row>
    <row r="4741" spans="1:22">
      <c r="A4741">
        <v>4088200100</v>
      </c>
      <c r="B4741" s="1061">
        <v>2</v>
      </c>
      <c r="C4741" s="1061">
        <v>5</v>
      </c>
      <c r="D4741" s="1062">
        <v>2</v>
      </c>
      <c r="E4741" s="1061" t="s">
        <v>2394</v>
      </c>
      <c r="F4741" s="1061">
        <v>143</v>
      </c>
      <c r="G4741" s="1061" t="s">
        <v>711</v>
      </c>
      <c r="H4741" s="1063">
        <v>1</v>
      </c>
      <c r="I4741" s="1064">
        <v>37901</v>
      </c>
      <c r="J4741" s="1064">
        <v>1</v>
      </c>
      <c r="K4741">
        <v>2020</v>
      </c>
      <c r="L4741" s="1064">
        <v>1</v>
      </c>
      <c r="M4741" s="1064">
        <v>4</v>
      </c>
      <c r="N4741" s="1064" t="s">
        <v>2395</v>
      </c>
      <c r="O4741">
        <v>13</v>
      </c>
      <c r="P4741" s="1065">
        <v>0</v>
      </c>
      <c r="Q4741" s="1065">
        <v>0</v>
      </c>
      <c r="R4741" s="1066">
        <f t="shared" ref="R4741:R4804" si="74">P4741+Q4741</f>
        <v>0</v>
      </c>
      <c r="S4741" s="1065">
        <v>780</v>
      </c>
      <c r="T4741" s="1065">
        <v>780</v>
      </c>
      <c r="U4741" s="1065">
        <v>0</v>
      </c>
      <c r="V4741" s="1065">
        <v>0</v>
      </c>
    </row>
    <row r="4742" spans="1:22">
      <c r="A4742">
        <v>4088200100</v>
      </c>
      <c r="B4742" s="1061">
        <v>2</v>
      </c>
      <c r="C4742" s="1061">
        <v>5</v>
      </c>
      <c r="D4742" s="1062">
        <v>2</v>
      </c>
      <c r="E4742" s="1061" t="s">
        <v>2394</v>
      </c>
      <c r="F4742" s="1061">
        <v>143</v>
      </c>
      <c r="G4742" s="1061" t="s">
        <v>711</v>
      </c>
      <c r="H4742" s="1063">
        <v>1</v>
      </c>
      <c r="I4742" s="1064">
        <v>37901</v>
      </c>
      <c r="J4742" s="1064">
        <v>1</v>
      </c>
      <c r="K4742">
        <v>2020</v>
      </c>
      <c r="L4742" s="1064">
        <v>1</v>
      </c>
      <c r="M4742" s="1064">
        <v>4</v>
      </c>
      <c r="N4742" s="1064" t="s">
        <v>2395</v>
      </c>
      <c r="O4742">
        <v>13</v>
      </c>
      <c r="P4742" s="1065">
        <v>0</v>
      </c>
      <c r="Q4742" s="1065">
        <v>780</v>
      </c>
      <c r="R4742" s="1066">
        <f t="shared" si="74"/>
        <v>780</v>
      </c>
      <c r="S4742" s="1065">
        <v>0</v>
      </c>
      <c r="T4742" s="1065">
        <v>0</v>
      </c>
      <c r="U4742" s="1065">
        <v>0</v>
      </c>
      <c r="V4742" s="1065">
        <v>0</v>
      </c>
    </row>
    <row r="4743" spans="1:22">
      <c r="A4743">
        <v>4088200100</v>
      </c>
      <c r="B4743" s="1061">
        <v>2</v>
      </c>
      <c r="C4743" s="1061">
        <v>5</v>
      </c>
      <c r="D4743" s="1062">
        <v>2</v>
      </c>
      <c r="E4743" s="1061" t="s">
        <v>2394</v>
      </c>
      <c r="F4743" s="1061">
        <v>143</v>
      </c>
      <c r="G4743" s="1061" t="s">
        <v>711</v>
      </c>
      <c r="H4743" s="1063">
        <v>1</v>
      </c>
      <c r="I4743" s="1064">
        <v>38101</v>
      </c>
      <c r="J4743" s="1064">
        <v>1</v>
      </c>
      <c r="K4743">
        <v>2020</v>
      </c>
      <c r="L4743" s="1064">
        <v>1</v>
      </c>
      <c r="M4743" s="1064">
        <v>4</v>
      </c>
      <c r="N4743" s="1064" t="s">
        <v>2395</v>
      </c>
      <c r="O4743">
        <v>13</v>
      </c>
      <c r="P4743" s="1065">
        <v>0</v>
      </c>
      <c r="Q4743" s="1065">
        <v>0</v>
      </c>
      <c r="R4743" s="1066">
        <f t="shared" si="74"/>
        <v>0</v>
      </c>
      <c r="S4743" s="1065">
        <v>0</v>
      </c>
      <c r="T4743" s="1065">
        <v>0</v>
      </c>
      <c r="U4743" s="1065">
        <v>0</v>
      </c>
      <c r="V4743" s="1065">
        <v>0</v>
      </c>
    </row>
    <row r="4744" spans="1:22">
      <c r="A4744">
        <v>4088200100</v>
      </c>
      <c r="B4744" s="1061">
        <v>2</v>
      </c>
      <c r="C4744" s="1061">
        <v>5</v>
      </c>
      <c r="D4744" s="1062">
        <v>2</v>
      </c>
      <c r="E4744" s="1061" t="s">
        <v>2394</v>
      </c>
      <c r="F4744" s="1061">
        <v>143</v>
      </c>
      <c r="G4744" s="1061" t="s">
        <v>711</v>
      </c>
      <c r="H4744" s="1063">
        <v>1</v>
      </c>
      <c r="I4744" s="1064">
        <v>38101</v>
      </c>
      <c r="J4744" s="1064">
        <v>1</v>
      </c>
      <c r="K4744">
        <v>2020</v>
      </c>
      <c r="L4744" s="1064">
        <v>1</v>
      </c>
      <c r="M4744" s="1064">
        <v>4</v>
      </c>
      <c r="N4744" s="1064" t="s">
        <v>2395</v>
      </c>
      <c r="O4744">
        <v>13</v>
      </c>
      <c r="P4744" s="1065">
        <v>0</v>
      </c>
      <c r="Q4744" s="1065">
        <v>0</v>
      </c>
      <c r="R4744" s="1066">
        <f t="shared" si="74"/>
        <v>0</v>
      </c>
      <c r="S4744" s="1065">
        <v>0</v>
      </c>
      <c r="T4744" s="1065">
        <v>0</v>
      </c>
      <c r="U4744" s="1065">
        <v>800.05</v>
      </c>
      <c r="V4744" s="1065">
        <v>800.05</v>
      </c>
    </row>
    <row r="4745" spans="1:22">
      <c r="A4745">
        <v>4088200100</v>
      </c>
      <c r="B4745" s="1061">
        <v>2</v>
      </c>
      <c r="C4745" s="1061">
        <v>5</v>
      </c>
      <c r="D4745" s="1062">
        <v>2</v>
      </c>
      <c r="E4745" s="1061" t="s">
        <v>2394</v>
      </c>
      <c r="F4745" s="1061">
        <v>143</v>
      </c>
      <c r="G4745" s="1061" t="s">
        <v>711</v>
      </c>
      <c r="H4745" s="1063">
        <v>1</v>
      </c>
      <c r="I4745" s="1064">
        <v>38101</v>
      </c>
      <c r="J4745" s="1064">
        <v>1</v>
      </c>
      <c r="K4745">
        <v>2020</v>
      </c>
      <c r="L4745" s="1064">
        <v>1</v>
      </c>
      <c r="M4745" s="1064">
        <v>4</v>
      </c>
      <c r="N4745" s="1064" t="s">
        <v>2395</v>
      </c>
      <c r="O4745">
        <v>13</v>
      </c>
      <c r="P4745" s="1065">
        <v>0</v>
      </c>
      <c r="Q4745" s="1065">
        <v>0</v>
      </c>
      <c r="R4745" s="1066">
        <f t="shared" si="74"/>
        <v>0</v>
      </c>
      <c r="S4745" s="1065">
        <v>800.05</v>
      </c>
      <c r="T4745" s="1065">
        <v>800.05</v>
      </c>
      <c r="U4745" s="1065">
        <v>0</v>
      </c>
      <c r="V4745" s="1065">
        <v>0</v>
      </c>
    </row>
    <row r="4746" spans="1:22">
      <c r="A4746">
        <v>4088200100</v>
      </c>
      <c r="B4746" s="1061">
        <v>2</v>
      </c>
      <c r="C4746" s="1061">
        <v>5</v>
      </c>
      <c r="D4746" s="1062">
        <v>2</v>
      </c>
      <c r="E4746" s="1061" t="s">
        <v>2394</v>
      </c>
      <c r="F4746" s="1061">
        <v>143</v>
      </c>
      <c r="G4746" s="1061" t="s">
        <v>711</v>
      </c>
      <c r="H4746" s="1063">
        <v>1</v>
      </c>
      <c r="I4746" s="1064">
        <v>38101</v>
      </c>
      <c r="J4746" s="1064">
        <v>1</v>
      </c>
      <c r="K4746">
        <v>2020</v>
      </c>
      <c r="L4746" s="1064">
        <v>1</v>
      </c>
      <c r="M4746" s="1064">
        <v>4</v>
      </c>
      <c r="N4746" s="1064" t="s">
        <v>2395</v>
      </c>
      <c r="O4746">
        <v>13</v>
      </c>
      <c r="P4746" s="1065">
        <v>0</v>
      </c>
      <c r="Q4746" s="1065">
        <v>800.05</v>
      </c>
      <c r="R4746" s="1066">
        <f t="shared" si="74"/>
        <v>800.05</v>
      </c>
      <c r="S4746" s="1065">
        <v>0</v>
      </c>
      <c r="T4746" s="1065">
        <v>0</v>
      </c>
      <c r="U4746" s="1065">
        <v>0</v>
      </c>
      <c r="V4746" s="1065">
        <v>0</v>
      </c>
    </row>
    <row r="4747" spans="1:22">
      <c r="A4747">
        <v>4088200100</v>
      </c>
      <c r="B4747" s="1061">
        <v>2</v>
      </c>
      <c r="C4747" s="1061">
        <v>5</v>
      </c>
      <c r="D4747" s="1062">
        <v>2</v>
      </c>
      <c r="E4747" s="1061" t="s">
        <v>2394</v>
      </c>
      <c r="F4747" s="1061">
        <v>143</v>
      </c>
      <c r="G4747" s="1061" t="s">
        <v>711</v>
      </c>
      <c r="H4747" s="1063">
        <v>1</v>
      </c>
      <c r="I4747" s="1064">
        <v>38101</v>
      </c>
      <c r="J4747" s="1064">
        <v>1</v>
      </c>
      <c r="K4747">
        <v>2020</v>
      </c>
      <c r="L4747" s="1064">
        <v>1</v>
      </c>
      <c r="M4747" s="1064">
        <v>4</v>
      </c>
      <c r="N4747" s="1064" t="s">
        <v>2395</v>
      </c>
      <c r="O4747">
        <v>13</v>
      </c>
      <c r="P4747" s="1065">
        <v>0</v>
      </c>
      <c r="Q4747" s="1065">
        <v>0</v>
      </c>
      <c r="R4747" s="1066">
        <f t="shared" si="74"/>
        <v>0</v>
      </c>
      <c r="S4747" s="1065">
        <v>0</v>
      </c>
      <c r="T4747" s="1065">
        <v>0</v>
      </c>
      <c r="U4747" s="1065">
        <v>0</v>
      </c>
      <c r="V4747" s="1065">
        <v>0</v>
      </c>
    </row>
    <row r="4748" spans="1:22">
      <c r="A4748">
        <v>4088200100</v>
      </c>
      <c r="B4748" s="1061">
        <v>2</v>
      </c>
      <c r="C4748" s="1061">
        <v>5</v>
      </c>
      <c r="D4748" s="1062">
        <v>2</v>
      </c>
      <c r="E4748" s="1061" t="s">
        <v>2394</v>
      </c>
      <c r="F4748" s="1061">
        <v>143</v>
      </c>
      <c r="G4748" s="1061" t="s">
        <v>711</v>
      </c>
      <c r="H4748" s="1063">
        <v>1</v>
      </c>
      <c r="I4748" s="1064">
        <v>38101</v>
      </c>
      <c r="J4748" s="1064">
        <v>1</v>
      </c>
      <c r="K4748">
        <v>2020</v>
      </c>
      <c r="L4748" s="1064">
        <v>1</v>
      </c>
      <c r="M4748" s="1064">
        <v>4</v>
      </c>
      <c r="N4748" s="1064" t="s">
        <v>2395</v>
      </c>
      <c r="O4748">
        <v>13</v>
      </c>
      <c r="P4748" s="1065">
        <v>0</v>
      </c>
      <c r="Q4748" s="1065">
        <v>0</v>
      </c>
      <c r="R4748" s="1066">
        <f t="shared" si="74"/>
        <v>0</v>
      </c>
      <c r="S4748" s="1065">
        <v>0</v>
      </c>
      <c r="T4748" s="1065">
        <v>0</v>
      </c>
      <c r="U4748" s="1065">
        <v>0</v>
      </c>
      <c r="V4748" s="1065">
        <v>0</v>
      </c>
    </row>
    <row r="4749" spans="1:22">
      <c r="A4749">
        <v>4088200100</v>
      </c>
      <c r="B4749" s="1061">
        <v>2</v>
      </c>
      <c r="C4749" s="1061">
        <v>5</v>
      </c>
      <c r="D4749" s="1062">
        <v>2</v>
      </c>
      <c r="E4749" s="1061" t="s">
        <v>2394</v>
      </c>
      <c r="F4749" s="1061">
        <v>143</v>
      </c>
      <c r="G4749" s="1061" t="s">
        <v>711</v>
      </c>
      <c r="H4749" s="1063">
        <v>1</v>
      </c>
      <c r="I4749" s="1064">
        <v>38501</v>
      </c>
      <c r="J4749" s="1064">
        <v>1</v>
      </c>
      <c r="K4749">
        <v>2020</v>
      </c>
      <c r="L4749" s="1064">
        <v>1</v>
      </c>
      <c r="M4749" s="1064">
        <v>4</v>
      </c>
      <c r="N4749" s="1064" t="s">
        <v>2395</v>
      </c>
      <c r="O4749">
        <v>13</v>
      </c>
      <c r="P4749" s="1065">
        <v>0</v>
      </c>
      <c r="Q4749" s="1065">
        <v>0</v>
      </c>
      <c r="R4749" s="1066">
        <f t="shared" si="74"/>
        <v>0</v>
      </c>
      <c r="S4749" s="1065">
        <v>0</v>
      </c>
      <c r="T4749" s="1065">
        <v>0</v>
      </c>
      <c r="U4749" s="1065">
        <v>0</v>
      </c>
      <c r="V4749" s="1065">
        <v>0</v>
      </c>
    </row>
    <row r="4750" spans="1:22">
      <c r="A4750">
        <v>4088200100</v>
      </c>
      <c r="B4750" s="1061">
        <v>2</v>
      </c>
      <c r="C4750" s="1061">
        <v>5</v>
      </c>
      <c r="D4750" s="1062">
        <v>2</v>
      </c>
      <c r="E4750" s="1061" t="s">
        <v>2394</v>
      </c>
      <c r="F4750" s="1061">
        <v>143</v>
      </c>
      <c r="G4750" s="1061" t="s">
        <v>711</v>
      </c>
      <c r="H4750" s="1063">
        <v>1</v>
      </c>
      <c r="I4750" s="1064">
        <v>38501</v>
      </c>
      <c r="J4750" s="1064">
        <v>1</v>
      </c>
      <c r="K4750">
        <v>2020</v>
      </c>
      <c r="L4750" s="1064">
        <v>1</v>
      </c>
      <c r="M4750" s="1064">
        <v>4</v>
      </c>
      <c r="N4750" s="1064" t="s">
        <v>2395</v>
      </c>
      <c r="O4750">
        <v>13</v>
      </c>
      <c r="P4750" s="1065">
        <v>0</v>
      </c>
      <c r="Q4750" s="1065">
        <v>0</v>
      </c>
      <c r="R4750" s="1066">
        <f t="shared" si="74"/>
        <v>0</v>
      </c>
      <c r="S4750" s="1065">
        <v>0</v>
      </c>
      <c r="T4750" s="1065">
        <v>0</v>
      </c>
      <c r="U4750" s="1065">
        <v>18571.11</v>
      </c>
      <c r="V4750" s="1065">
        <v>18571.11</v>
      </c>
    </row>
    <row r="4751" spans="1:22">
      <c r="A4751">
        <v>4088200100</v>
      </c>
      <c r="B4751" s="1061">
        <v>2</v>
      </c>
      <c r="C4751" s="1061">
        <v>5</v>
      </c>
      <c r="D4751" s="1062">
        <v>2</v>
      </c>
      <c r="E4751" s="1061" t="s">
        <v>2394</v>
      </c>
      <c r="F4751" s="1061">
        <v>143</v>
      </c>
      <c r="G4751" s="1061" t="s">
        <v>711</v>
      </c>
      <c r="H4751" s="1063">
        <v>1</v>
      </c>
      <c r="I4751" s="1064">
        <v>38501</v>
      </c>
      <c r="J4751" s="1064">
        <v>1</v>
      </c>
      <c r="K4751">
        <v>2020</v>
      </c>
      <c r="L4751" s="1064">
        <v>1</v>
      </c>
      <c r="M4751" s="1064">
        <v>4</v>
      </c>
      <c r="N4751" s="1064" t="s">
        <v>2395</v>
      </c>
      <c r="O4751">
        <v>13</v>
      </c>
      <c r="P4751" s="1065">
        <v>0</v>
      </c>
      <c r="Q4751" s="1065">
        <v>0</v>
      </c>
      <c r="R4751" s="1066">
        <f t="shared" si="74"/>
        <v>0</v>
      </c>
      <c r="S4751" s="1065">
        <v>0</v>
      </c>
      <c r="T4751" s="1065">
        <v>0</v>
      </c>
      <c r="U4751" s="1065">
        <v>0</v>
      </c>
      <c r="V4751" s="1065">
        <v>0</v>
      </c>
    </row>
    <row r="4752" spans="1:22">
      <c r="A4752">
        <v>4088200100</v>
      </c>
      <c r="B4752" s="1061">
        <v>2</v>
      </c>
      <c r="C4752" s="1061">
        <v>5</v>
      </c>
      <c r="D4752" s="1062">
        <v>2</v>
      </c>
      <c r="E4752" s="1061" t="s">
        <v>2394</v>
      </c>
      <c r="F4752" s="1061">
        <v>143</v>
      </c>
      <c r="G4752" s="1061" t="s">
        <v>711</v>
      </c>
      <c r="H4752" s="1063">
        <v>1</v>
      </c>
      <c r="I4752" s="1064">
        <v>38501</v>
      </c>
      <c r="J4752" s="1064">
        <v>1</v>
      </c>
      <c r="K4752">
        <v>2020</v>
      </c>
      <c r="L4752" s="1064">
        <v>1</v>
      </c>
      <c r="M4752" s="1064">
        <v>4</v>
      </c>
      <c r="N4752" s="1064" t="s">
        <v>2395</v>
      </c>
      <c r="O4752">
        <v>13</v>
      </c>
      <c r="P4752" s="1065">
        <v>0</v>
      </c>
      <c r="Q4752" s="1065">
        <v>0</v>
      </c>
      <c r="R4752" s="1066">
        <f t="shared" si="74"/>
        <v>0</v>
      </c>
      <c r="S4752" s="1065">
        <v>0</v>
      </c>
      <c r="T4752" s="1065">
        <v>0</v>
      </c>
      <c r="U4752" s="1065">
        <v>0</v>
      </c>
      <c r="V4752" s="1065">
        <v>0</v>
      </c>
    </row>
    <row r="4753" spans="1:22">
      <c r="A4753">
        <v>4088200100</v>
      </c>
      <c r="B4753" s="1061">
        <v>2</v>
      </c>
      <c r="C4753" s="1061">
        <v>5</v>
      </c>
      <c r="D4753" s="1062">
        <v>2</v>
      </c>
      <c r="E4753" s="1061" t="s">
        <v>2394</v>
      </c>
      <c r="F4753" s="1061">
        <v>143</v>
      </c>
      <c r="G4753" s="1061" t="s">
        <v>711</v>
      </c>
      <c r="H4753" s="1063">
        <v>1</v>
      </c>
      <c r="I4753" s="1064">
        <v>38501</v>
      </c>
      <c r="J4753" s="1064">
        <v>1</v>
      </c>
      <c r="K4753">
        <v>2020</v>
      </c>
      <c r="L4753" s="1064">
        <v>1</v>
      </c>
      <c r="M4753" s="1064">
        <v>4</v>
      </c>
      <c r="N4753" s="1064" t="s">
        <v>2395</v>
      </c>
      <c r="O4753">
        <v>13</v>
      </c>
      <c r="P4753" s="1065">
        <v>0</v>
      </c>
      <c r="Q4753" s="1065">
        <v>0</v>
      </c>
      <c r="R4753" s="1066">
        <f t="shared" si="74"/>
        <v>0</v>
      </c>
      <c r="S4753" s="1065">
        <v>18571.11</v>
      </c>
      <c r="T4753" s="1065">
        <v>18571.11</v>
      </c>
      <c r="U4753" s="1065">
        <v>0</v>
      </c>
      <c r="V4753" s="1065">
        <v>0</v>
      </c>
    </row>
    <row r="4754" spans="1:22">
      <c r="A4754">
        <v>4088200100</v>
      </c>
      <c r="B4754" s="1061">
        <v>2</v>
      </c>
      <c r="C4754" s="1061">
        <v>5</v>
      </c>
      <c r="D4754" s="1062">
        <v>2</v>
      </c>
      <c r="E4754" s="1061" t="s">
        <v>2394</v>
      </c>
      <c r="F4754" s="1061">
        <v>143</v>
      </c>
      <c r="G4754" s="1061" t="s">
        <v>711</v>
      </c>
      <c r="H4754" s="1063">
        <v>1</v>
      </c>
      <c r="I4754" s="1064">
        <v>38501</v>
      </c>
      <c r="J4754" s="1064">
        <v>1</v>
      </c>
      <c r="K4754">
        <v>2020</v>
      </c>
      <c r="L4754" s="1064">
        <v>1</v>
      </c>
      <c r="M4754" s="1064">
        <v>4</v>
      </c>
      <c r="N4754" s="1064" t="s">
        <v>2395</v>
      </c>
      <c r="O4754">
        <v>13</v>
      </c>
      <c r="P4754" s="1065">
        <v>0</v>
      </c>
      <c r="Q4754" s="1065">
        <v>18571.11</v>
      </c>
      <c r="R4754" s="1066">
        <f t="shared" si="74"/>
        <v>18571.11</v>
      </c>
      <c r="S4754" s="1065">
        <v>0</v>
      </c>
      <c r="T4754" s="1065">
        <v>0</v>
      </c>
      <c r="U4754" s="1065">
        <v>0</v>
      </c>
      <c r="V4754" s="1065">
        <v>0</v>
      </c>
    </row>
    <row r="4755" spans="1:22">
      <c r="A4755">
        <v>4088200100</v>
      </c>
      <c r="B4755" s="1061">
        <v>2</v>
      </c>
      <c r="C4755" s="1061">
        <v>5</v>
      </c>
      <c r="D4755" s="1062">
        <v>2</v>
      </c>
      <c r="E4755" s="1061" t="s">
        <v>2394</v>
      </c>
      <c r="F4755" s="1061">
        <v>143</v>
      </c>
      <c r="G4755" s="1061" t="s">
        <v>711</v>
      </c>
      <c r="H4755" s="1063">
        <v>1</v>
      </c>
      <c r="I4755" s="1064">
        <v>39101</v>
      </c>
      <c r="J4755" s="1064">
        <v>1</v>
      </c>
      <c r="K4755">
        <v>2020</v>
      </c>
      <c r="L4755" s="1064">
        <v>1</v>
      </c>
      <c r="M4755" s="1064">
        <v>4</v>
      </c>
      <c r="N4755" s="1064" t="s">
        <v>2395</v>
      </c>
      <c r="O4755">
        <v>13</v>
      </c>
      <c r="P4755" s="1065">
        <v>0</v>
      </c>
      <c r="Q4755" s="1065">
        <v>0</v>
      </c>
      <c r="R4755" s="1066">
        <f t="shared" si="74"/>
        <v>0</v>
      </c>
      <c r="S4755" s="1065">
        <v>0</v>
      </c>
      <c r="T4755" s="1065">
        <v>0</v>
      </c>
      <c r="U4755" s="1065">
        <v>0</v>
      </c>
      <c r="V4755" s="1065">
        <v>0</v>
      </c>
    </row>
    <row r="4756" spans="1:22">
      <c r="A4756">
        <v>4088200100</v>
      </c>
      <c r="B4756" s="1061">
        <v>2</v>
      </c>
      <c r="C4756" s="1061">
        <v>5</v>
      </c>
      <c r="D4756" s="1062">
        <v>2</v>
      </c>
      <c r="E4756" s="1061" t="s">
        <v>2394</v>
      </c>
      <c r="F4756" s="1061">
        <v>143</v>
      </c>
      <c r="G4756" s="1061" t="s">
        <v>711</v>
      </c>
      <c r="H4756" s="1063">
        <v>1</v>
      </c>
      <c r="I4756" s="1064">
        <v>39101</v>
      </c>
      <c r="J4756" s="1064">
        <v>1</v>
      </c>
      <c r="K4756">
        <v>2020</v>
      </c>
      <c r="L4756" s="1064">
        <v>1</v>
      </c>
      <c r="M4756" s="1064">
        <v>4</v>
      </c>
      <c r="N4756" s="1064" t="s">
        <v>2395</v>
      </c>
      <c r="O4756">
        <v>13</v>
      </c>
      <c r="P4756" s="1065">
        <v>0</v>
      </c>
      <c r="Q4756" s="1065">
        <v>0</v>
      </c>
      <c r="R4756" s="1066">
        <f t="shared" si="74"/>
        <v>0</v>
      </c>
      <c r="S4756" s="1065">
        <v>0</v>
      </c>
      <c r="T4756" s="1065">
        <v>0</v>
      </c>
      <c r="U4756" s="1065">
        <v>10000</v>
      </c>
      <c r="V4756" s="1065">
        <v>10000</v>
      </c>
    </row>
    <row r="4757" spans="1:22">
      <c r="A4757">
        <v>4088200100</v>
      </c>
      <c r="B4757" s="1061">
        <v>2</v>
      </c>
      <c r="C4757" s="1061">
        <v>5</v>
      </c>
      <c r="D4757" s="1062">
        <v>2</v>
      </c>
      <c r="E4757" s="1061" t="s">
        <v>2394</v>
      </c>
      <c r="F4757" s="1061">
        <v>143</v>
      </c>
      <c r="G4757" s="1061" t="s">
        <v>711</v>
      </c>
      <c r="H4757" s="1063">
        <v>1</v>
      </c>
      <c r="I4757" s="1064">
        <v>39101</v>
      </c>
      <c r="J4757" s="1064">
        <v>1</v>
      </c>
      <c r="K4757">
        <v>2020</v>
      </c>
      <c r="L4757" s="1064">
        <v>1</v>
      </c>
      <c r="M4757" s="1064">
        <v>4</v>
      </c>
      <c r="N4757" s="1064" t="s">
        <v>2395</v>
      </c>
      <c r="O4757">
        <v>13</v>
      </c>
      <c r="P4757" s="1065">
        <v>0</v>
      </c>
      <c r="Q4757" s="1065">
        <v>0</v>
      </c>
      <c r="R4757" s="1066">
        <f t="shared" si="74"/>
        <v>0</v>
      </c>
      <c r="S4757" s="1065">
        <v>10000</v>
      </c>
      <c r="T4757" s="1065">
        <v>10000</v>
      </c>
      <c r="U4757" s="1065">
        <v>0</v>
      </c>
      <c r="V4757" s="1065">
        <v>0</v>
      </c>
    </row>
    <row r="4758" spans="1:22">
      <c r="A4758">
        <v>4088200100</v>
      </c>
      <c r="B4758" s="1061">
        <v>2</v>
      </c>
      <c r="C4758" s="1061">
        <v>5</v>
      </c>
      <c r="D4758" s="1062">
        <v>2</v>
      </c>
      <c r="E4758" s="1061" t="s">
        <v>2394</v>
      </c>
      <c r="F4758" s="1061">
        <v>143</v>
      </c>
      <c r="G4758" s="1061" t="s">
        <v>711</v>
      </c>
      <c r="H4758" s="1063">
        <v>1</v>
      </c>
      <c r="I4758" s="1064">
        <v>39101</v>
      </c>
      <c r="J4758" s="1064">
        <v>1</v>
      </c>
      <c r="K4758">
        <v>2020</v>
      </c>
      <c r="L4758" s="1064">
        <v>1</v>
      </c>
      <c r="M4758" s="1064">
        <v>4</v>
      </c>
      <c r="N4758" s="1064" t="s">
        <v>2395</v>
      </c>
      <c r="O4758">
        <v>13</v>
      </c>
      <c r="P4758" s="1065">
        <v>0</v>
      </c>
      <c r="Q4758" s="1065">
        <v>10000</v>
      </c>
      <c r="R4758" s="1066">
        <f t="shared" si="74"/>
        <v>10000</v>
      </c>
      <c r="S4758" s="1065">
        <v>0</v>
      </c>
      <c r="T4758" s="1065">
        <v>0</v>
      </c>
      <c r="U4758" s="1065">
        <v>0</v>
      </c>
      <c r="V4758" s="1065">
        <v>0</v>
      </c>
    </row>
    <row r="4759" spans="1:22">
      <c r="A4759">
        <v>4088200100</v>
      </c>
      <c r="B4759" s="1061">
        <v>2</v>
      </c>
      <c r="C4759" s="1061">
        <v>5</v>
      </c>
      <c r="D4759" s="1062">
        <v>2</v>
      </c>
      <c r="E4759" s="1061" t="s">
        <v>2394</v>
      </c>
      <c r="F4759" s="1061">
        <v>143</v>
      </c>
      <c r="G4759" s="1061" t="s">
        <v>711</v>
      </c>
      <c r="H4759" s="1063">
        <v>1</v>
      </c>
      <c r="I4759" s="1064">
        <v>39101</v>
      </c>
      <c r="J4759" s="1064">
        <v>1</v>
      </c>
      <c r="K4759">
        <v>2020</v>
      </c>
      <c r="L4759" s="1064">
        <v>1</v>
      </c>
      <c r="M4759" s="1064">
        <v>4</v>
      </c>
      <c r="N4759" s="1064" t="s">
        <v>2395</v>
      </c>
      <c r="O4759">
        <v>13</v>
      </c>
      <c r="P4759" s="1065">
        <v>0</v>
      </c>
      <c r="Q4759" s="1065">
        <v>0</v>
      </c>
      <c r="R4759" s="1066">
        <f t="shared" si="74"/>
        <v>0</v>
      </c>
      <c r="S4759" s="1065">
        <v>0</v>
      </c>
      <c r="T4759" s="1065">
        <v>0</v>
      </c>
      <c r="U4759" s="1065">
        <v>0</v>
      </c>
      <c r="V4759" s="1065">
        <v>0</v>
      </c>
    </row>
    <row r="4760" spans="1:22">
      <c r="A4760">
        <v>4088200100</v>
      </c>
      <c r="B4760" s="1061">
        <v>2</v>
      </c>
      <c r="C4760" s="1061">
        <v>5</v>
      </c>
      <c r="D4760" s="1062">
        <v>2</v>
      </c>
      <c r="E4760" s="1061" t="s">
        <v>2394</v>
      </c>
      <c r="F4760" s="1061">
        <v>143</v>
      </c>
      <c r="G4760" s="1061" t="s">
        <v>711</v>
      </c>
      <c r="H4760" s="1063">
        <v>1</v>
      </c>
      <c r="I4760" s="1064">
        <v>39101</v>
      </c>
      <c r="J4760" s="1064">
        <v>1</v>
      </c>
      <c r="K4760">
        <v>2020</v>
      </c>
      <c r="L4760" s="1064">
        <v>1</v>
      </c>
      <c r="M4760" s="1064">
        <v>4</v>
      </c>
      <c r="N4760" s="1064" t="s">
        <v>2395</v>
      </c>
      <c r="O4760">
        <v>13</v>
      </c>
      <c r="P4760" s="1065">
        <v>0</v>
      </c>
      <c r="Q4760" s="1065">
        <v>0</v>
      </c>
      <c r="R4760" s="1066">
        <f t="shared" si="74"/>
        <v>0</v>
      </c>
      <c r="S4760" s="1065">
        <v>0</v>
      </c>
      <c r="T4760" s="1065">
        <v>0</v>
      </c>
      <c r="U4760" s="1065">
        <v>0</v>
      </c>
      <c r="V4760" s="1065">
        <v>0</v>
      </c>
    </row>
    <row r="4761" spans="1:22">
      <c r="A4761">
        <v>4088200100</v>
      </c>
      <c r="B4761" s="1061">
        <v>2</v>
      </c>
      <c r="C4761" s="1061">
        <v>5</v>
      </c>
      <c r="D4761" s="1062">
        <v>2</v>
      </c>
      <c r="E4761" s="1061" t="s">
        <v>2394</v>
      </c>
      <c r="F4761" s="1061">
        <v>143</v>
      </c>
      <c r="G4761" s="1061" t="s">
        <v>711</v>
      </c>
      <c r="H4761" s="1063">
        <v>1</v>
      </c>
      <c r="I4761" s="1064">
        <v>51107</v>
      </c>
      <c r="J4761" s="1064">
        <v>2</v>
      </c>
      <c r="K4761">
        <v>2020</v>
      </c>
      <c r="L4761" s="1064">
        <v>1</v>
      </c>
      <c r="M4761" s="1064">
        <v>4</v>
      </c>
      <c r="N4761" s="1064" t="s">
        <v>2395</v>
      </c>
      <c r="O4761">
        <v>13</v>
      </c>
      <c r="P4761" s="1065">
        <v>0</v>
      </c>
      <c r="Q4761" s="1065">
        <v>0</v>
      </c>
      <c r="R4761" s="1066">
        <f t="shared" si="74"/>
        <v>0</v>
      </c>
      <c r="S4761" s="1065">
        <v>0</v>
      </c>
      <c r="T4761" s="1065">
        <v>0</v>
      </c>
      <c r="U4761" s="1065">
        <v>0</v>
      </c>
      <c r="V4761" s="1065">
        <v>0</v>
      </c>
    </row>
    <row r="4762" spans="1:22">
      <c r="A4762">
        <v>4088200100</v>
      </c>
      <c r="B4762" s="1061">
        <v>2</v>
      </c>
      <c r="C4762" s="1061">
        <v>5</v>
      </c>
      <c r="D4762" s="1062">
        <v>2</v>
      </c>
      <c r="E4762" s="1061" t="s">
        <v>2394</v>
      </c>
      <c r="F4762" s="1061">
        <v>143</v>
      </c>
      <c r="G4762" s="1061" t="s">
        <v>711</v>
      </c>
      <c r="H4762" s="1063">
        <v>1</v>
      </c>
      <c r="I4762" s="1064">
        <v>51107</v>
      </c>
      <c r="J4762" s="1064">
        <v>2</v>
      </c>
      <c r="K4762">
        <v>2020</v>
      </c>
      <c r="L4762" s="1064">
        <v>1</v>
      </c>
      <c r="M4762" s="1064">
        <v>4</v>
      </c>
      <c r="N4762" s="1064" t="s">
        <v>2395</v>
      </c>
      <c r="O4762">
        <v>13</v>
      </c>
      <c r="P4762" s="1065">
        <v>0</v>
      </c>
      <c r="Q4762" s="1065">
        <v>0</v>
      </c>
      <c r="R4762" s="1066">
        <f t="shared" si="74"/>
        <v>0</v>
      </c>
      <c r="S4762" s="1065">
        <v>0</v>
      </c>
      <c r="T4762" s="1065">
        <v>0</v>
      </c>
      <c r="U4762" s="1065">
        <v>0</v>
      </c>
      <c r="V4762" s="1065">
        <v>0</v>
      </c>
    </row>
    <row r="4763" spans="1:22">
      <c r="A4763">
        <v>4088200100</v>
      </c>
      <c r="B4763" s="1061">
        <v>2</v>
      </c>
      <c r="C4763" s="1061">
        <v>5</v>
      </c>
      <c r="D4763" s="1062">
        <v>2</v>
      </c>
      <c r="E4763" s="1061" t="s">
        <v>2394</v>
      </c>
      <c r="F4763" s="1061">
        <v>143</v>
      </c>
      <c r="G4763" s="1061" t="s">
        <v>711</v>
      </c>
      <c r="H4763" s="1063">
        <v>1</v>
      </c>
      <c r="I4763" s="1064">
        <v>51107</v>
      </c>
      <c r="J4763" s="1064">
        <v>2</v>
      </c>
      <c r="K4763">
        <v>2020</v>
      </c>
      <c r="L4763" s="1064">
        <v>1</v>
      </c>
      <c r="M4763" s="1064">
        <v>4</v>
      </c>
      <c r="N4763" s="1064" t="s">
        <v>2395</v>
      </c>
      <c r="O4763">
        <v>13</v>
      </c>
      <c r="P4763" s="1065">
        <v>0</v>
      </c>
      <c r="Q4763" s="1065">
        <v>0</v>
      </c>
      <c r="R4763" s="1066">
        <f t="shared" si="74"/>
        <v>0</v>
      </c>
      <c r="S4763" s="1065">
        <v>100340</v>
      </c>
      <c r="T4763" s="1065">
        <v>100340</v>
      </c>
      <c r="U4763" s="1065">
        <v>0</v>
      </c>
      <c r="V4763" s="1065">
        <v>0</v>
      </c>
    </row>
    <row r="4764" spans="1:22">
      <c r="A4764">
        <v>4088200100</v>
      </c>
      <c r="B4764" s="1061">
        <v>2</v>
      </c>
      <c r="C4764" s="1061">
        <v>5</v>
      </c>
      <c r="D4764" s="1062">
        <v>2</v>
      </c>
      <c r="E4764" s="1061" t="s">
        <v>2394</v>
      </c>
      <c r="F4764" s="1061">
        <v>143</v>
      </c>
      <c r="G4764" s="1061" t="s">
        <v>711</v>
      </c>
      <c r="H4764" s="1063">
        <v>1</v>
      </c>
      <c r="I4764" s="1064">
        <v>51107</v>
      </c>
      <c r="J4764" s="1064">
        <v>2</v>
      </c>
      <c r="K4764">
        <v>2020</v>
      </c>
      <c r="L4764" s="1064">
        <v>1</v>
      </c>
      <c r="M4764" s="1064">
        <v>4</v>
      </c>
      <c r="N4764" s="1064" t="s">
        <v>2395</v>
      </c>
      <c r="O4764">
        <v>13</v>
      </c>
      <c r="P4764" s="1065">
        <v>0</v>
      </c>
      <c r="Q4764" s="1065">
        <v>231043.76</v>
      </c>
      <c r="R4764" s="1066">
        <f t="shared" si="74"/>
        <v>231043.76</v>
      </c>
      <c r="S4764" s="1065">
        <v>0</v>
      </c>
      <c r="T4764" s="1065">
        <v>0</v>
      </c>
      <c r="U4764" s="1065">
        <v>0</v>
      </c>
      <c r="V4764" s="1065">
        <v>0</v>
      </c>
    </row>
    <row r="4765" spans="1:22">
      <c r="A4765">
        <v>4088200100</v>
      </c>
      <c r="B4765" s="1061">
        <v>2</v>
      </c>
      <c r="C4765" s="1061">
        <v>5</v>
      </c>
      <c r="D4765" s="1062">
        <v>2</v>
      </c>
      <c r="E4765" s="1061" t="s">
        <v>2394</v>
      </c>
      <c r="F4765" s="1061">
        <v>143</v>
      </c>
      <c r="G4765" s="1061" t="s">
        <v>711</v>
      </c>
      <c r="H4765" s="1063">
        <v>1</v>
      </c>
      <c r="I4765" s="1064">
        <v>51107</v>
      </c>
      <c r="J4765" s="1064">
        <v>2</v>
      </c>
      <c r="K4765">
        <v>2020</v>
      </c>
      <c r="L4765" s="1064">
        <v>1</v>
      </c>
      <c r="M4765" s="1064">
        <v>4</v>
      </c>
      <c r="N4765" s="1064" t="s">
        <v>2395</v>
      </c>
      <c r="O4765">
        <v>13</v>
      </c>
      <c r="P4765" s="1065">
        <v>0</v>
      </c>
      <c r="Q4765" s="1065">
        <v>0</v>
      </c>
      <c r="R4765" s="1066">
        <f t="shared" si="74"/>
        <v>0</v>
      </c>
      <c r="S4765" s="1065">
        <v>0</v>
      </c>
      <c r="T4765" s="1065">
        <v>0</v>
      </c>
      <c r="U4765" s="1065">
        <v>0</v>
      </c>
      <c r="V4765" s="1065">
        <v>0</v>
      </c>
    </row>
    <row r="4766" spans="1:22">
      <c r="A4766">
        <v>4088200100</v>
      </c>
      <c r="B4766" s="1061">
        <v>2</v>
      </c>
      <c r="C4766" s="1061">
        <v>5</v>
      </c>
      <c r="D4766" s="1062">
        <v>2</v>
      </c>
      <c r="E4766" s="1061" t="s">
        <v>2394</v>
      </c>
      <c r="F4766" s="1061">
        <v>143</v>
      </c>
      <c r="G4766" s="1061" t="s">
        <v>711</v>
      </c>
      <c r="H4766" s="1063">
        <v>1</v>
      </c>
      <c r="I4766" s="1064">
        <v>51107</v>
      </c>
      <c r="J4766" s="1064">
        <v>2</v>
      </c>
      <c r="K4766">
        <v>2020</v>
      </c>
      <c r="L4766" s="1064">
        <v>1</v>
      </c>
      <c r="M4766" s="1064">
        <v>4</v>
      </c>
      <c r="N4766" s="1064" t="s">
        <v>2395</v>
      </c>
      <c r="O4766">
        <v>13</v>
      </c>
      <c r="P4766" s="1065">
        <v>0</v>
      </c>
      <c r="Q4766" s="1065">
        <v>0</v>
      </c>
      <c r="R4766" s="1066">
        <f t="shared" si="74"/>
        <v>0</v>
      </c>
      <c r="S4766" s="1065">
        <v>0</v>
      </c>
      <c r="T4766" s="1065">
        <v>0</v>
      </c>
      <c r="U4766" s="1065">
        <v>7302.55</v>
      </c>
      <c r="V4766" s="1065">
        <v>7302.55</v>
      </c>
    </row>
    <row r="4767" spans="1:22">
      <c r="A4767">
        <v>4088200100</v>
      </c>
      <c r="B4767" s="1061">
        <v>2</v>
      </c>
      <c r="C4767" s="1061">
        <v>5</v>
      </c>
      <c r="D4767" s="1062">
        <v>2</v>
      </c>
      <c r="E4767" s="1061" t="s">
        <v>2394</v>
      </c>
      <c r="F4767" s="1061">
        <v>143</v>
      </c>
      <c r="G4767" s="1061" t="s">
        <v>711</v>
      </c>
      <c r="H4767" s="1063">
        <v>1</v>
      </c>
      <c r="I4767" s="1064">
        <v>51107</v>
      </c>
      <c r="J4767" s="1064">
        <v>2</v>
      </c>
      <c r="K4767">
        <v>2020</v>
      </c>
      <c r="L4767" s="1064">
        <v>1</v>
      </c>
      <c r="M4767" s="1064">
        <v>4</v>
      </c>
      <c r="N4767" s="1064" t="s">
        <v>2395</v>
      </c>
      <c r="O4767">
        <v>13</v>
      </c>
      <c r="P4767" s="1065">
        <v>0</v>
      </c>
      <c r="Q4767" s="1065">
        <v>0</v>
      </c>
      <c r="R4767" s="1066">
        <f t="shared" si="74"/>
        <v>0</v>
      </c>
      <c r="S4767" s="1065">
        <v>0</v>
      </c>
      <c r="T4767" s="1065">
        <v>0</v>
      </c>
      <c r="U4767" s="1065">
        <v>0</v>
      </c>
      <c r="V4767" s="1065">
        <v>0</v>
      </c>
    </row>
    <row r="4768" spans="1:22">
      <c r="A4768">
        <v>4088200100</v>
      </c>
      <c r="B4768" s="1061">
        <v>2</v>
      </c>
      <c r="C4768" s="1061">
        <v>5</v>
      </c>
      <c r="D4768" s="1062">
        <v>2</v>
      </c>
      <c r="E4768" s="1061" t="s">
        <v>2394</v>
      </c>
      <c r="F4768" s="1061">
        <v>143</v>
      </c>
      <c r="G4768" s="1061" t="s">
        <v>711</v>
      </c>
      <c r="H4768" s="1063">
        <v>1</v>
      </c>
      <c r="I4768" s="1064">
        <v>51107</v>
      </c>
      <c r="J4768" s="1064">
        <v>2</v>
      </c>
      <c r="K4768">
        <v>2020</v>
      </c>
      <c r="L4768" s="1064">
        <v>1</v>
      </c>
      <c r="M4768" s="1064">
        <v>4</v>
      </c>
      <c r="N4768" s="1064" t="s">
        <v>2395</v>
      </c>
      <c r="O4768">
        <v>13</v>
      </c>
      <c r="P4768" s="1065">
        <v>0</v>
      </c>
      <c r="Q4768" s="1065">
        <v>0</v>
      </c>
      <c r="R4768" s="1066">
        <f t="shared" si="74"/>
        <v>0</v>
      </c>
      <c r="S4768" s="1065">
        <v>0</v>
      </c>
      <c r="T4768" s="1065">
        <v>0</v>
      </c>
      <c r="U4768" s="1065">
        <v>0</v>
      </c>
      <c r="V4768" s="1065">
        <v>0</v>
      </c>
    </row>
    <row r="4769" spans="1:22">
      <c r="A4769">
        <v>4088200100</v>
      </c>
      <c r="B4769" s="1061">
        <v>2</v>
      </c>
      <c r="C4769" s="1061">
        <v>5</v>
      </c>
      <c r="D4769" s="1062">
        <v>2</v>
      </c>
      <c r="E4769" s="1061" t="s">
        <v>2394</v>
      </c>
      <c r="F4769" s="1061">
        <v>143</v>
      </c>
      <c r="G4769" s="1061" t="s">
        <v>711</v>
      </c>
      <c r="H4769" s="1063">
        <v>1</v>
      </c>
      <c r="I4769" s="1064">
        <v>51107</v>
      </c>
      <c r="J4769" s="1064">
        <v>2</v>
      </c>
      <c r="K4769">
        <v>2020</v>
      </c>
      <c r="L4769" s="1064">
        <v>1</v>
      </c>
      <c r="M4769" s="1064">
        <v>4</v>
      </c>
      <c r="N4769" s="1064" t="s">
        <v>2395</v>
      </c>
      <c r="O4769">
        <v>13</v>
      </c>
      <c r="P4769" s="1065">
        <v>0</v>
      </c>
      <c r="Q4769" s="1065">
        <v>0</v>
      </c>
      <c r="R4769" s="1066">
        <f t="shared" si="74"/>
        <v>0</v>
      </c>
      <c r="S4769" s="1065">
        <v>7302.55</v>
      </c>
      <c r="T4769" s="1065">
        <v>7302.55</v>
      </c>
      <c r="U4769" s="1065">
        <v>0</v>
      </c>
      <c r="V4769" s="1065">
        <v>0</v>
      </c>
    </row>
    <row r="4770" spans="1:22">
      <c r="A4770">
        <v>4088200100</v>
      </c>
      <c r="B4770" s="1061">
        <v>2</v>
      </c>
      <c r="C4770" s="1061">
        <v>5</v>
      </c>
      <c r="D4770" s="1062">
        <v>2</v>
      </c>
      <c r="E4770" s="1061" t="s">
        <v>2394</v>
      </c>
      <c r="F4770" s="1061">
        <v>143</v>
      </c>
      <c r="G4770" s="1061" t="s">
        <v>711</v>
      </c>
      <c r="H4770" s="1063">
        <v>1</v>
      </c>
      <c r="I4770" s="1064">
        <v>51107</v>
      </c>
      <c r="J4770" s="1064">
        <v>2</v>
      </c>
      <c r="K4770">
        <v>2020</v>
      </c>
      <c r="L4770" s="1064">
        <v>1</v>
      </c>
      <c r="M4770" s="1064">
        <v>4</v>
      </c>
      <c r="N4770" s="1064" t="s">
        <v>2395</v>
      </c>
      <c r="O4770">
        <v>13</v>
      </c>
      <c r="P4770" s="1065">
        <v>0</v>
      </c>
      <c r="Q4770" s="1065">
        <v>7302.55</v>
      </c>
      <c r="R4770" s="1066">
        <f t="shared" si="74"/>
        <v>7302.55</v>
      </c>
      <c r="S4770" s="1065">
        <v>0</v>
      </c>
      <c r="T4770" s="1065">
        <v>0</v>
      </c>
      <c r="U4770" s="1065">
        <v>0</v>
      </c>
      <c r="V4770" s="1065">
        <v>0</v>
      </c>
    </row>
    <row r="4771" spans="1:22">
      <c r="A4771">
        <v>4088200100</v>
      </c>
      <c r="B4771" s="1061">
        <v>2</v>
      </c>
      <c r="C4771" s="1061">
        <v>5</v>
      </c>
      <c r="D4771" s="1062">
        <v>2</v>
      </c>
      <c r="E4771" s="1061" t="s">
        <v>2394</v>
      </c>
      <c r="F4771" s="1061">
        <v>143</v>
      </c>
      <c r="G4771" s="1061" t="s">
        <v>711</v>
      </c>
      <c r="H4771" s="1063">
        <v>1</v>
      </c>
      <c r="I4771" s="1064">
        <v>51107</v>
      </c>
      <c r="J4771" s="1064">
        <v>2</v>
      </c>
      <c r="K4771">
        <v>2020</v>
      </c>
      <c r="L4771" s="1064">
        <v>1</v>
      </c>
      <c r="M4771" s="1064">
        <v>4</v>
      </c>
      <c r="N4771" s="1064" t="s">
        <v>2395</v>
      </c>
      <c r="O4771">
        <v>13</v>
      </c>
      <c r="P4771" s="1065">
        <v>0</v>
      </c>
      <c r="Q4771" s="1065">
        <v>0</v>
      </c>
      <c r="R4771" s="1066">
        <f t="shared" si="74"/>
        <v>0</v>
      </c>
      <c r="S4771" s="1065">
        <v>0</v>
      </c>
      <c r="T4771" s="1065">
        <v>0</v>
      </c>
      <c r="U4771" s="1065">
        <v>0</v>
      </c>
      <c r="V4771" s="1065">
        <v>0</v>
      </c>
    </row>
    <row r="4772" spans="1:22">
      <c r="A4772">
        <v>4088200100</v>
      </c>
      <c r="B4772" s="1061">
        <v>2</v>
      </c>
      <c r="C4772" s="1061">
        <v>5</v>
      </c>
      <c r="D4772" s="1062">
        <v>2</v>
      </c>
      <c r="E4772" s="1061" t="s">
        <v>2394</v>
      </c>
      <c r="F4772" s="1061">
        <v>143</v>
      </c>
      <c r="G4772" s="1061" t="s">
        <v>711</v>
      </c>
      <c r="H4772" s="1063">
        <v>1</v>
      </c>
      <c r="I4772" s="1064">
        <v>51107</v>
      </c>
      <c r="J4772" s="1064">
        <v>2</v>
      </c>
      <c r="K4772">
        <v>2020</v>
      </c>
      <c r="L4772" s="1064">
        <v>1</v>
      </c>
      <c r="M4772" s="1064">
        <v>4</v>
      </c>
      <c r="N4772" s="1064" t="s">
        <v>2395</v>
      </c>
      <c r="O4772">
        <v>13</v>
      </c>
      <c r="P4772" s="1065">
        <v>0</v>
      </c>
      <c r="Q4772" s="1065">
        <v>0</v>
      </c>
      <c r="R4772" s="1066">
        <f t="shared" si="74"/>
        <v>0</v>
      </c>
      <c r="S4772" s="1065">
        <v>0</v>
      </c>
      <c r="T4772" s="1065">
        <v>0</v>
      </c>
      <c r="U4772" s="1065">
        <v>15000</v>
      </c>
      <c r="V4772" s="1065">
        <v>15000</v>
      </c>
    </row>
    <row r="4773" spans="1:22">
      <c r="A4773">
        <v>4088200100</v>
      </c>
      <c r="B4773" s="1061">
        <v>2</v>
      </c>
      <c r="C4773" s="1061">
        <v>5</v>
      </c>
      <c r="D4773" s="1062">
        <v>2</v>
      </c>
      <c r="E4773" s="1061" t="s">
        <v>2394</v>
      </c>
      <c r="F4773" s="1061">
        <v>143</v>
      </c>
      <c r="G4773" s="1061" t="s">
        <v>711</v>
      </c>
      <c r="H4773" s="1063">
        <v>1</v>
      </c>
      <c r="I4773" s="1064">
        <v>51107</v>
      </c>
      <c r="J4773" s="1064">
        <v>2</v>
      </c>
      <c r="K4773">
        <v>2020</v>
      </c>
      <c r="L4773" s="1064">
        <v>1</v>
      </c>
      <c r="M4773" s="1064">
        <v>4</v>
      </c>
      <c r="N4773" s="1064" t="s">
        <v>2395</v>
      </c>
      <c r="O4773">
        <v>13</v>
      </c>
      <c r="P4773" s="1065">
        <v>0</v>
      </c>
      <c r="Q4773" s="1065">
        <v>0</v>
      </c>
      <c r="R4773" s="1066">
        <f t="shared" si="74"/>
        <v>0</v>
      </c>
      <c r="S4773" s="1065">
        <v>0</v>
      </c>
      <c r="T4773" s="1065">
        <v>0</v>
      </c>
      <c r="U4773" s="1065">
        <v>0</v>
      </c>
      <c r="V4773" s="1065">
        <v>0</v>
      </c>
    </row>
    <row r="4774" spans="1:22">
      <c r="A4774">
        <v>4088200100</v>
      </c>
      <c r="B4774" s="1061">
        <v>2</v>
      </c>
      <c r="C4774" s="1061">
        <v>5</v>
      </c>
      <c r="D4774" s="1062">
        <v>2</v>
      </c>
      <c r="E4774" s="1061" t="s">
        <v>2394</v>
      </c>
      <c r="F4774" s="1061">
        <v>143</v>
      </c>
      <c r="G4774" s="1061" t="s">
        <v>711</v>
      </c>
      <c r="H4774" s="1063">
        <v>1</v>
      </c>
      <c r="I4774" s="1064">
        <v>51107</v>
      </c>
      <c r="J4774" s="1064">
        <v>2</v>
      </c>
      <c r="K4774">
        <v>2020</v>
      </c>
      <c r="L4774" s="1064">
        <v>1</v>
      </c>
      <c r="M4774" s="1064">
        <v>4</v>
      </c>
      <c r="N4774" s="1064" t="s">
        <v>2395</v>
      </c>
      <c r="O4774">
        <v>13</v>
      </c>
      <c r="P4774" s="1065">
        <v>0</v>
      </c>
      <c r="Q4774" s="1065">
        <v>0</v>
      </c>
      <c r="R4774" s="1066">
        <f t="shared" si="74"/>
        <v>0</v>
      </c>
      <c r="S4774" s="1065">
        <v>0</v>
      </c>
      <c r="T4774" s="1065">
        <v>0</v>
      </c>
      <c r="U4774" s="1065">
        <v>0</v>
      </c>
      <c r="V4774" s="1065">
        <v>0</v>
      </c>
    </row>
    <row r="4775" spans="1:22">
      <c r="A4775">
        <v>4088200100</v>
      </c>
      <c r="B4775" s="1061">
        <v>2</v>
      </c>
      <c r="C4775" s="1061">
        <v>5</v>
      </c>
      <c r="D4775" s="1062">
        <v>2</v>
      </c>
      <c r="E4775" s="1061" t="s">
        <v>2394</v>
      </c>
      <c r="F4775" s="1061">
        <v>143</v>
      </c>
      <c r="G4775" s="1061" t="s">
        <v>711</v>
      </c>
      <c r="H4775" s="1063">
        <v>1</v>
      </c>
      <c r="I4775" s="1064">
        <v>51107</v>
      </c>
      <c r="J4775" s="1064">
        <v>2</v>
      </c>
      <c r="K4775">
        <v>2020</v>
      </c>
      <c r="L4775" s="1064">
        <v>1</v>
      </c>
      <c r="M4775" s="1064">
        <v>4</v>
      </c>
      <c r="N4775" s="1064" t="s">
        <v>2395</v>
      </c>
      <c r="O4775">
        <v>13</v>
      </c>
      <c r="P4775" s="1065">
        <v>0</v>
      </c>
      <c r="Q4775" s="1065">
        <v>0</v>
      </c>
      <c r="R4775" s="1066">
        <f t="shared" si="74"/>
        <v>0</v>
      </c>
      <c r="S4775" s="1065">
        <v>15000</v>
      </c>
      <c r="T4775" s="1065">
        <v>15000</v>
      </c>
      <c r="U4775" s="1065">
        <v>0</v>
      </c>
      <c r="V4775" s="1065">
        <v>0</v>
      </c>
    </row>
    <row r="4776" spans="1:22">
      <c r="A4776">
        <v>4088200100</v>
      </c>
      <c r="B4776" s="1061">
        <v>2</v>
      </c>
      <c r="C4776" s="1061">
        <v>5</v>
      </c>
      <c r="D4776" s="1062">
        <v>2</v>
      </c>
      <c r="E4776" s="1061" t="s">
        <v>2394</v>
      </c>
      <c r="F4776" s="1061">
        <v>143</v>
      </c>
      <c r="G4776" s="1061" t="s">
        <v>711</v>
      </c>
      <c r="H4776" s="1063">
        <v>1</v>
      </c>
      <c r="I4776" s="1064">
        <v>51107</v>
      </c>
      <c r="J4776" s="1064">
        <v>2</v>
      </c>
      <c r="K4776">
        <v>2020</v>
      </c>
      <c r="L4776" s="1064">
        <v>1</v>
      </c>
      <c r="M4776" s="1064">
        <v>4</v>
      </c>
      <c r="N4776" s="1064" t="s">
        <v>2395</v>
      </c>
      <c r="O4776">
        <v>13</v>
      </c>
      <c r="P4776" s="1065">
        <v>0</v>
      </c>
      <c r="Q4776" s="1065">
        <v>15196</v>
      </c>
      <c r="R4776" s="1066">
        <f t="shared" si="74"/>
        <v>15196</v>
      </c>
      <c r="S4776" s="1065">
        <v>0</v>
      </c>
      <c r="T4776" s="1065">
        <v>0</v>
      </c>
      <c r="U4776" s="1065">
        <v>0</v>
      </c>
      <c r="V4776" s="1065">
        <v>0</v>
      </c>
    </row>
    <row r="4777" spans="1:22">
      <c r="A4777">
        <v>4088200100</v>
      </c>
      <c r="B4777" s="1061">
        <v>2</v>
      </c>
      <c r="C4777" s="1061">
        <v>5</v>
      </c>
      <c r="D4777" s="1062">
        <v>2</v>
      </c>
      <c r="E4777" s="1061" t="s">
        <v>2394</v>
      </c>
      <c r="F4777" s="1061">
        <v>143</v>
      </c>
      <c r="G4777" s="1061" t="s">
        <v>711</v>
      </c>
      <c r="H4777" s="1063">
        <v>1</v>
      </c>
      <c r="I4777" s="1064">
        <v>51503</v>
      </c>
      <c r="J4777" s="1064">
        <v>2</v>
      </c>
      <c r="K4777">
        <v>2020</v>
      </c>
      <c r="L4777" s="1064">
        <v>1</v>
      </c>
      <c r="M4777" s="1064">
        <v>4</v>
      </c>
      <c r="N4777" s="1064" t="s">
        <v>2395</v>
      </c>
      <c r="O4777">
        <v>13</v>
      </c>
      <c r="P4777" s="1065">
        <v>0</v>
      </c>
      <c r="Q4777" s="1065">
        <v>0</v>
      </c>
      <c r="R4777" s="1066">
        <f t="shared" si="74"/>
        <v>0</v>
      </c>
      <c r="S4777" s="1065">
        <v>0</v>
      </c>
      <c r="T4777" s="1065">
        <v>0</v>
      </c>
      <c r="U4777" s="1065">
        <v>0</v>
      </c>
      <c r="V4777" s="1065">
        <v>0</v>
      </c>
    </row>
    <row r="4778" spans="1:22">
      <c r="A4778">
        <v>4088200100</v>
      </c>
      <c r="B4778" s="1061">
        <v>2</v>
      </c>
      <c r="C4778" s="1061">
        <v>5</v>
      </c>
      <c r="D4778" s="1062">
        <v>2</v>
      </c>
      <c r="E4778" s="1061" t="s">
        <v>2394</v>
      </c>
      <c r="F4778" s="1061">
        <v>143</v>
      </c>
      <c r="G4778" s="1061" t="s">
        <v>711</v>
      </c>
      <c r="H4778" s="1063">
        <v>1</v>
      </c>
      <c r="I4778" s="1064">
        <v>51503</v>
      </c>
      <c r="J4778" s="1064">
        <v>2</v>
      </c>
      <c r="K4778">
        <v>2020</v>
      </c>
      <c r="L4778" s="1064">
        <v>1</v>
      </c>
      <c r="M4778" s="1064">
        <v>4</v>
      </c>
      <c r="N4778" s="1064" t="s">
        <v>2395</v>
      </c>
      <c r="O4778">
        <v>13</v>
      </c>
      <c r="P4778" s="1065">
        <v>0</v>
      </c>
      <c r="Q4778" s="1065">
        <v>0</v>
      </c>
      <c r="R4778" s="1066">
        <f t="shared" si="74"/>
        <v>0</v>
      </c>
      <c r="S4778" s="1065">
        <v>0</v>
      </c>
      <c r="T4778" s="1065">
        <v>0</v>
      </c>
      <c r="U4778" s="1065">
        <v>20860.62</v>
      </c>
      <c r="V4778" s="1065">
        <v>20860.62</v>
      </c>
    </row>
    <row r="4779" spans="1:22">
      <c r="A4779">
        <v>4088200100</v>
      </c>
      <c r="B4779" s="1061">
        <v>2</v>
      </c>
      <c r="C4779" s="1061">
        <v>5</v>
      </c>
      <c r="D4779" s="1062">
        <v>2</v>
      </c>
      <c r="E4779" s="1061" t="s">
        <v>2394</v>
      </c>
      <c r="F4779" s="1061">
        <v>143</v>
      </c>
      <c r="G4779" s="1061" t="s">
        <v>711</v>
      </c>
      <c r="H4779" s="1063">
        <v>1</v>
      </c>
      <c r="I4779" s="1064">
        <v>51503</v>
      </c>
      <c r="J4779" s="1064">
        <v>2</v>
      </c>
      <c r="K4779">
        <v>2020</v>
      </c>
      <c r="L4779" s="1064">
        <v>1</v>
      </c>
      <c r="M4779" s="1064">
        <v>4</v>
      </c>
      <c r="N4779" s="1064" t="s">
        <v>2395</v>
      </c>
      <c r="O4779">
        <v>13</v>
      </c>
      <c r="P4779" s="1065">
        <v>0</v>
      </c>
      <c r="Q4779" s="1065">
        <v>0</v>
      </c>
      <c r="R4779" s="1066">
        <f t="shared" si="74"/>
        <v>0</v>
      </c>
      <c r="S4779" s="1065">
        <v>0</v>
      </c>
      <c r="T4779" s="1065">
        <v>0</v>
      </c>
      <c r="U4779" s="1065">
        <v>0</v>
      </c>
      <c r="V4779" s="1065">
        <v>0</v>
      </c>
    </row>
    <row r="4780" spans="1:22">
      <c r="A4780">
        <v>4088200100</v>
      </c>
      <c r="B4780" s="1061">
        <v>2</v>
      </c>
      <c r="C4780" s="1061">
        <v>5</v>
      </c>
      <c r="D4780" s="1062">
        <v>2</v>
      </c>
      <c r="E4780" s="1061" t="s">
        <v>2394</v>
      </c>
      <c r="F4780" s="1061">
        <v>143</v>
      </c>
      <c r="G4780" s="1061" t="s">
        <v>711</v>
      </c>
      <c r="H4780" s="1063">
        <v>1</v>
      </c>
      <c r="I4780" s="1064">
        <v>51503</v>
      </c>
      <c r="J4780" s="1064">
        <v>2</v>
      </c>
      <c r="K4780">
        <v>2020</v>
      </c>
      <c r="L4780" s="1064">
        <v>1</v>
      </c>
      <c r="M4780" s="1064">
        <v>4</v>
      </c>
      <c r="N4780" s="1064" t="s">
        <v>2395</v>
      </c>
      <c r="O4780">
        <v>13</v>
      </c>
      <c r="P4780" s="1065">
        <v>0</v>
      </c>
      <c r="Q4780" s="1065">
        <v>0</v>
      </c>
      <c r="R4780" s="1066">
        <f t="shared" si="74"/>
        <v>0</v>
      </c>
      <c r="S4780" s="1065">
        <v>0</v>
      </c>
      <c r="T4780" s="1065">
        <v>0</v>
      </c>
      <c r="U4780" s="1065">
        <v>0</v>
      </c>
      <c r="V4780" s="1065">
        <v>0</v>
      </c>
    </row>
    <row r="4781" spans="1:22">
      <c r="A4781">
        <v>4088200100</v>
      </c>
      <c r="B4781" s="1061">
        <v>2</v>
      </c>
      <c r="C4781" s="1061">
        <v>5</v>
      </c>
      <c r="D4781" s="1062">
        <v>2</v>
      </c>
      <c r="E4781" s="1061" t="s">
        <v>2394</v>
      </c>
      <c r="F4781" s="1061">
        <v>143</v>
      </c>
      <c r="G4781" s="1061" t="s">
        <v>711</v>
      </c>
      <c r="H4781" s="1063">
        <v>1</v>
      </c>
      <c r="I4781" s="1064">
        <v>51503</v>
      </c>
      <c r="J4781" s="1064">
        <v>2</v>
      </c>
      <c r="K4781">
        <v>2020</v>
      </c>
      <c r="L4781" s="1064">
        <v>1</v>
      </c>
      <c r="M4781" s="1064">
        <v>4</v>
      </c>
      <c r="N4781" s="1064" t="s">
        <v>2395</v>
      </c>
      <c r="O4781">
        <v>13</v>
      </c>
      <c r="P4781" s="1065">
        <v>0</v>
      </c>
      <c r="Q4781" s="1065">
        <v>0</v>
      </c>
      <c r="R4781" s="1066">
        <f t="shared" si="74"/>
        <v>0</v>
      </c>
      <c r="S4781" s="1065">
        <v>20860.62</v>
      </c>
      <c r="T4781" s="1065">
        <v>20860.62</v>
      </c>
      <c r="U4781" s="1065">
        <v>0</v>
      </c>
      <c r="V4781" s="1065">
        <v>0</v>
      </c>
    </row>
    <row r="4782" spans="1:22">
      <c r="A4782">
        <v>4088200100</v>
      </c>
      <c r="B4782" s="1061">
        <v>2</v>
      </c>
      <c r="C4782" s="1061">
        <v>5</v>
      </c>
      <c r="D4782" s="1062">
        <v>2</v>
      </c>
      <c r="E4782" s="1061" t="s">
        <v>2394</v>
      </c>
      <c r="F4782" s="1061">
        <v>143</v>
      </c>
      <c r="G4782" s="1061" t="s">
        <v>711</v>
      </c>
      <c r="H4782" s="1063">
        <v>1</v>
      </c>
      <c r="I4782" s="1064">
        <v>51503</v>
      </c>
      <c r="J4782" s="1064">
        <v>2</v>
      </c>
      <c r="K4782">
        <v>2020</v>
      </c>
      <c r="L4782" s="1064">
        <v>1</v>
      </c>
      <c r="M4782" s="1064">
        <v>4</v>
      </c>
      <c r="N4782" s="1064" t="s">
        <v>2395</v>
      </c>
      <c r="O4782">
        <v>13</v>
      </c>
      <c r="P4782" s="1065">
        <v>0</v>
      </c>
      <c r="Q4782" s="1065">
        <v>30121.63</v>
      </c>
      <c r="R4782" s="1066">
        <f t="shared" si="74"/>
        <v>30121.63</v>
      </c>
      <c r="S4782" s="1065">
        <v>0</v>
      </c>
      <c r="T4782" s="1065">
        <v>0</v>
      </c>
      <c r="U4782" s="1065">
        <v>0</v>
      </c>
      <c r="V4782" s="1065">
        <v>0</v>
      </c>
    </row>
    <row r="4783" spans="1:22">
      <c r="A4783">
        <v>4088200100</v>
      </c>
      <c r="B4783" s="1061">
        <v>2</v>
      </c>
      <c r="C4783" s="1061">
        <v>5</v>
      </c>
      <c r="D4783" s="1062">
        <v>2</v>
      </c>
      <c r="E4783" s="1061" t="s">
        <v>2394</v>
      </c>
      <c r="F4783" s="1061">
        <v>143</v>
      </c>
      <c r="G4783" s="1061" t="s">
        <v>711</v>
      </c>
      <c r="H4783" s="1063">
        <v>1</v>
      </c>
      <c r="I4783" s="1064">
        <v>51503</v>
      </c>
      <c r="J4783" s="1064">
        <v>2</v>
      </c>
      <c r="K4783">
        <v>2020</v>
      </c>
      <c r="L4783" s="1064">
        <v>1</v>
      </c>
      <c r="M4783" s="1064">
        <v>4</v>
      </c>
      <c r="N4783" s="1064" t="s">
        <v>2395</v>
      </c>
      <c r="O4783">
        <v>13</v>
      </c>
      <c r="P4783" s="1065">
        <v>0</v>
      </c>
      <c r="Q4783" s="1065">
        <v>0</v>
      </c>
      <c r="R4783" s="1066">
        <f t="shared" si="74"/>
        <v>0</v>
      </c>
      <c r="S4783" s="1065">
        <v>0</v>
      </c>
      <c r="T4783" s="1065">
        <v>0</v>
      </c>
      <c r="U4783" s="1065">
        <v>0</v>
      </c>
      <c r="V4783" s="1065">
        <v>0</v>
      </c>
    </row>
    <row r="4784" spans="1:22">
      <c r="A4784">
        <v>4088200100</v>
      </c>
      <c r="B4784" s="1061">
        <v>2</v>
      </c>
      <c r="C4784" s="1061">
        <v>5</v>
      </c>
      <c r="D4784" s="1062">
        <v>2</v>
      </c>
      <c r="E4784" s="1061" t="s">
        <v>2394</v>
      </c>
      <c r="F4784" s="1061">
        <v>143</v>
      </c>
      <c r="G4784" s="1061" t="s">
        <v>711</v>
      </c>
      <c r="H4784" s="1063">
        <v>1</v>
      </c>
      <c r="I4784" s="1064">
        <v>51503</v>
      </c>
      <c r="J4784" s="1064">
        <v>2</v>
      </c>
      <c r="K4784">
        <v>2020</v>
      </c>
      <c r="L4784" s="1064">
        <v>1</v>
      </c>
      <c r="M4784" s="1064">
        <v>4</v>
      </c>
      <c r="N4784" s="1064" t="s">
        <v>2395</v>
      </c>
      <c r="O4784">
        <v>13</v>
      </c>
      <c r="P4784" s="1065">
        <v>0</v>
      </c>
      <c r="Q4784" s="1065">
        <v>0</v>
      </c>
      <c r="R4784" s="1066">
        <f t="shared" si="74"/>
        <v>0</v>
      </c>
      <c r="S4784" s="1065">
        <v>0</v>
      </c>
      <c r="T4784" s="1065">
        <v>0</v>
      </c>
      <c r="U4784" s="1065">
        <v>0</v>
      </c>
      <c r="V4784" s="1065">
        <v>0</v>
      </c>
    </row>
    <row r="4785" spans="1:22">
      <c r="A4785">
        <v>4088200100</v>
      </c>
      <c r="B4785" s="1061">
        <v>2</v>
      </c>
      <c r="C4785" s="1061">
        <v>5</v>
      </c>
      <c r="D4785" s="1062">
        <v>2</v>
      </c>
      <c r="E4785" s="1061" t="s">
        <v>2394</v>
      </c>
      <c r="F4785" s="1061">
        <v>143</v>
      </c>
      <c r="G4785" s="1061" t="s">
        <v>711</v>
      </c>
      <c r="H4785" s="1063">
        <v>1</v>
      </c>
      <c r="I4785" s="1064">
        <v>51503</v>
      </c>
      <c r="J4785" s="1064">
        <v>2</v>
      </c>
      <c r="K4785">
        <v>2020</v>
      </c>
      <c r="L4785" s="1064">
        <v>1</v>
      </c>
      <c r="M4785" s="1064">
        <v>4</v>
      </c>
      <c r="N4785" s="1064" t="s">
        <v>2395</v>
      </c>
      <c r="O4785">
        <v>13</v>
      </c>
      <c r="P4785" s="1065">
        <v>0</v>
      </c>
      <c r="Q4785" s="1065">
        <v>0</v>
      </c>
      <c r="R4785" s="1066">
        <f t="shared" si="74"/>
        <v>0</v>
      </c>
      <c r="S4785" s="1065">
        <v>1467400</v>
      </c>
      <c r="T4785" s="1065">
        <v>1467400</v>
      </c>
      <c r="U4785" s="1065">
        <v>0</v>
      </c>
      <c r="V4785" s="1065">
        <v>0</v>
      </c>
    </row>
    <row r="4786" spans="1:22">
      <c r="A4786">
        <v>4088200100</v>
      </c>
      <c r="B4786" s="1061">
        <v>2</v>
      </c>
      <c r="C4786" s="1061">
        <v>5</v>
      </c>
      <c r="D4786" s="1062">
        <v>2</v>
      </c>
      <c r="E4786" s="1061" t="s">
        <v>2394</v>
      </c>
      <c r="F4786" s="1061">
        <v>143</v>
      </c>
      <c r="G4786" s="1061" t="s">
        <v>711</v>
      </c>
      <c r="H4786" s="1063">
        <v>1</v>
      </c>
      <c r="I4786" s="1064">
        <v>51503</v>
      </c>
      <c r="J4786" s="1064">
        <v>2</v>
      </c>
      <c r="K4786">
        <v>2020</v>
      </c>
      <c r="L4786" s="1064">
        <v>1</v>
      </c>
      <c r="M4786" s="1064">
        <v>4</v>
      </c>
      <c r="N4786" s="1064" t="s">
        <v>2395</v>
      </c>
      <c r="O4786">
        <v>13</v>
      </c>
      <c r="P4786" s="1065">
        <v>0</v>
      </c>
      <c r="Q4786" s="1065">
        <v>1807838.66</v>
      </c>
      <c r="R4786" s="1066">
        <f t="shared" si="74"/>
        <v>1807838.66</v>
      </c>
      <c r="S4786" s="1065">
        <v>0</v>
      </c>
      <c r="T4786" s="1065">
        <v>0</v>
      </c>
      <c r="U4786" s="1065">
        <v>0</v>
      </c>
      <c r="V4786" s="1065">
        <v>0</v>
      </c>
    </row>
    <row r="4787" spans="1:22">
      <c r="A4787">
        <v>4088200100</v>
      </c>
      <c r="B4787" s="1061">
        <v>2</v>
      </c>
      <c r="C4787" s="1061">
        <v>5</v>
      </c>
      <c r="D4787" s="1062">
        <v>2</v>
      </c>
      <c r="E4787" s="1061" t="s">
        <v>2394</v>
      </c>
      <c r="F4787" s="1061">
        <v>143</v>
      </c>
      <c r="G4787" s="1061" t="s">
        <v>711</v>
      </c>
      <c r="H4787" s="1063">
        <v>1</v>
      </c>
      <c r="I4787" s="1064">
        <v>51908</v>
      </c>
      <c r="J4787" s="1064">
        <v>2</v>
      </c>
      <c r="K4787">
        <v>2020</v>
      </c>
      <c r="L4787" s="1064">
        <v>1</v>
      </c>
      <c r="M4787" s="1064">
        <v>4</v>
      </c>
      <c r="N4787" s="1064" t="s">
        <v>2395</v>
      </c>
      <c r="O4787">
        <v>13</v>
      </c>
      <c r="P4787" s="1065">
        <v>0</v>
      </c>
      <c r="Q4787" s="1065">
        <v>0</v>
      </c>
      <c r="R4787" s="1066">
        <f t="shared" si="74"/>
        <v>0</v>
      </c>
      <c r="S4787" s="1065">
        <v>0</v>
      </c>
      <c r="T4787" s="1065">
        <v>0</v>
      </c>
      <c r="U4787" s="1065">
        <v>0</v>
      </c>
      <c r="V4787" s="1065">
        <v>0</v>
      </c>
    </row>
    <row r="4788" spans="1:22">
      <c r="A4788">
        <v>4088200100</v>
      </c>
      <c r="B4788" s="1061">
        <v>2</v>
      </c>
      <c r="C4788" s="1061">
        <v>5</v>
      </c>
      <c r="D4788" s="1062">
        <v>2</v>
      </c>
      <c r="E4788" s="1061" t="s">
        <v>2394</v>
      </c>
      <c r="F4788" s="1061">
        <v>143</v>
      </c>
      <c r="G4788" s="1061" t="s">
        <v>711</v>
      </c>
      <c r="H4788" s="1063">
        <v>1</v>
      </c>
      <c r="I4788" s="1064">
        <v>51908</v>
      </c>
      <c r="J4788" s="1064">
        <v>2</v>
      </c>
      <c r="K4788">
        <v>2020</v>
      </c>
      <c r="L4788" s="1064">
        <v>1</v>
      </c>
      <c r="M4788" s="1064">
        <v>4</v>
      </c>
      <c r="N4788" s="1064" t="s">
        <v>2395</v>
      </c>
      <c r="O4788">
        <v>13</v>
      </c>
      <c r="P4788" s="1065">
        <v>0</v>
      </c>
      <c r="Q4788" s="1065">
        <v>0</v>
      </c>
      <c r="R4788" s="1066">
        <f t="shared" si="74"/>
        <v>0</v>
      </c>
      <c r="S4788" s="1065">
        <v>0</v>
      </c>
      <c r="T4788" s="1065">
        <v>0</v>
      </c>
      <c r="U4788" s="1065">
        <v>5363</v>
      </c>
      <c r="V4788" s="1065">
        <v>5363</v>
      </c>
    </row>
    <row r="4789" spans="1:22">
      <c r="A4789">
        <v>4088200100</v>
      </c>
      <c r="B4789" s="1061">
        <v>2</v>
      </c>
      <c r="C4789" s="1061">
        <v>5</v>
      </c>
      <c r="D4789" s="1062">
        <v>2</v>
      </c>
      <c r="E4789" s="1061" t="s">
        <v>2394</v>
      </c>
      <c r="F4789" s="1061">
        <v>143</v>
      </c>
      <c r="G4789" s="1061" t="s">
        <v>711</v>
      </c>
      <c r="H4789" s="1063">
        <v>1</v>
      </c>
      <c r="I4789" s="1064">
        <v>51908</v>
      </c>
      <c r="J4789" s="1064">
        <v>2</v>
      </c>
      <c r="K4789">
        <v>2020</v>
      </c>
      <c r="L4789" s="1064">
        <v>1</v>
      </c>
      <c r="M4789" s="1064">
        <v>4</v>
      </c>
      <c r="N4789" s="1064" t="s">
        <v>2395</v>
      </c>
      <c r="O4789">
        <v>13</v>
      </c>
      <c r="P4789" s="1065">
        <v>0</v>
      </c>
      <c r="Q4789" s="1065">
        <v>0</v>
      </c>
      <c r="R4789" s="1066">
        <f t="shared" si="74"/>
        <v>0</v>
      </c>
      <c r="S4789" s="1065">
        <v>0</v>
      </c>
      <c r="T4789" s="1065">
        <v>0</v>
      </c>
      <c r="U4789" s="1065">
        <v>0</v>
      </c>
      <c r="V4789" s="1065">
        <v>0</v>
      </c>
    </row>
    <row r="4790" spans="1:22">
      <c r="A4790">
        <v>4088200100</v>
      </c>
      <c r="B4790" s="1061">
        <v>2</v>
      </c>
      <c r="C4790" s="1061">
        <v>5</v>
      </c>
      <c r="D4790" s="1062">
        <v>2</v>
      </c>
      <c r="E4790" s="1061" t="s">
        <v>2394</v>
      </c>
      <c r="F4790" s="1061">
        <v>143</v>
      </c>
      <c r="G4790" s="1061" t="s">
        <v>711</v>
      </c>
      <c r="H4790" s="1063">
        <v>1</v>
      </c>
      <c r="I4790" s="1064">
        <v>51908</v>
      </c>
      <c r="J4790" s="1064">
        <v>2</v>
      </c>
      <c r="K4790">
        <v>2020</v>
      </c>
      <c r="L4790" s="1064">
        <v>1</v>
      </c>
      <c r="M4790" s="1064">
        <v>4</v>
      </c>
      <c r="N4790" s="1064" t="s">
        <v>2395</v>
      </c>
      <c r="O4790">
        <v>13</v>
      </c>
      <c r="P4790" s="1065">
        <v>0</v>
      </c>
      <c r="Q4790" s="1065">
        <v>0</v>
      </c>
      <c r="R4790" s="1066">
        <f t="shared" si="74"/>
        <v>0</v>
      </c>
      <c r="S4790" s="1065">
        <v>0</v>
      </c>
      <c r="T4790" s="1065">
        <v>0</v>
      </c>
      <c r="U4790" s="1065">
        <v>0</v>
      </c>
      <c r="V4790" s="1065">
        <v>0</v>
      </c>
    </row>
    <row r="4791" spans="1:22">
      <c r="A4791">
        <v>4088200100</v>
      </c>
      <c r="B4791" s="1061">
        <v>2</v>
      </c>
      <c r="C4791" s="1061">
        <v>5</v>
      </c>
      <c r="D4791" s="1062">
        <v>2</v>
      </c>
      <c r="E4791" s="1061" t="s">
        <v>2394</v>
      </c>
      <c r="F4791" s="1061">
        <v>143</v>
      </c>
      <c r="G4791" s="1061" t="s">
        <v>711</v>
      </c>
      <c r="H4791" s="1063">
        <v>1</v>
      </c>
      <c r="I4791" s="1064">
        <v>51908</v>
      </c>
      <c r="J4791" s="1064">
        <v>2</v>
      </c>
      <c r="K4791">
        <v>2020</v>
      </c>
      <c r="L4791" s="1064">
        <v>1</v>
      </c>
      <c r="M4791" s="1064">
        <v>4</v>
      </c>
      <c r="N4791" s="1064" t="s">
        <v>2395</v>
      </c>
      <c r="O4791">
        <v>13</v>
      </c>
      <c r="P4791" s="1065">
        <v>0</v>
      </c>
      <c r="Q4791" s="1065">
        <v>0</v>
      </c>
      <c r="R4791" s="1066">
        <f t="shared" si="74"/>
        <v>0</v>
      </c>
      <c r="S4791" s="1065">
        <v>5363</v>
      </c>
      <c r="T4791" s="1065">
        <v>5363</v>
      </c>
      <c r="U4791" s="1065">
        <v>0</v>
      </c>
      <c r="V4791" s="1065">
        <v>0</v>
      </c>
    </row>
    <row r="4792" spans="1:22">
      <c r="A4792">
        <v>4088200100</v>
      </c>
      <c r="B4792" s="1061">
        <v>2</v>
      </c>
      <c r="C4792" s="1061">
        <v>5</v>
      </c>
      <c r="D4792" s="1062">
        <v>2</v>
      </c>
      <c r="E4792" s="1061" t="s">
        <v>2394</v>
      </c>
      <c r="F4792" s="1061">
        <v>143</v>
      </c>
      <c r="G4792" s="1061" t="s">
        <v>711</v>
      </c>
      <c r="H4792" s="1063">
        <v>1</v>
      </c>
      <c r="I4792" s="1064">
        <v>51908</v>
      </c>
      <c r="J4792" s="1064">
        <v>2</v>
      </c>
      <c r="K4792">
        <v>2020</v>
      </c>
      <c r="L4792" s="1064">
        <v>1</v>
      </c>
      <c r="M4792" s="1064">
        <v>4</v>
      </c>
      <c r="N4792" s="1064" t="s">
        <v>2395</v>
      </c>
      <c r="O4792">
        <v>13</v>
      </c>
      <c r="P4792" s="1065">
        <v>0</v>
      </c>
      <c r="Q4792" s="1065">
        <v>5363.5</v>
      </c>
      <c r="R4792" s="1066">
        <f t="shared" si="74"/>
        <v>5363.5</v>
      </c>
      <c r="S4792" s="1065">
        <v>0</v>
      </c>
      <c r="T4792" s="1065">
        <v>0</v>
      </c>
      <c r="U4792" s="1065">
        <v>0</v>
      </c>
      <c r="V4792" s="1065">
        <v>0</v>
      </c>
    </row>
    <row r="4793" spans="1:22">
      <c r="A4793">
        <v>4088200100</v>
      </c>
      <c r="B4793" s="1061">
        <v>2</v>
      </c>
      <c r="C4793" s="1061">
        <v>5</v>
      </c>
      <c r="D4793" s="1062">
        <v>2</v>
      </c>
      <c r="E4793" s="1061" t="s">
        <v>2394</v>
      </c>
      <c r="F4793" s="1061">
        <v>143</v>
      </c>
      <c r="G4793" s="1061" t="s">
        <v>711</v>
      </c>
      <c r="H4793" s="1063">
        <v>1</v>
      </c>
      <c r="I4793" s="1064">
        <v>51908</v>
      </c>
      <c r="J4793" s="1064">
        <v>2</v>
      </c>
      <c r="K4793">
        <v>2020</v>
      </c>
      <c r="L4793" s="1064">
        <v>1</v>
      </c>
      <c r="M4793" s="1064">
        <v>4</v>
      </c>
      <c r="N4793" s="1064" t="s">
        <v>2395</v>
      </c>
      <c r="O4793">
        <v>13</v>
      </c>
      <c r="P4793" s="1065">
        <v>0</v>
      </c>
      <c r="Q4793" s="1065">
        <v>0</v>
      </c>
      <c r="R4793" s="1066">
        <f t="shared" si="74"/>
        <v>0</v>
      </c>
      <c r="S4793" s="1065">
        <v>0</v>
      </c>
      <c r="T4793" s="1065">
        <v>0</v>
      </c>
      <c r="U4793" s="1065">
        <v>0</v>
      </c>
      <c r="V4793" s="1065">
        <v>0</v>
      </c>
    </row>
    <row r="4794" spans="1:22">
      <c r="A4794">
        <v>4088200100</v>
      </c>
      <c r="B4794" s="1061">
        <v>2</v>
      </c>
      <c r="C4794" s="1061">
        <v>5</v>
      </c>
      <c r="D4794" s="1062">
        <v>2</v>
      </c>
      <c r="E4794" s="1061" t="s">
        <v>2394</v>
      </c>
      <c r="F4794" s="1061">
        <v>143</v>
      </c>
      <c r="G4794" s="1061" t="s">
        <v>711</v>
      </c>
      <c r="H4794" s="1063">
        <v>1</v>
      </c>
      <c r="I4794" s="1064">
        <v>51908</v>
      </c>
      <c r="J4794" s="1064">
        <v>2</v>
      </c>
      <c r="K4794">
        <v>2020</v>
      </c>
      <c r="L4794" s="1064">
        <v>1</v>
      </c>
      <c r="M4794" s="1064">
        <v>4</v>
      </c>
      <c r="N4794" s="1064" t="s">
        <v>2395</v>
      </c>
      <c r="O4794">
        <v>13</v>
      </c>
      <c r="P4794" s="1065">
        <v>0</v>
      </c>
      <c r="Q4794" s="1065">
        <v>0</v>
      </c>
      <c r="R4794" s="1066">
        <f t="shared" si="74"/>
        <v>0</v>
      </c>
      <c r="S4794" s="1065">
        <v>0</v>
      </c>
      <c r="T4794" s="1065">
        <v>0</v>
      </c>
      <c r="U4794" s="1065">
        <v>35320.839999999997</v>
      </c>
      <c r="V4794" s="1065">
        <v>35320.839999999997</v>
      </c>
    </row>
    <row r="4795" spans="1:22">
      <c r="A4795">
        <v>4088200100</v>
      </c>
      <c r="B4795" s="1061">
        <v>2</v>
      </c>
      <c r="C4795" s="1061">
        <v>5</v>
      </c>
      <c r="D4795" s="1062">
        <v>2</v>
      </c>
      <c r="E4795" s="1061" t="s">
        <v>2394</v>
      </c>
      <c r="F4795" s="1061">
        <v>143</v>
      </c>
      <c r="G4795" s="1061" t="s">
        <v>711</v>
      </c>
      <c r="H4795" s="1063">
        <v>1</v>
      </c>
      <c r="I4795" s="1064">
        <v>51908</v>
      </c>
      <c r="J4795" s="1064">
        <v>2</v>
      </c>
      <c r="K4795">
        <v>2020</v>
      </c>
      <c r="L4795" s="1064">
        <v>1</v>
      </c>
      <c r="M4795" s="1064">
        <v>4</v>
      </c>
      <c r="N4795" s="1064" t="s">
        <v>2395</v>
      </c>
      <c r="O4795">
        <v>13</v>
      </c>
      <c r="P4795" s="1065">
        <v>0</v>
      </c>
      <c r="Q4795" s="1065">
        <v>0</v>
      </c>
      <c r="R4795" s="1066">
        <f t="shared" si="74"/>
        <v>0</v>
      </c>
      <c r="S4795" s="1065">
        <v>0</v>
      </c>
      <c r="T4795" s="1065">
        <v>0</v>
      </c>
      <c r="U4795" s="1065">
        <v>0</v>
      </c>
      <c r="V4795" s="1065">
        <v>0</v>
      </c>
    </row>
    <row r="4796" spans="1:22">
      <c r="A4796">
        <v>4088200100</v>
      </c>
      <c r="B4796" s="1061">
        <v>2</v>
      </c>
      <c r="C4796" s="1061">
        <v>5</v>
      </c>
      <c r="D4796" s="1062">
        <v>2</v>
      </c>
      <c r="E4796" s="1061" t="s">
        <v>2394</v>
      </c>
      <c r="F4796" s="1061">
        <v>143</v>
      </c>
      <c r="G4796" s="1061" t="s">
        <v>711</v>
      </c>
      <c r="H4796" s="1063">
        <v>1</v>
      </c>
      <c r="I4796" s="1064">
        <v>51908</v>
      </c>
      <c r="J4796" s="1064">
        <v>2</v>
      </c>
      <c r="K4796">
        <v>2020</v>
      </c>
      <c r="L4796" s="1064">
        <v>1</v>
      </c>
      <c r="M4796" s="1064">
        <v>4</v>
      </c>
      <c r="N4796" s="1064" t="s">
        <v>2395</v>
      </c>
      <c r="O4796">
        <v>13</v>
      </c>
      <c r="P4796" s="1065">
        <v>0</v>
      </c>
      <c r="Q4796" s="1065">
        <v>0</v>
      </c>
      <c r="R4796" s="1066">
        <f t="shared" si="74"/>
        <v>0</v>
      </c>
      <c r="S4796" s="1065">
        <v>0</v>
      </c>
      <c r="T4796" s="1065">
        <v>0</v>
      </c>
      <c r="U4796" s="1065">
        <v>0</v>
      </c>
      <c r="V4796" s="1065">
        <v>0</v>
      </c>
    </row>
    <row r="4797" spans="1:22">
      <c r="A4797">
        <v>4088200100</v>
      </c>
      <c r="B4797" s="1061">
        <v>2</v>
      </c>
      <c r="C4797" s="1061">
        <v>5</v>
      </c>
      <c r="D4797" s="1062">
        <v>2</v>
      </c>
      <c r="E4797" s="1061" t="s">
        <v>2394</v>
      </c>
      <c r="F4797" s="1061">
        <v>143</v>
      </c>
      <c r="G4797" s="1061" t="s">
        <v>711</v>
      </c>
      <c r="H4797" s="1063">
        <v>1</v>
      </c>
      <c r="I4797" s="1064">
        <v>51908</v>
      </c>
      <c r="J4797" s="1064">
        <v>2</v>
      </c>
      <c r="K4797">
        <v>2020</v>
      </c>
      <c r="L4797" s="1064">
        <v>1</v>
      </c>
      <c r="M4797" s="1064">
        <v>4</v>
      </c>
      <c r="N4797" s="1064" t="s">
        <v>2395</v>
      </c>
      <c r="O4797">
        <v>13</v>
      </c>
      <c r="P4797" s="1065">
        <v>0</v>
      </c>
      <c r="Q4797" s="1065">
        <v>0</v>
      </c>
      <c r="R4797" s="1066">
        <f t="shared" si="74"/>
        <v>0</v>
      </c>
      <c r="S4797" s="1065">
        <v>35320.839999999997</v>
      </c>
      <c r="T4797" s="1065">
        <v>35320.839999999997</v>
      </c>
      <c r="U4797" s="1065">
        <v>0</v>
      </c>
      <c r="V4797" s="1065">
        <v>0</v>
      </c>
    </row>
    <row r="4798" spans="1:22">
      <c r="A4798">
        <v>4088200100</v>
      </c>
      <c r="B4798" s="1061">
        <v>2</v>
      </c>
      <c r="C4798" s="1061">
        <v>5</v>
      </c>
      <c r="D4798" s="1062">
        <v>2</v>
      </c>
      <c r="E4798" s="1061" t="s">
        <v>2394</v>
      </c>
      <c r="F4798" s="1061">
        <v>143</v>
      </c>
      <c r="G4798" s="1061" t="s">
        <v>711</v>
      </c>
      <c r="H4798" s="1063">
        <v>1</v>
      </c>
      <c r="I4798" s="1064">
        <v>51908</v>
      </c>
      <c r="J4798" s="1064">
        <v>2</v>
      </c>
      <c r="K4798">
        <v>2020</v>
      </c>
      <c r="L4798" s="1064">
        <v>1</v>
      </c>
      <c r="M4798" s="1064">
        <v>4</v>
      </c>
      <c r="N4798" s="1064" t="s">
        <v>2395</v>
      </c>
      <c r="O4798">
        <v>13</v>
      </c>
      <c r="P4798" s="1065">
        <v>0</v>
      </c>
      <c r="Q4798" s="1065">
        <v>42623.39</v>
      </c>
      <c r="R4798" s="1066">
        <f t="shared" si="74"/>
        <v>42623.39</v>
      </c>
      <c r="S4798" s="1065">
        <v>0</v>
      </c>
      <c r="T4798" s="1065">
        <v>0</v>
      </c>
      <c r="U4798" s="1065">
        <v>0</v>
      </c>
      <c r="V4798" s="1065">
        <v>0</v>
      </c>
    </row>
    <row r="4799" spans="1:22">
      <c r="A4799">
        <v>4088200100</v>
      </c>
      <c r="B4799" s="1061">
        <v>2</v>
      </c>
      <c r="C4799" s="1061">
        <v>5</v>
      </c>
      <c r="D4799" s="1062">
        <v>2</v>
      </c>
      <c r="E4799" s="1061" t="s">
        <v>2394</v>
      </c>
      <c r="F4799" s="1061">
        <v>143</v>
      </c>
      <c r="G4799" s="1061" t="s">
        <v>711</v>
      </c>
      <c r="H4799" s="1063">
        <v>1</v>
      </c>
      <c r="I4799" s="1064">
        <v>51908</v>
      </c>
      <c r="J4799" s="1064">
        <v>2</v>
      </c>
      <c r="K4799">
        <v>2020</v>
      </c>
      <c r="L4799" s="1064">
        <v>1</v>
      </c>
      <c r="M4799" s="1064">
        <v>4</v>
      </c>
      <c r="N4799" s="1064" t="s">
        <v>2395</v>
      </c>
      <c r="O4799">
        <v>13</v>
      </c>
      <c r="P4799" s="1065">
        <v>0</v>
      </c>
      <c r="Q4799" s="1065">
        <v>0</v>
      </c>
      <c r="R4799" s="1066">
        <f t="shared" si="74"/>
        <v>0</v>
      </c>
      <c r="S4799" s="1065">
        <v>0</v>
      </c>
      <c r="T4799" s="1065">
        <v>0</v>
      </c>
      <c r="U4799" s="1065">
        <v>0</v>
      </c>
      <c r="V4799" s="1065">
        <v>0</v>
      </c>
    </row>
    <row r="4800" spans="1:22">
      <c r="A4800">
        <v>4088200100</v>
      </c>
      <c r="B4800" s="1061">
        <v>2</v>
      </c>
      <c r="C4800" s="1061">
        <v>5</v>
      </c>
      <c r="D4800" s="1062">
        <v>2</v>
      </c>
      <c r="E4800" s="1061" t="s">
        <v>2394</v>
      </c>
      <c r="F4800" s="1061">
        <v>143</v>
      </c>
      <c r="G4800" s="1061" t="s">
        <v>711</v>
      </c>
      <c r="H4800" s="1063">
        <v>1</v>
      </c>
      <c r="I4800" s="1064">
        <v>51908</v>
      </c>
      <c r="J4800" s="1064">
        <v>2</v>
      </c>
      <c r="K4800">
        <v>2020</v>
      </c>
      <c r="L4800" s="1064">
        <v>1</v>
      </c>
      <c r="M4800" s="1064">
        <v>4</v>
      </c>
      <c r="N4800" s="1064" t="s">
        <v>2395</v>
      </c>
      <c r="O4800">
        <v>13</v>
      </c>
      <c r="P4800" s="1065">
        <v>0</v>
      </c>
      <c r="Q4800" s="1065">
        <v>0</v>
      </c>
      <c r="R4800" s="1066">
        <f t="shared" si="74"/>
        <v>0</v>
      </c>
      <c r="S4800" s="1065">
        <v>0</v>
      </c>
      <c r="T4800" s="1065">
        <v>0</v>
      </c>
      <c r="U4800" s="1065">
        <v>17400</v>
      </c>
      <c r="V4800" s="1065">
        <v>17400</v>
      </c>
    </row>
    <row r="4801" spans="1:22">
      <c r="A4801">
        <v>4088200100</v>
      </c>
      <c r="B4801" s="1061">
        <v>2</v>
      </c>
      <c r="C4801" s="1061">
        <v>5</v>
      </c>
      <c r="D4801" s="1062">
        <v>2</v>
      </c>
      <c r="E4801" s="1061" t="s">
        <v>2394</v>
      </c>
      <c r="F4801" s="1061">
        <v>143</v>
      </c>
      <c r="G4801" s="1061" t="s">
        <v>711</v>
      </c>
      <c r="H4801" s="1063">
        <v>1</v>
      </c>
      <c r="I4801" s="1064">
        <v>51908</v>
      </c>
      <c r="J4801" s="1064">
        <v>2</v>
      </c>
      <c r="K4801">
        <v>2020</v>
      </c>
      <c r="L4801" s="1064">
        <v>1</v>
      </c>
      <c r="M4801" s="1064">
        <v>4</v>
      </c>
      <c r="N4801" s="1064" t="s">
        <v>2395</v>
      </c>
      <c r="O4801">
        <v>13</v>
      </c>
      <c r="P4801" s="1065">
        <v>0</v>
      </c>
      <c r="Q4801" s="1065">
        <v>0</v>
      </c>
      <c r="R4801" s="1066">
        <f t="shared" si="74"/>
        <v>0</v>
      </c>
      <c r="S4801" s="1065">
        <v>0</v>
      </c>
      <c r="T4801" s="1065">
        <v>0</v>
      </c>
      <c r="U4801" s="1065">
        <v>0</v>
      </c>
      <c r="V4801" s="1065">
        <v>0</v>
      </c>
    </row>
    <row r="4802" spans="1:22">
      <c r="A4802">
        <v>4088200100</v>
      </c>
      <c r="B4802" s="1061">
        <v>2</v>
      </c>
      <c r="C4802" s="1061">
        <v>5</v>
      </c>
      <c r="D4802" s="1062">
        <v>2</v>
      </c>
      <c r="E4802" s="1061" t="s">
        <v>2394</v>
      </c>
      <c r="F4802" s="1061">
        <v>143</v>
      </c>
      <c r="G4802" s="1061" t="s">
        <v>711</v>
      </c>
      <c r="H4802" s="1063">
        <v>1</v>
      </c>
      <c r="I4802" s="1064">
        <v>51908</v>
      </c>
      <c r="J4802" s="1064">
        <v>2</v>
      </c>
      <c r="K4802">
        <v>2020</v>
      </c>
      <c r="L4802" s="1064">
        <v>1</v>
      </c>
      <c r="M4802" s="1064">
        <v>4</v>
      </c>
      <c r="N4802" s="1064" t="s">
        <v>2395</v>
      </c>
      <c r="O4802">
        <v>13</v>
      </c>
      <c r="P4802" s="1065">
        <v>0</v>
      </c>
      <c r="Q4802" s="1065">
        <v>0</v>
      </c>
      <c r="R4802" s="1066">
        <f t="shared" si="74"/>
        <v>0</v>
      </c>
      <c r="S4802" s="1065">
        <v>0</v>
      </c>
      <c r="T4802" s="1065">
        <v>0</v>
      </c>
      <c r="U4802" s="1065">
        <v>0</v>
      </c>
      <c r="V4802" s="1065">
        <v>0</v>
      </c>
    </row>
    <row r="4803" spans="1:22">
      <c r="A4803">
        <v>4088200100</v>
      </c>
      <c r="B4803" s="1061">
        <v>2</v>
      </c>
      <c r="C4803" s="1061">
        <v>5</v>
      </c>
      <c r="D4803" s="1062">
        <v>2</v>
      </c>
      <c r="E4803" s="1061" t="s">
        <v>2394</v>
      </c>
      <c r="F4803" s="1061">
        <v>143</v>
      </c>
      <c r="G4803" s="1061" t="s">
        <v>711</v>
      </c>
      <c r="H4803" s="1063">
        <v>1</v>
      </c>
      <c r="I4803" s="1064">
        <v>51908</v>
      </c>
      <c r="J4803" s="1064">
        <v>2</v>
      </c>
      <c r="K4803">
        <v>2020</v>
      </c>
      <c r="L4803" s="1064">
        <v>1</v>
      </c>
      <c r="M4803" s="1064">
        <v>4</v>
      </c>
      <c r="N4803" s="1064" t="s">
        <v>2395</v>
      </c>
      <c r="O4803">
        <v>13</v>
      </c>
      <c r="P4803" s="1065">
        <v>0</v>
      </c>
      <c r="Q4803" s="1065">
        <v>0</v>
      </c>
      <c r="R4803" s="1066">
        <f t="shared" si="74"/>
        <v>0</v>
      </c>
      <c r="S4803" s="1065">
        <v>17400</v>
      </c>
      <c r="T4803" s="1065">
        <v>17400</v>
      </c>
      <c r="U4803" s="1065">
        <v>0</v>
      </c>
      <c r="V4803" s="1065">
        <v>0</v>
      </c>
    </row>
    <row r="4804" spans="1:22">
      <c r="A4804">
        <v>4088200100</v>
      </c>
      <c r="B4804" s="1061">
        <v>2</v>
      </c>
      <c r="C4804" s="1061">
        <v>5</v>
      </c>
      <c r="D4804" s="1062">
        <v>2</v>
      </c>
      <c r="E4804" s="1061" t="s">
        <v>2394</v>
      </c>
      <c r="F4804" s="1061">
        <v>143</v>
      </c>
      <c r="G4804" s="1061" t="s">
        <v>711</v>
      </c>
      <c r="H4804" s="1063">
        <v>1</v>
      </c>
      <c r="I4804" s="1064">
        <v>51908</v>
      </c>
      <c r="J4804" s="1064">
        <v>2</v>
      </c>
      <c r="K4804">
        <v>2020</v>
      </c>
      <c r="L4804" s="1064">
        <v>1</v>
      </c>
      <c r="M4804" s="1064">
        <v>4</v>
      </c>
      <c r="N4804" s="1064" t="s">
        <v>2395</v>
      </c>
      <c r="O4804">
        <v>13</v>
      </c>
      <c r="P4804" s="1065">
        <v>0</v>
      </c>
      <c r="Q4804" s="1065">
        <v>17400</v>
      </c>
      <c r="R4804" s="1066">
        <f t="shared" si="74"/>
        <v>17400</v>
      </c>
      <c r="S4804" s="1065">
        <v>0</v>
      </c>
      <c r="T4804" s="1065">
        <v>0</v>
      </c>
      <c r="U4804" s="1065">
        <v>0</v>
      </c>
      <c r="V4804" s="1065">
        <v>0</v>
      </c>
    </row>
    <row r="4805" spans="1:22">
      <c r="A4805">
        <v>4088200100</v>
      </c>
      <c r="B4805" s="1061">
        <v>2</v>
      </c>
      <c r="C4805" s="1061">
        <v>5</v>
      </c>
      <c r="D4805" s="1062">
        <v>2</v>
      </c>
      <c r="E4805" s="1061" t="s">
        <v>2394</v>
      </c>
      <c r="F4805" s="1061">
        <v>143</v>
      </c>
      <c r="G4805" s="1061" t="s">
        <v>711</v>
      </c>
      <c r="H4805" s="1063">
        <v>1</v>
      </c>
      <c r="I4805" s="1064">
        <v>51908</v>
      </c>
      <c r="J4805" s="1064">
        <v>2</v>
      </c>
      <c r="K4805">
        <v>2020</v>
      </c>
      <c r="L4805" s="1064">
        <v>1</v>
      </c>
      <c r="M4805" s="1064">
        <v>4</v>
      </c>
      <c r="N4805" s="1064" t="s">
        <v>2395</v>
      </c>
      <c r="O4805">
        <v>13</v>
      </c>
      <c r="P4805" s="1065">
        <v>0</v>
      </c>
      <c r="Q4805" s="1065">
        <v>0</v>
      </c>
      <c r="R4805" s="1066">
        <f t="shared" ref="R4805:R4828" si="75">P4805+Q4805</f>
        <v>0</v>
      </c>
      <c r="S4805" s="1065">
        <v>0</v>
      </c>
      <c r="T4805" s="1065">
        <v>0</v>
      </c>
      <c r="U4805" s="1065">
        <v>0</v>
      </c>
      <c r="V4805" s="1065">
        <v>0</v>
      </c>
    </row>
    <row r="4806" spans="1:22">
      <c r="A4806">
        <v>4088200100</v>
      </c>
      <c r="B4806" s="1061">
        <v>2</v>
      </c>
      <c r="C4806" s="1061">
        <v>5</v>
      </c>
      <c r="D4806" s="1062">
        <v>2</v>
      </c>
      <c r="E4806" s="1061" t="s">
        <v>2394</v>
      </c>
      <c r="F4806" s="1061">
        <v>143</v>
      </c>
      <c r="G4806" s="1061" t="s">
        <v>711</v>
      </c>
      <c r="H4806" s="1063">
        <v>1</v>
      </c>
      <c r="I4806" s="1064">
        <v>51908</v>
      </c>
      <c r="J4806" s="1064">
        <v>2</v>
      </c>
      <c r="K4806">
        <v>2020</v>
      </c>
      <c r="L4806" s="1064">
        <v>1</v>
      </c>
      <c r="M4806" s="1064">
        <v>4</v>
      </c>
      <c r="N4806" s="1064" t="s">
        <v>2395</v>
      </c>
      <c r="O4806">
        <v>13</v>
      </c>
      <c r="P4806" s="1065">
        <v>0</v>
      </c>
      <c r="Q4806" s="1065">
        <v>0</v>
      </c>
      <c r="R4806" s="1066">
        <f t="shared" si="75"/>
        <v>0</v>
      </c>
      <c r="S4806" s="1065">
        <v>0</v>
      </c>
      <c r="T4806" s="1065">
        <v>0</v>
      </c>
      <c r="U4806" s="1065">
        <v>0</v>
      </c>
      <c r="V4806" s="1065">
        <v>0</v>
      </c>
    </row>
    <row r="4807" spans="1:22">
      <c r="A4807">
        <v>4088200100</v>
      </c>
      <c r="B4807" s="1061">
        <v>2</v>
      </c>
      <c r="C4807" s="1061">
        <v>5</v>
      </c>
      <c r="D4807" s="1062">
        <v>2</v>
      </c>
      <c r="E4807" s="1061" t="s">
        <v>2394</v>
      </c>
      <c r="F4807" s="1061">
        <v>143</v>
      </c>
      <c r="G4807" s="1061" t="s">
        <v>711</v>
      </c>
      <c r="H4807" s="1063">
        <v>1</v>
      </c>
      <c r="I4807" s="1064">
        <v>51908</v>
      </c>
      <c r="J4807" s="1064">
        <v>2</v>
      </c>
      <c r="K4807">
        <v>2020</v>
      </c>
      <c r="L4807" s="1064">
        <v>1</v>
      </c>
      <c r="M4807" s="1064">
        <v>4</v>
      </c>
      <c r="N4807" s="1064" t="s">
        <v>2395</v>
      </c>
      <c r="O4807">
        <v>13</v>
      </c>
      <c r="P4807" s="1065">
        <v>0</v>
      </c>
      <c r="Q4807" s="1065">
        <v>0</v>
      </c>
      <c r="R4807" s="1066">
        <f t="shared" si="75"/>
        <v>0</v>
      </c>
      <c r="S4807" s="1065">
        <v>150800</v>
      </c>
      <c r="T4807" s="1065">
        <v>150800</v>
      </c>
      <c r="U4807" s="1065">
        <v>0</v>
      </c>
      <c r="V4807" s="1065">
        <v>0</v>
      </c>
    </row>
    <row r="4808" spans="1:22">
      <c r="A4808">
        <v>4088200100</v>
      </c>
      <c r="B4808" s="1061">
        <v>2</v>
      </c>
      <c r="C4808" s="1061">
        <v>5</v>
      </c>
      <c r="D4808" s="1062">
        <v>2</v>
      </c>
      <c r="E4808" s="1061" t="s">
        <v>2394</v>
      </c>
      <c r="F4808" s="1061">
        <v>143</v>
      </c>
      <c r="G4808" s="1061" t="s">
        <v>711</v>
      </c>
      <c r="H4808" s="1063">
        <v>1</v>
      </c>
      <c r="I4808" s="1064">
        <v>51908</v>
      </c>
      <c r="J4808" s="1064">
        <v>2</v>
      </c>
      <c r="K4808">
        <v>2020</v>
      </c>
      <c r="L4808" s="1064">
        <v>1</v>
      </c>
      <c r="M4808" s="1064">
        <v>4</v>
      </c>
      <c r="N4808" s="1064" t="s">
        <v>2395</v>
      </c>
      <c r="O4808">
        <v>13</v>
      </c>
      <c r="P4808" s="1065">
        <v>0</v>
      </c>
      <c r="Q4808" s="1065">
        <v>385821.4</v>
      </c>
      <c r="R4808" s="1066">
        <f t="shared" si="75"/>
        <v>385821.4</v>
      </c>
      <c r="S4808" s="1065">
        <v>0</v>
      </c>
      <c r="T4808" s="1065">
        <v>0</v>
      </c>
      <c r="U4808" s="1065">
        <v>0</v>
      </c>
      <c r="V4808" s="1065">
        <v>0</v>
      </c>
    </row>
    <row r="4809" spans="1:22">
      <c r="A4809">
        <v>4088200100</v>
      </c>
      <c r="B4809" s="1061">
        <v>2</v>
      </c>
      <c r="C4809" s="1061">
        <v>5</v>
      </c>
      <c r="D4809" s="1062">
        <v>2</v>
      </c>
      <c r="E4809" s="1061" t="s">
        <v>2394</v>
      </c>
      <c r="F4809" s="1061">
        <v>143</v>
      </c>
      <c r="G4809" s="1061" t="s">
        <v>711</v>
      </c>
      <c r="H4809" s="1063">
        <v>1</v>
      </c>
      <c r="I4809" s="1064">
        <v>52101</v>
      </c>
      <c r="J4809" s="1064">
        <v>2</v>
      </c>
      <c r="K4809">
        <v>2020</v>
      </c>
      <c r="L4809" s="1064">
        <v>1</v>
      </c>
      <c r="M4809" s="1064">
        <v>4</v>
      </c>
      <c r="N4809" s="1064" t="s">
        <v>2395</v>
      </c>
      <c r="O4809">
        <v>13</v>
      </c>
      <c r="P4809" s="1065">
        <v>0</v>
      </c>
      <c r="Q4809" s="1065">
        <v>0</v>
      </c>
      <c r="R4809" s="1066">
        <f t="shared" si="75"/>
        <v>0</v>
      </c>
      <c r="S4809" s="1065">
        <v>0</v>
      </c>
      <c r="T4809" s="1065">
        <v>0</v>
      </c>
      <c r="U4809" s="1065">
        <v>0</v>
      </c>
      <c r="V4809" s="1065">
        <v>0</v>
      </c>
    </row>
    <row r="4810" spans="1:22">
      <c r="A4810">
        <v>4088200100</v>
      </c>
      <c r="B4810" s="1061">
        <v>2</v>
      </c>
      <c r="C4810" s="1061">
        <v>5</v>
      </c>
      <c r="D4810" s="1062">
        <v>2</v>
      </c>
      <c r="E4810" s="1061" t="s">
        <v>2394</v>
      </c>
      <c r="F4810" s="1061">
        <v>143</v>
      </c>
      <c r="G4810" s="1061" t="s">
        <v>711</v>
      </c>
      <c r="H4810" s="1063">
        <v>1</v>
      </c>
      <c r="I4810" s="1064">
        <v>52101</v>
      </c>
      <c r="J4810" s="1064">
        <v>2</v>
      </c>
      <c r="K4810">
        <v>2020</v>
      </c>
      <c r="L4810" s="1064">
        <v>1</v>
      </c>
      <c r="M4810" s="1064">
        <v>4</v>
      </c>
      <c r="N4810" s="1064" t="s">
        <v>2395</v>
      </c>
      <c r="O4810">
        <v>13</v>
      </c>
      <c r="P4810" s="1065">
        <v>0</v>
      </c>
      <c r="Q4810" s="1065">
        <v>100000</v>
      </c>
      <c r="R4810" s="1066">
        <f t="shared" si="75"/>
        <v>100000</v>
      </c>
      <c r="S4810" s="1065">
        <v>0</v>
      </c>
      <c r="T4810" s="1065">
        <v>0</v>
      </c>
      <c r="U4810" s="1065">
        <v>0</v>
      </c>
      <c r="V4810" s="1065">
        <v>0</v>
      </c>
    </row>
    <row r="4811" spans="1:22">
      <c r="A4811">
        <v>4088200100</v>
      </c>
      <c r="B4811" s="1061">
        <v>2</v>
      </c>
      <c r="C4811" s="1061">
        <v>5</v>
      </c>
      <c r="D4811" s="1062">
        <v>2</v>
      </c>
      <c r="E4811" s="1061" t="s">
        <v>2394</v>
      </c>
      <c r="F4811" s="1061">
        <v>143</v>
      </c>
      <c r="G4811" s="1061" t="s">
        <v>711</v>
      </c>
      <c r="H4811" s="1063">
        <v>1</v>
      </c>
      <c r="I4811" s="1064">
        <v>52101</v>
      </c>
      <c r="J4811" s="1064">
        <v>2</v>
      </c>
      <c r="K4811">
        <v>2020</v>
      </c>
      <c r="L4811" s="1064">
        <v>1</v>
      </c>
      <c r="M4811" s="1064">
        <v>4</v>
      </c>
      <c r="N4811" s="1064" t="s">
        <v>2395</v>
      </c>
      <c r="O4811">
        <v>13</v>
      </c>
      <c r="P4811" s="1065">
        <v>0</v>
      </c>
      <c r="Q4811" s="1065">
        <v>0</v>
      </c>
      <c r="R4811" s="1066">
        <f t="shared" si="75"/>
        <v>0</v>
      </c>
      <c r="S4811" s="1065">
        <v>0</v>
      </c>
      <c r="T4811" s="1065">
        <v>0</v>
      </c>
      <c r="U4811" s="1065">
        <v>0</v>
      </c>
      <c r="V4811" s="1065">
        <v>0</v>
      </c>
    </row>
    <row r="4812" spans="1:22">
      <c r="A4812">
        <v>4088200100</v>
      </c>
      <c r="B4812" s="1061">
        <v>2</v>
      </c>
      <c r="C4812" s="1061">
        <v>5</v>
      </c>
      <c r="D4812" s="1062">
        <v>2</v>
      </c>
      <c r="E4812" s="1061" t="s">
        <v>2394</v>
      </c>
      <c r="F4812" s="1061">
        <v>143</v>
      </c>
      <c r="G4812" s="1061" t="s">
        <v>711</v>
      </c>
      <c r="H4812" s="1063">
        <v>1</v>
      </c>
      <c r="I4812" s="1064">
        <v>52101</v>
      </c>
      <c r="J4812" s="1064">
        <v>2</v>
      </c>
      <c r="K4812">
        <v>2020</v>
      </c>
      <c r="L4812" s="1064">
        <v>1</v>
      </c>
      <c r="M4812" s="1064">
        <v>4</v>
      </c>
      <c r="N4812" s="1064" t="s">
        <v>2395</v>
      </c>
      <c r="O4812">
        <v>13</v>
      </c>
      <c r="P4812" s="1065">
        <v>0</v>
      </c>
      <c r="Q4812" s="1065">
        <v>4486.93</v>
      </c>
      <c r="R4812" s="1066">
        <f t="shared" si="75"/>
        <v>4486.93</v>
      </c>
      <c r="S4812" s="1065">
        <v>0</v>
      </c>
      <c r="T4812" s="1065">
        <v>0</v>
      </c>
      <c r="U4812" s="1065">
        <v>0</v>
      </c>
      <c r="V4812" s="1065">
        <v>0</v>
      </c>
    </row>
    <row r="4813" spans="1:22">
      <c r="A4813">
        <v>4088200100</v>
      </c>
      <c r="B4813" s="1061">
        <v>2</v>
      </c>
      <c r="C4813" s="1061">
        <v>5</v>
      </c>
      <c r="D4813" s="1062">
        <v>2</v>
      </c>
      <c r="E4813" s="1061" t="s">
        <v>2394</v>
      </c>
      <c r="F4813" s="1061">
        <v>143</v>
      </c>
      <c r="G4813" s="1061" t="s">
        <v>711</v>
      </c>
      <c r="H4813" s="1063">
        <v>1</v>
      </c>
      <c r="I4813" s="1064">
        <v>52101</v>
      </c>
      <c r="J4813" s="1064">
        <v>2</v>
      </c>
      <c r="K4813">
        <v>2020</v>
      </c>
      <c r="L4813" s="1064">
        <v>1</v>
      </c>
      <c r="M4813" s="1064">
        <v>4</v>
      </c>
      <c r="N4813" s="1064" t="s">
        <v>2395</v>
      </c>
      <c r="O4813">
        <v>13</v>
      </c>
      <c r="P4813" s="1065">
        <v>0</v>
      </c>
      <c r="Q4813" s="1065">
        <v>0</v>
      </c>
      <c r="R4813" s="1066">
        <f t="shared" si="75"/>
        <v>0</v>
      </c>
      <c r="S4813" s="1065">
        <v>4486.93</v>
      </c>
      <c r="T4813" s="1065">
        <v>4486.93</v>
      </c>
      <c r="U4813" s="1065">
        <v>0</v>
      </c>
      <c r="V4813" s="1065">
        <v>0</v>
      </c>
    </row>
    <row r="4814" spans="1:22">
      <c r="A4814">
        <v>4088200100</v>
      </c>
      <c r="B4814" s="1061">
        <v>2</v>
      </c>
      <c r="C4814" s="1061">
        <v>5</v>
      </c>
      <c r="D4814" s="1062">
        <v>2</v>
      </c>
      <c r="E4814" s="1061" t="s">
        <v>2394</v>
      </c>
      <c r="F4814" s="1061">
        <v>143</v>
      </c>
      <c r="G4814" s="1061" t="s">
        <v>711</v>
      </c>
      <c r="H4814" s="1063">
        <v>1</v>
      </c>
      <c r="I4814" s="1064">
        <v>52101</v>
      </c>
      <c r="J4814" s="1064">
        <v>2</v>
      </c>
      <c r="K4814">
        <v>2020</v>
      </c>
      <c r="L4814" s="1064">
        <v>1</v>
      </c>
      <c r="M4814" s="1064">
        <v>4</v>
      </c>
      <c r="N4814" s="1064" t="s">
        <v>2395</v>
      </c>
      <c r="O4814">
        <v>13</v>
      </c>
      <c r="P4814" s="1065">
        <v>0</v>
      </c>
      <c r="Q4814" s="1065">
        <v>0</v>
      </c>
      <c r="R4814" s="1066">
        <f t="shared" si="75"/>
        <v>0</v>
      </c>
      <c r="S4814" s="1065">
        <v>0</v>
      </c>
      <c r="T4814" s="1065">
        <v>0</v>
      </c>
      <c r="U4814" s="1065">
        <v>0</v>
      </c>
      <c r="V4814" s="1065">
        <v>0</v>
      </c>
    </row>
    <row r="4815" spans="1:22">
      <c r="A4815">
        <v>4088200100</v>
      </c>
      <c r="B4815" s="1061">
        <v>2</v>
      </c>
      <c r="C4815" s="1061">
        <v>5</v>
      </c>
      <c r="D4815" s="1062">
        <v>2</v>
      </c>
      <c r="E4815" s="1061" t="s">
        <v>2394</v>
      </c>
      <c r="F4815" s="1061">
        <v>143</v>
      </c>
      <c r="G4815" s="1061" t="s">
        <v>711</v>
      </c>
      <c r="H4815" s="1063">
        <v>1</v>
      </c>
      <c r="I4815" s="1064">
        <v>52101</v>
      </c>
      <c r="J4815" s="1064">
        <v>2</v>
      </c>
      <c r="K4815">
        <v>2020</v>
      </c>
      <c r="L4815" s="1064">
        <v>1</v>
      </c>
      <c r="M4815" s="1064">
        <v>4</v>
      </c>
      <c r="N4815" s="1064" t="s">
        <v>2395</v>
      </c>
      <c r="O4815">
        <v>13</v>
      </c>
      <c r="P4815" s="1065">
        <v>0</v>
      </c>
      <c r="Q4815" s="1065">
        <v>0</v>
      </c>
      <c r="R4815" s="1066">
        <f t="shared" si="75"/>
        <v>0</v>
      </c>
      <c r="S4815" s="1065">
        <v>0</v>
      </c>
      <c r="T4815" s="1065">
        <v>0</v>
      </c>
      <c r="U4815" s="1065">
        <v>0</v>
      </c>
      <c r="V4815" s="1065">
        <v>0</v>
      </c>
    </row>
    <row r="4816" spans="1:22">
      <c r="A4816">
        <v>4088200100</v>
      </c>
      <c r="B4816" s="1061">
        <v>2</v>
      </c>
      <c r="C4816" s="1061">
        <v>5</v>
      </c>
      <c r="D4816" s="1062">
        <v>2</v>
      </c>
      <c r="E4816" s="1061" t="s">
        <v>2394</v>
      </c>
      <c r="F4816" s="1061">
        <v>143</v>
      </c>
      <c r="G4816" s="1061" t="s">
        <v>711</v>
      </c>
      <c r="H4816" s="1063">
        <v>1</v>
      </c>
      <c r="I4816" s="1064">
        <v>52101</v>
      </c>
      <c r="J4816" s="1064">
        <v>2</v>
      </c>
      <c r="K4816">
        <v>2020</v>
      </c>
      <c r="L4816" s="1064">
        <v>1</v>
      </c>
      <c r="M4816" s="1064">
        <v>4</v>
      </c>
      <c r="N4816" s="1064" t="s">
        <v>2395</v>
      </c>
      <c r="O4816">
        <v>13</v>
      </c>
      <c r="P4816" s="1065">
        <v>0</v>
      </c>
      <c r="Q4816" s="1065">
        <v>0</v>
      </c>
      <c r="R4816" s="1066">
        <f t="shared" si="75"/>
        <v>0</v>
      </c>
      <c r="S4816" s="1065">
        <v>0</v>
      </c>
      <c r="T4816" s="1065">
        <v>0</v>
      </c>
      <c r="U4816" s="1065">
        <v>4486.93</v>
      </c>
      <c r="V4816" s="1065">
        <v>4486.93</v>
      </c>
    </row>
    <row r="4817" spans="1:22">
      <c r="A4817">
        <v>4088200100</v>
      </c>
      <c r="B4817" s="1061">
        <v>2</v>
      </c>
      <c r="C4817" s="1061">
        <v>5</v>
      </c>
      <c r="D4817" s="1062">
        <v>2</v>
      </c>
      <c r="E4817" s="1061" t="s">
        <v>2394</v>
      </c>
      <c r="F4817" s="1061">
        <v>143</v>
      </c>
      <c r="G4817" s="1061" t="s">
        <v>711</v>
      </c>
      <c r="H4817" s="1063">
        <v>1</v>
      </c>
      <c r="I4817" s="1064">
        <v>54201</v>
      </c>
      <c r="J4817" s="1064">
        <v>2</v>
      </c>
      <c r="K4817">
        <v>2020</v>
      </c>
      <c r="L4817" s="1064">
        <v>1</v>
      </c>
      <c r="M4817" s="1064">
        <v>4</v>
      </c>
      <c r="N4817" s="1064" t="s">
        <v>2395</v>
      </c>
      <c r="O4817">
        <v>13</v>
      </c>
      <c r="P4817" s="1065">
        <v>0</v>
      </c>
      <c r="Q4817" s="1065">
        <v>0</v>
      </c>
      <c r="R4817" s="1066">
        <f t="shared" si="75"/>
        <v>0</v>
      </c>
      <c r="S4817" s="1065">
        <v>0</v>
      </c>
      <c r="T4817" s="1065">
        <v>0</v>
      </c>
      <c r="U4817" s="1065">
        <v>0</v>
      </c>
      <c r="V4817" s="1065">
        <v>0</v>
      </c>
    </row>
    <row r="4818" spans="1:22">
      <c r="A4818">
        <v>4088200100</v>
      </c>
      <c r="B4818" s="1061">
        <v>2</v>
      </c>
      <c r="C4818" s="1061">
        <v>5</v>
      </c>
      <c r="D4818" s="1062">
        <v>2</v>
      </c>
      <c r="E4818" s="1061" t="s">
        <v>2394</v>
      </c>
      <c r="F4818" s="1061">
        <v>143</v>
      </c>
      <c r="G4818" s="1061" t="s">
        <v>711</v>
      </c>
      <c r="H4818" s="1063">
        <v>1</v>
      </c>
      <c r="I4818" s="1064">
        <v>54201</v>
      </c>
      <c r="J4818" s="1064">
        <v>2</v>
      </c>
      <c r="K4818">
        <v>2020</v>
      </c>
      <c r="L4818" s="1064">
        <v>1</v>
      </c>
      <c r="M4818" s="1064">
        <v>4</v>
      </c>
      <c r="N4818" s="1064" t="s">
        <v>2395</v>
      </c>
      <c r="O4818">
        <v>13</v>
      </c>
      <c r="P4818" s="1065">
        <v>0</v>
      </c>
      <c r="Q4818" s="1065">
        <v>0</v>
      </c>
      <c r="R4818" s="1066">
        <f t="shared" si="75"/>
        <v>0</v>
      </c>
      <c r="S4818" s="1065">
        <v>0</v>
      </c>
      <c r="T4818" s="1065">
        <v>0</v>
      </c>
      <c r="U4818" s="1065">
        <v>0</v>
      </c>
      <c r="V4818" s="1065">
        <v>0</v>
      </c>
    </row>
    <row r="4819" spans="1:22">
      <c r="A4819">
        <v>4088200100</v>
      </c>
      <c r="B4819" s="1061">
        <v>2</v>
      </c>
      <c r="C4819" s="1061">
        <v>5</v>
      </c>
      <c r="D4819" s="1062">
        <v>2</v>
      </c>
      <c r="E4819" s="1061" t="s">
        <v>2394</v>
      </c>
      <c r="F4819" s="1061">
        <v>143</v>
      </c>
      <c r="G4819" s="1061" t="s">
        <v>711</v>
      </c>
      <c r="H4819" s="1063">
        <v>1</v>
      </c>
      <c r="I4819" s="1064">
        <v>54201</v>
      </c>
      <c r="J4819" s="1064">
        <v>2</v>
      </c>
      <c r="K4819">
        <v>2020</v>
      </c>
      <c r="L4819" s="1064">
        <v>1</v>
      </c>
      <c r="M4819" s="1064">
        <v>4</v>
      </c>
      <c r="N4819" s="1064" t="s">
        <v>2395</v>
      </c>
      <c r="O4819">
        <v>13</v>
      </c>
      <c r="P4819" s="1065">
        <v>0</v>
      </c>
      <c r="Q4819" s="1065">
        <v>0</v>
      </c>
      <c r="R4819" s="1066">
        <f t="shared" si="75"/>
        <v>0</v>
      </c>
      <c r="S4819" s="1065">
        <v>3340800</v>
      </c>
      <c r="T4819" s="1065">
        <v>3340800</v>
      </c>
      <c r="U4819" s="1065">
        <v>0</v>
      </c>
      <c r="V4819" s="1065">
        <v>0</v>
      </c>
    </row>
    <row r="4820" spans="1:22">
      <c r="A4820">
        <v>4088200100</v>
      </c>
      <c r="B4820" s="1061">
        <v>2</v>
      </c>
      <c r="C4820" s="1061">
        <v>5</v>
      </c>
      <c r="D4820" s="1062">
        <v>2</v>
      </c>
      <c r="E4820" s="1061" t="s">
        <v>2394</v>
      </c>
      <c r="F4820" s="1061">
        <v>143</v>
      </c>
      <c r="G4820" s="1061" t="s">
        <v>711</v>
      </c>
      <c r="H4820" s="1063">
        <v>1</v>
      </c>
      <c r="I4820" s="1064">
        <v>54201</v>
      </c>
      <c r="J4820" s="1064">
        <v>2</v>
      </c>
      <c r="K4820">
        <v>2020</v>
      </c>
      <c r="L4820" s="1064">
        <v>1</v>
      </c>
      <c r="M4820" s="1064">
        <v>4</v>
      </c>
      <c r="N4820" s="1064" t="s">
        <v>2395</v>
      </c>
      <c r="O4820">
        <v>13</v>
      </c>
      <c r="P4820" s="1065">
        <v>0</v>
      </c>
      <c r="Q4820" s="1065">
        <v>3342429.8</v>
      </c>
      <c r="R4820" s="1066">
        <f t="shared" si="75"/>
        <v>3342429.8</v>
      </c>
      <c r="S4820" s="1065">
        <v>0</v>
      </c>
      <c r="T4820" s="1065">
        <v>0</v>
      </c>
      <c r="U4820" s="1065">
        <v>0</v>
      </c>
      <c r="V4820" s="1065">
        <v>0</v>
      </c>
    </row>
    <row r="4821" spans="1:22">
      <c r="A4821">
        <v>4088200100</v>
      </c>
      <c r="B4821" s="1061">
        <v>2</v>
      </c>
      <c r="C4821" s="1061">
        <v>5</v>
      </c>
      <c r="D4821" s="1062">
        <v>2</v>
      </c>
      <c r="E4821" s="1061" t="s">
        <v>2394</v>
      </c>
      <c r="F4821" s="1061">
        <v>143</v>
      </c>
      <c r="G4821" s="1061" t="s">
        <v>711</v>
      </c>
      <c r="H4821" s="1063">
        <v>1</v>
      </c>
      <c r="I4821" s="1064">
        <v>56704</v>
      </c>
      <c r="J4821" s="1064">
        <v>2</v>
      </c>
      <c r="K4821">
        <v>2020</v>
      </c>
      <c r="L4821" s="1064">
        <v>1</v>
      </c>
      <c r="M4821" s="1064">
        <v>4</v>
      </c>
      <c r="N4821" s="1064" t="s">
        <v>2395</v>
      </c>
      <c r="O4821">
        <v>13</v>
      </c>
      <c r="P4821" s="1065">
        <v>0</v>
      </c>
      <c r="Q4821" s="1065">
        <v>0</v>
      </c>
      <c r="R4821" s="1066">
        <f t="shared" si="75"/>
        <v>0</v>
      </c>
      <c r="S4821" s="1065">
        <v>0</v>
      </c>
      <c r="T4821" s="1065">
        <v>0</v>
      </c>
      <c r="U4821" s="1065">
        <v>0</v>
      </c>
      <c r="V4821" s="1065">
        <v>0</v>
      </c>
    </row>
    <row r="4822" spans="1:22">
      <c r="A4822">
        <v>4088200100</v>
      </c>
      <c r="B4822" s="1061">
        <v>2</v>
      </c>
      <c r="C4822" s="1061">
        <v>5</v>
      </c>
      <c r="D4822" s="1062">
        <v>2</v>
      </c>
      <c r="E4822" s="1061" t="s">
        <v>2394</v>
      </c>
      <c r="F4822" s="1061">
        <v>143</v>
      </c>
      <c r="G4822" s="1061" t="s">
        <v>711</v>
      </c>
      <c r="H4822" s="1063">
        <v>1</v>
      </c>
      <c r="I4822" s="1064">
        <v>56704</v>
      </c>
      <c r="J4822" s="1064">
        <v>2</v>
      </c>
      <c r="K4822">
        <v>2020</v>
      </c>
      <c r="L4822" s="1064">
        <v>1</v>
      </c>
      <c r="M4822" s="1064">
        <v>4</v>
      </c>
      <c r="N4822" s="1064" t="s">
        <v>2395</v>
      </c>
      <c r="O4822">
        <v>13</v>
      </c>
      <c r="P4822" s="1065">
        <v>0</v>
      </c>
      <c r="Q4822" s="1065">
        <v>0</v>
      </c>
      <c r="R4822" s="1066">
        <f t="shared" si="75"/>
        <v>0</v>
      </c>
      <c r="S4822" s="1065">
        <v>0</v>
      </c>
      <c r="T4822" s="1065">
        <v>0</v>
      </c>
      <c r="U4822" s="1065">
        <v>11661.02</v>
      </c>
      <c r="V4822" s="1065">
        <v>11661.02</v>
      </c>
    </row>
    <row r="4823" spans="1:22">
      <c r="A4823">
        <v>4088200100</v>
      </c>
      <c r="B4823" s="1061">
        <v>2</v>
      </c>
      <c r="C4823" s="1061">
        <v>5</v>
      </c>
      <c r="D4823" s="1062">
        <v>2</v>
      </c>
      <c r="E4823" s="1061" t="s">
        <v>2394</v>
      </c>
      <c r="F4823" s="1061">
        <v>143</v>
      </c>
      <c r="G4823" s="1061" t="s">
        <v>711</v>
      </c>
      <c r="H4823" s="1063">
        <v>1</v>
      </c>
      <c r="I4823" s="1064">
        <v>56704</v>
      </c>
      <c r="J4823" s="1064">
        <v>2</v>
      </c>
      <c r="K4823">
        <v>2020</v>
      </c>
      <c r="L4823" s="1064">
        <v>1</v>
      </c>
      <c r="M4823" s="1064">
        <v>4</v>
      </c>
      <c r="N4823" s="1064" t="s">
        <v>2395</v>
      </c>
      <c r="O4823">
        <v>13</v>
      </c>
      <c r="P4823" s="1065">
        <v>0</v>
      </c>
      <c r="Q4823" s="1065">
        <v>0</v>
      </c>
      <c r="R4823" s="1066">
        <f t="shared" si="75"/>
        <v>0</v>
      </c>
      <c r="S4823" s="1065">
        <v>0</v>
      </c>
      <c r="T4823" s="1065">
        <v>0</v>
      </c>
      <c r="U4823" s="1065">
        <v>0</v>
      </c>
      <c r="V4823" s="1065">
        <v>0</v>
      </c>
    </row>
    <row r="4824" spans="1:22">
      <c r="A4824">
        <v>4088200100</v>
      </c>
      <c r="B4824" s="1061">
        <v>2</v>
      </c>
      <c r="C4824" s="1061">
        <v>5</v>
      </c>
      <c r="D4824" s="1062">
        <v>2</v>
      </c>
      <c r="E4824" s="1061" t="s">
        <v>2394</v>
      </c>
      <c r="F4824" s="1061">
        <v>143</v>
      </c>
      <c r="G4824" s="1061" t="s">
        <v>711</v>
      </c>
      <c r="H4824" s="1063">
        <v>1</v>
      </c>
      <c r="I4824" s="1064">
        <v>56704</v>
      </c>
      <c r="J4824" s="1064">
        <v>2</v>
      </c>
      <c r="K4824">
        <v>2020</v>
      </c>
      <c r="L4824" s="1064">
        <v>1</v>
      </c>
      <c r="M4824" s="1064">
        <v>4</v>
      </c>
      <c r="N4824" s="1064" t="s">
        <v>2395</v>
      </c>
      <c r="O4824">
        <v>13</v>
      </c>
      <c r="P4824" s="1065">
        <v>0</v>
      </c>
      <c r="Q4824" s="1065">
        <v>0</v>
      </c>
      <c r="R4824" s="1066">
        <f t="shared" si="75"/>
        <v>0</v>
      </c>
      <c r="S4824" s="1065">
        <v>0</v>
      </c>
      <c r="T4824" s="1065">
        <v>0</v>
      </c>
      <c r="U4824" s="1065">
        <v>0</v>
      </c>
      <c r="V4824" s="1065">
        <v>0</v>
      </c>
    </row>
    <row r="4825" spans="1:22">
      <c r="A4825">
        <v>4088200100</v>
      </c>
      <c r="B4825" s="1061">
        <v>2</v>
      </c>
      <c r="C4825" s="1061">
        <v>5</v>
      </c>
      <c r="D4825" s="1062">
        <v>2</v>
      </c>
      <c r="E4825" s="1061" t="s">
        <v>2394</v>
      </c>
      <c r="F4825" s="1061">
        <v>143</v>
      </c>
      <c r="G4825" s="1061" t="s">
        <v>711</v>
      </c>
      <c r="H4825" s="1063">
        <v>1</v>
      </c>
      <c r="I4825" s="1064">
        <v>56704</v>
      </c>
      <c r="J4825" s="1064">
        <v>2</v>
      </c>
      <c r="K4825">
        <v>2020</v>
      </c>
      <c r="L4825" s="1064">
        <v>1</v>
      </c>
      <c r="M4825" s="1064">
        <v>4</v>
      </c>
      <c r="N4825" s="1064" t="s">
        <v>2395</v>
      </c>
      <c r="O4825">
        <v>13</v>
      </c>
      <c r="P4825" s="1065">
        <v>0</v>
      </c>
      <c r="Q4825" s="1065">
        <v>0</v>
      </c>
      <c r="R4825" s="1066">
        <f t="shared" si="75"/>
        <v>0</v>
      </c>
      <c r="S4825" s="1065">
        <v>11661.02</v>
      </c>
      <c r="T4825" s="1065">
        <v>11661.02</v>
      </c>
      <c r="U4825" s="1065">
        <v>0</v>
      </c>
      <c r="V4825" s="1065">
        <v>0</v>
      </c>
    </row>
    <row r="4826" spans="1:22">
      <c r="A4826">
        <v>4088200100</v>
      </c>
      <c r="B4826" s="1061">
        <v>2</v>
      </c>
      <c r="C4826" s="1061">
        <v>5</v>
      </c>
      <c r="D4826" s="1062">
        <v>2</v>
      </c>
      <c r="E4826" s="1061" t="s">
        <v>2394</v>
      </c>
      <c r="F4826" s="1061">
        <v>143</v>
      </c>
      <c r="G4826" s="1061" t="s">
        <v>711</v>
      </c>
      <c r="H4826" s="1063">
        <v>1</v>
      </c>
      <c r="I4826" s="1064">
        <v>56704</v>
      </c>
      <c r="J4826" s="1064">
        <v>2</v>
      </c>
      <c r="K4826">
        <v>2020</v>
      </c>
      <c r="L4826" s="1064">
        <v>1</v>
      </c>
      <c r="M4826" s="1064">
        <v>4</v>
      </c>
      <c r="N4826" s="1064" t="s">
        <v>2395</v>
      </c>
      <c r="O4826">
        <v>13</v>
      </c>
      <c r="P4826" s="1065">
        <v>0</v>
      </c>
      <c r="Q4826" s="1065">
        <v>11662.02</v>
      </c>
      <c r="R4826" s="1066">
        <f t="shared" si="75"/>
        <v>11662.02</v>
      </c>
      <c r="S4826" s="1065">
        <v>0</v>
      </c>
      <c r="T4826" s="1065">
        <v>0</v>
      </c>
      <c r="U4826" s="1065">
        <v>0</v>
      </c>
      <c r="V4826" s="1065">
        <v>0</v>
      </c>
    </row>
    <row r="4827" spans="1:22">
      <c r="A4827">
        <v>4088200100</v>
      </c>
      <c r="B4827" s="1061">
        <v>2</v>
      </c>
      <c r="C4827" s="1061">
        <v>5</v>
      </c>
      <c r="D4827" s="1062">
        <v>2</v>
      </c>
      <c r="E4827" s="1061" t="s">
        <v>2394</v>
      </c>
      <c r="F4827" s="1061">
        <v>143</v>
      </c>
      <c r="G4827" s="1061" t="s">
        <v>711</v>
      </c>
      <c r="H4827" s="1063">
        <v>1</v>
      </c>
      <c r="I4827" s="1064">
        <v>56704</v>
      </c>
      <c r="J4827" s="1064">
        <v>2</v>
      </c>
      <c r="K4827">
        <v>2020</v>
      </c>
      <c r="L4827" s="1064">
        <v>1</v>
      </c>
      <c r="M4827" s="1064">
        <v>4</v>
      </c>
      <c r="N4827" s="1064" t="s">
        <v>2395</v>
      </c>
      <c r="O4827">
        <v>13</v>
      </c>
      <c r="P4827" s="1065">
        <v>0</v>
      </c>
      <c r="Q4827" s="1065">
        <v>0</v>
      </c>
      <c r="R4827" s="1066">
        <f t="shared" si="75"/>
        <v>0</v>
      </c>
      <c r="S4827" s="1065">
        <v>0</v>
      </c>
      <c r="T4827" s="1065">
        <v>0</v>
      </c>
      <c r="U4827" s="1065">
        <v>0</v>
      </c>
      <c r="V4827" s="1065">
        <v>0</v>
      </c>
    </row>
    <row r="4828" spans="1:22">
      <c r="A4828">
        <v>4088200100</v>
      </c>
      <c r="B4828" s="1061">
        <v>2</v>
      </c>
      <c r="C4828" s="1061">
        <v>5</v>
      </c>
      <c r="D4828" s="1062">
        <v>2</v>
      </c>
      <c r="E4828" s="1061" t="s">
        <v>2394</v>
      </c>
      <c r="F4828" s="1061">
        <v>143</v>
      </c>
      <c r="G4828" s="1061" t="s">
        <v>711</v>
      </c>
      <c r="H4828" s="1063">
        <v>1</v>
      </c>
      <c r="I4828" s="1064">
        <v>56704</v>
      </c>
      <c r="J4828" s="1064">
        <v>2</v>
      </c>
      <c r="K4828">
        <v>2020</v>
      </c>
      <c r="L4828" s="1064">
        <v>1</v>
      </c>
      <c r="M4828" s="1064">
        <v>4</v>
      </c>
      <c r="N4828" s="1064" t="s">
        <v>2395</v>
      </c>
      <c r="O4828">
        <v>13</v>
      </c>
      <c r="P4828" s="1065">
        <v>0</v>
      </c>
      <c r="Q4828" s="1065">
        <v>252421.4</v>
      </c>
      <c r="R4828" s="1066">
        <f t="shared" si="75"/>
        <v>252421.4</v>
      </c>
      <c r="S4828" s="1065">
        <v>0</v>
      </c>
      <c r="T4828" s="1065">
        <v>0</v>
      </c>
      <c r="U4828" s="1065">
        <v>0</v>
      </c>
      <c r="V4828" s="1065">
        <v>0</v>
      </c>
    </row>
    <row r="4829" spans="1:22">
      <c r="P4829" s="1066">
        <f>SUM(P4:P4828)</f>
        <v>130107095.37999992</v>
      </c>
      <c r="Q4829" s="1066">
        <f>SUM(Q4:Q4828)</f>
        <v>19698167.420000013</v>
      </c>
      <c r="R4829" s="1066">
        <f>SUM(R4:R4828)</f>
        <v>149805262.80000007</v>
      </c>
      <c r="S4829" s="1066">
        <f>SUM(S4:S4828)</f>
        <v>145730052.29000008</v>
      </c>
      <c r="T4829" s="1066">
        <f>SUM(T4:T4828)</f>
        <v>145730052.29000008</v>
      </c>
      <c r="U4829" s="1066">
        <f t="shared" ref="U4829:V4829" si="76">SUM(U4:U4828)</f>
        <v>132813073.74000005</v>
      </c>
      <c r="V4829" s="1066">
        <f t="shared" si="76"/>
        <v>132813073.74000005</v>
      </c>
    </row>
  </sheetData>
  <autoFilter ref="A2:V4829"/>
  <mergeCells count="4">
    <mergeCell ref="B1:H1"/>
    <mergeCell ref="I1:J1"/>
    <mergeCell ref="K1:O1"/>
    <mergeCell ref="P1:V1"/>
  </mergeCells>
  <pageMargins left="0.7" right="0.7" top="0.75" bottom="0.75" header="0.3" footer="0.3"/>
  <pageSetup scale="52"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41"/>
  <sheetViews>
    <sheetView view="pageBreakPreview" topLeftCell="A19" zoomScaleNormal="100" zoomScaleSheetLayoutView="100" workbookViewId="0">
      <selection activeCell="B43" sqref="B43"/>
    </sheetView>
  </sheetViews>
  <sheetFormatPr baseColWidth="10" defaultRowHeight="15"/>
  <cols>
    <col min="1" max="1" width="41.5703125" customWidth="1"/>
    <col min="2" max="2" width="19.42578125" customWidth="1"/>
    <col min="3" max="3" width="17.140625" customWidth="1"/>
    <col min="4" max="4" width="15.140625" customWidth="1"/>
    <col min="5" max="5" width="19" customWidth="1"/>
    <col min="6" max="6" width="14.42578125" customWidth="1"/>
  </cols>
  <sheetData>
    <row r="1" spans="1:6">
      <c r="A1" s="1654" t="str">
        <f>'CPCA-I-01'!$A$1:$G$2</f>
        <v>Instituto de Capacitación par el Trabajo del Estado de Sonora</v>
      </c>
      <c r="B1" s="1655"/>
      <c r="C1" s="1655"/>
      <c r="D1" s="1655"/>
      <c r="E1" s="1655"/>
      <c r="F1" s="1656"/>
    </row>
    <row r="2" spans="1:6">
      <c r="A2" s="1657" t="s">
        <v>240</v>
      </c>
      <c r="B2" s="1658"/>
      <c r="C2" s="1658"/>
      <c r="D2" s="1658"/>
      <c r="E2" s="1658"/>
      <c r="F2" s="1659"/>
    </row>
    <row r="3" spans="1:6" ht="15.75" thickBot="1">
      <c r="A3" s="1660" t="str">
        <f>'CPCA-I-03'!A3:D3</f>
        <v>Del 01 de Enero al 31 de Diciembre de 2020</v>
      </c>
      <c r="B3" s="1661"/>
      <c r="C3" s="1661"/>
      <c r="D3" s="1661"/>
      <c r="E3" s="1661"/>
      <c r="F3" s="1662"/>
    </row>
    <row r="4" spans="1:6" ht="64.5" thickBot="1">
      <c r="A4" s="668" t="s">
        <v>241</v>
      </c>
      <c r="B4" s="669" t="s">
        <v>242</v>
      </c>
      <c r="C4" s="669" t="s">
        <v>845</v>
      </c>
      <c r="D4" s="669" t="s">
        <v>243</v>
      </c>
      <c r="E4" s="669" t="s">
        <v>846</v>
      </c>
      <c r="F4" s="670" t="s">
        <v>244</v>
      </c>
    </row>
    <row r="5" spans="1:6">
      <c r="A5" s="671"/>
      <c r="B5" s="672"/>
      <c r="C5" s="672"/>
      <c r="D5" s="672"/>
      <c r="E5" s="673"/>
      <c r="F5" s="673"/>
    </row>
    <row r="6" spans="1:6" ht="22.5">
      <c r="A6" s="674" t="s">
        <v>952</v>
      </c>
      <c r="B6" s="675">
        <f>B7+B8+B9</f>
        <v>59031086.509999998</v>
      </c>
      <c r="C6" s="676"/>
      <c r="D6" s="676"/>
      <c r="E6" s="677"/>
      <c r="F6" s="678">
        <f>SUM(B6:E6)</f>
        <v>59031086.509999998</v>
      </c>
    </row>
    <row r="7" spans="1:6">
      <c r="A7" s="679" t="s">
        <v>67</v>
      </c>
      <c r="B7" s="680">
        <v>793445.76</v>
      </c>
      <c r="C7" s="681"/>
      <c r="D7" s="681"/>
      <c r="E7" s="682"/>
      <c r="F7" s="678">
        <f t="shared" ref="F7:F40" si="0">SUM(B7:E7)</f>
        <v>793445.76</v>
      </c>
    </row>
    <row r="8" spans="1:6">
      <c r="A8" s="679" t="s">
        <v>68</v>
      </c>
      <c r="B8" s="680">
        <v>58237640.75</v>
      </c>
      <c r="C8" s="681"/>
      <c r="D8" s="681"/>
      <c r="E8" s="682"/>
      <c r="F8" s="678">
        <f t="shared" si="0"/>
        <v>58237640.75</v>
      </c>
    </row>
    <row r="9" spans="1:6">
      <c r="A9" s="679" t="s">
        <v>69</v>
      </c>
      <c r="B9" s="680"/>
      <c r="C9" s="681"/>
      <c r="D9" s="681"/>
      <c r="E9" s="682"/>
      <c r="F9" s="678">
        <f t="shared" si="0"/>
        <v>0</v>
      </c>
    </row>
    <row r="10" spans="1:6">
      <c r="A10" s="674"/>
      <c r="B10" s="683"/>
      <c r="C10" s="683"/>
      <c r="D10" s="683"/>
      <c r="E10" s="684"/>
      <c r="F10" s="684"/>
    </row>
    <row r="11" spans="1:6" ht="22.5">
      <c r="A11" s="674" t="s">
        <v>1006</v>
      </c>
      <c r="B11" s="685"/>
      <c r="C11" s="675">
        <f>C13+C14+C15+C16</f>
        <v>31046539.640000001</v>
      </c>
      <c r="D11" s="675">
        <f>D12</f>
        <v>1533960.42</v>
      </c>
      <c r="E11" s="686"/>
      <c r="F11" s="678">
        <f t="shared" si="0"/>
        <v>32580500.060000002</v>
      </c>
    </row>
    <row r="12" spans="1:6">
      <c r="A12" s="679" t="s">
        <v>237</v>
      </c>
      <c r="B12" s="687"/>
      <c r="C12" s="687"/>
      <c r="D12" s="680">
        <v>1533960.42</v>
      </c>
      <c r="E12" s="688"/>
      <c r="F12" s="678">
        <f t="shared" si="0"/>
        <v>1533960.42</v>
      </c>
    </row>
    <row r="13" spans="1:6">
      <c r="A13" s="679" t="s">
        <v>72</v>
      </c>
      <c r="B13" s="687"/>
      <c r="C13" s="680">
        <v>30670275.960000001</v>
      </c>
      <c r="D13" s="687"/>
      <c r="E13" s="688"/>
      <c r="F13" s="678">
        <f t="shared" si="0"/>
        <v>30670275.960000001</v>
      </c>
    </row>
    <row r="14" spans="1:6">
      <c r="A14" s="679" t="s">
        <v>73</v>
      </c>
      <c r="B14" s="687"/>
      <c r="C14" s="680"/>
      <c r="D14" s="687"/>
      <c r="E14" s="688"/>
      <c r="F14" s="678">
        <f t="shared" si="0"/>
        <v>0</v>
      </c>
    </row>
    <row r="15" spans="1:6">
      <c r="A15" s="679" t="s">
        <v>74</v>
      </c>
      <c r="B15" s="687"/>
      <c r="C15" s="680"/>
      <c r="D15" s="687"/>
      <c r="E15" s="688"/>
      <c r="F15" s="678">
        <f t="shared" si="0"/>
        <v>0</v>
      </c>
    </row>
    <row r="16" spans="1:6">
      <c r="A16" s="679" t="s">
        <v>75</v>
      </c>
      <c r="B16" s="687"/>
      <c r="C16" s="680">
        <v>376263.67999999999</v>
      </c>
      <c r="D16" s="687"/>
      <c r="E16" s="688"/>
      <c r="F16" s="678">
        <f t="shared" si="0"/>
        <v>376263.67999999999</v>
      </c>
    </row>
    <row r="17" spans="1:7">
      <c r="A17" s="674"/>
      <c r="B17" s="683"/>
      <c r="C17" s="683"/>
      <c r="D17" s="683"/>
      <c r="E17" s="684"/>
      <c r="F17" s="684"/>
    </row>
    <row r="18" spans="1:7" ht="38.25" customHeight="1">
      <c r="A18" s="674" t="s">
        <v>1007</v>
      </c>
      <c r="B18" s="687"/>
      <c r="C18" s="687"/>
      <c r="D18" s="687"/>
      <c r="E18" s="678">
        <f>E19+E20</f>
        <v>0</v>
      </c>
      <c r="F18" s="678">
        <f t="shared" si="0"/>
        <v>0</v>
      </c>
    </row>
    <row r="19" spans="1:7">
      <c r="A19" s="679" t="s">
        <v>77</v>
      </c>
      <c r="B19" s="687"/>
      <c r="C19" s="687"/>
      <c r="D19" s="687"/>
      <c r="E19" s="689"/>
      <c r="F19" s="678">
        <f t="shared" si="0"/>
        <v>0</v>
      </c>
    </row>
    <row r="20" spans="1:7">
      <c r="A20" s="679" t="s">
        <v>78</v>
      </c>
      <c r="B20" s="687"/>
      <c r="C20" s="687"/>
      <c r="D20" s="687"/>
      <c r="E20" s="689"/>
      <c r="F20" s="678">
        <f t="shared" si="0"/>
        <v>0</v>
      </c>
    </row>
    <row r="21" spans="1:7">
      <c r="A21" s="679"/>
      <c r="B21" s="690"/>
      <c r="C21" s="690"/>
      <c r="D21" s="690"/>
      <c r="E21" s="691"/>
      <c r="F21" s="691"/>
    </row>
    <row r="22" spans="1:7" ht="28.5" customHeight="1">
      <c r="A22" s="699" t="s">
        <v>931</v>
      </c>
      <c r="B22" s="675">
        <f>B6</f>
        <v>59031086.509999998</v>
      </c>
      <c r="C22" s="675">
        <f>C11</f>
        <v>31046539.640000001</v>
      </c>
      <c r="D22" s="675">
        <f>D11</f>
        <v>1533960.42</v>
      </c>
      <c r="E22" s="678">
        <f>E18</f>
        <v>0</v>
      </c>
      <c r="F22" s="678">
        <f t="shared" si="0"/>
        <v>91611586.570000008</v>
      </c>
      <c r="G22" t="str">
        <f>IF((F22-'CPCA-I-01'!G48)&gt;0.99,"ERROR: DEBERÁ SER IGUAL QUE TOTAL HACIENDA PÚBLICA/PATRIMONIO DEL FORMATO ETCA-I-01","")</f>
        <v/>
      </c>
    </row>
    <row r="23" spans="1:7">
      <c r="A23" s="674"/>
      <c r="B23" s="683"/>
      <c r="C23" s="683"/>
      <c r="D23" s="683"/>
      <c r="E23" s="684"/>
      <c r="F23" s="684"/>
    </row>
    <row r="24" spans="1:7" ht="22.5">
      <c r="A24" s="674" t="s">
        <v>953</v>
      </c>
      <c r="B24" s="675">
        <f>B25+B26+B27</f>
        <v>0</v>
      </c>
      <c r="C24" s="685"/>
      <c r="D24" s="685"/>
      <c r="E24" s="686"/>
      <c r="F24" s="678">
        <f t="shared" si="0"/>
        <v>0</v>
      </c>
    </row>
    <row r="25" spans="1:7">
      <c r="A25" s="679" t="s">
        <v>67</v>
      </c>
      <c r="B25" s="680"/>
      <c r="C25" s="687"/>
      <c r="D25" s="687"/>
      <c r="E25" s="688"/>
      <c r="F25" s="678">
        <f t="shared" si="0"/>
        <v>0</v>
      </c>
    </row>
    <row r="26" spans="1:7">
      <c r="A26" s="679" t="s">
        <v>68</v>
      </c>
      <c r="B26" s="680"/>
      <c r="C26" s="687"/>
      <c r="D26" s="687"/>
      <c r="E26" s="688"/>
      <c r="F26" s="678">
        <f t="shared" si="0"/>
        <v>0</v>
      </c>
    </row>
    <row r="27" spans="1:7">
      <c r="A27" s="679" t="s">
        <v>69</v>
      </c>
      <c r="B27" s="680"/>
      <c r="C27" s="687"/>
      <c r="D27" s="687"/>
      <c r="E27" s="688"/>
      <c r="F27" s="678">
        <f t="shared" si="0"/>
        <v>0</v>
      </c>
    </row>
    <row r="28" spans="1:7">
      <c r="A28" s="674"/>
      <c r="B28" s="683"/>
      <c r="C28" s="683"/>
      <c r="D28" s="683"/>
      <c r="E28" s="684"/>
      <c r="F28" s="684"/>
    </row>
    <row r="29" spans="1:7" ht="22.5">
      <c r="A29" s="674" t="s">
        <v>954</v>
      </c>
      <c r="B29" s="685"/>
      <c r="C29" s="675">
        <f>C31</f>
        <v>-4197715.57</v>
      </c>
      <c r="D29" s="675">
        <f>D30+D31+D32+D33+D34</f>
        <v>-1137859.8199999998</v>
      </c>
      <c r="E29" s="686"/>
      <c r="F29" s="678">
        <f t="shared" si="0"/>
        <v>-5335575.3900000006</v>
      </c>
    </row>
    <row r="30" spans="1:7">
      <c r="A30" s="679" t="s">
        <v>237</v>
      </c>
      <c r="B30" s="687"/>
      <c r="C30" s="687"/>
      <c r="D30" s="680">
        <v>396100.6</v>
      </c>
      <c r="E30" s="688"/>
      <c r="F30" s="678">
        <f t="shared" si="0"/>
        <v>396100.6</v>
      </c>
    </row>
    <row r="31" spans="1:7">
      <c r="A31" s="679" t="s">
        <v>72</v>
      </c>
      <c r="B31" s="687"/>
      <c r="C31" s="680">
        <v>-4197715.57</v>
      </c>
      <c r="D31" s="680">
        <v>-1533960.42</v>
      </c>
      <c r="E31" s="688"/>
      <c r="F31" s="678">
        <f t="shared" si="0"/>
        <v>-5731675.9900000002</v>
      </c>
    </row>
    <row r="32" spans="1:7">
      <c r="A32" s="679" t="s">
        <v>73</v>
      </c>
      <c r="B32" s="687"/>
      <c r="C32" s="687"/>
      <c r="D32" s="680"/>
      <c r="E32" s="688"/>
      <c r="F32" s="678">
        <f t="shared" si="0"/>
        <v>0</v>
      </c>
    </row>
    <row r="33" spans="1:7">
      <c r="A33" s="679" t="s">
        <v>74</v>
      </c>
      <c r="B33" s="687"/>
      <c r="C33" s="687"/>
      <c r="D33" s="680"/>
      <c r="E33" s="688"/>
      <c r="F33" s="678">
        <f t="shared" si="0"/>
        <v>0</v>
      </c>
    </row>
    <row r="34" spans="1:7">
      <c r="A34" s="679" t="s">
        <v>75</v>
      </c>
      <c r="B34" s="685"/>
      <c r="C34" s="685"/>
      <c r="D34" s="680"/>
      <c r="E34" s="686"/>
      <c r="F34" s="678">
        <f t="shared" si="0"/>
        <v>0</v>
      </c>
    </row>
    <row r="35" spans="1:7">
      <c r="A35" s="679"/>
      <c r="B35" s="690"/>
      <c r="C35" s="690"/>
      <c r="D35" s="690"/>
      <c r="E35" s="691"/>
      <c r="F35" s="691"/>
    </row>
    <row r="36" spans="1:7" ht="33.75">
      <c r="A36" s="674" t="s">
        <v>956</v>
      </c>
      <c r="B36" s="687"/>
      <c r="C36" s="687"/>
      <c r="D36" s="687"/>
      <c r="E36" s="678">
        <f>E37+E38</f>
        <v>0</v>
      </c>
      <c r="F36" s="678">
        <f t="shared" si="0"/>
        <v>0</v>
      </c>
    </row>
    <row r="37" spans="1:7">
      <c r="A37" s="679" t="s">
        <v>77</v>
      </c>
      <c r="B37" s="687"/>
      <c r="C37" s="687"/>
      <c r="D37" s="687"/>
      <c r="E37" s="689"/>
      <c r="F37" s="678">
        <f t="shared" si="0"/>
        <v>0</v>
      </c>
    </row>
    <row r="38" spans="1:7">
      <c r="A38" s="679" t="s">
        <v>78</v>
      </c>
      <c r="B38" s="685"/>
      <c r="C38" s="685"/>
      <c r="D38" s="685"/>
      <c r="E38" s="689"/>
      <c r="F38" s="678">
        <f t="shared" si="0"/>
        <v>0</v>
      </c>
    </row>
    <row r="39" spans="1:7" ht="15.75" thickBot="1">
      <c r="A39" s="692"/>
      <c r="B39" s="693"/>
      <c r="C39" s="693"/>
      <c r="D39" s="693"/>
      <c r="E39" s="694"/>
      <c r="F39" s="694"/>
    </row>
    <row r="40" spans="1:7" ht="20.25" customHeight="1" thickBot="1">
      <c r="A40" s="698" t="s">
        <v>955</v>
      </c>
      <c r="B40" s="695">
        <f>B22+B24</f>
        <v>59031086.509999998</v>
      </c>
      <c r="C40" s="695">
        <f>C22+C29</f>
        <v>26848824.07</v>
      </c>
      <c r="D40" s="695">
        <f>D22+D29</f>
        <v>396100.60000000009</v>
      </c>
      <c r="E40" s="696">
        <f>E22+E36</f>
        <v>0</v>
      </c>
      <c r="F40" s="696">
        <f t="shared" si="0"/>
        <v>86276011.179999992</v>
      </c>
      <c r="G40" t="str">
        <f>IF((F40-'CPCA-I-01'!F48)&gt;0.99,"ERROR: DEBERÁ SER IGUAL QUE TOTAL HACIENDA PÚBLICA/PATRIMONIO DEL FORMATO ETCA-I-01","")</f>
        <v/>
      </c>
    </row>
    <row r="41" spans="1:7">
      <c r="A41" s="697"/>
    </row>
  </sheetData>
  <sheetProtection formatColumns="0" formatRows="0"/>
  <mergeCells count="3">
    <mergeCell ref="A1:F1"/>
    <mergeCell ref="A2:F2"/>
    <mergeCell ref="A3:F3"/>
  </mergeCells>
  <pageMargins left="0.7" right="0.7" top="0.75" bottom="0.75" header="0.3" footer="0.3"/>
  <pageSetup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67"/>
  <sheetViews>
    <sheetView view="pageBreakPreview" zoomScale="90" zoomScaleNormal="100" zoomScaleSheetLayoutView="90" workbookViewId="0">
      <selection activeCell="D57" sqref="D57"/>
    </sheetView>
  </sheetViews>
  <sheetFormatPr baseColWidth="10" defaultColWidth="11.28515625" defaultRowHeight="16.5"/>
  <cols>
    <col min="1" max="1" width="80.85546875" style="110" bestFit="1" customWidth="1"/>
    <col min="2" max="3" width="17" style="110" customWidth="1"/>
    <col min="4" max="16384" width="11.28515625" style="110"/>
  </cols>
  <sheetData>
    <row r="1" spans="1:4">
      <c r="A1" s="1648" t="str">
        <f>'CPCA-I-01'!A1:G1</f>
        <v>Instituto de Capacitación par el Trabajo del Estado de Sonora</v>
      </c>
      <c r="B1" s="1648"/>
      <c r="C1" s="1648"/>
    </row>
    <row r="2" spans="1:4" s="93" customFormat="1" ht="15.75">
      <c r="A2" s="1637" t="s">
        <v>3</v>
      </c>
      <c r="B2" s="1637"/>
      <c r="C2" s="1637"/>
    </row>
    <row r="3" spans="1:4" s="93" customFormat="1" ht="17.25" thickBot="1">
      <c r="A3" s="1663" t="str">
        <f>'CPCA-I-03'!A3:D3</f>
        <v>Del 01 de Enero al 31 de Diciembre de 2020</v>
      </c>
      <c r="B3" s="1663"/>
      <c r="C3" s="1663"/>
    </row>
    <row r="4" spans="1:4" ht="30" customHeight="1" thickBot="1">
      <c r="A4" s="112"/>
      <c r="B4" s="113" t="s">
        <v>245</v>
      </c>
      <c r="C4" s="114" t="s">
        <v>246</v>
      </c>
    </row>
    <row r="5" spans="1:4" ht="17.25" thickTop="1">
      <c r="A5" s="522" t="s">
        <v>247</v>
      </c>
      <c r="B5" s="523">
        <f>B6+B15</f>
        <v>5644346.0800000001</v>
      </c>
      <c r="C5" s="524">
        <f>C6+C15</f>
        <v>5383745.2999999998</v>
      </c>
    </row>
    <row r="6" spans="1:4">
      <c r="A6" s="525" t="s">
        <v>25</v>
      </c>
      <c r="B6" s="526">
        <f>SUM(B7:B13)</f>
        <v>59989.369999999995</v>
      </c>
      <c r="C6" s="527">
        <f>SUM(C7:C13)</f>
        <v>3844312.31</v>
      </c>
    </row>
    <row r="7" spans="1:4" s="111" customFormat="1" ht="13.5">
      <c r="A7" s="528" t="s">
        <v>27</v>
      </c>
      <c r="B7" s="529"/>
      <c r="C7" s="530">
        <v>3844312.31</v>
      </c>
      <c r="D7" s="424"/>
    </row>
    <row r="8" spans="1:4" s="111" customFormat="1" ht="13.5">
      <c r="A8" s="528" t="s">
        <v>29</v>
      </c>
      <c r="B8" s="529">
        <v>45959.89</v>
      </c>
      <c r="C8" s="530"/>
    </row>
    <row r="9" spans="1:4" s="111" customFormat="1" ht="13.5">
      <c r="A9" s="528" t="s">
        <v>31</v>
      </c>
      <c r="B9" s="529">
        <v>14029.48</v>
      </c>
      <c r="C9" s="530"/>
    </row>
    <row r="10" spans="1:4" s="111" customFormat="1" ht="13.5">
      <c r="A10" s="528" t="s">
        <v>248</v>
      </c>
      <c r="B10" s="529"/>
      <c r="C10" s="530"/>
    </row>
    <row r="11" spans="1:4" s="111" customFormat="1" ht="13.5">
      <c r="A11" s="528" t="s">
        <v>35</v>
      </c>
      <c r="B11" s="529"/>
      <c r="C11" s="530"/>
    </row>
    <row r="12" spans="1:4" s="111" customFormat="1" ht="13.5">
      <c r="A12" s="528" t="s">
        <v>37</v>
      </c>
      <c r="B12" s="529"/>
      <c r="C12" s="530"/>
    </row>
    <row r="13" spans="1:4" s="111" customFormat="1" ht="13.5">
      <c r="A13" s="528" t="s">
        <v>39</v>
      </c>
      <c r="B13" s="529"/>
      <c r="C13" s="530"/>
    </row>
    <row r="14" spans="1:4" ht="5.25" customHeight="1">
      <c r="A14" s="522"/>
      <c r="B14" s="531"/>
      <c r="C14" s="532"/>
    </row>
    <row r="15" spans="1:4">
      <c r="A15" s="525" t="s">
        <v>44</v>
      </c>
      <c r="B15" s="526">
        <f>SUM(B16:B24)</f>
        <v>5584356.71</v>
      </c>
      <c r="C15" s="527">
        <f>SUM(C16:C24)</f>
        <v>1539432.99</v>
      </c>
    </row>
    <row r="16" spans="1:4" s="111" customFormat="1" ht="13.5">
      <c r="A16" s="528" t="s">
        <v>46</v>
      </c>
      <c r="B16" s="529"/>
      <c r="C16" s="530"/>
    </row>
    <row r="17" spans="1:3" s="111" customFormat="1" ht="13.5">
      <c r="A17" s="528" t="s">
        <v>48</v>
      </c>
      <c r="B17" s="529"/>
      <c r="C17" s="530"/>
    </row>
    <row r="18" spans="1:3" s="111" customFormat="1" ht="13.5">
      <c r="A18" s="528" t="s">
        <v>50</v>
      </c>
      <c r="B18" s="529"/>
      <c r="C18" s="530"/>
    </row>
    <row r="19" spans="1:3" s="111" customFormat="1" ht="13.5">
      <c r="A19" s="528" t="s">
        <v>52</v>
      </c>
      <c r="B19" s="529"/>
      <c r="C19" s="530">
        <v>1539312.66</v>
      </c>
    </row>
    <row r="20" spans="1:3" s="111" customFormat="1" ht="13.5">
      <c r="A20" s="528" t="s">
        <v>54</v>
      </c>
      <c r="B20" s="529"/>
      <c r="C20" s="530"/>
    </row>
    <row r="21" spans="1:3" s="111" customFormat="1" ht="13.5">
      <c r="A21" s="528" t="s">
        <v>56</v>
      </c>
      <c r="B21" s="529">
        <v>5584356.71</v>
      </c>
      <c r="C21" s="530"/>
    </row>
    <row r="22" spans="1:3" s="111" customFormat="1" ht="13.5">
      <c r="A22" s="528" t="s">
        <v>58</v>
      </c>
      <c r="B22" s="529"/>
      <c r="C22" s="530">
        <v>120.33</v>
      </c>
    </row>
    <row r="23" spans="1:3" s="111" customFormat="1" ht="13.5">
      <c r="A23" s="528" t="s">
        <v>59</v>
      </c>
      <c r="B23" s="529"/>
      <c r="C23" s="530"/>
    </row>
    <row r="24" spans="1:3" s="111" customFormat="1" ht="13.5">
      <c r="A24" s="528" t="s">
        <v>60</v>
      </c>
      <c r="B24" s="529"/>
      <c r="C24" s="530"/>
    </row>
    <row r="25" spans="1:3" ht="6.75" customHeight="1">
      <c r="A25" s="533"/>
      <c r="B25" s="531"/>
      <c r="C25" s="532"/>
    </row>
    <row r="26" spans="1:3">
      <c r="A26" s="522" t="s">
        <v>249</v>
      </c>
      <c r="B26" s="523">
        <f>B27+B37</f>
        <v>5074974.6100000003</v>
      </c>
      <c r="C26" s="524">
        <f>C27+C37</f>
        <v>0</v>
      </c>
    </row>
    <row r="27" spans="1:3">
      <c r="A27" s="525" t="s">
        <v>26</v>
      </c>
      <c r="B27" s="526">
        <f>SUM(B28:B35)</f>
        <v>5074974.6100000003</v>
      </c>
      <c r="C27" s="527">
        <f>SUM(C28:C35)</f>
        <v>0</v>
      </c>
    </row>
    <row r="28" spans="1:3" s="111" customFormat="1" ht="13.5">
      <c r="A28" s="528" t="s">
        <v>28</v>
      </c>
      <c r="B28" s="529">
        <v>5074974.6100000003</v>
      </c>
      <c r="C28" s="530"/>
    </row>
    <row r="29" spans="1:3" s="111" customFormat="1" ht="13.5">
      <c r="A29" s="528" t="s">
        <v>30</v>
      </c>
      <c r="B29" s="529"/>
      <c r="C29" s="530"/>
    </row>
    <row r="30" spans="1:3" s="111" customFormat="1" ht="13.5">
      <c r="A30" s="528" t="s">
        <v>32</v>
      </c>
      <c r="B30" s="529"/>
      <c r="C30" s="530"/>
    </row>
    <row r="31" spans="1:3" s="111" customFormat="1" ht="13.5">
      <c r="A31" s="528" t="s">
        <v>34</v>
      </c>
      <c r="B31" s="529"/>
      <c r="C31" s="530"/>
    </row>
    <row r="32" spans="1:3" s="111" customFormat="1" ht="13.5">
      <c r="A32" s="528" t="s">
        <v>36</v>
      </c>
      <c r="B32" s="529"/>
      <c r="C32" s="530"/>
    </row>
    <row r="33" spans="1:3" s="111" customFormat="1" ht="13.5">
      <c r="A33" s="528" t="s">
        <v>38</v>
      </c>
      <c r="B33" s="529"/>
      <c r="C33" s="530"/>
    </row>
    <row r="34" spans="1:3" s="111" customFormat="1" ht="13.5">
      <c r="A34" s="528" t="s">
        <v>40</v>
      </c>
      <c r="B34" s="529"/>
      <c r="C34" s="530"/>
    </row>
    <row r="35" spans="1:3" s="111" customFormat="1" ht="13.5">
      <c r="A35" s="528" t="s">
        <v>41</v>
      </c>
      <c r="B35" s="529"/>
      <c r="C35" s="530"/>
    </row>
    <row r="36" spans="1:3" ht="6" customHeight="1">
      <c r="A36" s="522"/>
      <c r="B36" s="534"/>
      <c r="C36" s="535"/>
    </row>
    <row r="37" spans="1:3">
      <c r="A37" s="525" t="s">
        <v>45</v>
      </c>
      <c r="B37" s="526">
        <f>SUM(B38:B43)</f>
        <v>0</v>
      </c>
      <c r="C37" s="527">
        <f>SUM(C38:C43)</f>
        <v>0</v>
      </c>
    </row>
    <row r="38" spans="1:3" s="111" customFormat="1" ht="13.5">
      <c r="A38" s="528" t="s">
        <v>47</v>
      </c>
      <c r="B38" s="529"/>
      <c r="C38" s="530"/>
    </row>
    <row r="39" spans="1:3" s="111" customFormat="1" ht="13.5">
      <c r="A39" s="528" t="s">
        <v>49</v>
      </c>
      <c r="B39" s="529"/>
      <c r="C39" s="530"/>
    </row>
    <row r="40" spans="1:3" s="111" customFormat="1" ht="13.5">
      <c r="A40" s="528" t="s">
        <v>51</v>
      </c>
      <c r="B40" s="529"/>
      <c r="C40" s="530"/>
    </row>
    <row r="41" spans="1:3" s="111" customFormat="1" ht="13.5">
      <c r="A41" s="528" t="s">
        <v>53</v>
      </c>
      <c r="B41" s="529"/>
      <c r="C41" s="530"/>
    </row>
    <row r="42" spans="1:3" s="111" customFormat="1" ht="13.5">
      <c r="A42" s="528" t="s">
        <v>55</v>
      </c>
      <c r="B42" s="529"/>
      <c r="C42" s="530"/>
    </row>
    <row r="43" spans="1:3" s="111" customFormat="1" ht="13.5">
      <c r="A43" s="528" t="s">
        <v>57</v>
      </c>
      <c r="B43" s="529"/>
      <c r="C43" s="530"/>
    </row>
    <row r="44" spans="1:3">
      <c r="A44" s="536"/>
      <c r="B44" s="531"/>
      <c r="C44" s="532"/>
    </row>
    <row r="45" spans="1:3">
      <c r="A45" s="522" t="s">
        <v>250</v>
      </c>
      <c r="B45" s="523">
        <f>B46+B51</f>
        <v>0</v>
      </c>
      <c r="C45" s="524">
        <f>C46+C51</f>
        <v>5335575.3900000006</v>
      </c>
    </row>
    <row r="46" spans="1:3">
      <c r="A46" s="525" t="s">
        <v>66</v>
      </c>
      <c r="B46" s="526">
        <f>SUM(B47:B49)</f>
        <v>0</v>
      </c>
      <c r="C46" s="527">
        <f>SUM(C47:C49)</f>
        <v>0</v>
      </c>
    </row>
    <row r="47" spans="1:3" s="111" customFormat="1" ht="13.5">
      <c r="A47" s="528" t="s">
        <v>67</v>
      </c>
      <c r="B47" s="529"/>
      <c r="C47" s="530"/>
    </row>
    <row r="48" spans="1:3" s="111" customFormat="1" ht="13.5">
      <c r="A48" s="528" t="s">
        <v>68</v>
      </c>
      <c r="B48" s="529"/>
      <c r="C48" s="530"/>
    </row>
    <row r="49" spans="1:3" s="111" customFormat="1" ht="13.5">
      <c r="A49" s="528" t="s">
        <v>69</v>
      </c>
      <c r="B49" s="529"/>
      <c r="C49" s="530"/>
    </row>
    <row r="50" spans="1:3" ht="6" customHeight="1">
      <c r="A50" s="525"/>
      <c r="B50" s="534"/>
      <c r="C50" s="535"/>
    </row>
    <row r="51" spans="1:3" ht="15.75" customHeight="1">
      <c r="A51" s="525" t="s">
        <v>70</v>
      </c>
      <c r="B51" s="526">
        <f>SUM(B52:B56)</f>
        <v>0</v>
      </c>
      <c r="C51" s="527">
        <f>SUM(C52:C56)</f>
        <v>5335575.3900000006</v>
      </c>
    </row>
    <row r="52" spans="1:3" s="111" customFormat="1" ht="13.5">
      <c r="A52" s="528" t="s">
        <v>71</v>
      </c>
      <c r="B52" s="529"/>
      <c r="C52" s="530">
        <v>1137859.82</v>
      </c>
    </row>
    <row r="53" spans="1:3" s="111" customFormat="1" ht="13.5">
      <c r="A53" s="528" t="s">
        <v>72</v>
      </c>
      <c r="B53" s="529"/>
      <c r="C53" s="530">
        <v>4197715.57</v>
      </c>
    </row>
    <row r="54" spans="1:3" s="111" customFormat="1" ht="13.5">
      <c r="A54" s="528" t="s">
        <v>73</v>
      </c>
      <c r="B54" s="529"/>
      <c r="C54" s="530"/>
    </row>
    <row r="55" spans="1:3" s="111" customFormat="1" ht="13.5">
      <c r="A55" s="528" t="s">
        <v>74</v>
      </c>
      <c r="B55" s="529"/>
      <c r="C55" s="530"/>
    </row>
    <row r="56" spans="1:3" s="111" customFormat="1" ht="13.5">
      <c r="A56" s="528" t="s">
        <v>75</v>
      </c>
      <c r="B56" s="529"/>
      <c r="C56" s="530"/>
    </row>
    <row r="57" spans="1:3" ht="7.5" customHeight="1">
      <c r="A57" s="525"/>
      <c r="B57" s="531"/>
      <c r="C57" s="532"/>
    </row>
    <row r="58" spans="1:3">
      <c r="A58" s="525" t="s">
        <v>251</v>
      </c>
      <c r="B58" s="526">
        <f>SUM(B59:B60)</f>
        <v>0</v>
      </c>
      <c r="C58" s="527">
        <f>SUM(C59:C60)</f>
        <v>0</v>
      </c>
    </row>
    <row r="59" spans="1:3" s="111" customFormat="1" ht="13.5">
      <c r="A59" s="528" t="s">
        <v>77</v>
      </c>
      <c r="B59" s="529"/>
      <c r="C59" s="530"/>
    </row>
    <row r="60" spans="1:3" s="111" customFormat="1" ht="14.25" thickBot="1">
      <c r="A60" s="537" t="s">
        <v>78</v>
      </c>
      <c r="B60" s="538"/>
      <c r="C60" s="539"/>
    </row>
    <row r="61" spans="1:3" s="111" customFormat="1" ht="13.5">
      <c r="A61" s="423" t="s">
        <v>238</v>
      </c>
      <c r="B61" s="529"/>
      <c r="C61" s="529"/>
    </row>
    <row r="62" spans="1:3" s="111" customFormat="1" ht="13.5">
      <c r="A62" s="423"/>
      <c r="B62" s="529"/>
      <c r="C62" s="529"/>
    </row>
    <row r="63" spans="1:3" s="111" customFormat="1" ht="13.5">
      <c r="A63" s="423"/>
      <c r="B63" s="529"/>
      <c r="C63" s="529"/>
    </row>
    <row r="64" spans="1:3" s="111" customFormat="1" ht="13.5">
      <c r="A64" s="540"/>
      <c r="B64" s="529"/>
      <c r="C64" s="529"/>
    </row>
    <row r="65" spans="1:3" s="111" customFormat="1" ht="13.5">
      <c r="A65" s="540" t="s">
        <v>239</v>
      </c>
      <c r="B65" s="529"/>
      <c r="C65" s="529"/>
    </row>
    <row r="66" spans="1:3" s="111" customFormat="1" ht="13.5">
      <c r="A66" s="540" t="s">
        <v>239</v>
      </c>
      <c r="B66" s="529"/>
      <c r="C66" s="529"/>
    </row>
    <row r="67" spans="1:3">
      <c r="A67" s="423" t="s">
        <v>239</v>
      </c>
      <c r="B67" s="541"/>
      <c r="C67" s="541"/>
    </row>
  </sheetData>
  <sheetProtection password="C115" sheet="1" formatColumns="0" formatRows="0"/>
  <mergeCells count="3">
    <mergeCell ref="A1:C1"/>
    <mergeCell ref="A2:C2"/>
    <mergeCell ref="A3:C3"/>
  </mergeCells>
  <pageMargins left="0.70866141732283472" right="0.70866141732283472" top="0.74803149606299213" bottom="0.74803149606299213" header="0.31496062992125984" footer="0.31496062992125984"/>
  <pageSetup scale="71"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50"/>
    <pageSetUpPr fitToPage="1"/>
  </sheetPr>
  <dimension ref="A1:E70"/>
  <sheetViews>
    <sheetView view="pageBreakPreview" topLeftCell="A7" zoomScale="140" zoomScaleNormal="100" zoomScaleSheetLayoutView="140" workbookViewId="0">
      <selection activeCell="D15" sqref="D15:D16"/>
    </sheetView>
  </sheetViews>
  <sheetFormatPr baseColWidth="10" defaultColWidth="11.28515625" defaultRowHeight="16.5"/>
  <cols>
    <col min="1" max="1" width="1.5703125" style="39" customWidth="1"/>
    <col min="2" max="2" width="70.85546875" style="39" customWidth="1"/>
    <col min="3" max="4" width="12.7109375" style="39" customWidth="1"/>
    <col min="5" max="16384" width="11.28515625" style="39"/>
  </cols>
  <sheetData>
    <row r="1" spans="1:4">
      <c r="A1" s="1648" t="str">
        <f>'CPCA-I-01'!A1</f>
        <v>Instituto de Capacitación par el Trabajo del Estado de Sonora</v>
      </c>
      <c r="B1" s="1648"/>
      <c r="C1" s="1648"/>
      <c r="D1" s="1648"/>
    </row>
    <row r="2" spans="1:4">
      <c r="A2" s="1637" t="s">
        <v>4</v>
      </c>
      <c r="B2" s="1637"/>
      <c r="C2" s="1637"/>
      <c r="D2" s="1637"/>
    </row>
    <row r="3" spans="1:4">
      <c r="A3" s="1663" t="str">
        <f>'CPCA-I-01'!A3:G3</f>
        <v>Al 31 de Diciembre de 2020</v>
      </c>
      <c r="B3" s="1663"/>
      <c r="C3" s="1663"/>
      <c r="D3" s="1663"/>
    </row>
    <row r="4" spans="1:4" ht="17.25" thickBot="1">
      <c r="A4" s="1666" t="s">
        <v>938</v>
      </c>
      <c r="B4" s="1666"/>
      <c r="C4" s="40"/>
      <c r="D4" s="38"/>
    </row>
    <row r="5" spans="1:4" ht="23.25" customHeight="1" thickBot="1">
      <c r="A5" s="1667" t="s">
        <v>241</v>
      </c>
      <c r="B5" s="1668"/>
      <c r="C5" s="149">
        <v>2020</v>
      </c>
      <c r="D5" s="150">
        <v>2019</v>
      </c>
    </row>
    <row r="6" spans="1:4" s="116" customFormat="1" ht="12" customHeight="1" thickTop="1">
      <c r="A6" s="1664" t="s">
        <v>252</v>
      </c>
      <c r="B6" s="1665"/>
      <c r="C6" s="1665"/>
      <c r="D6" s="115"/>
    </row>
    <row r="7" spans="1:4" s="116" customFormat="1" ht="12.75" customHeight="1">
      <c r="A7" s="117"/>
      <c r="B7" s="118" t="s">
        <v>245</v>
      </c>
      <c r="C7" s="133">
        <f>SUM(C8:C17)</f>
        <v>150169748.44</v>
      </c>
      <c r="D7" s="134">
        <f>SUM(D8:D17)</f>
        <v>143874605.29000002</v>
      </c>
    </row>
    <row r="8" spans="1:4" s="120" customFormat="1" ht="11.1" customHeight="1">
      <c r="A8" s="119"/>
      <c r="B8" s="131" t="s">
        <v>193</v>
      </c>
      <c r="C8" s="135"/>
      <c r="D8" s="136"/>
    </row>
    <row r="9" spans="1:4" s="120" customFormat="1" ht="11.1" customHeight="1">
      <c r="A9" s="119"/>
      <c r="B9" s="131" t="s">
        <v>194</v>
      </c>
      <c r="C9" s="135"/>
      <c r="D9" s="136"/>
    </row>
    <row r="10" spans="1:4" s="120" customFormat="1" ht="11.1" customHeight="1">
      <c r="A10" s="119"/>
      <c r="B10" s="131" t="s">
        <v>253</v>
      </c>
      <c r="C10" s="135"/>
      <c r="D10" s="136"/>
    </row>
    <row r="11" spans="1:4" s="120" customFormat="1" ht="11.1" customHeight="1">
      <c r="A11" s="119"/>
      <c r="B11" s="131" t="s">
        <v>196</v>
      </c>
      <c r="C11" s="135"/>
      <c r="D11" s="136"/>
    </row>
    <row r="12" spans="1:4" s="120" customFormat="1" ht="11.1" customHeight="1">
      <c r="A12" s="119"/>
      <c r="B12" s="131" t="s">
        <v>366</v>
      </c>
      <c r="C12" s="135"/>
      <c r="D12" s="136"/>
    </row>
    <row r="13" spans="1:4" s="120" customFormat="1" ht="11.1" customHeight="1">
      <c r="A13" s="119"/>
      <c r="B13" s="131" t="s">
        <v>862</v>
      </c>
      <c r="C13" s="135"/>
      <c r="D13" s="136"/>
    </row>
    <row r="14" spans="1:4" s="120" customFormat="1" ht="11.1" customHeight="1">
      <c r="A14" s="119"/>
      <c r="B14" s="131" t="s">
        <v>877</v>
      </c>
      <c r="C14" s="135">
        <v>11284465.92</v>
      </c>
      <c r="D14" s="136">
        <v>16157716.67</v>
      </c>
    </row>
    <row r="15" spans="1:4" s="120" customFormat="1" ht="25.5" customHeight="1">
      <c r="A15" s="119"/>
      <c r="B15" s="131" t="s">
        <v>864</v>
      </c>
      <c r="C15" s="135">
        <v>96501598.730000004</v>
      </c>
      <c r="D15" s="136">
        <v>84955733.810000002</v>
      </c>
    </row>
    <row r="16" spans="1:4" s="120" customFormat="1" ht="12" customHeight="1">
      <c r="A16" s="119"/>
      <c r="B16" s="131" t="s">
        <v>873</v>
      </c>
      <c r="C16" s="135">
        <v>42383683.789999999</v>
      </c>
      <c r="D16" s="136">
        <v>42761154.810000002</v>
      </c>
    </row>
    <row r="17" spans="1:4" s="120" customFormat="1" ht="12" customHeight="1">
      <c r="A17" s="119"/>
      <c r="B17" s="131" t="s">
        <v>254</v>
      </c>
      <c r="C17" s="135"/>
      <c r="D17" s="136"/>
    </row>
    <row r="18" spans="1:4" s="116" customFormat="1" ht="13.5" customHeight="1">
      <c r="A18" s="117"/>
      <c r="B18" s="118" t="s">
        <v>246</v>
      </c>
      <c r="C18" s="133">
        <f>SUM(C19:C34)</f>
        <v>146208041.17000002</v>
      </c>
      <c r="D18" s="134">
        <f>SUM(D19:D34)</f>
        <v>164728869.75999999</v>
      </c>
    </row>
    <row r="19" spans="1:4" s="116" customFormat="1" ht="11.1" customHeight="1">
      <c r="A19" s="117"/>
      <c r="B19" s="131" t="s">
        <v>207</v>
      </c>
      <c r="C19" s="135">
        <v>119319315.88</v>
      </c>
      <c r="D19" s="135">
        <v>116344441.51000001</v>
      </c>
    </row>
    <row r="20" spans="1:4" s="116" customFormat="1" ht="11.1" customHeight="1">
      <c r="A20" s="117"/>
      <c r="B20" s="131" t="s">
        <v>208</v>
      </c>
      <c r="C20" s="135">
        <v>2465106.29</v>
      </c>
      <c r="D20" s="135">
        <v>4826903.53</v>
      </c>
    </row>
    <row r="21" spans="1:4" s="116" customFormat="1" ht="11.1" customHeight="1">
      <c r="A21" s="117"/>
      <c r="B21" s="131" t="s">
        <v>209</v>
      </c>
      <c r="C21" s="135">
        <v>10911256.609999999</v>
      </c>
      <c r="D21" s="135">
        <v>10952281.1</v>
      </c>
    </row>
    <row r="22" spans="1:4" s="116" customFormat="1" ht="12.75" customHeight="1">
      <c r="A22" s="117"/>
      <c r="B22" s="131" t="s">
        <v>210</v>
      </c>
      <c r="C22" s="135"/>
      <c r="D22" s="136"/>
    </row>
    <row r="23" spans="1:4" s="116" customFormat="1" ht="11.1" customHeight="1">
      <c r="A23" s="117"/>
      <c r="B23" s="131" t="s">
        <v>255</v>
      </c>
      <c r="C23" s="135"/>
      <c r="D23" s="136"/>
    </row>
    <row r="24" spans="1:4" s="116" customFormat="1" ht="11.1" customHeight="1">
      <c r="A24" s="117"/>
      <c r="B24" s="131" t="s">
        <v>256</v>
      </c>
      <c r="C24" s="135"/>
      <c r="D24" s="136"/>
    </row>
    <row r="25" spans="1:4" s="116" customFormat="1" ht="11.1" customHeight="1">
      <c r="A25" s="117"/>
      <c r="B25" s="131" t="s">
        <v>213</v>
      </c>
      <c r="C25" s="135"/>
      <c r="D25" s="136"/>
    </row>
    <row r="26" spans="1:4" s="116" customFormat="1" ht="11.1" customHeight="1">
      <c r="A26" s="117"/>
      <c r="B26" s="131" t="s">
        <v>214</v>
      </c>
      <c r="C26" s="135"/>
      <c r="D26" s="136"/>
    </row>
    <row r="27" spans="1:4" s="116" customFormat="1" ht="11.1" customHeight="1">
      <c r="A27" s="117"/>
      <c r="B27" s="131" t="s">
        <v>215</v>
      </c>
      <c r="C27" s="135"/>
      <c r="D27" s="136"/>
    </row>
    <row r="28" spans="1:4" s="116" customFormat="1" ht="11.1" customHeight="1">
      <c r="A28" s="117"/>
      <c r="B28" s="131" t="s">
        <v>216</v>
      </c>
      <c r="C28" s="135"/>
      <c r="D28" s="136"/>
    </row>
    <row r="29" spans="1:4" s="116" customFormat="1" ht="11.1" customHeight="1">
      <c r="A29" s="117"/>
      <c r="B29" s="131" t="s">
        <v>217</v>
      </c>
      <c r="C29" s="135"/>
      <c r="D29" s="136"/>
    </row>
    <row r="30" spans="1:4" s="116" customFormat="1" ht="11.1" customHeight="1">
      <c r="A30" s="117"/>
      <c r="B30" s="131" t="s">
        <v>218</v>
      </c>
      <c r="C30" s="135"/>
      <c r="D30" s="136"/>
    </row>
    <row r="31" spans="1:4" s="116" customFormat="1" ht="11.1" customHeight="1">
      <c r="A31" s="117"/>
      <c r="B31" s="131" t="s">
        <v>257</v>
      </c>
      <c r="C31" s="135"/>
      <c r="D31" s="136"/>
    </row>
    <row r="32" spans="1:4" s="116" customFormat="1" ht="11.1" customHeight="1">
      <c r="A32" s="117"/>
      <c r="B32" s="131" t="s">
        <v>67</v>
      </c>
      <c r="C32" s="135"/>
      <c r="D32" s="136"/>
    </row>
    <row r="33" spans="1:4" s="116" customFormat="1" ht="11.1" customHeight="1">
      <c r="A33" s="117"/>
      <c r="B33" s="131" t="s">
        <v>221</v>
      </c>
      <c r="C33" s="135"/>
      <c r="D33" s="136"/>
    </row>
    <row r="34" spans="1:4" s="116" customFormat="1" ht="11.1" customHeight="1">
      <c r="A34" s="117"/>
      <c r="B34" s="131" t="s">
        <v>258</v>
      </c>
      <c r="C34" s="135">
        <v>13512362.390000001</v>
      </c>
      <c r="D34" s="136">
        <v>32605243.620000001</v>
      </c>
    </row>
    <row r="35" spans="1:4" s="116" customFormat="1" ht="12" customHeight="1">
      <c r="A35" s="121" t="s">
        <v>259</v>
      </c>
      <c r="B35" s="122"/>
      <c r="C35" s="137">
        <f>C7-C18</f>
        <v>3961707.2699999809</v>
      </c>
      <c r="D35" s="138">
        <f>D7-D18</f>
        <v>-20854264.469999969</v>
      </c>
    </row>
    <row r="36" spans="1:4" s="116" customFormat="1" ht="4.5" customHeight="1">
      <c r="A36" s="123"/>
      <c r="B36" s="124"/>
      <c r="C36" s="139"/>
      <c r="D36" s="140"/>
    </row>
    <row r="37" spans="1:4" s="116" customFormat="1" ht="12.75">
      <c r="A37" s="125" t="s">
        <v>260</v>
      </c>
      <c r="B37" s="118"/>
      <c r="C37" s="141"/>
      <c r="D37" s="142"/>
    </row>
    <row r="38" spans="1:4" s="116" customFormat="1" ht="10.5" customHeight="1">
      <c r="A38" s="117"/>
      <c r="B38" s="118" t="s">
        <v>245</v>
      </c>
      <c r="C38" s="133">
        <f>SUM(C39:C41)</f>
        <v>0</v>
      </c>
      <c r="D38" s="134">
        <f>SUM(D39:D41)</f>
        <v>0</v>
      </c>
    </row>
    <row r="39" spans="1:4" s="116" customFormat="1" ht="11.1" customHeight="1">
      <c r="A39" s="117"/>
      <c r="B39" s="132" t="s">
        <v>50</v>
      </c>
      <c r="C39" s="135"/>
      <c r="D39" s="136"/>
    </row>
    <row r="40" spans="1:4" s="116" customFormat="1" ht="11.1" customHeight="1">
      <c r="A40" s="117"/>
      <c r="B40" s="132" t="s">
        <v>52</v>
      </c>
      <c r="C40" s="135"/>
      <c r="D40" s="136"/>
    </row>
    <row r="41" spans="1:4" s="116" customFormat="1" ht="11.1" customHeight="1">
      <c r="A41" s="117"/>
      <c r="B41" s="132" t="s">
        <v>261</v>
      </c>
      <c r="C41" s="135"/>
      <c r="D41" s="136"/>
    </row>
    <row r="42" spans="1:4" s="116" customFormat="1" ht="10.5" customHeight="1">
      <c r="A42" s="117"/>
      <c r="B42" s="118" t="s">
        <v>246</v>
      </c>
      <c r="C42" s="133">
        <f>SUM(C43:C45)</f>
        <v>117394.96</v>
      </c>
      <c r="D42" s="134">
        <f>SUM(D43:D45)</f>
        <v>243410.86</v>
      </c>
    </row>
    <row r="43" spans="1:4" s="116" customFormat="1" ht="11.1" customHeight="1">
      <c r="A43" s="117"/>
      <c r="B43" s="132" t="s">
        <v>50</v>
      </c>
      <c r="C43" s="135"/>
      <c r="D43" s="136"/>
    </row>
    <row r="44" spans="1:4" s="116" customFormat="1" ht="11.1" customHeight="1">
      <c r="A44" s="117"/>
      <c r="B44" s="132" t="s">
        <v>52</v>
      </c>
      <c r="C44" s="135">
        <v>117394.96</v>
      </c>
      <c r="D44" s="136">
        <v>243410.86</v>
      </c>
    </row>
    <row r="45" spans="1:4" s="116" customFormat="1" ht="11.1" customHeight="1">
      <c r="A45" s="117"/>
      <c r="B45" s="132" t="s">
        <v>262</v>
      </c>
      <c r="C45" s="135"/>
      <c r="D45" s="136"/>
    </row>
    <row r="46" spans="1:4" s="116" customFormat="1" ht="12" customHeight="1">
      <c r="A46" s="121" t="s">
        <v>263</v>
      </c>
      <c r="B46" s="122"/>
      <c r="C46" s="137">
        <f>C38-C42</f>
        <v>-117394.96</v>
      </c>
      <c r="D46" s="138">
        <f>D38-D42</f>
        <v>-243410.86</v>
      </c>
    </row>
    <row r="47" spans="1:4" s="116" customFormat="1" ht="2.25" customHeight="1">
      <c r="A47" s="123"/>
      <c r="B47" s="124"/>
      <c r="C47" s="143"/>
      <c r="D47" s="144"/>
    </row>
    <row r="48" spans="1:4" s="116" customFormat="1" ht="12" customHeight="1">
      <c r="A48" s="125" t="s">
        <v>264</v>
      </c>
      <c r="B48" s="118"/>
      <c r="C48" s="141"/>
      <c r="D48" s="142"/>
    </row>
    <row r="49" spans="1:5" s="116" customFormat="1" ht="12.75">
      <c r="A49" s="117"/>
      <c r="B49" s="118" t="s">
        <v>245</v>
      </c>
      <c r="C49" s="133">
        <f>C50+C53</f>
        <v>0</v>
      </c>
      <c r="D49" s="133">
        <f>D50+D53</f>
        <v>0</v>
      </c>
    </row>
    <row r="50" spans="1:5" s="116" customFormat="1" ht="11.1" customHeight="1">
      <c r="A50" s="117"/>
      <c r="B50" s="132" t="s">
        <v>265</v>
      </c>
      <c r="C50" s="135">
        <f>C51+C52</f>
        <v>0</v>
      </c>
      <c r="D50" s="135">
        <f>D51+D52</f>
        <v>0</v>
      </c>
    </row>
    <row r="51" spans="1:5" s="116" customFormat="1" ht="11.1" customHeight="1">
      <c r="A51" s="117"/>
      <c r="B51" s="132" t="s">
        <v>881</v>
      </c>
      <c r="C51" s="135">
        <v>0</v>
      </c>
      <c r="D51" s="136">
        <v>0</v>
      </c>
    </row>
    <row r="52" spans="1:5" s="116" customFormat="1" ht="11.1" customHeight="1">
      <c r="A52" s="117"/>
      <c r="B52" s="132" t="s">
        <v>882</v>
      </c>
      <c r="C52" s="135">
        <v>0</v>
      </c>
      <c r="D52" s="136">
        <v>0</v>
      </c>
    </row>
    <row r="53" spans="1:5" s="116" customFormat="1" ht="11.1" customHeight="1">
      <c r="A53" s="117"/>
      <c r="B53" s="132" t="s">
        <v>266</v>
      </c>
      <c r="C53" s="135">
        <v>0</v>
      </c>
      <c r="D53" s="136">
        <v>0</v>
      </c>
    </row>
    <row r="54" spans="1:5" s="116" customFormat="1" ht="11.25" customHeight="1">
      <c r="A54" s="117"/>
      <c r="B54" s="118" t="s">
        <v>246</v>
      </c>
      <c r="C54" s="133">
        <f>C55+C58</f>
        <v>0</v>
      </c>
      <c r="D54" s="133">
        <f>D55+D58</f>
        <v>0</v>
      </c>
    </row>
    <row r="55" spans="1:5" s="116" customFormat="1" ht="11.1" customHeight="1">
      <c r="A55" s="117"/>
      <c r="B55" s="132" t="s">
        <v>267</v>
      </c>
      <c r="C55" s="135">
        <f>C56+C57</f>
        <v>0</v>
      </c>
      <c r="D55" s="135">
        <f>D56+D57</f>
        <v>0</v>
      </c>
    </row>
    <row r="56" spans="1:5" s="116" customFormat="1" ht="11.1" customHeight="1">
      <c r="A56" s="117"/>
      <c r="B56" s="132" t="s">
        <v>881</v>
      </c>
      <c r="C56" s="135"/>
      <c r="D56" s="136"/>
    </row>
    <row r="57" spans="1:5" s="116" customFormat="1" ht="11.1" customHeight="1">
      <c r="A57" s="117"/>
      <c r="B57" s="132" t="s">
        <v>882</v>
      </c>
      <c r="C57" s="135"/>
      <c r="D57" s="136"/>
    </row>
    <row r="58" spans="1:5" s="116" customFormat="1" ht="11.1" customHeight="1">
      <c r="A58" s="117"/>
      <c r="B58" s="132" t="s">
        <v>268</v>
      </c>
      <c r="C58" s="135"/>
      <c r="D58" s="136"/>
    </row>
    <row r="59" spans="1:5" s="116" customFormat="1" ht="12" customHeight="1">
      <c r="A59" s="121" t="s">
        <v>269</v>
      </c>
      <c r="B59" s="122"/>
      <c r="C59" s="137">
        <f>C49-C54</f>
        <v>0</v>
      </c>
      <c r="D59" s="138">
        <f>D49-D54</f>
        <v>0</v>
      </c>
    </row>
    <row r="60" spans="1:5" s="116" customFormat="1" ht="2.25" customHeight="1">
      <c r="A60" s="123"/>
      <c r="B60" s="124"/>
      <c r="C60" s="143"/>
      <c r="D60" s="144"/>
    </row>
    <row r="61" spans="1:5" s="116" customFormat="1" ht="12" customHeight="1">
      <c r="A61" s="121" t="s">
        <v>270</v>
      </c>
      <c r="B61" s="126"/>
      <c r="C61" s="145">
        <f>C59+C46+C35</f>
        <v>3844312.309999981</v>
      </c>
      <c r="D61" s="146">
        <f>D59+D46+D35</f>
        <v>-21097675.329999968</v>
      </c>
    </row>
    <row r="62" spans="1:5" ht="2.25" customHeight="1">
      <c r="A62" s="127"/>
      <c r="B62" s="128"/>
      <c r="C62" s="143"/>
      <c r="D62" s="144"/>
    </row>
    <row r="63" spans="1:5" s="116" customFormat="1" ht="12" customHeight="1">
      <c r="A63" s="121" t="s">
        <v>271</v>
      </c>
      <c r="B63" s="122"/>
      <c r="C63" s="135">
        <v>18823801.66</v>
      </c>
      <c r="D63" s="136">
        <v>39921476.990000002</v>
      </c>
      <c r="E63" s="422" t="str">
        <f>IF(C63-'CPCA-I-01'!C7&gt;0.99,"ERROR!!!, NO COINCIDEN LOS MONTOS CON LO REPORTADO EN EL FORMATO ETCA-I-01 EN EL EJERCICIO 2015","")</f>
        <v/>
      </c>
    </row>
    <row r="64" spans="1:5" s="116" customFormat="1" ht="12" customHeight="1" thickBot="1">
      <c r="A64" s="130" t="s">
        <v>272</v>
      </c>
      <c r="B64" s="129"/>
      <c r="C64" s="147">
        <f>C63+C61</f>
        <v>22668113.96999998</v>
      </c>
      <c r="D64" s="148">
        <f>D63+D61</f>
        <v>18823801.660000034</v>
      </c>
      <c r="E64" s="422" t="str">
        <f>IF(C64-'CPCA-I-01'!B7&gt;0.99,"ERROR!!!, NO COINCIDEN LOS MONTOS CON LO REPORTADO EN EL FORMATO ETCA-I-01","")</f>
        <v/>
      </c>
    </row>
    <row r="65" spans="1:5" s="116" customFormat="1" ht="12" customHeight="1">
      <c r="A65" s="116" t="s">
        <v>238</v>
      </c>
      <c r="E65" s="571"/>
    </row>
    <row r="66" spans="1:5" s="116" customFormat="1" ht="12" customHeight="1">
      <c r="E66" s="571"/>
    </row>
    <row r="67" spans="1:5" s="116" customFormat="1" ht="12" customHeight="1">
      <c r="A67" s="122"/>
      <c r="B67" s="126"/>
      <c r="C67" s="145"/>
      <c r="D67" s="145"/>
      <c r="E67" s="422"/>
    </row>
    <row r="68" spans="1:5" s="116" customFormat="1" ht="12" customHeight="1">
      <c r="A68" s="122"/>
      <c r="B68" s="126"/>
      <c r="C68" s="145"/>
      <c r="D68" s="145"/>
      <c r="E68" s="422"/>
    </row>
    <row r="69" spans="1:5" s="116" customFormat="1" ht="12" customHeight="1">
      <c r="A69" s="122"/>
      <c r="B69" s="126"/>
      <c r="C69" s="145"/>
      <c r="D69" s="145"/>
      <c r="E69" s="422"/>
    </row>
    <row r="70" spans="1:5" ht="12" customHeight="1">
      <c r="A70" s="423" t="s">
        <v>239</v>
      </c>
    </row>
  </sheetData>
  <sheetProtection password="C115" sheet="1" insertHyperlinks="0"/>
  <mergeCells count="6">
    <mergeCell ref="A6:C6"/>
    <mergeCell ref="A1:D1"/>
    <mergeCell ref="A2:D2"/>
    <mergeCell ref="A3:D3"/>
    <mergeCell ref="A4:B4"/>
    <mergeCell ref="A5:B5"/>
  </mergeCells>
  <printOptions horizontalCentered="1"/>
  <pageMargins left="0.39370078740157483" right="0.39370078740157483" top="0.39370078740157483" bottom="0.39370078740157483" header="0.31496062992125984" footer="0.31496062992125984"/>
  <pageSetup scale="93"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00B050"/>
    <pageSetUpPr fitToPage="1"/>
  </sheetPr>
  <dimension ref="A1:H33"/>
  <sheetViews>
    <sheetView view="pageBreakPreview" topLeftCell="A4" zoomScaleNormal="100" zoomScaleSheetLayoutView="100" workbookViewId="0">
      <selection activeCell="D32" sqref="D32"/>
    </sheetView>
  </sheetViews>
  <sheetFormatPr baseColWidth="10" defaultColWidth="11.28515625" defaultRowHeight="16.5"/>
  <cols>
    <col min="1" max="1" width="1.28515625" style="109" customWidth="1"/>
    <col min="2" max="2" width="32.28515625" style="109" customWidth="1"/>
    <col min="3" max="7" width="12.7109375" style="109" customWidth="1"/>
    <col min="8" max="8" width="63.85546875" style="109" customWidth="1"/>
    <col min="9" max="16384" width="11.28515625" style="109"/>
  </cols>
  <sheetData>
    <row r="1" spans="1:8">
      <c r="A1" s="1671" t="str">
        <f>'CPCA-I-01'!A1</f>
        <v>Instituto de Capacitación par el Trabajo del Estado de Sonora</v>
      </c>
      <c r="B1" s="1671"/>
      <c r="C1" s="1671"/>
      <c r="D1" s="1671"/>
      <c r="E1" s="1671"/>
      <c r="F1" s="1671"/>
      <c r="G1" s="1671"/>
    </row>
    <row r="2" spans="1:8" s="151" customFormat="1" ht="18">
      <c r="A2" s="1671" t="s">
        <v>5</v>
      </c>
      <c r="B2" s="1671"/>
      <c r="C2" s="1671"/>
      <c r="D2" s="1671"/>
      <c r="E2" s="1671"/>
      <c r="F2" s="1671"/>
      <c r="G2" s="1671"/>
      <c r="H2" s="412"/>
    </row>
    <row r="3" spans="1:8" s="151" customFormat="1">
      <c r="A3" s="1672" t="str">
        <f>'CPCA-I-03'!A3:D3</f>
        <v>Del 01 de Enero al 31 de Diciembre de 2020</v>
      </c>
      <c r="B3" s="1672"/>
      <c r="C3" s="1672"/>
      <c r="D3" s="1672"/>
      <c r="E3" s="1672"/>
      <c r="F3" s="1672"/>
      <c r="G3" s="1672"/>
    </row>
    <row r="4" spans="1:8" s="153" customFormat="1" ht="17.25" thickBot="1">
      <c r="A4" s="152"/>
      <c r="B4" s="152"/>
      <c r="C4" s="1673" t="s">
        <v>939</v>
      </c>
      <c r="D4" s="1673"/>
      <c r="E4" s="152"/>
      <c r="F4" s="40"/>
      <c r="G4" s="152"/>
    </row>
    <row r="5" spans="1:8" s="154" customFormat="1" ht="50.25" thickBot="1">
      <c r="A5" s="1669" t="s">
        <v>241</v>
      </c>
      <c r="B5" s="1670"/>
      <c r="C5" s="157" t="s">
        <v>273</v>
      </c>
      <c r="D5" s="157" t="s">
        <v>274</v>
      </c>
      <c r="E5" s="157" t="s">
        <v>275</v>
      </c>
      <c r="F5" s="157" t="s">
        <v>276</v>
      </c>
      <c r="G5" s="158" t="s">
        <v>277</v>
      </c>
    </row>
    <row r="6" spans="1:8" ht="20.100000000000001" customHeight="1">
      <c r="A6" s="542"/>
      <c r="B6" s="543"/>
      <c r="C6" s="544"/>
      <c r="D6" s="544"/>
      <c r="E6" s="544"/>
      <c r="F6" s="544"/>
      <c r="G6" s="545"/>
    </row>
    <row r="7" spans="1:8" ht="20.100000000000001" customHeight="1">
      <c r="A7" s="546" t="s">
        <v>23</v>
      </c>
      <c r="B7" s="547"/>
      <c r="C7" s="548">
        <f>C9+C18</f>
        <v>104956735.92000002</v>
      </c>
      <c r="D7" s="548">
        <f>D9+D18</f>
        <v>521209503.83000004</v>
      </c>
      <c r="E7" s="548">
        <f>E9+E18</f>
        <v>521470104.61000001</v>
      </c>
      <c r="F7" s="548">
        <f>F9+F18</f>
        <v>104696135.14000002</v>
      </c>
      <c r="G7" s="667">
        <f>G9+G18</f>
        <v>-260600.77999999374</v>
      </c>
      <c r="H7" s="403" t="str">
        <f>IF(F7&lt;&gt;'CPCA-I-01'!B31,"ERROR!!!!! EL MONTO NO COINCIDE CON LO REPORTADO EN EL FORMATO ETCA-I-01 EN EL TOTAL ","")</f>
        <v/>
      </c>
    </row>
    <row r="8" spans="1:8" ht="20.100000000000001" customHeight="1">
      <c r="A8" s="551"/>
      <c r="B8" s="552"/>
      <c r="C8" s="553"/>
      <c r="D8" s="553"/>
      <c r="E8" s="553"/>
      <c r="F8" s="553"/>
      <c r="G8" s="554"/>
    </row>
    <row r="9" spans="1:8" ht="20.100000000000001" customHeight="1">
      <c r="A9" s="551"/>
      <c r="B9" s="552" t="s">
        <v>25</v>
      </c>
      <c r="C9" s="548">
        <f>SUM(C10:C16)</f>
        <v>22395850.229999997</v>
      </c>
      <c r="D9" s="548">
        <f>SUM(D10:D16)</f>
        <v>515762563.34000003</v>
      </c>
      <c r="E9" s="548">
        <f>SUM(E10:E16)</f>
        <v>511978240.40000004</v>
      </c>
      <c r="F9" s="549">
        <f>C9+D9-E9</f>
        <v>26180173.170000017</v>
      </c>
      <c r="G9" s="550">
        <f>F9-C9</f>
        <v>3784322.94000002</v>
      </c>
      <c r="H9" s="403" t="str">
        <f>IF(F9&lt;&gt;'CPCA-I-01'!B16,"ERROR!!!!! EL MONTO NO COINCIDE CON LO REPORTADO EN EL FORMATO ETCA-I-01 EN EL TOTAL","")</f>
        <v/>
      </c>
    </row>
    <row r="10" spans="1:8" ht="20.100000000000001" customHeight="1">
      <c r="A10" s="555"/>
      <c r="B10" s="556" t="s">
        <v>27</v>
      </c>
      <c r="C10" s="553">
        <v>18823801.66</v>
      </c>
      <c r="D10" s="553">
        <v>363974909.36000001</v>
      </c>
      <c r="E10" s="553">
        <v>360130597.05000001</v>
      </c>
      <c r="F10" s="557">
        <f>C10+D10-E10</f>
        <v>22668113.970000029</v>
      </c>
      <c r="G10" s="558">
        <f>F10-C10</f>
        <v>3844312.3100000285</v>
      </c>
    </row>
    <row r="11" spans="1:8" ht="20.100000000000001" customHeight="1">
      <c r="A11" s="555"/>
      <c r="B11" s="556" t="s">
        <v>29</v>
      </c>
      <c r="C11" s="553">
        <v>77979.56</v>
      </c>
      <c r="D11" s="553">
        <v>151787653.97999999</v>
      </c>
      <c r="E11" s="553">
        <v>151833613.87</v>
      </c>
      <c r="F11" s="557">
        <f t="shared" ref="F11:F16" si="0">C11+D11-E11</f>
        <v>32019.669999986887</v>
      </c>
      <c r="G11" s="558">
        <f t="shared" ref="G11:G16" si="1">F11-C11</f>
        <v>-45959.890000013111</v>
      </c>
    </row>
    <row r="12" spans="1:8" ht="20.100000000000001" customHeight="1">
      <c r="A12" s="555"/>
      <c r="B12" s="556" t="s">
        <v>31</v>
      </c>
      <c r="C12" s="553">
        <v>3494069.01</v>
      </c>
      <c r="D12" s="553">
        <v>0</v>
      </c>
      <c r="E12" s="553">
        <v>14029.48</v>
      </c>
      <c r="F12" s="557">
        <f t="shared" si="0"/>
        <v>3480039.53</v>
      </c>
      <c r="G12" s="558">
        <f t="shared" si="1"/>
        <v>-14029.479999999981</v>
      </c>
    </row>
    <row r="13" spans="1:8" ht="20.100000000000001" customHeight="1">
      <c r="A13" s="555"/>
      <c r="B13" s="556" t="s">
        <v>33</v>
      </c>
      <c r="C13" s="553"/>
      <c r="D13" s="553"/>
      <c r="E13" s="553"/>
      <c r="F13" s="557">
        <f t="shared" si="0"/>
        <v>0</v>
      </c>
      <c r="G13" s="558">
        <f t="shared" si="1"/>
        <v>0</v>
      </c>
    </row>
    <row r="14" spans="1:8" ht="20.100000000000001" customHeight="1">
      <c r="A14" s="555"/>
      <c r="B14" s="556" t="s">
        <v>35</v>
      </c>
      <c r="C14" s="553"/>
      <c r="D14" s="553"/>
      <c r="E14" s="553"/>
      <c r="F14" s="557">
        <f t="shared" si="0"/>
        <v>0</v>
      </c>
      <c r="G14" s="558">
        <f t="shared" si="1"/>
        <v>0</v>
      </c>
    </row>
    <row r="15" spans="1:8" ht="25.5">
      <c r="A15" s="555"/>
      <c r="B15" s="556" t="s">
        <v>37</v>
      </c>
      <c r="C15" s="553"/>
      <c r="D15" s="553"/>
      <c r="E15" s="553"/>
      <c r="F15" s="557">
        <f t="shared" si="0"/>
        <v>0</v>
      </c>
      <c r="G15" s="558">
        <f t="shared" si="1"/>
        <v>0</v>
      </c>
    </row>
    <row r="16" spans="1:8" ht="20.100000000000001" customHeight="1">
      <c r="A16" s="555"/>
      <c r="B16" s="556" t="s">
        <v>39</v>
      </c>
      <c r="C16" s="553"/>
      <c r="D16" s="553"/>
      <c r="E16" s="553"/>
      <c r="F16" s="557">
        <f t="shared" si="0"/>
        <v>0</v>
      </c>
      <c r="G16" s="558">
        <f t="shared" si="1"/>
        <v>0</v>
      </c>
    </row>
    <row r="17" spans="1:8" ht="20.100000000000001" customHeight="1">
      <c r="A17" s="551"/>
      <c r="B17" s="552"/>
      <c r="C17" s="553"/>
      <c r="D17" s="553"/>
      <c r="E17" s="553"/>
      <c r="F17" s="553"/>
      <c r="G17" s="554"/>
    </row>
    <row r="18" spans="1:8" ht="20.100000000000001" customHeight="1">
      <c r="A18" s="551"/>
      <c r="B18" s="552" t="s">
        <v>44</v>
      </c>
      <c r="C18" s="548">
        <f>SUM(C19:C27)</f>
        <v>82560885.690000013</v>
      </c>
      <c r="D18" s="548">
        <f>SUM(D19:D27)</f>
        <v>5446940.4900000002</v>
      </c>
      <c r="E18" s="548">
        <f>SUM(E19:E27)</f>
        <v>9491864.2100000009</v>
      </c>
      <c r="F18" s="549">
        <f>C18+D18-E18</f>
        <v>78515961.969999999</v>
      </c>
      <c r="G18" s="550">
        <f>F18-C18</f>
        <v>-4044923.7200000137</v>
      </c>
      <c r="H18" s="403" t="str">
        <f>IF(F18&lt;&gt;'CPCA-I-01'!B29,"ERROR!!!!! EL MONTO NO COINCIDE CON LO REPORTADO EN EL FORMATO ETCA-I-01 EN EL TOTAL","")</f>
        <v/>
      </c>
    </row>
    <row r="19" spans="1:8" ht="20.100000000000001" customHeight="1">
      <c r="A19" s="555"/>
      <c r="B19" s="556" t="s">
        <v>46</v>
      </c>
      <c r="C19" s="553"/>
      <c r="D19" s="553"/>
      <c r="E19" s="553"/>
      <c r="F19" s="557">
        <f>C19+D19-E19</f>
        <v>0</v>
      </c>
      <c r="G19" s="558">
        <f>F19-C19</f>
        <v>0</v>
      </c>
    </row>
    <row r="20" spans="1:8" ht="25.5">
      <c r="A20" s="555"/>
      <c r="B20" s="556" t="s">
        <v>48</v>
      </c>
      <c r="C20" s="553"/>
      <c r="D20" s="553"/>
      <c r="E20" s="553"/>
      <c r="F20" s="557">
        <f t="shared" ref="F20:F25" si="2">C20+D20-E20</f>
        <v>0</v>
      </c>
      <c r="G20" s="558">
        <f t="shared" ref="G20:G25" si="3">F20-C20</f>
        <v>0</v>
      </c>
    </row>
    <row r="21" spans="1:8" ht="25.5">
      <c r="A21" s="555"/>
      <c r="B21" s="556" t="s">
        <v>50</v>
      </c>
      <c r="C21" s="553">
        <v>35435882.890000001</v>
      </c>
      <c r="D21" s="553">
        <v>0</v>
      </c>
      <c r="E21" s="553">
        <v>0</v>
      </c>
      <c r="F21" s="557">
        <f t="shared" si="2"/>
        <v>35435882.890000001</v>
      </c>
      <c r="G21" s="558">
        <f t="shared" si="3"/>
        <v>0</v>
      </c>
    </row>
    <row r="22" spans="1:8" ht="20.100000000000001" customHeight="1">
      <c r="A22" s="555"/>
      <c r="B22" s="556" t="s">
        <v>52</v>
      </c>
      <c r="C22" s="553">
        <v>66250541.479999997</v>
      </c>
      <c r="D22" s="553">
        <v>5176734.96</v>
      </c>
      <c r="E22" s="553">
        <v>3637422.3</v>
      </c>
      <c r="F22" s="557">
        <f t="shared" si="2"/>
        <v>67789854.140000001</v>
      </c>
      <c r="G22" s="558">
        <f t="shared" si="3"/>
        <v>1539312.6600000039</v>
      </c>
    </row>
    <row r="23" spans="1:8" ht="20.100000000000001" customHeight="1">
      <c r="A23" s="555"/>
      <c r="B23" s="556" t="s">
        <v>54</v>
      </c>
      <c r="C23" s="553">
        <v>752357.01</v>
      </c>
      <c r="D23" s="553">
        <v>0</v>
      </c>
      <c r="E23" s="553">
        <v>0</v>
      </c>
      <c r="F23" s="557">
        <f t="shared" si="2"/>
        <v>752357.01</v>
      </c>
      <c r="G23" s="558">
        <f t="shared" si="3"/>
        <v>0</v>
      </c>
    </row>
    <row r="24" spans="1:8" ht="25.5">
      <c r="A24" s="555"/>
      <c r="B24" s="556" t="s">
        <v>56</v>
      </c>
      <c r="C24" s="553">
        <v>-20193484.530000001</v>
      </c>
      <c r="D24" s="553">
        <v>18078.2</v>
      </c>
      <c r="E24" s="553">
        <v>5602434.9100000001</v>
      </c>
      <c r="F24" s="557">
        <f t="shared" si="2"/>
        <v>-25777841.240000002</v>
      </c>
      <c r="G24" s="558">
        <f t="shared" si="3"/>
        <v>-5584356.7100000009</v>
      </c>
    </row>
    <row r="25" spans="1:8" ht="20.100000000000001" customHeight="1">
      <c r="A25" s="555"/>
      <c r="B25" s="556" t="s">
        <v>58</v>
      </c>
      <c r="C25" s="553">
        <v>315588.84000000003</v>
      </c>
      <c r="D25" s="553">
        <v>252127.33</v>
      </c>
      <c r="E25" s="553">
        <v>252007</v>
      </c>
      <c r="F25" s="557">
        <f t="shared" si="2"/>
        <v>315709.17000000004</v>
      </c>
      <c r="G25" s="558">
        <f t="shared" si="3"/>
        <v>120.3300000000163</v>
      </c>
    </row>
    <row r="26" spans="1:8" ht="25.5">
      <c r="A26" s="555"/>
      <c r="B26" s="556" t="s">
        <v>59</v>
      </c>
      <c r="C26" s="553"/>
      <c r="D26" s="553"/>
      <c r="E26" s="553"/>
      <c r="F26" s="557">
        <f>C26+D26-E26</f>
        <v>0</v>
      </c>
      <c r="G26" s="558">
        <f>F26-C26</f>
        <v>0</v>
      </c>
    </row>
    <row r="27" spans="1:8" ht="20.100000000000001" customHeight="1">
      <c r="A27" s="555"/>
      <c r="B27" s="556" t="s">
        <v>60</v>
      </c>
      <c r="C27" s="553"/>
      <c r="D27" s="553"/>
      <c r="E27" s="553"/>
      <c r="F27" s="557">
        <f>C27+D27-E27</f>
        <v>0</v>
      </c>
      <c r="G27" s="558">
        <f>F27-C27</f>
        <v>0</v>
      </c>
    </row>
    <row r="28" spans="1:8" ht="20.100000000000001" customHeight="1" thickBot="1">
      <c r="A28" s="559"/>
      <c r="B28" s="560"/>
      <c r="C28" s="561"/>
      <c r="D28" s="561"/>
      <c r="E28" s="561"/>
      <c r="F28" s="561"/>
      <c r="G28" s="562"/>
    </row>
    <row r="29" spans="1:8" ht="20.100000000000001" customHeight="1">
      <c r="A29" s="572" t="s">
        <v>238</v>
      </c>
      <c r="B29" s="264"/>
      <c r="C29" s="495"/>
      <c r="D29" s="495"/>
      <c r="E29" s="495"/>
      <c r="F29" s="495"/>
      <c r="G29" s="495"/>
    </row>
    <row r="30" spans="1:8" ht="20.100000000000001" customHeight="1">
      <c r="A30" s="485"/>
      <c r="B30" s="485"/>
      <c r="C30" s="495"/>
      <c r="D30" s="495"/>
      <c r="E30" s="495"/>
      <c r="F30" s="495"/>
      <c r="G30" s="495"/>
    </row>
    <row r="31" spans="1:8" ht="20.100000000000001" customHeight="1">
      <c r="A31" s="485"/>
      <c r="B31" s="485" t="s">
        <v>239</v>
      </c>
      <c r="C31" s="495"/>
      <c r="D31" s="495" t="s">
        <v>239</v>
      </c>
      <c r="E31" s="495"/>
      <c r="F31" s="495"/>
      <c r="G31" s="495"/>
    </row>
    <row r="32" spans="1:8" ht="20.100000000000001" customHeight="1">
      <c r="A32" s="485"/>
      <c r="B32" s="485"/>
      <c r="C32" s="495"/>
      <c r="D32" s="495"/>
      <c r="E32" s="495"/>
      <c r="F32" s="495"/>
      <c r="G32" s="495"/>
    </row>
    <row r="33" spans="1:7">
      <c r="A33" s="264" t="s">
        <v>239</v>
      </c>
      <c r="B33" s="264"/>
      <c r="C33" s="264"/>
      <c r="D33" s="264"/>
      <c r="E33" s="264"/>
      <c r="F33" s="264"/>
      <c r="G33" s="264"/>
    </row>
  </sheetData>
  <sheetProtection password="C115" sheet="1" formatColumns="0" formatRows="0" insertHyperlinks="0"/>
  <mergeCells count="5">
    <mergeCell ref="A5:B5"/>
    <mergeCell ref="A1:G1"/>
    <mergeCell ref="A2:G2"/>
    <mergeCell ref="A3:G3"/>
    <mergeCell ref="C4:D4"/>
  </mergeCells>
  <printOptions horizontalCentered="1"/>
  <pageMargins left="0.39370078740157483" right="0.39370078740157483" top="0.74803149606299213" bottom="0.74803149606299213" header="0.31496062992125984" footer="0.31496062992125984"/>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G47"/>
  <sheetViews>
    <sheetView view="pageBreakPreview" topLeftCell="A4" zoomScale="90" zoomScaleNormal="100" zoomScaleSheetLayoutView="90" workbookViewId="0">
      <selection activeCell="E27" sqref="E27"/>
    </sheetView>
  </sheetViews>
  <sheetFormatPr baseColWidth="10" defaultColWidth="11.28515625" defaultRowHeight="16.5"/>
  <cols>
    <col min="1" max="1" width="2.140625" style="92" customWidth="1"/>
    <col min="2" max="2" width="28.28515625" style="92" customWidth="1"/>
    <col min="3" max="6" width="16.7109375" style="92" customWidth="1"/>
    <col min="7" max="7" width="79" style="92" customWidth="1"/>
    <col min="8" max="16384" width="11.28515625" style="92"/>
  </cols>
  <sheetData>
    <row r="1" spans="1:7" s="109" customFormat="1" ht="18">
      <c r="A1" s="1671" t="str">
        <f>'CPCA-I-01'!A1</f>
        <v>Instituto de Capacitación par el Trabajo del Estado de Sonora</v>
      </c>
      <c r="B1" s="1671"/>
      <c r="C1" s="1671"/>
      <c r="D1" s="1671"/>
      <c r="E1" s="1671"/>
      <c r="F1" s="1671"/>
      <c r="G1" s="411"/>
    </row>
    <row r="2" spans="1:7" s="151" customFormat="1" ht="15.75">
      <c r="A2" s="1671" t="s">
        <v>6</v>
      </c>
      <c r="B2" s="1671"/>
      <c r="C2" s="1671"/>
      <c r="D2" s="1671"/>
      <c r="E2" s="1671"/>
      <c r="F2" s="1671"/>
    </row>
    <row r="3" spans="1:7" s="151" customFormat="1">
      <c r="A3" s="1672" t="str">
        <f>'CPCA-I-03'!A3:D3</f>
        <v>Del 01 de Enero al 31 de Diciembre de 2020</v>
      </c>
      <c r="B3" s="1672"/>
      <c r="C3" s="1672"/>
      <c r="D3" s="1672"/>
      <c r="E3" s="1672"/>
      <c r="F3" s="1672"/>
    </row>
    <row r="4" spans="1:7" s="153" customFormat="1" ht="17.25" thickBot="1">
      <c r="A4" s="152"/>
      <c r="B4" s="152"/>
      <c r="C4" s="1673" t="s">
        <v>940</v>
      </c>
      <c r="D4" s="1673"/>
      <c r="E4" s="40"/>
      <c r="F4" s="152"/>
    </row>
    <row r="5" spans="1:7" s="161" customFormat="1" ht="37.5" customHeight="1" thickBot="1">
      <c r="A5" s="1684" t="s">
        <v>278</v>
      </c>
      <c r="B5" s="1685"/>
      <c r="C5" s="159" t="s">
        <v>279</v>
      </c>
      <c r="D5" s="159" t="s">
        <v>280</v>
      </c>
      <c r="E5" s="159" t="s">
        <v>281</v>
      </c>
      <c r="F5" s="160" t="s">
        <v>282</v>
      </c>
    </row>
    <row r="6" spans="1:7">
      <c r="A6" s="1678"/>
      <c r="B6" s="1679"/>
      <c r="C6" s="162"/>
      <c r="D6" s="162"/>
      <c r="E6" s="163"/>
      <c r="F6" s="164"/>
    </row>
    <row r="7" spans="1:7">
      <c r="A7" s="1680" t="s">
        <v>283</v>
      </c>
      <c r="B7" s="1681"/>
      <c r="C7" s="165"/>
      <c r="D7" s="165"/>
      <c r="E7" s="165"/>
      <c r="F7" s="166"/>
    </row>
    <row r="8" spans="1:7">
      <c r="A8" s="1682" t="s">
        <v>284</v>
      </c>
      <c r="B8" s="1683"/>
      <c r="C8" s="165"/>
      <c r="D8" s="165"/>
      <c r="E8" s="165"/>
      <c r="F8" s="166"/>
    </row>
    <row r="9" spans="1:7">
      <c r="A9" s="1674" t="s">
        <v>285</v>
      </c>
      <c r="B9" s="1675"/>
      <c r="C9" s="167"/>
      <c r="D9" s="167"/>
      <c r="E9" s="180">
        <f>SUM(E10:E12)</f>
        <v>0</v>
      </c>
      <c r="F9" s="181">
        <f>SUM(F10:F12)</f>
        <v>0</v>
      </c>
    </row>
    <row r="10" spans="1:7">
      <c r="A10" s="658"/>
      <c r="B10" s="169" t="s">
        <v>286</v>
      </c>
      <c r="C10" s="167"/>
      <c r="D10" s="167"/>
      <c r="E10" s="167">
        <v>0</v>
      </c>
      <c r="F10" s="168">
        <v>0</v>
      </c>
    </row>
    <row r="11" spans="1:7">
      <c r="A11" s="170"/>
      <c r="B11" s="169" t="s">
        <v>287</v>
      </c>
      <c r="C11" s="171"/>
      <c r="D11" s="171"/>
      <c r="E11" s="171"/>
      <c r="F11" s="172"/>
    </row>
    <row r="12" spans="1:7">
      <c r="A12" s="170"/>
      <c r="B12" s="169" t="s">
        <v>288</v>
      </c>
      <c r="C12" s="171"/>
      <c r="D12" s="171"/>
      <c r="E12" s="171"/>
      <c r="F12" s="172"/>
    </row>
    <row r="13" spans="1:7">
      <c r="A13" s="170"/>
      <c r="B13" s="173"/>
      <c r="C13" s="171"/>
      <c r="D13" s="171"/>
      <c r="E13" s="171"/>
      <c r="F13" s="172"/>
    </row>
    <row r="14" spans="1:7">
      <c r="A14" s="1674" t="s">
        <v>289</v>
      </c>
      <c r="B14" s="1675"/>
      <c r="C14" s="167"/>
      <c r="D14" s="167"/>
      <c r="E14" s="180">
        <f>SUM(E15:E18)</f>
        <v>0</v>
      </c>
      <c r="F14" s="181">
        <f>SUM(F15:F18)</f>
        <v>0</v>
      </c>
    </row>
    <row r="15" spans="1:7">
      <c r="A15" s="170"/>
      <c r="B15" s="169" t="s">
        <v>290</v>
      </c>
      <c r="C15" s="171"/>
      <c r="D15" s="171"/>
      <c r="E15" s="171">
        <v>0</v>
      </c>
      <c r="F15" s="172"/>
    </row>
    <row r="16" spans="1:7">
      <c r="A16" s="658"/>
      <c r="B16" s="169" t="s">
        <v>291</v>
      </c>
      <c r="C16" s="171"/>
      <c r="D16" s="171"/>
      <c r="E16" s="171"/>
      <c r="F16" s="172"/>
    </row>
    <row r="17" spans="1:7">
      <c r="A17" s="658"/>
      <c r="B17" s="169" t="s">
        <v>287</v>
      </c>
      <c r="C17" s="167"/>
      <c r="D17" s="167"/>
      <c r="E17" s="167"/>
      <c r="F17" s="168"/>
    </row>
    <row r="18" spans="1:7">
      <c r="A18" s="170"/>
      <c r="B18" s="169" t="s">
        <v>288</v>
      </c>
      <c r="C18" s="171"/>
      <c r="D18" s="171"/>
      <c r="E18" s="171"/>
      <c r="F18" s="172"/>
    </row>
    <row r="19" spans="1:7">
      <c r="A19" s="658"/>
      <c r="B19" s="659"/>
      <c r="C19" s="167"/>
      <c r="D19" s="167"/>
      <c r="E19" s="167"/>
      <c r="F19" s="168"/>
    </row>
    <row r="20" spans="1:7">
      <c r="A20" s="174"/>
      <c r="B20" s="175" t="s">
        <v>292</v>
      </c>
      <c r="C20" s="165"/>
      <c r="D20" s="165"/>
      <c r="E20" s="182">
        <f>E9+E14</f>
        <v>0</v>
      </c>
      <c r="F20" s="183">
        <f>F9+F14</f>
        <v>0</v>
      </c>
      <c r="G20" s="313"/>
    </row>
    <row r="21" spans="1:7">
      <c r="A21" s="174"/>
      <c r="B21" s="175"/>
      <c r="C21" s="176"/>
      <c r="D21" s="176"/>
      <c r="E21" s="176"/>
      <c r="F21" s="177"/>
    </row>
    <row r="22" spans="1:7">
      <c r="A22" s="1682" t="s">
        <v>293</v>
      </c>
      <c r="B22" s="1683"/>
      <c r="C22" s="165"/>
      <c r="D22" s="165"/>
      <c r="E22" s="165"/>
      <c r="F22" s="166"/>
    </row>
    <row r="23" spans="1:7">
      <c r="A23" s="1674" t="s">
        <v>285</v>
      </c>
      <c r="B23" s="1675"/>
      <c r="C23" s="167"/>
      <c r="D23" s="167"/>
      <c r="E23" s="180">
        <f>SUM(E24:E26)</f>
        <v>0</v>
      </c>
      <c r="F23" s="181">
        <f>SUM(F24:F26)</f>
        <v>0</v>
      </c>
    </row>
    <row r="24" spans="1:7">
      <c r="A24" s="658"/>
      <c r="B24" s="169" t="s">
        <v>286</v>
      </c>
      <c r="C24" s="167"/>
      <c r="D24" s="167"/>
      <c r="E24" s="167"/>
      <c r="F24" s="168"/>
    </row>
    <row r="25" spans="1:7">
      <c r="A25" s="170"/>
      <c r="B25" s="169" t="s">
        <v>287</v>
      </c>
      <c r="C25" s="171"/>
      <c r="D25" s="171"/>
      <c r="E25" s="171"/>
      <c r="F25" s="172"/>
    </row>
    <row r="26" spans="1:7">
      <c r="A26" s="170"/>
      <c r="B26" s="169" t="s">
        <v>288</v>
      </c>
      <c r="C26" s="171"/>
      <c r="D26" s="171"/>
      <c r="E26" s="171"/>
      <c r="F26" s="172"/>
    </row>
    <row r="27" spans="1:7">
      <c r="A27" s="170"/>
      <c r="B27" s="173"/>
      <c r="C27" s="171"/>
      <c r="D27" s="171"/>
      <c r="E27" s="171"/>
      <c r="F27" s="172"/>
    </row>
    <row r="28" spans="1:7">
      <c r="A28" s="1674" t="s">
        <v>289</v>
      </c>
      <c r="B28" s="1675"/>
      <c r="C28" s="167"/>
      <c r="D28" s="167"/>
      <c r="E28" s="180">
        <f>SUM(E29:E32)</f>
        <v>0</v>
      </c>
      <c r="F28" s="181">
        <f>SUM(F29:F32)</f>
        <v>0</v>
      </c>
    </row>
    <row r="29" spans="1:7">
      <c r="A29" s="170"/>
      <c r="B29" s="169" t="s">
        <v>290</v>
      </c>
      <c r="C29" s="171"/>
      <c r="D29" s="171"/>
      <c r="E29" s="171"/>
      <c r="F29" s="172"/>
    </row>
    <row r="30" spans="1:7">
      <c r="A30" s="658"/>
      <c r="B30" s="169" t="s">
        <v>291</v>
      </c>
      <c r="C30" s="171"/>
      <c r="D30" s="171"/>
      <c r="E30" s="171"/>
      <c r="F30" s="172"/>
    </row>
    <row r="31" spans="1:7">
      <c r="A31" s="658"/>
      <c r="B31" s="169" t="s">
        <v>287</v>
      </c>
      <c r="C31" s="167"/>
      <c r="D31" s="167"/>
      <c r="E31" s="167"/>
      <c r="F31" s="168"/>
    </row>
    <row r="32" spans="1:7">
      <c r="A32" s="170"/>
      <c r="B32" s="169" t="s">
        <v>288</v>
      </c>
      <c r="C32" s="171"/>
      <c r="D32" s="171"/>
      <c r="E32" s="171"/>
      <c r="F32" s="172"/>
    </row>
    <row r="33" spans="1:7">
      <c r="A33" s="658"/>
      <c r="B33" s="659"/>
      <c r="C33" s="167"/>
      <c r="D33" s="167"/>
      <c r="E33" s="167"/>
      <c r="F33" s="168"/>
    </row>
    <row r="34" spans="1:7">
      <c r="A34" s="174"/>
      <c r="B34" s="175" t="s">
        <v>294</v>
      </c>
      <c r="C34" s="165"/>
      <c r="D34" s="165"/>
      <c r="E34" s="182">
        <f>E23+E28</f>
        <v>0</v>
      </c>
      <c r="F34" s="183">
        <f>F23+F28</f>
        <v>0</v>
      </c>
      <c r="G34" s="313"/>
    </row>
    <row r="35" spans="1:7">
      <c r="A35" s="170"/>
      <c r="B35" s="173"/>
      <c r="C35" s="171"/>
      <c r="D35" s="171"/>
      <c r="E35" s="171"/>
      <c r="F35" s="172"/>
    </row>
    <row r="36" spans="1:7">
      <c r="A36" s="170"/>
      <c r="B36" s="169" t="s">
        <v>295</v>
      </c>
      <c r="C36" s="171"/>
      <c r="D36" s="171"/>
      <c r="E36" s="171">
        <v>13345149.35</v>
      </c>
      <c r="F36" s="172">
        <v>18420123.960000001</v>
      </c>
    </row>
    <row r="37" spans="1:7">
      <c r="A37" s="170"/>
      <c r="B37" s="173"/>
      <c r="C37" s="171"/>
      <c r="D37" s="171"/>
      <c r="E37" s="171"/>
      <c r="F37" s="172"/>
    </row>
    <row r="38" spans="1:7">
      <c r="A38" s="658"/>
      <c r="B38" s="659" t="s">
        <v>296</v>
      </c>
      <c r="C38" s="165"/>
      <c r="D38" s="165"/>
      <c r="E38" s="182">
        <f>E36+E34+E20</f>
        <v>13345149.35</v>
      </c>
      <c r="F38" s="183">
        <f>F36+F34+F20</f>
        <v>18420123.960000001</v>
      </c>
      <c r="G38" s="313" t="str">
        <f>IF((F38-'CPCA-I-01'!F31)&gt;0.9,"ERROR!!!!!, NO COINCIDE CON LO REPORTADO EN EL ETCA-I-01 EN EL MISMO RUBRO","")</f>
        <v/>
      </c>
    </row>
    <row r="39" spans="1:7" ht="5.25" customHeight="1" thickBot="1">
      <c r="A39" s="1676"/>
      <c r="B39" s="1677"/>
      <c r="C39" s="178"/>
      <c r="D39" s="178"/>
      <c r="E39" s="178"/>
      <c r="F39" s="179"/>
    </row>
    <row r="40" spans="1:7" ht="11.1" customHeight="1">
      <c r="A40" s="108" t="s">
        <v>238</v>
      </c>
      <c r="F40" s="477"/>
    </row>
    <row r="41" spans="1:7" ht="11.1" customHeight="1">
      <c r="A41" s="108"/>
      <c r="F41" s="477"/>
    </row>
    <row r="42" spans="1:7" ht="11.1" customHeight="1">
      <c r="A42" s="108"/>
      <c r="F42" s="477"/>
    </row>
    <row r="43" spans="1:7" ht="11.1" customHeight="1">
      <c r="A43" s="477"/>
      <c r="B43" s="477"/>
      <c r="C43" s="477"/>
      <c r="D43" s="477"/>
      <c r="E43" s="477"/>
      <c r="F43" s="477"/>
    </row>
    <row r="44" spans="1:7" ht="11.1" customHeight="1">
      <c r="A44" s="477"/>
      <c r="B44" s="477"/>
      <c r="C44" s="477"/>
      <c r="D44" s="477"/>
      <c r="E44" s="477"/>
      <c r="F44" s="477"/>
    </row>
    <row r="45" spans="1:7" ht="11.1" customHeight="1">
      <c r="A45" s="477"/>
      <c r="B45" s="477" t="s">
        <v>239</v>
      </c>
      <c r="C45" s="477"/>
      <c r="D45" s="477"/>
      <c r="E45" s="477"/>
      <c r="F45" s="477"/>
    </row>
    <row r="46" spans="1:7" ht="11.1" customHeight="1">
      <c r="A46" s="477"/>
      <c r="B46" s="477"/>
      <c r="C46" s="477"/>
      <c r="D46" s="477"/>
      <c r="E46" s="477"/>
      <c r="F46" s="477"/>
    </row>
    <row r="47" spans="1:7">
      <c r="A47" s="475" t="s">
        <v>239</v>
      </c>
      <c r="B47" s="475"/>
      <c r="C47" s="475"/>
      <c r="D47" s="475"/>
      <c r="E47" s="475"/>
      <c r="F47" s="475"/>
    </row>
  </sheetData>
  <sheetProtection password="C195" sheet="1" formatColumns="0" formatRows="0"/>
  <mergeCells count="14">
    <mergeCell ref="A5:B5"/>
    <mergeCell ref="A1:F1"/>
    <mergeCell ref="A2:F2"/>
    <mergeCell ref="A3:F3"/>
    <mergeCell ref="C4:D4"/>
    <mergeCell ref="A23:B23"/>
    <mergeCell ref="A28:B28"/>
    <mergeCell ref="A39:B39"/>
    <mergeCell ref="A6:B6"/>
    <mergeCell ref="A7:B7"/>
    <mergeCell ref="A8:B8"/>
    <mergeCell ref="A9:B9"/>
    <mergeCell ref="A14:B14"/>
    <mergeCell ref="A22:B22"/>
  </mergeCells>
  <pageMargins left="0.70866141732283472" right="0.70866141732283472" top="0.74803149606299213" bottom="0.74803149606299213" header="0.31496062992125984" footer="0.31496062992125984"/>
  <pageSetup scale="92" orientation="portrait" horizontalDpi="1200" verticalDpi="1200" r:id="rId1"/>
  <colBreaks count="1" manualBreakCount="1">
    <brk id="6" max="48"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42</vt:i4>
      </vt:variant>
      <vt:variant>
        <vt:lpstr>Rangos con nombre</vt:lpstr>
      </vt:variant>
      <vt:variant>
        <vt:i4>38</vt:i4>
      </vt:variant>
    </vt:vector>
  </HeadingPairs>
  <TitlesOfParts>
    <vt:vector size="80" baseType="lpstr">
      <vt:lpstr>Lista  FORMATOS  </vt:lpstr>
      <vt:lpstr>CPCA-I-01</vt:lpstr>
      <vt:lpstr>CPCA-I-02</vt:lpstr>
      <vt:lpstr>CPCA-I-03</vt:lpstr>
      <vt:lpstr>CPCA-I-04</vt:lpstr>
      <vt:lpstr>CPCA-I-05</vt:lpstr>
      <vt:lpstr>CPCA-I-06</vt:lpstr>
      <vt:lpstr>CPCA-I-07</vt:lpstr>
      <vt:lpstr>CPCA-I-08</vt:lpstr>
      <vt:lpstr>CPCA-I-09</vt:lpstr>
      <vt:lpstr>CPCA-I-10</vt:lpstr>
      <vt:lpstr>CPCA-I-11</vt:lpstr>
      <vt:lpstr>CPCA-I-12 (NOTAS)</vt:lpstr>
      <vt:lpstr>CPCA-II-01</vt:lpstr>
      <vt:lpstr>CPCA-II-02</vt:lpstr>
      <vt:lpstr>CPCA-II-03</vt:lpstr>
      <vt:lpstr>CPCA II-04</vt:lpstr>
      <vt:lpstr>CPCA-II-05 </vt:lpstr>
      <vt:lpstr>CPCA-II-06</vt:lpstr>
      <vt:lpstr>CPCA-II-07</vt:lpstr>
      <vt:lpstr>CPCA-II-08</vt:lpstr>
      <vt:lpstr>CPCA-II-09</vt:lpstr>
      <vt:lpstr>CPCA-II-10</vt:lpstr>
      <vt:lpstr>CPCA-II-11</vt:lpstr>
      <vt:lpstr>CPCA-II-12</vt:lpstr>
      <vt:lpstr>CPCA-II-13</vt:lpstr>
      <vt:lpstr>CPCA-II-14</vt:lpstr>
      <vt:lpstr>CPCA-II-15</vt:lpstr>
      <vt:lpstr>CPCA-II-16</vt:lpstr>
      <vt:lpstr>CPCA-II-17</vt:lpstr>
      <vt:lpstr>CPCA-III-01</vt:lpstr>
      <vt:lpstr>CPCA-III-03</vt:lpstr>
      <vt:lpstr>CPCA-III-04</vt:lpstr>
      <vt:lpstr>CPCA-III-05</vt:lpstr>
      <vt:lpstr>CPCA-IV-01</vt:lpstr>
      <vt:lpstr>CPCA-IV-02</vt:lpstr>
      <vt:lpstr>CPCA-IV-03</vt:lpstr>
      <vt:lpstr>CPCA-IV-04</vt:lpstr>
      <vt:lpstr>CPCA-IV-06 FORMULADO</vt:lpstr>
      <vt:lpstr>ANEXO A</vt:lpstr>
      <vt:lpstr>ANEXO B</vt:lpstr>
      <vt:lpstr>ANEXO C</vt:lpstr>
      <vt:lpstr>'CPCA-IV-06 FORMULADO'!_ftn1</vt:lpstr>
      <vt:lpstr>'ANEXO B'!Área_de_impresión</vt:lpstr>
      <vt:lpstr>'CPCA II-04'!Área_de_impresión</vt:lpstr>
      <vt:lpstr>'CPCA-I-01'!Área_de_impresión</vt:lpstr>
      <vt:lpstr>'CPCA-I-03'!Área_de_impresión</vt:lpstr>
      <vt:lpstr>'CPCA-I-04'!Área_de_impresión</vt:lpstr>
      <vt:lpstr>'CPCA-I-06'!Área_de_impresión</vt:lpstr>
      <vt:lpstr>'CPCA-I-07'!Área_de_impresión</vt:lpstr>
      <vt:lpstr>'CPCA-I-08'!Área_de_impresión</vt:lpstr>
      <vt:lpstr>'CPCA-I-11'!Área_de_impresión</vt:lpstr>
      <vt:lpstr>'CPCA-II-01'!Área_de_impresión</vt:lpstr>
      <vt:lpstr>'CPCA-II-03'!Área_de_impresión</vt:lpstr>
      <vt:lpstr>'CPCA-II-06'!Área_de_impresión</vt:lpstr>
      <vt:lpstr>'CPCA-II-07'!Área_de_impresión</vt:lpstr>
      <vt:lpstr>'CPCA-II-09'!Área_de_impresión</vt:lpstr>
      <vt:lpstr>'CPCA-II-10'!Área_de_impresión</vt:lpstr>
      <vt:lpstr>'CPCA-II-11'!Área_de_impresión</vt:lpstr>
      <vt:lpstr>'CPCA-II-13'!Área_de_impresión</vt:lpstr>
      <vt:lpstr>'CPCA-II-14'!Área_de_impresión</vt:lpstr>
      <vt:lpstr>'CPCA-II-15'!Área_de_impresión</vt:lpstr>
      <vt:lpstr>'CPCA-II-16'!Área_de_impresión</vt:lpstr>
      <vt:lpstr>'CPCA-II-17'!Área_de_impresión</vt:lpstr>
      <vt:lpstr>'CPCA-III-01'!Área_de_impresión</vt:lpstr>
      <vt:lpstr>'CPCA-III-03'!Área_de_impresión</vt:lpstr>
      <vt:lpstr>'CPCA-III-05'!Área_de_impresión</vt:lpstr>
      <vt:lpstr>'CPCA-IV-01'!Área_de_impresión</vt:lpstr>
      <vt:lpstr>'CPCA-IV-03'!Área_de_impresión</vt:lpstr>
      <vt:lpstr>'Lista  FORMATOS  '!Área_de_impresión</vt:lpstr>
      <vt:lpstr>'CPCA-I-02'!Títulos_a_imprimir</vt:lpstr>
      <vt:lpstr>'CPCA-I-03'!Títulos_a_imprimir</vt:lpstr>
      <vt:lpstr>'CPCA-II-01'!Títulos_a_imprimir</vt:lpstr>
      <vt:lpstr>'CPCA-II-02'!Títulos_a_imprimir</vt:lpstr>
      <vt:lpstr>'CPCA-II-05 '!Títulos_a_imprimir</vt:lpstr>
      <vt:lpstr>'CPCA-II-12'!Títulos_a_imprimir</vt:lpstr>
      <vt:lpstr>'CPCA-II-13'!Títulos_a_imprimir</vt:lpstr>
      <vt:lpstr>'CPCA-III-04'!Títulos_a_imprimir</vt:lpstr>
      <vt:lpstr>'CPCA-III-05'!Títulos_a_imprimir</vt:lpstr>
      <vt:lpstr>'CPCA-IV-06 FORMULADO'!Títulos_a_imprimir</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Planeación</dc:creator>
  <cp:lastModifiedBy>MARIA</cp:lastModifiedBy>
  <cp:revision/>
  <cp:lastPrinted>2021-04-08T21:50:15Z</cp:lastPrinted>
  <dcterms:created xsi:type="dcterms:W3CDTF">2014-03-28T01:13:38Z</dcterms:created>
  <dcterms:modified xsi:type="dcterms:W3CDTF">2021-04-08T21:55:23Z</dcterms:modified>
</cp:coreProperties>
</file>